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filterPrivacy="1"/>
  <xr:revisionPtr revIDLastSave="0" documentId="13_ncr:1_{FC9FF4B9-38FD-4463-B9ED-B5D3F541C423}" xr6:coauthVersionLast="40" xr6:coauthVersionMax="40" xr10:uidLastSave="{00000000-0000-0000-0000-000000000000}"/>
  <bookViews>
    <workbookView minimized="1" xWindow="0" yWindow="0" windowWidth="20730" windowHeight="11760" activeTab="2" xr2:uid="{00000000-000D-0000-FFFF-FFFF00000000}"/>
  </bookViews>
  <sheets>
    <sheet name="文档说明" sheetId="10" r:id="rId1"/>
    <sheet name="产销图" sheetId="45" r:id="rId2"/>
    <sheet name="节奏规划" sheetId="39" r:id="rId3"/>
    <sheet name="标准物价" sheetId="52" r:id="rId4"/>
    <sheet name="核能" sheetId="50" r:id="rId5"/>
    <sheet name="金币产出" sheetId="54" r:id="rId6"/>
    <sheet name="金币消耗" sheetId="44" r:id="rId7"/>
    <sheet name="装备" sheetId="51" r:id="rId8"/>
    <sheet name="宝箱数值" sheetId="47" r:id="rId9"/>
    <sheet name="属性表" sheetId="38" state="hidden" r:id="rId10"/>
    <sheet name="突破数值" sheetId="41" r:id="rId11"/>
    <sheet name="运营思路" sheetId="53" r:id="rId12"/>
    <sheet name="军阶数值" sheetId="42" state="hidden" r:id="rId13"/>
    <sheet name="突破数值备份" sheetId="49" state="hidden" r:id="rId14"/>
    <sheet name="关卡思路" sheetId="36" state="hidden" r:id="rId15"/>
  </sheets>
  <externalReferences>
    <externalReference r:id="rId16"/>
  </externalReferences>
  <definedNames>
    <definedName name="卡牌类型名" localSheetId="5">#REF!</definedName>
    <definedName name="卡牌类型名">#REF!</definedName>
    <definedName name="品质名称" localSheetId="5">#REF!</definedName>
    <definedName name="品质名称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N12" i="47" l="1"/>
  <c r="BO12" i="47"/>
  <c r="BQ12" i="47"/>
  <c r="BR12" i="47"/>
  <c r="BS12" i="47"/>
  <c r="C7" i="39" l="1"/>
  <c r="J119" i="39" s="1"/>
  <c r="C8" i="39"/>
  <c r="J159" i="39" s="1"/>
  <c r="C9" i="39"/>
  <c r="C10" i="39"/>
  <c r="J249" i="39" s="1"/>
  <c r="C11" i="39"/>
  <c r="J305" i="39" s="1"/>
  <c r="C12" i="39"/>
  <c r="J327" i="39" s="1"/>
  <c r="C13" i="39"/>
  <c r="J371" i="39" s="1"/>
  <c r="C14" i="39"/>
  <c r="J426" i="39" s="1"/>
  <c r="C15" i="39"/>
  <c r="C16" i="39"/>
  <c r="C17" i="39"/>
  <c r="J534" i="39" s="1"/>
  <c r="C18" i="39"/>
  <c r="C19" i="39"/>
  <c r="C20" i="39"/>
  <c r="C21" i="39"/>
  <c r="J662" i="39" s="1"/>
  <c r="C22" i="39"/>
  <c r="J680" i="39" s="1"/>
  <c r="C23" i="39"/>
  <c r="C24" i="39"/>
  <c r="C25" i="39"/>
  <c r="C26" i="39"/>
  <c r="C27" i="39"/>
  <c r="J786" i="39" s="1"/>
  <c r="C28" i="39"/>
  <c r="J822" i="39" s="1"/>
  <c r="C29" i="39"/>
  <c r="C30" i="39"/>
  <c r="C31" i="39"/>
  <c r="C32" i="39"/>
  <c r="J888" i="39" s="1"/>
  <c r="C33" i="39"/>
  <c r="C34" i="39"/>
  <c r="C35" i="39"/>
  <c r="C36" i="39"/>
  <c r="C37" i="39"/>
  <c r="J993" i="39" s="1"/>
  <c r="C38" i="39"/>
  <c r="C39" i="39"/>
  <c r="C40" i="39"/>
  <c r="C41" i="39"/>
  <c r="C42" i="39"/>
  <c r="C43" i="39"/>
  <c r="C44" i="39"/>
  <c r="C45" i="39"/>
  <c r="C46" i="39"/>
  <c r="C47" i="39"/>
  <c r="C48" i="39"/>
  <c r="J1212" i="39" s="1"/>
  <c r="C49" i="39"/>
  <c r="J1226" i="39" s="1"/>
  <c r="C50" i="39"/>
  <c r="J1251" i="39" s="1"/>
  <c r="C51" i="39"/>
  <c r="J1265" i="39" s="1"/>
  <c r="C52" i="39"/>
  <c r="C53" i="39"/>
  <c r="C54" i="39"/>
  <c r="C55" i="39"/>
  <c r="C56" i="39"/>
  <c r="C57" i="39"/>
  <c r="J1391" i="39" s="1"/>
  <c r="C58" i="39"/>
  <c r="C59" i="39"/>
  <c r="C60" i="39"/>
  <c r="C61" i="39"/>
  <c r="C62" i="39"/>
  <c r="C63" i="39"/>
  <c r="C64" i="39"/>
  <c r="C65" i="39"/>
  <c r="C66" i="39"/>
  <c r="C67" i="39"/>
  <c r="C68" i="39"/>
  <c r="C69" i="39"/>
  <c r="J1633" i="39" s="1"/>
  <c r="C70" i="39"/>
  <c r="J1644" i="39" s="1"/>
  <c r="C71" i="39"/>
  <c r="J1657" i="39" s="1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J1791" i="39" s="1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6" i="39"/>
  <c r="J21" i="39" s="1"/>
  <c r="J1542" i="39" l="1"/>
  <c r="J1416" i="39"/>
  <c r="J1056" i="39"/>
  <c r="J1579" i="39"/>
  <c r="J1455" i="39"/>
  <c r="J1337" i="39"/>
  <c r="J1101" i="39"/>
  <c r="J858" i="39"/>
  <c r="J741" i="39"/>
  <c r="J578" i="39"/>
  <c r="J1946" i="39"/>
  <c r="J1767" i="39"/>
  <c r="J1704" i="39"/>
  <c r="J275" i="39"/>
  <c r="J1548" i="39"/>
  <c r="J476" i="39"/>
  <c r="J1350" i="39"/>
  <c r="J590" i="39"/>
  <c r="J1597" i="39"/>
  <c r="J1475" i="39"/>
  <c r="J1358" i="39"/>
  <c r="J996" i="39"/>
  <c r="J365" i="39"/>
  <c r="J1556" i="39"/>
  <c r="J1437" i="39"/>
  <c r="J549" i="39"/>
  <c r="J1627" i="39"/>
  <c r="J131" i="39"/>
  <c r="J1934" i="39"/>
  <c r="J1756" i="39"/>
  <c r="J1883" i="39"/>
  <c r="J1699" i="39"/>
  <c r="J1602" i="39"/>
  <c r="J383" i="39"/>
  <c r="J293" i="39"/>
  <c r="J203" i="39"/>
  <c r="J149" i="39"/>
  <c r="J1616" i="39"/>
  <c r="J1499" i="39"/>
  <c r="J1377" i="39"/>
  <c r="J1140" i="39"/>
  <c r="J1020" i="39"/>
  <c r="J894" i="39"/>
  <c r="J201" i="39"/>
  <c r="J1629" i="39"/>
  <c r="J1578" i="39"/>
  <c r="J1382" i="39"/>
  <c r="J377" i="39"/>
  <c r="J287" i="39"/>
  <c r="J197" i="39"/>
  <c r="J143" i="39"/>
  <c r="J1626" i="39"/>
  <c r="J1512" i="39"/>
  <c r="J359" i="39"/>
  <c r="J233" i="39"/>
  <c r="J179" i="39"/>
  <c r="J125" i="39"/>
  <c r="J185" i="39"/>
  <c r="J5" i="39"/>
  <c r="J1621" i="39"/>
  <c r="J1494" i="39"/>
  <c r="J1229" i="39"/>
  <c r="J438" i="39"/>
  <c r="J311" i="39"/>
  <c r="J221" i="39"/>
  <c r="J167" i="39"/>
  <c r="J113" i="39"/>
  <c r="J942" i="39"/>
  <c r="J816" i="39"/>
  <c r="J1614" i="39"/>
  <c r="J1476" i="39"/>
  <c r="J1002" i="39"/>
  <c r="J402" i="39"/>
  <c r="J215" i="39"/>
  <c r="J161" i="39"/>
  <c r="J107" i="39"/>
  <c r="J1928" i="39"/>
  <c r="J1676" i="39"/>
  <c r="J1916" i="39"/>
  <c r="J1853" i="39"/>
  <c r="J1728" i="39"/>
  <c r="J1919" i="39"/>
  <c r="J1988" i="39"/>
  <c r="J1805" i="39"/>
  <c r="J1976" i="39"/>
  <c r="J1734" i="39"/>
  <c r="J1964" i="39"/>
  <c r="J1910" i="39"/>
  <c r="J1793" i="39"/>
  <c r="J1958" i="39"/>
  <c r="J1901" i="39"/>
  <c r="J1719" i="39"/>
  <c r="J1909" i="39"/>
  <c r="J1736" i="39"/>
  <c r="J1746" i="39"/>
  <c r="J1724" i="39"/>
  <c r="J1865" i="39"/>
  <c r="J1796" i="39"/>
  <c r="J1949" i="39"/>
  <c r="J1662" i="39"/>
  <c r="J1761" i="39"/>
  <c r="J1978" i="39"/>
  <c r="J1802" i="39"/>
  <c r="J1742" i="39"/>
  <c r="J1967" i="39"/>
  <c r="J1737" i="39"/>
  <c r="J1937" i="39"/>
  <c r="J1698" i="39"/>
  <c r="J1754" i="39"/>
  <c r="J700" i="39"/>
  <c r="J706" i="39"/>
  <c r="J1689" i="39"/>
  <c r="J1563" i="39"/>
  <c r="J1449" i="39"/>
  <c r="J688" i="39"/>
  <c r="J670" i="39"/>
  <c r="J347" i="39"/>
  <c r="J329" i="39"/>
  <c r="J257" i="39"/>
  <c r="J239" i="39"/>
  <c r="J95" i="39"/>
  <c r="J77" i="39"/>
  <c r="J59" i="39"/>
  <c r="J41" i="39"/>
  <c r="J23" i="39"/>
  <c r="J1904" i="39"/>
  <c r="J1848" i="39"/>
  <c r="J1299" i="39"/>
  <c r="J1296" i="39"/>
  <c r="J1176" i="39"/>
  <c r="J1188" i="39"/>
  <c r="J695" i="39"/>
  <c r="J701" i="39"/>
  <c r="J707" i="39"/>
  <c r="J713" i="39"/>
  <c r="J696" i="39"/>
  <c r="J702" i="39"/>
  <c r="J708" i="39"/>
  <c r="J697" i="39"/>
  <c r="J703" i="39"/>
  <c r="J709" i="39"/>
  <c r="J699" i="39"/>
  <c r="J705" i="39"/>
  <c r="J711" i="39"/>
  <c r="J517" i="39"/>
  <c r="J518" i="39"/>
  <c r="J536" i="39"/>
  <c r="J522" i="39"/>
  <c r="J540" i="39"/>
  <c r="J524" i="39"/>
  <c r="J542" i="39"/>
  <c r="J530" i="39"/>
  <c r="J276" i="39"/>
  <c r="J282" i="39"/>
  <c r="J288" i="39"/>
  <c r="J294" i="39"/>
  <c r="J300" i="39"/>
  <c r="J306" i="39"/>
  <c r="J312" i="39"/>
  <c r="J277" i="39"/>
  <c r="J283" i="39"/>
  <c r="J289" i="39"/>
  <c r="J295" i="39"/>
  <c r="J301" i="39"/>
  <c r="J307" i="39"/>
  <c r="J313" i="39"/>
  <c r="J278" i="39"/>
  <c r="J284" i="39"/>
  <c r="J290" i="39"/>
  <c r="J296" i="39"/>
  <c r="J302" i="39"/>
  <c r="J308" i="39"/>
  <c r="J274" i="39"/>
  <c r="J280" i="39"/>
  <c r="J286" i="39"/>
  <c r="J292" i="39"/>
  <c r="J298" i="39"/>
  <c r="J304" i="39"/>
  <c r="J310" i="39"/>
  <c r="J1993" i="39"/>
  <c r="J1994" i="39" s="1"/>
  <c r="J1995" i="39" s="1"/>
  <c r="J1996" i="39" s="1"/>
  <c r="J1997" i="39" s="1"/>
  <c r="J1998" i="39" s="1"/>
  <c r="J1999" i="39" s="1"/>
  <c r="J2000" i="39" s="1"/>
  <c r="J2001" i="39" s="1"/>
  <c r="J2002" i="39" s="1"/>
  <c r="J2003" i="39" s="1"/>
  <c r="J2004" i="39" s="1"/>
  <c r="J1979" i="39"/>
  <c r="J1966" i="39"/>
  <c r="J1936" i="39"/>
  <c r="J1924" i="39"/>
  <c r="J1907" i="39"/>
  <c r="J1803" i="39"/>
  <c r="J1790" i="39"/>
  <c r="J1763" i="39"/>
  <c r="J1749" i="39"/>
  <c r="J1733" i="39"/>
  <c r="J1687" i="39"/>
  <c r="J1678" i="39"/>
  <c r="J1656" i="39"/>
  <c r="J1623" i="39"/>
  <c r="J1608" i="39"/>
  <c r="J1573" i="39"/>
  <c r="J1561" i="39"/>
  <c r="J1539" i="39"/>
  <c r="J1485" i="39"/>
  <c r="J1445" i="39"/>
  <c r="J1386" i="39"/>
  <c r="J1341" i="39"/>
  <c r="J912" i="39"/>
  <c r="J704" i="39"/>
  <c r="J686" i="39"/>
  <c r="J668" i="39"/>
  <c r="J381" i="39"/>
  <c r="J363" i="39"/>
  <c r="J345" i="39"/>
  <c r="J309" i="39"/>
  <c r="J291" i="39"/>
  <c r="J273" i="39"/>
  <c r="J255" i="39"/>
  <c r="J237" i="39"/>
  <c r="J219" i="39"/>
  <c r="J183" i="39"/>
  <c r="J165" i="39"/>
  <c r="J147" i="39"/>
  <c r="J129" i="39"/>
  <c r="J111" i="39"/>
  <c r="J93" i="39"/>
  <c r="J75" i="39"/>
  <c r="J57" i="39"/>
  <c r="J39" i="39"/>
  <c r="J1320" i="39"/>
  <c r="J1314" i="39"/>
  <c r="J1319" i="39"/>
  <c r="J1332" i="39"/>
  <c r="J1074" i="39"/>
  <c r="J1092" i="39"/>
  <c r="J849" i="39"/>
  <c r="J840" i="39"/>
  <c r="J318" i="39"/>
  <c r="J324" i="39"/>
  <c r="J330" i="39"/>
  <c r="J336" i="39"/>
  <c r="J342" i="39"/>
  <c r="J348" i="39"/>
  <c r="J319" i="39"/>
  <c r="J325" i="39"/>
  <c r="J331" i="39"/>
  <c r="J337" i="39"/>
  <c r="J343" i="39"/>
  <c r="J349" i="39"/>
  <c r="J314" i="39"/>
  <c r="J320" i="39"/>
  <c r="J326" i="39"/>
  <c r="J332" i="39"/>
  <c r="J338" i="39"/>
  <c r="J344" i="39"/>
  <c r="J350" i="39"/>
  <c r="J316" i="39"/>
  <c r="J322" i="39"/>
  <c r="J328" i="39"/>
  <c r="J334" i="39"/>
  <c r="J340" i="39"/>
  <c r="J346" i="39"/>
  <c r="J352" i="39"/>
  <c r="J1811" i="39"/>
  <c r="J6" i="39"/>
  <c r="J12" i="39"/>
  <c r="J18" i="39"/>
  <c r="J24" i="39"/>
  <c r="J30" i="39"/>
  <c r="J36" i="39"/>
  <c r="J42" i="39"/>
  <c r="J48" i="39"/>
  <c r="J54" i="39"/>
  <c r="J60" i="39"/>
  <c r="J66" i="39"/>
  <c r="J72" i="39"/>
  <c r="J78" i="39"/>
  <c r="J84" i="39"/>
  <c r="J90" i="39"/>
  <c r="J96" i="39"/>
  <c r="J102" i="39"/>
  <c r="J7" i="39"/>
  <c r="J13" i="39"/>
  <c r="J19" i="39"/>
  <c r="J25" i="39"/>
  <c r="J31" i="39"/>
  <c r="J37" i="39"/>
  <c r="J43" i="39"/>
  <c r="J49" i="39"/>
  <c r="J55" i="39"/>
  <c r="J61" i="39"/>
  <c r="J67" i="39"/>
  <c r="J73" i="39"/>
  <c r="J79" i="39"/>
  <c r="J85" i="39"/>
  <c r="J91" i="39"/>
  <c r="J97" i="39"/>
  <c r="J103" i="39"/>
  <c r="J8" i="39"/>
  <c r="J14" i="39"/>
  <c r="J20" i="39"/>
  <c r="J26" i="39"/>
  <c r="J32" i="39"/>
  <c r="J38" i="39"/>
  <c r="J44" i="39"/>
  <c r="J50" i="39"/>
  <c r="J56" i="39"/>
  <c r="J62" i="39"/>
  <c r="J68" i="39"/>
  <c r="J74" i="39"/>
  <c r="J80" i="39"/>
  <c r="J86" i="39"/>
  <c r="J92" i="39"/>
  <c r="J98" i="39"/>
  <c r="J10" i="39"/>
  <c r="J16" i="39"/>
  <c r="J22" i="39"/>
  <c r="J28" i="39"/>
  <c r="J34" i="39"/>
  <c r="J40" i="39"/>
  <c r="J46" i="39"/>
  <c r="J52" i="39"/>
  <c r="J58" i="39"/>
  <c r="J64" i="39"/>
  <c r="J70" i="39"/>
  <c r="J76" i="39"/>
  <c r="J82" i="39"/>
  <c r="J88" i="39"/>
  <c r="J94" i="39"/>
  <c r="J100" i="39"/>
  <c r="J1991" i="39"/>
  <c r="J1933" i="39"/>
  <c r="J1748" i="39"/>
  <c r="J1686" i="39"/>
  <c r="J682" i="39"/>
  <c r="J341" i="39"/>
  <c r="J323" i="39"/>
  <c r="J269" i="39"/>
  <c r="J251" i="39"/>
  <c r="J89" i="39"/>
  <c r="J71" i="39"/>
  <c r="J53" i="39"/>
  <c r="J35" i="39"/>
  <c r="J17" i="39"/>
  <c r="J1884" i="39"/>
  <c r="J1824" i="39"/>
  <c r="J1256" i="39"/>
  <c r="J1260" i="39"/>
  <c r="J639" i="39"/>
  <c r="J638" i="39"/>
  <c r="J644" i="39"/>
  <c r="J656" i="39"/>
  <c r="J434" i="39"/>
  <c r="J444" i="39"/>
  <c r="J450" i="39"/>
  <c r="J456" i="39"/>
  <c r="J468" i="39"/>
  <c r="J198" i="39"/>
  <c r="J204" i="39"/>
  <c r="J210" i="39"/>
  <c r="J216" i="39"/>
  <c r="J222" i="39"/>
  <c r="J228" i="39"/>
  <c r="J199" i="39"/>
  <c r="J205" i="39"/>
  <c r="J211" i="39"/>
  <c r="J217" i="39"/>
  <c r="J223" i="39"/>
  <c r="J229" i="39"/>
  <c r="J194" i="39"/>
  <c r="J200" i="39"/>
  <c r="J206" i="39"/>
  <c r="J212" i="39"/>
  <c r="J218" i="39"/>
  <c r="J224" i="39"/>
  <c r="J230" i="39"/>
  <c r="J196" i="39"/>
  <c r="J202" i="39"/>
  <c r="J208" i="39"/>
  <c r="J214" i="39"/>
  <c r="J220" i="39"/>
  <c r="J226" i="39"/>
  <c r="J232" i="39"/>
  <c r="J1990" i="39"/>
  <c r="J1973" i="39"/>
  <c r="J1943" i="39"/>
  <c r="J1931" i="39"/>
  <c r="J1918" i="39"/>
  <c r="J1877" i="39"/>
  <c r="J1797" i="39"/>
  <c r="J1785" i="39"/>
  <c r="J1760" i="39"/>
  <c r="J1743" i="39"/>
  <c r="J1730" i="39"/>
  <c r="J1693" i="39"/>
  <c r="J1684" i="39"/>
  <c r="J1675" i="39"/>
  <c r="J1632" i="39"/>
  <c r="J1620" i="39"/>
  <c r="J1596" i="39"/>
  <c r="J1569" i="39"/>
  <c r="J1557" i="39"/>
  <c r="J1508" i="39"/>
  <c r="J1467" i="39"/>
  <c r="J1436" i="39"/>
  <c r="J1323" i="39"/>
  <c r="J750" i="39"/>
  <c r="J698" i="39"/>
  <c r="J650" i="39"/>
  <c r="J528" i="39"/>
  <c r="J393" i="39"/>
  <c r="J375" i="39"/>
  <c r="J357" i="39"/>
  <c r="J339" i="39"/>
  <c r="J321" i="39"/>
  <c r="J303" i="39"/>
  <c r="J285" i="39"/>
  <c r="J267" i="39"/>
  <c r="J231" i="39"/>
  <c r="J213" i="39"/>
  <c r="J195" i="39"/>
  <c r="J177" i="39"/>
  <c r="J141" i="39"/>
  <c r="J123" i="39"/>
  <c r="J105" i="39"/>
  <c r="J87" i="39"/>
  <c r="J69" i="39"/>
  <c r="J51" i="39"/>
  <c r="J33" i="39"/>
  <c r="J15" i="39"/>
  <c r="J957" i="39"/>
  <c r="J966" i="39"/>
  <c r="J714" i="39"/>
  <c r="J732" i="39"/>
  <c r="J1984" i="39"/>
  <c r="J1680" i="39"/>
  <c r="J664" i="39"/>
  <c r="J665" i="39"/>
  <c r="J671" i="39"/>
  <c r="J677" i="39"/>
  <c r="J683" i="39"/>
  <c r="J689" i="39"/>
  <c r="J666" i="39"/>
  <c r="J672" i="39"/>
  <c r="J678" i="39"/>
  <c r="J684" i="39"/>
  <c r="J690" i="39"/>
  <c r="J667" i="39"/>
  <c r="J673" i="39"/>
  <c r="J679" i="39"/>
  <c r="J685" i="39"/>
  <c r="J691" i="39"/>
  <c r="J669" i="39"/>
  <c r="J675" i="39"/>
  <c r="J681" i="39"/>
  <c r="J687" i="39"/>
  <c r="J693" i="39"/>
  <c r="J234" i="39"/>
  <c r="J240" i="39"/>
  <c r="J246" i="39"/>
  <c r="J252" i="39"/>
  <c r="J258" i="39"/>
  <c r="J264" i="39"/>
  <c r="J270" i="39"/>
  <c r="J235" i="39"/>
  <c r="J241" i="39"/>
  <c r="J247" i="39"/>
  <c r="J253" i="39"/>
  <c r="J259" i="39"/>
  <c r="J265" i="39"/>
  <c r="J271" i="39"/>
  <c r="J236" i="39"/>
  <c r="J242" i="39"/>
  <c r="J248" i="39"/>
  <c r="J254" i="39"/>
  <c r="J260" i="39"/>
  <c r="J266" i="39"/>
  <c r="J272" i="39"/>
  <c r="J238" i="39"/>
  <c r="J244" i="39"/>
  <c r="J250" i="39"/>
  <c r="J256" i="39"/>
  <c r="J262" i="39"/>
  <c r="J268" i="39"/>
  <c r="J1906" i="39"/>
  <c r="J1560" i="39"/>
  <c r="J1440" i="39"/>
  <c r="J1328" i="39"/>
  <c r="J1878" i="39"/>
  <c r="J1818" i="39"/>
  <c r="J1239" i="39"/>
  <c r="J1241" i="39"/>
  <c r="J609" i="39"/>
  <c r="J632" i="39"/>
  <c r="J608" i="39"/>
  <c r="J620" i="39"/>
  <c r="J398" i="39"/>
  <c r="J408" i="39"/>
  <c r="J414" i="39"/>
  <c r="J420" i="39"/>
  <c r="J396" i="39"/>
  <c r="J432" i="39"/>
  <c r="J144" i="39"/>
  <c r="J150" i="39"/>
  <c r="J156" i="39"/>
  <c r="J162" i="39"/>
  <c r="J168" i="39"/>
  <c r="J174" i="39"/>
  <c r="J180" i="39"/>
  <c r="J186" i="39"/>
  <c r="J192" i="39"/>
  <c r="J145" i="39"/>
  <c r="J151" i="39"/>
  <c r="J157" i="39"/>
  <c r="J163" i="39"/>
  <c r="J169" i="39"/>
  <c r="J175" i="39"/>
  <c r="J181" i="39"/>
  <c r="J187" i="39"/>
  <c r="J193" i="39"/>
  <c r="J146" i="39"/>
  <c r="J152" i="39"/>
  <c r="J158" i="39"/>
  <c r="J164" i="39"/>
  <c r="J170" i="39"/>
  <c r="J176" i="39"/>
  <c r="J182" i="39"/>
  <c r="J188" i="39"/>
  <c r="J148" i="39"/>
  <c r="J154" i="39"/>
  <c r="J160" i="39"/>
  <c r="J166" i="39"/>
  <c r="J172" i="39"/>
  <c r="J178" i="39"/>
  <c r="J184" i="39"/>
  <c r="J190" i="39"/>
  <c r="J1987" i="39"/>
  <c r="J1972" i="39"/>
  <c r="J1942" i="39"/>
  <c r="J1930" i="39"/>
  <c r="J1913" i="39"/>
  <c r="J1871" i="39"/>
  <c r="J1784" i="39"/>
  <c r="J1757" i="39"/>
  <c r="J1727" i="39"/>
  <c r="J1692" i="39"/>
  <c r="J1683" i="39"/>
  <c r="J1674" i="39"/>
  <c r="J1617" i="39"/>
  <c r="J1590" i="39"/>
  <c r="J1567" i="39"/>
  <c r="J1555" i="39"/>
  <c r="J1503" i="39"/>
  <c r="J1458" i="39"/>
  <c r="J1431" i="39"/>
  <c r="J1368" i="39"/>
  <c r="J1305" i="39"/>
  <c r="J1152" i="39"/>
  <c r="J712" i="39"/>
  <c r="J694" i="39"/>
  <c r="J676" i="39"/>
  <c r="J626" i="39"/>
  <c r="J516" i="39"/>
  <c r="J389" i="39"/>
  <c r="J353" i="39"/>
  <c r="J335" i="39"/>
  <c r="J317" i="39"/>
  <c r="J299" i="39"/>
  <c r="J281" i="39"/>
  <c r="J263" i="39"/>
  <c r="J245" i="39"/>
  <c r="J227" i="39"/>
  <c r="J209" i="39"/>
  <c r="J191" i="39"/>
  <c r="J173" i="39"/>
  <c r="J155" i="39"/>
  <c r="J137" i="39"/>
  <c r="J101" i="39"/>
  <c r="J83" i="39"/>
  <c r="J65" i="39"/>
  <c r="J47" i="39"/>
  <c r="J29" i="39"/>
  <c r="J11" i="39"/>
  <c r="J1206" i="39"/>
  <c r="J1200" i="39"/>
  <c r="J1925" i="39"/>
  <c r="J1787" i="39"/>
  <c r="J1731" i="39"/>
  <c r="J1677" i="39"/>
  <c r="J1572" i="39"/>
  <c r="J579" i="39"/>
  <c r="J596" i="39"/>
  <c r="J602" i="39"/>
  <c r="J584" i="39"/>
  <c r="J354" i="39"/>
  <c r="J360" i="39"/>
  <c r="J366" i="39"/>
  <c r="J372" i="39"/>
  <c r="J378" i="39"/>
  <c r="J384" i="39"/>
  <c r="J390" i="39"/>
  <c r="J355" i="39"/>
  <c r="J361" i="39"/>
  <c r="J367" i="39"/>
  <c r="J373" i="39"/>
  <c r="J379" i="39"/>
  <c r="J385" i="39"/>
  <c r="J391" i="39"/>
  <c r="J356" i="39"/>
  <c r="J362" i="39"/>
  <c r="J368" i="39"/>
  <c r="J374" i="39"/>
  <c r="J380" i="39"/>
  <c r="J386" i="39"/>
  <c r="J392" i="39"/>
  <c r="J358" i="39"/>
  <c r="J364" i="39"/>
  <c r="J370" i="39"/>
  <c r="J376" i="39"/>
  <c r="J382" i="39"/>
  <c r="J388" i="39"/>
  <c r="J108" i="39"/>
  <c r="J114" i="39"/>
  <c r="J120" i="39"/>
  <c r="J126" i="39"/>
  <c r="J132" i="39"/>
  <c r="J138" i="39"/>
  <c r="J109" i="39"/>
  <c r="J115" i="39"/>
  <c r="J121" i="39"/>
  <c r="J127" i="39"/>
  <c r="J133" i="39"/>
  <c r="J139" i="39"/>
  <c r="J104" i="39"/>
  <c r="J110" i="39"/>
  <c r="J116" i="39"/>
  <c r="J122" i="39"/>
  <c r="J128" i="39"/>
  <c r="J134" i="39"/>
  <c r="J140" i="39"/>
  <c r="J106" i="39"/>
  <c r="J112" i="39"/>
  <c r="J118" i="39"/>
  <c r="J124" i="39"/>
  <c r="J130" i="39"/>
  <c r="J136" i="39"/>
  <c r="J142" i="39"/>
  <c r="J1985" i="39"/>
  <c r="J1969" i="39"/>
  <c r="J1939" i="39"/>
  <c r="J1927" i="39"/>
  <c r="J1912" i="39"/>
  <c r="J1773" i="39"/>
  <c r="J1755" i="39"/>
  <c r="J1725" i="39"/>
  <c r="J1690" i="39"/>
  <c r="J1681" i="39"/>
  <c r="J1668" i="39"/>
  <c r="J1615" i="39"/>
  <c r="J1584" i="39"/>
  <c r="J1566" i="39"/>
  <c r="J1554" i="39"/>
  <c r="J1451" i="39"/>
  <c r="J1422" i="39"/>
  <c r="J1359" i="39"/>
  <c r="J1269" i="39"/>
  <c r="J1110" i="39"/>
  <c r="J710" i="39"/>
  <c r="J692" i="39"/>
  <c r="J674" i="39"/>
  <c r="J614" i="39"/>
  <c r="J462" i="39"/>
  <c r="J387" i="39"/>
  <c r="J369" i="39"/>
  <c r="J351" i="39"/>
  <c r="J333" i="39"/>
  <c r="J315" i="39"/>
  <c r="J297" i="39"/>
  <c r="J279" i="39"/>
  <c r="J261" i="39"/>
  <c r="J243" i="39"/>
  <c r="J225" i="39"/>
  <c r="J207" i="39"/>
  <c r="J189" i="39"/>
  <c r="J171" i="39"/>
  <c r="J153" i="39"/>
  <c r="J135" i="39"/>
  <c r="J117" i="39"/>
  <c r="J99" i="39"/>
  <c r="J81" i="39"/>
  <c r="J63" i="39"/>
  <c r="J45" i="39"/>
  <c r="J27" i="39"/>
  <c r="J9" i="39"/>
  <c r="J1841" i="39"/>
  <c r="J1779" i="39"/>
  <c r="J1717" i="39"/>
  <c r="J1948" i="39"/>
  <c r="J1835" i="39"/>
  <c r="J1975" i="39"/>
  <c r="J1963" i="39"/>
  <c r="J1951" i="39"/>
  <c r="J1915" i="39"/>
  <c r="J1895" i="39"/>
  <c r="J1799" i="39"/>
  <c r="J1775" i="39"/>
  <c r="J1769" i="39"/>
  <c r="J1751" i="39"/>
  <c r="J1745" i="39"/>
  <c r="J1739" i="39"/>
  <c r="J1716" i="39"/>
  <c r="J1961" i="39"/>
  <c r="J1960" i="39"/>
  <c r="J1778" i="39"/>
  <c r="J1981" i="39"/>
  <c r="J1957" i="39"/>
  <c r="J1945" i="39"/>
  <c r="J1921" i="39"/>
  <c r="J1781" i="39"/>
  <c r="J1896" i="39"/>
  <c r="J1836" i="39"/>
  <c r="J1992" i="39"/>
  <c r="J1986" i="39"/>
  <c r="J1980" i="39"/>
  <c r="J1974" i="39"/>
  <c r="J1968" i="39"/>
  <c r="J1962" i="39"/>
  <c r="J1956" i="39"/>
  <c r="J1950" i="39"/>
  <c r="J1944" i="39"/>
  <c r="J1938" i="39"/>
  <c r="J1932" i="39"/>
  <c r="J1926" i="39"/>
  <c r="J1920" i="39"/>
  <c r="J1914" i="39"/>
  <c r="J1908" i="39"/>
  <c r="J1847" i="39"/>
  <c r="J1798" i="39"/>
  <c r="J1792" i="39"/>
  <c r="J1786" i="39"/>
  <c r="J1780" i="39"/>
  <c r="J1774" i="39"/>
  <c r="J1768" i="39"/>
  <c r="J1762" i="39"/>
  <c r="J1750" i="39"/>
  <c r="J1744" i="39"/>
  <c r="J1738" i="39"/>
  <c r="J1732" i="39"/>
  <c r="J1726" i="39"/>
  <c r="J1710" i="39"/>
  <c r="J1955" i="39"/>
  <c r="J1766" i="39"/>
  <c r="J1866" i="39"/>
  <c r="J1806" i="39"/>
  <c r="J1989" i="39"/>
  <c r="J1983" i="39"/>
  <c r="J1977" i="39"/>
  <c r="J1971" i="39"/>
  <c r="J1965" i="39"/>
  <c r="J1959" i="39"/>
  <c r="J1953" i="39"/>
  <c r="J1947" i="39"/>
  <c r="J1941" i="39"/>
  <c r="J1935" i="39"/>
  <c r="J1929" i="39"/>
  <c r="J1923" i="39"/>
  <c r="J1917" i="39"/>
  <c r="J1911" i="39"/>
  <c r="J1905" i="39"/>
  <c r="J1823" i="39"/>
  <c r="J1801" i="39"/>
  <c r="J1795" i="39"/>
  <c r="J1789" i="39"/>
  <c r="J1783" i="39"/>
  <c r="J1777" i="39"/>
  <c r="J1771" i="39"/>
  <c r="J1765" i="39"/>
  <c r="J1759" i="39"/>
  <c r="J1753" i="39"/>
  <c r="J1747" i="39"/>
  <c r="J1741" i="39"/>
  <c r="J1735" i="39"/>
  <c r="J1729" i="39"/>
  <c r="J1722" i="39"/>
  <c r="J1954" i="39"/>
  <c r="J1772" i="39"/>
  <c r="J1854" i="39"/>
  <c r="J1982" i="39"/>
  <c r="J1970" i="39"/>
  <c r="J1952" i="39"/>
  <c r="J1940" i="39"/>
  <c r="J1922" i="39"/>
  <c r="J1859" i="39"/>
  <c r="J1817" i="39"/>
  <c r="J1800" i="39"/>
  <c r="J1794" i="39"/>
  <c r="J1788" i="39"/>
  <c r="J1782" i="39"/>
  <c r="J1776" i="39"/>
  <c r="J1770" i="39"/>
  <c r="J1764" i="39"/>
  <c r="J1758" i="39"/>
  <c r="J1752" i="39"/>
  <c r="J1740" i="39"/>
  <c r="J1900" i="39"/>
  <c r="J1894" i="39"/>
  <c r="J1888" i="39"/>
  <c r="J1882" i="39"/>
  <c r="J1876" i="39"/>
  <c r="J1870" i="39"/>
  <c r="J1864" i="39"/>
  <c r="J1858" i="39"/>
  <c r="J1852" i="39"/>
  <c r="J1846" i="39"/>
  <c r="J1840" i="39"/>
  <c r="J1834" i="39"/>
  <c r="J1828" i="39"/>
  <c r="J1822" i="39"/>
  <c r="J1816" i="39"/>
  <c r="J1810" i="39"/>
  <c r="J1804" i="39"/>
  <c r="J1899" i="39"/>
  <c r="J1893" i="39"/>
  <c r="J1887" i="39"/>
  <c r="J1881" i="39"/>
  <c r="J1875" i="39"/>
  <c r="J1869" i="39"/>
  <c r="J1863" i="39"/>
  <c r="J1857" i="39"/>
  <c r="J1851" i="39"/>
  <c r="J1845" i="39"/>
  <c r="J1839" i="39"/>
  <c r="J1833" i="39"/>
  <c r="J1827" i="39"/>
  <c r="J1821" i="39"/>
  <c r="J1815" i="39"/>
  <c r="J1809" i="39"/>
  <c r="J1889" i="39"/>
  <c r="J1829" i="39"/>
  <c r="J1898" i="39"/>
  <c r="J1892" i="39"/>
  <c r="J1886" i="39"/>
  <c r="J1880" i="39"/>
  <c r="J1874" i="39"/>
  <c r="J1868" i="39"/>
  <c r="J1862" i="39"/>
  <c r="J1856" i="39"/>
  <c r="J1850" i="39"/>
  <c r="J1844" i="39"/>
  <c r="J1838" i="39"/>
  <c r="J1832" i="39"/>
  <c r="J1826" i="39"/>
  <c r="J1820" i="39"/>
  <c r="J1814" i="39"/>
  <c r="J1808" i="39"/>
  <c r="J1903" i="39"/>
  <c r="J1897" i="39"/>
  <c r="J1891" i="39"/>
  <c r="J1885" i="39"/>
  <c r="J1879" i="39"/>
  <c r="J1873" i="39"/>
  <c r="J1867" i="39"/>
  <c r="J1861" i="39"/>
  <c r="J1855" i="39"/>
  <c r="J1849" i="39"/>
  <c r="J1843" i="39"/>
  <c r="J1837" i="39"/>
  <c r="J1831" i="39"/>
  <c r="J1825" i="39"/>
  <c r="J1819" i="39"/>
  <c r="J1813" i="39"/>
  <c r="J1807" i="39"/>
  <c r="J1902" i="39"/>
  <c r="J1890" i="39"/>
  <c r="J1872" i="39"/>
  <c r="J1860" i="39"/>
  <c r="J1842" i="39"/>
  <c r="J1830" i="39"/>
  <c r="J1812" i="39"/>
  <c r="J1279" i="39"/>
  <c r="J1285" i="39"/>
  <c r="J1291" i="39"/>
  <c r="J1276" i="39"/>
  <c r="J1282" i="39"/>
  <c r="J1288" i="39"/>
  <c r="J1280" i="39"/>
  <c r="J1289" i="39"/>
  <c r="J1281" i="39"/>
  <c r="J1290" i="39"/>
  <c r="J1274" i="39"/>
  <c r="J1292" i="39"/>
  <c r="J1283" i="39"/>
  <c r="J1275" i="39"/>
  <c r="J1284" i="39"/>
  <c r="J1293" i="39"/>
  <c r="J1287" i="39"/>
  <c r="J1277" i="39"/>
  <c r="J1286" i="39"/>
  <c r="J1278" i="39"/>
  <c r="J1638" i="39"/>
  <c r="J1650" i="39"/>
  <c r="J1399" i="39"/>
  <c r="J1405" i="39"/>
  <c r="J1411" i="39"/>
  <c r="J1396" i="39"/>
  <c r="J1402" i="39"/>
  <c r="J1408" i="39"/>
  <c r="J1397" i="39"/>
  <c r="J1406" i="39"/>
  <c r="J1395" i="39"/>
  <c r="J1398" i="39"/>
  <c r="J1407" i="39"/>
  <c r="J1409" i="39"/>
  <c r="J1413" i="39"/>
  <c r="J1400" i="39"/>
  <c r="J1401" i="39"/>
  <c r="J1410" i="39"/>
  <c r="J1404" i="39"/>
  <c r="J1394" i="39"/>
  <c r="J1403" i="39"/>
  <c r="J1412" i="39"/>
  <c r="J1519" i="39"/>
  <c r="J1525" i="39"/>
  <c r="J1531" i="39"/>
  <c r="J1516" i="39"/>
  <c r="J1522" i="39"/>
  <c r="J1528" i="39"/>
  <c r="J1514" i="39"/>
  <c r="J1523" i="39"/>
  <c r="J1532" i="39"/>
  <c r="J1530" i="39"/>
  <c r="J1515" i="39"/>
  <c r="J1524" i="39"/>
  <c r="J1533" i="39"/>
  <c r="J1526" i="39"/>
  <c r="J1517" i="39"/>
  <c r="J1518" i="39"/>
  <c r="J1527" i="39"/>
  <c r="J1520" i="39"/>
  <c r="J1529" i="39"/>
  <c r="J1521" i="39"/>
  <c r="J1039" i="39"/>
  <c r="J1045" i="39"/>
  <c r="J1051" i="39"/>
  <c r="J1034" i="39"/>
  <c r="J1040" i="39"/>
  <c r="J1046" i="39"/>
  <c r="J1052" i="39"/>
  <c r="J1036" i="39"/>
  <c r="J1042" i="39"/>
  <c r="J1048" i="39"/>
  <c r="J1037" i="39"/>
  <c r="J1043" i="39"/>
  <c r="J1049" i="39"/>
  <c r="J1041" i="39"/>
  <c r="J1044" i="39"/>
  <c r="J1035" i="39"/>
  <c r="J1053" i="39"/>
  <c r="J1047" i="39"/>
  <c r="J1050" i="39"/>
  <c r="J1038" i="39"/>
  <c r="J919" i="39"/>
  <c r="J925" i="39"/>
  <c r="J931" i="39"/>
  <c r="J914" i="39"/>
  <c r="J920" i="39"/>
  <c r="J926" i="39"/>
  <c r="J932" i="39"/>
  <c r="J916" i="39"/>
  <c r="J922" i="39"/>
  <c r="J928" i="39"/>
  <c r="J917" i="39"/>
  <c r="J923" i="39"/>
  <c r="J929" i="39"/>
  <c r="J915" i="39"/>
  <c r="J933" i="39"/>
  <c r="J918" i="39"/>
  <c r="J927" i="39"/>
  <c r="J921" i="39"/>
  <c r="J930" i="39"/>
  <c r="J924" i="39"/>
  <c r="J799" i="39"/>
  <c r="J805" i="39"/>
  <c r="J811" i="39"/>
  <c r="J794" i="39"/>
  <c r="J800" i="39"/>
  <c r="J806" i="39"/>
  <c r="J812" i="39"/>
  <c r="J796" i="39"/>
  <c r="J802" i="39"/>
  <c r="J808" i="39"/>
  <c r="J797" i="39"/>
  <c r="J803" i="39"/>
  <c r="J809" i="39"/>
  <c r="J807" i="39"/>
  <c r="J810" i="39"/>
  <c r="J801" i="39"/>
  <c r="J795" i="39"/>
  <c r="J798" i="39"/>
  <c r="J804" i="39"/>
  <c r="J813" i="39"/>
  <c r="J1639" i="39"/>
  <c r="J1645" i="39"/>
  <c r="J1651" i="39"/>
  <c r="J1634" i="39"/>
  <c r="J1640" i="39"/>
  <c r="J1646" i="39"/>
  <c r="J1652" i="39"/>
  <c r="J1647" i="39"/>
  <c r="J1635" i="39"/>
  <c r="J1641" i="39"/>
  <c r="J1653" i="39"/>
  <c r="J1636" i="39"/>
  <c r="J1642" i="39"/>
  <c r="J1648" i="39"/>
  <c r="J1637" i="39"/>
  <c r="J1643" i="39"/>
  <c r="J1649" i="39"/>
  <c r="J1154" i="39"/>
  <c r="J1160" i="39"/>
  <c r="J1166" i="39"/>
  <c r="J1172" i="39"/>
  <c r="J1156" i="39"/>
  <c r="J1162" i="39"/>
  <c r="J1168" i="39"/>
  <c r="J1157" i="39"/>
  <c r="J1163" i="39"/>
  <c r="J1169" i="39"/>
  <c r="J1165" i="39"/>
  <c r="J1155" i="39"/>
  <c r="J1167" i="39"/>
  <c r="J1161" i="39"/>
  <c r="J1173" i="39"/>
  <c r="J1170" i="39"/>
  <c r="J1171" i="39"/>
  <c r="J1158" i="39"/>
  <c r="J1159" i="39"/>
  <c r="J1164" i="39"/>
  <c r="J1495" i="39"/>
  <c r="J1501" i="39"/>
  <c r="J1507" i="39"/>
  <c r="J1513" i="39"/>
  <c r="J1498" i="39"/>
  <c r="J1504" i="39"/>
  <c r="J1510" i="39"/>
  <c r="J1375" i="39"/>
  <c r="J1381" i="39"/>
  <c r="J1387" i="39"/>
  <c r="J1393" i="39"/>
  <c r="J1378" i="39"/>
  <c r="J1384" i="39"/>
  <c r="J1390" i="39"/>
  <c r="J1255" i="39"/>
  <c r="J1261" i="39"/>
  <c r="J1267" i="39"/>
  <c r="J1273" i="39"/>
  <c r="J1258" i="39"/>
  <c r="J1264" i="39"/>
  <c r="J1270" i="39"/>
  <c r="J1136" i="39"/>
  <c r="J1142" i="39"/>
  <c r="J1148" i="39"/>
  <c r="J1138" i="39"/>
  <c r="J1144" i="39"/>
  <c r="J1150" i="39"/>
  <c r="J1139" i="39"/>
  <c r="J1145" i="39"/>
  <c r="J1151" i="39"/>
  <c r="J1141" i="39"/>
  <c r="J1153" i="39"/>
  <c r="J1143" i="39"/>
  <c r="J1137" i="39"/>
  <c r="J1149" i="39"/>
  <c r="J1015" i="39"/>
  <c r="J1021" i="39"/>
  <c r="J1027" i="39"/>
  <c r="J1033" i="39"/>
  <c r="J1016" i="39"/>
  <c r="J1022" i="39"/>
  <c r="J1028" i="39"/>
  <c r="J1018" i="39"/>
  <c r="J1024" i="39"/>
  <c r="J1030" i="39"/>
  <c r="J1019" i="39"/>
  <c r="J1025" i="39"/>
  <c r="J1031" i="39"/>
  <c r="J1023" i="39"/>
  <c r="J1026" i="39"/>
  <c r="J1017" i="39"/>
  <c r="J895" i="39"/>
  <c r="J901" i="39"/>
  <c r="J907" i="39"/>
  <c r="J913" i="39"/>
  <c r="J896" i="39"/>
  <c r="J902" i="39"/>
  <c r="J908" i="39"/>
  <c r="J898" i="39"/>
  <c r="J904" i="39"/>
  <c r="J910" i="39"/>
  <c r="J899" i="39"/>
  <c r="J905" i="39"/>
  <c r="J911" i="39"/>
  <c r="J897" i="39"/>
  <c r="J900" i="39"/>
  <c r="J909" i="39"/>
  <c r="J775" i="39"/>
  <c r="J781" i="39"/>
  <c r="J787" i="39"/>
  <c r="J793" i="39"/>
  <c r="J776" i="39"/>
  <c r="J782" i="39"/>
  <c r="J788" i="39"/>
  <c r="J778" i="39"/>
  <c r="J784" i="39"/>
  <c r="J790" i="39"/>
  <c r="J779" i="39"/>
  <c r="J785" i="39"/>
  <c r="J791" i="39"/>
  <c r="J789" i="39"/>
  <c r="J774" i="39"/>
  <c r="J792" i="39"/>
  <c r="J783" i="39"/>
  <c r="J1721" i="39"/>
  <c r="J1715" i="39"/>
  <c r="J1709" i="39"/>
  <c r="J1703" i="39"/>
  <c r="J1697" i="39"/>
  <c r="J1691" i="39"/>
  <c r="J1685" i="39"/>
  <c r="J1679" i="39"/>
  <c r="J1673" i="39"/>
  <c r="J1667" i="39"/>
  <c r="J1661" i="39"/>
  <c r="J1655" i="39"/>
  <c r="J1631" i="39"/>
  <c r="J1625" i="39"/>
  <c r="J1619" i="39"/>
  <c r="J1613" i="39"/>
  <c r="J1607" i="39"/>
  <c r="J1601" i="39"/>
  <c r="J1595" i="39"/>
  <c r="J1589" i="39"/>
  <c r="J1583" i="39"/>
  <c r="J1577" i="39"/>
  <c r="J1571" i="39"/>
  <c r="J1565" i="39"/>
  <c r="J1559" i="39"/>
  <c r="J1553" i="39"/>
  <c r="J1547" i="39"/>
  <c r="J1538" i="39"/>
  <c r="J1511" i="39"/>
  <c r="J1502" i="39"/>
  <c r="J1493" i="39"/>
  <c r="J1484" i="39"/>
  <c r="J1466" i="39"/>
  <c r="J1457" i="39"/>
  <c r="J1448" i="39"/>
  <c r="J1439" i="39"/>
  <c r="J1430" i="39"/>
  <c r="J1421" i="39"/>
  <c r="J1385" i="39"/>
  <c r="J1376" i="39"/>
  <c r="J1367" i="39"/>
  <c r="J1349" i="39"/>
  <c r="J1340" i="39"/>
  <c r="J1331" i="39"/>
  <c r="J1322" i="39"/>
  <c r="J1313" i="39"/>
  <c r="J1304" i="39"/>
  <c r="J1295" i="39"/>
  <c r="J1268" i="39"/>
  <c r="J1259" i="39"/>
  <c r="J1250" i="39"/>
  <c r="J1227" i="39"/>
  <c r="J1207" i="39"/>
  <c r="J1183" i="39"/>
  <c r="J1135" i="39"/>
  <c r="J1104" i="39"/>
  <c r="J1068" i="39"/>
  <c r="J1032" i="39"/>
  <c r="J960" i="39"/>
  <c r="J852" i="39"/>
  <c r="J780" i="39"/>
  <c r="J744" i="39"/>
  <c r="J1477" i="39"/>
  <c r="J1483" i="39"/>
  <c r="J1489" i="39"/>
  <c r="J1474" i="39"/>
  <c r="J1480" i="39"/>
  <c r="J1486" i="39"/>
  <c r="J1492" i="39"/>
  <c r="J1357" i="39"/>
  <c r="J1363" i="39"/>
  <c r="J1369" i="39"/>
  <c r="J1354" i="39"/>
  <c r="J1360" i="39"/>
  <c r="J1366" i="39"/>
  <c r="J1372" i="39"/>
  <c r="J1236" i="39"/>
  <c r="J1242" i="39"/>
  <c r="J1237" i="39"/>
  <c r="J1243" i="39"/>
  <c r="J1249" i="39"/>
  <c r="J1234" i="39"/>
  <c r="J1240" i="39"/>
  <c r="J1246" i="39"/>
  <c r="J1252" i="39"/>
  <c r="J1117" i="39"/>
  <c r="J1123" i="39"/>
  <c r="J1118" i="39"/>
  <c r="J1124" i="39"/>
  <c r="J1130" i="39"/>
  <c r="J1114" i="39"/>
  <c r="J1120" i="39"/>
  <c r="J1126" i="39"/>
  <c r="J1132" i="39"/>
  <c r="J1115" i="39"/>
  <c r="J1121" i="39"/>
  <c r="J1127" i="39"/>
  <c r="J1133" i="39"/>
  <c r="J1129" i="39"/>
  <c r="J1116" i="39"/>
  <c r="J1131" i="39"/>
  <c r="J1125" i="39"/>
  <c r="J997" i="39"/>
  <c r="J1003" i="39"/>
  <c r="J1009" i="39"/>
  <c r="J998" i="39"/>
  <c r="J1004" i="39"/>
  <c r="J1010" i="39"/>
  <c r="J994" i="39"/>
  <c r="J1000" i="39"/>
  <c r="J1006" i="39"/>
  <c r="J1012" i="39"/>
  <c r="J995" i="39"/>
  <c r="J1001" i="39"/>
  <c r="J1007" i="39"/>
  <c r="J1013" i="39"/>
  <c r="J1005" i="39"/>
  <c r="J1008" i="39"/>
  <c r="J999" i="39"/>
  <c r="J877" i="39"/>
  <c r="J883" i="39"/>
  <c r="J889" i="39"/>
  <c r="J878" i="39"/>
  <c r="J884" i="39"/>
  <c r="J890" i="39"/>
  <c r="J874" i="39"/>
  <c r="J880" i="39"/>
  <c r="J886" i="39"/>
  <c r="J892" i="39"/>
  <c r="J875" i="39"/>
  <c r="J881" i="39"/>
  <c r="J887" i="39"/>
  <c r="J893" i="39"/>
  <c r="J879" i="39"/>
  <c r="J882" i="39"/>
  <c r="J891" i="39"/>
  <c r="J757" i="39"/>
  <c r="J763" i="39"/>
  <c r="J769" i="39"/>
  <c r="J758" i="39"/>
  <c r="J764" i="39"/>
  <c r="J770" i="39"/>
  <c r="J754" i="39"/>
  <c r="J760" i="39"/>
  <c r="J766" i="39"/>
  <c r="J772" i="39"/>
  <c r="J755" i="39"/>
  <c r="J761" i="39"/>
  <c r="J767" i="39"/>
  <c r="J773" i="39"/>
  <c r="J771" i="39"/>
  <c r="J756" i="39"/>
  <c r="J765" i="39"/>
  <c r="J1720" i="39"/>
  <c r="J1714" i="39"/>
  <c r="J1708" i="39"/>
  <c r="J1702" i="39"/>
  <c r="J1696" i="39"/>
  <c r="J1672" i="39"/>
  <c r="J1666" i="39"/>
  <c r="J1660" i="39"/>
  <c r="J1654" i="39"/>
  <c r="J1630" i="39"/>
  <c r="J1624" i="39"/>
  <c r="J1618" i="39"/>
  <c r="J1612" i="39"/>
  <c r="J1606" i="39"/>
  <c r="J1600" i="39"/>
  <c r="J1594" i="39"/>
  <c r="J1588" i="39"/>
  <c r="J1582" i="39"/>
  <c r="J1576" i="39"/>
  <c r="J1570" i="39"/>
  <c r="J1564" i="39"/>
  <c r="J1558" i="39"/>
  <c r="J1552" i="39"/>
  <c r="J1545" i="39"/>
  <c r="J1536" i="39"/>
  <c r="J1509" i="39"/>
  <c r="J1500" i="39"/>
  <c r="J1491" i="39"/>
  <c r="J1482" i="39"/>
  <c r="J1473" i="39"/>
  <c r="J1464" i="39"/>
  <c r="J1446" i="39"/>
  <c r="J1428" i="39"/>
  <c r="J1419" i="39"/>
  <c r="J1392" i="39"/>
  <c r="J1383" i="39"/>
  <c r="J1374" i="39"/>
  <c r="J1365" i="39"/>
  <c r="J1356" i="39"/>
  <c r="J1347" i="39"/>
  <c r="J1338" i="39"/>
  <c r="J1329" i="39"/>
  <c r="J1311" i="39"/>
  <c r="J1302" i="39"/>
  <c r="J1266" i="39"/>
  <c r="J1257" i="39"/>
  <c r="J1248" i="39"/>
  <c r="J1238" i="39"/>
  <c r="J1182" i="39"/>
  <c r="J1134" i="39"/>
  <c r="J1065" i="39"/>
  <c r="J1029" i="39"/>
  <c r="J885" i="39"/>
  <c r="J777" i="39"/>
  <c r="J1459" i="39"/>
  <c r="J1465" i="39"/>
  <c r="J1471" i="39"/>
  <c r="J1456" i="39"/>
  <c r="J1462" i="39"/>
  <c r="J1468" i="39"/>
  <c r="J1701" i="39"/>
  <c r="J1665" i="39"/>
  <c r="J1611" i="39"/>
  <c r="J1599" i="39"/>
  <c r="J1587" i="39"/>
  <c r="J1544" i="39"/>
  <c r="J1472" i="39"/>
  <c r="J1454" i="39"/>
  <c r="J1418" i="39"/>
  <c r="J1355" i="39"/>
  <c r="J1301" i="39"/>
  <c r="J1235" i="39"/>
  <c r="J948" i="39"/>
  <c r="J876" i="39"/>
  <c r="J768" i="39"/>
  <c r="J1339" i="39"/>
  <c r="J1345" i="39"/>
  <c r="J1351" i="39"/>
  <c r="J1336" i="39"/>
  <c r="J1342" i="39"/>
  <c r="J1348" i="39"/>
  <c r="J1214" i="39"/>
  <c r="J1220" i="39"/>
  <c r="J1216" i="39"/>
  <c r="J1222" i="39"/>
  <c r="J1217" i="39"/>
  <c r="J1224" i="39"/>
  <c r="J1230" i="39"/>
  <c r="J1215" i="39"/>
  <c r="J1225" i="39"/>
  <c r="J1231" i="39"/>
  <c r="J1221" i="39"/>
  <c r="J1228" i="39"/>
  <c r="J1099" i="39"/>
  <c r="J1105" i="39"/>
  <c r="J1111" i="39"/>
  <c r="J1094" i="39"/>
  <c r="J1100" i="39"/>
  <c r="J1106" i="39"/>
  <c r="J1112" i="39"/>
  <c r="J1096" i="39"/>
  <c r="J1102" i="39"/>
  <c r="J1108" i="39"/>
  <c r="J1097" i="39"/>
  <c r="J1103" i="39"/>
  <c r="J1109" i="39"/>
  <c r="J1095" i="39"/>
  <c r="J1113" i="39"/>
  <c r="J1098" i="39"/>
  <c r="J1107" i="39"/>
  <c r="J979" i="39"/>
  <c r="J985" i="39"/>
  <c r="J991" i="39"/>
  <c r="J974" i="39"/>
  <c r="J980" i="39"/>
  <c r="J986" i="39"/>
  <c r="J992" i="39"/>
  <c r="J976" i="39"/>
  <c r="J982" i="39"/>
  <c r="J988" i="39"/>
  <c r="J977" i="39"/>
  <c r="J983" i="39"/>
  <c r="J989" i="39"/>
  <c r="J987" i="39"/>
  <c r="J990" i="39"/>
  <c r="J981" i="39"/>
  <c r="J859" i="39"/>
  <c r="J865" i="39"/>
  <c r="J871" i="39"/>
  <c r="J854" i="39"/>
  <c r="J860" i="39"/>
  <c r="J866" i="39"/>
  <c r="J872" i="39"/>
  <c r="J856" i="39"/>
  <c r="J862" i="39"/>
  <c r="J868" i="39"/>
  <c r="J857" i="39"/>
  <c r="J863" i="39"/>
  <c r="J869" i="39"/>
  <c r="J861" i="39"/>
  <c r="J864" i="39"/>
  <c r="J855" i="39"/>
  <c r="J873" i="39"/>
  <c r="J739" i="39"/>
  <c r="J745" i="39"/>
  <c r="J751" i="39"/>
  <c r="J734" i="39"/>
  <c r="J740" i="39"/>
  <c r="J746" i="39"/>
  <c r="J752" i="39"/>
  <c r="J736" i="39"/>
  <c r="J742" i="39"/>
  <c r="J748" i="39"/>
  <c r="J737" i="39"/>
  <c r="J743" i="39"/>
  <c r="J749" i="39"/>
  <c r="J735" i="39"/>
  <c r="J753" i="39"/>
  <c r="J738" i="39"/>
  <c r="J747" i="39"/>
  <c r="J1713" i="39"/>
  <c r="J1707" i="39"/>
  <c r="J1695" i="39"/>
  <c r="J1671" i="39"/>
  <c r="J1659" i="39"/>
  <c r="J1605" i="39"/>
  <c r="J1593" i="39"/>
  <c r="J1581" i="39"/>
  <c r="J1575" i="39"/>
  <c r="J1551" i="39"/>
  <c r="J1535" i="39"/>
  <c r="J1490" i="39"/>
  <c r="J1481" i="39"/>
  <c r="J1463" i="39"/>
  <c r="J1427" i="39"/>
  <c r="J1373" i="39"/>
  <c r="J1364" i="39"/>
  <c r="J1346" i="39"/>
  <c r="J1310" i="39"/>
  <c r="J1247" i="39"/>
  <c r="J1223" i="39"/>
  <c r="J1128" i="39"/>
  <c r="J984" i="39"/>
  <c r="J1435" i="39"/>
  <c r="J1441" i="39"/>
  <c r="J1447" i="39"/>
  <c r="J1453" i="39"/>
  <c r="J1438" i="39"/>
  <c r="J1444" i="39"/>
  <c r="J1450" i="39"/>
  <c r="J1315" i="39"/>
  <c r="J1321" i="39"/>
  <c r="J1327" i="39"/>
  <c r="J1333" i="39"/>
  <c r="J1318" i="39"/>
  <c r="J1324" i="39"/>
  <c r="J1330" i="39"/>
  <c r="J1196" i="39"/>
  <c r="J1202" i="39"/>
  <c r="J1208" i="39"/>
  <c r="J1198" i="39"/>
  <c r="J1204" i="39"/>
  <c r="J1210" i="39"/>
  <c r="J1199" i="39"/>
  <c r="J1205" i="39"/>
  <c r="J1211" i="39"/>
  <c r="J1201" i="39"/>
  <c r="J1213" i="39"/>
  <c r="J1203" i="39"/>
  <c r="J1197" i="39"/>
  <c r="J1209" i="39"/>
  <c r="J1075" i="39"/>
  <c r="J1081" i="39"/>
  <c r="J1087" i="39"/>
  <c r="J1093" i="39"/>
  <c r="J1076" i="39"/>
  <c r="J1082" i="39"/>
  <c r="J1088" i="39"/>
  <c r="J1078" i="39"/>
  <c r="J1084" i="39"/>
  <c r="J1090" i="39"/>
  <c r="J1079" i="39"/>
  <c r="J1085" i="39"/>
  <c r="J1091" i="39"/>
  <c r="J1077" i="39"/>
  <c r="J1080" i="39"/>
  <c r="J1089" i="39"/>
  <c r="J955" i="39"/>
  <c r="J961" i="39"/>
  <c r="J967" i="39"/>
  <c r="J973" i="39"/>
  <c r="J956" i="39"/>
  <c r="J962" i="39"/>
  <c r="J968" i="39"/>
  <c r="J958" i="39"/>
  <c r="J964" i="39"/>
  <c r="J970" i="39"/>
  <c r="J959" i="39"/>
  <c r="J965" i="39"/>
  <c r="J971" i="39"/>
  <c r="J969" i="39"/>
  <c r="J954" i="39"/>
  <c r="J972" i="39"/>
  <c r="J963" i="39"/>
  <c r="J835" i="39"/>
  <c r="J841" i="39"/>
  <c r="J847" i="39"/>
  <c r="J853" i="39"/>
  <c r="J836" i="39"/>
  <c r="J842" i="39"/>
  <c r="J848" i="39"/>
  <c r="J838" i="39"/>
  <c r="J844" i="39"/>
  <c r="J850" i="39"/>
  <c r="J839" i="39"/>
  <c r="J845" i="39"/>
  <c r="J851" i="39"/>
  <c r="J843" i="39"/>
  <c r="J846" i="39"/>
  <c r="J837" i="39"/>
  <c r="J715" i="39"/>
  <c r="J721" i="39"/>
  <c r="J727" i="39"/>
  <c r="J733" i="39"/>
  <c r="J716" i="39"/>
  <c r="J722" i="39"/>
  <c r="J728" i="39"/>
  <c r="J718" i="39"/>
  <c r="J724" i="39"/>
  <c r="J730" i="39"/>
  <c r="J719" i="39"/>
  <c r="J725" i="39"/>
  <c r="J731" i="39"/>
  <c r="J717" i="39"/>
  <c r="J720" i="39"/>
  <c r="J729" i="39"/>
  <c r="J1718" i="39"/>
  <c r="J1712" i="39"/>
  <c r="J1706" i="39"/>
  <c r="J1700" i="39"/>
  <c r="J1694" i="39"/>
  <c r="J1688" i="39"/>
  <c r="J1682" i="39"/>
  <c r="J1670" i="39"/>
  <c r="J1664" i="39"/>
  <c r="J1658" i="39"/>
  <c r="J1628" i="39"/>
  <c r="J1622" i="39"/>
  <c r="J1610" i="39"/>
  <c r="J1604" i="39"/>
  <c r="J1598" i="39"/>
  <c r="J1592" i="39"/>
  <c r="J1586" i="39"/>
  <c r="J1580" i="39"/>
  <c r="J1574" i="39"/>
  <c r="J1568" i="39"/>
  <c r="J1562" i="39"/>
  <c r="J1550" i="39"/>
  <c r="J1506" i="39"/>
  <c r="J1497" i="39"/>
  <c r="J1488" i="39"/>
  <c r="J1479" i="39"/>
  <c r="J1470" i="39"/>
  <c r="J1461" i="39"/>
  <c r="J1452" i="39"/>
  <c r="J1443" i="39"/>
  <c r="J1434" i="39"/>
  <c r="J1425" i="39"/>
  <c r="J1389" i="39"/>
  <c r="J1380" i="39"/>
  <c r="J1371" i="39"/>
  <c r="J1362" i="39"/>
  <c r="J1353" i="39"/>
  <c r="J1344" i="39"/>
  <c r="J1335" i="39"/>
  <c r="J1326" i="39"/>
  <c r="J1317" i="39"/>
  <c r="J1308" i="39"/>
  <c r="J1272" i="39"/>
  <c r="J1263" i="39"/>
  <c r="J1254" i="39"/>
  <c r="J1245" i="39"/>
  <c r="J1233" i="39"/>
  <c r="J1219" i="39"/>
  <c r="J1195" i="39"/>
  <c r="J1147" i="39"/>
  <c r="J1122" i="39"/>
  <c r="J1086" i="39"/>
  <c r="J1014" i="39"/>
  <c r="J978" i="39"/>
  <c r="J906" i="39"/>
  <c r="J870" i="39"/>
  <c r="J834" i="39"/>
  <c r="J762" i="39"/>
  <c r="J726" i="39"/>
  <c r="J1537" i="39"/>
  <c r="J1543" i="39"/>
  <c r="J1534" i="39"/>
  <c r="J1540" i="39"/>
  <c r="J1546" i="39"/>
  <c r="J1417" i="39"/>
  <c r="J1423" i="39"/>
  <c r="J1429" i="39"/>
  <c r="J1414" i="39"/>
  <c r="J1420" i="39"/>
  <c r="J1426" i="39"/>
  <c r="J1432" i="39"/>
  <c r="J1297" i="39"/>
  <c r="J1303" i="39"/>
  <c r="J1309" i="39"/>
  <c r="J1294" i="39"/>
  <c r="J1300" i="39"/>
  <c r="J1306" i="39"/>
  <c r="J1312" i="39"/>
  <c r="J1178" i="39"/>
  <c r="J1184" i="39"/>
  <c r="J1190" i="39"/>
  <c r="J1174" i="39"/>
  <c r="J1180" i="39"/>
  <c r="J1186" i="39"/>
  <c r="J1192" i="39"/>
  <c r="J1175" i="39"/>
  <c r="J1181" i="39"/>
  <c r="J1187" i="39"/>
  <c r="J1193" i="39"/>
  <c r="J1177" i="39"/>
  <c r="J1189" i="39"/>
  <c r="J1179" i="39"/>
  <c r="J1191" i="39"/>
  <c r="J1185" i="39"/>
  <c r="J1057" i="39"/>
  <c r="J1063" i="39"/>
  <c r="J1069" i="39"/>
  <c r="J1058" i="39"/>
  <c r="J1064" i="39"/>
  <c r="J1070" i="39"/>
  <c r="J1054" i="39"/>
  <c r="J1060" i="39"/>
  <c r="J1066" i="39"/>
  <c r="J1072" i="39"/>
  <c r="J1055" i="39"/>
  <c r="J1061" i="39"/>
  <c r="J1067" i="39"/>
  <c r="J1073" i="39"/>
  <c r="J1059" i="39"/>
  <c r="J1062" i="39"/>
  <c r="J1071" i="39"/>
  <c r="J937" i="39"/>
  <c r="J943" i="39"/>
  <c r="J949" i="39"/>
  <c r="J938" i="39"/>
  <c r="J944" i="39"/>
  <c r="J950" i="39"/>
  <c r="J934" i="39"/>
  <c r="J940" i="39"/>
  <c r="J946" i="39"/>
  <c r="J952" i="39"/>
  <c r="J935" i="39"/>
  <c r="J941" i="39"/>
  <c r="J947" i="39"/>
  <c r="J953" i="39"/>
  <c r="J951" i="39"/>
  <c r="J936" i="39"/>
  <c r="J945" i="39"/>
  <c r="J817" i="39"/>
  <c r="J823" i="39"/>
  <c r="J829" i="39"/>
  <c r="J818" i="39"/>
  <c r="J824" i="39"/>
  <c r="J830" i="39"/>
  <c r="J814" i="39"/>
  <c r="J820" i="39"/>
  <c r="J826" i="39"/>
  <c r="J832" i="39"/>
  <c r="J815" i="39"/>
  <c r="J821" i="39"/>
  <c r="J827" i="39"/>
  <c r="J833" i="39"/>
  <c r="J825" i="39"/>
  <c r="J828" i="39"/>
  <c r="J819" i="39"/>
  <c r="J1723" i="39"/>
  <c r="J1711" i="39"/>
  <c r="J1705" i="39"/>
  <c r="J1669" i="39"/>
  <c r="J1663" i="39"/>
  <c r="J1609" i="39"/>
  <c r="J1603" i="39"/>
  <c r="J1591" i="39"/>
  <c r="J1585" i="39"/>
  <c r="J1549" i="39"/>
  <c r="J1541" i="39"/>
  <c r="J1505" i="39"/>
  <c r="J1496" i="39"/>
  <c r="J1487" i="39"/>
  <c r="J1478" i="39"/>
  <c r="J1469" i="39"/>
  <c r="J1460" i="39"/>
  <c r="J1442" i="39"/>
  <c r="J1433" i="39"/>
  <c r="J1424" i="39"/>
  <c r="J1415" i="39"/>
  <c r="J1388" i="39"/>
  <c r="J1379" i="39"/>
  <c r="J1370" i="39"/>
  <c r="J1361" i="39"/>
  <c r="J1352" i="39"/>
  <c r="J1343" i="39"/>
  <c r="J1334" i="39"/>
  <c r="J1325" i="39"/>
  <c r="J1316" i="39"/>
  <c r="J1307" i="39"/>
  <c r="J1298" i="39"/>
  <c r="J1271" i="39"/>
  <c r="J1262" i="39"/>
  <c r="J1253" i="39"/>
  <c r="J1244" i="39"/>
  <c r="J1232" i="39"/>
  <c r="J1218" i="39"/>
  <c r="J1194" i="39"/>
  <c r="J1146" i="39"/>
  <c r="J1119" i="39"/>
  <c r="J1083" i="39"/>
  <c r="J1011" i="39"/>
  <c r="J975" i="39"/>
  <c r="J939" i="39"/>
  <c r="J903" i="39"/>
  <c r="J867" i="39"/>
  <c r="J831" i="39"/>
  <c r="J759" i="39"/>
  <c r="J723" i="39"/>
  <c r="J560" i="39"/>
  <c r="J661" i="39"/>
  <c r="J655" i="39"/>
  <c r="J649" i="39"/>
  <c r="J643" i="39"/>
  <c r="J637" i="39"/>
  <c r="J631" i="39"/>
  <c r="J625" i="39"/>
  <c r="J619" i="39"/>
  <c r="J613" i="39"/>
  <c r="J607" i="39"/>
  <c r="J601" i="39"/>
  <c r="J595" i="39"/>
  <c r="J589" i="39"/>
  <c r="J583" i="39"/>
  <c r="J577" i="39"/>
  <c r="J571" i="39"/>
  <c r="J565" i="39"/>
  <c r="J559" i="39"/>
  <c r="J553" i="39"/>
  <c r="J547" i="39"/>
  <c r="J566" i="39"/>
  <c r="J660" i="39"/>
  <c r="J654" i="39"/>
  <c r="J648" i="39"/>
  <c r="J642" i="39"/>
  <c r="J636" i="39"/>
  <c r="J630" i="39"/>
  <c r="J624" i="39"/>
  <c r="J618" i="39"/>
  <c r="J612" i="39"/>
  <c r="J606" i="39"/>
  <c r="J600" i="39"/>
  <c r="J594" i="39"/>
  <c r="J588" i="39"/>
  <c r="J582" i="39"/>
  <c r="J576" i="39"/>
  <c r="J570" i="39"/>
  <c r="J564" i="39"/>
  <c r="J558" i="39"/>
  <c r="J552" i="39"/>
  <c r="J546" i="39"/>
  <c r="J572" i="39"/>
  <c r="J659" i="39"/>
  <c r="J653" i="39"/>
  <c r="J647" i="39"/>
  <c r="J641" i="39"/>
  <c r="J635" i="39"/>
  <c r="J629" i="39"/>
  <c r="J623" i="39"/>
  <c r="J617" i="39"/>
  <c r="J611" i="39"/>
  <c r="J605" i="39"/>
  <c r="J599" i="39"/>
  <c r="J593" i="39"/>
  <c r="J587" i="39"/>
  <c r="J581" i="39"/>
  <c r="J575" i="39"/>
  <c r="J569" i="39"/>
  <c r="J563" i="39"/>
  <c r="J557" i="39"/>
  <c r="J551" i="39"/>
  <c r="J545" i="39"/>
  <c r="J554" i="39"/>
  <c r="J658" i="39"/>
  <c r="J652" i="39"/>
  <c r="J646" i="39"/>
  <c r="J640" i="39"/>
  <c r="J634" i="39"/>
  <c r="J628" i="39"/>
  <c r="J622" i="39"/>
  <c r="J616" i="39"/>
  <c r="J610" i="39"/>
  <c r="J604" i="39"/>
  <c r="J598" i="39"/>
  <c r="J592" i="39"/>
  <c r="J586" i="39"/>
  <c r="J580" i="39"/>
  <c r="J574" i="39"/>
  <c r="J568" i="39"/>
  <c r="J562" i="39"/>
  <c r="J556" i="39"/>
  <c r="J550" i="39"/>
  <c r="J544" i="39"/>
  <c r="J548" i="39"/>
  <c r="J663" i="39"/>
  <c r="J657" i="39"/>
  <c r="J651" i="39"/>
  <c r="J645" i="39"/>
  <c r="J633" i="39"/>
  <c r="J627" i="39"/>
  <c r="J621" i="39"/>
  <c r="J615" i="39"/>
  <c r="J603" i="39"/>
  <c r="J597" i="39"/>
  <c r="J591" i="39"/>
  <c r="J585" i="39"/>
  <c r="J573" i="39"/>
  <c r="J567" i="39"/>
  <c r="J561" i="39"/>
  <c r="J555" i="39"/>
  <c r="J539" i="39"/>
  <c r="J533" i="39"/>
  <c r="J527" i="39"/>
  <c r="J521" i="39"/>
  <c r="J515" i="39"/>
  <c r="J538" i="39"/>
  <c r="J532" i="39"/>
  <c r="J526" i="39"/>
  <c r="J520" i="39"/>
  <c r="J514" i="39"/>
  <c r="J543" i="39"/>
  <c r="J537" i="39"/>
  <c r="J531" i="39"/>
  <c r="J525" i="39"/>
  <c r="J519" i="39"/>
  <c r="J541" i="39"/>
  <c r="J535" i="39"/>
  <c r="J529" i="39"/>
  <c r="J523" i="39"/>
  <c r="J486" i="39"/>
  <c r="J511" i="39"/>
  <c r="J505" i="39"/>
  <c r="J499" i="39"/>
  <c r="J493" i="39"/>
  <c r="J487" i="39"/>
  <c r="J481" i="39"/>
  <c r="J475" i="39"/>
  <c r="J469" i="39"/>
  <c r="J463" i="39"/>
  <c r="J457" i="39"/>
  <c r="J451" i="39"/>
  <c r="J445" i="39"/>
  <c r="J439" i="39"/>
  <c r="J433" i="39"/>
  <c r="J427" i="39"/>
  <c r="J421" i="39"/>
  <c r="J415" i="39"/>
  <c r="J409" i="39"/>
  <c r="J403" i="39"/>
  <c r="J397" i="39"/>
  <c r="J510" i="39"/>
  <c r="J480" i="39"/>
  <c r="J509" i="39"/>
  <c r="J503" i="39"/>
  <c r="J497" i="39"/>
  <c r="J491" i="39"/>
  <c r="J485" i="39"/>
  <c r="J479" i="39"/>
  <c r="J473" i="39"/>
  <c r="J467" i="39"/>
  <c r="J461" i="39"/>
  <c r="J455" i="39"/>
  <c r="J449" i="39"/>
  <c r="J443" i="39"/>
  <c r="J437" i="39"/>
  <c r="J431" i="39"/>
  <c r="J425" i="39"/>
  <c r="J419" i="39"/>
  <c r="J413" i="39"/>
  <c r="J407" i="39"/>
  <c r="J401" i="39"/>
  <c r="J395" i="39"/>
  <c r="J498" i="39"/>
  <c r="J474" i="39"/>
  <c r="J508" i="39"/>
  <c r="J502" i="39"/>
  <c r="J496" i="39"/>
  <c r="J490" i="39"/>
  <c r="J484" i="39"/>
  <c r="J478" i="39"/>
  <c r="J472" i="39"/>
  <c r="J466" i="39"/>
  <c r="J460" i="39"/>
  <c r="J454" i="39"/>
  <c r="J448" i="39"/>
  <c r="J442" i="39"/>
  <c r="J436" i="39"/>
  <c r="J430" i="39"/>
  <c r="J424" i="39"/>
  <c r="J418" i="39"/>
  <c r="J412" i="39"/>
  <c r="J406" i="39"/>
  <c r="J400" i="39"/>
  <c r="J394" i="39"/>
  <c r="J492" i="39"/>
  <c r="J513" i="39"/>
  <c r="J507" i="39"/>
  <c r="J501" i="39"/>
  <c r="J495" i="39"/>
  <c r="J489" i="39"/>
  <c r="J483" i="39"/>
  <c r="J477" i="39"/>
  <c r="J471" i="39"/>
  <c r="J465" i="39"/>
  <c r="J459" i="39"/>
  <c r="J453" i="39"/>
  <c r="J447" i="39"/>
  <c r="J441" i="39"/>
  <c r="J435" i="39"/>
  <c r="J429" i="39"/>
  <c r="J423" i="39"/>
  <c r="J417" i="39"/>
  <c r="J411" i="39"/>
  <c r="J405" i="39"/>
  <c r="J399" i="39"/>
  <c r="J504" i="39"/>
  <c r="J512" i="39"/>
  <c r="J506" i="39"/>
  <c r="J500" i="39"/>
  <c r="J494" i="39"/>
  <c r="J488" i="39"/>
  <c r="J482" i="39"/>
  <c r="J470" i="39"/>
  <c r="J464" i="39"/>
  <c r="J458" i="39"/>
  <c r="J452" i="39"/>
  <c r="J446" i="39"/>
  <c r="J440" i="39"/>
  <c r="J428" i="39"/>
  <c r="J422" i="39"/>
  <c r="J416" i="39"/>
  <c r="J410" i="39"/>
  <c r="J404" i="39"/>
  <c r="E23" i="41"/>
  <c r="BC6" i="54" l="1"/>
  <c r="BD6" i="54"/>
  <c r="BG6" i="54"/>
  <c r="BH6" i="54"/>
  <c r="BI6" i="54"/>
  <c r="BJ6" i="54"/>
  <c r="BB6" i="54"/>
  <c r="BA6" i="54"/>
  <c r="AR3" i="47" l="1"/>
  <c r="AP3" i="47"/>
  <c r="AN3" i="47"/>
  <c r="BT42" i="47" l="1"/>
  <c r="BU42" i="47"/>
  <c r="BV42" i="47"/>
  <c r="BW42" i="47"/>
  <c r="BX42" i="47"/>
  <c r="BS42" i="47"/>
  <c r="BA4" i="54" l="1"/>
  <c r="EI3" i="54" l="1"/>
  <c r="DC3" i="54" l="1"/>
  <c r="H2" i="47"/>
  <c r="AN12" i="44" l="1"/>
  <c r="AN13" i="44"/>
  <c r="AN14" i="44"/>
  <c r="AN15" i="44"/>
  <c r="AN16" i="44"/>
  <c r="AN17" i="44"/>
  <c r="AN18" i="44"/>
  <c r="AN19" i="44"/>
  <c r="AN20" i="44"/>
  <c r="AN21" i="44"/>
  <c r="AN22" i="44"/>
  <c r="AN11" i="44"/>
  <c r="AA8" i="54" l="1"/>
  <c r="AC8" i="54" s="1"/>
  <c r="AA9" i="54"/>
  <c r="AC9" i="54" s="1"/>
  <c r="AA10" i="54"/>
  <c r="AC10" i="54" s="1"/>
  <c r="AA11" i="54"/>
  <c r="AC11" i="54" s="1"/>
  <c r="AA12" i="54"/>
  <c r="AC12" i="54" s="1"/>
  <c r="AA13" i="54"/>
  <c r="AC13" i="54" s="1"/>
  <c r="AA14" i="54"/>
  <c r="AC14" i="54" s="1"/>
  <c r="AA15" i="54"/>
  <c r="AC15" i="54" s="1"/>
  <c r="AA16" i="54"/>
  <c r="AC16" i="54" s="1"/>
  <c r="AA17" i="54"/>
  <c r="AC17" i="54" s="1"/>
  <c r="AA18" i="54"/>
  <c r="AC18" i="54" s="1"/>
  <c r="AA19" i="54"/>
  <c r="AC19" i="54" s="1"/>
  <c r="AA20" i="54"/>
  <c r="AC20" i="54" s="1"/>
  <c r="AA21" i="54"/>
  <c r="AC21" i="54" s="1"/>
  <c r="AA22" i="54"/>
  <c r="AC22" i="54" s="1"/>
  <c r="AA23" i="54"/>
  <c r="AC23" i="54" s="1"/>
  <c r="AA24" i="54"/>
  <c r="AC24" i="54" s="1"/>
  <c r="AA25" i="54"/>
  <c r="AC25" i="54" s="1"/>
  <c r="AA26" i="54"/>
  <c r="AC26" i="54" s="1"/>
  <c r="AA27" i="54"/>
  <c r="AC27" i="54" s="1"/>
  <c r="AA28" i="54"/>
  <c r="AC28" i="54" s="1"/>
  <c r="AA29" i="54"/>
  <c r="AC29" i="54" s="1"/>
  <c r="AA30" i="54"/>
  <c r="AC30" i="54" s="1"/>
  <c r="AA31" i="54"/>
  <c r="AC31" i="54" s="1"/>
  <c r="AA32" i="54"/>
  <c r="AC32" i="54" s="1"/>
  <c r="AA33" i="54"/>
  <c r="AC33" i="54" s="1"/>
  <c r="AA34" i="54"/>
  <c r="AC34" i="54" s="1"/>
  <c r="AA35" i="54"/>
  <c r="AC35" i="54" s="1"/>
  <c r="AA36" i="54"/>
  <c r="AC36" i="54" s="1"/>
  <c r="AA37" i="54"/>
  <c r="AC37" i="54" s="1"/>
  <c r="AA38" i="54"/>
  <c r="AC38" i="54" s="1"/>
  <c r="AA39" i="54"/>
  <c r="AC39" i="54" s="1"/>
  <c r="AA40" i="54"/>
  <c r="AC40" i="54" s="1"/>
  <c r="AA41" i="54"/>
  <c r="AC41" i="54" s="1"/>
  <c r="AA42" i="54"/>
  <c r="AC42" i="54" s="1"/>
  <c r="AA43" i="54"/>
  <c r="AC43" i="54" s="1"/>
  <c r="AA44" i="54"/>
  <c r="AC44" i="54" s="1"/>
  <c r="AA45" i="54"/>
  <c r="AC45" i="54" s="1"/>
  <c r="AA46" i="54"/>
  <c r="AC46" i="54" s="1"/>
  <c r="AA47" i="54"/>
  <c r="AC47" i="54" s="1"/>
  <c r="AA48" i="54"/>
  <c r="AC48" i="54" s="1"/>
  <c r="AA49" i="54"/>
  <c r="AC49" i="54" s="1"/>
  <c r="AA50" i="54"/>
  <c r="AC50" i="54" s="1"/>
  <c r="AA51" i="54"/>
  <c r="AC51" i="54" s="1"/>
  <c r="AA52" i="54"/>
  <c r="AC52" i="54" s="1"/>
  <c r="AA53" i="54"/>
  <c r="AC53" i="54" s="1"/>
  <c r="AA54" i="54"/>
  <c r="AC54" i="54" s="1"/>
  <c r="AA55" i="54"/>
  <c r="AC55" i="54" s="1"/>
  <c r="AA56" i="54"/>
  <c r="AC56" i="54" s="1"/>
  <c r="AA57" i="54"/>
  <c r="AC57" i="54" s="1"/>
  <c r="AA58" i="54"/>
  <c r="AC58" i="54" s="1"/>
  <c r="AA59" i="54"/>
  <c r="AC59" i="54" s="1"/>
  <c r="AA60" i="54"/>
  <c r="AC60" i="54" s="1"/>
  <c r="AA61" i="54"/>
  <c r="AC61" i="54" s="1"/>
  <c r="AA62" i="54"/>
  <c r="AC62" i="54" s="1"/>
  <c r="AA63" i="54"/>
  <c r="AC63" i="54" s="1"/>
  <c r="AA64" i="54"/>
  <c r="AC64" i="54" s="1"/>
  <c r="AA65" i="54"/>
  <c r="AC65" i="54" s="1"/>
  <c r="AA66" i="54"/>
  <c r="AC66" i="54" s="1"/>
  <c r="AA67" i="54"/>
  <c r="AC67" i="54" s="1"/>
  <c r="AA68" i="54"/>
  <c r="AC68" i="54" s="1"/>
  <c r="AA69" i="54"/>
  <c r="AC69" i="54" s="1"/>
  <c r="AA70" i="54"/>
  <c r="AC70" i="54" s="1"/>
  <c r="AA71" i="54"/>
  <c r="AC71" i="54" s="1"/>
  <c r="AA72" i="54"/>
  <c r="AC72" i="54" s="1"/>
  <c r="AA73" i="54"/>
  <c r="AC73" i="54" s="1"/>
  <c r="AA74" i="54"/>
  <c r="AC74" i="54" s="1"/>
  <c r="AA75" i="54"/>
  <c r="AC75" i="54" s="1"/>
  <c r="AA76" i="54"/>
  <c r="AC76" i="54" s="1"/>
  <c r="AA77" i="54"/>
  <c r="AC77" i="54" s="1"/>
  <c r="AA78" i="54"/>
  <c r="AC78" i="54" s="1"/>
  <c r="AA79" i="54"/>
  <c r="AC79" i="54" s="1"/>
  <c r="AA80" i="54"/>
  <c r="AC80" i="54" s="1"/>
  <c r="AA81" i="54"/>
  <c r="AC81" i="54" s="1"/>
  <c r="AA82" i="54"/>
  <c r="AC82" i="54" s="1"/>
  <c r="AA83" i="54"/>
  <c r="AC83" i="54" s="1"/>
  <c r="AA84" i="54"/>
  <c r="AC84" i="54" s="1"/>
  <c r="AA85" i="54"/>
  <c r="AC85" i="54" s="1"/>
  <c r="AA86" i="54"/>
  <c r="AC86" i="54" s="1"/>
  <c r="AA87" i="54"/>
  <c r="AC87" i="54" s="1"/>
  <c r="AA88" i="54"/>
  <c r="AC88" i="54" s="1"/>
  <c r="AA89" i="54"/>
  <c r="AC89" i="54" s="1"/>
  <c r="AA90" i="54"/>
  <c r="AC90" i="54" s="1"/>
  <c r="AA7" i="54"/>
  <c r="AC7" i="54" s="1"/>
  <c r="D7" i="54" l="1"/>
  <c r="C7" i="47" l="1"/>
  <c r="C8" i="47"/>
  <c r="C9" i="47"/>
  <c r="C6" i="47"/>
  <c r="AS6" i="47" l="1"/>
  <c r="AY6" i="47"/>
  <c r="AW6" i="47"/>
  <c r="AU6" i="47"/>
  <c r="AY9" i="47"/>
  <c r="AW9" i="47"/>
  <c r="AU9" i="47"/>
  <c r="AY8" i="47"/>
  <c r="AW8" i="47"/>
  <c r="AU8" i="47"/>
  <c r="AY7" i="47"/>
  <c r="AW7" i="47"/>
  <c r="AU7" i="47"/>
  <c r="AG9" i="47"/>
  <c r="AS9" i="47"/>
  <c r="AG8" i="47"/>
  <c r="AS8" i="47"/>
  <c r="AG7" i="47"/>
  <c r="AS7" i="47"/>
  <c r="AG6" i="47"/>
  <c r="D85" i="54"/>
  <c r="D89" i="54"/>
  <c r="D88" i="54"/>
  <c r="D86" i="54"/>
  <c r="D87" i="54"/>
  <c r="C87" i="54"/>
  <c r="AB87" i="54" s="1"/>
  <c r="D90" i="54"/>
  <c r="C1005" i="47" s="1"/>
  <c r="BL12" i="47" s="1"/>
  <c r="C90" i="54"/>
  <c r="AB90" i="54" s="1"/>
  <c r="C83" i="54"/>
  <c r="AB83" i="54" s="1"/>
  <c r="D83" i="54"/>
  <c r="D84" i="54"/>
  <c r="C84" i="54"/>
  <c r="AB84" i="54" s="1"/>
  <c r="C89" i="54"/>
  <c r="AB89" i="54" s="1"/>
  <c r="C86" i="54"/>
  <c r="AB86" i="54" s="1"/>
  <c r="C88" i="54"/>
  <c r="AB88" i="54" s="1"/>
  <c r="C85" i="54"/>
  <c r="AB85" i="54" s="1"/>
  <c r="C21" i="54"/>
  <c r="AB21" i="54" s="1"/>
  <c r="AY1005" i="47" l="1"/>
  <c r="AZ1005" i="47" s="1"/>
  <c r="AW1005" i="47"/>
  <c r="AX1005" i="47" s="1"/>
  <c r="AU1005" i="47"/>
  <c r="AV1005" i="47" s="1"/>
  <c r="AG1005" i="47"/>
  <c r="AS1005" i="47"/>
  <c r="AT1005" i="47" s="1"/>
  <c r="C939" i="47"/>
  <c r="C937" i="47"/>
  <c r="C944" i="47"/>
  <c r="C938" i="47"/>
  <c r="C940" i="47"/>
  <c r="C936" i="47"/>
  <c r="C943" i="47"/>
  <c r="C935" i="47"/>
  <c r="C941" i="47"/>
  <c r="C942" i="47"/>
  <c r="C969" i="47"/>
  <c r="C966" i="47"/>
  <c r="C973" i="47"/>
  <c r="C967" i="47"/>
  <c r="C974" i="47"/>
  <c r="C968" i="47"/>
  <c r="C965" i="47"/>
  <c r="C972" i="47"/>
  <c r="C971" i="47"/>
  <c r="C970" i="47"/>
  <c r="C975" i="47"/>
  <c r="C981" i="47"/>
  <c r="C980" i="47"/>
  <c r="C976" i="47"/>
  <c r="C982" i="47"/>
  <c r="C983" i="47"/>
  <c r="C979" i="47"/>
  <c r="C978" i="47"/>
  <c r="C984" i="47"/>
  <c r="C977" i="47"/>
  <c r="C957" i="47"/>
  <c r="C963" i="47"/>
  <c r="C959" i="47"/>
  <c r="C960" i="47"/>
  <c r="C961" i="47"/>
  <c r="C958" i="47"/>
  <c r="C964" i="47"/>
  <c r="C956" i="47"/>
  <c r="C955" i="47"/>
  <c r="C962" i="47"/>
  <c r="C945" i="47"/>
  <c r="C951" i="47"/>
  <c r="C952" i="47"/>
  <c r="C954" i="47"/>
  <c r="C946" i="47"/>
  <c r="C953" i="47"/>
  <c r="C947" i="47"/>
  <c r="C950" i="47"/>
  <c r="C948" i="47"/>
  <c r="C949" i="47"/>
  <c r="C987" i="47"/>
  <c r="C993" i="47"/>
  <c r="C988" i="47"/>
  <c r="C989" i="47"/>
  <c r="C990" i="47"/>
  <c r="C986" i="47"/>
  <c r="C994" i="47"/>
  <c r="C985" i="47"/>
  <c r="C991" i="47"/>
  <c r="C992" i="47"/>
  <c r="C999" i="47"/>
  <c r="C995" i="47"/>
  <c r="C1002" i="47"/>
  <c r="C997" i="47"/>
  <c r="C996" i="47"/>
  <c r="C1003" i="47"/>
  <c r="C1004" i="47"/>
  <c r="C1001" i="47"/>
  <c r="C1000" i="47"/>
  <c r="C998" i="47"/>
  <c r="AI85" i="54"/>
  <c r="AD85" i="54"/>
  <c r="AE85" i="54"/>
  <c r="AG85" i="54"/>
  <c r="AF85" i="54"/>
  <c r="AH85" i="54"/>
  <c r="AJ85" i="54"/>
  <c r="AE21" i="54"/>
  <c r="AG21" i="54"/>
  <c r="AH21" i="54"/>
  <c r="AF21" i="54"/>
  <c r="AI21" i="54"/>
  <c r="AJ21" i="54"/>
  <c r="AD21" i="54"/>
  <c r="AD84" i="54"/>
  <c r="AJ84" i="54"/>
  <c r="AG84" i="54"/>
  <c r="AE84" i="54"/>
  <c r="AF84" i="54"/>
  <c r="AI84" i="54"/>
  <c r="AH84" i="54"/>
  <c r="AF88" i="54"/>
  <c r="AD88" i="54"/>
  <c r="AE88" i="54"/>
  <c r="AH88" i="54"/>
  <c r="AG88" i="54"/>
  <c r="AI88" i="54"/>
  <c r="AJ88" i="54"/>
  <c r="AE83" i="54"/>
  <c r="AJ83" i="54"/>
  <c r="AG83" i="54"/>
  <c r="AH83" i="54"/>
  <c r="AD83" i="54"/>
  <c r="AF83" i="54"/>
  <c r="AI83" i="54"/>
  <c r="AE89" i="54"/>
  <c r="AD89" i="54"/>
  <c r="AI89" i="54"/>
  <c r="AF89" i="54"/>
  <c r="AG89" i="54"/>
  <c r="AH89" i="54"/>
  <c r="AJ89" i="54"/>
  <c r="AG87" i="54"/>
  <c r="AD87" i="54"/>
  <c r="AH87" i="54"/>
  <c r="AE87" i="54"/>
  <c r="AF87" i="54"/>
  <c r="AJ87" i="54"/>
  <c r="AI87" i="54"/>
  <c r="AH86" i="54"/>
  <c r="AD86" i="54"/>
  <c r="AI86" i="54"/>
  <c r="AE86" i="54"/>
  <c r="AF86" i="54"/>
  <c r="AG86" i="54"/>
  <c r="AJ86" i="54"/>
  <c r="AV1005" i="54"/>
  <c r="AD90" i="54"/>
  <c r="AJ90" i="54"/>
  <c r="AE90" i="54"/>
  <c r="AH90" i="54"/>
  <c r="AF90" i="54"/>
  <c r="AG90" i="54"/>
  <c r="AI90" i="54"/>
  <c r="D21" i="54"/>
  <c r="C18" i="54"/>
  <c r="AB18" i="54" s="1"/>
  <c r="D23" i="54"/>
  <c r="D19" i="54"/>
  <c r="C24" i="54"/>
  <c r="AB24" i="54" s="1"/>
  <c r="D24" i="54"/>
  <c r="D20" i="54"/>
  <c r="D18" i="54"/>
  <c r="C23" i="54"/>
  <c r="AB23" i="54" s="1"/>
  <c r="C20" i="54"/>
  <c r="AB20" i="54" s="1"/>
  <c r="C22" i="54"/>
  <c r="AB22" i="54" s="1"/>
  <c r="C19" i="54"/>
  <c r="AB19" i="54" s="1"/>
  <c r="D22" i="54"/>
  <c r="AY998" i="47" l="1"/>
  <c r="AW998" i="47"/>
  <c r="AU998" i="47"/>
  <c r="AY997" i="47"/>
  <c r="AW997" i="47"/>
  <c r="AU997" i="47"/>
  <c r="AY985" i="47"/>
  <c r="AW985" i="47"/>
  <c r="AU985" i="47"/>
  <c r="AY993" i="47"/>
  <c r="AW993" i="47"/>
  <c r="AU993" i="47"/>
  <c r="AY953" i="47"/>
  <c r="AW953" i="47"/>
  <c r="AU953" i="47"/>
  <c r="AY962" i="47"/>
  <c r="AW962" i="47"/>
  <c r="AU962" i="47"/>
  <c r="AY960" i="47"/>
  <c r="AW960" i="47"/>
  <c r="AU960" i="47"/>
  <c r="AY978" i="47"/>
  <c r="AW978" i="47"/>
  <c r="AU978" i="47"/>
  <c r="AY981" i="47"/>
  <c r="AW981" i="47"/>
  <c r="AU981" i="47"/>
  <c r="AY968" i="47"/>
  <c r="AW968" i="47"/>
  <c r="AU968" i="47"/>
  <c r="AY942" i="47"/>
  <c r="AW942" i="47"/>
  <c r="AU942" i="47"/>
  <c r="AY938" i="47"/>
  <c r="AW938" i="47"/>
  <c r="AU938" i="47"/>
  <c r="AY1000" i="47"/>
  <c r="AW1000" i="47"/>
  <c r="AU1000" i="47"/>
  <c r="AY1002" i="47"/>
  <c r="AW1002" i="47"/>
  <c r="AU1002" i="47"/>
  <c r="AY994" i="47"/>
  <c r="AW994" i="47"/>
  <c r="AU994" i="47"/>
  <c r="AY987" i="47"/>
  <c r="AW987" i="47"/>
  <c r="AU987" i="47"/>
  <c r="AY946" i="47"/>
  <c r="AW946" i="47"/>
  <c r="AU946" i="47"/>
  <c r="AY955" i="47"/>
  <c r="AW955" i="47"/>
  <c r="AU955" i="47"/>
  <c r="AY959" i="47"/>
  <c r="AW959" i="47"/>
  <c r="AU959" i="47"/>
  <c r="AY979" i="47"/>
  <c r="AW979" i="47"/>
  <c r="AU979" i="47"/>
  <c r="AY975" i="47"/>
  <c r="AW975" i="47"/>
  <c r="AU975" i="47"/>
  <c r="AY974" i="47"/>
  <c r="AW974" i="47"/>
  <c r="AU974" i="47"/>
  <c r="AY941" i="47"/>
  <c r="AW941" i="47"/>
  <c r="AU941" i="47"/>
  <c r="AY944" i="47"/>
  <c r="AW944" i="47"/>
  <c r="AU944" i="47"/>
  <c r="AY1001" i="47"/>
  <c r="AW1001" i="47"/>
  <c r="AU1001" i="47"/>
  <c r="AY995" i="47"/>
  <c r="AW995" i="47"/>
  <c r="AU995" i="47"/>
  <c r="AY986" i="47"/>
  <c r="AW986" i="47"/>
  <c r="AU986" i="47"/>
  <c r="AY949" i="47"/>
  <c r="AW949" i="47"/>
  <c r="AU949" i="47"/>
  <c r="AY954" i="47"/>
  <c r="AW954" i="47"/>
  <c r="AU954" i="47"/>
  <c r="AY956" i="47"/>
  <c r="AW956" i="47"/>
  <c r="AU956" i="47"/>
  <c r="AY963" i="47"/>
  <c r="AW963" i="47"/>
  <c r="AU963" i="47"/>
  <c r="AY983" i="47"/>
  <c r="AW983" i="47"/>
  <c r="AU983" i="47"/>
  <c r="AY970" i="47"/>
  <c r="AW970" i="47"/>
  <c r="AU970" i="47"/>
  <c r="AY967" i="47"/>
  <c r="AW967" i="47"/>
  <c r="AU967" i="47"/>
  <c r="AY935" i="47"/>
  <c r="AW935" i="47"/>
  <c r="AU935" i="47"/>
  <c r="AY937" i="47"/>
  <c r="AW937" i="47"/>
  <c r="AU937" i="47"/>
  <c r="AY1004" i="47"/>
  <c r="AW1004" i="47"/>
  <c r="AU1004" i="47"/>
  <c r="AY999" i="47"/>
  <c r="AW999" i="47"/>
  <c r="AU999" i="47"/>
  <c r="AY990" i="47"/>
  <c r="AW990" i="47"/>
  <c r="AU990" i="47"/>
  <c r="AY948" i="47"/>
  <c r="AW948" i="47"/>
  <c r="AU948" i="47"/>
  <c r="AY952" i="47"/>
  <c r="AW952" i="47"/>
  <c r="AU952" i="47"/>
  <c r="AY964" i="47"/>
  <c r="AW964" i="47"/>
  <c r="AU964" i="47"/>
  <c r="AY957" i="47"/>
  <c r="AW957" i="47"/>
  <c r="AU957" i="47"/>
  <c r="AY982" i="47"/>
  <c r="AW982" i="47"/>
  <c r="AU982" i="47"/>
  <c r="AY971" i="47"/>
  <c r="AW971" i="47"/>
  <c r="AU971" i="47"/>
  <c r="AY973" i="47"/>
  <c r="AW973" i="47"/>
  <c r="AU973" i="47"/>
  <c r="AY943" i="47"/>
  <c r="AW943" i="47"/>
  <c r="AU943" i="47"/>
  <c r="AY939" i="47"/>
  <c r="AW939" i="47"/>
  <c r="AU939" i="47"/>
  <c r="AY1003" i="47"/>
  <c r="AW1003" i="47"/>
  <c r="AU1003" i="47"/>
  <c r="AY992" i="47"/>
  <c r="AW992" i="47"/>
  <c r="AU992" i="47"/>
  <c r="AY989" i="47"/>
  <c r="AW989" i="47"/>
  <c r="AU989" i="47"/>
  <c r="AY950" i="47"/>
  <c r="AW950" i="47"/>
  <c r="AU950" i="47"/>
  <c r="AY951" i="47"/>
  <c r="AW951" i="47"/>
  <c r="AU951" i="47"/>
  <c r="AY958" i="47"/>
  <c r="AW958" i="47"/>
  <c r="AU958" i="47"/>
  <c r="AY977" i="47"/>
  <c r="AW977" i="47"/>
  <c r="AU977" i="47"/>
  <c r="AY976" i="47"/>
  <c r="AW976" i="47"/>
  <c r="AU976" i="47"/>
  <c r="AY972" i="47"/>
  <c r="AW972" i="47"/>
  <c r="AU972" i="47"/>
  <c r="AY966" i="47"/>
  <c r="AW966" i="47"/>
  <c r="AU966" i="47"/>
  <c r="AY936" i="47"/>
  <c r="AW936" i="47"/>
  <c r="AU936" i="47"/>
  <c r="AY996" i="47"/>
  <c r="AW996" i="47"/>
  <c r="AU996" i="47"/>
  <c r="AY991" i="47"/>
  <c r="AW991" i="47"/>
  <c r="AU991" i="47"/>
  <c r="AY988" i="47"/>
  <c r="AW988" i="47"/>
  <c r="AU988" i="47"/>
  <c r="AY947" i="47"/>
  <c r="AW947" i="47"/>
  <c r="AU947" i="47"/>
  <c r="AY945" i="47"/>
  <c r="AW945" i="47"/>
  <c r="AU945" i="47"/>
  <c r="AY961" i="47"/>
  <c r="AW961" i="47"/>
  <c r="AU961" i="47"/>
  <c r="AY984" i="47"/>
  <c r="AW984" i="47"/>
  <c r="AU984" i="47"/>
  <c r="AY980" i="47"/>
  <c r="AW980" i="47"/>
  <c r="AU980" i="47"/>
  <c r="AY965" i="47"/>
  <c r="AW965" i="47"/>
  <c r="AU965" i="47"/>
  <c r="AY969" i="47"/>
  <c r="AW969" i="47"/>
  <c r="AU969" i="47"/>
  <c r="AY940" i="47"/>
  <c r="AW940" i="47"/>
  <c r="AU940" i="47"/>
  <c r="AG941" i="47"/>
  <c r="AS941" i="47"/>
  <c r="AG943" i="47"/>
  <c r="AS943" i="47"/>
  <c r="AG1003" i="47"/>
  <c r="AS1003" i="47"/>
  <c r="AG989" i="47"/>
  <c r="AS989" i="47"/>
  <c r="AG951" i="47"/>
  <c r="AS951" i="47"/>
  <c r="AG977" i="47"/>
  <c r="AS977" i="47"/>
  <c r="AG972" i="47"/>
  <c r="AS972" i="47"/>
  <c r="AG936" i="47"/>
  <c r="AS936" i="47"/>
  <c r="AG963" i="47"/>
  <c r="AS963" i="47"/>
  <c r="AG988" i="47"/>
  <c r="AS988" i="47"/>
  <c r="AG965" i="47"/>
  <c r="AS965" i="47"/>
  <c r="AG940" i="47"/>
  <c r="AS940" i="47"/>
  <c r="AG946" i="47"/>
  <c r="AS946" i="47"/>
  <c r="AG954" i="47"/>
  <c r="AS954" i="47"/>
  <c r="AG957" i="47"/>
  <c r="AS957" i="47"/>
  <c r="AG945" i="47"/>
  <c r="AS945" i="47"/>
  <c r="AG993" i="47"/>
  <c r="AS993" i="47"/>
  <c r="AG962" i="47"/>
  <c r="AS962" i="47"/>
  <c r="AG978" i="47"/>
  <c r="AS978" i="47"/>
  <c r="AG968" i="47"/>
  <c r="AS968" i="47"/>
  <c r="AG938" i="47"/>
  <c r="AS938" i="47"/>
  <c r="AG994" i="47"/>
  <c r="AS994" i="47"/>
  <c r="AG986" i="47"/>
  <c r="AS986" i="47"/>
  <c r="AG971" i="47"/>
  <c r="AS971" i="47"/>
  <c r="AG996" i="47"/>
  <c r="AS996" i="47"/>
  <c r="AG984" i="47"/>
  <c r="AS984" i="47"/>
  <c r="AG997" i="47"/>
  <c r="AS997" i="47"/>
  <c r="AG1002" i="47"/>
  <c r="AS1002" i="47"/>
  <c r="AG987" i="47"/>
  <c r="AS987" i="47"/>
  <c r="AG955" i="47"/>
  <c r="AS955" i="47"/>
  <c r="AG979" i="47"/>
  <c r="AS979" i="47"/>
  <c r="AG974" i="47"/>
  <c r="AS974" i="47"/>
  <c r="AG944" i="47"/>
  <c r="AS944" i="47"/>
  <c r="AG935" i="47"/>
  <c r="AS935" i="47"/>
  <c r="AG956" i="47"/>
  <c r="AS956" i="47"/>
  <c r="AG983" i="47"/>
  <c r="AS983" i="47"/>
  <c r="AG967" i="47"/>
  <c r="AS967" i="47"/>
  <c r="AG937" i="47"/>
  <c r="AS937" i="47"/>
  <c r="AG975" i="47"/>
  <c r="AS975" i="47"/>
  <c r="AG1004" i="47"/>
  <c r="AS1004" i="47"/>
  <c r="AG949" i="47"/>
  <c r="AS949" i="47"/>
  <c r="AG999" i="47"/>
  <c r="AS999" i="47"/>
  <c r="AG948" i="47"/>
  <c r="AS948" i="47"/>
  <c r="AG964" i="47"/>
  <c r="AS964" i="47"/>
  <c r="AG982" i="47"/>
  <c r="AS982" i="47"/>
  <c r="AG973" i="47"/>
  <c r="AS973" i="47"/>
  <c r="AG939" i="47"/>
  <c r="AS939" i="47"/>
  <c r="AG970" i="47"/>
  <c r="AS970" i="47"/>
  <c r="AG950" i="47"/>
  <c r="AS950" i="47"/>
  <c r="AG976" i="47"/>
  <c r="AS976" i="47"/>
  <c r="AG966" i="47"/>
  <c r="AS966" i="47"/>
  <c r="AG959" i="47"/>
  <c r="AS959" i="47"/>
  <c r="AG952" i="47"/>
  <c r="AS952" i="47"/>
  <c r="AG992" i="47"/>
  <c r="AS992" i="47"/>
  <c r="AG947" i="47"/>
  <c r="AS947" i="47"/>
  <c r="AG961" i="47"/>
  <c r="AS961" i="47"/>
  <c r="AG980" i="47"/>
  <c r="AS980" i="47"/>
  <c r="AG969" i="47"/>
  <c r="AS969" i="47"/>
  <c r="AG1000" i="47"/>
  <c r="AS1000" i="47"/>
  <c r="AG1001" i="47"/>
  <c r="AS1001" i="47"/>
  <c r="AG990" i="47"/>
  <c r="AS990" i="47"/>
  <c r="AG995" i="47"/>
  <c r="AS995" i="47"/>
  <c r="AG958" i="47"/>
  <c r="AS958" i="47"/>
  <c r="AG991" i="47"/>
  <c r="AS991" i="47"/>
  <c r="AG998" i="47"/>
  <c r="AS998" i="47"/>
  <c r="AG985" i="47"/>
  <c r="AS985" i="47"/>
  <c r="AG953" i="47"/>
  <c r="AS953" i="47"/>
  <c r="AG960" i="47"/>
  <c r="AS960" i="47"/>
  <c r="AG981" i="47"/>
  <c r="AS981" i="47"/>
  <c r="AG942" i="47"/>
  <c r="AS942" i="47"/>
  <c r="C83" i="47"/>
  <c r="C84" i="47"/>
  <c r="C82" i="47"/>
  <c r="C80" i="47"/>
  <c r="C81" i="47"/>
  <c r="C95" i="47"/>
  <c r="C101" i="47"/>
  <c r="C96" i="47"/>
  <c r="C102" i="47"/>
  <c r="C97" i="47"/>
  <c r="C103" i="47"/>
  <c r="C100" i="47"/>
  <c r="C98" i="47"/>
  <c r="C99" i="47"/>
  <c r="C104" i="47"/>
  <c r="C89" i="47"/>
  <c r="C90" i="47"/>
  <c r="C85" i="47"/>
  <c r="C91" i="47"/>
  <c r="C88" i="47"/>
  <c r="C94" i="47"/>
  <c r="C92" i="47"/>
  <c r="C93" i="47"/>
  <c r="C87" i="47"/>
  <c r="C86" i="47"/>
  <c r="C77" i="47"/>
  <c r="C78" i="47"/>
  <c r="C79" i="47"/>
  <c r="C76" i="47"/>
  <c r="C75" i="47"/>
  <c r="C71" i="47"/>
  <c r="C72" i="47"/>
  <c r="C73" i="47"/>
  <c r="C70" i="47"/>
  <c r="C74" i="47"/>
  <c r="C65" i="47"/>
  <c r="C66" i="47"/>
  <c r="C67" i="47"/>
  <c r="C69" i="47"/>
  <c r="C68" i="47"/>
  <c r="C60" i="47"/>
  <c r="C61" i="47"/>
  <c r="C64" i="47"/>
  <c r="C62" i="47"/>
  <c r="C63" i="47"/>
  <c r="AF20" i="54"/>
  <c r="AH20" i="54"/>
  <c r="AI20" i="54"/>
  <c r="AD20" i="54"/>
  <c r="AG20" i="54"/>
  <c r="AE20" i="54"/>
  <c r="AJ20" i="54"/>
  <c r="AD22" i="54"/>
  <c r="AJ22" i="54"/>
  <c r="AF22" i="54"/>
  <c r="AG22" i="54"/>
  <c r="AH22" i="54"/>
  <c r="AE22" i="54"/>
  <c r="AI22" i="54"/>
  <c r="AI23" i="54"/>
  <c r="AE23" i="54"/>
  <c r="AF23" i="54"/>
  <c r="AD23" i="54"/>
  <c r="AJ23" i="54"/>
  <c r="AG23" i="54"/>
  <c r="AH23" i="54"/>
  <c r="AG19" i="54"/>
  <c r="AI19" i="54"/>
  <c r="AD19" i="54"/>
  <c r="AJ19" i="54"/>
  <c r="AH19" i="54"/>
  <c r="AF19" i="54"/>
  <c r="AE19" i="54"/>
  <c r="AH24" i="54"/>
  <c r="AD24" i="54"/>
  <c r="AJ24" i="54"/>
  <c r="AE24" i="54"/>
  <c r="AI24" i="54"/>
  <c r="AG24" i="54"/>
  <c r="AF24" i="54"/>
  <c r="AH18" i="54"/>
  <c r="AD18" i="54"/>
  <c r="AJ18" i="54"/>
  <c r="AE18" i="54"/>
  <c r="AI18" i="54"/>
  <c r="AF18" i="54"/>
  <c r="AG18" i="54"/>
  <c r="AY79" i="47" l="1"/>
  <c r="AW79" i="47"/>
  <c r="AU79" i="47"/>
  <c r="AY82" i="47"/>
  <c r="AW82" i="47"/>
  <c r="AU82" i="47"/>
  <c r="AY92" i="47"/>
  <c r="AW92" i="47"/>
  <c r="AU92" i="47"/>
  <c r="AY102" i="47"/>
  <c r="AW102" i="47"/>
  <c r="AU102" i="47"/>
  <c r="AY70" i="47"/>
  <c r="AW70" i="47"/>
  <c r="AU70" i="47"/>
  <c r="AY69" i="47"/>
  <c r="AW69" i="47"/>
  <c r="AU69" i="47"/>
  <c r="AY94" i="47"/>
  <c r="AW94" i="47"/>
  <c r="AU94" i="47"/>
  <c r="AY72" i="47"/>
  <c r="AW72" i="47"/>
  <c r="AU72" i="47"/>
  <c r="AY99" i="47"/>
  <c r="AW99" i="47"/>
  <c r="AU99" i="47"/>
  <c r="AY64" i="47"/>
  <c r="AW64" i="47"/>
  <c r="AU64" i="47"/>
  <c r="AY66" i="47"/>
  <c r="AW66" i="47"/>
  <c r="AU66" i="47"/>
  <c r="AY71" i="47"/>
  <c r="AW71" i="47"/>
  <c r="AU71" i="47"/>
  <c r="AY86" i="47"/>
  <c r="AW86" i="47"/>
  <c r="AU86" i="47"/>
  <c r="AY91" i="47"/>
  <c r="AW91" i="47"/>
  <c r="AU91" i="47"/>
  <c r="AY98" i="47"/>
  <c r="AW98" i="47"/>
  <c r="AU98" i="47"/>
  <c r="AY101" i="47"/>
  <c r="AW101" i="47"/>
  <c r="AU101" i="47"/>
  <c r="AY83" i="47"/>
  <c r="AW83" i="47"/>
  <c r="AU83" i="47"/>
  <c r="AY68" i="47"/>
  <c r="AW68" i="47"/>
  <c r="AU68" i="47"/>
  <c r="AY97" i="47"/>
  <c r="AW97" i="47"/>
  <c r="AU97" i="47"/>
  <c r="AY80" i="47"/>
  <c r="AW80" i="47"/>
  <c r="AU80" i="47"/>
  <c r="AY73" i="47"/>
  <c r="AW73" i="47"/>
  <c r="AU73" i="47"/>
  <c r="AY104" i="47"/>
  <c r="AW104" i="47"/>
  <c r="AU104" i="47"/>
  <c r="AY62" i="47"/>
  <c r="AW62" i="47"/>
  <c r="AU62" i="47"/>
  <c r="AY77" i="47"/>
  <c r="AW77" i="47"/>
  <c r="AU77" i="47"/>
  <c r="AY96" i="47"/>
  <c r="AW96" i="47"/>
  <c r="AU96" i="47"/>
  <c r="AY84" i="47"/>
  <c r="AW84" i="47"/>
  <c r="AU84" i="47"/>
  <c r="AY61" i="47"/>
  <c r="AW61" i="47"/>
  <c r="AU61" i="47"/>
  <c r="AY65" i="47"/>
  <c r="AW65" i="47"/>
  <c r="AU65" i="47"/>
  <c r="AY75" i="47"/>
  <c r="AW75" i="47"/>
  <c r="AU75" i="47"/>
  <c r="AY87" i="47"/>
  <c r="AW87" i="47"/>
  <c r="AU87" i="47"/>
  <c r="AY85" i="47"/>
  <c r="AW85" i="47"/>
  <c r="AU85" i="47"/>
  <c r="AY100" i="47"/>
  <c r="AW100" i="47"/>
  <c r="AU100" i="47"/>
  <c r="AY95" i="47"/>
  <c r="AW95" i="47"/>
  <c r="AU95" i="47"/>
  <c r="AY89" i="47"/>
  <c r="AW89" i="47"/>
  <c r="AU89" i="47"/>
  <c r="AY63" i="47"/>
  <c r="AW63" i="47"/>
  <c r="AU63" i="47"/>
  <c r="AY78" i="47"/>
  <c r="AW78" i="47"/>
  <c r="AU78" i="47"/>
  <c r="AY67" i="47"/>
  <c r="AW67" i="47"/>
  <c r="AU67" i="47"/>
  <c r="AY88" i="47"/>
  <c r="AW88" i="47"/>
  <c r="AU88" i="47"/>
  <c r="AY60" i="47"/>
  <c r="AW60" i="47"/>
  <c r="AU60" i="47"/>
  <c r="AY74" i="47"/>
  <c r="AW74" i="47"/>
  <c r="AU74" i="47"/>
  <c r="AY76" i="47"/>
  <c r="AW76" i="47"/>
  <c r="AU76" i="47"/>
  <c r="AY93" i="47"/>
  <c r="AW93" i="47"/>
  <c r="AU93" i="47"/>
  <c r="AY90" i="47"/>
  <c r="AW90" i="47"/>
  <c r="AU90" i="47"/>
  <c r="AY103" i="47"/>
  <c r="AW103" i="47"/>
  <c r="AU103" i="47"/>
  <c r="AY81" i="47"/>
  <c r="AW81" i="47"/>
  <c r="AU81" i="47"/>
  <c r="AG79" i="47"/>
  <c r="AS79" i="47"/>
  <c r="AG78" i="47"/>
  <c r="AS78" i="47"/>
  <c r="AG67" i="47"/>
  <c r="AS67" i="47"/>
  <c r="AG84" i="47"/>
  <c r="AS84" i="47"/>
  <c r="AG66" i="47"/>
  <c r="AS66" i="47"/>
  <c r="AG86" i="47"/>
  <c r="AS86" i="47"/>
  <c r="AG98" i="47"/>
  <c r="AS98" i="47"/>
  <c r="AG83" i="47"/>
  <c r="AS83" i="47"/>
  <c r="AG82" i="47"/>
  <c r="AS82" i="47"/>
  <c r="AG100" i="47"/>
  <c r="AS100" i="47"/>
  <c r="AG68" i="47"/>
  <c r="AS68" i="47"/>
  <c r="AG69" i="47"/>
  <c r="AS69" i="47"/>
  <c r="AG65" i="47"/>
  <c r="AS65" i="47"/>
  <c r="AG87" i="47"/>
  <c r="AS87" i="47"/>
  <c r="AG74" i="47"/>
  <c r="AS74" i="47"/>
  <c r="AG93" i="47"/>
  <c r="AS93" i="47"/>
  <c r="AG103" i="47"/>
  <c r="AS103" i="47"/>
  <c r="AG104" i="47"/>
  <c r="AS104" i="47"/>
  <c r="AG94" i="47"/>
  <c r="AS94" i="47"/>
  <c r="AG99" i="47"/>
  <c r="AS99" i="47"/>
  <c r="AG92" i="47"/>
  <c r="AS92" i="47"/>
  <c r="AG73" i="47"/>
  <c r="AS73" i="47"/>
  <c r="AG72" i="47"/>
  <c r="AS72" i="47"/>
  <c r="AG96" i="47"/>
  <c r="AS96" i="47"/>
  <c r="AG89" i="47"/>
  <c r="AS89" i="47"/>
  <c r="AG77" i="47"/>
  <c r="AS77" i="47"/>
  <c r="AG70" i="47"/>
  <c r="AS70" i="47"/>
  <c r="AG97" i="47"/>
  <c r="AS97" i="47"/>
  <c r="AG63" i="47"/>
  <c r="AS63" i="47"/>
  <c r="AG102" i="47"/>
  <c r="AS102" i="47"/>
  <c r="AG62" i="47"/>
  <c r="AS62" i="47"/>
  <c r="AG88" i="47"/>
  <c r="AS88" i="47"/>
  <c r="AG64" i="47"/>
  <c r="AS64" i="47"/>
  <c r="AG71" i="47"/>
  <c r="AS71" i="47"/>
  <c r="AG91" i="47"/>
  <c r="AS91" i="47"/>
  <c r="AG101" i="47"/>
  <c r="AS101" i="47"/>
  <c r="AG80" i="47"/>
  <c r="AS80" i="47"/>
  <c r="AG85" i="47"/>
  <c r="AS85" i="47"/>
  <c r="AG61" i="47"/>
  <c r="AS61" i="47"/>
  <c r="AG75" i="47"/>
  <c r="AS75" i="47"/>
  <c r="AG95" i="47"/>
  <c r="AS95" i="47"/>
  <c r="AG60" i="47"/>
  <c r="AS60" i="47"/>
  <c r="AG76" i="47"/>
  <c r="AS76" i="47"/>
  <c r="AG90" i="47"/>
  <c r="AS90" i="47"/>
  <c r="AG81" i="47"/>
  <c r="AS81" i="47"/>
  <c r="D73" i="54"/>
  <c r="D70" i="54"/>
  <c r="D67" i="54"/>
  <c r="D66" i="54"/>
  <c r="D60" i="54"/>
  <c r="C58" i="54"/>
  <c r="AB58" i="54" s="1"/>
  <c r="D57" i="54"/>
  <c r="D54" i="54"/>
  <c r="C51" i="54"/>
  <c r="AB51" i="54" s="1"/>
  <c r="D49" i="54"/>
  <c r="C48" i="54"/>
  <c r="AB48" i="54" s="1"/>
  <c r="C43" i="54"/>
  <c r="AB43" i="54" s="1"/>
  <c r="C40" i="54"/>
  <c r="AB40" i="54" s="1"/>
  <c r="C37" i="54"/>
  <c r="AB37" i="54" s="1"/>
  <c r="D34" i="54"/>
  <c r="C32" i="54"/>
  <c r="AB32" i="54" s="1"/>
  <c r="C30" i="54"/>
  <c r="AB30" i="54" s="1"/>
  <c r="C29" i="54"/>
  <c r="AB29" i="54" s="1"/>
  <c r="D28" i="54"/>
  <c r="C27" i="54"/>
  <c r="AB27" i="54" s="1"/>
  <c r="C26" i="54"/>
  <c r="AB26" i="54" s="1"/>
  <c r="D16" i="54"/>
  <c r="C15" i="54"/>
  <c r="AB15" i="54" s="1"/>
  <c r="D14" i="54"/>
  <c r="C12" i="54"/>
  <c r="AB12" i="54" s="1"/>
  <c r="C11" i="54"/>
  <c r="AB11" i="54" s="1"/>
  <c r="D9" i="54"/>
  <c r="C197" i="47" l="1"/>
  <c r="C203" i="47"/>
  <c r="C198" i="47"/>
  <c r="C204" i="47"/>
  <c r="C199" i="47"/>
  <c r="C196" i="47"/>
  <c r="C202" i="47"/>
  <c r="C200" i="47"/>
  <c r="C201" i="47"/>
  <c r="C195" i="47"/>
  <c r="C388" i="47"/>
  <c r="C394" i="47"/>
  <c r="C400" i="47"/>
  <c r="C391" i="47"/>
  <c r="C398" i="47"/>
  <c r="C385" i="47"/>
  <c r="C392" i="47"/>
  <c r="C399" i="47"/>
  <c r="C386" i="47"/>
  <c r="C393" i="47"/>
  <c r="C401" i="47"/>
  <c r="C390" i="47"/>
  <c r="C397" i="47"/>
  <c r="C404" i="47"/>
  <c r="C395" i="47"/>
  <c r="C396" i="47"/>
  <c r="C403" i="47"/>
  <c r="C402" i="47"/>
  <c r="C389" i="47"/>
  <c r="C387" i="47"/>
  <c r="C610" i="47"/>
  <c r="C616" i="47"/>
  <c r="C622" i="47"/>
  <c r="C605" i="47"/>
  <c r="C611" i="47"/>
  <c r="C617" i="47"/>
  <c r="C623" i="47"/>
  <c r="C606" i="47"/>
  <c r="C612" i="47"/>
  <c r="C618" i="47"/>
  <c r="C624" i="47"/>
  <c r="C609" i="47"/>
  <c r="C615" i="47"/>
  <c r="C621" i="47"/>
  <c r="C613" i="47"/>
  <c r="C614" i="47"/>
  <c r="C619" i="47"/>
  <c r="C608" i="47"/>
  <c r="C607" i="47"/>
  <c r="C620" i="47"/>
  <c r="C41" i="47"/>
  <c r="C42" i="47"/>
  <c r="C43" i="47"/>
  <c r="C40" i="47"/>
  <c r="C44" i="47"/>
  <c r="C807" i="47"/>
  <c r="C813" i="47"/>
  <c r="C808" i="47"/>
  <c r="C809" i="47"/>
  <c r="C810" i="47"/>
  <c r="C806" i="47"/>
  <c r="C814" i="47"/>
  <c r="C805" i="47"/>
  <c r="C811" i="47"/>
  <c r="C812" i="47"/>
  <c r="C550" i="47"/>
  <c r="C556" i="47"/>
  <c r="C562" i="47"/>
  <c r="C545" i="47"/>
  <c r="C551" i="47"/>
  <c r="C557" i="47"/>
  <c r="C563" i="47"/>
  <c r="C546" i="47"/>
  <c r="C552" i="47"/>
  <c r="C558" i="47"/>
  <c r="C564" i="47"/>
  <c r="C549" i="47"/>
  <c r="C555" i="47"/>
  <c r="C561" i="47"/>
  <c r="C559" i="47"/>
  <c r="C548" i="47"/>
  <c r="C560" i="47"/>
  <c r="C547" i="47"/>
  <c r="C554" i="47"/>
  <c r="C553" i="47"/>
  <c r="C726" i="47"/>
  <c r="C729" i="47"/>
  <c r="C735" i="47"/>
  <c r="C741" i="47"/>
  <c r="C728" i="47"/>
  <c r="C736" i="47"/>
  <c r="C743" i="47"/>
  <c r="C730" i="47"/>
  <c r="C737" i="47"/>
  <c r="C744" i="47"/>
  <c r="C731" i="47"/>
  <c r="C738" i="47"/>
  <c r="C727" i="47"/>
  <c r="C734" i="47"/>
  <c r="C742" i="47"/>
  <c r="C740" i="47"/>
  <c r="C725" i="47"/>
  <c r="C732" i="47"/>
  <c r="C733" i="47"/>
  <c r="C739" i="47"/>
  <c r="C747" i="47"/>
  <c r="C753" i="47"/>
  <c r="C759" i="47"/>
  <c r="C750" i="47"/>
  <c r="C757" i="47"/>
  <c r="C764" i="47"/>
  <c r="C751" i="47"/>
  <c r="C758" i="47"/>
  <c r="C745" i="47"/>
  <c r="C752" i="47"/>
  <c r="C760" i="47"/>
  <c r="C749" i="47"/>
  <c r="C756" i="47"/>
  <c r="C763" i="47"/>
  <c r="C754" i="47"/>
  <c r="C762" i="47"/>
  <c r="C746" i="47"/>
  <c r="C755" i="47"/>
  <c r="C761" i="47"/>
  <c r="C748" i="47"/>
  <c r="C137" i="47"/>
  <c r="C143" i="47"/>
  <c r="C138" i="47"/>
  <c r="C144" i="47"/>
  <c r="C139" i="47"/>
  <c r="C136" i="47"/>
  <c r="C142" i="47"/>
  <c r="C141" i="47"/>
  <c r="C140" i="47"/>
  <c r="C135" i="47"/>
  <c r="C17" i="47"/>
  <c r="C18" i="47"/>
  <c r="C19" i="47"/>
  <c r="C16" i="47"/>
  <c r="C15" i="47"/>
  <c r="C53" i="47"/>
  <c r="C54" i="47"/>
  <c r="C52" i="47"/>
  <c r="C51" i="47"/>
  <c r="C50" i="47"/>
  <c r="C490" i="47"/>
  <c r="C496" i="47"/>
  <c r="C502" i="47"/>
  <c r="C485" i="47"/>
  <c r="C492" i="47"/>
  <c r="C499" i="47"/>
  <c r="C486" i="47"/>
  <c r="C493" i="47"/>
  <c r="C500" i="47"/>
  <c r="C487" i="47"/>
  <c r="C494" i="47"/>
  <c r="C501" i="47"/>
  <c r="C491" i="47"/>
  <c r="C498" i="47"/>
  <c r="C503" i="47"/>
  <c r="C489" i="47"/>
  <c r="C504" i="47"/>
  <c r="C488" i="47"/>
  <c r="C497" i="47"/>
  <c r="C495" i="47"/>
  <c r="C837" i="47"/>
  <c r="C843" i="47"/>
  <c r="C836" i="47"/>
  <c r="C844" i="47"/>
  <c r="C838" i="47"/>
  <c r="C839" i="47"/>
  <c r="C835" i="47"/>
  <c r="C842" i="47"/>
  <c r="C840" i="47"/>
  <c r="C841" i="47"/>
  <c r="AH12" i="54"/>
  <c r="AD12" i="54"/>
  <c r="AJ12" i="54"/>
  <c r="AE12" i="54"/>
  <c r="AI12" i="54"/>
  <c r="AF12" i="54"/>
  <c r="AG12" i="54"/>
  <c r="AE15" i="54"/>
  <c r="AG15" i="54"/>
  <c r="AH15" i="54"/>
  <c r="AF15" i="54"/>
  <c r="AI15" i="54"/>
  <c r="AD15" i="54"/>
  <c r="AJ15" i="54"/>
  <c r="AI11" i="54"/>
  <c r="AE11" i="54"/>
  <c r="AF11" i="54"/>
  <c r="AD11" i="54"/>
  <c r="AJ11" i="54"/>
  <c r="AG11" i="54"/>
  <c r="AH11" i="54"/>
  <c r="AH30" i="54"/>
  <c r="AD30" i="54"/>
  <c r="AJ30" i="54"/>
  <c r="AE30" i="54"/>
  <c r="AI30" i="54"/>
  <c r="AF30" i="54"/>
  <c r="AG30" i="54"/>
  <c r="AG37" i="54"/>
  <c r="AI37" i="54"/>
  <c r="AD37" i="54"/>
  <c r="AJ37" i="54"/>
  <c r="AH37" i="54"/>
  <c r="AE37" i="54"/>
  <c r="AF37" i="54"/>
  <c r="AI43" i="54"/>
  <c r="AD43" i="54"/>
  <c r="AJ43" i="54"/>
  <c r="AF43" i="54"/>
  <c r="AG43" i="54"/>
  <c r="AH43" i="54"/>
  <c r="AE43" i="54"/>
  <c r="AE27" i="54"/>
  <c r="AG27" i="54"/>
  <c r="AH27" i="54"/>
  <c r="AI27" i="54"/>
  <c r="AD27" i="54"/>
  <c r="AF27" i="54"/>
  <c r="AJ27" i="54"/>
  <c r="AG51" i="54"/>
  <c r="AH51" i="54"/>
  <c r="AD51" i="54"/>
  <c r="AE51" i="54"/>
  <c r="AI51" i="54"/>
  <c r="AF51" i="54"/>
  <c r="AJ51" i="54"/>
  <c r="AD40" i="54"/>
  <c r="AJ40" i="54"/>
  <c r="AF40" i="54"/>
  <c r="AG40" i="54"/>
  <c r="AE40" i="54"/>
  <c r="AH40" i="54"/>
  <c r="AI40" i="54"/>
  <c r="AF58" i="54"/>
  <c r="AG58" i="54"/>
  <c r="AI58" i="54"/>
  <c r="AJ58" i="54"/>
  <c r="AD58" i="54"/>
  <c r="AE58" i="54"/>
  <c r="AH58" i="54"/>
  <c r="AF26" i="54"/>
  <c r="AH26" i="54"/>
  <c r="AI26" i="54"/>
  <c r="AG26" i="54"/>
  <c r="AJ26" i="54"/>
  <c r="AD26" i="54"/>
  <c r="AE26" i="54"/>
  <c r="AI29" i="54"/>
  <c r="AE29" i="54"/>
  <c r="AF29" i="54"/>
  <c r="AJ29" i="54"/>
  <c r="AD29" i="54"/>
  <c r="AH29" i="54"/>
  <c r="AG29" i="54"/>
  <c r="AF32" i="54"/>
  <c r="AH32" i="54"/>
  <c r="AI32" i="54"/>
  <c r="AD32" i="54"/>
  <c r="AG32" i="54"/>
  <c r="AE32" i="54"/>
  <c r="AJ32" i="54"/>
  <c r="AD48" i="54"/>
  <c r="AJ48" i="54"/>
  <c r="AE48" i="54"/>
  <c r="AG48" i="54"/>
  <c r="AH48" i="54"/>
  <c r="AI48" i="54"/>
  <c r="AF48" i="54"/>
  <c r="C45" i="54"/>
  <c r="AB45" i="54" s="1"/>
  <c r="D46" i="54"/>
  <c r="D8" i="54"/>
  <c r="C8" i="54"/>
  <c r="AB8" i="54" s="1"/>
  <c r="C7" i="54"/>
  <c r="AB7" i="54" s="1"/>
  <c r="C9" i="54"/>
  <c r="AB9" i="54" s="1"/>
  <c r="D11" i="54"/>
  <c r="D42" i="54"/>
  <c r="C42" i="54"/>
  <c r="AB42" i="54" s="1"/>
  <c r="C10" i="54"/>
  <c r="AB10" i="54" s="1"/>
  <c r="D10" i="54"/>
  <c r="D13" i="54"/>
  <c r="C13" i="54"/>
  <c r="AB13" i="54" s="1"/>
  <c r="D12" i="54"/>
  <c r="C16" i="54"/>
  <c r="AB16" i="54" s="1"/>
  <c r="D17" i="54"/>
  <c r="C17" i="54"/>
  <c r="AB17" i="54" s="1"/>
  <c r="D15" i="54"/>
  <c r="D26" i="54"/>
  <c r="D29" i="54"/>
  <c r="D31" i="54"/>
  <c r="C31" i="54"/>
  <c r="AB31" i="54" s="1"/>
  <c r="C14" i="54"/>
  <c r="AB14" i="54" s="1"/>
  <c r="D32" i="54"/>
  <c r="D33" i="54"/>
  <c r="C33" i="54"/>
  <c r="AB33" i="54" s="1"/>
  <c r="D27" i="54"/>
  <c r="D30" i="54"/>
  <c r="C35" i="54"/>
  <c r="AB35" i="54" s="1"/>
  <c r="D36" i="54"/>
  <c r="C25" i="54"/>
  <c r="AB25" i="54" s="1"/>
  <c r="C28" i="54"/>
  <c r="AB28" i="54" s="1"/>
  <c r="C34" i="54"/>
  <c r="AB34" i="54" s="1"/>
  <c r="D35" i="54"/>
  <c r="C36" i="54"/>
  <c r="AB36" i="54" s="1"/>
  <c r="D39" i="54"/>
  <c r="C39" i="54"/>
  <c r="AB39" i="54" s="1"/>
  <c r="D25" i="54"/>
  <c r="D37" i="54"/>
  <c r="D40" i="54"/>
  <c r="D44" i="54"/>
  <c r="D43" i="54"/>
  <c r="D45" i="54"/>
  <c r="C38" i="54"/>
  <c r="AB38" i="54" s="1"/>
  <c r="C41" i="54"/>
  <c r="AB41" i="54" s="1"/>
  <c r="C49" i="54"/>
  <c r="AB49" i="54" s="1"/>
  <c r="D38" i="54"/>
  <c r="D41" i="54"/>
  <c r="C46" i="54"/>
  <c r="AB46" i="54" s="1"/>
  <c r="D47" i="54"/>
  <c r="C47" i="54"/>
  <c r="AB47" i="54" s="1"/>
  <c r="C44" i="54"/>
  <c r="AB44" i="54" s="1"/>
  <c r="D50" i="54"/>
  <c r="C50" i="54"/>
  <c r="AB50" i="54" s="1"/>
  <c r="D48" i="54"/>
  <c r="D51" i="54"/>
  <c r="C53" i="54"/>
  <c r="AB53" i="54" s="1"/>
  <c r="D53" i="54"/>
  <c r="D52" i="54"/>
  <c r="D58" i="54"/>
  <c r="C52" i="54"/>
  <c r="AB52" i="54" s="1"/>
  <c r="D55" i="54"/>
  <c r="D59" i="54"/>
  <c r="C59" i="54"/>
  <c r="AB59" i="54" s="1"/>
  <c r="C55" i="54"/>
  <c r="AB55" i="54" s="1"/>
  <c r="C56" i="54"/>
  <c r="AB56" i="54" s="1"/>
  <c r="D56" i="54"/>
  <c r="C60" i="54"/>
  <c r="AB60" i="54" s="1"/>
  <c r="D61" i="54"/>
  <c r="C61" i="54"/>
  <c r="AB61" i="54" s="1"/>
  <c r="D62" i="54"/>
  <c r="C62" i="54"/>
  <c r="AB62" i="54" s="1"/>
  <c r="C63" i="54"/>
  <c r="AB63" i="54" s="1"/>
  <c r="D64" i="54"/>
  <c r="C64" i="54"/>
  <c r="AB64" i="54" s="1"/>
  <c r="C71" i="54"/>
  <c r="AB71" i="54" s="1"/>
  <c r="D71" i="54"/>
  <c r="C54" i="54"/>
  <c r="AB54" i="54" s="1"/>
  <c r="C57" i="54"/>
  <c r="AB57" i="54" s="1"/>
  <c r="D63" i="54"/>
  <c r="D65" i="54"/>
  <c r="C65" i="54"/>
  <c r="AB65" i="54" s="1"/>
  <c r="C66" i="54"/>
  <c r="AB66" i="54" s="1"/>
  <c r="C69" i="54"/>
  <c r="AB69" i="54" s="1"/>
  <c r="D69" i="54"/>
  <c r="C68" i="54"/>
  <c r="AB68" i="54" s="1"/>
  <c r="D68" i="54"/>
  <c r="C67" i="54"/>
  <c r="AB67" i="54" s="1"/>
  <c r="C70" i="54"/>
  <c r="AB70" i="54" s="1"/>
  <c r="C72" i="54"/>
  <c r="AB72" i="54" s="1"/>
  <c r="D72" i="54"/>
  <c r="C75" i="54"/>
  <c r="AB75" i="54" s="1"/>
  <c r="C78" i="54"/>
  <c r="AB78" i="54" s="1"/>
  <c r="D78" i="54"/>
  <c r="D75" i="54"/>
  <c r="C76" i="54"/>
  <c r="AB76" i="54" s="1"/>
  <c r="C74" i="54"/>
  <c r="AB74" i="54" s="1"/>
  <c r="D76" i="54"/>
  <c r="D74" i="54"/>
  <c r="D80" i="54"/>
  <c r="C80" i="54"/>
  <c r="AB80" i="54" s="1"/>
  <c r="C73" i="54"/>
  <c r="AB73" i="54" s="1"/>
  <c r="C81" i="54"/>
  <c r="AB81" i="54" s="1"/>
  <c r="D81" i="54"/>
  <c r="D82" i="54"/>
  <c r="C82" i="54"/>
  <c r="AB82" i="54" s="1"/>
  <c r="C77" i="54"/>
  <c r="AB77" i="54" s="1"/>
  <c r="D77" i="54"/>
  <c r="C79" i="54"/>
  <c r="AB79" i="54" s="1"/>
  <c r="D79" i="54"/>
  <c r="AY840" i="47" l="1"/>
  <c r="AW840" i="47"/>
  <c r="AU840" i="47"/>
  <c r="AY836" i="47"/>
  <c r="AW836" i="47"/>
  <c r="AU836" i="47"/>
  <c r="AY504" i="47"/>
  <c r="AW504" i="47"/>
  <c r="AU504" i="47"/>
  <c r="AY494" i="47"/>
  <c r="AW494" i="47"/>
  <c r="AU494" i="47"/>
  <c r="AY492" i="47"/>
  <c r="AW492" i="47"/>
  <c r="AU492" i="47"/>
  <c r="AY51" i="47"/>
  <c r="AW51" i="47"/>
  <c r="AU51" i="47"/>
  <c r="AY19" i="47"/>
  <c r="AW19" i="47"/>
  <c r="AU19" i="47"/>
  <c r="AY142" i="47"/>
  <c r="AW142" i="47"/>
  <c r="AU142" i="47"/>
  <c r="AY137" i="47"/>
  <c r="AW137" i="47"/>
  <c r="AU137" i="47"/>
  <c r="AY754" i="47"/>
  <c r="AW754" i="47"/>
  <c r="AU754" i="47"/>
  <c r="AY745" i="47"/>
  <c r="AW745" i="47"/>
  <c r="AU745" i="47"/>
  <c r="AY759" i="47"/>
  <c r="AW759" i="47"/>
  <c r="AU759" i="47"/>
  <c r="AY725" i="47"/>
  <c r="AW725" i="47"/>
  <c r="AU725" i="47"/>
  <c r="AY731" i="47"/>
  <c r="AW731" i="47"/>
  <c r="AU731" i="47"/>
  <c r="AY728" i="47"/>
  <c r="AW728" i="47"/>
  <c r="AU728" i="47"/>
  <c r="AY554" i="47"/>
  <c r="AW554" i="47"/>
  <c r="AU554" i="47"/>
  <c r="AY555" i="47"/>
  <c r="AW555" i="47"/>
  <c r="AU555" i="47"/>
  <c r="AY563" i="47"/>
  <c r="AW563" i="47"/>
  <c r="AU563" i="47"/>
  <c r="AY550" i="47"/>
  <c r="AW550" i="47"/>
  <c r="AU550" i="47"/>
  <c r="AY810" i="47"/>
  <c r="AW810" i="47"/>
  <c r="AU810" i="47"/>
  <c r="AY40" i="47"/>
  <c r="AW40" i="47"/>
  <c r="AU40" i="47"/>
  <c r="AY608" i="47"/>
  <c r="AW608" i="47"/>
  <c r="AU608" i="47"/>
  <c r="AY609" i="47"/>
  <c r="AW609" i="47"/>
  <c r="AU609" i="47"/>
  <c r="AY617" i="47"/>
  <c r="AW617" i="47"/>
  <c r="AU617" i="47"/>
  <c r="AY387" i="47"/>
  <c r="AW387" i="47"/>
  <c r="AU387" i="47"/>
  <c r="AY404" i="47"/>
  <c r="AW404" i="47"/>
  <c r="AU404" i="47"/>
  <c r="AY399" i="47"/>
  <c r="AW399" i="47"/>
  <c r="AU399" i="47"/>
  <c r="AY394" i="47"/>
  <c r="AW394" i="47"/>
  <c r="AU394" i="47"/>
  <c r="AY196" i="47"/>
  <c r="AW196" i="47"/>
  <c r="AU196" i="47"/>
  <c r="AY842" i="47"/>
  <c r="AW842" i="47"/>
  <c r="AU842" i="47"/>
  <c r="AY843" i="47"/>
  <c r="AW843" i="47"/>
  <c r="AU843" i="47"/>
  <c r="AY489" i="47"/>
  <c r="AW489" i="47"/>
  <c r="AU489" i="47"/>
  <c r="AY487" i="47"/>
  <c r="AW487" i="47"/>
  <c r="AU487" i="47"/>
  <c r="AY485" i="47"/>
  <c r="AW485" i="47"/>
  <c r="AU485" i="47"/>
  <c r="AY52" i="47"/>
  <c r="AW52" i="47"/>
  <c r="AU52" i="47"/>
  <c r="AY18" i="47"/>
  <c r="AW18" i="47"/>
  <c r="AU18" i="47"/>
  <c r="AY136" i="47"/>
  <c r="AW136" i="47"/>
  <c r="AU136" i="47"/>
  <c r="AY748" i="47"/>
  <c r="AW748" i="47"/>
  <c r="AU748" i="47"/>
  <c r="AY763" i="47"/>
  <c r="AW763" i="47"/>
  <c r="AU763" i="47"/>
  <c r="AY758" i="47"/>
  <c r="AW758" i="47"/>
  <c r="AU758" i="47"/>
  <c r="AY753" i="47"/>
  <c r="AW753" i="47"/>
  <c r="AU753" i="47"/>
  <c r="AY740" i="47"/>
  <c r="AW740" i="47"/>
  <c r="AU740" i="47"/>
  <c r="AY744" i="47"/>
  <c r="AW744" i="47"/>
  <c r="AU744" i="47"/>
  <c r="AY741" i="47"/>
  <c r="AW741" i="47"/>
  <c r="AU741" i="47"/>
  <c r="AY547" i="47"/>
  <c r="AW547" i="47"/>
  <c r="AU547" i="47"/>
  <c r="AY549" i="47"/>
  <c r="AW549" i="47"/>
  <c r="AU549" i="47"/>
  <c r="AY557" i="47"/>
  <c r="AW557" i="47"/>
  <c r="AU557" i="47"/>
  <c r="AY812" i="47"/>
  <c r="AW812" i="47"/>
  <c r="AU812" i="47"/>
  <c r="AY809" i="47"/>
  <c r="AW809" i="47"/>
  <c r="AU809" i="47"/>
  <c r="AY43" i="47"/>
  <c r="AW43" i="47"/>
  <c r="AU43" i="47"/>
  <c r="AY619" i="47"/>
  <c r="AW619" i="47"/>
  <c r="AU619" i="47"/>
  <c r="AY624" i="47"/>
  <c r="AW624" i="47"/>
  <c r="AU624" i="47"/>
  <c r="AY611" i="47"/>
  <c r="AW611" i="47"/>
  <c r="AU611" i="47"/>
  <c r="AY389" i="47"/>
  <c r="AW389" i="47"/>
  <c r="AU389" i="47"/>
  <c r="AY397" i="47"/>
  <c r="AW397" i="47"/>
  <c r="AU397" i="47"/>
  <c r="AY392" i="47"/>
  <c r="AW392" i="47"/>
  <c r="AU392" i="47"/>
  <c r="AY388" i="47"/>
  <c r="AW388" i="47"/>
  <c r="AU388" i="47"/>
  <c r="AY199" i="47"/>
  <c r="AW199" i="47"/>
  <c r="AU199" i="47"/>
  <c r="AY835" i="47"/>
  <c r="AW835" i="47"/>
  <c r="AU835" i="47"/>
  <c r="AY837" i="47"/>
  <c r="AW837" i="47"/>
  <c r="AU837" i="47"/>
  <c r="AY503" i="47"/>
  <c r="AW503" i="47"/>
  <c r="AU503" i="47"/>
  <c r="AY500" i="47"/>
  <c r="AW500" i="47"/>
  <c r="AU500" i="47"/>
  <c r="AY502" i="47"/>
  <c r="AW502" i="47"/>
  <c r="AU502" i="47"/>
  <c r="AY54" i="47"/>
  <c r="AW54" i="47"/>
  <c r="AU54" i="47"/>
  <c r="AY17" i="47"/>
  <c r="AW17" i="47"/>
  <c r="AU17" i="47"/>
  <c r="AY139" i="47"/>
  <c r="AW139" i="47"/>
  <c r="AU139" i="47"/>
  <c r="AY761" i="47"/>
  <c r="AW761" i="47"/>
  <c r="AU761" i="47"/>
  <c r="AY756" i="47"/>
  <c r="AW756" i="47"/>
  <c r="AU756" i="47"/>
  <c r="AY751" i="47"/>
  <c r="AW751" i="47"/>
  <c r="AU751" i="47"/>
  <c r="AY747" i="47"/>
  <c r="AW747" i="47"/>
  <c r="AU747" i="47"/>
  <c r="AY742" i="47"/>
  <c r="AW742" i="47"/>
  <c r="AU742" i="47"/>
  <c r="AY737" i="47"/>
  <c r="AW737" i="47"/>
  <c r="AU737" i="47"/>
  <c r="AY735" i="47"/>
  <c r="AW735" i="47"/>
  <c r="AU735" i="47"/>
  <c r="AY560" i="47"/>
  <c r="AW560" i="47"/>
  <c r="AU560" i="47"/>
  <c r="AY564" i="47"/>
  <c r="AW564" i="47"/>
  <c r="AU564" i="47"/>
  <c r="AY551" i="47"/>
  <c r="AW551" i="47"/>
  <c r="AU551" i="47"/>
  <c r="AY811" i="47"/>
  <c r="AW811" i="47"/>
  <c r="AU811" i="47"/>
  <c r="AY808" i="47"/>
  <c r="AW808" i="47"/>
  <c r="AU808" i="47"/>
  <c r="AY42" i="47"/>
  <c r="AW42" i="47"/>
  <c r="AU42" i="47"/>
  <c r="AY614" i="47"/>
  <c r="AW614" i="47"/>
  <c r="AU614" i="47"/>
  <c r="AY618" i="47"/>
  <c r="AW618" i="47"/>
  <c r="AU618" i="47"/>
  <c r="AY605" i="47"/>
  <c r="AW605" i="47"/>
  <c r="AU605" i="47"/>
  <c r="AY402" i="47"/>
  <c r="AW402" i="47"/>
  <c r="AU402" i="47"/>
  <c r="AY390" i="47"/>
  <c r="AW390" i="47"/>
  <c r="AU390" i="47"/>
  <c r="AY385" i="47"/>
  <c r="AW385" i="47"/>
  <c r="AU385" i="47"/>
  <c r="AY195" i="47"/>
  <c r="AW195" i="47"/>
  <c r="AU195" i="47"/>
  <c r="AY204" i="47"/>
  <c r="AW204" i="47"/>
  <c r="AU204" i="47"/>
  <c r="AY839" i="47"/>
  <c r="AW839" i="47"/>
  <c r="AU839" i="47"/>
  <c r="AY495" i="47"/>
  <c r="AW495" i="47"/>
  <c r="AU495" i="47"/>
  <c r="AY498" i="47"/>
  <c r="AW498" i="47"/>
  <c r="AU498" i="47"/>
  <c r="AY493" i="47"/>
  <c r="AW493" i="47"/>
  <c r="AU493" i="47"/>
  <c r="AY496" i="47"/>
  <c r="AW496" i="47"/>
  <c r="AU496" i="47"/>
  <c r="AY53" i="47"/>
  <c r="AW53" i="47"/>
  <c r="AU53" i="47"/>
  <c r="AY135" i="47"/>
  <c r="AW135" i="47"/>
  <c r="AU135" i="47"/>
  <c r="AY144" i="47"/>
  <c r="AW144" i="47"/>
  <c r="AU144" i="47"/>
  <c r="AY755" i="47"/>
  <c r="AW755" i="47"/>
  <c r="AU755" i="47"/>
  <c r="AY749" i="47"/>
  <c r="AW749" i="47"/>
  <c r="AU749" i="47"/>
  <c r="AY764" i="47"/>
  <c r="AW764" i="47"/>
  <c r="AU764" i="47"/>
  <c r="AY739" i="47"/>
  <c r="AW739" i="47"/>
  <c r="AU739" i="47"/>
  <c r="AY734" i="47"/>
  <c r="AW734" i="47"/>
  <c r="AU734" i="47"/>
  <c r="AY730" i="47"/>
  <c r="AW730" i="47"/>
  <c r="AU730" i="47"/>
  <c r="AY729" i="47"/>
  <c r="AW729" i="47"/>
  <c r="AU729" i="47"/>
  <c r="AY548" i="47"/>
  <c r="AW548" i="47"/>
  <c r="AU548" i="47"/>
  <c r="AY558" i="47"/>
  <c r="AW558" i="47"/>
  <c r="AU558" i="47"/>
  <c r="AY545" i="47"/>
  <c r="AW545" i="47"/>
  <c r="AU545" i="47"/>
  <c r="AY805" i="47"/>
  <c r="AW805" i="47"/>
  <c r="AU805" i="47"/>
  <c r="AY813" i="47"/>
  <c r="AW813" i="47"/>
  <c r="AU813" i="47"/>
  <c r="AY41" i="47"/>
  <c r="AW41" i="47"/>
  <c r="AU41" i="47"/>
  <c r="AY613" i="47"/>
  <c r="AW613" i="47"/>
  <c r="AU613" i="47"/>
  <c r="AY612" i="47"/>
  <c r="AW612" i="47"/>
  <c r="AU612" i="47"/>
  <c r="AY622" i="47"/>
  <c r="AW622" i="47"/>
  <c r="AU622" i="47"/>
  <c r="AY403" i="47"/>
  <c r="AW403" i="47"/>
  <c r="AU403" i="47"/>
  <c r="AY401" i="47"/>
  <c r="AW401" i="47"/>
  <c r="AU401" i="47"/>
  <c r="AY398" i="47"/>
  <c r="AW398" i="47"/>
  <c r="AU398" i="47"/>
  <c r="AY201" i="47"/>
  <c r="AW201" i="47"/>
  <c r="AU201" i="47"/>
  <c r="AY198" i="47"/>
  <c r="AW198" i="47"/>
  <c r="AU198" i="47"/>
  <c r="AY838" i="47"/>
  <c r="AW838" i="47"/>
  <c r="AU838" i="47"/>
  <c r="AY497" i="47"/>
  <c r="AW497" i="47"/>
  <c r="AU497" i="47"/>
  <c r="AY491" i="47"/>
  <c r="AW491" i="47"/>
  <c r="AU491" i="47"/>
  <c r="AY486" i="47"/>
  <c r="AW486" i="47"/>
  <c r="AU486" i="47"/>
  <c r="AY490" i="47"/>
  <c r="AW490" i="47"/>
  <c r="AU490" i="47"/>
  <c r="AY15" i="47"/>
  <c r="AW15" i="47"/>
  <c r="AU15" i="47"/>
  <c r="AY140" i="47"/>
  <c r="AW140" i="47"/>
  <c r="AU140" i="47"/>
  <c r="AY138" i="47"/>
  <c r="AW138" i="47"/>
  <c r="AU138" i="47"/>
  <c r="AY746" i="47"/>
  <c r="AW746" i="47"/>
  <c r="AU746" i="47"/>
  <c r="AY760" i="47"/>
  <c r="AW760" i="47"/>
  <c r="AU760" i="47"/>
  <c r="AY757" i="47"/>
  <c r="AW757" i="47"/>
  <c r="AU757" i="47"/>
  <c r="AY733" i="47"/>
  <c r="AW733" i="47"/>
  <c r="AU733" i="47"/>
  <c r="AY727" i="47"/>
  <c r="AW727" i="47"/>
  <c r="AU727" i="47"/>
  <c r="AY743" i="47"/>
  <c r="AW743" i="47"/>
  <c r="AU743" i="47"/>
  <c r="AY726" i="47"/>
  <c r="AW726" i="47"/>
  <c r="AU726" i="47"/>
  <c r="AY559" i="47"/>
  <c r="AW559" i="47"/>
  <c r="AU559" i="47"/>
  <c r="AY552" i="47"/>
  <c r="AW552" i="47"/>
  <c r="AU552" i="47"/>
  <c r="AY562" i="47"/>
  <c r="AW562" i="47"/>
  <c r="AU562" i="47"/>
  <c r="AY814" i="47"/>
  <c r="AW814" i="47"/>
  <c r="AU814" i="47"/>
  <c r="AY807" i="47"/>
  <c r="AW807" i="47"/>
  <c r="AU807" i="47"/>
  <c r="AY620" i="47"/>
  <c r="AW620" i="47"/>
  <c r="AU620" i="47"/>
  <c r="AY621" i="47"/>
  <c r="AW621" i="47"/>
  <c r="AU621" i="47"/>
  <c r="AY606" i="47"/>
  <c r="AW606" i="47"/>
  <c r="AU606" i="47"/>
  <c r="AY616" i="47"/>
  <c r="AW616" i="47"/>
  <c r="AU616" i="47"/>
  <c r="AY396" i="47"/>
  <c r="AW396" i="47"/>
  <c r="AU396" i="47"/>
  <c r="AY393" i="47"/>
  <c r="AW393" i="47"/>
  <c r="AU393" i="47"/>
  <c r="AY391" i="47"/>
  <c r="AW391" i="47"/>
  <c r="AU391" i="47"/>
  <c r="AY200" i="47"/>
  <c r="AW200" i="47"/>
  <c r="AU200" i="47"/>
  <c r="AY203" i="47"/>
  <c r="AW203" i="47"/>
  <c r="AU203" i="47"/>
  <c r="AY841" i="47"/>
  <c r="AW841" i="47"/>
  <c r="AU841" i="47"/>
  <c r="AY844" i="47"/>
  <c r="AW844" i="47"/>
  <c r="AU844" i="47"/>
  <c r="AY488" i="47"/>
  <c r="AW488" i="47"/>
  <c r="AU488" i="47"/>
  <c r="AY501" i="47"/>
  <c r="AW501" i="47"/>
  <c r="AU501" i="47"/>
  <c r="AY499" i="47"/>
  <c r="AW499" i="47"/>
  <c r="AU499" i="47"/>
  <c r="AY50" i="47"/>
  <c r="AW50" i="47"/>
  <c r="AU50" i="47"/>
  <c r="AY16" i="47"/>
  <c r="AW16" i="47"/>
  <c r="AU16" i="47"/>
  <c r="AY141" i="47"/>
  <c r="AW141" i="47"/>
  <c r="AU141" i="47"/>
  <c r="AY143" i="47"/>
  <c r="AW143" i="47"/>
  <c r="AU143" i="47"/>
  <c r="AY762" i="47"/>
  <c r="AW762" i="47"/>
  <c r="AU762" i="47"/>
  <c r="AY752" i="47"/>
  <c r="AW752" i="47"/>
  <c r="AU752" i="47"/>
  <c r="AY750" i="47"/>
  <c r="AW750" i="47"/>
  <c r="AU750" i="47"/>
  <c r="AY732" i="47"/>
  <c r="AW732" i="47"/>
  <c r="AU732" i="47"/>
  <c r="AY738" i="47"/>
  <c r="AW738" i="47"/>
  <c r="AU738" i="47"/>
  <c r="AY736" i="47"/>
  <c r="AW736" i="47"/>
  <c r="AU736" i="47"/>
  <c r="AY553" i="47"/>
  <c r="AW553" i="47"/>
  <c r="AU553" i="47"/>
  <c r="AY561" i="47"/>
  <c r="AW561" i="47"/>
  <c r="AU561" i="47"/>
  <c r="AY546" i="47"/>
  <c r="AW546" i="47"/>
  <c r="AU546" i="47"/>
  <c r="AY556" i="47"/>
  <c r="AW556" i="47"/>
  <c r="AU556" i="47"/>
  <c r="AY806" i="47"/>
  <c r="AW806" i="47"/>
  <c r="AU806" i="47"/>
  <c r="AY44" i="47"/>
  <c r="AW44" i="47"/>
  <c r="AU44" i="47"/>
  <c r="AY607" i="47"/>
  <c r="AW607" i="47"/>
  <c r="AU607" i="47"/>
  <c r="AY615" i="47"/>
  <c r="AW615" i="47"/>
  <c r="AU615" i="47"/>
  <c r="AY623" i="47"/>
  <c r="AW623" i="47"/>
  <c r="AU623" i="47"/>
  <c r="AY610" i="47"/>
  <c r="AW610" i="47"/>
  <c r="AU610" i="47"/>
  <c r="AY395" i="47"/>
  <c r="AW395" i="47"/>
  <c r="AU395" i="47"/>
  <c r="AY386" i="47"/>
  <c r="AW386" i="47"/>
  <c r="AU386" i="47"/>
  <c r="AY400" i="47"/>
  <c r="AW400" i="47"/>
  <c r="AU400" i="47"/>
  <c r="AY202" i="47"/>
  <c r="AW202" i="47"/>
  <c r="AU202" i="47"/>
  <c r="AY197" i="47"/>
  <c r="AW197" i="47"/>
  <c r="AU197" i="47"/>
  <c r="AG142" i="47"/>
  <c r="AS142" i="47"/>
  <c r="AG608" i="47"/>
  <c r="AS608" i="47"/>
  <c r="AG52" i="47"/>
  <c r="AS52" i="47"/>
  <c r="AG547" i="47"/>
  <c r="AS547" i="47"/>
  <c r="AG388" i="47"/>
  <c r="AS388" i="47"/>
  <c r="AG837" i="47"/>
  <c r="AS837" i="47"/>
  <c r="AG500" i="47"/>
  <c r="AS500" i="47"/>
  <c r="AG54" i="47"/>
  <c r="AS54" i="47"/>
  <c r="AG139" i="47"/>
  <c r="AS139" i="47"/>
  <c r="AG756" i="47"/>
  <c r="AS756" i="47"/>
  <c r="AG747" i="47"/>
  <c r="AS747" i="47"/>
  <c r="AG737" i="47"/>
  <c r="AS737" i="47"/>
  <c r="AG560" i="47"/>
  <c r="AS560" i="47"/>
  <c r="AG551" i="47"/>
  <c r="AS551" i="47"/>
  <c r="AG808" i="47"/>
  <c r="AS808" i="47"/>
  <c r="AG614" i="47"/>
  <c r="AS614" i="47"/>
  <c r="AG605" i="47"/>
  <c r="AS605" i="47"/>
  <c r="AG390" i="47"/>
  <c r="AS390" i="47"/>
  <c r="AG195" i="47"/>
  <c r="AS195" i="47"/>
  <c r="AG501" i="47"/>
  <c r="AS501" i="47"/>
  <c r="AG754" i="47"/>
  <c r="AS754" i="47"/>
  <c r="AG617" i="47"/>
  <c r="AS617" i="47"/>
  <c r="AG136" i="47"/>
  <c r="AS136" i="47"/>
  <c r="AG397" i="47"/>
  <c r="AS397" i="47"/>
  <c r="AG495" i="47"/>
  <c r="AS495" i="47"/>
  <c r="AG493" i="47"/>
  <c r="AS493" i="47"/>
  <c r="AG53" i="47"/>
  <c r="AS53" i="47"/>
  <c r="AG144" i="47"/>
  <c r="AS144" i="47"/>
  <c r="AG749" i="47"/>
  <c r="AS749" i="47"/>
  <c r="AG739" i="47"/>
  <c r="AS739" i="47"/>
  <c r="AG730" i="47"/>
  <c r="AS730" i="47"/>
  <c r="AG548" i="47"/>
  <c r="AS548" i="47"/>
  <c r="AG545" i="47"/>
  <c r="AS545" i="47"/>
  <c r="AG813" i="47"/>
  <c r="AS813" i="47"/>
  <c r="AG613" i="47"/>
  <c r="AS613" i="47"/>
  <c r="AG622" i="47"/>
  <c r="AS622" i="47"/>
  <c r="AG401" i="47"/>
  <c r="AS401" i="47"/>
  <c r="AG201" i="47"/>
  <c r="AS201" i="47"/>
  <c r="AG494" i="47"/>
  <c r="AS494" i="47"/>
  <c r="AG810" i="47"/>
  <c r="AS810" i="47"/>
  <c r="AG843" i="47"/>
  <c r="AS843" i="47"/>
  <c r="AG753" i="47"/>
  <c r="AS753" i="47"/>
  <c r="AG611" i="47"/>
  <c r="AS611" i="47"/>
  <c r="AG497" i="47"/>
  <c r="AS497" i="47"/>
  <c r="AG486" i="47"/>
  <c r="AS486" i="47"/>
  <c r="AG15" i="47"/>
  <c r="AS15" i="47"/>
  <c r="AG138" i="47"/>
  <c r="AS138" i="47"/>
  <c r="AG760" i="47"/>
  <c r="AS760" i="47"/>
  <c r="AG733" i="47"/>
  <c r="AS733" i="47"/>
  <c r="AG743" i="47"/>
  <c r="AS743" i="47"/>
  <c r="AG559" i="47"/>
  <c r="AS559" i="47"/>
  <c r="AG562" i="47"/>
  <c r="AS562" i="47"/>
  <c r="AG807" i="47"/>
  <c r="AS807" i="47"/>
  <c r="AG621" i="47"/>
  <c r="AS621" i="47"/>
  <c r="AG616" i="47"/>
  <c r="AS616" i="47"/>
  <c r="AG393" i="47"/>
  <c r="AS393" i="47"/>
  <c r="AG200" i="47"/>
  <c r="AS200" i="47"/>
  <c r="AG844" i="47"/>
  <c r="AS844" i="47"/>
  <c r="AG759" i="47"/>
  <c r="AS759" i="47"/>
  <c r="AG404" i="47"/>
  <c r="AS404" i="47"/>
  <c r="AG487" i="47"/>
  <c r="AS487" i="47"/>
  <c r="AG744" i="47"/>
  <c r="AS744" i="47"/>
  <c r="AG619" i="47"/>
  <c r="AS619" i="47"/>
  <c r="AG841" i="47"/>
  <c r="AS841" i="47"/>
  <c r="AG488" i="47"/>
  <c r="AS488" i="47"/>
  <c r="AG499" i="47"/>
  <c r="AS499" i="47"/>
  <c r="AG16" i="47"/>
  <c r="AS16" i="47"/>
  <c r="AG143" i="47"/>
  <c r="AS143" i="47"/>
  <c r="AG752" i="47"/>
  <c r="AS752" i="47"/>
  <c r="AG732" i="47"/>
  <c r="AS732" i="47"/>
  <c r="AG736" i="47"/>
  <c r="AS736" i="47"/>
  <c r="AG561" i="47"/>
  <c r="AS561" i="47"/>
  <c r="AG556" i="47"/>
  <c r="AS556" i="47"/>
  <c r="AG44" i="47"/>
  <c r="AS44" i="47"/>
  <c r="AG615" i="47"/>
  <c r="AS615" i="47"/>
  <c r="AG610" i="47"/>
  <c r="AS610" i="47"/>
  <c r="AG386" i="47"/>
  <c r="AS386" i="47"/>
  <c r="AG202" i="47"/>
  <c r="AS202" i="47"/>
  <c r="AG51" i="47"/>
  <c r="AS51" i="47"/>
  <c r="AG394" i="47"/>
  <c r="AS394" i="47"/>
  <c r="AG763" i="47"/>
  <c r="AS763" i="47"/>
  <c r="AG809" i="47"/>
  <c r="AS809" i="47"/>
  <c r="AG840" i="47"/>
  <c r="AS840" i="47"/>
  <c r="AG504" i="47"/>
  <c r="AS504" i="47"/>
  <c r="AG492" i="47"/>
  <c r="AS492" i="47"/>
  <c r="AG19" i="47"/>
  <c r="AS19" i="47"/>
  <c r="AG137" i="47"/>
  <c r="AS137" i="47"/>
  <c r="AG745" i="47"/>
  <c r="AS745" i="47"/>
  <c r="AG725" i="47"/>
  <c r="AS725" i="47"/>
  <c r="AG728" i="47"/>
  <c r="AS728" i="47"/>
  <c r="AG555" i="47"/>
  <c r="AS555" i="47"/>
  <c r="AG550" i="47"/>
  <c r="AS550" i="47"/>
  <c r="AG40" i="47"/>
  <c r="AS40" i="47"/>
  <c r="AG609" i="47"/>
  <c r="AS609" i="47"/>
  <c r="AG387" i="47"/>
  <c r="AS387" i="47"/>
  <c r="AG399" i="47"/>
  <c r="AS399" i="47"/>
  <c r="AG196" i="47"/>
  <c r="AS196" i="47"/>
  <c r="AG836" i="47"/>
  <c r="AS836" i="47"/>
  <c r="AG563" i="47"/>
  <c r="AS563" i="47"/>
  <c r="AG557" i="47"/>
  <c r="AS557" i="47"/>
  <c r="AG842" i="47"/>
  <c r="AS842" i="47"/>
  <c r="AG489" i="47"/>
  <c r="AS489" i="47"/>
  <c r="AG485" i="47"/>
  <c r="AS485" i="47"/>
  <c r="AG18" i="47"/>
  <c r="AS18" i="47"/>
  <c r="AG748" i="47"/>
  <c r="AS748" i="47"/>
  <c r="AG758" i="47"/>
  <c r="AS758" i="47"/>
  <c r="AG740" i="47"/>
  <c r="AS740" i="47"/>
  <c r="AG741" i="47"/>
  <c r="AS741" i="47"/>
  <c r="AG549" i="47"/>
  <c r="AS549" i="47"/>
  <c r="AG812" i="47"/>
  <c r="AS812" i="47"/>
  <c r="AG43" i="47"/>
  <c r="AS43" i="47"/>
  <c r="AG624" i="47"/>
  <c r="AS624" i="47"/>
  <c r="AG389" i="47"/>
  <c r="AS389" i="47"/>
  <c r="AG392" i="47"/>
  <c r="AS392" i="47"/>
  <c r="AG199" i="47"/>
  <c r="AS199" i="47"/>
  <c r="AG50" i="47"/>
  <c r="AS50" i="47"/>
  <c r="AG17" i="47"/>
  <c r="AS17" i="47"/>
  <c r="AG742" i="47"/>
  <c r="AS742" i="47"/>
  <c r="AG811" i="47"/>
  <c r="AS811" i="47"/>
  <c r="AG402" i="47"/>
  <c r="AS402" i="47"/>
  <c r="AG385" i="47"/>
  <c r="AS385" i="47"/>
  <c r="AG204" i="47"/>
  <c r="AS204" i="47"/>
  <c r="AG731" i="47"/>
  <c r="AS731" i="47"/>
  <c r="AG835" i="47"/>
  <c r="AS835" i="47"/>
  <c r="AG503" i="47"/>
  <c r="AS503" i="47"/>
  <c r="AG761" i="47"/>
  <c r="AS761" i="47"/>
  <c r="AG735" i="47"/>
  <c r="AS735" i="47"/>
  <c r="AG42" i="47"/>
  <c r="AS42" i="47"/>
  <c r="AG839" i="47"/>
  <c r="AS839" i="47"/>
  <c r="AG498" i="47"/>
  <c r="AS498" i="47"/>
  <c r="AG496" i="47"/>
  <c r="AS496" i="47"/>
  <c r="AG135" i="47"/>
  <c r="AS135" i="47"/>
  <c r="AG755" i="47"/>
  <c r="AS755" i="47"/>
  <c r="AG764" i="47"/>
  <c r="AS764" i="47"/>
  <c r="AG734" i="47"/>
  <c r="AS734" i="47"/>
  <c r="AG729" i="47"/>
  <c r="AS729" i="47"/>
  <c r="AG558" i="47"/>
  <c r="AS558" i="47"/>
  <c r="AG805" i="47"/>
  <c r="AS805" i="47"/>
  <c r="AG41" i="47"/>
  <c r="AS41" i="47"/>
  <c r="AG612" i="47"/>
  <c r="AS612" i="47"/>
  <c r="AG403" i="47"/>
  <c r="AS403" i="47"/>
  <c r="AG398" i="47"/>
  <c r="AS398" i="47"/>
  <c r="AG198" i="47"/>
  <c r="AS198" i="47"/>
  <c r="AG554" i="47"/>
  <c r="AS554" i="47"/>
  <c r="AG502" i="47"/>
  <c r="AS502" i="47"/>
  <c r="AG751" i="47"/>
  <c r="AS751" i="47"/>
  <c r="AG564" i="47"/>
  <c r="AS564" i="47"/>
  <c r="AG618" i="47"/>
  <c r="AS618" i="47"/>
  <c r="AG838" i="47"/>
  <c r="AS838" i="47"/>
  <c r="AG491" i="47"/>
  <c r="AS491" i="47"/>
  <c r="AG490" i="47"/>
  <c r="AS490" i="47"/>
  <c r="AG140" i="47"/>
  <c r="AS140" i="47"/>
  <c r="AG746" i="47"/>
  <c r="AS746" i="47"/>
  <c r="AG757" i="47"/>
  <c r="AS757" i="47"/>
  <c r="AG727" i="47"/>
  <c r="AS727" i="47"/>
  <c r="AG726" i="47"/>
  <c r="AS726" i="47"/>
  <c r="AG552" i="47"/>
  <c r="AS552" i="47"/>
  <c r="AG814" i="47"/>
  <c r="AS814" i="47"/>
  <c r="AG620" i="47"/>
  <c r="AS620" i="47"/>
  <c r="AG606" i="47"/>
  <c r="AS606" i="47"/>
  <c r="AG396" i="47"/>
  <c r="AS396" i="47"/>
  <c r="AG391" i="47"/>
  <c r="AS391" i="47"/>
  <c r="AG203" i="47"/>
  <c r="AS203" i="47"/>
  <c r="AG141" i="47"/>
  <c r="AS141" i="47"/>
  <c r="AG762" i="47"/>
  <c r="AS762" i="47"/>
  <c r="AG750" i="47"/>
  <c r="AS750" i="47"/>
  <c r="AG738" i="47"/>
  <c r="AS738" i="47"/>
  <c r="AG553" i="47"/>
  <c r="AS553" i="47"/>
  <c r="AG546" i="47"/>
  <c r="AS546" i="47"/>
  <c r="AG806" i="47"/>
  <c r="AS806" i="47"/>
  <c r="AG607" i="47"/>
  <c r="AS607" i="47"/>
  <c r="AG623" i="47"/>
  <c r="AS623" i="47"/>
  <c r="AG395" i="47"/>
  <c r="AS395" i="47"/>
  <c r="AG400" i="47"/>
  <c r="AS400" i="47"/>
  <c r="AG197" i="47"/>
  <c r="AS197" i="47"/>
  <c r="C819" i="47"/>
  <c r="C815" i="47"/>
  <c r="C822" i="47"/>
  <c r="C816" i="47"/>
  <c r="C823" i="47"/>
  <c r="C817" i="47"/>
  <c r="C824" i="47"/>
  <c r="C821" i="47"/>
  <c r="C818" i="47"/>
  <c r="C820" i="47"/>
  <c r="C365" i="47"/>
  <c r="C371" i="47"/>
  <c r="C370" i="47"/>
  <c r="C376" i="47"/>
  <c r="C382" i="47"/>
  <c r="C368" i="47"/>
  <c r="C377" i="47"/>
  <c r="C384" i="47"/>
  <c r="C369" i="47"/>
  <c r="C378" i="47"/>
  <c r="C372" i="47"/>
  <c r="C379" i="47"/>
  <c r="C367" i="47"/>
  <c r="C375" i="47"/>
  <c r="C383" i="47"/>
  <c r="C373" i="47"/>
  <c r="C374" i="47"/>
  <c r="C380" i="47"/>
  <c r="C381" i="47"/>
  <c r="C366" i="47"/>
  <c r="C245" i="47"/>
  <c r="C251" i="47"/>
  <c r="C250" i="47"/>
  <c r="C252" i="47"/>
  <c r="C253" i="47"/>
  <c r="C246" i="47"/>
  <c r="C254" i="47"/>
  <c r="C249" i="47"/>
  <c r="C248" i="47"/>
  <c r="C247" i="47"/>
  <c r="C885" i="47"/>
  <c r="C891" i="47"/>
  <c r="C887" i="47"/>
  <c r="C894" i="47"/>
  <c r="C888" i="47"/>
  <c r="C889" i="47"/>
  <c r="C886" i="47"/>
  <c r="C893" i="47"/>
  <c r="C892" i="47"/>
  <c r="C890" i="47"/>
  <c r="C347" i="47"/>
  <c r="C353" i="47"/>
  <c r="C359" i="47"/>
  <c r="C346" i="47"/>
  <c r="C352" i="47"/>
  <c r="C358" i="47"/>
  <c r="C364" i="47"/>
  <c r="C350" i="47"/>
  <c r="C360" i="47"/>
  <c r="C351" i="47"/>
  <c r="C361" i="47"/>
  <c r="C354" i="47"/>
  <c r="C362" i="47"/>
  <c r="C349" i="47"/>
  <c r="C357" i="47"/>
  <c r="C345" i="47"/>
  <c r="C356" i="47"/>
  <c r="C348" i="47"/>
  <c r="C355" i="47"/>
  <c r="C363" i="47"/>
  <c r="C149" i="47"/>
  <c r="C150" i="47"/>
  <c r="C145" i="47"/>
  <c r="C151" i="47"/>
  <c r="C148" i="47"/>
  <c r="C154" i="47"/>
  <c r="C146" i="47"/>
  <c r="C147" i="47"/>
  <c r="C152" i="47"/>
  <c r="C153" i="47"/>
  <c r="C35" i="47"/>
  <c r="C36" i="47"/>
  <c r="C37" i="47"/>
  <c r="C38" i="47"/>
  <c r="C39" i="47"/>
  <c r="C879" i="47"/>
  <c r="C880" i="47"/>
  <c r="C881" i="47"/>
  <c r="C882" i="47"/>
  <c r="C875" i="47"/>
  <c r="C878" i="47"/>
  <c r="C876" i="47"/>
  <c r="C877" i="47"/>
  <c r="C884" i="47"/>
  <c r="C883" i="47"/>
  <c r="C927" i="47"/>
  <c r="C933" i="47"/>
  <c r="C930" i="47"/>
  <c r="C931" i="47"/>
  <c r="C932" i="47"/>
  <c r="C925" i="47"/>
  <c r="C929" i="47"/>
  <c r="C926" i="47"/>
  <c r="C928" i="47"/>
  <c r="C934" i="47"/>
  <c r="C646" i="47"/>
  <c r="C652" i="47"/>
  <c r="C658" i="47"/>
  <c r="C647" i="47"/>
  <c r="C653" i="47"/>
  <c r="C648" i="47"/>
  <c r="C654" i="47"/>
  <c r="C660" i="47"/>
  <c r="C645" i="47"/>
  <c r="C651" i="47"/>
  <c r="C657" i="47"/>
  <c r="C663" i="47"/>
  <c r="C649" i="47"/>
  <c r="C662" i="47"/>
  <c r="C650" i="47"/>
  <c r="C664" i="47"/>
  <c r="C655" i="47"/>
  <c r="C661" i="47"/>
  <c r="C659" i="47"/>
  <c r="C656" i="47"/>
  <c r="C508" i="47"/>
  <c r="C514" i="47"/>
  <c r="C506" i="47"/>
  <c r="C513" i="47"/>
  <c r="C520" i="47"/>
  <c r="C507" i="47"/>
  <c r="C515" i="47"/>
  <c r="C521" i="47"/>
  <c r="C509" i="47"/>
  <c r="C516" i="47"/>
  <c r="C522" i="47"/>
  <c r="C505" i="47"/>
  <c r="C512" i="47"/>
  <c r="C519" i="47"/>
  <c r="C523" i="47"/>
  <c r="C524" i="47"/>
  <c r="C510" i="47"/>
  <c r="C511" i="47"/>
  <c r="C518" i="47"/>
  <c r="C517" i="47"/>
  <c r="C430" i="47"/>
  <c r="C436" i="47"/>
  <c r="C442" i="47"/>
  <c r="C427" i="47"/>
  <c r="C434" i="47"/>
  <c r="C441" i="47"/>
  <c r="C428" i="47"/>
  <c r="C435" i="47"/>
  <c r="C443" i="47"/>
  <c r="C429" i="47"/>
  <c r="C437" i="47"/>
  <c r="C444" i="47"/>
  <c r="C426" i="47"/>
  <c r="C433" i="47"/>
  <c r="C440" i="47"/>
  <c r="C438" i="47"/>
  <c r="C425" i="47"/>
  <c r="C439" i="47"/>
  <c r="C432" i="47"/>
  <c r="C431" i="47"/>
  <c r="C209" i="47"/>
  <c r="C210" i="47"/>
  <c r="C205" i="47"/>
  <c r="C211" i="47"/>
  <c r="C208" i="47"/>
  <c r="C214" i="47"/>
  <c r="C206" i="47"/>
  <c r="C213" i="47"/>
  <c r="C207" i="47"/>
  <c r="C212" i="47"/>
  <c r="C215" i="47"/>
  <c r="C221" i="47"/>
  <c r="C220" i="47"/>
  <c r="C216" i="47"/>
  <c r="C224" i="47"/>
  <c r="C217" i="47"/>
  <c r="C218" i="47"/>
  <c r="C223" i="47"/>
  <c r="C219" i="47"/>
  <c r="C222" i="47"/>
  <c r="C125" i="47"/>
  <c r="C131" i="47"/>
  <c r="C126" i="47"/>
  <c r="C132" i="47"/>
  <c r="C127" i="47"/>
  <c r="C133" i="47"/>
  <c r="C130" i="47"/>
  <c r="C128" i="47"/>
  <c r="C129" i="47"/>
  <c r="C134" i="47"/>
  <c r="C185" i="47"/>
  <c r="C191" i="47"/>
  <c r="C186" i="47"/>
  <c r="C192" i="47"/>
  <c r="C187" i="47"/>
  <c r="C193" i="47"/>
  <c r="C190" i="47"/>
  <c r="C188" i="47"/>
  <c r="C194" i="47"/>
  <c r="C189" i="47"/>
  <c r="C23" i="47"/>
  <c r="C24" i="47"/>
  <c r="C22" i="47"/>
  <c r="C20" i="47"/>
  <c r="C21" i="47"/>
  <c r="C628" i="47"/>
  <c r="C634" i="47"/>
  <c r="C640" i="47"/>
  <c r="C629" i="47"/>
  <c r="C635" i="47"/>
  <c r="C641" i="47"/>
  <c r="C630" i="47"/>
  <c r="C636" i="47"/>
  <c r="C642" i="47"/>
  <c r="C627" i="47"/>
  <c r="C633" i="47"/>
  <c r="C639" i="47"/>
  <c r="C631" i="47"/>
  <c r="C632" i="47"/>
  <c r="C637" i="47"/>
  <c r="C626" i="47"/>
  <c r="C644" i="47"/>
  <c r="C638" i="47"/>
  <c r="C643" i="47"/>
  <c r="C625" i="47"/>
  <c r="C448" i="47"/>
  <c r="C454" i="47"/>
  <c r="C460" i="47"/>
  <c r="C449" i="47"/>
  <c r="C456" i="47"/>
  <c r="C463" i="47"/>
  <c r="C450" i="47"/>
  <c r="C457" i="47"/>
  <c r="C464" i="47"/>
  <c r="C451" i="47"/>
  <c r="C458" i="47"/>
  <c r="C447" i="47"/>
  <c r="C455" i="47"/>
  <c r="C462" i="47"/>
  <c r="C459" i="47"/>
  <c r="C461" i="47"/>
  <c r="C445" i="47"/>
  <c r="C446" i="47"/>
  <c r="C453" i="47"/>
  <c r="C452" i="47"/>
  <c r="C257" i="47"/>
  <c r="C263" i="47"/>
  <c r="C256" i="47"/>
  <c r="C262" i="47"/>
  <c r="C260" i="47"/>
  <c r="C261" i="47"/>
  <c r="C264" i="47"/>
  <c r="C259" i="47"/>
  <c r="C258" i="47"/>
  <c r="C255" i="47"/>
  <c r="C167" i="47"/>
  <c r="C173" i="47"/>
  <c r="C168" i="47"/>
  <c r="C174" i="47"/>
  <c r="C169" i="47"/>
  <c r="C166" i="47"/>
  <c r="C172" i="47"/>
  <c r="C165" i="47"/>
  <c r="C170" i="47"/>
  <c r="C171" i="47"/>
  <c r="C47" i="47"/>
  <c r="C48" i="47"/>
  <c r="C49" i="47"/>
  <c r="C46" i="47"/>
  <c r="C45" i="47"/>
  <c r="C275" i="47"/>
  <c r="C281" i="47"/>
  <c r="C280" i="47"/>
  <c r="C278" i="47"/>
  <c r="C279" i="47"/>
  <c r="C282" i="47"/>
  <c r="C277" i="47"/>
  <c r="C276" i="47"/>
  <c r="C284" i="47"/>
  <c r="C283" i="47"/>
  <c r="C29" i="47"/>
  <c r="C25" i="47"/>
  <c r="C28" i="47"/>
  <c r="C26" i="47"/>
  <c r="C27" i="47"/>
  <c r="C269" i="47"/>
  <c r="C268" i="47"/>
  <c r="C274" i="47"/>
  <c r="C270" i="47"/>
  <c r="C271" i="47"/>
  <c r="C272" i="47"/>
  <c r="C267" i="47"/>
  <c r="C265" i="47"/>
  <c r="C266" i="47"/>
  <c r="C273" i="47"/>
  <c r="C11" i="47"/>
  <c r="C12" i="47"/>
  <c r="C13" i="47"/>
  <c r="C10" i="47"/>
  <c r="C14" i="47"/>
  <c r="C915" i="47"/>
  <c r="C921" i="47"/>
  <c r="C916" i="47"/>
  <c r="C923" i="47"/>
  <c r="C918" i="47"/>
  <c r="C917" i="47"/>
  <c r="C924" i="47"/>
  <c r="C922" i="47"/>
  <c r="C919" i="47"/>
  <c r="C920" i="47"/>
  <c r="C227" i="47"/>
  <c r="C233" i="47"/>
  <c r="C226" i="47"/>
  <c r="C232" i="47"/>
  <c r="C234" i="47"/>
  <c r="C225" i="47"/>
  <c r="C228" i="47"/>
  <c r="C231" i="47"/>
  <c r="C230" i="47"/>
  <c r="C229" i="47"/>
  <c r="C179" i="47"/>
  <c r="C180" i="47"/>
  <c r="C175" i="47"/>
  <c r="C181" i="47"/>
  <c r="C178" i="47"/>
  <c r="C184" i="47"/>
  <c r="C182" i="47"/>
  <c r="C183" i="47"/>
  <c r="C177" i="47"/>
  <c r="C176" i="47"/>
  <c r="C586" i="47"/>
  <c r="C592" i="47"/>
  <c r="C598" i="47"/>
  <c r="C604" i="47"/>
  <c r="C587" i="47"/>
  <c r="C593" i="47"/>
  <c r="C599" i="47"/>
  <c r="C588" i="47"/>
  <c r="C594" i="47"/>
  <c r="C600" i="47"/>
  <c r="C585" i="47"/>
  <c r="C591" i="47"/>
  <c r="C597" i="47"/>
  <c r="C603" i="47"/>
  <c r="C595" i="47"/>
  <c r="C596" i="47"/>
  <c r="C601" i="47"/>
  <c r="C590" i="47"/>
  <c r="C589" i="47"/>
  <c r="C602" i="47"/>
  <c r="C299" i="47"/>
  <c r="C298" i="47"/>
  <c r="C304" i="47"/>
  <c r="C296" i="47"/>
  <c r="C297" i="47"/>
  <c r="C300" i="47"/>
  <c r="C295" i="47"/>
  <c r="C303" i="47"/>
  <c r="C301" i="47"/>
  <c r="C302" i="47"/>
  <c r="C329" i="47"/>
  <c r="C335" i="47"/>
  <c r="C341" i="47"/>
  <c r="C328" i="47"/>
  <c r="C334" i="47"/>
  <c r="C340" i="47"/>
  <c r="C332" i="47"/>
  <c r="C342" i="47"/>
  <c r="C325" i="47"/>
  <c r="C333" i="47"/>
  <c r="C343" i="47"/>
  <c r="C326" i="47"/>
  <c r="C336" i="47"/>
  <c r="C344" i="47"/>
  <c r="C331" i="47"/>
  <c r="C339" i="47"/>
  <c r="C330" i="47"/>
  <c r="C327" i="47"/>
  <c r="C338" i="47"/>
  <c r="C337" i="47"/>
  <c r="C765" i="47"/>
  <c r="C771" i="47"/>
  <c r="C777" i="47"/>
  <c r="C783" i="47"/>
  <c r="C772" i="47"/>
  <c r="C779" i="47"/>
  <c r="C766" i="47"/>
  <c r="C773" i="47"/>
  <c r="C780" i="47"/>
  <c r="C767" i="47"/>
  <c r="C774" i="47"/>
  <c r="C781" i="47"/>
  <c r="C770" i="47"/>
  <c r="C778" i="47"/>
  <c r="C784" i="47"/>
  <c r="C768" i="47"/>
  <c r="C769" i="47"/>
  <c r="C776" i="47"/>
  <c r="C782" i="47"/>
  <c r="C775" i="47"/>
  <c r="C568" i="47"/>
  <c r="C574" i="47"/>
  <c r="C580" i="47"/>
  <c r="C569" i="47"/>
  <c r="C575" i="47"/>
  <c r="C581" i="47"/>
  <c r="C570" i="47"/>
  <c r="C576" i="47"/>
  <c r="C582" i="47"/>
  <c r="C567" i="47"/>
  <c r="C573" i="47"/>
  <c r="C579" i="47"/>
  <c r="C577" i="47"/>
  <c r="C578" i="47"/>
  <c r="C565" i="47"/>
  <c r="C583" i="47"/>
  <c r="C566" i="47"/>
  <c r="C572" i="47"/>
  <c r="C571" i="47"/>
  <c r="C584" i="47"/>
  <c r="C287" i="47"/>
  <c r="C293" i="47"/>
  <c r="C286" i="47"/>
  <c r="C292" i="47"/>
  <c r="C288" i="47"/>
  <c r="C289" i="47"/>
  <c r="C290" i="47"/>
  <c r="C285" i="47"/>
  <c r="C291" i="47"/>
  <c r="C294" i="47"/>
  <c r="C107" i="47"/>
  <c r="C113" i="47"/>
  <c r="C108" i="47"/>
  <c r="C114" i="47"/>
  <c r="C109" i="47"/>
  <c r="C106" i="47"/>
  <c r="C112" i="47"/>
  <c r="C110" i="47"/>
  <c r="C111" i="47"/>
  <c r="C105" i="47"/>
  <c r="C30" i="47"/>
  <c r="C31" i="47"/>
  <c r="C34" i="47"/>
  <c r="C33" i="47"/>
  <c r="C32" i="47"/>
  <c r="C897" i="47"/>
  <c r="C903" i="47"/>
  <c r="C901" i="47"/>
  <c r="C895" i="47"/>
  <c r="C902" i="47"/>
  <c r="C896" i="47"/>
  <c r="C904" i="47"/>
  <c r="C900" i="47"/>
  <c r="C898" i="47"/>
  <c r="C899" i="47"/>
  <c r="C909" i="47"/>
  <c r="C908" i="47"/>
  <c r="C910" i="47"/>
  <c r="C911" i="47"/>
  <c r="C907" i="47"/>
  <c r="C914" i="47"/>
  <c r="C905" i="47"/>
  <c r="C913" i="47"/>
  <c r="C906" i="47"/>
  <c r="C912" i="47"/>
  <c r="C849" i="47"/>
  <c r="C851" i="47"/>
  <c r="C845" i="47"/>
  <c r="C852" i="47"/>
  <c r="C853" i="47"/>
  <c r="C846" i="47"/>
  <c r="C850" i="47"/>
  <c r="C848" i="47"/>
  <c r="C854" i="47"/>
  <c r="C847" i="47"/>
  <c r="C855" i="47"/>
  <c r="C861" i="47"/>
  <c r="C858" i="47"/>
  <c r="C859" i="47"/>
  <c r="C860" i="47"/>
  <c r="C857" i="47"/>
  <c r="C864" i="47"/>
  <c r="C856" i="47"/>
  <c r="C862" i="47"/>
  <c r="C863" i="47"/>
  <c r="C789" i="47"/>
  <c r="C795" i="47"/>
  <c r="C801" i="47"/>
  <c r="C786" i="47"/>
  <c r="C793" i="47"/>
  <c r="C800" i="47"/>
  <c r="C787" i="47"/>
  <c r="C794" i="47"/>
  <c r="C802" i="47"/>
  <c r="C788" i="47"/>
  <c r="C796" i="47"/>
  <c r="C803" i="47"/>
  <c r="C785" i="47"/>
  <c r="C792" i="47"/>
  <c r="C799" i="47"/>
  <c r="C790" i="47"/>
  <c r="C797" i="47"/>
  <c r="C798" i="47"/>
  <c r="C804" i="47"/>
  <c r="C791" i="47"/>
  <c r="C690" i="47"/>
  <c r="C696" i="47"/>
  <c r="C702" i="47"/>
  <c r="C687" i="47"/>
  <c r="C693" i="47"/>
  <c r="C699" i="47"/>
  <c r="C692" i="47"/>
  <c r="C701" i="47"/>
  <c r="C685" i="47"/>
  <c r="C694" i="47"/>
  <c r="C703" i="47"/>
  <c r="C686" i="47"/>
  <c r="C695" i="47"/>
  <c r="C704" i="47"/>
  <c r="C691" i="47"/>
  <c r="C700" i="47"/>
  <c r="C689" i="47"/>
  <c r="C697" i="47"/>
  <c r="C688" i="47"/>
  <c r="C698" i="47"/>
  <c r="C526" i="47"/>
  <c r="C532" i="47"/>
  <c r="C538" i="47"/>
  <c r="C544" i="47"/>
  <c r="C527" i="47"/>
  <c r="C533" i="47"/>
  <c r="C539" i="47"/>
  <c r="C528" i="47"/>
  <c r="C534" i="47"/>
  <c r="C540" i="47"/>
  <c r="C525" i="47"/>
  <c r="C531" i="47"/>
  <c r="C537" i="47"/>
  <c r="C543" i="47"/>
  <c r="C541" i="47"/>
  <c r="C542" i="47"/>
  <c r="C530" i="47"/>
  <c r="C529" i="47"/>
  <c r="C536" i="47"/>
  <c r="C535" i="47"/>
  <c r="C466" i="47"/>
  <c r="C472" i="47"/>
  <c r="C478" i="47"/>
  <c r="C484" i="47"/>
  <c r="C470" i="47"/>
  <c r="C477" i="47"/>
  <c r="C471" i="47"/>
  <c r="C479" i="47"/>
  <c r="C465" i="47"/>
  <c r="C473" i="47"/>
  <c r="C480" i="47"/>
  <c r="C469" i="47"/>
  <c r="C476" i="47"/>
  <c r="C483" i="47"/>
  <c r="C481" i="47"/>
  <c r="C482" i="47"/>
  <c r="C468" i="47"/>
  <c r="C467" i="47"/>
  <c r="C475" i="47"/>
  <c r="C474" i="47"/>
  <c r="C406" i="47"/>
  <c r="C412" i="47"/>
  <c r="C418" i="47"/>
  <c r="C424" i="47"/>
  <c r="C405" i="47"/>
  <c r="C413" i="47"/>
  <c r="C420" i="47"/>
  <c r="C407" i="47"/>
  <c r="C414" i="47"/>
  <c r="C421" i="47"/>
  <c r="C408" i="47"/>
  <c r="C415" i="47"/>
  <c r="C422" i="47"/>
  <c r="C411" i="47"/>
  <c r="C419" i="47"/>
  <c r="C416" i="47"/>
  <c r="C417" i="47"/>
  <c r="C423" i="47"/>
  <c r="C410" i="47"/>
  <c r="C409" i="47"/>
  <c r="C239" i="47"/>
  <c r="C238" i="47"/>
  <c r="C244" i="47"/>
  <c r="C242" i="47"/>
  <c r="C235" i="47"/>
  <c r="C243" i="47"/>
  <c r="C236" i="47"/>
  <c r="C241" i="47"/>
  <c r="C237" i="47"/>
  <c r="C240" i="47"/>
  <c r="C119" i="47"/>
  <c r="C120" i="47"/>
  <c r="C115" i="47"/>
  <c r="C121" i="47"/>
  <c r="C118" i="47"/>
  <c r="C124" i="47"/>
  <c r="C116" i="47"/>
  <c r="C123" i="47"/>
  <c r="C117" i="47"/>
  <c r="C122" i="47"/>
  <c r="C59" i="47"/>
  <c r="C55" i="47"/>
  <c r="C58" i="47"/>
  <c r="C56" i="47"/>
  <c r="C57" i="47"/>
  <c r="C708" i="47"/>
  <c r="C714" i="47"/>
  <c r="C720" i="47"/>
  <c r="C705" i="47"/>
  <c r="C711" i="47"/>
  <c r="C717" i="47"/>
  <c r="C723" i="47"/>
  <c r="C710" i="47"/>
  <c r="C719" i="47"/>
  <c r="C712" i="47"/>
  <c r="C721" i="47"/>
  <c r="C713" i="47"/>
  <c r="C722" i="47"/>
  <c r="C709" i="47"/>
  <c r="C718" i="47"/>
  <c r="C716" i="47"/>
  <c r="C724" i="47"/>
  <c r="C707" i="47"/>
  <c r="C715" i="47"/>
  <c r="C706" i="47"/>
  <c r="C305" i="47"/>
  <c r="C311" i="47"/>
  <c r="C317" i="47"/>
  <c r="C323" i="47"/>
  <c r="C310" i="47"/>
  <c r="C316" i="47"/>
  <c r="C322" i="47"/>
  <c r="C306" i="47"/>
  <c r="C314" i="47"/>
  <c r="C324" i="47"/>
  <c r="C307" i="47"/>
  <c r="C315" i="47"/>
  <c r="C308" i="47"/>
  <c r="C318" i="47"/>
  <c r="C313" i="47"/>
  <c r="C321" i="47"/>
  <c r="C319" i="47"/>
  <c r="C320" i="47"/>
  <c r="C312" i="47"/>
  <c r="C309" i="47"/>
  <c r="C867" i="47"/>
  <c r="C873" i="47"/>
  <c r="C865" i="47"/>
  <c r="C872" i="47"/>
  <c r="C866" i="47"/>
  <c r="C874" i="47"/>
  <c r="C868" i="47"/>
  <c r="C871" i="47"/>
  <c r="C870" i="47"/>
  <c r="C869" i="47"/>
  <c r="C825" i="47"/>
  <c r="C831" i="47"/>
  <c r="C829" i="47"/>
  <c r="C830" i="47"/>
  <c r="C832" i="47"/>
  <c r="C828" i="47"/>
  <c r="C827" i="47"/>
  <c r="C833" i="47"/>
  <c r="C826" i="47"/>
  <c r="C834" i="47"/>
  <c r="C670" i="47"/>
  <c r="C676" i="47"/>
  <c r="C666" i="47"/>
  <c r="C672" i="47"/>
  <c r="C678" i="47"/>
  <c r="C684" i="47"/>
  <c r="C669" i="47"/>
  <c r="C675" i="47"/>
  <c r="C681" i="47"/>
  <c r="C673" i="47"/>
  <c r="C683" i="47"/>
  <c r="C674" i="47"/>
  <c r="C665" i="47"/>
  <c r="C677" i="47"/>
  <c r="C671" i="47"/>
  <c r="C682" i="47"/>
  <c r="C679" i="47"/>
  <c r="C667" i="47"/>
  <c r="C668" i="47"/>
  <c r="C680" i="47"/>
  <c r="C155" i="47"/>
  <c r="C161" i="47"/>
  <c r="C156" i="47"/>
  <c r="C162" i="47"/>
  <c r="C157" i="47"/>
  <c r="C163" i="47"/>
  <c r="C160" i="47"/>
  <c r="C164" i="47"/>
  <c r="C159" i="47"/>
  <c r="C158" i="47"/>
  <c r="AF38" i="54"/>
  <c r="AH38" i="54"/>
  <c r="AI38" i="54"/>
  <c r="AG38" i="54"/>
  <c r="AJ38" i="54"/>
  <c r="AE38" i="54"/>
  <c r="AD38" i="54"/>
  <c r="AG13" i="54"/>
  <c r="AI13" i="54"/>
  <c r="AD13" i="54"/>
  <c r="AJ13" i="54"/>
  <c r="AE13" i="54"/>
  <c r="AF13" i="54"/>
  <c r="AH13" i="54"/>
  <c r="AF82" i="54"/>
  <c r="AJ82" i="54"/>
  <c r="AD82" i="54"/>
  <c r="AE82" i="54"/>
  <c r="AG82" i="54"/>
  <c r="AH82" i="54"/>
  <c r="AI82" i="54"/>
  <c r="AH68" i="54"/>
  <c r="AG68" i="54"/>
  <c r="AI68" i="54"/>
  <c r="AD68" i="54"/>
  <c r="AJ68" i="54"/>
  <c r="AF68" i="54"/>
  <c r="AE68" i="54"/>
  <c r="AE59" i="54"/>
  <c r="AF59" i="54"/>
  <c r="AJ59" i="54"/>
  <c r="AH59" i="54"/>
  <c r="AG59" i="54"/>
  <c r="AD59" i="54"/>
  <c r="AI59" i="54"/>
  <c r="AI79" i="54"/>
  <c r="AJ79" i="54"/>
  <c r="AD79" i="54"/>
  <c r="AE79" i="54"/>
  <c r="AF79" i="54"/>
  <c r="AH79" i="54"/>
  <c r="AG79" i="54"/>
  <c r="AH74" i="54"/>
  <c r="AI74" i="54"/>
  <c r="AE74" i="54"/>
  <c r="AJ74" i="54"/>
  <c r="AD74" i="54"/>
  <c r="AG74" i="54"/>
  <c r="AF74" i="54"/>
  <c r="AG69" i="54"/>
  <c r="AH69" i="54"/>
  <c r="AD69" i="54"/>
  <c r="AE69" i="54"/>
  <c r="AI69" i="54"/>
  <c r="AJ69" i="54"/>
  <c r="AF69" i="54"/>
  <c r="AG31" i="54"/>
  <c r="AI31" i="54"/>
  <c r="AD31" i="54"/>
  <c r="AJ31" i="54"/>
  <c r="AH31" i="54"/>
  <c r="AF31" i="54"/>
  <c r="AE31" i="54"/>
  <c r="AH56" i="54"/>
  <c r="AI56" i="54"/>
  <c r="AE56" i="54"/>
  <c r="AJ56" i="54"/>
  <c r="AF56" i="54"/>
  <c r="AG56" i="54"/>
  <c r="AD56" i="54"/>
  <c r="AI49" i="54"/>
  <c r="AD49" i="54"/>
  <c r="AJ49" i="54"/>
  <c r="AH49" i="54"/>
  <c r="AE49" i="54"/>
  <c r="AF49" i="54"/>
  <c r="AG49" i="54"/>
  <c r="AF14" i="54"/>
  <c r="AH14" i="54"/>
  <c r="AI14" i="54"/>
  <c r="AG14" i="54"/>
  <c r="AJ14" i="54"/>
  <c r="AE14" i="54"/>
  <c r="AD14" i="54"/>
  <c r="AH80" i="54"/>
  <c r="AJ80" i="54"/>
  <c r="AF80" i="54"/>
  <c r="AG80" i="54"/>
  <c r="AD80" i="54"/>
  <c r="AE80" i="54"/>
  <c r="AI80" i="54"/>
  <c r="AF76" i="54"/>
  <c r="AI76" i="54"/>
  <c r="AG76" i="54"/>
  <c r="AJ76" i="54"/>
  <c r="AD76" i="54"/>
  <c r="AE76" i="54"/>
  <c r="AH76" i="54"/>
  <c r="AI67" i="54"/>
  <c r="AG67" i="54"/>
  <c r="AD67" i="54"/>
  <c r="AH67" i="54"/>
  <c r="AJ67" i="54"/>
  <c r="AE67" i="54"/>
  <c r="AF67" i="54"/>
  <c r="AE71" i="54"/>
  <c r="AH71" i="54"/>
  <c r="AD71" i="54"/>
  <c r="AI71" i="54"/>
  <c r="AJ71" i="54"/>
  <c r="AG71" i="54"/>
  <c r="AF71" i="54"/>
  <c r="AF64" i="54"/>
  <c r="AG64" i="54"/>
  <c r="AD64" i="54"/>
  <c r="AH64" i="54"/>
  <c r="AJ64" i="54"/>
  <c r="AI64" i="54"/>
  <c r="AE64" i="54"/>
  <c r="AI55" i="54"/>
  <c r="AD55" i="54"/>
  <c r="AJ55" i="54"/>
  <c r="AE55" i="54"/>
  <c r="AG55" i="54"/>
  <c r="AF55" i="54"/>
  <c r="AH55" i="54"/>
  <c r="AH50" i="54"/>
  <c r="AI50" i="54"/>
  <c r="AD50" i="54"/>
  <c r="AE50" i="54"/>
  <c r="AF50" i="54"/>
  <c r="AJ50" i="54"/>
  <c r="AG50" i="54"/>
  <c r="AH44" i="54"/>
  <c r="AI44" i="54"/>
  <c r="AG44" i="54"/>
  <c r="AJ44" i="54"/>
  <c r="AD44" i="54"/>
  <c r="AF44" i="54"/>
  <c r="AE44" i="54"/>
  <c r="AF46" i="54"/>
  <c r="AG46" i="54"/>
  <c r="AD46" i="54"/>
  <c r="AE46" i="54"/>
  <c r="AH46" i="54"/>
  <c r="AI46" i="54"/>
  <c r="AJ46" i="54"/>
  <c r="AD34" i="54"/>
  <c r="AJ34" i="54"/>
  <c r="AF34" i="54"/>
  <c r="AG34" i="54"/>
  <c r="AE34" i="54"/>
  <c r="AI34" i="54"/>
  <c r="AH34" i="54"/>
  <c r="AG25" i="54"/>
  <c r="AI25" i="54"/>
  <c r="AD25" i="54"/>
  <c r="AJ25" i="54"/>
  <c r="AE25" i="54"/>
  <c r="AF25" i="54"/>
  <c r="AH25" i="54"/>
  <c r="AI17" i="54"/>
  <c r="AE17" i="54"/>
  <c r="AF17" i="54"/>
  <c r="AJ17" i="54"/>
  <c r="AD17" i="54"/>
  <c r="AG17" i="54"/>
  <c r="AH17" i="54"/>
  <c r="AG45" i="54"/>
  <c r="AH45" i="54"/>
  <c r="AJ45" i="54"/>
  <c r="AE45" i="54"/>
  <c r="AF45" i="54"/>
  <c r="AD45" i="54"/>
  <c r="AI45" i="54"/>
  <c r="AH36" i="54"/>
  <c r="AD36" i="54"/>
  <c r="AJ36" i="54"/>
  <c r="AE36" i="54"/>
  <c r="AI36" i="54"/>
  <c r="AF36" i="54"/>
  <c r="AG36" i="54"/>
  <c r="AE65" i="54"/>
  <c r="AG65" i="54"/>
  <c r="AH65" i="54"/>
  <c r="AI65" i="54"/>
  <c r="AJ65" i="54"/>
  <c r="AF65" i="54"/>
  <c r="AD65" i="54"/>
  <c r="AI61" i="54"/>
  <c r="AD61" i="54"/>
  <c r="AF61" i="54"/>
  <c r="AG61" i="54"/>
  <c r="AH61" i="54"/>
  <c r="AJ61" i="54"/>
  <c r="AE61" i="54"/>
  <c r="AE39" i="54"/>
  <c r="AG39" i="54"/>
  <c r="AH39" i="54"/>
  <c r="AD39" i="54"/>
  <c r="AF39" i="54"/>
  <c r="AJ39" i="54"/>
  <c r="AI39" i="54"/>
  <c r="AD28" i="54"/>
  <c r="AJ28" i="54"/>
  <c r="AF28" i="54"/>
  <c r="AG28" i="54"/>
  <c r="AE28" i="54"/>
  <c r="AH28" i="54"/>
  <c r="AI28" i="54"/>
  <c r="AF8" i="54"/>
  <c r="AH8" i="54"/>
  <c r="AI8" i="54"/>
  <c r="AG8" i="54"/>
  <c r="AD8" i="54"/>
  <c r="AE8" i="54"/>
  <c r="AJ8" i="54"/>
  <c r="AD54" i="54"/>
  <c r="AJ54" i="54"/>
  <c r="AE54" i="54"/>
  <c r="AI54" i="54"/>
  <c r="AG54" i="54"/>
  <c r="AF54" i="54"/>
  <c r="AH54" i="54"/>
  <c r="AE9" i="54"/>
  <c r="AG9" i="54"/>
  <c r="AH9" i="54"/>
  <c r="AF9" i="54"/>
  <c r="AI9" i="54"/>
  <c r="AJ9" i="54"/>
  <c r="AD9" i="54"/>
  <c r="AG63" i="54"/>
  <c r="AF63" i="54"/>
  <c r="AJ63" i="54"/>
  <c r="AH63" i="54"/>
  <c r="AI63" i="54"/>
  <c r="AD63" i="54"/>
  <c r="AE63" i="54"/>
  <c r="AI73" i="54"/>
  <c r="AH73" i="54"/>
  <c r="AJ73" i="54"/>
  <c r="AD73" i="54"/>
  <c r="AE73" i="54"/>
  <c r="AF73" i="54"/>
  <c r="AG73" i="54"/>
  <c r="AD66" i="54"/>
  <c r="AJ66" i="54"/>
  <c r="AG66" i="54"/>
  <c r="AE66" i="54"/>
  <c r="AH66" i="54"/>
  <c r="AI66" i="54"/>
  <c r="AF66" i="54"/>
  <c r="AD60" i="54"/>
  <c r="AJ60" i="54"/>
  <c r="AE60" i="54"/>
  <c r="AH60" i="54"/>
  <c r="AF60" i="54"/>
  <c r="AG60" i="54"/>
  <c r="AI60" i="54"/>
  <c r="AI41" i="54"/>
  <c r="AE41" i="54"/>
  <c r="AF41" i="54"/>
  <c r="AJ41" i="54"/>
  <c r="AD41" i="54"/>
  <c r="AG41" i="54"/>
  <c r="AH41" i="54"/>
  <c r="AD42" i="54"/>
  <c r="AJ42" i="54"/>
  <c r="AE42" i="54"/>
  <c r="AI42" i="54"/>
  <c r="AF42" i="54"/>
  <c r="AH42" i="54"/>
  <c r="AG42" i="54"/>
  <c r="AJ7" i="54"/>
  <c r="AF7" i="54"/>
  <c r="AG7" i="54"/>
  <c r="AI7" i="54"/>
  <c r="AH7" i="54"/>
  <c r="AD7" i="54"/>
  <c r="AE7" i="54"/>
  <c r="AD78" i="54"/>
  <c r="AJ78" i="54"/>
  <c r="AI78" i="54"/>
  <c r="AF78" i="54"/>
  <c r="AE78" i="54"/>
  <c r="AG78" i="54"/>
  <c r="AH78" i="54"/>
  <c r="AF52" i="54"/>
  <c r="AG52" i="54"/>
  <c r="AE52" i="54"/>
  <c r="AJ52" i="54"/>
  <c r="AH52" i="54"/>
  <c r="AI52" i="54"/>
  <c r="AD52" i="54"/>
  <c r="AE47" i="54"/>
  <c r="AF47" i="54"/>
  <c r="AD47" i="54"/>
  <c r="AG47" i="54"/>
  <c r="AI47" i="54"/>
  <c r="AH47" i="54"/>
  <c r="AJ47" i="54"/>
  <c r="AE33" i="54"/>
  <c r="AG33" i="54"/>
  <c r="AH33" i="54"/>
  <c r="AF33" i="54"/>
  <c r="AI33" i="54"/>
  <c r="AJ33" i="54"/>
  <c r="AD33" i="54"/>
  <c r="AH62" i="54"/>
  <c r="AF62" i="54"/>
  <c r="AG62" i="54"/>
  <c r="AJ62" i="54"/>
  <c r="AI62" i="54"/>
  <c r="AE62" i="54"/>
  <c r="AD62" i="54"/>
  <c r="AD16" i="54"/>
  <c r="AJ16" i="54"/>
  <c r="AF16" i="54"/>
  <c r="AG16" i="54"/>
  <c r="AE16" i="54"/>
  <c r="AH16" i="54"/>
  <c r="AI16" i="54"/>
  <c r="AG75" i="54"/>
  <c r="AI75" i="54"/>
  <c r="AJ75" i="54"/>
  <c r="AE75" i="54"/>
  <c r="AD75" i="54"/>
  <c r="AF75" i="54"/>
  <c r="AH75" i="54"/>
  <c r="AG81" i="54"/>
  <c r="AJ81" i="54"/>
  <c r="AD81" i="54"/>
  <c r="AF81" i="54"/>
  <c r="AE81" i="54"/>
  <c r="AI81" i="54"/>
  <c r="AH81" i="54"/>
  <c r="AF70" i="54"/>
  <c r="AH70" i="54"/>
  <c r="AI70" i="54"/>
  <c r="AJ70" i="54"/>
  <c r="AD70" i="54"/>
  <c r="AE70" i="54"/>
  <c r="AG70" i="54"/>
  <c r="AI35" i="54"/>
  <c r="AE35" i="54"/>
  <c r="AF35" i="54"/>
  <c r="AD35" i="54"/>
  <c r="AG35" i="54"/>
  <c r="AH35" i="54"/>
  <c r="AJ35" i="54"/>
  <c r="AE77" i="54"/>
  <c r="AI77" i="54"/>
  <c r="AF77" i="54"/>
  <c r="AJ77" i="54"/>
  <c r="AD77" i="54"/>
  <c r="AH77" i="54"/>
  <c r="AG77" i="54"/>
  <c r="AD72" i="54"/>
  <c r="AJ72" i="54"/>
  <c r="AH72" i="54"/>
  <c r="AF72" i="54"/>
  <c r="AI72" i="54"/>
  <c r="AE72" i="54"/>
  <c r="AG72" i="54"/>
  <c r="AG57" i="54"/>
  <c r="AH57" i="54"/>
  <c r="AF57" i="54"/>
  <c r="AI57" i="54"/>
  <c r="AJ57" i="54"/>
  <c r="AE57" i="54"/>
  <c r="AD57" i="54"/>
  <c r="AE53" i="54"/>
  <c r="AF53" i="54"/>
  <c r="AH53" i="54"/>
  <c r="AI53" i="54"/>
  <c r="AJ53" i="54"/>
  <c r="AG53" i="54"/>
  <c r="AD53" i="54"/>
  <c r="AD10" i="54"/>
  <c r="AJ10" i="54"/>
  <c r="AF10" i="54"/>
  <c r="AG10" i="54"/>
  <c r="AH10" i="54"/>
  <c r="AE10" i="54"/>
  <c r="AI10" i="54"/>
  <c r="AY164" i="47" l="1"/>
  <c r="AW164" i="47"/>
  <c r="AU164" i="47"/>
  <c r="AY161" i="47"/>
  <c r="AW161" i="47"/>
  <c r="AU161" i="47"/>
  <c r="AY682" i="47"/>
  <c r="AW682" i="47"/>
  <c r="AU682" i="47"/>
  <c r="AY673" i="47"/>
  <c r="AW673" i="47"/>
  <c r="AU673" i="47"/>
  <c r="AY672" i="47"/>
  <c r="AW672" i="47"/>
  <c r="AU672" i="47"/>
  <c r="AY833" i="47"/>
  <c r="AW833" i="47"/>
  <c r="AU833" i="47"/>
  <c r="AY831" i="47"/>
  <c r="AW831" i="47"/>
  <c r="AU831" i="47"/>
  <c r="AY874" i="47"/>
  <c r="AW874" i="47"/>
  <c r="AU874" i="47"/>
  <c r="AY309" i="47"/>
  <c r="AW309" i="47"/>
  <c r="AU309" i="47"/>
  <c r="AY318" i="47"/>
  <c r="AW318" i="47"/>
  <c r="AU318" i="47"/>
  <c r="AY306" i="47"/>
  <c r="AW306" i="47"/>
  <c r="AU306" i="47"/>
  <c r="AY311" i="47"/>
  <c r="AW311" i="47"/>
  <c r="AU311" i="47"/>
  <c r="AY716" i="47"/>
  <c r="AW716" i="47"/>
  <c r="AU716" i="47"/>
  <c r="AY712" i="47"/>
  <c r="AW712" i="47"/>
  <c r="AU712" i="47"/>
  <c r="AY705" i="47"/>
  <c r="AW705" i="47"/>
  <c r="AU705" i="47"/>
  <c r="AY58" i="47"/>
  <c r="AW58" i="47"/>
  <c r="AU58" i="47"/>
  <c r="AY116" i="47"/>
  <c r="AW116" i="47"/>
  <c r="AU116" i="47"/>
  <c r="AY119" i="47"/>
  <c r="AW119" i="47"/>
  <c r="AU119" i="47"/>
  <c r="AY235" i="47"/>
  <c r="AW235" i="47"/>
  <c r="AU235" i="47"/>
  <c r="AY410" i="47"/>
  <c r="AW410" i="47"/>
  <c r="AU410" i="47"/>
  <c r="AY422" i="47"/>
  <c r="AW422" i="47"/>
  <c r="AU422" i="47"/>
  <c r="AY420" i="47"/>
  <c r="AW420" i="47"/>
  <c r="AU420" i="47"/>
  <c r="AY406" i="47"/>
  <c r="AW406" i="47"/>
  <c r="AU406" i="47"/>
  <c r="AY481" i="47"/>
  <c r="AW481" i="47"/>
  <c r="AU481" i="47"/>
  <c r="AY465" i="47"/>
  <c r="AW465" i="47"/>
  <c r="AU465" i="47"/>
  <c r="AY478" i="47"/>
  <c r="AW478" i="47"/>
  <c r="AU478" i="47"/>
  <c r="AY530" i="47"/>
  <c r="AW530" i="47"/>
  <c r="AU530" i="47"/>
  <c r="AY525" i="47"/>
  <c r="AW525" i="47"/>
  <c r="AU525" i="47"/>
  <c r="AY527" i="47"/>
  <c r="AW527" i="47"/>
  <c r="AU527" i="47"/>
  <c r="AY688" i="47"/>
  <c r="AW688" i="47"/>
  <c r="AU688" i="47"/>
  <c r="AY695" i="47"/>
  <c r="AW695" i="47"/>
  <c r="AU695" i="47"/>
  <c r="AY692" i="47"/>
  <c r="AW692" i="47"/>
  <c r="AU692" i="47"/>
  <c r="AY690" i="47"/>
  <c r="AW690" i="47"/>
  <c r="AU690" i="47"/>
  <c r="AY799" i="47"/>
  <c r="AW799" i="47"/>
  <c r="AU799" i="47"/>
  <c r="AY802" i="47"/>
  <c r="AW802" i="47"/>
  <c r="AU802" i="47"/>
  <c r="AY801" i="47"/>
  <c r="AW801" i="47"/>
  <c r="AU801" i="47"/>
  <c r="AY864" i="47"/>
  <c r="AW864" i="47"/>
  <c r="AU864" i="47"/>
  <c r="AY855" i="47"/>
  <c r="AW855" i="47"/>
  <c r="AU855" i="47"/>
  <c r="AY853" i="47"/>
  <c r="AW853" i="47"/>
  <c r="AU853" i="47"/>
  <c r="AY906" i="47"/>
  <c r="AW906" i="47"/>
  <c r="AU906" i="47"/>
  <c r="AY910" i="47"/>
  <c r="AW910" i="47"/>
  <c r="AU910" i="47"/>
  <c r="AY904" i="47"/>
  <c r="AW904" i="47"/>
  <c r="AU904" i="47"/>
  <c r="AY897" i="47"/>
  <c r="AW897" i="47"/>
  <c r="AU897" i="47"/>
  <c r="AY105" i="47"/>
  <c r="AW105" i="47"/>
  <c r="AU105" i="47"/>
  <c r="AY114" i="47"/>
  <c r="AW114" i="47"/>
  <c r="AU114" i="47"/>
  <c r="AY285" i="47"/>
  <c r="AW285" i="47"/>
  <c r="AU285" i="47"/>
  <c r="AY293" i="47"/>
  <c r="AW293" i="47"/>
  <c r="AU293" i="47"/>
  <c r="AY583" i="47"/>
  <c r="AW583" i="47"/>
  <c r="AU583" i="47"/>
  <c r="AY567" i="47"/>
  <c r="AW567" i="47"/>
  <c r="AU567" i="47"/>
  <c r="AY569" i="47"/>
  <c r="AW569" i="47"/>
  <c r="AU569" i="47"/>
  <c r="AY776" i="47"/>
  <c r="AW776" i="47"/>
  <c r="AU776" i="47"/>
  <c r="AY781" i="47"/>
  <c r="AW781" i="47"/>
  <c r="AU781" i="47"/>
  <c r="AY779" i="47"/>
  <c r="AW779" i="47"/>
  <c r="AU779" i="47"/>
  <c r="AY337" i="47"/>
  <c r="AW337" i="47"/>
  <c r="AU337" i="47"/>
  <c r="AY344" i="47"/>
  <c r="AW344" i="47"/>
  <c r="AU344" i="47"/>
  <c r="AY342" i="47"/>
  <c r="AW342" i="47"/>
  <c r="AU342" i="47"/>
  <c r="AY335" i="47"/>
  <c r="AW335" i="47"/>
  <c r="AU335" i="47"/>
  <c r="AY300" i="47"/>
  <c r="AW300" i="47"/>
  <c r="AU300" i="47"/>
  <c r="AY602" i="47"/>
  <c r="AW602" i="47"/>
  <c r="AU602" i="47"/>
  <c r="AY603" i="47"/>
  <c r="AW603" i="47"/>
  <c r="AU603" i="47"/>
  <c r="AY588" i="47"/>
  <c r="AW588" i="47"/>
  <c r="AU588" i="47"/>
  <c r="AY592" i="47"/>
  <c r="AW592" i="47"/>
  <c r="AU592" i="47"/>
  <c r="AY184" i="47"/>
  <c r="AW184" i="47"/>
  <c r="AU184" i="47"/>
  <c r="AY229" i="47"/>
  <c r="AW229" i="47"/>
  <c r="AU229" i="47"/>
  <c r="AY232" i="47"/>
  <c r="AW232" i="47"/>
  <c r="AU232" i="47"/>
  <c r="AY922" i="47"/>
  <c r="AW922" i="47"/>
  <c r="AU922" i="47"/>
  <c r="AY921" i="47"/>
  <c r="AW921" i="47"/>
  <c r="AU921" i="47"/>
  <c r="AY11" i="47"/>
  <c r="AW11" i="47"/>
  <c r="AU11" i="47"/>
  <c r="AY271" i="47"/>
  <c r="AW271" i="47"/>
  <c r="AU271" i="47"/>
  <c r="AY26" i="47"/>
  <c r="AW26" i="47"/>
  <c r="AU26" i="47"/>
  <c r="AY276" i="47"/>
  <c r="AW276" i="47"/>
  <c r="AU276" i="47"/>
  <c r="AY281" i="47"/>
  <c r="AW281" i="47"/>
  <c r="AU281" i="47"/>
  <c r="AY47" i="47"/>
  <c r="AW47" i="47"/>
  <c r="AU47" i="47"/>
  <c r="AY169" i="47"/>
  <c r="AW169" i="47"/>
  <c r="AU169" i="47"/>
  <c r="AY258" i="47"/>
  <c r="AW258" i="47"/>
  <c r="AU258" i="47"/>
  <c r="AY256" i="47"/>
  <c r="AW256" i="47"/>
  <c r="AU256" i="47"/>
  <c r="AY445" i="47"/>
  <c r="AW445" i="47"/>
  <c r="AU445" i="47"/>
  <c r="AY458" i="47"/>
  <c r="AW458" i="47"/>
  <c r="AU458" i="47"/>
  <c r="AY456" i="47"/>
  <c r="AW456" i="47"/>
  <c r="AU456" i="47"/>
  <c r="AY643" i="47"/>
  <c r="AW643" i="47"/>
  <c r="AU643" i="47"/>
  <c r="AY631" i="47"/>
  <c r="AW631" i="47"/>
  <c r="AU631" i="47"/>
  <c r="AY630" i="47"/>
  <c r="AW630" i="47"/>
  <c r="AU630" i="47"/>
  <c r="AY628" i="47"/>
  <c r="AW628" i="47"/>
  <c r="AU628" i="47"/>
  <c r="AY189" i="47"/>
  <c r="AW189" i="47"/>
  <c r="AU189" i="47"/>
  <c r="AY192" i="47"/>
  <c r="AW192" i="47"/>
  <c r="AU192" i="47"/>
  <c r="AY128" i="47"/>
  <c r="AW128" i="47"/>
  <c r="AU128" i="47"/>
  <c r="AY131" i="47"/>
  <c r="AW131" i="47"/>
  <c r="AU131" i="47"/>
  <c r="AY217" i="47"/>
  <c r="AW217" i="47"/>
  <c r="AU217" i="47"/>
  <c r="AY212" i="47"/>
  <c r="AW212" i="47"/>
  <c r="AU212" i="47"/>
  <c r="AY211" i="47"/>
  <c r="AW211" i="47"/>
  <c r="AU211" i="47"/>
  <c r="AY439" i="47"/>
  <c r="AW439" i="47"/>
  <c r="AU439" i="47"/>
  <c r="AY444" i="47"/>
  <c r="AW444" i="47"/>
  <c r="AU444" i="47"/>
  <c r="AY441" i="47"/>
  <c r="AW441" i="47"/>
  <c r="AU441" i="47"/>
  <c r="AY517" i="47"/>
  <c r="AW517" i="47"/>
  <c r="AU517" i="47"/>
  <c r="AY519" i="47"/>
  <c r="AW519" i="47"/>
  <c r="AU519" i="47"/>
  <c r="AY521" i="47"/>
  <c r="AW521" i="47"/>
  <c r="AU521" i="47"/>
  <c r="AY514" i="47"/>
  <c r="AW514" i="47"/>
  <c r="AU514" i="47"/>
  <c r="AY664" i="47"/>
  <c r="AW664" i="47"/>
  <c r="AU664" i="47"/>
  <c r="AY651" i="47"/>
  <c r="AW651" i="47"/>
  <c r="AU651" i="47"/>
  <c r="AY647" i="47"/>
  <c r="AW647" i="47"/>
  <c r="AU647" i="47"/>
  <c r="AY926" i="47"/>
  <c r="AW926" i="47"/>
  <c r="AU926" i="47"/>
  <c r="AY933" i="47"/>
  <c r="AW933" i="47"/>
  <c r="AU933" i="47"/>
  <c r="AY878" i="47"/>
  <c r="AW878" i="47"/>
  <c r="AU878" i="47"/>
  <c r="AY39" i="47"/>
  <c r="AW39" i="47"/>
  <c r="AU39" i="47"/>
  <c r="AY152" i="47"/>
  <c r="AW152" i="47"/>
  <c r="AU152" i="47"/>
  <c r="AY145" i="47"/>
  <c r="AW145" i="47"/>
  <c r="AU145" i="47"/>
  <c r="AY356" i="47"/>
  <c r="AW356" i="47"/>
  <c r="AU356" i="47"/>
  <c r="AY361" i="47"/>
  <c r="AW361" i="47"/>
  <c r="AU361" i="47"/>
  <c r="AY352" i="47"/>
  <c r="AW352" i="47"/>
  <c r="AU352" i="47"/>
  <c r="AY892" i="47"/>
  <c r="AW892" i="47"/>
  <c r="AU892" i="47"/>
  <c r="AY887" i="47"/>
  <c r="AW887" i="47"/>
  <c r="AU887" i="47"/>
  <c r="AY254" i="47"/>
  <c r="AW254" i="47"/>
  <c r="AU254" i="47"/>
  <c r="AY245" i="47"/>
  <c r="AW245" i="47"/>
  <c r="AU245" i="47"/>
  <c r="AY383" i="47"/>
  <c r="AW383" i="47"/>
  <c r="AU383" i="47"/>
  <c r="AY369" i="47"/>
  <c r="AW369" i="47"/>
  <c r="AU369" i="47"/>
  <c r="AY370" i="47"/>
  <c r="AW370" i="47"/>
  <c r="AU370" i="47"/>
  <c r="AY824" i="47"/>
  <c r="AW824" i="47"/>
  <c r="AU824" i="47"/>
  <c r="AY819" i="47"/>
  <c r="AW819" i="47"/>
  <c r="AU819" i="47"/>
  <c r="AY825" i="47"/>
  <c r="AW825" i="47"/>
  <c r="AU825" i="47"/>
  <c r="AY718" i="47"/>
  <c r="AW718" i="47"/>
  <c r="AU718" i="47"/>
  <c r="AY242" i="47"/>
  <c r="AW242" i="47"/>
  <c r="AU242" i="47"/>
  <c r="AY479" i="47"/>
  <c r="AW479" i="47"/>
  <c r="AU479" i="47"/>
  <c r="AY544" i="47"/>
  <c r="AW544" i="47"/>
  <c r="AU544" i="47"/>
  <c r="AY686" i="47"/>
  <c r="AW686" i="47"/>
  <c r="AU686" i="47"/>
  <c r="AY699" i="47"/>
  <c r="AW699" i="47"/>
  <c r="AU699" i="47"/>
  <c r="AY791" i="47"/>
  <c r="AW791" i="47"/>
  <c r="AU791" i="47"/>
  <c r="AY792" i="47"/>
  <c r="AW792" i="47"/>
  <c r="AU792" i="47"/>
  <c r="AY794" i="47"/>
  <c r="AW794" i="47"/>
  <c r="AU794" i="47"/>
  <c r="AY795" i="47"/>
  <c r="AW795" i="47"/>
  <c r="AU795" i="47"/>
  <c r="AY913" i="47"/>
  <c r="AW913" i="47"/>
  <c r="AU913" i="47"/>
  <c r="AY908" i="47"/>
  <c r="AW908" i="47"/>
  <c r="AU908" i="47"/>
  <c r="AY896" i="47"/>
  <c r="AW896" i="47"/>
  <c r="AU896" i="47"/>
  <c r="AY32" i="47"/>
  <c r="AW32" i="47"/>
  <c r="AU32" i="47"/>
  <c r="AY111" i="47"/>
  <c r="AW111" i="47"/>
  <c r="AU111" i="47"/>
  <c r="AY108" i="47"/>
  <c r="AW108" i="47"/>
  <c r="AU108" i="47"/>
  <c r="AY290" i="47"/>
  <c r="AW290" i="47"/>
  <c r="AU290" i="47"/>
  <c r="AY287" i="47"/>
  <c r="AW287" i="47"/>
  <c r="AU287" i="47"/>
  <c r="AY565" i="47"/>
  <c r="AW565" i="47"/>
  <c r="AU565" i="47"/>
  <c r="AY582" i="47"/>
  <c r="AW582" i="47"/>
  <c r="AU582" i="47"/>
  <c r="AY580" i="47"/>
  <c r="AW580" i="47"/>
  <c r="AU580" i="47"/>
  <c r="AY769" i="47"/>
  <c r="AW769" i="47"/>
  <c r="AU769" i="47"/>
  <c r="AY774" i="47"/>
  <c r="AW774" i="47"/>
  <c r="AU774" i="47"/>
  <c r="AY772" i="47"/>
  <c r="AW772" i="47"/>
  <c r="AU772" i="47"/>
  <c r="AY338" i="47"/>
  <c r="AW338" i="47"/>
  <c r="AU338" i="47"/>
  <c r="AY336" i="47"/>
  <c r="AW336" i="47"/>
  <c r="AU336" i="47"/>
  <c r="AY332" i="47"/>
  <c r="AW332" i="47"/>
  <c r="AU332" i="47"/>
  <c r="AY329" i="47"/>
  <c r="AW329" i="47"/>
  <c r="AU329" i="47"/>
  <c r="AY297" i="47"/>
  <c r="AW297" i="47"/>
  <c r="AU297" i="47"/>
  <c r="AY589" i="47"/>
  <c r="AW589" i="47"/>
  <c r="AU589" i="47"/>
  <c r="AY597" i="47"/>
  <c r="AW597" i="47"/>
  <c r="AU597" i="47"/>
  <c r="AY599" i="47"/>
  <c r="AW599" i="47"/>
  <c r="AU599" i="47"/>
  <c r="AY586" i="47"/>
  <c r="AW586" i="47"/>
  <c r="AU586" i="47"/>
  <c r="AY178" i="47"/>
  <c r="AW178" i="47"/>
  <c r="AU178" i="47"/>
  <c r="AY230" i="47"/>
  <c r="AW230" i="47"/>
  <c r="AU230" i="47"/>
  <c r="AY226" i="47"/>
  <c r="AW226" i="47"/>
  <c r="AU226" i="47"/>
  <c r="AY924" i="47"/>
  <c r="AW924" i="47"/>
  <c r="AU924" i="47"/>
  <c r="AY915" i="47"/>
  <c r="AW915" i="47"/>
  <c r="AU915" i="47"/>
  <c r="AY273" i="47"/>
  <c r="AW273" i="47"/>
  <c r="AU273" i="47"/>
  <c r="AY270" i="47"/>
  <c r="AW270" i="47"/>
  <c r="AU270" i="47"/>
  <c r="AY28" i="47"/>
  <c r="AW28" i="47"/>
  <c r="AU28" i="47"/>
  <c r="AY277" i="47"/>
  <c r="AW277" i="47"/>
  <c r="AU277" i="47"/>
  <c r="AY275" i="47"/>
  <c r="AW275" i="47"/>
  <c r="AU275" i="47"/>
  <c r="AY171" i="47"/>
  <c r="AW171" i="47"/>
  <c r="AU171" i="47"/>
  <c r="AY174" i="47"/>
  <c r="AW174" i="47"/>
  <c r="AU174" i="47"/>
  <c r="AY259" i="47"/>
  <c r="AW259" i="47"/>
  <c r="AU259" i="47"/>
  <c r="AY263" i="47"/>
  <c r="AW263" i="47"/>
  <c r="AU263" i="47"/>
  <c r="AY461" i="47"/>
  <c r="AW461" i="47"/>
  <c r="AU461" i="47"/>
  <c r="AY451" i="47"/>
  <c r="AW451" i="47"/>
  <c r="AU451" i="47"/>
  <c r="AY449" i="47"/>
  <c r="AW449" i="47"/>
  <c r="AU449" i="47"/>
  <c r="AY638" i="47"/>
  <c r="AW638" i="47"/>
  <c r="AU638" i="47"/>
  <c r="AY639" i="47"/>
  <c r="AW639" i="47"/>
  <c r="AU639" i="47"/>
  <c r="AY641" i="47"/>
  <c r="AW641" i="47"/>
  <c r="AU641" i="47"/>
  <c r="AY21" i="47"/>
  <c r="AW21" i="47"/>
  <c r="AU21" i="47"/>
  <c r="AY194" i="47"/>
  <c r="AW194" i="47"/>
  <c r="AU194" i="47"/>
  <c r="AY186" i="47"/>
  <c r="AW186" i="47"/>
  <c r="AU186" i="47"/>
  <c r="AY130" i="47"/>
  <c r="AW130" i="47"/>
  <c r="AU130" i="47"/>
  <c r="AY125" i="47"/>
  <c r="AW125" i="47"/>
  <c r="AU125" i="47"/>
  <c r="AY224" i="47"/>
  <c r="AW224" i="47"/>
  <c r="AU224" i="47"/>
  <c r="AY207" i="47"/>
  <c r="AW207" i="47"/>
  <c r="AU207" i="47"/>
  <c r="AY205" i="47"/>
  <c r="AW205" i="47"/>
  <c r="AU205" i="47"/>
  <c r="AY425" i="47"/>
  <c r="AW425" i="47"/>
  <c r="AU425" i="47"/>
  <c r="AY437" i="47"/>
  <c r="AW437" i="47"/>
  <c r="AU437" i="47"/>
  <c r="AY434" i="47"/>
  <c r="AW434" i="47"/>
  <c r="AU434" i="47"/>
  <c r="AY518" i="47"/>
  <c r="AW518" i="47"/>
  <c r="AU518" i="47"/>
  <c r="AY512" i="47"/>
  <c r="AW512" i="47"/>
  <c r="AU512" i="47"/>
  <c r="AY515" i="47"/>
  <c r="AW515" i="47"/>
  <c r="AU515" i="47"/>
  <c r="AY508" i="47"/>
  <c r="AW508" i="47"/>
  <c r="AU508" i="47"/>
  <c r="AY650" i="47"/>
  <c r="AW650" i="47"/>
  <c r="AU650" i="47"/>
  <c r="AY645" i="47"/>
  <c r="AW645" i="47"/>
  <c r="AU645" i="47"/>
  <c r="AY658" i="47"/>
  <c r="AW658" i="47"/>
  <c r="AU658" i="47"/>
  <c r="AY929" i="47"/>
  <c r="AW929" i="47"/>
  <c r="AU929" i="47"/>
  <c r="AY927" i="47"/>
  <c r="AW927" i="47"/>
  <c r="AU927" i="47"/>
  <c r="AY875" i="47"/>
  <c r="AW875" i="47"/>
  <c r="AU875" i="47"/>
  <c r="AY38" i="47"/>
  <c r="AW38" i="47"/>
  <c r="AU38" i="47"/>
  <c r="AY147" i="47"/>
  <c r="AW147" i="47"/>
  <c r="AU147" i="47"/>
  <c r="AY150" i="47"/>
  <c r="AW150" i="47"/>
  <c r="AU150" i="47"/>
  <c r="AY345" i="47"/>
  <c r="AW345" i="47"/>
  <c r="AU345" i="47"/>
  <c r="AY351" i="47"/>
  <c r="AW351" i="47"/>
  <c r="AU351" i="47"/>
  <c r="AY346" i="47"/>
  <c r="AW346" i="47"/>
  <c r="AU346" i="47"/>
  <c r="AY893" i="47"/>
  <c r="AW893" i="47"/>
  <c r="AU893" i="47"/>
  <c r="AY891" i="47"/>
  <c r="AW891" i="47"/>
  <c r="AU891" i="47"/>
  <c r="AY246" i="47"/>
  <c r="AW246" i="47"/>
  <c r="AU246" i="47"/>
  <c r="AY366" i="47"/>
  <c r="AW366" i="47"/>
  <c r="AU366" i="47"/>
  <c r="AY375" i="47"/>
  <c r="AW375" i="47"/>
  <c r="AU375" i="47"/>
  <c r="AY384" i="47"/>
  <c r="AW384" i="47"/>
  <c r="AU384" i="47"/>
  <c r="AY371" i="47"/>
  <c r="AW371" i="47"/>
  <c r="AU371" i="47"/>
  <c r="AY817" i="47"/>
  <c r="AW817" i="47"/>
  <c r="AU817" i="47"/>
  <c r="AY155" i="47"/>
  <c r="AW155" i="47"/>
  <c r="AU155" i="47"/>
  <c r="AY666" i="47"/>
  <c r="AW666" i="47"/>
  <c r="AU666" i="47"/>
  <c r="AY312" i="47"/>
  <c r="AW312" i="47"/>
  <c r="AU312" i="47"/>
  <c r="AY305" i="47"/>
  <c r="AW305" i="47"/>
  <c r="AU305" i="47"/>
  <c r="AY124" i="47"/>
  <c r="AW124" i="47"/>
  <c r="AU124" i="47"/>
  <c r="AY415" i="47"/>
  <c r="AW415" i="47"/>
  <c r="AU415" i="47"/>
  <c r="AY483" i="47"/>
  <c r="AW483" i="47"/>
  <c r="AU483" i="47"/>
  <c r="AY542" i="47"/>
  <c r="AW542" i="47"/>
  <c r="AU542" i="47"/>
  <c r="AY697" i="47"/>
  <c r="AW697" i="47"/>
  <c r="AU697" i="47"/>
  <c r="AY857" i="47"/>
  <c r="AW857" i="47"/>
  <c r="AU857" i="47"/>
  <c r="AY163" i="47"/>
  <c r="AW163" i="47"/>
  <c r="AU163" i="47"/>
  <c r="AY680" i="47"/>
  <c r="AW680" i="47"/>
  <c r="AU680" i="47"/>
  <c r="AY677" i="47"/>
  <c r="AW677" i="47"/>
  <c r="AU677" i="47"/>
  <c r="AY675" i="47"/>
  <c r="AW675" i="47"/>
  <c r="AU675" i="47"/>
  <c r="AY676" i="47"/>
  <c r="AW676" i="47"/>
  <c r="AU676" i="47"/>
  <c r="AY828" i="47"/>
  <c r="AW828" i="47"/>
  <c r="AU828" i="47"/>
  <c r="AY869" i="47"/>
  <c r="AW869" i="47"/>
  <c r="AU869" i="47"/>
  <c r="AY872" i="47"/>
  <c r="AW872" i="47"/>
  <c r="AU872" i="47"/>
  <c r="AY320" i="47"/>
  <c r="AW320" i="47"/>
  <c r="AU320" i="47"/>
  <c r="AY315" i="47"/>
  <c r="AW315" i="47"/>
  <c r="AU315" i="47"/>
  <c r="AY316" i="47"/>
  <c r="AW316" i="47"/>
  <c r="AU316" i="47"/>
  <c r="AY706" i="47"/>
  <c r="AW706" i="47"/>
  <c r="AU706" i="47"/>
  <c r="AY709" i="47"/>
  <c r="AW709" i="47"/>
  <c r="AU709" i="47"/>
  <c r="AY710" i="47"/>
  <c r="AW710" i="47"/>
  <c r="AU710" i="47"/>
  <c r="AY714" i="47"/>
  <c r="AW714" i="47"/>
  <c r="AU714" i="47"/>
  <c r="AY59" i="47"/>
  <c r="AW59" i="47"/>
  <c r="AU59" i="47"/>
  <c r="AY118" i="47"/>
  <c r="AW118" i="47"/>
  <c r="AU118" i="47"/>
  <c r="AY237" i="47"/>
  <c r="AW237" i="47"/>
  <c r="AU237" i="47"/>
  <c r="AY244" i="47"/>
  <c r="AW244" i="47"/>
  <c r="AU244" i="47"/>
  <c r="AY417" i="47"/>
  <c r="AW417" i="47"/>
  <c r="AU417" i="47"/>
  <c r="AY408" i="47"/>
  <c r="AW408" i="47"/>
  <c r="AU408" i="47"/>
  <c r="AY405" i="47"/>
  <c r="AW405" i="47"/>
  <c r="AU405" i="47"/>
  <c r="AY475" i="47"/>
  <c r="AW475" i="47"/>
  <c r="AU475" i="47"/>
  <c r="AY476" i="47"/>
  <c r="AW476" i="47"/>
  <c r="AU476" i="47"/>
  <c r="AY471" i="47"/>
  <c r="AW471" i="47"/>
  <c r="AU471" i="47"/>
  <c r="AY466" i="47"/>
  <c r="AW466" i="47"/>
  <c r="AU466" i="47"/>
  <c r="AY541" i="47"/>
  <c r="AW541" i="47"/>
  <c r="AU541" i="47"/>
  <c r="AY534" i="47"/>
  <c r="AW534" i="47"/>
  <c r="AU534" i="47"/>
  <c r="AY538" i="47"/>
  <c r="AW538" i="47"/>
  <c r="AU538" i="47"/>
  <c r="AY689" i="47"/>
  <c r="AW689" i="47"/>
  <c r="AU689" i="47"/>
  <c r="AY703" i="47"/>
  <c r="AW703" i="47"/>
  <c r="AU703" i="47"/>
  <c r="AY693" i="47"/>
  <c r="AW693" i="47"/>
  <c r="AU693" i="47"/>
  <c r="AY804" i="47"/>
  <c r="AW804" i="47"/>
  <c r="AU804" i="47"/>
  <c r="AY785" i="47"/>
  <c r="AW785" i="47"/>
  <c r="AU785" i="47"/>
  <c r="AY787" i="47"/>
  <c r="AW787" i="47"/>
  <c r="AU787" i="47"/>
  <c r="AY789" i="47"/>
  <c r="AW789" i="47"/>
  <c r="AU789" i="47"/>
  <c r="AY860" i="47"/>
  <c r="AW860" i="47"/>
  <c r="AU860" i="47"/>
  <c r="AY854" i="47"/>
  <c r="AW854" i="47"/>
  <c r="AU854" i="47"/>
  <c r="AY845" i="47"/>
  <c r="AW845" i="47"/>
  <c r="AU845" i="47"/>
  <c r="AY905" i="47"/>
  <c r="AW905" i="47"/>
  <c r="AU905" i="47"/>
  <c r="AY909" i="47"/>
  <c r="AW909" i="47"/>
  <c r="AU909" i="47"/>
  <c r="AY902" i="47"/>
  <c r="AW902" i="47"/>
  <c r="AU902" i="47"/>
  <c r="AY33" i="47"/>
  <c r="AW33" i="47"/>
  <c r="AU33" i="47"/>
  <c r="AY110" i="47"/>
  <c r="AW110" i="47"/>
  <c r="AU110" i="47"/>
  <c r="AY113" i="47"/>
  <c r="AW113" i="47"/>
  <c r="AU113" i="47"/>
  <c r="AY289" i="47"/>
  <c r="AW289" i="47"/>
  <c r="AU289" i="47"/>
  <c r="AY584" i="47"/>
  <c r="AW584" i="47"/>
  <c r="AU584" i="47"/>
  <c r="AY578" i="47"/>
  <c r="AW578" i="47"/>
  <c r="AU578" i="47"/>
  <c r="AY576" i="47"/>
  <c r="AW576" i="47"/>
  <c r="AU576" i="47"/>
  <c r="AY574" i="47"/>
  <c r="AW574" i="47"/>
  <c r="AU574" i="47"/>
  <c r="AY768" i="47"/>
  <c r="AW768" i="47"/>
  <c r="AU768" i="47"/>
  <c r="AY767" i="47"/>
  <c r="AW767" i="47"/>
  <c r="AU767" i="47"/>
  <c r="AY783" i="47"/>
  <c r="AW783" i="47"/>
  <c r="AU783" i="47"/>
  <c r="AY327" i="47"/>
  <c r="AW327" i="47"/>
  <c r="AU327" i="47"/>
  <c r="AY326" i="47"/>
  <c r="AW326" i="47"/>
  <c r="AU326" i="47"/>
  <c r="AY340" i="47"/>
  <c r="AW340" i="47"/>
  <c r="AU340" i="47"/>
  <c r="AY302" i="47"/>
  <c r="AW302" i="47"/>
  <c r="AU302" i="47"/>
  <c r="AY296" i="47"/>
  <c r="AW296" i="47"/>
  <c r="AU296" i="47"/>
  <c r="AY590" i="47"/>
  <c r="AW590" i="47"/>
  <c r="AU590" i="47"/>
  <c r="AY591" i="47"/>
  <c r="AW591" i="47"/>
  <c r="AU591" i="47"/>
  <c r="AY593" i="47"/>
  <c r="AW593" i="47"/>
  <c r="AU593" i="47"/>
  <c r="AY176" i="47"/>
  <c r="AW176" i="47"/>
  <c r="AU176" i="47"/>
  <c r="AY181" i="47"/>
  <c r="AW181" i="47"/>
  <c r="AU181" i="47"/>
  <c r="AY231" i="47"/>
  <c r="AW231" i="47"/>
  <c r="AU231" i="47"/>
  <c r="AY233" i="47"/>
  <c r="AW233" i="47"/>
  <c r="AU233" i="47"/>
  <c r="AY917" i="47"/>
  <c r="AW917" i="47"/>
  <c r="AU917" i="47"/>
  <c r="AY14" i="47"/>
  <c r="AW14" i="47"/>
  <c r="AU14" i="47"/>
  <c r="AY266" i="47"/>
  <c r="AW266" i="47"/>
  <c r="AU266" i="47"/>
  <c r="AY274" i="47"/>
  <c r="AW274" i="47"/>
  <c r="AU274" i="47"/>
  <c r="AY25" i="47"/>
  <c r="AW25" i="47"/>
  <c r="AU25" i="47"/>
  <c r="AY282" i="47"/>
  <c r="AW282" i="47"/>
  <c r="AU282" i="47"/>
  <c r="AY45" i="47"/>
  <c r="AW45" i="47"/>
  <c r="AU45" i="47"/>
  <c r="AY170" i="47"/>
  <c r="AW170" i="47"/>
  <c r="AU170" i="47"/>
  <c r="AY168" i="47"/>
  <c r="AW168" i="47"/>
  <c r="AU168" i="47"/>
  <c r="AY264" i="47"/>
  <c r="AW264" i="47"/>
  <c r="AU264" i="47"/>
  <c r="AY257" i="47"/>
  <c r="AW257" i="47"/>
  <c r="AU257" i="47"/>
  <c r="AY459" i="47"/>
  <c r="AW459" i="47"/>
  <c r="AU459" i="47"/>
  <c r="AY464" i="47"/>
  <c r="AW464" i="47"/>
  <c r="AU464" i="47"/>
  <c r="AY460" i="47"/>
  <c r="AW460" i="47"/>
  <c r="AU460" i="47"/>
  <c r="AY644" i="47"/>
  <c r="AW644" i="47"/>
  <c r="AU644" i="47"/>
  <c r="AY633" i="47"/>
  <c r="AW633" i="47"/>
  <c r="AU633" i="47"/>
  <c r="AY635" i="47"/>
  <c r="AW635" i="47"/>
  <c r="AU635" i="47"/>
  <c r="AY20" i="47"/>
  <c r="AW20" i="47"/>
  <c r="AU20" i="47"/>
  <c r="AY188" i="47"/>
  <c r="AW188" i="47"/>
  <c r="AU188" i="47"/>
  <c r="AY191" i="47"/>
  <c r="AW191" i="47"/>
  <c r="AU191" i="47"/>
  <c r="AY133" i="47"/>
  <c r="AW133" i="47"/>
  <c r="AU133" i="47"/>
  <c r="AY222" i="47"/>
  <c r="AW222" i="47"/>
  <c r="AU222" i="47"/>
  <c r="AY216" i="47"/>
  <c r="AW216" i="47"/>
  <c r="AU216" i="47"/>
  <c r="AY213" i="47"/>
  <c r="AW213" i="47"/>
  <c r="AU213" i="47"/>
  <c r="AY210" i="47"/>
  <c r="AW210" i="47"/>
  <c r="AU210" i="47"/>
  <c r="AY438" i="47"/>
  <c r="AW438" i="47"/>
  <c r="AU438" i="47"/>
  <c r="AY429" i="47"/>
  <c r="AW429" i="47"/>
  <c r="AU429" i="47"/>
  <c r="AY427" i="47"/>
  <c r="AW427" i="47"/>
  <c r="AU427" i="47"/>
  <c r="AY511" i="47"/>
  <c r="AW511" i="47"/>
  <c r="AU511" i="47"/>
  <c r="AY505" i="47"/>
  <c r="AW505" i="47"/>
  <c r="AU505" i="47"/>
  <c r="AY507" i="47"/>
  <c r="AW507" i="47"/>
  <c r="AU507" i="47"/>
  <c r="AY656" i="47"/>
  <c r="AW656" i="47"/>
  <c r="AU656" i="47"/>
  <c r="AY662" i="47"/>
  <c r="AW662" i="47"/>
  <c r="AU662" i="47"/>
  <c r="AY660" i="47"/>
  <c r="AW660" i="47"/>
  <c r="AU660" i="47"/>
  <c r="AY652" i="47"/>
  <c r="AW652" i="47"/>
  <c r="AU652" i="47"/>
  <c r="AY925" i="47"/>
  <c r="AW925" i="47"/>
  <c r="AU925" i="47"/>
  <c r="AY883" i="47"/>
  <c r="AW883" i="47"/>
  <c r="AU883" i="47"/>
  <c r="AY882" i="47"/>
  <c r="AW882" i="47"/>
  <c r="AU882" i="47"/>
  <c r="AY37" i="47"/>
  <c r="AW37" i="47"/>
  <c r="AU37" i="47"/>
  <c r="AY146" i="47"/>
  <c r="AW146" i="47"/>
  <c r="AU146" i="47"/>
  <c r="AY149" i="47"/>
  <c r="AW149" i="47"/>
  <c r="AU149" i="47"/>
  <c r="AY357" i="47"/>
  <c r="AW357" i="47"/>
  <c r="AU357" i="47"/>
  <c r="AY360" i="47"/>
  <c r="AW360" i="47"/>
  <c r="AU360" i="47"/>
  <c r="AY359" i="47"/>
  <c r="AW359" i="47"/>
  <c r="AU359" i="47"/>
  <c r="AY886" i="47"/>
  <c r="AW886" i="47"/>
  <c r="AU886" i="47"/>
  <c r="AY885" i="47"/>
  <c r="AW885" i="47"/>
  <c r="AU885" i="47"/>
  <c r="AY253" i="47"/>
  <c r="AW253" i="47"/>
  <c r="AU253" i="47"/>
  <c r="AY381" i="47"/>
  <c r="AW381" i="47"/>
  <c r="AU381" i="47"/>
  <c r="AY367" i="47"/>
  <c r="AW367" i="47"/>
  <c r="AU367" i="47"/>
  <c r="AY377" i="47"/>
  <c r="AW377" i="47"/>
  <c r="AU377" i="47"/>
  <c r="AY365" i="47"/>
  <c r="AW365" i="47"/>
  <c r="AU365" i="47"/>
  <c r="AY823" i="47"/>
  <c r="AW823" i="47"/>
  <c r="AU823" i="47"/>
  <c r="AY160" i="47"/>
  <c r="AW160" i="47"/>
  <c r="AU160" i="47"/>
  <c r="AY681" i="47"/>
  <c r="AW681" i="47"/>
  <c r="AU681" i="47"/>
  <c r="AY866" i="47"/>
  <c r="AW866" i="47"/>
  <c r="AU866" i="47"/>
  <c r="AY322" i="47"/>
  <c r="AW322" i="47"/>
  <c r="AU322" i="47"/>
  <c r="AY719" i="47"/>
  <c r="AW719" i="47"/>
  <c r="AU719" i="47"/>
  <c r="AY55" i="47"/>
  <c r="AW55" i="47"/>
  <c r="AU55" i="47"/>
  <c r="AY423" i="47"/>
  <c r="AW423" i="47"/>
  <c r="AU423" i="47"/>
  <c r="AY474" i="47"/>
  <c r="AW474" i="47"/>
  <c r="AU474" i="47"/>
  <c r="AY540" i="47"/>
  <c r="AW540" i="47"/>
  <c r="AU540" i="47"/>
  <c r="AY847" i="47"/>
  <c r="AW847" i="47"/>
  <c r="AU847" i="47"/>
  <c r="AY157" i="47"/>
  <c r="AW157" i="47"/>
  <c r="AU157" i="47"/>
  <c r="AY668" i="47"/>
  <c r="AW668" i="47"/>
  <c r="AU668" i="47"/>
  <c r="AY665" i="47"/>
  <c r="AW665" i="47"/>
  <c r="AU665" i="47"/>
  <c r="AY669" i="47"/>
  <c r="AW669" i="47"/>
  <c r="AU669" i="47"/>
  <c r="AY670" i="47"/>
  <c r="AW670" i="47"/>
  <c r="AU670" i="47"/>
  <c r="AY832" i="47"/>
  <c r="AW832" i="47"/>
  <c r="AU832" i="47"/>
  <c r="AY870" i="47"/>
  <c r="AW870" i="47"/>
  <c r="AU870" i="47"/>
  <c r="AY865" i="47"/>
  <c r="AW865" i="47"/>
  <c r="AU865" i="47"/>
  <c r="AY319" i="47"/>
  <c r="AW319" i="47"/>
  <c r="AU319" i="47"/>
  <c r="AY307" i="47"/>
  <c r="AW307" i="47"/>
  <c r="AU307" i="47"/>
  <c r="AY310" i="47"/>
  <c r="AW310" i="47"/>
  <c r="AU310" i="47"/>
  <c r="AY715" i="47"/>
  <c r="AW715" i="47"/>
  <c r="AU715" i="47"/>
  <c r="AY722" i="47"/>
  <c r="AW722" i="47"/>
  <c r="AU722" i="47"/>
  <c r="AY723" i="47"/>
  <c r="AW723" i="47"/>
  <c r="AU723" i="47"/>
  <c r="AY708" i="47"/>
  <c r="AW708" i="47"/>
  <c r="AU708" i="47"/>
  <c r="AY122" i="47"/>
  <c r="AW122" i="47"/>
  <c r="AU122" i="47"/>
  <c r="AY121" i="47"/>
  <c r="AW121" i="47"/>
  <c r="AU121" i="47"/>
  <c r="AY241" i="47"/>
  <c r="AW241" i="47"/>
  <c r="AU241" i="47"/>
  <c r="AY238" i="47"/>
  <c r="AW238" i="47"/>
  <c r="AU238" i="47"/>
  <c r="AY416" i="47"/>
  <c r="AW416" i="47"/>
  <c r="AU416" i="47"/>
  <c r="AY421" i="47"/>
  <c r="AW421" i="47"/>
  <c r="AU421" i="47"/>
  <c r="AY424" i="47"/>
  <c r="AW424" i="47"/>
  <c r="AU424" i="47"/>
  <c r="AY467" i="47"/>
  <c r="AW467" i="47"/>
  <c r="AU467" i="47"/>
  <c r="AY469" i="47"/>
  <c r="AW469" i="47"/>
  <c r="AU469" i="47"/>
  <c r="AY477" i="47"/>
  <c r="AW477" i="47"/>
  <c r="AU477" i="47"/>
  <c r="AY535" i="47"/>
  <c r="AW535" i="47"/>
  <c r="AU535" i="47"/>
  <c r="AY543" i="47"/>
  <c r="AW543" i="47"/>
  <c r="AU543" i="47"/>
  <c r="AY528" i="47"/>
  <c r="AW528" i="47"/>
  <c r="AU528" i="47"/>
  <c r="AY532" i="47"/>
  <c r="AW532" i="47"/>
  <c r="AU532" i="47"/>
  <c r="AY700" i="47"/>
  <c r="AW700" i="47"/>
  <c r="AU700" i="47"/>
  <c r="AY694" i="47"/>
  <c r="AW694" i="47"/>
  <c r="AU694" i="47"/>
  <c r="AY687" i="47"/>
  <c r="AW687" i="47"/>
  <c r="AU687" i="47"/>
  <c r="AY798" i="47"/>
  <c r="AW798" i="47"/>
  <c r="AU798" i="47"/>
  <c r="AY803" i="47"/>
  <c r="AW803" i="47"/>
  <c r="AU803" i="47"/>
  <c r="AY800" i="47"/>
  <c r="AW800" i="47"/>
  <c r="AU800" i="47"/>
  <c r="AY863" i="47"/>
  <c r="AW863" i="47"/>
  <c r="AU863" i="47"/>
  <c r="AY859" i="47"/>
  <c r="AW859" i="47"/>
  <c r="AU859" i="47"/>
  <c r="AY848" i="47"/>
  <c r="AW848" i="47"/>
  <c r="AU848" i="47"/>
  <c r="AY851" i="47"/>
  <c r="AW851" i="47"/>
  <c r="AU851" i="47"/>
  <c r="AY914" i="47"/>
  <c r="AW914" i="47"/>
  <c r="AU914" i="47"/>
  <c r="AY899" i="47"/>
  <c r="AW899" i="47"/>
  <c r="AU899" i="47"/>
  <c r="AY895" i="47"/>
  <c r="AW895" i="47"/>
  <c r="AU895" i="47"/>
  <c r="AY34" i="47"/>
  <c r="AW34" i="47"/>
  <c r="AU34" i="47"/>
  <c r="AY112" i="47"/>
  <c r="AW112" i="47"/>
  <c r="AU112" i="47"/>
  <c r="AY107" i="47"/>
  <c r="AW107" i="47"/>
  <c r="AU107" i="47"/>
  <c r="AY288" i="47"/>
  <c r="AW288" i="47"/>
  <c r="AU288" i="47"/>
  <c r="AY571" i="47"/>
  <c r="AW571" i="47"/>
  <c r="AU571" i="47"/>
  <c r="AY577" i="47"/>
  <c r="AW577" i="47"/>
  <c r="AU577" i="47"/>
  <c r="AY570" i="47"/>
  <c r="AW570" i="47"/>
  <c r="AU570" i="47"/>
  <c r="AY568" i="47"/>
  <c r="AW568" i="47"/>
  <c r="AU568" i="47"/>
  <c r="AY784" i="47"/>
  <c r="AW784" i="47"/>
  <c r="AU784" i="47"/>
  <c r="AY780" i="47"/>
  <c r="AW780" i="47"/>
  <c r="AU780" i="47"/>
  <c r="AY777" i="47"/>
  <c r="AW777" i="47"/>
  <c r="AU777" i="47"/>
  <c r="AY330" i="47"/>
  <c r="AW330" i="47"/>
  <c r="AU330" i="47"/>
  <c r="AY343" i="47"/>
  <c r="AW343" i="47"/>
  <c r="AU343" i="47"/>
  <c r="AY334" i="47"/>
  <c r="AW334" i="47"/>
  <c r="AU334" i="47"/>
  <c r="AY301" i="47"/>
  <c r="AW301" i="47"/>
  <c r="AU301" i="47"/>
  <c r="AY304" i="47"/>
  <c r="AW304" i="47"/>
  <c r="AU304" i="47"/>
  <c r="AY601" i="47"/>
  <c r="AW601" i="47"/>
  <c r="AU601" i="47"/>
  <c r="AY585" i="47"/>
  <c r="AW585" i="47"/>
  <c r="AU585" i="47"/>
  <c r="AY587" i="47"/>
  <c r="AW587" i="47"/>
  <c r="AU587" i="47"/>
  <c r="AY177" i="47"/>
  <c r="AW177" i="47"/>
  <c r="AU177" i="47"/>
  <c r="AY175" i="47"/>
  <c r="AW175" i="47"/>
  <c r="AU175" i="47"/>
  <c r="AY228" i="47"/>
  <c r="AW228" i="47"/>
  <c r="AU228" i="47"/>
  <c r="AY227" i="47"/>
  <c r="AW227" i="47"/>
  <c r="AU227" i="47"/>
  <c r="AY918" i="47"/>
  <c r="AW918" i="47"/>
  <c r="AU918" i="47"/>
  <c r="AY10" i="47"/>
  <c r="AW10" i="47"/>
  <c r="AU10" i="47"/>
  <c r="AY265" i="47"/>
  <c r="AW265" i="47"/>
  <c r="AU265" i="47"/>
  <c r="AY268" i="47"/>
  <c r="AW268" i="47"/>
  <c r="AU268" i="47"/>
  <c r="AY29" i="47"/>
  <c r="AW29" i="47"/>
  <c r="AU29" i="47"/>
  <c r="AY279" i="47"/>
  <c r="AW279" i="47"/>
  <c r="AU279" i="47"/>
  <c r="AY46" i="47"/>
  <c r="AW46" i="47"/>
  <c r="AU46" i="47"/>
  <c r="AY165" i="47"/>
  <c r="AW165" i="47"/>
  <c r="AU165" i="47"/>
  <c r="AY173" i="47"/>
  <c r="AW173" i="47"/>
  <c r="AU173" i="47"/>
  <c r="AY261" i="47"/>
  <c r="AW261" i="47"/>
  <c r="AU261" i="47"/>
  <c r="AY452" i="47"/>
  <c r="AW452" i="47"/>
  <c r="AU452" i="47"/>
  <c r="AY462" i="47"/>
  <c r="AW462" i="47"/>
  <c r="AU462" i="47"/>
  <c r="AY457" i="47"/>
  <c r="AW457" i="47"/>
  <c r="AU457" i="47"/>
  <c r="AY454" i="47"/>
  <c r="AW454" i="47"/>
  <c r="AU454" i="47"/>
  <c r="AY626" i="47"/>
  <c r="AW626" i="47"/>
  <c r="AU626" i="47"/>
  <c r="AY627" i="47"/>
  <c r="AW627" i="47"/>
  <c r="AU627" i="47"/>
  <c r="AY629" i="47"/>
  <c r="AW629" i="47"/>
  <c r="AU629" i="47"/>
  <c r="AY22" i="47"/>
  <c r="AW22" i="47"/>
  <c r="AU22" i="47"/>
  <c r="AY190" i="47"/>
  <c r="AW190" i="47"/>
  <c r="AU190" i="47"/>
  <c r="AY185" i="47"/>
  <c r="AW185" i="47"/>
  <c r="AU185" i="47"/>
  <c r="AY127" i="47"/>
  <c r="AW127" i="47"/>
  <c r="AU127" i="47"/>
  <c r="AY219" i="47"/>
  <c r="AW219" i="47"/>
  <c r="AU219" i="47"/>
  <c r="AY220" i="47"/>
  <c r="AW220" i="47"/>
  <c r="AU220" i="47"/>
  <c r="AY206" i="47"/>
  <c r="AW206" i="47"/>
  <c r="AU206" i="47"/>
  <c r="AY209" i="47"/>
  <c r="AW209" i="47"/>
  <c r="AU209" i="47"/>
  <c r="AY440" i="47"/>
  <c r="AW440" i="47"/>
  <c r="AU440" i="47"/>
  <c r="AY443" i="47"/>
  <c r="AW443" i="47"/>
  <c r="AU443" i="47"/>
  <c r="AY442" i="47"/>
  <c r="AW442" i="47"/>
  <c r="AU442" i="47"/>
  <c r="AY510" i="47"/>
  <c r="AW510" i="47"/>
  <c r="AU510" i="47"/>
  <c r="AY522" i="47"/>
  <c r="AW522" i="47"/>
  <c r="AU522" i="47"/>
  <c r="AY520" i="47"/>
  <c r="AW520" i="47"/>
  <c r="AU520" i="47"/>
  <c r="AY659" i="47"/>
  <c r="AW659" i="47"/>
  <c r="AU659" i="47"/>
  <c r="AY649" i="47"/>
  <c r="AW649" i="47"/>
  <c r="AU649" i="47"/>
  <c r="AY654" i="47"/>
  <c r="AW654" i="47"/>
  <c r="AU654" i="47"/>
  <c r="AY646" i="47"/>
  <c r="AW646" i="47"/>
  <c r="AU646" i="47"/>
  <c r="AY932" i="47"/>
  <c r="AW932" i="47"/>
  <c r="AU932" i="47"/>
  <c r="AY884" i="47"/>
  <c r="AW884" i="47"/>
  <c r="AU884" i="47"/>
  <c r="AY881" i="47"/>
  <c r="AW881" i="47"/>
  <c r="AU881" i="47"/>
  <c r="AY36" i="47"/>
  <c r="AW36" i="47"/>
  <c r="AU36" i="47"/>
  <c r="AY154" i="47"/>
  <c r="AW154" i="47"/>
  <c r="AU154" i="47"/>
  <c r="AY363" i="47"/>
  <c r="AW363" i="47"/>
  <c r="AU363" i="47"/>
  <c r="AY349" i="47"/>
  <c r="AW349" i="47"/>
  <c r="AU349" i="47"/>
  <c r="AY350" i="47"/>
  <c r="AW350" i="47"/>
  <c r="AU350" i="47"/>
  <c r="AY353" i="47"/>
  <c r="AW353" i="47"/>
  <c r="AU353" i="47"/>
  <c r="AY889" i="47"/>
  <c r="AW889" i="47"/>
  <c r="AU889" i="47"/>
  <c r="AY247" i="47"/>
  <c r="AW247" i="47"/>
  <c r="AU247" i="47"/>
  <c r="AY252" i="47"/>
  <c r="AW252" i="47"/>
  <c r="AU252" i="47"/>
  <c r="AY380" i="47"/>
  <c r="AW380" i="47"/>
  <c r="AU380" i="47"/>
  <c r="AY379" i="47"/>
  <c r="AW379" i="47"/>
  <c r="AU379" i="47"/>
  <c r="AY368" i="47"/>
  <c r="AW368" i="47"/>
  <c r="AU368" i="47"/>
  <c r="AY820" i="47"/>
  <c r="AW820" i="47"/>
  <c r="AU820" i="47"/>
  <c r="AY816" i="47"/>
  <c r="AW816" i="47"/>
  <c r="AU816" i="47"/>
  <c r="AY671" i="47"/>
  <c r="AW671" i="47"/>
  <c r="AU671" i="47"/>
  <c r="AY827" i="47"/>
  <c r="AW827" i="47"/>
  <c r="AU827" i="47"/>
  <c r="AY308" i="47"/>
  <c r="AW308" i="47"/>
  <c r="AU308" i="47"/>
  <c r="AY720" i="47"/>
  <c r="AW720" i="47"/>
  <c r="AU720" i="47"/>
  <c r="AY240" i="47"/>
  <c r="AW240" i="47"/>
  <c r="AU240" i="47"/>
  <c r="AY413" i="47"/>
  <c r="AW413" i="47"/>
  <c r="AU413" i="47"/>
  <c r="AY472" i="47"/>
  <c r="AW472" i="47"/>
  <c r="AU472" i="47"/>
  <c r="AY852" i="47"/>
  <c r="AW852" i="47"/>
  <c r="AU852" i="47"/>
  <c r="AY158" i="47"/>
  <c r="AW158" i="47"/>
  <c r="AU158" i="47"/>
  <c r="AY162" i="47"/>
  <c r="AW162" i="47"/>
  <c r="AU162" i="47"/>
  <c r="AY667" i="47"/>
  <c r="AW667" i="47"/>
  <c r="AU667" i="47"/>
  <c r="AY674" i="47"/>
  <c r="AW674" i="47"/>
  <c r="AU674" i="47"/>
  <c r="AY684" i="47"/>
  <c r="AW684" i="47"/>
  <c r="AU684" i="47"/>
  <c r="AY834" i="47"/>
  <c r="AW834" i="47"/>
  <c r="AU834" i="47"/>
  <c r="AY830" i="47"/>
  <c r="AW830" i="47"/>
  <c r="AU830" i="47"/>
  <c r="AY871" i="47"/>
  <c r="AW871" i="47"/>
  <c r="AU871" i="47"/>
  <c r="AY873" i="47"/>
  <c r="AW873" i="47"/>
  <c r="AU873" i="47"/>
  <c r="AY321" i="47"/>
  <c r="AW321" i="47"/>
  <c r="AU321" i="47"/>
  <c r="AY324" i="47"/>
  <c r="AW324" i="47"/>
  <c r="AU324" i="47"/>
  <c r="AY323" i="47"/>
  <c r="AW323" i="47"/>
  <c r="AU323" i="47"/>
  <c r="AY707" i="47"/>
  <c r="AW707" i="47"/>
  <c r="AU707" i="47"/>
  <c r="AY713" i="47"/>
  <c r="AW713" i="47"/>
  <c r="AU713" i="47"/>
  <c r="AY717" i="47"/>
  <c r="AW717" i="47"/>
  <c r="AU717" i="47"/>
  <c r="AY57" i="47"/>
  <c r="AW57" i="47"/>
  <c r="AU57" i="47"/>
  <c r="AY117" i="47"/>
  <c r="AW117" i="47"/>
  <c r="AU117" i="47"/>
  <c r="AY115" i="47"/>
  <c r="AW115" i="47"/>
  <c r="AU115" i="47"/>
  <c r="AY236" i="47"/>
  <c r="AW236" i="47"/>
  <c r="AU236" i="47"/>
  <c r="AY239" i="47"/>
  <c r="AW239" i="47"/>
  <c r="AU239" i="47"/>
  <c r="AY419" i="47"/>
  <c r="AW419" i="47"/>
  <c r="AU419" i="47"/>
  <c r="AY414" i="47"/>
  <c r="AW414" i="47"/>
  <c r="AU414" i="47"/>
  <c r="AY418" i="47"/>
  <c r="AW418" i="47"/>
  <c r="AU418" i="47"/>
  <c r="AY468" i="47"/>
  <c r="AW468" i="47"/>
  <c r="AU468" i="47"/>
  <c r="AY480" i="47"/>
  <c r="AW480" i="47"/>
  <c r="AU480" i="47"/>
  <c r="AY470" i="47"/>
  <c r="AW470" i="47"/>
  <c r="AU470" i="47"/>
  <c r="AY536" i="47"/>
  <c r="AW536" i="47"/>
  <c r="AU536" i="47"/>
  <c r="AY537" i="47"/>
  <c r="AW537" i="47"/>
  <c r="AU537" i="47"/>
  <c r="AY539" i="47"/>
  <c r="AW539" i="47"/>
  <c r="AU539" i="47"/>
  <c r="AY526" i="47"/>
  <c r="AW526" i="47"/>
  <c r="AU526" i="47"/>
  <c r="AY691" i="47"/>
  <c r="AW691" i="47"/>
  <c r="AU691" i="47"/>
  <c r="AY685" i="47"/>
  <c r="AW685" i="47"/>
  <c r="AU685" i="47"/>
  <c r="AY702" i="47"/>
  <c r="AW702" i="47"/>
  <c r="AU702" i="47"/>
  <c r="AY797" i="47"/>
  <c r="AW797" i="47"/>
  <c r="AU797" i="47"/>
  <c r="AY796" i="47"/>
  <c r="AW796" i="47"/>
  <c r="AU796" i="47"/>
  <c r="AY793" i="47"/>
  <c r="AW793" i="47"/>
  <c r="AU793" i="47"/>
  <c r="AY862" i="47"/>
  <c r="AW862" i="47"/>
  <c r="AU862" i="47"/>
  <c r="AY858" i="47"/>
  <c r="AW858" i="47"/>
  <c r="AU858" i="47"/>
  <c r="AY850" i="47"/>
  <c r="AW850" i="47"/>
  <c r="AU850" i="47"/>
  <c r="AY849" i="47"/>
  <c r="AW849" i="47"/>
  <c r="AU849" i="47"/>
  <c r="AY907" i="47"/>
  <c r="AW907" i="47"/>
  <c r="AU907" i="47"/>
  <c r="AY898" i="47"/>
  <c r="AW898" i="47"/>
  <c r="AU898" i="47"/>
  <c r="AY901" i="47"/>
  <c r="AW901" i="47"/>
  <c r="AU901" i="47"/>
  <c r="AY31" i="47"/>
  <c r="AW31" i="47"/>
  <c r="AU31" i="47"/>
  <c r="AY106" i="47"/>
  <c r="AW106" i="47"/>
  <c r="AU106" i="47"/>
  <c r="AY294" i="47"/>
  <c r="AW294" i="47"/>
  <c r="AU294" i="47"/>
  <c r="AY292" i="47"/>
  <c r="AW292" i="47"/>
  <c r="AU292" i="47"/>
  <c r="AY572" i="47"/>
  <c r="AW572" i="47"/>
  <c r="AU572" i="47"/>
  <c r="AY579" i="47"/>
  <c r="AW579" i="47"/>
  <c r="AU579" i="47"/>
  <c r="AY581" i="47"/>
  <c r="AW581" i="47"/>
  <c r="AU581" i="47"/>
  <c r="AY775" i="47"/>
  <c r="AW775" i="47"/>
  <c r="AU775" i="47"/>
  <c r="AY778" i="47"/>
  <c r="AW778" i="47"/>
  <c r="AU778" i="47"/>
  <c r="AY773" i="47"/>
  <c r="AW773" i="47"/>
  <c r="AU773" i="47"/>
  <c r="AY771" i="47"/>
  <c r="AW771" i="47"/>
  <c r="AU771" i="47"/>
  <c r="AY339" i="47"/>
  <c r="AW339" i="47"/>
  <c r="AU339" i="47"/>
  <c r="AY333" i="47"/>
  <c r="AW333" i="47"/>
  <c r="AU333" i="47"/>
  <c r="AY328" i="47"/>
  <c r="AW328" i="47"/>
  <c r="AU328" i="47"/>
  <c r="AY303" i="47"/>
  <c r="AW303" i="47"/>
  <c r="AU303" i="47"/>
  <c r="AY298" i="47"/>
  <c r="AW298" i="47"/>
  <c r="AU298" i="47"/>
  <c r="AY596" i="47"/>
  <c r="AW596" i="47"/>
  <c r="AU596" i="47"/>
  <c r="AY600" i="47"/>
  <c r="AW600" i="47"/>
  <c r="AU600" i="47"/>
  <c r="AY604" i="47"/>
  <c r="AW604" i="47"/>
  <c r="AU604" i="47"/>
  <c r="AY183" i="47"/>
  <c r="AW183" i="47"/>
  <c r="AU183" i="47"/>
  <c r="AY180" i="47"/>
  <c r="AW180" i="47"/>
  <c r="AU180" i="47"/>
  <c r="AY225" i="47"/>
  <c r="AW225" i="47"/>
  <c r="AU225" i="47"/>
  <c r="AY920" i="47"/>
  <c r="AW920" i="47"/>
  <c r="AU920" i="47"/>
  <c r="AY923" i="47"/>
  <c r="AW923" i="47"/>
  <c r="AU923" i="47"/>
  <c r="AY13" i="47"/>
  <c r="AW13" i="47"/>
  <c r="AU13" i="47"/>
  <c r="AY267" i="47"/>
  <c r="AW267" i="47"/>
  <c r="AU267" i="47"/>
  <c r="AY269" i="47"/>
  <c r="AW269" i="47"/>
  <c r="AU269" i="47"/>
  <c r="AY283" i="47"/>
  <c r="AW283" i="47"/>
  <c r="AU283" i="47"/>
  <c r="AY278" i="47"/>
  <c r="AW278" i="47"/>
  <c r="AU278" i="47"/>
  <c r="AY49" i="47"/>
  <c r="AW49" i="47"/>
  <c r="AU49" i="47"/>
  <c r="AY172" i="47"/>
  <c r="AW172" i="47"/>
  <c r="AU172" i="47"/>
  <c r="AY167" i="47"/>
  <c r="AW167" i="47"/>
  <c r="AU167" i="47"/>
  <c r="AY260" i="47"/>
  <c r="AW260" i="47"/>
  <c r="AU260" i="47"/>
  <c r="AY453" i="47"/>
  <c r="AW453" i="47"/>
  <c r="AU453" i="47"/>
  <c r="AY455" i="47"/>
  <c r="AW455" i="47"/>
  <c r="AU455" i="47"/>
  <c r="AY450" i="47"/>
  <c r="AW450" i="47"/>
  <c r="AU450" i="47"/>
  <c r="AY448" i="47"/>
  <c r="AW448" i="47"/>
  <c r="AU448" i="47"/>
  <c r="AY637" i="47"/>
  <c r="AW637" i="47"/>
  <c r="AU637" i="47"/>
  <c r="AY642" i="47"/>
  <c r="AW642" i="47"/>
  <c r="AU642" i="47"/>
  <c r="AY640" i="47"/>
  <c r="AW640" i="47"/>
  <c r="AU640" i="47"/>
  <c r="AY24" i="47"/>
  <c r="AW24" i="47"/>
  <c r="AU24" i="47"/>
  <c r="AY193" i="47"/>
  <c r="AW193" i="47"/>
  <c r="AU193" i="47"/>
  <c r="AY134" i="47"/>
  <c r="AW134" i="47"/>
  <c r="AU134" i="47"/>
  <c r="AY132" i="47"/>
  <c r="AW132" i="47"/>
  <c r="AU132" i="47"/>
  <c r="AY223" i="47"/>
  <c r="AW223" i="47"/>
  <c r="AU223" i="47"/>
  <c r="AY221" i="47"/>
  <c r="AW221" i="47"/>
  <c r="AU221" i="47"/>
  <c r="AY214" i="47"/>
  <c r="AW214" i="47"/>
  <c r="AU214" i="47"/>
  <c r="AY431" i="47"/>
  <c r="AW431" i="47"/>
  <c r="AU431" i="47"/>
  <c r="AY433" i="47"/>
  <c r="AW433" i="47"/>
  <c r="AU433" i="47"/>
  <c r="AY435" i="47"/>
  <c r="AW435" i="47"/>
  <c r="AU435" i="47"/>
  <c r="AY436" i="47"/>
  <c r="AW436" i="47"/>
  <c r="AU436" i="47"/>
  <c r="AY524" i="47"/>
  <c r="AW524" i="47"/>
  <c r="AU524" i="47"/>
  <c r="AY516" i="47"/>
  <c r="AW516" i="47"/>
  <c r="AU516" i="47"/>
  <c r="AY513" i="47"/>
  <c r="AW513" i="47"/>
  <c r="AU513" i="47"/>
  <c r="AY661" i="47"/>
  <c r="AW661" i="47"/>
  <c r="AU661" i="47"/>
  <c r="AY663" i="47"/>
  <c r="AW663" i="47"/>
  <c r="AU663" i="47"/>
  <c r="AY648" i="47"/>
  <c r="AW648" i="47"/>
  <c r="AU648" i="47"/>
  <c r="AY934" i="47"/>
  <c r="AW934" i="47"/>
  <c r="AU934" i="47"/>
  <c r="AY931" i="47"/>
  <c r="AW931" i="47"/>
  <c r="AU931" i="47"/>
  <c r="AY877" i="47"/>
  <c r="AW877" i="47"/>
  <c r="AU877" i="47"/>
  <c r="AY880" i="47"/>
  <c r="AW880" i="47"/>
  <c r="AU880" i="47"/>
  <c r="AY35" i="47"/>
  <c r="AW35" i="47"/>
  <c r="AU35" i="47"/>
  <c r="AY148" i="47"/>
  <c r="AW148" i="47"/>
  <c r="AU148" i="47"/>
  <c r="AY355" i="47"/>
  <c r="AW355" i="47"/>
  <c r="AU355" i="47"/>
  <c r="AY362" i="47"/>
  <c r="AW362" i="47"/>
  <c r="AU362" i="47"/>
  <c r="AY364" i="47"/>
  <c r="AW364" i="47"/>
  <c r="AU364" i="47"/>
  <c r="AY347" i="47"/>
  <c r="AW347" i="47"/>
  <c r="AU347" i="47"/>
  <c r="AY888" i="47"/>
  <c r="AW888" i="47"/>
  <c r="AU888" i="47"/>
  <c r="AY248" i="47"/>
  <c r="AW248" i="47"/>
  <c r="AU248" i="47"/>
  <c r="AY250" i="47"/>
  <c r="AW250" i="47"/>
  <c r="AU250" i="47"/>
  <c r="AY374" i="47"/>
  <c r="AW374" i="47"/>
  <c r="AU374" i="47"/>
  <c r="AY372" i="47"/>
  <c r="AW372" i="47"/>
  <c r="AU372" i="47"/>
  <c r="AY382" i="47"/>
  <c r="AW382" i="47"/>
  <c r="AU382" i="47"/>
  <c r="AY818" i="47"/>
  <c r="AW818" i="47"/>
  <c r="AU818" i="47"/>
  <c r="AY822" i="47"/>
  <c r="AW822" i="47"/>
  <c r="AU822" i="47"/>
  <c r="AY159" i="47"/>
  <c r="AW159" i="47"/>
  <c r="AU159" i="47"/>
  <c r="AY156" i="47"/>
  <c r="AW156" i="47"/>
  <c r="AU156" i="47"/>
  <c r="AY679" i="47"/>
  <c r="AW679" i="47"/>
  <c r="AU679" i="47"/>
  <c r="AY683" i="47"/>
  <c r="AW683" i="47"/>
  <c r="AU683" i="47"/>
  <c r="AY678" i="47"/>
  <c r="AW678" i="47"/>
  <c r="AU678" i="47"/>
  <c r="AY826" i="47"/>
  <c r="AW826" i="47"/>
  <c r="AU826" i="47"/>
  <c r="AY829" i="47"/>
  <c r="AW829" i="47"/>
  <c r="AU829" i="47"/>
  <c r="AY868" i="47"/>
  <c r="AW868" i="47"/>
  <c r="AU868" i="47"/>
  <c r="AY867" i="47"/>
  <c r="AW867" i="47"/>
  <c r="AU867" i="47"/>
  <c r="AY313" i="47"/>
  <c r="AW313" i="47"/>
  <c r="AU313" i="47"/>
  <c r="AY314" i="47"/>
  <c r="AW314" i="47"/>
  <c r="AU314" i="47"/>
  <c r="AY317" i="47"/>
  <c r="AW317" i="47"/>
  <c r="AU317" i="47"/>
  <c r="AY724" i="47"/>
  <c r="AW724" i="47"/>
  <c r="AU724" i="47"/>
  <c r="AY721" i="47"/>
  <c r="AW721" i="47"/>
  <c r="AU721" i="47"/>
  <c r="AY711" i="47"/>
  <c r="AW711" i="47"/>
  <c r="AU711" i="47"/>
  <c r="AY56" i="47"/>
  <c r="AW56" i="47"/>
  <c r="AU56" i="47"/>
  <c r="AY123" i="47"/>
  <c r="AW123" i="47"/>
  <c r="AU123" i="47"/>
  <c r="AY120" i="47"/>
  <c r="AW120" i="47"/>
  <c r="AU120" i="47"/>
  <c r="AY243" i="47"/>
  <c r="AW243" i="47"/>
  <c r="AU243" i="47"/>
  <c r="AY409" i="47"/>
  <c r="AW409" i="47"/>
  <c r="AU409" i="47"/>
  <c r="AY411" i="47"/>
  <c r="AW411" i="47"/>
  <c r="AU411" i="47"/>
  <c r="AY407" i="47"/>
  <c r="AW407" i="47"/>
  <c r="AU407" i="47"/>
  <c r="AY412" i="47"/>
  <c r="AW412" i="47"/>
  <c r="AU412" i="47"/>
  <c r="AY482" i="47"/>
  <c r="AW482" i="47"/>
  <c r="AU482" i="47"/>
  <c r="AY473" i="47"/>
  <c r="AW473" i="47"/>
  <c r="AU473" i="47"/>
  <c r="AY484" i="47"/>
  <c r="AW484" i="47"/>
  <c r="AU484" i="47"/>
  <c r="AY529" i="47"/>
  <c r="AW529" i="47"/>
  <c r="AU529" i="47"/>
  <c r="AY531" i="47"/>
  <c r="AW531" i="47"/>
  <c r="AU531" i="47"/>
  <c r="AY533" i="47"/>
  <c r="AW533" i="47"/>
  <c r="AU533" i="47"/>
  <c r="AY698" i="47"/>
  <c r="AW698" i="47"/>
  <c r="AU698" i="47"/>
  <c r="AY704" i="47"/>
  <c r="AW704" i="47"/>
  <c r="AU704" i="47"/>
  <c r="AY701" i="47"/>
  <c r="AW701" i="47"/>
  <c r="AU701" i="47"/>
  <c r="AY696" i="47"/>
  <c r="AW696" i="47"/>
  <c r="AU696" i="47"/>
  <c r="AY790" i="47"/>
  <c r="AW790" i="47"/>
  <c r="AU790" i="47"/>
  <c r="AY788" i="47"/>
  <c r="AW788" i="47"/>
  <c r="AU788" i="47"/>
  <c r="AY786" i="47"/>
  <c r="AW786" i="47"/>
  <c r="AU786" i="47"/>
  <c r="AY856" i="47"/>
  <c r="AW856" i="47"/>
  <c r="AU856" i="47"/>
  <c r="AY861" i="47"/>
  <c r="AW861" i="47"/>
  <c r="AU861" i="47"/>
  <c r="AY846" i="47"/>
  <c r="AW846" i="47"/>
  <c r="AU846" i="47"/>
  <c r="AY912" i="47"/>
  <c r="AW912" i="47"/>
  <c r="AU912" i="47"/>
  <c r="AY911" i="47"/>
  <c r="AW911" i="47"/>
  <c r="AU911" i="47"/>
  <c r="AY900" i="47"/>
  <c r="AW900" i="47"/>
  <c r="AU900" i="47"/>
  <c r="AY903" i="47"/>
  <c r="AW903" i="47"/>
  <c r="AU903" i="47"/>
  <c r="AY30" i="47"/>
  <c r="AW30" i="47"/>
  <c r="AU30" i="47"/>
  <c r="AY109" i="47"/>
  <c r="AW109" i="47"/>
  <c r="AU109" i="47"/>
  <c r="AY291" i="47"/>
  <c r="AW291" i="47"/>
  <c r="AU291" i="47"/>
  <c r="AY286" i="47"/>
  <c r="AW286" i="47"/>
  <c r="AU286" i="47"/>
  <c r="AY566" i="47"/>
  <c r="AW566" i="47"/>
  <c r="AU566" i="47"/>
  <c r="AY573" i="47"/>
  <c r="AW573" i="47"/>
  <c r="AU573" i="47"/>
  <c r="AY575" i="47"/>
  <c r="AW575" i="47"/>
  <c r="AU575" i="47"/>
  <c r="AY782" i="47"/>
  <c r="AW782" i="47"/>
  <c r="AU782" i="47"/>
  <c r="AY770" i="47"/>
  <c r="AW770" i="47"/>
  <c r="AU770" i="47"/>
  <c r="AY766" i="47"/>
  <c r="AW766" i="47"/>
  <c r="AU766" i="47"/>
  <c r="AY765" i="47"/>
  <c r="AW765" i="47"/>
  <c r="AU765" i="47"/>
  <c r="AY331" i="47"/>
  <c r="AW331" i="47"/>
  <c r="AU331" i="47"/>
  <c r="AY325" i="47"/>
  <c r="AW325" i="47"/>
  <c r="AU325" i="47"/>
  <c r="AY341" i="47"/>
  <c r="AW341" i="47"/>
  <c r="AU341" i="47"/>
  <c r="AY295" i="47"/>
  <c r="AW295" i="47"/>
  <c r="AU295" i="47"/>
  <c r="AY299" i="47"/>
  <c r="AW299" i="47"/>
  <c r="AU299" i="47"/>
  <c r="AY595" i="47"/>
  <c r="AW595" i="47"/>
  <c r="AU595" i="47"/>
  <c r="AY594" i="47"/>
  <c r="AW594" i="47"/>
  <c r="AU594" i="47"/>
  <c r="AY598" i="47"/>
  <c r="AW598" i="47"/>
  <c r="AU598" i="47"/>
  <c r="AY182" i="47"/>
  <c r="AW182" i="47"/>
  <c r="AU182" i="47"/>
  <c r="AY179" i="47"/>
  <c r="AW179" i="47"/>
  <c r="AU179" i="47"/>
  <c r="AY234" i="47"/>
  <c r="AW234" i="47"/>
  <c r="AU234" i="47"/>
  <c r="AY919" i="47"/>
  <c r="AW919" i="47"/>
  <c r="AU919" i="47"/>
  <c r="AY916" i="47"/>
  <c r="AW916" i="47"/>
  <c r="AU916" i="47"/>
  <c r="AY12" i="47"/>
  <c r="AW12" i="47"/>
  <c r="AU12" i="47"/>
  <c r="AY272" i="47"/>
  <c r="AW272" i="47"/>
  <c r="AU272" i="47"/>
  <c r="AY27" i="47"/>
  <c r="AW27" i="47"/>
  <c r="AU27" i="47"/>
  <c r="AY284" i="47"/>
  <c r="AW284" i="47"/>
  <c r="AU284" i="47"/>
  <c r="AY280" i="47"/>
  <c r="AW280" i="47"/>
  <c r="AU280" i="47"/>
  <c r="AY48" i="47"/>
  <c r="AW48" i="47"/>
  <c r="AU48" i="47"/>
  <c r="AY166" i="47"/>
  <c r="AW166" i="47"/>
  <c r="AU166" i="47"/>
  <c r="AY255" i="47"/>
  <c r="AW255" i="47"/>
  <c r="AU255" i="47"/>
  <c r="AY262" i="47"/>
  <c r="AW262" i="47"/>
  <c r="AU262" i="47"/>
  <c r="AY446" i="47"/>
  <c r="AW446" i="47"/>
  <c r="AU446" i="47"/>
  <c r="AY447" i="47"/>
  <c r="AW447" i="47"/>
  <c r="AU447" i="47"/>
  <c r="AY463" i="47"/>
  <c r="AW463" i="47"/>
  <c r="AU463" i="47"/>
  <c r="AY625" i="47"/>
  <c r="AW625" i="47"/>
  <c r="AU625" i="47"/>
  <c r="AY632" i="47"/>
  <c r="AW632" i="47"/>
  <c r="AU632" i="47"/>
  <c r="AY636" i="47"/>
  <c r="AW636" i="47"/>
  <c r="AU636" i="47"/>
  <c r="AY634" i="47"/>
  <c r="AW634" i="47"/>
  <c r="AU634" i="47"/>
  <c r="AY23" i="47"/>
  <c r="AW23" i="47"/>
  <c r="AU23" i="47"/>
  <c r="AY187" i="47"/>
  <c r="AW187" i="47"/>
  <c r="AU187" i="47"/>
  <c r="AY129" i="47"/>
  <c r="AW129" i="47"/>
  <c r="AU129" i="47"/>
  <c r="AY126" i="47"/>
  <c r="AW126" i="47"/>
  <c r="AU126" i="47"/>
  <c r="AY218" i="47"/>
  <c r="AW218" i="47"/>
  <c r="AU218" i="47"/>
  <c r="AY215" i="47"/>
  <c r="AW215" i="47"/>
  <c r="AU215" i="47"/>
  <c r="AY208" i="47"/>
  <c r="AW208" i="47"/>
  <c r="AU208" i="47"/>
  <c r="AY432" i="47"/>
  <c r="AW432" i="47"/>
  <c r="AU432" i="47"/>
  <c r="AY426" i="47"/>
  <c r="AW426" i="47"/>
  <c r="AU426" i="47"/>
  <c r="AY428" i="47"/>
  <c r="AW428" i="47"/>
  <c r="AU428" i="47"/>
  <c r="AY430" i="47"/>
  <c r="AW430" i="47"/>
  <c r="AU430" i="47"/>
  <c r="AY523" i="47"/>
  <c r="AW523" i="47"/>
  <c r="AU523" i="47"/>
  <c r="AY509" i="47"/>
  <c r="AW509" i="47"/>
  <c r="AU509" i="47"/>
  <c r="AY506" i="47"/>
  <c r="AW506" i="47"/>
  <c r="AU506" i="47"/>
  <c r="AY655" i="47"/>
  <c r="AW655" i="47"/>
  <c r="AU655" i="47"/>
  <c r="AY657" i="47"/>
  <c r="AW657" i="47"/>
  <c r="AU657" i="47"/>
  <c r="AY653" i="47"/>
  <c r="AW653" i="47"/>
  <c r="AU653" i="47"/>
  <c r="AY928" i="47"/>
  <c r="AW928" i="47"/>
  <c r="AU928" i="47"/>
  <c r="AY930" i="47"/>
  <c r="AW930" i="47"/>
  <c r="AU930" i="47"/>
  <c r="AY876" i="47"/>
  <c r="AW876" i="47"/>
  <c r="AU876" i="47"/>
  <c r="AY879" i="47"/>
  <c r="AW879" i="47"/>
  <c r="AU879" i="47"/>
  <c r="AY153" i="47"/>
  <c r="AW153" i="47"/>
  <c r="AU153" i="47"/>
  <c r="AY151" i="47"/>
  <c r="AW151" i="47"/>
  <c r="AU151" i="47"/>
  <c r="AY348" i="47"/>
  <c r="AW348" i="47"/>
  <c r="AU348" i="47"/>
  <c r="AY354" i="47"/>
  <c r="AW354" i="47"/>
  <c r="AU354" i="47"/>
  <c r="AY358" i="47"/>
  <c r="AW358" i="47"/>
  <c r="AU358" i="47"/>
  <c r="AY890" i="47"/>
  <c r="AW890" i="47"/>
  <c r="AU890" i="47"/>
  <c r="AY894" i="47"/>
  <c r="AW894" i="47"/>
  <c r="AU894" i="47"/>
  <c r="AY249" i="47"/>
  <c r="AW249" i="47"/>
  <c r="AU249" i="47"/>
  <c r="AY251" i="47"/>
  <c r="AW251" i="47"/>
  <c r="AU251" i="47"/>
  <c r="AY373" i="47"/>
  <c r="AW373" i="47"/>
  <c r="AU373" i="47"/>
  <c r="AY378" i="47"/>
  <c r="AW378" i="47"/>
  <c r="AU378" i="47"/>
  <c r="AY376" i="47"/>
  <c r="AW376" i="47"/>
  <c r="AU376" i="47"/>
  <c r="AY821" i="47"/>
  <c r="AW821" i="47"/>
  <c r="AU821" i="47"/>
  <c r="AY815" i="47"/>
  <c r="AW815" i="47"/>
  <c r="AU815" i="47"/>
  <c r="AG669" i="47"/>
  <c r="AS669" i="47"/>
  <c r="AG535" i="47"/>
  <c r="AS535" i="47"/>
  <c r="AG895" i="47"/>
  <c r="AS895" i="47"/>
  <c r="AG585" i="47"/>
  <c r="AS585" i="47"/>
  <c r="AG626" i="47"/>
  <c r="AS626" i="47"/>
  <c r="AG646" i="47"/>
  <c r="AS646" i="47"/>
  <c r="AG717" i="47"/>
  <c r="AS717" i="47"/>
  <c r="AG691" i="47"/>
  <c r="AS691" i="47"/>
  <c r="AG106" i="47"/>
  <c r="AS106" i="47"/>
  <c r="AG298" i="47"/>
  <c r="AS298" i="47"/>
  <c r="AG49" i="47"/>
  <c r="AS49" i="47"/>
  <c r="AG637" i="47"/>
  <c r="AS637" i="47"/>
  <c r="AG221" i="47"/>
  <c r="AS221" i="47"/>
  <c r="AG513" i="47"/>
  <c r="AS513" i="47"/>
  <c r="AG364" i="47"/>
  <c r="AS364" i="47"/>
  <c r="AG818" i="47"/>
  <c r="AS818" i="47"/>
  <c r="AG678" i="47"/>
  <c r="AS678" i="47"/>
  <c r="AG867" i="47"/>
  <c r="AS867" i="47"/>
  <c r="AG314" i="47"/>
  <c r="AS314" i="47"/>
  <c r="AG711" i="47"/>
  <c r="AS711" i="47"/>
  <c r="AG123" i="47"/>
  <c r="AS123" i="47"/>
  <c r="AG243" i="47"/>
  <c r="AS243" i="47"/>
  <c r="AG411" i="47"/>
  <c r="AS411" i="47"/>
  <c r="AG412" i="47"/>
  <c r="AS412" i="47"/>
  <c r="AG473" i="47"/>
  <c r="AS473" i="47"/>
  <c r="AG529" i="47"/>
  <c r="AS529" i="47"/>
  <c r="AG533" i="47"/>
  <c r="AS533" i="47"/>
  <c r="AG704" i="47"/>
  <c r="AS704" i="47"/>
  <c r="AG696" i="47"/>
  <c r="AS696" i="47"/>
  <c r="AG788" i="47"/>
  <c r="AS788" i="47"/>
  <c r="AG856" i="47"/>
  <c r="AS856" i="47"/>
  <c r="AG846" i="47"/>
  <c r="AS846" i="47"/>
  <c r="AG911" i="47"/>
  <c r="AS911" i="47"/>
  <c r="AG903" i="47"/>
  <c r="AS903" i="47"/>
  <c r="AG109" i="47"/>
  <c r="AS109" i="47"/>
  <c r="AG286" i="47"/>
  <c r="AS286" i="47"/>
  <c r="AG573" i="47"/>
  <c r="AS573" i="47"/>
  <c r="AG782" i="47"/>
  <c r="AS782" i="47"/>
  <c r="AG766" i="47"/>
  <c r="AS766" i="47"/>
  <c r="AG331" i="47"/>
  <c r="AS331" i="47"/>
  <c r="AG341" i="47"/>
  <c r="AS341" i="47"/>
  <c r="AG299" i="47"/>
  <c r="AS299" i="47"/>
  <c r="AG594" i="47"/>
  <c r="AS594" i="47"/>
  <c r="AG182" i="47"/>
  <c r="AS182" i="47"/>
  <c r="AG234" i="47"/>
  <c r="AS234" i="47"/>
  <c r="AG916" i="47"/>
  <c r="AS916" i="47"/>
  <c r="AG272" i="47"/>
  <c r="AS272" i="47"/>
  <c r="AG284" i="47"/>
  <c r="AS284" i="47"/>
  <c r="AG48" i="47"/>
  <c r="AS48" i="47"/>
  <c r="AG255" i="47"/>
  <c r="AS255" i="47"/>
  <c r="AG446" i="47"/>
  <c r="AS446" i="47"/>
  <c r="AG463" i="47"/>
  <c r="AS463" i="47"/>
  <c r="AG632" i="47"/>
  <c r="AS632" i="47"/>
  <c r="AG634" i="47"/>
  <c r="AS634" i="47"/>
  <c r="AG187" i="47"/>
  <c r="AS187" i="47"/>
  <c r="AG126" i="47"/>
  <c r="AS126" i="47"/>
  <c r="AG215" i="47"/>
  <c r="AS215" i="47"/>
  <c r="AG432" i="47"/>
  <c r="AS432" i="47"/>
  <c r="AG428" i="47"/>
  <c r="AS428" i="47"/>
  <c r="AG523" i="47"/>
  <c r="AS523" i="47"/>
  <c r="AG506" i="47"/>
  <c r="AS506" i="47"/>
  <c r="AG657" i="47"/>
  <c r="AS657" i="47"/>
  <c r="AG928" i="47"/>
  <c r="AS928" i="47"/>
  <c r="AG876" i="47"/>
  <c r="AS876" i="47"/>
  <c r="AG153" i="47"/>
  <c r="AS153" i="47"/>
  <c r="AG348" i="47"/>
  <c r="AS348" i="47"/>
  <c r="AG358" i="47"/>
  <c r="AS358" i="47"/>
  <c r="AG894" i="47"/>
  <c r="AS894" i="47"/>
  <c r="AG251" i="47"/>
  <c r="AS251" i="47"/>
  <c r="AG378" i="47"/>
  <c r="AS378" i="47"/>
  <c r="AG821" i="47"/>
  <c r="AS821" i="47"/>
  <c r="AG241" i="47"/>
  <c r="AS241" i="47"/>
  <c r="AG863" i="47"/>
  <c r="AS863" i="47"/>
  <c r="AG330" i="47"/>
  <c r="AS330" i="47"/>
  <c r="AG46" i="47"/>
  <c r="AS46" i="47"/>
  <c r="AG443" i="47"/>
  <c r="AS443" i="47"/>
  <c r="AG707" i="47"/>
  <c r="AS707" i="47"/>
  <c r="AG539" i="47"/>
  <c r="AS539" i="47"/>
  <c r="AG901" i="47"/>
  <c r="AS901" i="47"/>
  <c r="AG339" i="47"/>
  <c r="AS339" i="47"/>
  <c r="AG923" i="47"/>
  <c r="AS923" i="47"/>
  <c r="AG450" i="47"/>
  <c r="AS450" i="47"/>
  <c r="AG132" i="47"/>
  <c r="AS132" i="47"/>
  <c r="AG524" i="47"/>
  <c r="AS524" i="47"/>
  <c r="AG934" i="47"/>
  <c r="AS934" i="47"/>
  <c r="AG355" i="47"/>
  <c r="AS355" i="47"/>
  <c r="AG372" i="47"/>
  <c r="AS372" i="47"/>
  <c r="AG679" i="47"/>
  <c r="AS679" i="47"/>
  <c r="AG829" i="47"/>
  <c r="AS829" i="47"/>
  <c r="AG724" i="47"/>
  <c r="AS724" i="47"/>
  <c r="AG164" i="47"/>
  <c r="AS164" i="47"/>
  <c r="AG682" i="47"/>
  <c r="AS682" i="47"/>
  <c r="AG672" i="47"/>
  <c r="AS672" i="47"/>
  <c r="AG831" i="47"/>
  <c r="AS831" i="47"/>
  <c r="AG309" i="47"/>
  <c r="AS309" i="47"/>
  <c r="AG306" i="47"/>
  <c r="AS306" i="47"/>
  <c r="AG716" i="47"/>
  <c r="AS716" i="47"/>
  <c r="AG705" i="47"/>
  <c r="AS705" i="47"/>
  <c r="AG116" i="47"/>
  <c r="AS116" i="47"/>
  <c r="AG235" i="47"/>
  <c r="AS235" i="47"/>
  <c r="AG422" i="47"/>
  <c r="AS422" i="47"/>
  <c r="AG406" i="47"/>
  <c r="AS406" i="47"/>
  <c r="AG465" i="47"/>
  <c r="AS465" i="47"/>
  <c r="AG530" i="47"/>
  <c r="AS530" i="47"/>
  <c r="AG527" i="47"/>
  <c r="AS527" i="47"/>
  <c r="AG695" i="47"/>
  <c r="AS695" i="47"/>
  <c r="AG690" i="47"/>
  <c r="AS690" i="47"/>
  <c r="AG802" i="47"/>
  <c r="AS802" i="47"/>
  <c r="AG864" i="47"/>
  <c r="AS864" i="47"/>
  <c r="AG853" i="47"/>
  <c r="AS853" i="47"/>
  <c r="AG910" i="47"/>
  <c r="AS910" i="47"/>
  <c r="AG897" i="47"/>
  <c r="AS897" i="47"/>
  <c r="AG114" i="47"/>
  <c r="AS114" i="47"/>
  <c r="AG293" i="47"/>
  <c r="AS293" i="47"/>
  <c r="AG567" i="47"/>
  <c r="AS567" i="47"/>
  <c r="AG776" i="47"/>
  <c r="AS776" i="47"/>
  <c r="AG779" i="47"/>
  <c r="AS779" i="47"/>
  <c r="AG344" i="47"/>
  <c r="AS344" i="47"/>
  <c r="AG335" i="47"/>
  <c r="AS335" i="47"/>
  <c r="AG602" i="47"/>
  <c r="AS602" i="47"/>
  <c r="AG588" i="47"/>
  <c r="AS588" i="47"/>
  <c r="AG184" i="47"/>
  <c r="AS184" i="47"/>
  <c r="AG232" i="47"/>
  <c r="AS232" i="47"/>
  <c r="AG921" i="47"/>
  <c r="AS921" i="47"/>
  <c r="AG271" i="47"/>
  <c r="AS271" i="47"/>
  <c r="AG276" i="47"/>
  <c r="AS276" i="47"/>
  <c r="AG47" i="47"/>
  <c r="AS47" i="47"/>
  <c r="AG258" i="47"/>
  <c r="AS258" i="47"/>
  <c r="AG445" i="47"/>
  <c r="AS445" i="47"/>
  <c r="AG456" i="47"/>
  <c r="AS456" i="47"/>
  <c r="AG631" i="47"/>
  <c r="AS631" i="47"/>
  <c r="AG628" i="47"/>
  <c r="AS628" i="47"/>
  <c r="AG192" i="47"/>
  <c r="AS192" i="47"/>
  <c r="AG131" i="47"/>
  <c r="AS131" i="47"/>
  <c r="AG212" i="47"/>
  <c r="AS212" i="47"/>
  <c r="AG439" i="47"/>
  <c r="AS439" i="47"/>
  <c r="AG441" i="47"/>
  <c r="AS441" i="47"/>
  <c r="AG519" i="47"/>
  <c r="AS519" i="47"/>
  <c r="AG514" i="47"/>
  <c r="AS514" i="47"/>
  <c r="AG651" i="47"/>
  <c r="AS651" i="47"/>
  <c r="AG926" i="47"/>
  <c r="AS926" i="47"/>
  <c r="AG878" i="47"/>
  <c r="AS878" i="47"/>
  <c r="AG152" i="47"/>
  <c r="AS152" i="47"/>
  <c r="AG356" i="47"/>
  <c r="AS356" i="47"/>
  <c r="AG352" i="47"/>
  <c r="AS352" i="47"/>
  <c r="AG887" i="47"/>
  <c r="AS887" i="47"/>
  <c r="AG245" i="47"/>
  <c r="AS245" i="47"/>
  <c r="AG369" i="47"/>
  <c r="AS369" i="47"/>
  <c r="AG824" i="47"/>
  <c r="AS824" i="47"/>
  <c r="AG715" i="47"/>
  <c r="AS715" i="47"/>
  <c r="AG687" i="47"/>
  <c r="AS687" i="47"/>
  <c r="AG568" i="47"/>
  <c r="AS568" i="47"/>
  <c r="AG265" i="47"/>
  <c r="AS265" i="47"/>
  <c r="AG209" i="47"/>
  <c r="AS209" i="47"/>
  <c r="AG363" i="47"/>
  <c r="AS363" i="47"/>
  <c r="AG820" i="47"/>
  <c r="AS820" i="47"/>
  <c r="AG117" i="47"/>
  <c r="AS117" i="47"/>
  <c r="AG702" i="47"/>
  <c r="AS702" i="47"/>
  <c r="AG292" i="47"/>
  <c r="AS292" i="47"/>
  <c r="AG600" i="47"/>
  <c r="AS600" i="47"/>
  <c r="AG167" i="47"/>
  <c r="AS167" i="47"/>
  <c r="AG640" i="47"/>
  <c r="AS640" i="47"/>
  <c r="AG431" i="47"/>
  <c r="AS431" i="47"/>
  <c r="AG877" i="47"/>
  <c r="AS877" i="47"/>
  <c r="AG888" i="47"/>
  <c r="AS888" i="47"/>
  <c r="AG160" i="47"/>
  <c r="AS160" i="47"/>
  <c r="AG666" i="47"/>
  <c r="AS666" i="47"/>
  <c r="AG825" i="47"/>
  <c r="AS825" i="47"/>
  <c r="AG312" i="47"/>
  <c r="AS312" i="47"/>
  <c r="AG322" i="47"/>
  <c r="AS322" i="47"/>
  <c r="AG718" i="47"/>
  <c r="AS718" i="47"/>
  <c r="AG720" i="47"/>
  <c r="AS720" i="47"/>
  <c r="AG124" i="47"/>
  <c r="AS124" i="47"/>
  <c r="AG242" i="47"/>
  <c r="AS242" i="47"/>
  <c r="AG415" i="47"/>
  <c r="AS415" i="47"/>
  <c r="AG474" i="47"/>
  <c r="AS474" i="47"/>
  <c r="AG479" i="47"/>
  <c r="AS479" i="47"/>
  <c r="AG542" i="47"/>
  <c r="AS542" i="47"/>
  <c r="AG544" i="47"/>
  <c r="AS544" i="47"/>
  <c r="AG686" i="47"/>
  <c r="AS686" i="47"/>
  <c r="AG791" i="47"/>
  <c r="AS791" i="47"/>
  <c r="AG794" i="47"/>
  <c r="AS794" i="47"/>
  <c r="AG857" i="47"/>
  <c r="AS857" i="47"/>
  <c r="AG852" i="47"/>
  <c r="AS852" i="47"/>
  <c r="AG908" i="47"/>
  <c r="AS908" i="47"/>
  <c r="AG32" i="47"/>
  <c r="AS32" i="47"/>
  <c r="AG108" i="47"/>
  <c r="AS108" i="47"/>
  <c r="AG287" i="47"/>
  <c r="AS287" i="47"/>
  <c r="AG582" i="47"/>
  <c r="AS582" i="47"/>
  <c r="AG769" i="47"/>
  <c r="AS769" i="47"/>
  <c r="AG772" i="47"/>
  <c r="AS772" i="47"/>
  <c r="AG336" i="47"/>
  <c r="AS336" i="47"/>
  <c r="AG329" i="47"/>
  <c r="AS329" i="47"/>
  <c r="AG589" i="47"/>
  <c r="AS589" i="47"/>
  <c r="AG599" i="47"/>
  <c r="AS599" i="47"/>
  <c r="AG178" i="47"/>
  <c r="AS178" i="47"/>
  <c r="AG226" i="47"/>
  <c r="AS226" i="47"/>
  <c r="AG915" i="47"/>
  <c r="AS915" i="47"/>
  <c r="AG270" i="47"/>
  <c r="AS270" i="47"/>
  <c r="AG277" i="47"/>
  <c r="AS277" i="47"/>
  <c r="AG171" i="47"/>
  <c r="AS171" i="47"/>
  <c r="AG259" i="47"/>
  <c r="AS259" i="47"/>
  <c r="AG461" i="47"/>
  <c r="AS461" i="47"/>
  <c r="AG449" i="47"/>
  <c r="AS449" i="47"/>
  <c r="AG639" i="47"/>
  <c r="AS639" i="47"/>
  <c r="AG21" i="47"/>
  <c r="AS21" i="47"/>
  <c r="AG186" i="47"/>
  <c r="AS186" i="47"/>
  <c r="AG125" i="47"/>
  <c r="AS125" i="47"/>
  <c r="AG207" i="47"/>
  <c r="AS207" i="47"/>
  <c r="AG425" i="47"/>
  <c r="AS425" i="47"/>
  <c r="AG434" i="47"/>
  <c r="AS434" i="47"/>
  <c r="AG512" i="47"/>
  <c r="AS512" i="47"/>
  <c r="AG508" i="47"/>
  <c r="AS508" i="47"/>
  <c r="AG645" i="47"/>
  <c r="AS645" i="47"/>
  <c r="AG929" i="47"/>
  <c r="AS929" i="47"/>
  <c r="AG875" i="47"/>
  <c r="AS875" i="47"/>
  <c r="AG147" i="47"/>
  <c r="AS147" i="47"/>
  <c r="AG345" i="47"/>
  <c r="AS345" i="47"/>
  <c r="AG346" i="47"/>
  <c r="AS346" i="47"/>
  <c r="AG891" i="47"/>
  <c r="AS891" i="47"/>
  <c r="AG366" i="47"/>
  <c r="AS366" i="47"/>
  <c r="AG384" i="47"/>
  <c r="AS384" i="47"/>
  <c r="AG817" i="47"/>
  <c r="AS817" i="47"/>
  <c r="AG668" i="47"/>
  <c r="AS668" i="47"/>
  <c r="AG424" i="47"/>
  <c r="AS424" i="47"/>
  <c r="AG848" i="47"/>
  <c r="AS848" i="47"/>
  <c r="AG334" i="47"/>
  <c r="AS334" i="47"/>
  <c r="AG173" i="47"/>
  <c r="AS173" i="47"/>
  <c r="AG649" i="47"/>
  <c r="AS649" i="47"/>
  <c r="AG873" i="47"/>
  <c r="AS873" i="47"/>
  <c r="AG418" i="47"/>
  <c r="AS418" i="47"/>
  <c r="AG796" i="47"/>
  <c r="AS796" i="47"/>
  <c r="AG775" i="47"/>
  <c r="AS775" i="47"/>
  <c r="AG183" i="47"/>
  <c r="AS183" i="47"/>
  <c r="AG453" i="47"/>
  <c r="AS453" i="47"/>
  <c r="AG193" i="47"/>
  <c r="AS193" i="47"/>
  <c r="AG435" i="47"/>
  <c r="AS435" i="47"/>
  <c r="AG663" i="47"/>
  <c r="AS663" i="47"/>
  <c r="AG35" i="47"/>
  <c r="AS35" i="47"/>
  <c r="AG250" i="47"/>
  <c r="AS250" i="47"/>
  <c r="AG159" i="47"/>
  <c r="AS159" i="47"/>
  <c r="AG671" i="47"/>
  <c r="AS671" i="47"/>
  <c r="AG163" i="47"/>
  <c r="AS163" i="47"/>
  <c r="AG677" i="47"/>
  <c r="AS677" i="47"/>
  <c r="AG676" i="47"/>
  <c r="AS676" i="47"/>
  <c r="AG869" i="47"/>
  <c r="AS869" i="47"/>
  <c r="AG320" i="47"/>
  <c r="AS320" i="47"/>
  <c r="AG316" i="47"/>
  <c r="AS316" i="47"/>
  <c r="AG709" i="47"/>
  <c r="AS709" i="47"/>
  <c r="AG714" i="47"/>
  <c r="AS714" i="47"/>
  <c r="AG118" i="47"/>
  <c r="AS118" i="47"/>
  <c r="AG244" i="47"/>
  <c r="AS244" i="47"/>
  <c r="AG408" i="47"/>
  <c r="AS408" i="47"/>
  <c r="AG475" i="47"/>
  <c r="AS475" i="47"/>
  <c r="AG471" i="47"/>
  <c r="AS471" i="47"/>
  <c r="AG541" i="47"/>
  <c r="AS541" i="47"/>
  <c r="AG538" i="47"/>
  <c r="AS538" i="47"/>
  <c r="AG703" i="47"/>
  <c r="AS703" i="47"/>
  <c r="AG804" i="47"/>
  <c r="AS804" i="47"/>
  <c r="AG787" i="47"/>
  <c r="AS787" i="47"/>
  <c r="AG860" i="47"/>
  <c r="AS860" i="47"/>
  <c r="AG845" i="47"/>
  <c r="AS845" i="47"/>
  <c r="AG909" i="47"/>
  <c r="AS909" i="47"/>
  <c r="AG33" i="47"/>
  <c r="AS33" i="47"/>
  <c r="AG113" i="47"/>
  <c r="AS113" i="47"/>
  <c r="AG584" i="47"/>
  <c r="AS584" i="47"/>
  <c r="AG576" i="47"/>
  <c r="AS576" i="47"/>
  <c r="AG768" i="47"/>
  <c r="AS768" i="47"/>
  <c r="AG783" i="47"/>
  <c r="AS783" i="47"/>
  <c r="AG326" i="47"/>
  <c r="AS326" i="47"/>
  <c r="AG302" i="47"/>
  <c r="AS302" i="47"/>
  <c r="AG590" i="47"/>
  <c r="AS590" i="47"/>
  <c r="AG593" i="47"/>
  <c r="AS593" i="47"/>
  <c r="AG181" i="47"/>
  <c r="AS181" i="47"/>
  <c r="AG233" i="47"/>
  <c r="AS233" i="47"/>
  <c r="AG14" i="47"/>
  <c r="AS14" i="47"/>
  <c r="AG274" i="47"/>
  <c r="AS274" i="47"/>
  <c r="AG282" i="47"/>
  <c r="AS282" i="47"/>
  <c r="AG170" i="47"/>
  <c r="AS170" i="47"/>
  <c r="AG264" i="47"/>
  <c r="AS264" i="47"/>
  <c r="AG459" i="47"/>
  <c r="AS459" i="47"/>
  <c r="AG460" i="47"/>
  <c r="AS460" i="47"/>
  <c r="AG633" i="47"/>
  <c r="AS633" i="47"/>
  <c r="AG20" i="47"/>
  <c r="AS20" i="47"/>
  <c r="AG191" i="47"/>
  <c r="AS191" i="47"/>
  <c r="AG222" i="47"/>
  <c r="AS222" i="47"/>
  <c r="AG213" i="47"/>
  <c r="AS213" i="47"/>
  <c r="AG438" i="47"/>
  <c r="AS438" i="47"/>
  <c r="AG427" i="47"/>
  <c r="AS427" i="47"/>
  <c r="AG505" i="47"/>
  <c r="AS505" i="47"/>
  <c r="AG656" i="47"/>
  <c r="AS656" i="47"/>
  <c r="AG660" i="47"/>
  <c r="AS660" i="47"/>
  <c r="AG925" i="47"/>
  <c r="AS925" i="47"/>
  <c r="AG882" i="47"/>
  <c r="AS882" i="47"/>
  <c r="AG146" i="47"/>
  <c r="AS146" i="47"/>
  <c r="AG357" i="47"/>
  <c r="AS357" i="47"/>
  <c r="AG359" i="47"/>
  <c r="AS359" i="47"/>
  <c r="AG885" i="47"/>
  <c r="AS885" i="47"/>
  <c r="AG381" i="47"/>
  <c r="AS381" i="47"/>
  <c r="AG377" i="47"/>
  <c r="AS377" i="47"/>
  <c r="AG823" i="47"/>
  <c r="AS823" i="47"/>
  <c r="AG416" i="47"/>
  <c r="AS416" i="47"/>
  <c r="AG112" i="47"/>
  <c r="AS112" i="47"/>
  <c r="AG228" i="47"/>
  <c r="AS228" i="47"/>
  <c r="AG127" i="47"/>
  <c r="AS127" i="47"/>
  <c r="AG350" i="47"/>
  <c r="AS350" i="47"/>
  <c r="AG830" i="47"/>
  <c r="AS830" i="47"/>
  <c r="AG579" i="47"/>
  <c r="AS579" i="47"/>
  <c r="AG157" i="47"/>
  <c r="AS157" i="47"/>
  <c r="AG665" i="47"/>
  <c r="AS665" i="47"/>
  <c r="AG670" i="47"/>
  <c r="AS670" i="47"/>
  <c r="AG870" i="47"/>
  <c r="AS870" i="47"/>
  <c r="AG319" i="47"/>
  <c r="AS319" i="47"/>
  <c r="AG310" i="47"/>
  <c r="AS310" i="47"/>
  <c r="AG722" i="47"/>
  <c r="AS722" i="47"/>
  <c r="AG708" i="47"/>
  <c r="AS708" i="47"/>
  <c r="AG121" i="47"/>
  <c r="AS121" i="47"/>
  <c r="AG238" i="47"/>
  <c r="AS238" i="47"/>
  <c r="AG421" i="47"/>
  <c r="AS421" i="47"/>
  <c r="AG467" i="47"/>
  <c r="AS467" i="47"/>
  <c r="AG477" i="47"/>
  <c r="AS477" i="47"/>
  <c r="AG543" i="47"/>
  <c r="AS543" i="47"/>
  <c r="AG532" i="47"/>
  <c r="AS532" i="47"/>
  <c r="AG694" i="47"/>
  <c r="AS694" i="47"/>
  <c r="AG798" i="47"/>
  <c r="AS798" i="47"/>
  <c r="AG800" i="47"/>
  <c r="AS800" i="47"/>
  <c r="AG859" i="47"/>
  <c r="AS859" i="47"/>
  <c r="AG851" i="47"/>
  <c r="AS851" i="47"/>
  <c r="AG899" i="47"/>
  <c r="AS899" i="47"/>
  <c r="AG34" i="47"/>
  <c r="AS34" i="47"/>
  <c r="AG107" i="47"/>
  <c r="AS107" i="47"/>
  <c r="AG571" i="47"/>
  <c r="AS571" i="47"/>
  <c r="AG570" i="47"/>
  <c r="AS570" i="47"/>
  <c r="AG784" i="47"/>
  <c r="AS784" i="47"/>
  <c r="AG777" i="47"/>
  <c r="AS777" i="47"/>
  <c r="AG343" i="47"/>
  <c r="AS343" i="47"/>
  <c r="AG301" i="47"/>
  <c r="AS301" i="47"/>
  <c r="AG601" i="47"/>
  <c r="AS601" i="47"/>
  <c r="AG587" i="47"/>
  <c r="AS587" i="47"/>
  <c r="AG175" i="47"/>
  <c r="AS175" i="47"/>
  <c r="AG227" i="47"/>
  <c r="AS227" i="47"/>
  <c r="AG10" i="47"/>
  <c r="AS10" i="47"/>
  <c r="AG268" i="47"/>
  <c r="AS268" i="47"/>
  <c r="AG279" i="47"/>
  <c r="AS279" i="47"/>
  <c r="AG165" i="47"/>
  <c r="AS165" i="47"/>
  <c r="AG261" i="47"/>
  <c r="AS261" i="47"/>
  <c r="AG462" i="47"/>
  <c r="AS462" i="47"/>
  <c r="AG454" i="47"/>
  <c r="AS454" i="47"/>
  <c r="AG627" i="47"/>
  <c r="AS627" i="47"/>
  <c r="AG22" i="47"/>
  <c r="AS22" i="47"/>
  <c r="AG185" i="47"/>
  <c r="AS185" i="47"/>
  <c r="AG219" i="47"/>
  <c r="AS219" i="47"/>
  <c r="AG206" i="47"/>
  <c r="AS206" i="47"/>
  <c r="AG440" i="47"/>
  <c r="AS440" i="47"/>
  <c r="AG442" i="47"/>
  <c r="AS442" i="47"/>
  <c r="AG522" i="47"/>
  <c r="AS522" i="47"/>
  <c r="AG659" i="47"/>
  <c r="AS659" i="47"/>
  <c r="AG654" i="47"/>
  <c r="AS654" i="47"/>
  <c r="AG932" i="47"/>
  <c r="AS932" i="47"/>
  <c r="AG881" i="47"/>
  <c r="AS881" i="47"/>
  <c r="AG154" i="47"/>
  <c r="AS154" i="47"/>
  <c r="AG349" i="47"/>
  <c r="AS349" i="47"/>
  <c r="AG353" i="47"/>
  <c r="AS353" i="47"/>
  <c r="AG247" i="47"/>
  <c r="AS247" i="47"/>
  <c r="AG380" i="47"/>
  <c r="AS380" i="47"/>
  <c r="AG368" i="47"/>
  <c r="AS368" i="47"/>
  <c r="AG816" i="47"/>
  <c r="AS816" i="47"/>
  <c r="AG122" i="47"/>
  <c r="AS122" i="47"/>
  <c r="AG452" i="47"/>
  <c r="AS452" i="47"/>
  <c r="AG773" i="47"/>
  <c r="AS773" i="47"/>
  <c r="AG321" i="47"/>
  <c r="AS321" i="47"/>
  <c r="AG323" i="47"/>
  <c r="AS323" i="47"/>
  <c r="AG713" i="47"/>
  <c r="AS713" i="47"/>
  <c r="AG57" i="47"/>
  <c r="AS57" i="47"/>
  <c r="AG115" i="47"/>
  <c r="AS115" i="47"/>
  <c r="AG239" i="47"/>
  <c r="AS239" i="47"/>
  <c r="AG414" i="47"/>
  <c r="AS414" i="47"/>
  <c r="AG468" i="47"/>
  <c r="AS468" i="47"/>
  <c r="AG470" i="47"/>
  <c r="AS470" i="47"/>
  <c r="AG537" i="47"/>
  <c r="AS537" i="47"/>
  <c r="AG526" i="47"/>
  <c r="AS526" i="47"/>
  <c r="AG685" i="47"/>
  <c r="AS685" i="47"/>
  <c r="AG797" i="47"/>
  <c r="AS797" i="47"/>
  <c r="AG793" i="47"/>
  <c r="AS793" i="47"/>
  <c r="AG858" i="47"/>
  <c r="AS858" i="47"/>
  <c r="AG849" i="47"/>
  <c r="AS849" i="47"/>
  <c r="AG898" i="47"/>
  <c r="AS898" i="47"/>
  <c r="AG31" i="47"/>
  <c r="AS31" i="47"/>
  <c r="AG294" i="47"/>
  <c r="AS294" i="47"/>
  <c r="AG572" i="47"/>
  <c r="AS572" i="47"/>
  <c r="AG581" i="47"/>
  <c r="AS581" i="47"/>
  <c r="AG778" i="47"/>
  <c r="AS778" i="47"/>
  <c r="AG771" i="47"/>
  <c r="AS771" i="47"/>
  <c r="AG333" i="47"/>
  <c r="AS333" i="47"/>
  <c r="AG303" i="47"/>
  <c r="AS303" i="47"/>
  <c r="AG596" i="47"/>
  <c r="AS596" i="47"/>
  <c r="AG604" i="47"/>
  <c r="AS604" i="47"/>
  <c r="AG180" i="47"/>
  <c r="AS180" i="47"/>
  <c r="AG920" i="47"/>
  <c r="AS920" i="47"/>
  <c r="AG13" i="47"/>
  <c r="AS13" i="47"/>
  <c r="AG269" i="47"/>
  <c r="AS269" i="47"/>
  <c r="AG278" i="47"/>
  <c r="AS278" i="47"/>
  <c r="AG172" i="47"/>
  <c r="AS172" i="47"/>
  <c r="AG260" i="47"/>
  <c r="AS260" i="47"/>
  <c r="AG455" i="47"/>
  <c r="AS455" i="47"/>
  <c r="AG448" i="47"/>
  <c r="AS448" i="47"/>
  <c r="AG642" i="47"/>
  <c r="AS642" i="47"/>
  <c r="AG24" i="47"/>
  <c r="AS24" i="47"/>
  <c r="AG134" i="47"/>
  <c r="AS134" i="47"/>
  <c r="AG223" i="47"/>
  <c r="AS223" i="47"/>
  <c r="AG214" i="47"/>
  <c r="AS214" i="47"/>
  <c r="AG433" i="47"/>
  <c r="AS433" i="47"/>
  <c r="AG436" i="47"/>
  <c r="AS436" i="47"/>
  <c r="AG516" i="47"/>
  <c r="AS516" i="47"/>
  <c r="AG661" i="47"/>
  <c r="AS661" i="47"/>
  <c r="AG648" i="47"/>
  <c r="AS648" i="47"/>
  <c r="AG931" i="47"/>
  <c r="AS931" i="47"/>
  <c r="AG880" i="47"/>
  <c r="AS880" i="47"/>
  <c r="AG148" i="47"/>
  <c r="AS148" i="47"/>
  <c r="AG362" i="47"/>
  <c r="AS362" i="47"/>
  <c r="AG347" i="47"/>
  <c r="AS347" i="47"/>
  <c r="AG248" i="47"/>
  <c r="AS248" i="47"/>
  <c r="AG374" i="47"/>
  <c r="AS374" i="47"/>
  <c r="AG382" i="47"/>
  <c r="AS382" i="47"/>
  <c r="AG822" i="47"/>
  <c r="AS822" i="47"/>
  <c r="AG307" i="47"/>
  <c r="AS307" i="47"/>
  <c r="AG700" i="47"/>
  <c r="AS700" i="47"/>
  <c r="AG577" i="47"/>
  <c r="AS577" i="47"/>
  <c r="AG918" i="47"/>
  <c r="AS918" i="47"/>
  <c r="AG190" i="47"/>
  <c r="AS190" i="47"/>
  <c r="AG510" i="47"/>
  <c r="AS510" i="47"/>
  <c r="AG889" i="47"/>
  <c r="AS889" i="47"/>
  <c r="AG667" i="47"/>
  <c r="AS667" i="47"/>
  <c r="AG419" i="47"/>
  <c r="AS419" i="47"/>
  <c r="AG850" i="47"/>
  <c r="AS850" i="47"/>
  <c r="AG283" i="47"/>
  <c r="AS283" i="47"/>
  <c r="AG871" i="47"/>
  <c r="AS871" i="47"/>
  <c r="AG156" i="47"/>
  <c r="AS156" i="47"/>
  <c r="AG826" i="47"/>
  <c r="AS826" i="47"/>
  <c r="AG868" i="47"/>
  <c r="AS868" i="47"/>
  <c r="AG317" i="47"/>
  <c r="AS317" i="47"/>
  <c r="AG56" i="47"/>
  <c r="AS56" i="47"/>
  <c r="AG409" i="47"/>
  <c r="AS409" i="47"/>
  <c r="AG484" i="47"/>
  <c r="AS484" i="47"/>
  <c r="AG698" i="47"/>
  <c r="AS698" i="47"/>
  <c r="AG790" i="47"/>
  <c r="AS790" i="47"/>
  <c r="AG861" i="47"/>
  <c r="AS861" i="47"/>
  <c r="AG900" i="47"/>
  <c r="AS900" i="47"/>
  <c r="AG30" i="47"/>
  <c r="AS30" i="47"/>
  <c r="AG291" i="47"/>
  <c r="AS291" i="47"/>
  <c r="AG566" i="47"/>
  <c r="AS566" i="47"/>
  <c r="AG770" i="47"/>
  <c r="AS770" i="47"/>
  <c r="AG765" i="47"/>
  <c r="AS765" i="47"/>
  <c r="AG325" i="47"/>
  <c r="AS325" i="47"/>
  <c r="AG295" i="47"/>
  <c r="AS295" i="47"/>
  <c r="AG595" i="47"/>
  <c r="AS595" i="47"/>
  <c r="AG598" i="47"/>
  <c r="AS598" i="47"/>
  <c r="AG179" i="47"/>
  <c r="AS179" i="47"/>
  <c r="AG919" i="47"/>
  <c r="AS919" i="47"/>
  <c r="AG12" i="47"/>
  <c r="AS12" i="47"/>
  <c r="AG27" i="47"/>
  <c r="AS27" i="47"/>
  <c r="AG280" i="47"/>
  <c r="AS280" i="47"/>
  <c r="AG166" i="47"/>
  <c r="AS166" i="47"/>
  <c r="AG262" i="47"/>
  <c r="AS262" i="47"/>
  <c r="AG447" i="47"/>
  <c r="AS447" i="47"/>
  <c r="AG625" i="47"/>
  <c r="AS625" i="47"/>
  <c r="AG636" i="47"/>
  <c r="AS636" i="47"/>
  <c r="AG23" i="47"/>
  <c r="AS23" i="47"/>
  <c r="AG129" i="47"/>
  <c r="AS129" i="47"/>
  <c r="AG218" i="47"/>
  <c r="AS218" i="47"/>
  <c r="AG208" i="47"/>
  <c r="AS208" i="47"/>
  <c r="AG426" i="47"/>
  <c r="AS426" i="47"/>
  <c r="AG430" i="47"/>
  <c r="AS430" i="47"/>
  <c r="AG509" i="47"/>
  <c r="AS509" i="47"/>
  <c r="AG655" i="47"/>
  <c r="AS655" i="47"/>
  <c r="AG653" i="47"/>
  <c r="AS653" i="47"/>
  <c r="AG930" i="47"/>
  <c r="AS930" i="47"/>
  <c r="AG879" i="47"/>
  <c r="AS879" i="47"/>
  <c r="AG151" i="47"/>
  <c r="AS151" i="47"/>
  <c r="AG354" i="47"/>
  <c r="AS354" i="47"/>
  <c r="AG890" i="47"/>
  <c r="AS890" i="47"/>
  <c r="AG249" i="47"/>
  <c r="AS249" i="47"/>
  <c r="AG373" i="47"/>
  <c r="AS373" i="47"/>
  <c r="AG376" i="47"/>
  <c r="AS376" i="47"/>
  <c r="AG815" i="47"/>
  <c r="AS815" i="47"/>
  <c r="AG723" i="47"/>
  <c r="AS723" i="47"/>
  <c r="AG803" i="47"/>
  <c r="AS803" i="47"/>
  <c r="AG780" i="47"/>
  <c r="AS780" i="47"/>
  <c r="AG29" i="47"/>
  <c r="AS29" i="47"/>
  <c r="AG220" i="47"/>
  <c r="AS220" i="47"/>
  <c r="AG36" i="47"/>
  <c r="AS36" i="47"/>
  <c r="AG379" i="47"/>
  <c r="AS379" i="47"/>
  <c r="AG684" i="47"/>
  <c r="AS684" i="47"/>
  <c r="AG536" i="47"/>
  <c r="AS536" i="47"/>
  <c r="AG328" i="47"/>
  <c r="AS328" i="47"/>
  <c r="AG162" i="47"/>
  <c r="AS162" i="47"/>
  <c r="AG120" i="47"/>
  <c r="AS120" i="47"/>
  <c r="AG407" i="47"/>
  <c r="AS407" i="47"/>
  <c r="AG531" i="47"/>
  <c r="AS531" i="47"/>
  <c r="AG701" i="47"/>
  <c r="AS701" i="47"/>
  <c r="AG786" i="47"/>
  <c r="AS786" i="47"/>
  <c r="AG912" i="47"/>
  <c r="AS912" i="47"/>
  <c r="AG575" i="47"/>
  <c r="AS575" i="47"/>
  <c r="AG161" i="47"/>
  <c r="AS161" i="47"/>
  <c r="AG673" i="47"/>
  <c r="AS673" i="47"/>
  <c r="AG833" i="47"/>
  <c r="AS833" i="47"/>
  <c r="AG874" i="47"/>
  <c r="AS874" i="47"/>
  <c r="AG318" i="47"/>
  <c r="AS318" i="47"/>
  <c r="AG311" i="47"/>
  <c r="AS311" i="47"/>
  <c r="AG712" i="47"/>
  <c r="AS712" i="47"/>
  <c r="AG58" i="47"/>
  <c r="AS58" i="47"/>
  <c r="AG119" i="47"/>
  <c r="AS119" i="47"/>
  <c r="AG410" i="47"/>
  <c r="AS410" i="47"/>
  <c r="AG420" i="47"/>
  <c r="AS420" i="47"/>
  <c r="AG481" i="47"/>
  <c r="AS481" i="47"/>
  <c r="AG478" i="47"/>
  <c r="AS478" i="47"/>
  <c r="AG525" i="47"/>
  <c r="AS525" i="47"/>
  <c r="AG688" i="47"/>
  <c r="AS688" i="47"/>
  <c r="AG692" i="47"/>
  <c r="AS692" i="47"/>
  <c r="AG799" i="47"/>
  <c r="AS799" i="47"/>
  <c r="AG801" i="47"/>
  <c r="AS801" i="47"/>
  <c r="AG855" i="47"/>
  <c r="AS855" i="47"/>
  <c r="AG906" i="47"/>
  <c r="AS906" i="47"/>
  <c r="AG904" i="47"/>
  <c r="AS904" i="47"/>
  <c r="AG105" i="47"/>
  <c r="AS105" i="47"/>
  <c r="AG285" i="47"/>
  <c r="AS285" i="47"/>
  <c r="AG583" i="47"/>
  <c r="AS583" i="47"/>
  <c r="AG569" i="47"/>
  <c r="AS569" i="47"/>
  <c r="AG781" i="47"/>
  <c r="AS781" i="47"/>
  <c r="AG337" i="47"/>
  <c r="AS337" i="47"/>
  <c r="AG342" i="47"/>
  <c r="AS342" i="47"/>
  <c r="AG300" i="47"/>
  <c r="AS300" i="47"/>
  <c r="AG603" i="47"/>
  <c r="AS603" i="47"/>
  <c r="AG592" i="47"/>
  <c r="AS592" i="47"/>
  <c r="AG229" i="47"/>
  <c r="AS229" i="47"/>
  <c r="AG922" i="47"/>
  <c r="AS922" i="47"/>
  <c r="AG11" i="47"/>
  <c r="AS11" i="47"/>
  <c r="AG26" i="47"/>
  <c r="AS26" i="47"/>
  <c r="AG281" i="47"/>
  <c r="AS281" i="47"/>
  <c r="AG169" i="47"/>
  <c r="AS169" i="47"/>
  <c r="AG256" i="47"/>
  <c r="AS256" i="47"/>
  <c r="AG458" i="47"/>
  <c r="AS458" i="47"/>
  <c r="AG643" i="47"/>
  <c r="AS643" i="47"/>
  <c r="AG630" i="47"/>
  <c r="AS630" i="47"/>
  <c r="AG189" i="47"/>
  <c r="AS189" i="47"/>
  <c r="AG128" i="47"/>
  <c r="AS128" i="47"/>
  <c r="AG217" i="47"/>
  <c r="AS217" i="47"/>
  <c r="AG211" i="47"/>
  <c r="AS211" i="47"/>
  <c r="AG444" i="47"/>
  <c r="AS444" i="47"/>
  <c r="AG517" i="47"/>
  <c r="AS517" i="47"/>
  <c r="AG521" i="47"/>
  <c r="AS521" i="47"/>
  <c r="AG664" i="47"/>
  <c r="AS664" i="47"/>
  <c r="AG647" i="47"/>
  <c r="AS647" i="47"/>
  <c r="AG933" i="47"/>
  <c r="AS933" i="47"/>
  <c r="AG39" i="47"/>
  <c r="AS39" i="47"/>
  <c r="AG145" i="47"/>
  <c r="AS145" i="47"/>
  <c r="AG361" i="47"/>
  <c r="AS361" i="47"/>
  <c r="AG892" i="47"/>
  <c r="AS892" i="47"/>
  <c r="AG254" i="47"/>
  <c r="AS254" i="47"/>
  <c r="AG383" i="47"/>
  <c r="AS383" i="47"/>
  <c r="AG370" i="47"/>
  <c r="AS370" i="47"/>
  <c r="AG819" i="47"/>
  <c r="AS819" i="47"/>
  <c r="AG832" i="47"/>
  <c r="AS832" i="47"/>
  <c r="AG469" i="47"/>
  <c r="AS469" i="47"/>
  <c r="AG914" i="47"/>
  <c r="AS914" i="47"/>
  <c r="AG304" i="47"/>
  <c r="AS304" i="47"/>
  <c r="AG457" i="47"/>
  <c r="AS457" i="47"/>
  <c r="AG884" i="47"/>
  <c r="AS884" i="47"/>
  <c r="AG324" i="47"/>
  <c r="AS324" i="47"/>
  <c r="AG480" i="47"/>
  <c r="AS480" i="47"/>
  <c r="AG907" i="47"/>
  <c r="AS907" i="47"/>
  <c r="AG225" i="47"/>
  <c r="AS225" i="47"/>
  <c r="AG674" i="47"/>
  <c r="AS674" i="47"/>
  <c r="AG683" i="47"/>
  <c r="AS683" i="47"/>
  <c r="AG313" i="47"/>
  <c r="AS313" i="47"/>
  <c r="AG721" i="47"/>
  <c r="AS721" i="47"/>
  <c r="AG482" i="47"/>
  <c r="AS482" i="47"/>
  <c r="AG155" i="47"/>
  <c r="AS155" i="47"/>
  <c r="AG681" i="47"/>
  <c r="AS681" i="47"/>
  <c r="AG827" i="47"/>
  <c r="AS827" i="47"/>
  <c r="AG866" i="47"/>
  <c r="AS866" i="47"/>
  <c r="AG308" i="47"/>
  <c r="AS308" i="47"/>
  <c r="AG305" i="47"/>
  <c r="AS305" i="47"/>
  <c r="AG719" i="47"/>
  <c r="AS719" i="47"/>
  <c r="AG55" i="47"/>
  <c r="AS55" i="47"/>
  <c r="AG240" i="47"/>
  <c r="AS240" i="47"/>
  <c r="AG423" i="47"/>
  <c r="AS423" i="47"/>
  <c r="AG413" i="47"/>
  <c r="AS413" i="47"/>
  <c r="AG483" i="47"/>
  <c r="AS483" i="47"/>
  <c r="AG472" i="47"/>
  <c r="AS472" i="47"/>
  <c r="AG540" i="47"/>
  <c r="AS540" i="47"/>
  <c r="AG697" i="47"/>
  <c r="AS697" i="47"/>
  <c r="AG699" i="47"/>
  <c r="AS699" i="47"/>
  <c r="AG792" i="47"/>
  <c r="AS792" i="47"/>
  <c r="AG795" i="47"/>
  <c r="AS795" i="47"/>
  <c r="AG847" i="47"/>
  <c r="AS847" i="47"/>
  <c r="AG913" i="47"/>
  <c r="AS913" i="47"/>
  <c r="AG896" i="47"/>
  <c r="AS896" i="47"/>
  <c r="AG111" i="47"/>
  <c r="AS111" i="47"/>
  <c r="AG290" i="47"/>
  <c r="AS290" i="47"/>
  <c r="AG565" i="47"/>
  <c r="AS565" i="47"/>
  <c r="AG580" i="47"/>
  <c r="AS580" i="47"/>
  <c r="AG774" i="47"/>
  <c r="AS774" i="47"/>
  <c r="AG338" i="47"/>
  <c r="AS338" i="47"/>
  <c r="AG332" i="47"/>
  <c r="AS332" i="47"/>
  <c r="AG297" i="47"/>
  <c r="AS297" i="47"/>
  <c r="AG597" i="47"/>
  <c r="AS597" i="47"/>
  <c r="AG586" i="47"/>
  <c r="AS586" i="47"/>
  <c r="AG230" i="47"/>
  <c r="AS230" i="47"/>
  <c r="AG924" i="47"/>
  <c r="AS924" i="47"/>
  <c r="AG273" i="47"/>
  <c r="AS273" i="47"/>
  <c r="AG28" i="47"/>
  <c r="AS28" i="47"/>
  <c r="AG275" i="47"/>
  <c r="AS275" i="47"/>
  <c r="AG174" i="47"/>
  <c r="AS174" i="47"/>
  <c r="AG263" i="47"/>
  <c r="AS263" i="47"/>
  <c r="AG451" i="47"/>
  <c r="AS451" i="47"/>
  <c r="AG638" i="47"/>
  <c r="AS638" i="47"/>
  <c r="AG641" i="47"/>
  <c r="AS641" i="47"/>
  <c r="AG194" i="47"/>
  <c r="AS194" i="47"/>
  <c r="AG130" i="47"/>
  <c r="AS130" i="47"/>
  <c r="AG224" i="47"/>
  <c r="AS224" i="47"/>
  <c r="AG205" i="47"/>
  <c r="AS205" i="47"/>
  <c r="AG437" i="47"/>
  <c r="AS437" i="47"/>
  <c r="AG518" i="47"/>
  <c r="AS518" i="47"/>
  <c r="AG515" i="47"/>
  <c r="AS515" i="47"/>
  <c r="AG650" i="47"/>
  <c r="AS650" i="47"/>
  <c r="AG658" i="47"/>
  <c r="AS658" i="47"/>
  <c r="AG927" i="47"/>
  <c r="AS927" i="47"/>
  <c r="AG38" i="47"/>
  <c r="AS38" i="47"/>
  <c r="AG150" i="47"/>
  <c r="AS150" i="47"/>
  <c r="AG351" i="47"/>
  <c r="AS351" i="47"/>
  <c r="AG893" i="47"/>
  <c r="AS893" i="47"/>
  <c r="AG246" i="47"/>
  <c r="AS246" i="47"/>
  <c r="AG375" i="47"/>
  <c r="AS375" i="47"/>
  <c r="AG371" i="47"/>
  <c r="AS371" i="47"/>
  <c r="AG865" i="47"/>
  <c r="AS865" i="47"/>
  <c r="AG528" i="47"/>
  <c r="AS528" i="47"/>
  <c r="AG288" i="47"/>
  <c r="AS288" i="47"/>
  <c r="AG177" i="47"/>
  <c r="AS177" i="47"/>
  <c r="AG629" i="47"/>
  <c r="AS629" i="47"/>
  <c r="AG520" i="47"/>
  <c r="AS520" i="47"/>
  <c r="AG252" i="47"/>
  <c r="AS252" i="47"/>
  <c r="AG158" i="47"/>
  <c r="AS158" i="47"/>
  <c r="AG236" i="47"/>
  <c r="AS236" i="47"/>
  <c r="AG862" i="47"/>
  <c r="AS862" i="47"/>
  <c r="AG267" i="47"/>
  <c r="AS267" i="47"/>
  <c r="AG834" i="47"/>
  <c r="AS834" i="47"/>
  <c r="AG680" i="47"/>
  <c r="AS680" i="47"/>
  <c r="AG675" i="47"/>
  <c r="AS675" i="47"/>
  <c r="AG828" i="47"/>
  <c r="AS828" i="47"/>
  <c r="AG872" i="47"/>
  <c r="AS872" i="47"/>
  <c r="AG315" i="47"/>
  <c r="AS315" i="47"/>
  <c r="AG706" i="47"/>
  <c r="AS706" i="47"/>
  <c r="AG710" i="47"/>
  <c r="AS710" i="47"/>
  <c r="AG59" i="47"/>
  <c r="AS59" i="47"/>
  <c r="AG237" i="47"/>
  <c r="AS237" i="47"/>
  <c r="AG417" i="47"/>
  <c r="AS417" i="47"/>
  <c r="AG405" i="47"/>
  <c r="AS405" i="47"/>
  <c r="AG476" i="47"/>
  <c r="AS476" i="47"/>
  <c r="AG466" i="47"/>
  <c r="AS466" i="47"/>
  <c r="AG534" i="47"/>
  <c r="AS534" i="47"/>
  <c r="AG689" i="47"/>
  <c r="AS689" i="47"/>
  <c r="AG693" i="47"/>
  <c r="AS693" i="47"/>
  <c r="AG785" i="47"/>
  <c r="AS785" i="47"/>
  <c r="AG789" i="47"/>
  <c r="AS789" i="47"/>
  <c r="AG854" i="47"/>
  <c r="AS854" i="47"/>
  <c r="AG905" i="47"/>
  <c r="AS905" i="47"/>
  <c r="AG902" i="47"/>
  <c r="AS902" i="47"/>
  <c r="AG110" i="47"/>
  <c r="AS110" i="47"/>
  <c r="AG289" i="47"/>
  <c r="AS289" i="47"/>
  <c r="AG578" i="47"/>
  <c r="AS578" i="47"/>
  <c r="AG574" i="47"/>
  <c r="AS574" i="47"/>
  <c r="AG767" i="47"/>
  <c r="AS767" i="47"/>
  <c r="AG327" i="47"/>
  <c r="AS327" i="47"/>
  <c r="AG340" i="47"/>
  <c r="AS340" i="47"/>
  <c r="AG296" i="47"/>
  <c r="AS296" i="47"/>
  <c r="AG591" i="47"/>
  <c r="AS591" i="47"/>
  <c r="AG176" i="47"/>
  <c r="AS176" i="47"/>
  <c r="AG231" i="47"/>
  <c r="AS231" i="47"/>
  <c r="AG917" i="47"/>
  <c r="AS917" i="47"/>
  <c r="AG266" i="47"/>
  <c r="AS266" i="47"/>
  <c r="AG25" i="47"/>
  <c r="AS25" i="47"/>
  <c r="AG45" i="47"/>
  <c r="AS45" i="47"/>
  <c r="AG168" i="47"/>
  <c r="AS168" i="47"/>
  <c r="AG257" i="47"/>
  <c r="AS257" i="47"/>
  <c r="AG464" i="47"/>
  <c r="AS464" i="47"/>
  <c r="AG644" i="47"/>
  <c r="AS644" i="47"/>
  <c r="AG635" i="47"/>
  <c r="AS635" i="47"/>
  <c r="AG188" i="47"/>
  <c r="AS188" i="47"/>
  <c r="AG133" i="47"/>
  <c r="AS133" i="47"/>
  <c r="AG216" i="47"/>
  <c r="AS216" i="47"/>
  <c r="AG210" i="47"/>
  <c r="AS210" i="47"/>
  <c r="AG429" i="47"/>
  <c r="AS429" i="47"/>
  <c r="AG511" i="47"/>
  <c r="AS511" i="47"/>
  <c r="AG507" i="47"/>
  <c r="AS507" i="47"/>
  <c r="AG662" i="47"/>
  <c r="AS662" i="47"/>
  <c r="AG652" i="47"/>
  <c r="AS652" i="47"/>
  <c r="AG883" i="47"/>
  <c r="AS883" i="47"/>
  <c r="AG37" i="47"/>
  <c r="AS37" i="47"/>
  <c r="AG149" i="47"/>
  <c r="AS149" i="47"/>
  <c r="AG360" i="47"/>
  <c r="AS360" i="47"/>
  <c r="AG886" i="47"/>
  <c r="AS886" i="47"/>
  <c r="AG253" i="47"/>
  <c r="AS253" i="47"/>
  <c r="AG367" i="47"/>
  <c r="AS367" i="47"/>
  <c r="AG365" i="47"/>
  <c r="AS365" i="47"/>
  <c r="CB1005" i="54"/>
  <c r="AS1005" i="54"/>
  <c r="AT1005" i="54" s="1"/>
  <c r="AU1004" i="54"/>
  <c r="AV1004" i="54" s="1"/>
  <c r="AS1004" i="54"/>
  <c r="AT1004" i="54" s="1"/>
  <c r="AU1003" i="54"/>
  <c r="AV1003" i="54" s="1"/>
  <c r="AS1003" i="54"/>
  <c r="AT1003" i="54" s="1"/>
  <c r="AU1002" i="54"/>
  <c r="AV1002" i="54" s="1"/>
  <c r="AS1002" i="54"/>
  <c r="AT1002" i="54" s="1"/>
  <c r="AU1001" i="54"/>
  <c r="AV1001" i="54" s="1"/>
  <c r="AS1001" i="54"/>
  <c r="AT1001" i="54" s="1"/>
  <c r="AU1000" i="54"/>
  <c r="AV1000" i="54" s="1"/>
  <c r="AS1000" i="54"/>
  <c r="AT1000" i="54" s="1"/>
  <c r="AU999" i="54"/>
  <c r="AV999" i="54" s="1"/>
  <c r="AS999" i="54"/>
  <c r="AT999" i="54" s="1"/>
  <c r="AU998" i="54"/>
  <c r="AV998" i="54" s="1"/>
  <c r="AS998" i="54"/>
  <c r="AT998" i="54" s="1"/>
  <c r="AU997" i="54"/>
  <c r="AV997" i="54" s="1"/>
  <c r="AS997" i="54"/>
  <c r="AT997" i="54" s="1"/>
  <c r="AU996" i="54"/>
  <c r="AV996" i="54" s="1"/>
  <c r="AS996" i="54"/>
  <c r="AT996" i="54" s="1"/>
  <c r="AU995" i="54"/>
  <c r="AV995" i="54" s="1"/>
  <c r="AS995" i="54"/>
  <c r="AT995" i="54" s="1"/>
  <c r="AU994" i="54"/>
  <c r="AV994" i="54" s="1"/>
  <c r="AS994" i="54"/>
  <c r="AT994" i="54" s="1"/>
  <c r="AU993" i="54"/>
  <c r="AV993" i="54" s="1"/>
  <c r="AS993" i="54"/>
  <c r="AT993" i="54" s="1"/>
  <c r="AU992" i="54"/>
  <c r="AV992" i="54" s="1"/>
  <c r="AS992" i="54"/>
  <c r="AT992" i="54" s="1"/>
  <c r="AU991" i="54"/>
  <c r="AV991" i="54" s="1"/>
  <c r="AS991" i="54"/>
  <c r="AT991" i="54" s="1"/>
  <c r="AU990" i="54"/>
  <c r="AV990" i="54" s="1"/>
  <c r="AS990" i="54"/>
  <c r="AT990" i="54" s="1"/>
  <c r="AU989" i="54"/>
  <c r="AV989" i="54" s="1"/>
  <c r="AS989" i="54"/>
  <c r="AT989" i="54" s="1"/>
  <c r="AU988" i="54"/>
  <c r="AV988" i="54" s="1"/>
  <c r="AS988" i="54"/>
  <c r="AT988" i="54" s="1"/>
  <c r="AU987" i="54"/>
  <c r="AV987" i="54" s="1"/>
  <c r="AS987" i="54"/>
  <c r="AT987" i="54" s="1"/>
  <c r="AU986" i="54"/>
  <c r="AV986" i="54" s="1"/>
  <c r="AS986" i="54"/>
  <c r="AT986" i="54" s="1"/>
  <c r="AU985" i="54"/>
  <c r="AV985" i="54" s="1"/>
  <c r="AS985" i="54"/>
  <c r="AT985" i="54" s="1"/>
  <c r="AU984" i="54"/>
  <c r="AV984" i="54" s="1"/>
  <c r="AS984" i="54"/>
  <c r="AT984" i="54" s="1"/>
  <c r="AU983" i="54"/>
  <c r="AV983" i="54" s="1"/>
  <c r="AS983" i="54"/>
  <c r="AT983" i="54" s="1"/>
  <c r="AU982" i="54"/>
  <c r="AV982" i="54" s="1"/>
  <c r="AS982" i="54"/>
  <c r="AT982" i="54" s="1"/>
  <c r="AU981" i="54"/>
  <c r="AV981" i="54" s="1"/>
  <c r="AS981" i="54"/>
  <c r="AT981" i="54" s="1"/>
  <c r="AU980" i="54"/>
  <c r="AV980" i="54" s="1"/>
  <c r="AS980" i="54"/>
  <c r="AT980" i="54" s="1"/>
  <c r="AU979" i="54"/>
  <c r="AV979" i="54" s="1"/>
  <c r="AS979" i="54"/>
  <c r="AT979" i="54" s="1"/>
  <c r="AU978" i="54"/>
  <c r="AV978" i="54" s="1"/>
  <c r="AS978" i="54"/>
  <c r="AT978" i="54" s="1"/>
  <c r="AU977" i="54"/>
  <c r="AV977" i="54" s="1"/>
  <c r="AS977" i="54"/>
  <c r="AT977" i="54" s="1"/>
  <c r="AU976" i="54"/>
  <c r="AV976" i="54" s="1"/>
  <c r="AS976" i="54"/>
  <c r="AT976" i="54" s="1"/>
  <c r="AU975" i="54"/>
  <c r="AV975" i="54" s="1"/>
  <c r="AS975" i="54"/>
  <c r="AT975" i="54" s="1"/>
  <c r="AU974" i="54"/>
  <c r="AV974" i="54" s="1"/>
  <c r="AS974" i="54"/>
  <c r="AT974" i="54" s="1"/>
  <c r="AU973" i="54"/>
  <c r="AV973" i="54" s="1"/>
  <c r="AS973" i="54"/>
  <c r="AT973" i="54" s="1"/>
  <c r="AU972" i="54"/>
  <c r="AV972" i="54" s="1"/>
  <c r="AS972" i="54"/>
  <c r="AT972" i="54" s="1"/>
  <c r="AU971" i="54"/>
  <c r="AV971" i="54" s="1"/>
  <c r="AS971" i="54"/>
  <c r="AT971" i="54" s="1"/>
  <c r="AU970" i="54"/>
  <c r="AV970" i="54" s="1"/>
  <c r="AS970" i="54"/>
  <c r="AT970" i="54" s="1"/>
  <c r="AU969" i="54"/>
  <c r="AV969" i="54" s="1"/>
  <c r="AS969" i="54"/>
  <c r="AT969" i="54" s="1"/>
  <c r="AU968" i="54"/>
  <c r="AV968" i="54" s="1"/>
  <c r="AS968" i="54"/>
  <c r="AT968" i="54" s="1"/>
  <c r="AU967" i="54"/>
  <c r="AV967" i="54" s="1"/>
  <c r="AS967" i="54"/>
  <c r="AT967" i="54" s="1"/>
  <c r="AU966" i="54"/>
  <c r="AV966" i="54" s="1"/>
  <c r="AS966" i="54"/>
  <c r="AT966" i="54" s="1"/>
  <c r="AU965" i="54"/>
  <c r="AV965" i="54" s="1"/>
  <c r="AS965" i="54"/>
  <c r="AT965" i="54" s="1"/>
  <c r="AU964" i="54"/>
  <c r="AV964" i="54" s="1"/>
  <c r="AS964" i="54"/>
  <c r="AT964" i="54" s="1"/>
  <c r="AU963" i="54"/>
  <c r="AV963" i="54" s="1"/>
  <c r="AS963" i="54"/>
  <c r="AT963" i="54" s="1"/>
  <c r="AU962" i="54"/>
  <c r="AV962" i="54" s="1"/>
  <c r="AS962" i="54"/>
  <c r="AT962" i="54" s="1"/>
  <c r="AU961" i="54"/>
  <c r="AV961" i="54" s="1"/>
  <c r="AS961" i="54"/>
  <c r="AT961" i="54" s="1"/>
  <c r="AU960" i="54"/>
  <c r="AV960" i="54" s="1"/>
  <c r="AS960" i="54"/>
  <c r="AT960" i="54" s="1"/>
  <c r="AU959" i="54"/>
  <c r="AV959" i="54" s="1"/>
  <c r="AS959" i="54"/>
  <c r="AT959" i="54" s="1"/>
  <c r="AU958" i="54"/>
  <c r="AV958" i="54" s="1"/>
  <c r="AS958" i="54"/>
  <c r="AT958" i="54" s="1"/>
  <c r="AU957" i="54"/>
  <c r="AV957" i="54" s="1"/>
  <c r="AS957" i="54"/>
  <c r="AT957" i="54" s="1"/>
  <c r="AU956" i="54"/>
  <c r="AV956" i="54" s="1"/>
  <c r="AS956" i="54"/>
  <c r="AT956" i="54" s="1"/>
  <c r="AU955" i="54"/>
  <c r="AV955" i="54" s="1"/>
  <c r="AS955" i="54"/>
  <c r="AT955" i="54" s="1"/>
  <c r="AU954" i="54"/>
  <c r="AV954" i="54" s="1"/>
  <c r="AS954" i="54"/>
  <c r="AT954" i="54" s="1"/>
  <c r="AU953" i="54"/>
  <c r="AV953" i="54" s="1"/>
  <c r="AS953" i="54"/>
  <c r="AT953" i="54" s="1"/>
  <c r="AU952" i="54"/>
  <c r="AV952" i="54" s="1"/>
  <c r="AS952" i="54"/>
  <c r="AT952" i="54" s="1"/>
  <c r="AU951" i="54"/>
  <c r="AV951" i="54" s="1"/>
  <c r="AS951" i="54"/>
  <c r="AT951" i="54" s="1"/>
  <c r="AU950" i="54"/>
  <c r="AV950" i="54" s="1"/>
  <c r="AS950" i="54"/>
  <c r="AT950" i="54" s="1"/>
  <c r="AU949" i="54"/>
  <c r="AV949" i="54" s="1"/>
  <c r="AS949" i="54"/>
  <c r="AT949" i="54" s="1"/>
  <c r="AU948" i="54"/>
  <c r="AV948" i="54" s="1"/>
  <c r="AS948" i="54"/>
  <c r="AT948" i="54" s="1"/>
  <c r="AU947" i="54"/>
  <c r="AV947" i="54" s="1"/>
  <c r="AS947" i="54"/>
  <c r="AT947" i="54" s="1"/>
  <c r="AU946" i="54"/>
  <c r="AV946" i="54" s="1"/>
  <c r="AS946" i="54"/>
  <c r="AT946" i="54" s="1"/>
  <c r="AU945" i="54"/>
  <c r="AV945" i="54" s="1"/>
  <c r="AS945" i="54"/>
  <c r="AT945" i="54" s="1"/>
  <c r="AU944" i="54"/>
  <c r="AV944" i="54" s="1"/>
  <c r="AS944" i="54"/>
  <c r="AT944" i="54" s="1"/>
  <c r="AU943" i="54"/>
  <c r="AV943" i="54" s="1"/>
  <c r="AS943" i="54"/>
  <c r="AT943" i="54" s="1"/>
  <c r="AU942" i="54"/>
  <c r="AV942" i="54" s="1"/>
  <c r="AS942" i="54"/>
  <c r="AT942" i="54" s="1"/>
  <c r="AU941" i="54"/>
  <c r="AV941" i="54" s="1"/>
  <c r="AS941" i="54"/>
  <c r="AT941" i="54" s="1"/>
  <c r="AU940" i="54"/>
  <c r="AV940" i="54" s="1"/>
  <c r="AS940" i="54"/>
  <c r="AT940" i="54" s="1"/>
  <c r="AU939" i="54"/>
  <c r="AV939" i="54" s="1"/>
  <c r="AS939" i="54"/>
  <c r="AT939" i="54" s="1"/>
  <c r="AU938" i="54"/>
  <c r="AV938" i="54" s="1"/>
  <c r="AS938" i="54"/>
  <c r="AT938" i="54" s="1"/>
  <c r="AU937" i="54"/>
  <c r="AV937" i="54" s="1"/>
  <c r="AS937" i="54"/>
  <c r="AT937" i="54" s="1"/>
  <c r="AU936" i="54"/>
  <c r="AV936" i="54" s="1"/>
  <c r="AS936" i="54"/>
  <c r="AT936" i="54" s="1"/>
  <c r="AU935" i="54"/>
  <c r="AV935" i="54" s="1"/>
  <c r="AS935" i="54"/>
  <c r="AT935" i="54" s="1"/>
  <c r="AU934" i="54"/>
  <c r="AV934" i="54" s="1"/>
  <c r="AS934" i="54"/>
  <c r="AT934" i="54" s="1"/>
  <c r="AU933" i="54"/>
  <c r="AV933" i="54" s="1"/>
  <c r="AS933" i="54"/>
  <c r="AT933" i="54" s="1"/>
  <c r="AU932" i="54"/>
  <c r="AV932" i="54" s="1"/>
  <c r="AS932" i="54"/>
  <c r="AT932" i="54" s="1"/>
  <c r="AU931" i="54"/>
  <c r="AV931" i="54" s="1"/>
  <c r="AS931" i="54"/>
  <c r="AT931" i="54" s="1"/>
  <c r="AU930" i="54"/>
  <c r="AV930" i="54" s="1"/>
  <c r="AS930" i="54"/>
  <c r="AT930" i="54" s="1"/>
  <c r="AU929" i="54"/>
  <c r="AV929" i="54" s="1"/>
  <c r="AS929" i="54"/>
  <c r="AT929" i="54" s="1"/>
  <c r="AU928" i="54"/>
  <c r="AV928" i="54" s="1"/>
  <c r="AS928" i="54"/>
  <c r="AT928" i="54" s="1"/>
  <c r="AU927" i="54"/>
  <c r="AV927" i="54" s="1"/>
  <c r="AS927" i="54"/>
  <c r="AT927" i="54" s="1"/>
  <c r="AU926" i="54"/>
  <c r="AV926" i="54" s="1"/>
  <c r="AS926" i="54"/>
  <c r="AT926" i="54" s="1"/>
  <c r="AU925" i="54"/>
  <c r="AV925" i="54" s="1"/>
  <c r="AS925" i="54"/>
  <c r="AT925" i="54" s="1"/>
  <c r="AU924" i="54"/>
  <c r="AV924" i="54" s="1"/>
  <c r="AS924" i="54"/>
  <c r="AT924" i="54" s="1"/>
  <c r="AU923" i="54"/>
  <c r="AV923" i="54" s="1"/>
  <c r="AS923" i="54"/>
  <c r="AT923" i="54" s="1"/>
  <c r="AU922" i="54"/>
  <c r="AV922" i="54" s="1"/>
  <c r="AS922" i="54"/>
  <c r="AT922" i="54" s="1"/>
  <c r="AU921" i="54"/>
  <c r="AV921" i="54" s="1"/>
  <c r="AS921" i="54"/>
  <c r="AT921" i="54" s="1"/>
  <c r="AU920" i="54"/>
  <c r="AV920" i="54" s="1"/>
  <c r="AS920" i="54"/>
  <c r="AT920" i="54" s="1"/>
  <c r="AU919" i="54"/>
  <c r="AV919" i="54" s="1"/>
  <c r="AS919" i="54"/>
  <c r="AT919" i="54" s="1"/>
  <c r="AU918" i="54"/>
  <c r="AV918" i="54" s="1"/>
  <c r="AS918" i="54"/>
  <c r="AT918" i="54" s="1"/>
  <c r="AU917" i="54"/>
  <c r="AV917" i="54" s="1"/>
  <c r="AS917" i="54"/>
  <c r="AT917" i="54" s="1"/>
  <c r="AU916" i="54"/>
  <c r="AV916" i="54" s="1"/>
  <c r="AS916" i="54"/>
  <c r="AT916" i="54" s="1"/>
  <c r="AU915" i="54"/>
  <c r="AV915" i="54" s="1"/>
  <c r="AS915" i="54"/>
  <c r="AT915" i="54" s="1"/>
  <c r="AU914" i="54"/>
  <c r="AV914" i="54" s="1"/>
  <c r="AS914" i="54"/>
  <c r="AT914" i="54" s="1"/>
  <c r="AU913" i="54"/>
  <c r="AV913" i="54" s="1"/>
  <c r="AS913" i="54"/>
  <c r="AT913" i="54" s="1"/>
  <c r="AU912" i="54"/>
  <c r="AV912" i="54" s="1"/>
  <c r="AS912" i="54"/>
  <c r="AT912" i="54" s="1"/>
  <c r="AU911" i="54"/>
  <c r="AV911" i="54" s="1"/>
  <c r="AS911" i="54"/>
  <c r="AT911" i="54" s="1"/>
  <c r="AU910" i="54"/>
  <c r="AV910" i="54" s="1"/>
  <c r="AS910" i="54"/>
  <c r="AT910" i="54" s="1"/>
  <c r="AU909" i="54"/>
  <c r="AV909" i="54" s="1"/>
  <c r="AS909" i="54"/>
  <c r="AT909" i="54" s="1"/>
  <c r="AU908" i="54"/>
  <c r="AV908" i="54" s="1"/>
  <c r="AS908" i="54"/>
  <c r="AT908" i="54" s="1"/>
  <c r="AU907" i="54"/>
  <c r="AV907" i="54" s="1"/>
  <c r="AS907" i="54"/>
  <c r="AT907" i="54" s="1"/>
  <c r="AU906" i="54"/>
  <c r="AV906" i="54" s="1"/>
  <c r="AS906" i="54"/>
  <c r="AT906" i="54" s="1"/>
  <c r="AU905" i="54"/>
  <c r="AV905" i="54" s="1"/>
  <c r="AS905" i="54"/>
  <c r="AT905" i="54" s="1"/>
  <c r="AU904" i="54"/>
  <c r="AV904" i="54" s="1"/>
  <c r="AS904" i="54"/>
  <c r="AT904" i="54" s="1"/>
  <c r="AU903" i="54"/>
  <c r="AV903" i="54" s="1"/>
  <c r="AS903" i="54"/>
  <c r="AT903" i="54" s="1"/>
  <c r="AU902" i="54"/>
  <c r="AV902" i="54" s="1"/>
  <c r="AS902" i="54"/>
  <c r="AT902" i="54" s="1"/>
  <c r="AU901" i="54"/>
  <c r="AV901" i="54" s="1"/>
  <c r="AS901" i="54"/>
  <c r="AT901" i="54" s="1"/>
  <c r="AU900" i="54"/>
  <c r="AV900" i="54" s="1"/>
  <c r="AS900" i="54"/>
  <c r="AT900" i="54" s="1"/>
  <c r="AU899" i="54"/>
  <c r="AV899" i="54" s="1"/>
  <c r="AS899" i="54"/>
  <c r="AT899" i="54" s="1"/>
  <c r="AU898" i="54"/>
  <c r="AV898" i="54" s="1"/>
  <c r="AS898" i="54"/>
  <c r="AT898" i="54" s="1"/>
  <c r="AU897" i="54"/>
  <c r="AV897" i="54" s="1"/>
  <c r="AS897" i="54"/>
  <c r="AT897" i="54" s="1"/>
  <c r="AU896" i="54"/>
  <c r="AV896" i="54" s="1"/>
  <c r="AS896" i="54"/>
  <c r="AT896" i="54" s="1"/>
  <c r="AU895" i="54"/>
  <c r="AV895" i="54" s="1"/>
  <c r="AS895" i="54"/>
  <c r="AT895" i="54" s="1"/>
  <c r="AU894" i="54"/>
  <c r="AV894" i="54" s="1"/>
  <c r="AS894" i="54"/>
  <c r="AT894" i="54" s="1"/>
  <c r="AU893" i="54"/>
  <c r="AV893" i="54" s="1"/>
  <c r="AS893" i="54"/>
  <c r="AT893" i="54" s="1"/>
  <c r="AU892" i="54"/>
  <c r="AV892" i="54" s="1"/>
  <c r="AS892" i="54"/>
  <c r="AT892" i="54" s="1"/>
  <c r="AU891" i="54"/>
  <c r="AV891" i="54" s="1"/>
  <c r="AS891" i="54"/>
  <c r="AT891" i="54" s="1"/>
  <c r="AU890" i="54"/>
  <c r="AV890" i="54" s="1"/>
  <c r="AS890" i="54"/>
  <c r="AT890" i="54" s="1"/>
  <c r="AU889" i="54"/>
  <c r="AV889" i="54" s="1"/>
  <c r="AS889" i="54"/>
  <c r="AT889" i="54" s="1"/>
  <c r="AU888" i="54"/>
  <c r="AV888" i="54" s="1"/>
  <c r="AS888" i="54"/>
  <c r="AT888" i="54" s="1"/>
  <c r="AU887" i="54"/>
  <c r="AV887" i="54" s="1"/>
  <c r="AS887" i="54"/>
  <c r="AT887" i="54" s="1"/>
  <c r="AU886" i="54"/>
  <c r="AV886" i="54" s="1"/>
  <c r="AS886" i="54"/>
  <c r="AT886" i="54" s="1"/>
  <c r="AU885" i="54"/>
  <c r="AV885" i="54" s="1"/>
  <c r="AS885" i="54"/>
  <c r="AT885" i="54" s="1"/>
  <c r="AU884" i="54"/>
  <c r="AV884" i="54" s="1"/>
  <c r="AS884" i="54"/>
  <c r="AT884" i="54" s="1"/>
  <c r="AU883" i="54"/>
  <c r="AV883" i="54" s="1"/>
  <c r="AS883" i="54"/>
  <c r="AT883" i="54" s="1"/>
  <c r="AU882" i="54"/>
  <c r="AV882" i="54" s="1"/>
  <c r="AS882" i="54"/>
  <c r="AT882" i="54" s="1"/>
  <c r="AU881" i="54"/>
  <c r="AV881" i="54" s="1"/>
  <c r="AS881" i="54"/>
  <c r="AT881" i="54" s="1"/>
  <c r="AU880" i="54"/>
  <c r="AV880" i="54" s="1"/>
  <c r="AS880" i="54"/>
  <c r="AT880" i="54" s="1"/>
  <c r="AU879" i="54"/>
  <c r="AV879" i="54" s="1"/>
  <c r="AS879" i="54"/>
  <c r="AT879" i="54" s="1"/>
  <c r="AU878" i="54"/>
  <c r="AV878" i="54" s="1"/>
  <c r="AS878" i="54"/>
  <c r="AT878" i="54" s="1"/>
  <c r="AU877" i="54"/>
  <c r="AV877" i="54" s="1"/>
  <c r="AS877" i="54"/>
  <c r="AT877" i="54" s="1"/>
  <c r="AU876" i="54"/>
  <c r="AV876" i="54" s="1"/>
  <c r="AS876" i="54"/>
  <c r="AT876" i="54" s="1"/>
  <c r="AU875" i="54"/>
  <c r="AV875" i="54" s="1"/>
  <c r="AS875" i="54"/>
  <c r="AT875" i="54" s="1"/>
  <c r="AU874" i="54"/>
  <c r="AV874" i="54" s="1"/>
  <c r="AS874" i="54"/>
  <c r="AT874" i="54" s="1"/>
  <c r="AU873" i="54"/>
  <c r="AV873" i="54" s="1"/>
  <c r="AS873" i="54"/>
  <c r="AT873" i="54" s="1"/>
  <c r="AU872" i="54"/>
  <c r="AV872" i="54" s="1"/>
  <c r="AS872" i="54"/>
  <c r="AT872" i="54" s="1"/>
  <c r="AU871" i="54"/>
  <c r="AV871" i="54" s="1"/>
  <c r="AS871" i="54"/>
  <c r="AT871" i="54" s="1"/>
  <c r="AU870" i="54"/>
  <c r="AV870" i="54" s="1"/>
  <c r="AS870" i="54"/>
  <c r="AT870" i="54" s="1"/>
  <c r="AU869" i="54"/>
  <c r="AV869" i="54" s="1"/>
  <c r="AS869" i="54"/>
  <c r="AT869" i="54" s="1"/>
  <c r="AU868" i="54"/>
  <c r="AV868" i="54" s="1"/>
  <c r="AS868" i="54"/>
  <c r="AT868" i="54" s="1"/>
  <c r="AU867" i="54"/>
  <c r="AV867" i="54" s="1"/>
  <c r="AS867" i="54"/>
  <c r="AT867" i="54" s="1"/>
  <c r="AU866" i="54"/>
  <c r="AV866" i="54" s="1"/>
  <c r="AS866" i="54"/>
  <c r="AT866" i="54" s="1"/>
  <c r="AU865" i="54"/>
  <c r="AV865" i="54" s="1"/>
  <c r="AS865" i="54"/>
  <c r="AT865" i="54" s="1"/>
  <c r="AU864" i="54"/>
  <c r="AV864" i="54" s="1"/>
  <c r="AS864" i="54"/>
  <c r="AT864" i="54" s="1"/>
  <c r="AU863" i="54"/>
  <c r="AV863" i="54" s="1"/>
  <c r="AS863" i="54"/>
  <c r="AT863" i="54" s="1"/>
  <c r="AU862" i="54"/>
  <c r="AV862" i="54" s="1"/>
  <c r="AS862" i="54"/>
  <c r="AT862" i="54" s="1"/>
  <c r="AU861" i="54"/>
  <c r="AV861" i="54" s="1"/>
  <c r="AS861" i="54"/>
  <c r="AT861" i="54" s="1"/>
  <c r="AU860" i="54"/>
  <c r="AV860" i="54" s="1"/>
  <c r="AS860" i="54"/>
  <c r="AT860" i="54" s="1"/>
  <c r="AU859" i="54"/>
  <c r="AV859" i="54" s="1"/>
  <c r="AS859" i="54"/>
  <c r="AT859" i="54" s="1"/>
  <c r="AU858" i="54"/>
  <c r="AV858" i="54" s="1"/>
  <c r="AS858" i="54"/>
  <c r="AT858" i="54" s="1"/>
  <c r="AU857" i="54"/>
  <c r="AV857" i="54" s="1"/>
  <c r="AS857" i="54"/>
  <c r="AT857" i="54" s="1"/>
  <c r="AU856" i="54"/>
  <c r="AV856" i="54" s="1"/>
  <c r="AS856" i="54"/>
  <c r="AT856" i="54" s="1"/>
  <c r="AU855" i="54"/>
  <c r="AV855" i="54" s="1"/>
  <c r="AS855" i="54"/>
  <c r="AT855" i="54" s="1"/>
  <c r="AU854" i="54"/>
  <c r="AV854" i="54" s="1"/>
  <c r="AS854" i="54"/>
  <c r="AT854" i="54" s="1"/>
  <c r="AU853" i="54"/>
  <c r="AV853" i="54" s="1"/>
  <c r="AS853" i="54"/>
  <c r="AT853" i="54" s="1"/>
  <c r="AU852" i="54"/>
  <c r="AV852" i="54" s="1"/>
  <c r="AS852" i="54"/>
  <c r="AT852" i="54" s="1"/>
  <c r="AU851" i="54"/>
  <c r="AV851" i="54" s="1"/>
  <c r="AS851" i="54"/>
  <c r="AT851" i="54" s="1"/>
  <c r="AU850" i="54"/>
  <c r="AV850" i="54" s="1"/>
  <c r="AS850" i="54"/>
  <c r="AT850" i="54" s="1"/>
  <c r="AU849" i="54"/>
  <c r="AV849" i="54" s="1"/>
  <c r="AS849" i="54"/>
  <c r="AT849" i="54" s="1"/>
  <c r="AU848" i="54"/>
  <c r="AV848" i="54" s="1"/>
  <c r="AS848" i="54"/>
  <c r="AT848" i="54" s="1"/>
  <c r="AU847" i="54"/>
  <c r="AV847" i="54" s="1"/>
  <c r="AS847" i="54"/>
  <c r="AT847" i="54" s="1"/>
  <c r="AU846" i="54"/>
  <c r="AV846" i="54" s="1"/>
  <c r="AS846" i="54"/>
  <c r="AT846" i="54" s="1"/>
  <c r="AU845" i="54"/>
  <c r="AV845" i="54" s="1"/>
  <c r="AS845" i="54"/>
  <c r="AT845" i="54" s="1"/>
  <c r="AU844" i="54"/>
  <c r="AV844" i="54" s="1"/>
  <c r="AS844" i="54"/>
  <c r="AT844" i="54" s="1"/>
  <c r="AU843" i="54"/>
  <c r="AV843" i="54" s="1"/>
  <c r="AS843" i="54"/>
  <c r="AT843" i="54" s="1"/>
  <c r="AU842" i="54"/>
  <c r="AV842" i="54" s="1"/>
  <c r="AS842" i="54"/>
  <c r="AT842" i="54" s="1"/>
  <c r="AU841" i="54"/>
  <c r="AV841" i="54" s="1"/>
  <c r="AS841" i="54"/>
  <c r="AT841" i="54" s="1"/>
  <c r="AU840" i="54"/>
  <c r="AV840" i="54" s="1"/>
  <c r="AS840" i="54"/>
  <c r="AT840" i="54" s="1"/>
  <c r="AU839" i="54"/>
  <c r="AV839" i="54" s="1"/>
  <c r="AS839" i="54"/>
  <c r="AT839" i="54" s="1"/>
  <c r="AU838" i="54"/>
  <c r="AV838" i="54" s="1"/>
  <c r="AS838" i="54"/>
  <c r="AT838" i="54" s="1"/>
  <c r="AU837" i="54"/>
  <c r="AV837" i="54" s="1"/>
  <c r="AS837" i="54"/>
  <c r="AT837" i="54" s="1"/>
  <c r="AU836" i="54"/>
  <c r="AV836" i="54" s="1"/>
  <c r="AS836" i="54"/>
  <c r="AT836" i="54" s="1"/>
  <c r="AU835" i="54"/>
  <c r="AV835" i="54" s="1"/>
  <c r="AS835" i="54"/>
  <c r="AT835" i="54" s="1"/>
  <c r="AU834" i="54"/>
  <c r="AV834" i="54" s="1"/>
  <c r="AS834" i="54"/>
  <c r="AT834" i="54" s="1"/>
  <c r="AU833" i="54"/>
  <c r="AV833" i="54" s="1"/>
  <c r="AS833" i="54"/>
  <c r="AT833" i="54" s="1"/>
  <c r="AU832" i="54"/>
  <c r="AV832" i="54" s="1"/>
  <c r="AS832" i="54"/>
  <c r="AT832" i="54" s="1"/>
  <c r="AU831" i="54"/>
  <c r="AV831" i="54" s="1"/>
  <c r="AS831" i="54"/>
  <c r="AT831" i="54" s="1"/>
  <c r="AU830" i="54"/>
  <c r="AV830" i="54" s="1"/>
  <c r="AS830" i="54"/>
  <c r="AT830" i="54" s="1"/>
  <c r="AU829" i="54"/>
  <c r="AV829" i="54" s="1"/>
  <c r="AS829" i="54"/>
  <c r="AT829" i="54" s="1"/>
  <c r="AU828" i="54"/>
  <c r="AV828" i="54" s="1"/>
  <c r="AS828" i="54"/>
  <c r="AT828" i="54" s="1"/>
  <c r="AU827" i="54"/>
  <c r="AV827" i="54" s="1"/>
  <c r="AS827" i="54"/>
  <c r="AT827" i="54" s="1"/>
  <c r="AU826" i="54"/>
  <c r="AV826" i="54" s="1"/>
  <c r="AS826" i="54"/>
  <c r="AT826" i="54" s="1"/>
  <c r="AU825" i="54"/>
  <c r="AV825" i="54" s="1"/>
  <c r="AS825" i="54"/>
  <c r="AT825" i="54" s="1"/>
  <c r="AU824" i="54"/>
  <c r="AV824" i="54" s="1"/>
  <c r="AS824" i="54"/>
  <c r="AT824" i="54" s="1"/>
  <c r="AU823" i="54"/>
  <c r="AV823" i="54" s="1"/>
  <c r="AS823" i="54"/>
  <c r="AT823" i="54" s="1"/>
  <c r="AU822" i="54"/>
  <c r="AV822" i="54" s="1"/>
  <c r="AS822" i="54"/>
  <c r="AT822" i="54" s="1"/>
  <c r="AU821" i="54"/>
  <c r="AV821" i="54" s="1"/>
  <c r="AS821" i="54"/>
  <c r="AT821" i="54" s="1"/>
  <c r="AU820" i="54"/>
  <c r="AV820" i="54" s="1"/>
  <c r="AS820" i="54"/>
  <c r="AT820" i="54" s="1"/>
  <c r="AU819" i="54"/>
  <c r="AV819" i="54" s="1"/>
  <c r="AS819" i="54"/>
  <c r="AT819" i="54" s="1"/>
  <c r="AU818" i="54"/>
  <c r="AV818" i="54" s="1"/>
  <c r="AS818" i="54"/>
  <c r="AT818" i="54" s="1"/>
  <c r="AU817" i="54"/>
  <c r="AV817" i="54" s="1"/>
  <c r="AS817" i="54"/>
  <c r="AT817" i="54" s="1"/>
  <c r="AU816" i="54"/>
  <c r="AV816" i="54" s="1"/>
  <c r="AS816" i="54"/>
  <c r="AT816" i="54" s="1"/>
  <c r="AU815" i="54"/>
  <c r="AV815" i="54" s="1"/>
  <c r="AS815" i="54"/>
  <c r="AT815" i="54" s="1"/>
  <c r="AU814" i="54"/>
  <c r="AV814" i="54" s="1"/>
  <c r="AS814" i="54"/>
  <c r="AT814" i="54" s="1"/>
  <c r="AU813" i="54"/>
  <c r="AV813" i="54" s="1"/>
  <c r="AS813" i="54"/>
  <c r="AT813" i="54" s="1"/>
  <c r="AU812" i="54"/>
  <c r="AV812" i="54" s="1"/>
  <c r="AS812" i="54"/>
  <c r="AT812" i="54" s="1"/>
  <c r="AU811" i="54"/>
  <c r="AV811" i="54" s="1"/>
  <c r="AS811" i="54"/>
  <c r="AT811" i="54" s="1"/>
  <c r="AU810" i="54"/>
  <c r="AV810" i="54" s="1"/>
  <c r="AS810" i="54"/>
  <c r="AT810" i="54" s="1"/>
  <c r="AU809" i="54"/>
  <c r="AV809" i="54" s="1"/>
  <c r="AS809" i="54"/>
  <c r="AT809" i="54" s="1"/>
  <c r="AU808" i="54"/>
  <c r="AV808" i="54" s="1"/>
  <c r="AS808" i="54"/>
  <c r="AT808" i="54" s="1"/>
  <c r="AU807" i="54"/>
  <c r="AV807" i="54" s="1"/>
  <c r="AS807" i="54"/>
  <c r="AT807" i="54" s="1"/>
  <c r="AU806" i="54"/>
  <c r="AV806" i="54" s="1"/>
  <c r="AS806" i="54"/>
  <c r="AT806" i="54" s="1"/>
  <c r="AU805" i="54"/>
  <c r="AV805" i="54" s="1"/>
  <c r="AS805" i="54"/>
  <c r="AT805" i="54" s="1"/>
  <c r="AU804" i="54"/>
  <c r="AV804" i="54" s="1"/>
  <c r="AS804" i="54"/>
  <c r="AT804" i="54" s="1"/>
  <c r="AU803" i="54"/>
  <c r="AV803" i="54" s="1"/>
  <c r="AS803" i="54"/>
  <c r="AT803" i="54" s="1"/>
  <c r="AU802" i="54"/>
  <c r="AV802" i="54" s="1"/>
  <c r="AS802" i="54"/>
  <c r="AT802" i="54" s="1"/>
  <c r="AU801" i="54"/>
  <c r="AV801" i="54" s="1"/>
  <c r="AS801" i="54"/>
  <c r="AT801" i="54" s="1"/>
  <c r="AU800" i="54"/>
  <c r="AV800" i="54" s="1"/>
  <c r="AS800" i="54"/>
  <c r="AT800" i="54" s="1"/>
  <c r="AU799" i="54"/>
  <c r="AV799" i="54" s="1"/>
  <c r="AS799" i="54"/>
  <c r="AT799" i="54" s="1"/>
  <c r="AU798" i="54"/>
  <c r="AV798" i="54" s="1"/>
  <c r="AS798" i="54"/>
  <c r="AT798" i="54" s="1"/>
  <c r="AU797" i="54"/>
  <c r="AV797" i="54" s="1"/>
  <c r="AS797" i="54"/>
  <c r="AT797" i="54" s="1"/>
  <c r="AU796" i="54"/>
  <c r="AV796" i="54" s="1"/>
  <c r="AS796" i="54"/>
  <c r="AT796" i="54" s="1"/>
  <c r="AU795" i="54"/>
  <c r="AV795" i="54" s="1"/>
  <c r="AS795" i="54"/>
  <c r="AT795" i="54" s="1"/>
  <c r="AU794" i="54"/>
  <c r="AV794" i="54" s="1"/>
  <c r="AS794" i="54"/>
  <c r="AT794" i="54" s="1"/>
  <c r="AU793" i="54"/>
  <c r="AV793" i="54" s="1"/>
  <c r="AS793" i="54"/>
  <c r="AT793" i="54" s="1"/>
  <c r="AU792" i="54"/>
  <c r="AV792" i="54" s="1"/>
  <c r="AS792" i="54"/>
  <c r="AT792" i="54" s="1"/>
  <c r="AU791" i="54"/>
  <c r="AV791" i="54" s="1"/>
  <c r="AS791" i="54"/>
  <c r="AT791" i="54" s="1"/>
  <c r="AU790" i="54"/>
  <c r="AV790" i="54" s="1"/>
  <c r="AS790" i="54"/>
  <c r="AT790" i="54" s="1"/>
  <c r="AU789" i="54"/>
  <c r="AV789" i="54" s="1"/>
  <c r="AS789" i="54"/>
  <c r="AT789" i="54" s="1"/>
  <c r="AU788" i="54"/>
  <c r="AV788" i="54" s="1"/>
  <c r="AS788" i="54"/>
  <c r="AT788" i="54" s="1"/>
  <c r="AU787" i="54"/>
  <c r="AV787" i="54" s="1"/>
  <c r="AS787" i="54"/>
  <c r="AT787" i="54" s="1"/>
  <c r="AU786" i="54"/>
  <c r="AV786" i="54" s="1"/>
  <c r="AS786" i="54"/>
  <c r="AT786" i="54" s="1"/>
  <c r="AU785" i="54"/>
  <c r="AV785" i="54" s="1"/>
  <c r="AS785" i="54"/>
  <c r="AT785" i="54" s="1"/>
  <c r="AU784" i="54"/>
  <c r="AV784" i="54" s="1"/>
  <c r="AS784" i="54"/>
  <c r="AT784" i="54" s="1"/>
  <c r="AU783" i="54"/>
  <c r="AV783" i="54" s="1"/>
  <c r="AS783" i="54"/>
  <c r="AT783" i="54" s="1"/>
  <c r="AU782" i="54"/>
  <c r="AV782" i="54" s="1"/>
  <c r="AS782" i="54"/>
  <c r="AT782" i="54" s="1"/>
  <c r="AU781" i="54"/>
  <c r="AV781" i="54" s="1"/>
  <c r="AS781" i="54"/>
  <c r="AT781" i="54" s="1"/>
  <c r="AU780" i="54"/>
  <c r="AV780" i="54" s="1"/>
  <c r="AS780" i="54"/>
  <c r="AT780" i="54" s="1"/>
  <c r="AU779" i="54"/>
  <c r="AV779" i="54" s="1"/>
  <c r="AS779" i="54"/>
  <c r="AT779" i="54" s="1"/>
  <c r="AU778" i="54"/>
  <c r="AV778" i="54" s="1"/>
  <c r="AS778" i="54"/>
  <c r="AT778" i="54" s="1"/>
  <c r="AU777" i="54"/>
  <c r="AV777" i="54" s="1"/>
  <c r="AS777" i="54"/>
  <c r="AT777" i="54" s="1"/>
  <c r="AU776" i="54"/>
  <c r="AV776" i="54" s="1"/>
  <c r="AS776" i="54"/>
  <c r="AT776" i="54" s="1"/>
  <c r="AU775" i="54"/>
  <c r="AV775" i="54" s="1"/>
  <c r="AS775" i="54"/>
  <c r="AT775" i="54" s="1"/>
  <c r="AU774" i="54"/>
  <c r="AV774" i="54" s="1"/>
  <c r="AS774" i="54"/>
  <c r="AT774" i="54" s="1"/>
  <c r="AU773" i="54"/>
  <c r="AV773" i="54" s="1"/>
  <c r="AS773" i="54"/>
  <c r="AT773" i="54" s="1"/>
  <c r="AU772" i="54"/>
  <c r="AV772" i="54" s="1"/>
  <c r="AS772" i="54"/>
  <c r="AT772" i="54" s="1"/>
  <c r="AU771" i="54"/>
  <c r="AV771" i="54" s="1"/>
  <c r="AS771" i="54"/>
  <c r="AT771" i="54" s="1"/>
  <c r="AU770" i="54"/>
  <c r="AV770" i="54" s="1"/>
  <c r="AS770" i="54"/>
  <c r="AT770" i="54" s="1"/>
  <c r="AU769" i="54"/>
  <c r="AV769" i="54" s="1"/>
  <c r="AS769" i="54"/>
  <c r="AT769" i="54" s="1"/>
  <c r="AU768" i="54"/>
  <c r="AV768" i="54" s="1"/>
  <c r="AS768" i="54"/>
  <c r="AT768" i="54" s="1"/>
  <c r="AU767" i="54"/>
  <c r="AV767" i="54" s="1"/>
  <c r="AS767" i="54"/>
  <c r="AT767" i="54" s="1"/>
  <c r="AU766" i="54"/>
  <c r="AV766" i="54" s="1"/>
  <c r="AS766" i="54"/>
  <c r="AT766" i="54" s="1"/>
  <c r="AU765" i="54"/>
  <c r="AV765" i="54" s="1"/>
  <c r="AS765" i="54"/>
  <c r="AT765" i="54" s="1"/>
  <c r="AU764" i="54"/>
  <c r="AV764" i="54" s="1"/>
  <c r="AS764" i="54"/>
  <c r="AT764" i="54" s="1"/>
  <c r="AU763" i="54"/>
  <c r="AV763" i="54" s="1"/>
  <c r="AS763" i="54"/>
  <c r="AT763" i="54" s="1"/>
  <c r="AU762" i="54"/>
  <c r="AV762" i="54" s="1"/>
  <c r="AS762" i="54"/>
  <c r="AT762" i="54" s="1"/>
  <c r="AU761" i="54"/>
  <c r="AV761" i="54" s="1"/>
  <c r="AS761" i="54"/>
  <c r="AT761" i="54" s="1"/>
  <c r="AU760" i="54"/>
  <c r="AV760" i="54" s="1"/>
  <c r="AS760" i="54"/>
  <c r="AT760" i="54" s="1"/>
  <c r="AU759" i="54"/>
  <c r="AV759" i="54" s="1"/>
  <c r="AS759" i="54"/>
  <c r="AT759" i="54" s="1"/>
  <c r="AU758" i="54"/>
  <c r="AV758" i="54" s="1"/>
  <c r="AS758" i="54"/>
  <c r="AT758" i="54" s="1"/>
  <c r="AU757" i="54"/>
  <c r="AV757" i="54" s="1"/>
  <c r="AS757" i="54"/>
  <c r="AT757" i="54" s="1"/>
  <c r="AU756" i="54"/>
  <c r="AV756" i="54" s="1"/>
  <c r="AS756" i="54"/>
  <c r="AT756" i="54" s="1"/>
  <c r="AU755" i="54"/>
  <c r="AV755" i="54" s="1"/>
  <c r="AS755" i="54"/>
  <c r="AT755" i="54" s="1"/>
  <c r="AU754" i="54"/>
  <c r="AV754" i="54" s="1"/>
  <c r="AS754" i="54"/>
  <c r="AT754" i="54" s="1"/>
  <c r="AU753" i="54"/>
  <c r="AV753" i="54" s="1"/>
  <c r="AS753" i="54"/>
  <c r="AT753" i="54" s="1"/>
  <c r="AU752" i="54"/>
  <c r="AV752" i="54" s="1"/>
  <c r="AS752" i="54"/>
  <c r="AT752" i="54" s="1"/>
  <c r="AU751" i="54"/>
  <c r="AV751" i="54" s="1"/>
  <c r="AS751" i="54"/>
  <c r="AT751" i="54" s="1"/>
  <c r="AU750" i="54"/>
  <c r="AV750" i="54" s="1"/>
  <c r="AS750" i="54"/>
  <c r="AT750" i="54" s="1"/>
  <c r="AU749" i="54"/>
  <c r="AV749" i="54" s="1"/>
  <c r="AS749" i="54"/>
  <c r="AT749" i="54" s="1"/>
  <c r="AU748" i="54"/>
  <c r="AV748" i="54" s="1"/>
  <c r="AS748" i="54"/>
  <c r="AT748" i="54" s="1"/>
  <c r="AU747" i="54"/>
  <c r="AV747" i="54" s="1"/>
  <c r="AS747" i="54"/>
  <c r="AT747" i="54" s="1"/>
  <c r="AU746" i="54"/>
  <c r="AV746" i="54" s="1"/>
  <c r="AS746" i="54"/>
  <c r="AT746" i="54" s="1"/>
  <c r="AU745" i="54"/>
  <c r="AV745" i="54" s="1"/>
  <c r="AS745" i="54"/>
  <c r="AT745" i="54" s="1"/>
  <c r="AU744" i="54"/>
  <c r="AV744" i="54" s="1"/>
  <c r="AS744" i="54"/>
  <c r="AT744" i="54" s="1"/>
  <c r="AU743" i="54"/>
  <c r="AV743" i="54" s="1"/>
  <c r="AS743" i="54"/>
  <c r="AT743" i="54" s="1"/>
  <c r="AU742" i="54"/>
  <c r="AV742" i="54" s="1"/>
  <c r="AS742" i="54"/>
  <c r="AT742" i="54" s="1"/>
  <c r="AU741" i="54"/>
  <c r="AV741" i="54" s="1"/>
  <c r="AS741" i="54"/>
  <c r="AT741" i="54" s="1"/>
  <c r="AU740" i="54"/>
  <c r="AV740" i="54" s="1"/>
  <c r="AS740" i="54"/>
  <c r="AT740" i="54" s="1"/>
  <c r="AU739" i="54"/>
  <c r="AV739" i="54" s="1"/>
  <c r="AS739" i="54"/>
  <c r="AT739" i="54" s="1"/>
  <c r="AU738" i="54"/>
  <c r="AV738" i="54" s="1"/>
  <c r="AS738" i="54"/>
  <c r="AT738" i="54" s="1"/>
  <c r="AU737" i="54"/>
  <c r="AV737" i="54" s="1"/>
  <c r="AS737" i="54"/>
  <c r="AT737" i="54" s="1"/>
  <c r="AU736" i="54"/>
  <c r="AV736" i="54" s="1"/>
  <c r="AS736" i="54"/>
  <c r="AT736" i="54" s="1"/>
  <c r="AU735" i="54"/>
  <c r="AV735" i="54" s="1"/>
  <c r="AS735" i="54"/>
  <c r="AT735" i="54" s="1"/>
  <c r="AU734" i="54"/>
  <c r="AV734" i="54" s="1"/>
  <c r="AS734" i="54"/>
  <c r="AT734" i="54" s="1"/>
  <c r="AU733" i="54"/>
  <c r="AV733" i="54" s="1"/>
  <c r="AS733" i="54"/>
  <c r="AT733" i="54" s="1"/>
  <c r="AU732" i="54"/>
  <c r="AV732" i="54" s="1"/>
  <c r="AS732" i="54"/>
  <c r="AT732" i="54" s="1"/>
  <c r="AU731" i="54"/>
  <c r="AV731" i="54" s="1"/>
  <c r="AS731" i="54"/>
  <c r="AT731" i="54" s="1"/>
  <c r="AU730" i="54"/>
  <c r="AV730" i="54" s="1"/>
  <c r="AS730" i="54"/>
  <c r="AT730" i="54" s="1"/>
  <c r="AU729" i="54"/>
  <c r="AV729" i="54" s="1"/>
  <c r="AS729" i="54"/>
  <c r="AT729" i="54" s="1"/>
  <c r="AU728" i="54"/>
  <c r="AV728" i="54" s="1"/>
  <c r="AS728" i="54"/>
  <c r="AT728" i="54" s="1"/>
  <c r="AU727" i="54"/>
  <c r="AV727" i="54" s="1"/>
  <c r="AS727" i="54"/>
  <c r="AT727" i="54" s="1"/>
  <c r="AU726" i="54"/>
  <c r="AV726" i="54" s="1"/>
  <c r="AS726" i="54"/>
  <c r="AT726" i="54" s="1"/>
  <c r="AU725" i="54"/>
  <c r="AV725" i="54" s="1"/>
  <c r="AS725" i="54"/>
  <c r="AT725" i="54" s="1"/>
  <c r="AU724" i="54"/>
  <c r="AV724" i="54" s="1"/>
  <c r="AS724" i="54"/>
  <c r="AT724" i="54" s="1"/>
  <c r="AU723" i="54"/>
  <c r="AV723" i="54" s="1"/>
  <c r="AS723" i="54"/>
  <c r="AT723" i="54" s="1"/>
  <c r="AU722" i="54"/>
  <c r="AV722" i="54" s="1"/>
  <c r="AS722" i="54"/>
  <c r="AT722" i="54" s="1"/>
  <c r="AU721" i="54"/>
  <c r="AV721" i="54" s="1"/>
  <c r="AS721" i="54"/>
  <c r="AT721" i="54" s="1"/>
  <c r="AU720" i="54"/>
  <c r="AV720" i="54" s="1"/>
  <c r="AS720" i="54"/>
  <c r="AT720" i="54" s="1"/>
  <c r="AU719" i="54"/>
  <c r="AV719" i="54" s="1"/>
  <c r="AS719" i="54"/>
  <c r="AT719" i="54" s="1"/>
  <c r="AU718" i="54"/>
  <c r="AV718" i="54" s="1"/>
  <c r="AS718" i="54"/>
  <c r="AT718" i="54" s="1"/>
  <c r="AU717" i="54"/>
  <c r="AV717" i="54" s="1"/>
  <c r="AS717" i="54"/>
  <c r="AT717" i="54" s="1"/>
  <c r="AU716" i="54"/>
  <c r="AV716" i="54" s="1"/>
  <c r="AS716" i="54"/>
  <c r="AT716" i="54" s="1"/>
  <c r="AU715" i="54"/>
  <c r="AV715" i="54" s="1"/>
  <c r="AS715" i="54"/>
  <c r="AT715" i="54" s="1"/>
  <c r="AU714" i="54"/>
  <c r="AV714" i="54" s="1"/>
  <c r="AS714" i="54"/>
  <c r="AT714" i="54" s="1"/>
  <c r="AU713" i="54"/>
  <c r="AV713" i="54" s="1"/>
  <c r="AS713" i="54"/>
  <c r="AT713" i="54" s="1"/>
  <c r="AU712" i="54"/>
  <c r="AV712" i="54" s="1"/>
  <c r="AS712" i="54"/>
  <c r="AT712" i="54" s="1"/>
  <c r="AU711" i="54"/>
  <c r="AV711" i="54" s="1"/>
  <c r="AS711" i="54"/>
  <c r="AT711" i="54" s="1"/>
  <c r="AU710" i="54"/>
  <c r="AV710" i="54" s="1"/>
  <c r="AS710" i="54"/>
  <c r="AT710" i="54" s="1"/>
  <c r="AU709" i="54"/>
  <c r="AV709" i="54" s="1"/>
  <c r="AS709" i="54"/>
  <c r="AT709" i="54" s="1"/>
  <c r="AU708" i="54"/>
  <c r="AV708" i="54" s="1"/>
  <c r="AS708" i="54"/>
  <c r="AT708" i="54" s="1"/>
  <c r="AU707" i="54"/>
  <c r="AV707" i="54" s="1"/>
  <c r="AS707" i="54"/>
  <c r="AT707" i="54" s="1"/>
  <c r="AU706" i="54"/>
  <c r="AV706" i="54" s="1"/>
  <c r="AS706" i="54"/>
  <c r="AT706" i="54" s="1"/>
  <c r="AU705" i="54"/>
  <c r="AV705" i="54" s="1"/>
  <c r="AS705" i="54"/>
  <c r="AT705" i="54" s="1"/>
  <c r="AU704" i="54"/>
  <c r="AV704" i="54" s="1"/>
  <c r="AS704" i="54"/>
  <c r="AT704" i="54" s="1"/>
  <c r="AU703" i="54"/>
  <c r="AV703" i="54" s="1"/>
  <c r="AS703" i="54"/>
  <c r="AT703" i="54" s="1"/>
  <c r="AU702" i="54"/>
  <c r="AV702" i="54" s="1"/>
  <c r="AS702" i="54"/>
  <c r="AT702" i="54" s="1"/>
  <c r="AU701" i="54"/>
  <c r="AV701" i="54" s="1"/>
  <c r="AS701" i="54"/>
  <c r="AT701" i="54" s="1"/>
  <c r="AU700" i="54"/>
  <c r="AV700" i="54" s="1"/>
  <c r="AS700" i="54"/>
  <c r="AT700" i="54" s="1"/>
  <c r="AU699" i="54"/>
  <c r="AV699" i="54" s="1"/>
  <c r="AS699" i="54"/>
  <c r="AT699" i="54" s="1"/>
  <c r="AU698" i="54"/>
  <c r="AV698" i="54" s="1"/>
  <c r="AS698" i="54"/>
  <c r="AT698" i="54" s="1"/>
  <c r="AU697" i="54"/>
  <c r="AV697" i="54" s="1"/>
  <c r="AS697" i="54"/>
  <c r="AT697" i="54" s="1"/>
  <c r="AU696" i="54"/>
  <c r="AV696" i="54" s="1"/>
  <c r="AS696" i="54"/>
  <c r="AT696" i="54" s="1"/>
  <c r="AU695" i="54"/>
  <c r="AV695" i="54" s="1"/>
  <c r="AS695" i="54"/>
  <c r="AT695" i="54" s="1"/>
  <c r="AU694" i="54"/>
  <c r="AV694" i="54" s="1"/>
  <c r="AS694" i="54"/>
  <c r="AT694" i="54" s="1"/>
  <c r="AU693" i="54"/>
  <c r="AV693" i="54" s="1"/>
  <c r="AS693" i="54"/>
  <c r="AT693" i="54" s="1"/>
  <c r="AU692" i="54"/>
  <c r="AV692" i="54" s="1"/>
  <c r="AS692" i="54"/>
  <c r="AT692" i="54" s="1"/>
  <c r="AU691" i="54"/>
  <c r="AV691" i="54" s="1"/>
  <c r="AS691" i="54"/>
  <c r="AT691" i="54" s="1"/>
  <c r="AU690" i="54"/>
  <c r="AV690" i="54" s="1"/>
  <c r="AS690" i="54"/>
  <c r="AT690" i="54" s="1"/>
  <c r="AU689" i="54"/>
  <c r="AV689" i="54" s="1"/>
  <c r="AS689" i="54"/>
  <c r="AT689" i="54" s="1"/>
  <c r="AU688" i="54"/>
  <c r="AV688" i="54" s="1"/>
  <c r="AS688" i="54"/>
  <c r="AT688" i="54" s="1"/>
  <c r="AU687" i="54"/>
  <c r="AV687" i="54" s="1"/>
  <c r="AS687" i="54"/>
  <c r="AT687" i="54" s="1"/>
  <c r="AU686" i="54"/>
  <c r="AV686" i="54" s="1"/>
  <c r="AS686" i="54"/>
  <c r="AT686" i="54" s="1"/>
  <c r="AU685" i="54"/>
  <c r="AV685" i="54" s="1"/>
  <c r="AS685" i="54"/>
  <c r="AT685" i="54" s="1"/>
  <c r="AU684" i="54"/>
  <c r="AV684" i="54" s="1"/>
  <c r="AS684" i="54"/>
  <c r="AT684" i="54" s="1"/>
  <c r="AU683" i="54"/>
  <c r="AV683" i="54" s="1"/>
  <c r="AS683" i="54"/>
  <c r="AT683" i="54" s="1"/>
  <c r="AU682" i="54"/>
  <c r="AV682" i="54" s="1"/>
  <c r="AS682" i="54"/>
  <c r="AT682" i="54" s="1"/>
  <c r="AU681" i="54"/>
  <c r="AV681" i="54" s="1"/>
  <c r="AS681" i="54"/>
  <c r="AT681" i="54" s="1"/>
  <c r="AU680" i="54"/>
  <c r="AV680" i="54" s="1"/>
  <c r="AS680" i="54"/>
  <c r="AT680" i="54" s="1"/>
  <c r="AU679" i="54"/>
  <c r="AV679" i="54" s="1"/>
  <c r="AS679" i="54"/>
  <c r="AT679" i="54" s="1"/>
  <c r="AU678" i="54"/>
  <c r="AV678" i="54" s="1"/>
  <c r="AS678" i="54"/>
  <c r="AT678" i="54" s="1"/>
  <c r="AU677" i="54"/>
  <c r="AV677" i="54" s="1"/>
  <c r="AS677" i="54"/>
  <c r="AT677" i="54" s="1"/>
  <c r="AU676" i="54"/>
  <c r="AV676" i="54" s="1"/>
  <c r="AS676" i="54"/>
  <c r="AT676" i="54" s="1"/>
  <c r="AU675" i="54"/>
  <c r="AV675" i="54" s="1"/>
  <c r="AS675" i="54"/>
  <c r="AT675" i="54" s="1"/>
  <c r="AU674" i="54"/>
  <c r="AV674" i="54" s="1"/>
  <c r="AS674" i="54"/>
  <c r="AT674" i="54" s="1"/>
  <c r="AU673" i="54"/>
  <c r="AV673" i="54" s="1"/>
  <c r="AS673" i="54"/>
  <c r="AT673" i="54" s="1"/>
  <c r="AU672" i="54"/>
  <c r="AV672" i="54" s="1"/>
  <c r="AS672" i="54"/>
  <c r="AT672" i="54" s="1"/>
  <c r="AU671" i="54"/>
  <c r="AV671" i="54" s="1"/>
  <c r="AS671" i="54"/>
  <c r="AT671" i="54" s="1"/>
  <c r="AU670" i="54"/>
  <c r="AV670" i="54" s="1"/>
  <c r="AS670" i="54"/>
  <c r="AT670" i="54" s="1"/>
  <c r="AU669" i="54"/>
  <c r="AV669" i="54" s="1"/>
  <c r="AS669" i="54"/>
  <c r="AT669" i="54" s="1"/>
  <c r="AU668" i="54"/>
  <c r="AV668" i="54" s="1"/>
  <c r="AS668" i="54"/>
  <c r="AT668" i="54" s="1"/>
  <c r="AU667" i="54"/>
  <c r="AV667" i="54" s="1"/>
  <c r="AS667" i="54"/>
  <c r="AT667" i="54" s="1"/>
  <c r="AU666" i="54"/>
  <c r="AV666" i="54" s="1"/>
  <c r="AS666" i="54"/>
  <c r="AT666" i="54" s="1"/>
  <c r="AU665" i="54"/>
  <c r="AV665" i="54" s="1"/>
  <c r="AS665" i="54"/>
  <c r="AT665" i="54" s="1"/>
  <c r="AU664" i="54"/>
  <c r="AV664" i="54" s="1"/>
  <c r="AS664" i="54"/>
  <c r="AT664" i="54" s="1"/>
  <c r="AU663" i="54"/>
  <c r="AV663" i="54" s="1"/>
  <c r="AS663" i="54"/>
  <c r="AT663" i="54" s="1"/>
  <c r="AU662" i="54"/>
  <c r="AV662" i="54" s="1"/>
  <c r="AS662" i="54"/>
  <c r="AT662" i="54" s="1"/>
  <c r="AU661" i="54"/>
  <c r="AV661" i="54" s="1"/>
  <c r="AS661" i="54"/>
  <c r="AT661" i="54" s="1"/>
  <c r="AU660" i="54"/>
  <c r="AV660" i="54" s="1"/>
  <c r="AS660" i="54"/>
  <c r="AT660" i="54" s="1"/>
  <c r="AU659" i="54"/>
  <c r="AV659" i="54" s="1"/>
  <c r="AS659" i="54"/>
  <c r="AT659" i="54" s="1"/>
  <c r="AU658" i="54"/>
  <c r="AV658" i="54" s="1"/>
  <c r="AS658" i="54"/>
  <c r="AT658" i="54" s="1"/>
  <c r="AU657" i="54"/>
  <c r="AV657" i="54" s="1"/>
  <c r="AS657" i="54"/>
  <c r="AT657" i="54" s="1"/>
  <c r="AU656" i="54"/>
  <c r="AV656" i="54" s="1"/>
  <c r="AS656" i="54"/>
  <c r="AT656" i="54" s="1"/>
  <c r="AU655" i="54"/>
  <c r="AV655" i="54" s="1"/>
  <c r="AS655" i="54"/>
  <c r="AT655" i="54" s="1"/>
  <c r="AU654" i="54"/>
  <c r="AV654" i="54" s="1"/>
  <c r="AS654" i="54"/>
  <c r="AT654" i="54" s="1"/>
  <c r="AU653" i="54"/>
  <c r="AV653" i="54" s="1"/>
  <c r="AS653" i="54"/>
  <c r="AT653" i="54" s="1"/>
  <c r="AU652" i="54"/>
  <c r="AV652" i="54" s="1"/>
  <c r="AS652" i="54"/>
  <c r="AT652" i="54" s="1"/>
  <c r="AU651" i="54"/>
  <c r="AV651" i="54" s="1"/>
  <c r="AS651" i="54"/>
  <c r="AT651" i="54" s="1"/>
  <c r="AU650" i="54"/>
  <c r="AV650" i="54" s="1"/>
  <c r="AS650" i="54"/>
  <c r="AT650" i="54" s="1"/>
  <c r="AU649" i="54"/>
  <c r="AV649" i="54" s="1"/>
  <c r="AS649" i="54"/>
  <c r="AT649" i="54" s="1"/>
  <c r="AU648" i="54"/>
  <c r="AV648" i="54" s="1"/>
  <c r="AS648" i="54"/>
  <c r="AT648" i="54" s="1"/>
  <c r="AU647" i="54"/>
  <c r="AV647" i="54" s="1"/>
  <c r="AS647" i="54"/>
  <c r="AT647" i="54" s="1"/>
  <c r="AU646" i="54"/>
  <c r="AV646" i="54" s="1"/>
  <c r="AS646" i="54"/>
  <c r="AT646" i="54" s="1"/>
  <c r="AU645" i="54"/>
  <c r="AV645" i="54" s="1"/>
  <c r="AS645" i="54"/>
  <c r="AT645" i="54" s="1"/>
  <c r="AU644" i="54"/>
  <c r="AV644" i="54" s="1"/>
  <c r="AS644" i="54"/>
  <c r="AT644" i="54" s="1"/>
  <c r="AU643" i="54"/>
  <c r="AV643" i="54" s="1"/>
  <c r="AS643" i="54"/>
  <c r="AT643" i="54" s="1"/>
  <c r="AU642" i="54"/>
  <c r="AV642" i="54" s="1"/>
  <c r="AS642" i="54"/>
  <c r="AT642" i="54" s="1"/>
  <c r="AU641" i="54"/>
  <c r="AV641" i="54" s="1"/>
  <c r="AS641" i="54"/>
  <c r="AT641" i="54" s="1"/>
  <c r="AU640" i="54"/>
  <c r="AV640" i="54" s="1"/>
  <c r="AS640" i="54"/>
  <c r="AT640" i="54" s="1"/>
  <c r="AU639" i="54"/>
  <c r="AV639" i="54" s="1"/>
  <c r="AS639" i="54"/>
  <c r="AT639" i="54" s="1"/>
  <c r="AU638" i="54"/>
  <c r="AV638" i="54" s="1"/>
  <c r="AS638" i="54"/>
  <c r="AT638" i="54" s="1"/>
  <c r="AU637" i="54"/>
  <c r="AV637" i="54" s="1"/>
  <c r="AS637" i="54"/>
  <c r="AT637" i="54" s="1"/>
  <c r="AU636" i="54"/>
  <c r="AV636" i="54" s="1"/>
  <c r="AS636" i="54"/>
  <c r="AT636" i="54" s="1"/>
  <c r="AU635" i="54"/>
  <c r="AV635" i="54" s="1"/>
  <c r="AS635" i="54"/>
  <c r="AT635" i="54" s="1"/>
  <c r="AU634" i="54"/>
  <c r="AV634" i="54" s="1"/>
  <c r="AS634" i="54"/>
  <c r="AT634" i="54" s="1"/>
  <c r="AU633" i="54"/>
  <c r="AV633" i="54" s="1"/>
  <c r="AS633" i="54"/>
  <c r="AT633" i="54" s="1"/>
  <c r="AU632" i="54"/>
  <c r="AV632" i="54" s="1"/>
  <c r="AS632" i="54"/>
  <c r="AT632" i="54" s="1"/>
  <c r="AU631" i="54"/>
  <c r="AV631" i="54" s="1"/>
  <c r="AS631" i="54"/>
  <c r="AT631" i="54" s="1"/>
  <c r="AU630" i="54"/>
  <c r="AV630" i="54" s="1"/>
  <c r="AS630" i="54"/>
  <c r="AT630" i="54" s="1"/>
  <c r="AU629" i="54"/>
  <c r="AV629" i="54" s="1"/>
  <c r="AS629" i="54"/>
  <c r="AT629" i="54" s="1"/>
  <c r="AU628" i="54"/>
  <c r="AV628" i="54" s="1"/>
  <c r="AS628" i="54"/>
  <c r="AT628" i="54" s="1"/>
  <c r="AU627" i="54"/>
  <c r="AV627" i="54" s="1"/>
  <c r="AS627" i="54"/>
  <c r="AT627" i="54" s="1"/>
  <c r="AU626" i="54"/>
  <c r="AV626" i="54" s="1"/>
  <c r="AS626" i="54"/>
  <c r="AT626" i="54" s="1"/>
  <c r="AU625" i="54"/>
  <c r="AV625" i="54" s="1"/>
  <c r="AS625" i="54"/>
  <c r="AT625" i="54" s="1"/>
  <c r="AU624" i="54"/>
  <c r="AV624" i="54" s="1"/>
  <c r="AS624" i="54"/>
  <c r="AT624" i="54" s="1"/>
  <c r="AU623" i="54"/>
  <c r="AV623" i="54" s="1"/>
  <c r="AS623" i="54"/>
  <c r="AT623" i="54" s="1"/>
  <c r="AU622" i="54"/>
  <c r="AV622" i="54" s="1"/>
  <c r="AS622" i="54"/>
  <c r="AT622" i="54" s="1"/>
  <c r="AU621" i="54"/>
  <c r="AV621" i="54" s="1"/>
  <c r="AS621" i="54"/>
  <c r="AT621" i="54" s="1"/>
  <c r="AU620" i="54"/>
  <c r="AV620" i="54" s="1"/>
  <c r="AS620" i="54"/>
  <c r="AT620" i="54" s="1"/>
  <c r="AU619" i="54"/>
  <c r="AV619" i="54" s="1"/>
  <c r="AS619" i="54"/>
  <c r="AT619" i="54" s="1"/>
  <c r="AU618" i="54"/>
  <c r="AV618" i="54" s="1"/>
  <c r="AS618" i="54"/>
  <c r="AT618" i="54" s="1"/>
  <c r="AU617" i="54"/>
  <c r="AV617" i="54" s="1"/>
  <c r="AS617" i="54"/>
  <c r="AT617" i="54" s="1"/>
  <c r="AU616" i="54"/>
  <c r="AV616" i="54" s="1"/>
  <c r="AS616" i="54"/>
  <c r="AT616" i="54" s="1"/>
  <c r="AU615" i="54"/>
  <c r="AV615" i="54" s="1"/>
  <c r="AS615" i="54"/>
  <c r="AT615" i="54" s="1"/>
  <c r="AU614" i="54"/>
  <c r="AV614" i="54" s="1"/>
  <c r="AS614" i="54"/>
  <c r="AT614" i="54" s="1"/>
  <c r="AU613" i="54"/>
  <c r="AV613" i="54" s="1"/>
  <c r="AS613" i="54"/>
  <c r="AT613" i="54" s="1"/>
  <c r="AU612" i="54"/>
  <c r="AV612" i="54" s="1"/>
  <c r="AS612" i="54"/>
  <c r="AT612" i="54" s="1"/>
  <c r="AU611" i="54"/>
  <c r="AV611" i="54" s="1"/>
  <c r="AS611" i="54"/>
  <c r="AT611" i="54" s="1"/>
  <c r="AU610" i="54"/>
  <c r="AV610" i="54" s="1"/>
  <c r="AS610" i="54"/>
  <c r="AT610" i="54" s="1"/>
  <c r="AU609" i="54"/>
  <c r="AV609" i="54" s="1"/>
  <c r="AS609" i="54"/>
  <c r="AT609" i="54" s="1"/>
  <c r="AU608" i="54"/>
  <c r="AV608" i="54" s="1"/>
  <c r="AS608" i="54"/>
  <c r="AT608" i="54" s="1"/>
  <c r="AU607" i="54"/>
  <c r="AV607" i="54" s="1"/>
  <c r="AS607" i="54"/>
  <c r="AT607" i="54" s="1"/>
  <c r="AU606" i="54"/>
  <c r="AV606" i="54" s="1"/>
  <c r="AS606" i="54"/>
  <c r="AT606" i="54" s="1"/>
  <c r="AU605" i="54"/>
  <c r="AV605" i="54" s="1"/>
  <c r="AS605" i="54"/>
  <c r="AT605" i="54" s="1"/>
  <c r="AU604" i="54"/>
  <c r="AV604" i="54" s="1"/>
  <c r="AS604" i="54"/>
  <c r="AT604" i="54" s="1"/>
  <c r="AU603" i="54"/>
  <c r="AV603" i="54" s="1"/>
  <c r="AS603" i="54"/>
  <c r="AT603" i="54" s="1"/>
  <c r="AU602" i="54"/>
  <c r="AV602" i="54" s="1"/>
  <c r="AS602" i="54"/>
  <c r="AT602" i="54" s="1"/>
  <c r="AU601" i="54"/>
  <c r="AV601" i="54" s="1"/>
  <c r="AS601" i="54"/>
  <c r="AT601" i="54" s="1"/>
  <c r="AU600" i="54"/>
  <c r="AV600" i="54" s="1"/>
  <c r="AS600" i="54"/>
  <c r="AT600" i="54" s="1"/>
  <c r="AU599" i="54"/>
  <c r="AV599" i="54" s="1"/>
  <c r="AS599" i="54"/>
  <c r="AT599" i="54" s="1"/>
  <c r="AU598" i="54"/>
  <c r="AV598" i="54" s="1"/>
  <c r="AS598" i="54"/>
  <c r="AT598" i="54" s="1"/>
  <c r="AU597" i="54"/>
  <c r="AV597" i="54" s="1"/>
  <c r="AS597" i="54"/>
  <c r="AT597" i="54" s="1"/>
  <c r="AU596" i="54"/>
  <c r="AV596" i="54" s="1"/>
  <c r="AS596" i="54"/>
  <c r="AT596" i="54" s="1"/>
  <c r="AU595" i="54"/>
  <c r="AV595" i="54" s="1"/>
  <c r="AS595" i="54"/>
  <c r="AT595" i="54" s="1"/>
  <c r="AU594" i="54"/>
  <c r="AV594" i="54" s="1"/>
  <c r="AS594" i="54"/>
  <c r="AT594" i="54" s="1"/>
  <c r="AU593" i="54"/>
  <c r="AV593" i="54" s="1"/>
  <c r="AS593" i="54"/>
  <c r="AT593" i="54" s="1"/>
  <c r="AU592" i="54"/>
  <c r="AV592" i="54" s="1"/>
  <c r="AS592" i="54"/>
  <c r="AT592" i="54" s="1"/>
  <c r="AU591" i="54"/>
  <c r="AV591" i="54" s="1"/>
  <c r="AS591" i="54"/>
  <c r="AT591" i="54" s="1"/>
  <c r="AU590" i="54"/>
  <c r="AV590" i="54" s="1"/>
  <c r="AS590" i="54"/>
  <c r="AT590" i="54" s="1"/>
  <c r="AU589" i="54"/>
  <c r="AV589" i="54" s="1"/>
  <c r="AS589" i="54"/>
  <c r="AT589" i="54" s="1"/>
  <c r="AU588" i="54"/>
  <c r="AV588" i="54" s="1"/>
  <c r="AS588" i="54"/>
  <c r="AT588" i="54" s="1"/>
  <c r="AU587" i="54"/>
  <c r="AV587" i="54" s="1"/>
  <c r="AS587" i="54"/>
  <c r="AT587" i="54" s="1"/>
  <c r="AU586" i="54"/>
  <c r="AV586" i="54" s="1"/>
  <c r="AS586" i="54"/>
  <c r="AT586" i="54" s="1"/>
  <c r="AU585" i="54"/>
  <c r="AV585" i="54" s="1"/>
  <c r="AS585" i="54"/>
  <c r="AT585" i="54" s="1"/>
  <c r="AU584" i="54"/>
  <c r="AV584" i="54" s="1"/>
  <c r="AS584" i="54"/>
  <c r="AT584" i="54" s="1"/>
  <c r="AU583" i="54"/>
  <c r="AV583" i="54" s="1"/>
  <c r="AS583" i="54"/>
  <c r="AT583" i="54" s="1"/>
  <c r="AU582" i="54"/>
  <c r="AV582" i="54" s="1"/>
  <c r="AS582" i="54"/>
  <c r="AT582" i="54" s="1"/>
  <c r="AU581" i="54"/>
  <c r="AV581" i="54" s="1"/>
  <c r="AS581" i="54"/>
  <c r="AT581" i="54" s="1"/>
  <c r="AU580" i="54"/>
  <c r="AV580" i="54" s="1"/>
  <c r="AS580" i="54"/>
  <c r="AT580" i="54" s="1"/>
  <c r="AU579" i="54"/>
  <c r="AV579" i="54" s="1"/>
  <c r="AS579" i="54"/>
  <c r="AT579" i="54" s="1"/>
  <c r="AU578" i="54"/>
  <c r="AV578" i="54" s="1"/>
  <c r="AS578" i="54"/>
  <c r="AT578" i="54" s="1"/>
  <c r="AU577" i="54"/>
  <c r="AV577" i="54" s="1"/>
  <c r="AS577" i="54"/>
  <c r="AT577" i="54" s="1"/>
  <c r="AU576" i="54"/>
  <c r="AV576" i="54" s="1"/>
  <c r="AS576" i="54"/>
  <c r="AT576" i="54" s="1"/>
  <c r="AU575" i="54"/>
  <c r="AV575" i="54" s="1"/>
  <c r="AS575" i="54"/>
  <c r="AT575" i="54" s="1"/>
  <c r="AU574" i="54"/>
  <c r="AV574" i="54" s="1"/>
  <c r="AS574" i="54"/>
  <c r="AT574" i="54" s="1"/>
  <c r="AU573" i="54"/>
  <c r="AV573" i="54" s="1"/>
  <c r="AS573" i="54"/>
  <c r="AT573" i="54" s="1"/>
  <c r="AU572" i="54"/>
  <c r="AV572" i="54" s="1"/>
  <c r="AS572" i="54"/>
  <c r="AT572" i="54" s="1"/>
  <c r="AU571" i="54"/>
  <c r="AV571" i="54" s="1"/>
  <c r="AS571" i="54"/>
  <c r="AT571" i="54" s="1"/>
  <c r="AU570" i="54"/>
  <c r="AV570" i="54" s="1"/>
  <c r="AS570" i="54"/>
  <c r="AT570" i="54" s="1"/>
  <c r="AU569" i="54"/>
  <c r="AV569" i="54" s="1"/>
  <c r="AS569" i="54"/>
  <c r="AT569" i="54" s="1"/>
  <c r="AU568" i="54"/>
  <c r="AV568" i="54" s="1"/>
  <c r="AS568" i="54"/>
  <c r="AT568" i="54" s="1"/>
  <c r="AU567" i="54"/>
  <c r="AV567" i="54" s="1"/>
  <c r="AS567" i="54"/>
  <c r="AT567" i="54" s="1"/>
  <c r="AU566" i="54"/>
  <c r="AV566" i="54" s="1"/>
  <c r="AS566" i="54"/>
  <c r="AT566" i="54" s="1"/>
  <c r="AU565" i="54"/>
  <c r="AV565" i="54" s="1"/>
  <c r="AS565" i="54"/>
  <c r="AT565" i="54" s="1"/>
  <c r="AU564" i="54"/>
  <c r="AV564" i="54" s="1"/>
  <c r="AS564" i="54"/>
  <c r="AT564" i="54" s="1"/>
  <c r="AU563" i="54"/>
  <c r="AV563" i="54" s="1"/>
  <c r="AS563" i="54"/>
  <c r="AT563" i="54" s="1"/>
  <c r="AU562" i="54"/>
  <c r="AV562" i="54" s="1"/>
  <c r="AS562" i="54"/>
  <c r="AT562" i="54" s="1"/>
  <c r="AU561" i="54"/>
  <c r="AV561" i="54" s="1"/>
  <c r="AS561" i="54"/>
  <c r="AT561" i="54" s="1"/>
  <c r="AU560" i="54"/>
  <c r="AV560" i="54" s="1"/>
  <c r="AS560" i="54"/>
  <c r="AT560" i="54" s="1"/>
  <c r="AU559" i="54"/>
  <c r="AV559" i="54" s="1"/>
  <c r="AS559" i="54"/>
  <c r="AT559" i="54" s="1"/>
  <c r="AU558" i="54"/>
  <c r="AV558" i="54" s="1"/>
  <c r="AS558" i="54"/>
  <c r="AT558" i="54" s="1"/>
  <c r="AU557" i="54"/>
  <c r="AV557" i="54" s="1"/>
  <c r="AS557" i="54"/>
  <c r="AT557" i="54" s="1"/>
  <c r="AU556" i="54"/>
  <c r="AV556" i="54" s="1"/>
  <c r="AS556" i="54"/>
  <c r="AT556" i="54" s="1"/>
  <c r="AU555" i="54"/>
  <c r="AV555" i="54" s="1"/>
  <c r="AS555" i="54"/>
  <c r="AT555" i="54" s="1"/>
  <c r="AU554" i="54"/>
  <c r="AV554" i="54" s="1"/>
  <c r="AS554" i="54"/>
  <c r="AT554" i="54" s="1"/>
  <c r="AU553" i="54"/>
  <c r="AV553" i="54" s="1"/>
  <c r="AS553" i="54"/>
  <c r="AT553" i="54" s="1"/>
  <c r="AU552" i="54"/>
  <c r="AV552" i="54" s="1"/>
  <c r="AS552" i="54"/>
  <c r="AT552" i="54" s="1"/>
  <c r="AU551" i="54"/>
  <c r="AV551" i="54" s="1"/>
  <c r="AS551" i="54"/>
  <c r="AT551" i="54" s="1"/>
  <c r="AU550" i="54"/>
  <c r="AV550" i="54" s="1"/>
  <c r="AS550" i="54"/>
  <c r="AT550" i="54" s="1"/>
  <c r="AU549" i="54"/>
  <c r="AV549" i="54" s="1"/>
  <c r="AS549" i="54"/>
  <c r="AT549" i="54" s="1"/>
  <c r="AU548" i="54"/>
  <c r="AV548" i="54" s="1"/>
  <c r="AS548" i="54"/>
  <c r="AT548" i="54" s="1"/>
  <c r="AU547" i="54"/>
  <c r="AV547" i="54" s="1"/>
  <c r="AS547" i="54"/>
  <c r="AT547" i="54" s="1"/>
  <c r="AU546" i="54"/>
  <c r="AV546" i="54" s="1"/>
  <c r="AS546" i="54"/>
  <c r="AT546" i="54" s="1"/>
  <c r="AU545" i="54"/>
  <c r="AV545" i="54" s="1"/>
  <c r="AS545" i="54"/>
  <c r="AT545" i="54" s="1"/>
  <c r="AU544" i="54"/>
  <c r="AV544" i="54" s="1"/>
  <c r="AS544" i="54"/>
  <c r="AT544" i="54" s="1"/>
  <c r="AU543" i="54"/>
  <c r="AV543" i="54" s="1"/>
  <c r="AS543" i="54"/>
  <c r="AT543" i="54" s="1"/>
  <c r="AU542" i="54"/>
  <c r="AV542" i="54" s="1"/>
  <c r="AS542" i="54"/>
  <c r="AT542" i="54" s="1"/>
  <c r="AU541" i="54"/>
  <c r="AV541" i="54" s="1"/>
  <c r="AS541" i="54"/>
  <c r="AT541" i="54" s="1"/>
  <c r="AU540" i="54"/>
  <c r="AV540" i="54" s="1"/>
  <c r="AS540" i="54"/>
  <c r="AT540" i="54" s="1"/>
  <c r="AU539" i="54"/>
  <c r="AV539" i="54" s="1"/>
  <c r="AS539" i="54"/>
  <c r="AT539" i="54" s="1"/>
  <c r="AU538" i="54"/>
  <c r="AV538" i="54" s="1"/>
  <c r="AS538" i="54"/>
  <c r="AT538" i="54" s="1"/>
  <c r="AU537" i="54"/>
  <c r="AV537" i="54" s="1"/>
  <c r="AS537" i="54"/>
  <c r="AT537" i="54" s="1"/>
  <c r="AU536" i="54"/>
  <c r="AV536" i="54" s="1"/>
  <c r="AS536" i="54"/>
  <c r="AT536" i="54" s="1"/>
  <c r="AU535" i="54"/>
  <c r="AV535" i="54" s="1"/>
  <c r="AS535" i="54"/>
  <c r="AT535" i="54" s="1"/>
  <c r="AU534" i="54"/>
  <c r="AV534" i="54" s="1"/>
  <c r="AS534" i="54"/>
  <c r="AT534" i="54" s="1"/>
  <c r="AU533" i="54"/>
  <c r="AV533" i="54" s="1"/>
  <c r="AS533" i="54"/>
  <c r="AT533" i="54" s="1"/>
  <c r="AU532" i="54"/>
  <c r="AV532" i="54" s="1"/>
  <c r="AS532" i="54"/>
  <c r="AT532" i="54" s="1"/>
  <c r="AU531" i="54"/>
  <c r="AV531" i="54" s="1"/>
  <c r="AS531" i="54"/>
  <c r="AT531" i="54" s="1"/>
  <c r="AU530" i="54"/>
  <c r="AV530" i="54" s="1"/>
  <c r="AS530" i="54"/>
  <c r="AT530" i="54" s="1"/>
  <c r="AU529" i="54"/>
  <c r="AV529" i="54" s="1"/>
  <c r="AS529" i="54"/>
  <c r="AT529" i="54" s="1"/>
  <c r="AU528" i="54"/>
  <c r="AV528" i="54" s="1"/>
  <c r="AS528" i="54"/>
  <c r="AT528" i="54" s="1"/>
  <c r="AU527" i="54"/>
  <c r="AV527" i="54" s="1"/>
  <c r="AS527" i="54"/>
  <c r="AT527" i="54" s="1"/>
  <c r="AU526" i="54"/>
  <c r="AV526" i="54" s="1"/>
  <c r="AS526" i="54"/>
  <c r="AT526" i="54" s="1"/>
  <c r="AU525" i="54"/>
  <c r="AV525" i="54" s="1"/>
  <c r="AS525" i="54"/>
  <c r="AT525" i="54" s="1"/>
  <c r="AU524" i="54"/>
  <c r="AV524" i="54" s="1"/>
  <c r="AS524" i="54"/>
  <c r="AT524" i="54" s="1"/>
  <c r="AU523" i="54"/>
  <c r="AV523" i="54" s="1"/>
  <c r="AS523" i="54"/>
  <c r="AT523" i="54" s="1"/>
  <c r="AU522" i="54"/>
  <c r="AV522" i="54" s="1"/>
  <c r="AS522" i="54"/>
  <c r="AT522" i="54" s="1"/>
  <c r="AU521" i="54"/>
  <c r="AV521" i="54" s="1"/>
  <c r="AS521" i="54"/>
  <c r="AT521" i="54" s="1"/>
  <c r="AU520" i="54"/>
  <c r="AV520" i="54" s="1"/>
  <c r="AS520" i="54"/>
  <c r="AT520" i="54" s="1"/>
  <c r="AU519" i="54"/>
  <c r="AV519" i="54" s="1"/>
  <c r="AS519" i="54"/>
  <c r="AT519" i="54" s="1"/>
  <c r="AU518" i="54"/>
  <c r="AV518" i="54" s="1"/>
  <c r="AS518" i="54"/>
  <c r="AT518" i="54" s="1"/>
  <c r="AU517" i="54"/>
  <c r="AV517" i="54" s="1"/>
  <c r="AS517" i="54"/>
  <c r="AT517" i="54" s="1"/>
  <c r="AU516" i="54"/>
  <c r="AV516" i="54" s="1"/>
  <c r="AS516" i="54"/>
  <c r="AT516" i="54" s="1"/>
  <c r="AU515" i="54"/>
  <c r="AV515" i="54" s="1"/>
  <c r="AS515" i="54"/>
  <c r="AT515" i="54" s="1"/>
  <c r="AU514" i="54"/>
  <c r="AV514" i="54" s="1"/>
  <c r="AS514" i="54"/>
  <c r="AT514" i="54" s="1"/>
  <c r="AU513" i="54"/>
  <c r="AV513" i="54" s="1"/>
  <c r="AS513" i="54"/>
  <c r="AT513" i="54" s="1"/>
  <c r="AU512" i="54"/>
  <c r="AV512" i="54" s="1"/>
  <c r="AS512" i="54"/>
  <c r="AT512" i="54" s="1"/>
  <c r="AU511" i="54"/>
  <c r="AV511" i="54" s="1"/>
  <c r="AS511" i="54"/>
  <c r="AT511" i="54" s="1"/>
  <c r="AU510" i="54"/>
  <c r="AV510" i="54" s="1"/>
  <c r="AS510" i="54"/>
  <c r="AT510" i="54" s="1"/>
  <c r="AU509" i="54"/>
  <c r="AV509" i="54" s="1"/>
  <c r="AS509" i="54"/>
  <c r="AT509" i="54" s="1"/>
  <c r="AU508" i="54"/>
  <c r="AV508" i="54" s="1"/>
  <c r="AS508" i="54"/>
  <c r="AT508" i="54" s="1"/>
  <c r="AU507" i="54"/>
  <c r="AV507" i="54" s="1"/>
  <c r="AS507" i="54"/>
  <c r="AT507" i="54" s="1"/>
  <c r="AU506" i="54"/>
  <c r="AV506" i="54" s="1"/>
  <c r="AS506" i="54"/>
  <c r="AT506" i="54" s="1"/>
  <c r="AU505" i="54"/>
  <c r="AV505" i="54" s="1"/>
  <c r="AS505" i="54"/>
  <c r="AT505" i="54" s="1"/>
  <c r="AU504" i="54"/>
  <c r="AV504" i="54" s="1"/>
  <c r="AS504" i="54"/>
  <c r="AT504" i="54" s="1"/>
  <c r="AU503" i="54"/>
  <c r="AV503" i="54" s="1"/>
  <c r="AS503" i="54"/>
  <c r="AT503" i="54" s="1"/>
  <c r="AU502" i="54"/>
  <c r="AV502" i="54" s="1"/>
  <c r="AS502" i="54"/>
  <c r="AT502" i="54" s="1"/>
  <c r="AU501" i="54"/>
  <c r="AV501" i="54" s="1"/>
  <c r="AS501" i="54"/>
  <c r="AT501" i="54" s="1"/>
  <c r="AU500" i="54"/>
  <c r="AV500" i="54" s="1"/>
  <c r="AS500" i="54"/>
  <c r="AT500" i="54" s="1"/>
  <c r="AU499" i="54"/>
  <c r="AV499" i="54" s="1"/>
  <c r="AS499" i="54"/>
  <c r="AT499" i="54" s="1"/>
  <c r="AU498" i="54"/>
  <c r="AV498" i="54" s="1"/>
  <c r="AS498" i="54"/>
  <c r="AT498" i="54" s="1"/>
  <c r="AU497" i="54"/>
  <c r="AV497" i="54" s="1"/>
  <c r="AS497" i="54"/>
  <c r="AT497" i="54" s="1"/>
  <c r="AU496" i="54"/>
  <c r="AV496" i="54" s="1"/>
  <c r="AS496" i="54"/>
  <c r="AT496" i="54" s="1"/>
  <c r="AU495" i="54"/>
  <c r="AV495" i="54" s="1"/>
  <c r="AS495" i="54"/>
  <c r="AT495" i="54" s="1"/>
  <c r="AU494" i="54"/>
  <c r="AV494" i="54" s="1"/>
  <c r="AS494" i="54"/>
  <c r="AT494" i="54" s="1"/>
  <c r="AU493" i="54"/>
  <c r="AV493" i="54" s="1"/>
  <c r="AS493" i="54"/>
  <c r="AT493" i="54" s="1"/>
  <c r="AU492" i="54"/>
  <c r="AV492" i="54" s="1"/>
  <c r="AS492" i="54"/>
  <c r="AT492" i="54" s="1"/>
  <c r="AU491" i="54"/>
  <c r="AV491" i="54" s="1"/>
  <c r="AS491" i="54"/>
  <c r="AT491" i="54" s="1"/>
  <c r="AU490" i="54"/>
  <c r="AV490" i="54" s="1"/>
  <c r="AS490" i="54"/>
  <c r="AT490" i="54" s="1"/>
  <c r="AU489" i="54"/>
  <c r="AV489" i="54" s="1"/>
  <c r="AS489" i="54"/>
  <c r="AT489" i="54" s="1"/>
  <c r="AU488" i="54"/>
  <c r="AV488" i="54" s="1"/>
  <c r="AS488" i="54"/>
  <c r="AT488" i="54" s="1"/>
  <c r="AU487" i="54"/>
  <c r="AV487" i="54" s="1"/>
  <c r="AS487" i="54"/>
  <c r="AT487" i="54" s="1"/>
  <c r="AU486" i="54"/>
  <c r="AV486" i="54" s="1"/>
  <c r="AS486" i="54"/>
  <c r="AT486" i="54" s="1"/>
  <c r="AU485" i="54"/>
  <c r="AV485" i="54" s="1"/>
  <c r="AS485" i="54"/>
  <c r="AT485" i="54" s="1"/>
  <c r="AU484" i="54"/>
  <c r="AV484" i="54" s="1"/>
  <c r="AS484" i="54"/>
  <c r="AT484" i="54" s="1"/>
  <c r="AU483" i="54"/>
  <c r="AV483" i="54" s="1"/>
  <c r="AS483" i="54"/>
  <c r="AT483" i="54" s="1"/>
  <c r="AU482" i="54"/>
  <c r="AV482" i="54" s="1"/>
  <c r="AS482" i="54"/>
  <c r="AT482" i="54" s="1"/>
  <c r="AU481" i="54"/>
  <c r="AV481" i="54" s="1"/>
  <c r="AS481" i="54"/>
  <c r="AT481" i="54" s="1"/>
  <c r="AU480" i="54"/>
  <c r="AV480" i="54" s="1"/>
  <c r="AS480" i="54"/>
  <c r="AT480" i="54" s="1"/>
  <c r="AU479" i="54"/>
  <c r="AV479" i="54" s="1"/>
  <c r="AS479" i="54"/>
  <c r="AT479" i="54" s="1"/>
  <c r="AU478" i="54"/>
  <c r="AV478" i="54" s="1"/>
  <c r="AS478" i="54"/>
  <c r="AT478" i="54" s="1"/>
  <c r="AU477" i="54"/>
  <c r="AV477" i="54" s="1"/>
  <c r="AS477" i="54"/>
  <c r="AT477" i="54" s="1"/>
  <c r="AU476" i="54"/>
  <c r="AV476" i="54" s="1"/>
  <c r="AS476" i="54"/>
  <c r="AT476" i="54" s="1"/>
  <c r="AU475" i="54"/>
  <c r="AV475" i="54" s="1"/>
  <c r="AS475" i="54"/>
  <c r="AT475" i="54" s="1"/>
  <c r="AU474" i="54"/>
  <c r="AV474" i="54" s="1"/>
  <c r="AS474" i="54"/>
  <c r="AT474" i="54" s="1"/>
  <c r="AU473" i="54"/>
  <c r="AV473" i="54" s="1"/>
  <c r="AS473" i="54"/>
  <c r="AT473" i="54" s="1"/>
  <c r="AU472" i="54"/>
  <c r="AV472" i="54" s="1"/>
  <c r="AS472" i="54"/>
  <c r="AT472" i="54" s="1"/>
  <c r="AU471" i="54"/>
  <c r="AV471" i="54" s="1"/>
  <c r="AS471" i="54"/>
  <c r="AT471" i="54" s="1"/>
  <c r="AU470" i="54"/>
  <c r="AV470" i="54" s="1"/>
  <c r="AS470" i="54"/>
  <c r="AT470" i="54" s="1"/>
  <c r="AU469" i="54"/>
  <c r="AV469" i="54" s="1"/>
  <c r="AS469" i="54"/>
  <c r="AT469" i="54" s="1"/>
  <c r="AU468" i="54"/>
  <c r="AV468" i="54" s="1"/>
  <c r="AS468" i="54"/>
  <c r="AT468" i="54" s="1"/>
  <c r="AU467" i="54"/>
  <c r="AV467" i="54" s="1"/>
  <c r="AS467" i="54"/>
  <c r="AT467" i="54" s="1"/>
  <c r="AU466" i="54"/>
  <c r="AV466" i="54" s="1"/>
  <c r="AS466" i="54"/>
  <c r="AT466" i="54" s="1"/>
  <c r="AU465" i="54"/>
  <c r="AV465" i="54" s="1"/>
  <c r="AS465" i="54"/>
  <c r="AT465" i="54" s="1"/>
  <c r="AU464" i="54"/>
  <c r="AV464" i="54" s="1"/>
  <c r="AS464" i="54"/>
  <c r="AT464" i="54" s="1"/>
  <c r="AU463" i="54"/>
  <c r="AV463" i="54" s="1"/>
  <c r="AS463" i="54"/>
  <c r="AT463" i="54" s="1"/>
  <c r="AU462" i="54"/>
  <c r="AV462" i="54" s="1"/>
  <c r="AS462" i="54"/>
  <c r="AT462" i="54" s="1"/>
  <c r="AU461" i="54"/>
  <c r="AV461" i="54" s="1"/>
  <c r="AS461" i="54"/>
  <c r="AT461" i="54" s="1"/>
  <c r="AU460" i="54"/>
  <c r="AV460" i="54" s="1"/>
  <c r="AS460" i="54"/>
  <c r="AT460" i="54" s="1"/>
  <c r="AU459" i="54"/>
  <c r="AV459" i="54" s="1"/>
  <c r="AS459" i="54"/>
  <c r="AT459" i="54" s="1"/>
  <c r="AU458" i="54"/>
  <c r="AV458" i="54" s="1"/>
  <c r="AS458" i="54"/>
  <c r="AT458" i="54" s="1"/>
  <c r="AU457" i="54"/>
  <c r="AV457" i="54" s="1"/>
  <c r="AS457" i="54"/>
  <c r="AT457" i="54" s="1"/>
  <c r="AU456" i="54"/>
  <c r="AV456" i="54" s="1"/>
  <c r="AS456" i="54"/>
  <c r="AT456" i="54" s="1"/>
  <c r="AU455" i="54"/>
  <c r="AV455" i="54" s="1"/>
  <c r="AS455" i="54"/>
  <c r="AT455" i="54" s="1"/>
  <c r="AU454" i="54"/>
  <c r="AV454" i="54" s="1"/>
  <c r="AS454" i="54"/>
  <c r="AT454" i="54" s="1"/>
  <c r="AU453" i="54"/>
  <c r="AV453" i="54" s="1"/>
  <c r="AS453" i="54"/>
  <c r="AT453" i="54" s="1"/>
  <c r="AU452" i="54"/>
  <c r="AV452" i="54" s="1"/>
  <c r="AS452" i="54"/>
  <c r="AT452" i="54" s="1"/>
  <c r="AU451" i="54"/>
  <c r="AV451" i="54" s="1"/>
  <c r="AS451" i="54"/>
  <c r="AT451" i="54" s="1"/>
  <c r="AU450" i="54"/>
  <c r="AV450" i="54" s="1"/>
  <c r="AS450" i="54"/>
  <c r="AT450" i="54" s="1"/>
  <c r="AU449" i="54"/>
  <c r="AV449" i="54" s="1"/>
  <c r="AS449" i="54"/>
  <c r="AT449" i="54" s="1"/>
  <c r="AU448" i="54"/>
  <c r="AV448" i="54" s="1"/>
  <c r="AS448" i="54"/>
  <c r="AT448" i="54" s="1"/>
  <c r="AU447" i="54"/>
  <c r="AV447" i="54" s="1"/>
  <c r="AS447" i="54"/>
  <c r="AT447" i="54" s="1"/>
  <c r="AU446" i="54"/>
  <c r="AV446" i="54" s="1"/>
  <c r="AS446" i="54"/>
  <c r="AT446" i="54" s="1"/>
  <c r="AU445" i="54"/>
  <c r="AV445" i="54" s="1"/>
  <c r="AS445" i="54"/>
  <c r="AT445" i="54" s="1"/>
  <c r="AU444" i="54"/>
  <c r="AV444" i="54" s="1"/>
  <c r="AS444" i="54"/>
  <c r="AT444" i="54" s="1"/>
  <c r="AU443" i="54"/>
  <c r="AV443" i="54" s="1"/>
  <c r="AS443" i="54"/>
  <c r="AT443" i="54" s="1"/>
  <c r="AU442" i="54"/>
  <c r="AV442" i="54" s="1"/>
  <c r="AS442" i="54"/>
  <c r="AT442" i="54" s="1"/>
  <c r="AU441" i="54"/>
  <c r="AV441" i="54" s="1"/>
  <c r="AS441" i="54"/>
  <c r="AT441" i="54" s="1"/>
  <c r="AU440" i="54"/>
  <c r="AV440" i="54" s="1"/>
  <c r="AS440" i="54"/>
  <c r="AT440" i="54" s="1"/>
  <c r="AU439" i="54"/>
  <c r="AV439" i="54" s="1"/>
  <c r="AS439" i="54"/>
  <c r="AT439" i="54" s="1"/>
  <c r="AU438" i="54"/>
  <c r="AV438" i="54" s="1"/>
  <c r="AS438" i="54"/>
  <c r="AT438" i="54" s="1"/>
  <c r="AU437" i="54"/>
  <c r="AV437" i="54" s="1"/>
  <c r="AS437" i="54"/>
  <c r="AT437" i="54" s="1"/>
  <c r="AU436" i="54"/>
  <c r="AV436" i="54" s="1"/>
  <c r="AS436" i="54"/>
  <c r="AT436" i="54" s="1"/>
  <c r="AU435" i="54"/>
  <c r="AV435" i="54" s="1"/>
  <c r="AS435" i="54"/>
  <c r="AT435" i="54" s="1"/>
  <c r="AU434" i="54"/>
  <c r="AV434" i="54" s="1"/>
  <c r="AS434" i="54"/>
  <c r="AT434" i="54" s="1"/>
  <c r="AU433" i="54"/>
  <c r="AV433" i="54" s="1"/>
  <c r="AS433" i="54"/>
  <c r="AT433" i="54" s="1"/>
  <c r="AU432" i="54"/>
  <c r="AV432" i="54" s="1"/>
  <c r="AS432" i="54"/>
  <c r="AT432" i="54" s="1"/>
  <c r="AU431" i="54"/>
  <c r="AV431" i="54" s="1"/>
  <c r="AS431" i="54"/>
  <c r="AT431" i="54" s="1"/>
  <c r="AU430" i="54"/>
  <c r="AV430" i="54" s="1"/>
  <c r="AS430" i="54"/>
  <c r="AT430" i="54" s="1"/>
  <c r="AU429" i="54"/>
  <c r="AV429" i="54" s="1"/>
  <c r="AS429" i="54"/>
  <c r="AT429" i="54" s="1"/>
  <c r="AU428" i="54"/>
  <c r="AV428" i="54" s="1"/>
  <c r="AS428" i="54"/>
  <c r="AT428" i="54" s="1"/>
  <c r="AU427" i="54"/>
  <c r="AV427" i="54" s="1"/>
  <c r="AS427" i="54"/>
  <c r="AT427" i="54" s="1"/>
  <c r="AU426" i="54"/>
  <c r="AV426" i="54" s="1"/>
  <c r="AS426" i="54"/>
  <c r="AT426" i="54" s="1"/>
  <c r="AU425" i="54"/>
  <c r="AV425" i="54" s="1"/>
  <c r="AS425" i="54"/>
  <c r="AT425" i="54" s="1"/>
  <c r="AU424" i="54"/>
  <c r="AV424" i="54" s="1"/>
  <c r="AS424" i="54"/>
  <c r="AT424" i="54" s="1"/>
  <c r="AU423" i="54"/>
  <c r="AV423" i="54" s="1"/>
  <c r="AS423" i="54"/>
  <c r="AT423" i="54" s="1"/>
  <c r="AU422" i="54"/>
  <c r="AV422" i="54" s="1"/>
  <c r="AS422" i="54"/>
  <c r="AT422" i="54" s="1"/>
  <c r="AU421" i="54"/>
  <c r="AV421" i="54" s="1"/>
  <c r="AS421" i="54"/>
  <c r="AT421" i="54" s="1"/>
  <c r="AU420" i="54"/>
  <c r="AV420" i="54" s="1"/>
  <c r="AS420" i="54"/>
  <c r="AT420" i="54" s="1"/>
  <c r="AU419" i="54"/>
  <c r="AV419" i="54" s="1"/>
  <c r="AS419" i="54"/>
  <c r="AT419" i="54" s="1"/>
  <c r="AU418" i="54"/>
  <c r="AV418" i="54" s="1"/>
  <c r="AS418" i="54"/>
  <c r="AT418" i="54" s="1"/>
  <c r="AU417" i="54"/>
  <c r="AV417" i="54" s="1"/>
  <c r="AS417" i="54"/>
  <c r="AT417" i="54" s="1"/>
  <c r="AU416" i="54"/>
  <c r="AV416" i="54" s="1"/>
  <c r="AS416" i="54"/>
  <c r="AT416" i="54" s="1"/>
  <c r="AU415" i="54"/>
  <c r="AV415" i="54" s="1"/>
  <c r="AS415" i="54"/>
  <c r="AT415" i="54" s="1"/>
  <c r="AU414" i="54"/>
  <c r="AV414" i="54" s="1"/>
  <c r="AS414" i="54"/>
  <c r="AT414" i="54" s="1"/>
  <c r="AU413" i="54"/>
  <c r="AV413" i="54" s="1"/>
  <c r="AS413" i="54"/>
  <c r="AT413" i="54" s="1"/>
  <c r="AU412" i="54"/>
  <c r="AV412" i="54" s="1"/>
  <c r="AS412" i="54"/>
  <c r="AT412" i="54" s="1"/>
  <c r="AU411" i="54"/>
  <c r="AV411" i="54" s="1"/>
  <c r="AS411" i="54"/>
  <c r="AT411" i="54" s="1"/>
  <c r="AU410" i="54"/>
  <c r="AV410" i="54" s="1"/>
  <c r="AS410" i="54"/>
  <c r="AT410" i="54" s="1"/>
  <c r="AU409" i="54"/>
  <c r="AV409" i="54" s="1"/>
  <c r="AS409" i="54"/>
  <c r="AT409" i="54" s="1"/>
  <c r="AU408" i="54"/>
  <c r="AV408" i="54" s="1"/>
  <c r="AS408" i="54"/>
  <c r="AT408" i="54" s="1"/>
  <c r="AU407" i="54"/>
  <c r="AV407" i="54" s="1"/>
  <c r="AS407" i="54"/>
  <c r="AT407" i="54" s="1"/>
  <c r="AU406" i="54"/>
  <c r="AV406" i="54" s="1"/>
  <c r="AS406" i="54"/>
  <c r="AT406" i="54" s="1"/>
  <c r="AU405" i="54"/>
  <c r="AV405" i="54" s="1"/>
  <c r="AS405" i="54"/>
  <c r="AT405" i="54" s="1"/>
  <c r="AU404" i="54"/>
  <c r="AV404" i="54" s="1"/>
  <c r="AS404" i="54"/>
  <c r="AT404" i="54" s="1"/>
  <c r="AU403" i="54"/>
  <c r="AV403" i="54" s="1"/>
  <c r="AS403" i="54"/>
  <c r="AT403" i="54" s="1"/>
  <c r="AU402" i="54"/>
  <c r="AV402" i="54" s="1"/>
  <c r="AS402" i="54"/>
  <c r="AT402" i="54" s="1"/>
  <c r="AU401" i="54"/>
  <c r="AV401" i="54" s="1"/>
  <c r="AS401" i="54"/>
  <c r="AT401" i="54" s="1"/>
  <c r="AU400" i="54"/>
  <c r="AV400" i="54" s="1"/>
  <c r="AS400" i="54"/>
  <c r="AT400" i="54" s="1"/>
  <c r="AU399" i="54"/>
  <c r="AV399" i="54" s="1"/>
  <c r="AS399" i="54"/>
  <c r="AT399" i="54" s="1"/>
  <c r="AU398" i="54"/>
  <c r="AV398" i="54" s="1"/>
  <c r="AS398" i="54"/>
  <c r="AT398" i="54" s="1"/>
  <c r="AU397" i="54"/>
  <c r="AV397" i="54" s="1"/>
  <c r="AS397" i="54"/>
  <c r="AT397" i="54" s="1"/>
  <c r="AU396" i="54"/>
  <c r="AV396" i="54" s="1"/>
  <c r="AS396" i="54"/>
  <c r="AT396" i="54" s="1"/>
  <c r="AU395" i="54"/>
  <c r="AV395" i="54" s="1"/>
  <c r="AS395" i="54"/>
  <c r="AT395" i="54" s="1"/>
  <c r="AU394" i="54"/>
  <c r="AV394" i="54" s="1"/>
  <c r="AS394" i="54"/>
  <c r="AT394" i="54" s="1"/>
  <c r="AU393" i="54"/>
  <c r="AV393" i="54" s="1"/>
  <c r="AS393" i="54"/>
  <c r="AT393" i="54" s="1"/>
  <c r="AU392" i="54"/>
  <c r="AV392" i="54" s="1"/>
  <c r="AS392" i="54"/>
  <c r="AT392" i="54" s="1"/>
  <c r="AU391" i="54"/>
  <c r="AV391" i="54" s="1"/>
  <c r="AS391" i="54"/>
  <c r="AT391" i="54" s="1"/>
  <c r="AU390" i="54"/>
  <c r="AV390" i="54" s="1"/>
  <c r="AS390" i="54"/>
  <c r="AT390" i="54" s="1"/>
  <c r="AU389" i="54"/>
  <c r="AV389" i="54" s="1"/>
  <c r="AS389" i="54"/>
  <c r="AT389" i="54" s="1"/>
  <c r="AU388" i="54"/>
  <c r="AV388" i="54" s="1"/>
  <c r="AS388" i="54"/>
  <c r="AT388" i="54" s="1"/>
  <c r="AU387" i="54"/>
  <c r="AV387" i="54" s="1"/>
  <c r="AS387" i="54"/>
  <c r="AT387" i="54" s="1"/>
  <c r="AU386" i="54"/>
  <c r="AV386" i="54" s="1"/>
  <c r="AS386" i="54"/>
  <c r="AT386" i="54" s="1"/>
  <c r="AU385" i="54"/>
  <c r="AV385" i="54" s="1"/>
  <c r="AS385" i="54"/>
  <c r="AT385" i="54" s="1"/>
  <c r="AU384" i="54"/>
  <c r="AV384" i="54" s="1"/>
  <c r="AS384" i="54"/>
  <c r="AT384" i="54" s="1"/>
  <c r="AU383" i="54"/>
  <c r="AV383" i="54" s="1"/>
  <c r="AS383" i="54"/>
  <c r="AT383" i="54" s="1"/>
  <c r="AU382" i="54"/>
  <c r="AV382" i="54" s="1"/>
  <c r="AS382" i="54"/>
  <c r="AT382" i="54" s="1"/>
  <c r="AU381" i="54"/>
  <c r="AV381" i="54" s="1"/>
  <c r="AS381" i="54"/>
  <c r="AT381" i="54" s="1"/>
  <c r="AU380" i="54"/>
  <c r="AV380" i="54" s="1"/>
  <c r="AS380" i="54"/>
  <c r="AT380" i="54" s="1"/>
  <c r="AU379" i="54"/>
  <c r="AV379" i="54" s="1"/>
  <c r="AS379" i="54"/>
  <c r="AT379" i="54" s="1"/>
  <c r="AU378" i="54"/>
  <c r="AV378" i="54" s="1"/>
  <c r="AS378" i="54"/>
  <c r="AT378" i="54" s="1"/>
  <c r="AU377" i="54"/>
  <c r="AV377" i="54" s="1"/>
  <c r="AS377" i="54"/>
  <c r="AT377" i="54" s="1"/>
  <c r="AU376" i="54"/>
  <c r="AV376" i="54" s="1"/>
  <c r="AS376" i="54"/>
  <c r="AT376" i="54" s="1"/>
  <c r="AU375" i="54"/>
  <c r="AV375" i="54" s="1"/>
  <c r="AS375" i="54"/>
  <c r="AT375" i="54" s="1"/>
  <c r="AU374" i="54"/>
  <c r="AV374" i="54" s="1"/>
  <c r="AS374" i="54"/>
  <c r="AT374" i="54" s="1"/>
  <c r="AU373" i="54"/>
  <c r="AV373" i="54" s="1"/>
  <c r="AS373" i="54"/>
  <c r="AT373" i="54" s="1"/>
  <c r="AU372" i="54"/>
  <c r="AV372" i="54" s="1"/>
  <c r="AS372" i="54"/>
  <c r="AT372" i="54" s="1"/>
  <c r="AU371" i="54"/>
  <c r="AV371" i="54" s="1"/>
  <c r="AS371" i="54"/>
  <c r="AT371" i="54" s="1"/>
  <c r="AU370" i="54"/>
  <c r="AV370" i="54" s="1"/>
  <c r="AS370" i="54"/>
  <c r="AT370" i="54" s="1"/>
  <c r="AU369" i="54"/>
  <c r="AV369" i="54" s="1"/>
  <c r="AS369" i="54"/>
  <c r="AT369" i="54" s="1"/>
  <c r="AU368" i="54"/>
  <c r="AV368" i="54" s="1"/>
  <c r="AS368" i="54"/>
  <c r="AT368" i="54" s="1"/>
  <c r="AU367" i="54"/>
  <c r="AV367" i="54" s="1"/>
  <c r="AS367" i="54"/>
  <c r="AT367" i="54" s="1"/>
  <c r="AU366" i="54"/>
  <c r="AV366" i="54" s="1"/>
  <c r="AS366" i="54"/>
  <c r="AT366" i="54" s="1"/>
  <c r="AU365" i="54"/>
  <c r="AV365" i="54" s="1"/>
  <c r="AS365" i="54"/>
  <c r="AT365" i="54" s="1"/>
  <c r="AU364" i="54"/>
  <c r="AV364" i="54" s="1"/>
  <c r="AS364" i="54"/>
  <c r="AT364" i="54" s="1"/>
  <c r="AU363" i="54"/>
  <c r="AV363" i="54" s="1"/>
  <c r="AS363" i="54"/>
  <c r="AT363" i="54" s="1"/>
  <c r="AU362" i="54"/>
  <c r="AV362" i="54" s="1"/>
  <c r="AS362" i="54"/>
  <c r="AT362" i="54" s="1"/>
  <c r="AU361" i="54"/>
  <c r="AV361" i="54" s="1"/>
  <c r="AS361" i="54"/>
  <c r="AT361" i="54" s="1"/>
  <c r="AU360" i="54"/>
  <c r="AV360" i="54" s="1"/>
  <c r="AS360" i="54"/>
  <c r="AT360" i="54" s="1"/>
  <c r="AU359" i="54"/>
  <c r="AV359" i="54" s="1"/>
  <c r="AS359" i="54"/>
  <c r="AT359" i="54" s="1"/>
  <c r="AU358" i="54"/>
  <c r="AV358" i="54" s="1"/>
  <c r="AS358" i="54"/>
  <c r="AT358" i="54" s="1"/>
  <c r="AU357" i="54"/>
  <c r="AV357" i="54" s="1"/>
  <c r="AS357" i="54"/>
  <c r="AT357" i="54" s="1"/>
  <c r="AU356" i="54"/>
  <c r="AV356" i="54" s="1"/>
  <c r="AS356" i="54"/>
  <c r="AT356" i="54" s="1"/>
  <c r="AU355" i="54"/>
  <c r="AV355" i="54" s="1"/>
  <c r="AS355" i="54"/>
  <c r="AT355" i="54" s="1"/>
  <c r="AU354" i="54"/>
  <c r="AV354" i="54" s="1"/>
  <c r="AS354" i="54"/>
  <c r="AT354" i="54" s="1"/>
  <c r="AU353" i="54"/>
  <c r="AV353" i="54" s="1"/>
  <c r="AS353" i="54"/>
  <c r="AT353" i="54" s="1"/>
  <c r="AU352" i="54"/>
  <c r="AV352" i="54" s="1"/>
  <c r="AS352" i="54"/>
  <c r="AT352" i="54" s="1"/>
  <c r="AU351" i="54"/>
  <c r="AV351" i="54" s="1"/>
  <c r="AS351" i="54"/>
  <c r="AT351" i="54" s="1"/>
  <c r="AU350" i="54"/>
  <c r="AV350" i="54" s="1"/>
  <c r="AS350" i="54"/>
  <c r="AT350" i="54" s="1"/>
  <c r="AU349" i="54"/>
  <c r="AV349" i="54" s="1"/>
  <c r="AS349" i="54"/>
  <c r="AT349" i="54" s="1"/>
  <c r="AU348" i="54"/>
  <c r="AV348" i="54" s="1"/>
  <c r="AS348" i="54"/>
  <c r="AT348" i="54" s="1"/>
  <c r="AU347" i="54"/>
  <c r="AV347" i="54" s="1"/>
  <c r="AS347" i="54"/>
  <c r="AT347" i="54" s="1"/>
  <c r="AU346" i="54"/>
  <c r="AV346" i="54" s="1"/>
  <c r="AS346" i="54"/>
  <c r="AT346" i="54" s="1"/>
  <c r="AU345" i="54"/>
  <c r="AV345" i="54" s="1"/>
  <c r="AS345" i="54"/>
  <c r="AT345" i="54" s="1"/>
  <c r="AU344" i="54"/>
  <c r="AV344" i="54" s="1"/>
  <c r="AS344" i="54"/>
  <c r="AT344" i="54" s="1"/>
  <c r="AU343" i="54"/>
  <c r="AV343" i="54" s="1"/>
  <c r="AS343" i="54"/>
  <c r="AT343" i="54" s="1"/>
  <c r="AU342" i="54"/>
  <c r="AV342" i="54" s="1"/>
  <c r="AS342" i="54"/>
  <c r="AT342" i="54" s="1"/>
  <c r="AU341" i="54"/>
  <c r="AV341" i="54" s="1"/>
  <c r="AS341" i="54"/>
  <c r="AT341" i="54" s="1"/>
  <c r="AU340" i="54"/>
  <c r="AV340" i="54" s="1"/>
  <c r="AS340" i="54"/>
  <c r="AT340" i="54" s="1"/>
  <c r="AU339" i="54"/>
  <c r="AV339" i="54" s="1"/>
  <c r="AS339" i="54"/>
  <c r="AT339" i="54" s="1"/>
  <c r="AU338" i="54"/>
  <c r="AV338" i="54" s="1"/>
  <c r="AS338" i="54"/>
  <c r="AT338" i="54" s="1"/>
  <c r="AU337" i="54"/>
  <c r="AV337" i="54" s="1"/>
  <c r="AS337" i="54"/>
  <c r="AT337" i="54" s="1"/>
  <c r="AU336" i="54"/>
  <c r="AV336" i="54" s="1"/>
  <c r="AS336" i="54"/>
  <c r="AT336" i="54" s="1"/>
  <c r="AU335" i="54"/>
  <c r="AV335" i="54" s="1"/>
  <c r="AS335" i="54"/>
  <c r="AT335" i="54" s="1"/>
  <c r="AU334" i="54"/>
  <c r="AV334" i="54" s="1"/>
  <c r="AS334" i="54"/>
  <c r="AT334" i="54" s="1"/>
  <c r="AU333" i="54"/>
  <c r="AV333" i="54" s="1"/>
  <c r="AS333" i="54"/>
  <c r="AT333" i="54" s="1"/>
  <c r="AU332" i="54"/>
  <c r="AV332" i="54" s="1"/>
  <c r="AS332" i="54"/>
  <c r="AT332" i="54" s="1"/>
  <c r="AU331" i="54"/>
  <c r="AV331" i="54" s="1"/>
  <c r="AS331" i="54"/>
  <c r="AT331" i="54" s="1"/>
  <c r="AU330" i="54"/>
  <c r="AV330" i="54" s="1"/>
  <c r="AS330" i="54"/>
  <c r="AT330" i="54" s="1"/>
  <c r="AU329" i="54"/>
  <c r="AV329" i="54" s="1"/>
  <c r="AS329" i="54"/>
  <c r="AT329" i="54" s="1"/>
  <c r="AU328" i="54"/>
  <c r="AV328" i="54" s="1"/>
  <c r="AS328" i="54"/>
  <c r="AT328" i="54" s="1"/>
  <c r="AU327" i="54"/>
  <c r="AV327" i="54" s="1"/>
  <c r="AS327" i="54"/>
  <c r="AT327" i="54" s="1"/>
  <c r="AU326" i="54"/>
  <c r="AV326" i="54" s="1"/>
  <c r="AS326" i="54"/>
  <c r="AT326" i="54" s="1"/>
  <c r="AU325" i="54"/>
  <c r="AV325" i="54" s="1"/>
  <c r="AS325" i="54"/>
  <c r="AT325" i="54" s="1"/>
  <c r="AU324" i="54"/>
  <c r="AV324" i="54" s="1"/>
  <c r="AS324" i="54"/>
  <c r="AT324" i="54" s="1"/>
  <c r="AU323" i="54"/>
  <c r="AV323" i="54" s="1"/>
  <c r="AS323" i="54"/>
  <c r="AT323" i="54" s="1"/>
  <c r="AU322" i="54"/>
  <c r="AV322" i="54" s="1"/>
  <c r="AS322" i="54"/>
  <c r="AT322" i="54" s="1"/>
  <c r="AU321" i="54"/>
  <c r="AV321" i="54" s="1"/>
  <c r="AS321" i="54"/>
  <c r="AT321" i="54" s="1"/>
  <c r="AU320" i="54"/>
  <c r="AV320" i="54" s="1"/>
  <c r="AS320" i="54"/>
  <c r="AT320" i="54" s="1"/>
  <c r="AU319" i="54"/>
  <c r="AV319" i="54" s="1"/>
  <c r="AS319" i="54"/>
  <c r="AT319" i="54" s="1"/>
  <c r="AU318" i="54"/>
  <c r="AV318" i="54" s="1"/>
  <c r="AS318" i="54"/>
  <c r="AT318" i="54" s="1"/>
  <c r="AU317" i="54"/>
  <c r="AV317" i="54" s="1"/>
  <c r="AS317" i="54"/>
  <c r="AT317" i="54" s="1"/>
  <c r="AU316" i="54"/>
  <c r="AV316" i="54" s="1"/>
  <c r="AS316" i="54"/>
  <c r="AT316" i="54" s="1"/>
  <c r="AU315" i="54"/>
  <c r="AV315" i="54" s="1"/>
  <c r="AS315" i="54"/>
  <c r="AT315" i="54" s="1"/>
  <c r="AU314" i="54"/>
  <c r="AV314" i="54" s="1"/>
  <c r="AS314" i="54"/>
  <c r="AT314" i="54" s="1"/>
  <c r="AU313" i="54"/>
  <c r="AV313" i="54" s="1"/>
  <c r="AS313" i="54"/>
  <c r="AT313" i="54" s="1"/>
  <c r="AU312" i="54"/>
  <c r="AV312" i="54" s="1"/>
  <c r="AS312" i="54"/>
  <c r="AT312" i="54" s="1"/>
  <c r="AU311" i="54"/>
  <c r="AV311" i="54" s="1"/>
  <c r="AS311" i="54"/>
  <c r="AT311" i="54" s="1"/>
  <c r="AU310" i="54"/>
  <c r="AV310" i="54" s="1"/>
  <c r="AS310" i="54"/>
  <c r="AT310" i="54" s="1"/>
  <c r="AU309" i="54"/>
  <c r="AV309" i="54" s="1"/>
  <c r="AS309" i="54"/>
  <c r="AT309" i="54" s="1"/>
  <c r="AU308" i="54"/>
  <c r="AV308" i="54" s="1"/>
  <c r="AS308" i="54"/>
  <c r="AT308" i="54" s="1"/>
  <c r="AU307" i="54"/>
  <c r="AV307" i="54" s="1"/>
  <c r="AS307" i="54"/>
  <c r="AT307" i="54" s="1"/>
  <c r="AU306" i="54"/>
  <c r="AV306" i="54" s="1"/>
  <c r="AS306" i="54"/>
  <c r="AT306" i="54" s="1"/>
  <c r="AU305" i="54"/>
  <c r="AV305" i="54" s="1"/>
  <c r="AS305" i="54"/>
  <c r="AT305" i="54" s="1"/>
  <c r="AU304" i="54"/>
  <c r="AV304" i="54" s="1"/>
  <c r="AS304" i="54"/>
  <c r="AT304" i="54" s="1"/>
  <c r="AU303" i="54"/>
  <c r="AV303" i="54" s="1"/>
  <c r="AS303" i="54"/>
  <c r="AT303" i="54" s="1"/>
  <c r="AU302" i="54"/>
  <c r="AV302" i="54" s="1"/>
  <c r="AS302" i="54"/>
  <c r="AT302" i="54" s="1"/>
  <c r="AU301" i="54"/>
  <c r="AV301" i="54" s="1"/>
  <c r="AS301" i="54"/>
  <c r="AT301" i="54" s="1"/>
  <c r="AU300" i="54"/>
  <c r="AV300" i="54" s="1"/>
  <c r="AS300" i="54"/>
  <c r="AT300" i="54" s="1"/>
  <c r="AU299" i="54"/>
  <c r="AV299" i="54" s="1"/>
  <c r="AS299" i="54"/>
  <c r="AT299" i="54" s="1"/>
  <c r="AU298" i="54"/>
  <c r="AV298" i="54" s="1"/>
  <c r="AS298" i="54"/>
  <c r="AT298" i="54" s="1"/>
  <c r="AU297" i="54"/>
  <c r="AV297" i="54" s="1"/>
  <c r="AS297" i="54"/>
  <c r="AT297" i="54" s="1"/>
  <c r="AU296" i="54"/>
  <c r="AV296" i="54" s="1"/>
  <c r="AS296" i="54"/>
  <c r="AT296" i="54" s="1"/>
  <c r="AU295" i="54"/>
  <c r="AV295" i="54" s="1"/>
  <c r="AS295" i="54"/>
  <c r="AT295" i="54" s="1"/>
  <c r="AU294" i="54"/>
  <c r="AV294" i="54" s="1"/>
  <c r="AS294" i="54"/>
  <c r="AT294" i="54" s="1"/>
  <c r="AU293" i="54"/>
  <c r="AV293" i="54" s="1"/>
  <c r="AS293" i="54"/>
  <c r="AT293" i="54" s="1"/>
  <c r="AU292" i="54"/>
  <c r="AV292" i="54" s="1"/>
  <c r="AS292" i="54"/>
  <c r="AT292" i="54" s="1"/>
  <c r="AU291" i="54"/>
  <c r="AV291" i="54" s="1"/>
  <c r="AS291" i="54"/>
  <c r="AT291" i="54" s="1"/>
  <c r="AU290" i="54"/>
  <c r="AV290" i="54" s="1"/>
  <c r="AS290" i="54"/>
  <c r="AT290" i="54" s="1"/>
  <c r="AU289" i="54"/>
  <c r="AV289" i="54" s="1"/>
  <c r="AS289" i="54"/>
  <c r="AT289" i="54" s="1"/>
  <c r="AU288" i="54"/>
  <c r="AV288" i="54" s="1"/>
  <c r="AS288" i="54"/>
  <c r="AT288" i="54" s="1"/>
  <c r="AU287" i="54"/>
  <c r="AV287" i="54" s="1"/>
  <c r="AS287" i="54"/>
  <c r="AT287" i="54" s="1"/>
  <c r="AU286" i="54"/>
  <c r="AV286" i="54" s="1"/>
  <c r="AS286" i="54"/>
  <c r="AT286" i="54" s="1"/>
  <c r="AU285" i="54"/>
  <c r="AV285" i="54" s="1"/>
  <c r="AS285" i="54"/>
  <c r="AT285" i="54" s="1"/>
  <c r="AU284" i="54"/>
  <c r="AV284" i="54" s="1"/>
  <c r="AS284" i="54"/>
  <c r="AT284" i="54" s="1"/>
  <c r="AU283" i="54"/>
  <c r="AV283" i="54" s="1"/>
  <c r="AS283" i="54"/>
  <c r="AT283" i="54" s="1"/>
  <c r="AU282" i="54"/>
  <c r="AV282" i="54" s="1"/>
  <c r="AS282" i="54"/>
  <c r="AT282" i="54" s="1"/>
  <c r="AU281" i="54"/>
  <c r="AV281" i="54" s="1"/>
  <c r="AS281" i="54"/>
  <c r="AT281" i="54" s="1"/>
  <c r="AU280" i="54"/>
  <c r="AV280" i="54" s="1"/>
  <c r="AS280" i="54"/>
  <c r="AT280" i="54" s="1"/>
  <c r="AU279" i="54"/>
  <c r="AV279" i="54" s="1"/>
  <c r="AS279" i="54"/>
  <c r="AT279" i="54" s="1"/>
  <c r="AU278" i="54"/>
  <c r="AV278" i="54" s="1"/>
  <c r="AS278" i="54"/>
  <c r="AT278" i="54" s="1"/>
  <c r="AU277" i="54"/>
  <c r="AV277" i="54" s="1"/>
  <c r="AS277" i="54"/>
  <c r="AT277" i="54" s="1"/>
  <c r="AU276" i="54"/>
  <c r="AV276" i="54" s="1"/>
  <c r="AS276" i="54"/>
  <c r="AT276" i="54" s="1"/>
  <c r="AU275" i="54"/>
  <c r="AV275" i="54" s="1"/>
  <c r="AS275" i="54"/>
  <c r="AT275" i="54" s="1"/>
  <c r="AU274" i="54"/>
  <c r="AV274" i="54" s="1"/>
  <c r="AS274" i="54"/>
  <c r="AT274" i="54" s="1"/>
  <c r="AU273" i="54"/>
  <c r="AV273" i="54" s="1"/>
  <c r="AS273" i="54"/>
  <c r="AT273" i="54" s="1"/>
  <c r="AU272" i="54"/>
  <c r="AV272" i="54" s="1"/>
  <c r="AS272" i="54"/>
  <c r="AT272" i="54" s="1"/>
  <c r="AU271" i="54"/>
  <c r="AV271" i="54" s="1"/>
  <c r="AS271" i="54"/>
  <c r="AT271" i="54" s="1"/>
  <c r="AU270" i="54"/>
  <c r="AV270" i="54" s="1"/>
  <c r="AS270" i="54"/>
  <c r="AT270" i="54" s="1"/>
  <c r="AU269" i="54"/>
  <c r="AV269" i="54" s="1"/>
  <c r="AS269" i="54"/>
  <c r="AT269" i="54" s="1"/>
  <c r="AU268" i="54"/>
  <c r="AV268" i="54" s="1"/>
  <c r="AS268" i="54"/>
  <c r="AT268" i="54" s="1"/>
  <c r="AU267" i="54"/>
  <c r="AV267" i="54" s="1"/>
  <c r="AS267" i="54"/>
  <c r="AT267" i="54" s="1"/>
  <c r="AU266" i="54"/>
  <c r="AV266" i="54" s="1"/>
  <c r="AS266" i="54"/>
  <c r="AT266" i="54" s="1"/>
  <c r="AU265" i="54"/>
  <c r="AV265" i="54" s="1"/>
  <c r="AS265" i="54"/>
  <c r="AT265" i="54" s="1"/>
  <c r="AU264" i="54"/>
  <c r="AV264" i="54" s="1"/>
  <c r="AS264" i="54"/>
  <c r="AT264" i="54" s="1"/>
  <c r="AU263" i="54"/>
  <c r="AV263" i="54" s="1"/>
  <c r="AS263" i="54"/>
  <c r="AT263" i="54" s="1"/>
  <c r="AU262" i="54"/>
  <c r="AV262" i="54" s="1"/>
  <c r="AS262" i="54"/>
  <c r="AT262" i="54" s="1"/>
  <c r="AU261" i="54"/>
  <c r="AV261" i="54" s="1"/>
  <c r="AS261" i="54"/>
  <c r="AT261" i="54" s="1"/>
  <c r="AU260" i="54"/>
  <c r="AV260" i="54" s="1"/>
  <c r="AS260" i="54"/>
  <c r="AT260" i="54" s="1"/>
  <c r="AU259" i="54"/>
  <c r="AV259" i="54" s="1"/>
  <c r="AS259" i="54"/>
  <c r="AT259" i="54" s="1"/>
  <c r="AU258" i="54"/>
  <c r="AV258" i="54" s="1"/>
  <c r="AS258" i="54"/>
  <c r="AT258" i="54" s="1"/>
  <c r="AU257" i="54"/>
  <c r="AV257" i="54" s="1"/>
  <c r="AS257" i="54"/>
  <c r="AT257" i="54" s="1"/>
  <c r="AU256" i="54"/>
  <c r="AV256" i="54" s="1"/>
  <c r="AS256" i="54"/>
  <c r="AT256" i="54" s="1"/>
  <c r="AU255" i="54"/>
  <c r="AV255" i="54" s="1"/>
  <c r="AS255" i="54"/>
  <c r="AT255" i="54" s="1"/>
  <c r="AU254" i="54"/>
  <c r="AV254" i="54" s="1"/>
  <c r="AS254" i="54"/>
  <c r="AT254" i="54" s="1"/>
  <c r="AU253" i="54"/>
  <c r="AV253" i="54" s="1"/>
  <c r="AS253" i="54"/>
  <c r="AT253" i="54" s="1"/>
  <c r="AU252" i="54"/>
  <c r="AV252" i="54" s="1"/>
  <c r="AS252" i="54"/>
  <c r="AT252" i="54" s="1"/>
  <c r="AU251" i="54"/>
  <c r="AV251" i="54" s="1"/>
  <c r="AS251" i="54"/>
  <c r="AT251" i="54" s="1"/>
  <c r="AU250" i="54"/>
  <c r="AV250" i="54" s="1"/>
  <c r="AS250" i="54"/>
  <c r="AT250" i="54" s="1"/>
  <c r="AU249" i="54"/>
  <c r="AV249" i="54" s="1"/>
  <c r="AS249" i="54"/>
  <c r="AT249" i="54" s="1"/>
  <c r="AU248" i="54"/>
  <c r="AV248" i="54" s="1"/>
  <c r="AS248" i="54"/>
  <c r="AT248" i="54" s="1"/>
  <c r="AU247" i="54"/>
  <c r="AV247" i="54" s="1"/>
  <c r="AS247" i="54"/>
  <c r="AT247" i="54" s="1"/>
  <c r="AU246" i="54"/>
  <c r="AV246" i="54" s="1"/>
  <c r="AS246" i="54"/>
  <c r="AT246" i="54" s="1"/>
  <c r="AU245" i="54"/>
  <c r="AV245" i="54" s="1"/>
  <c r="AS245" i="54"/>
  <c r="AT245" i="54" s="1"/>
  <c r="AU244" i="54"/>
  <c r="AV244" i="54" s="1"/>
  <c r="AS244" i="54"/>
  <c r="AT244" i="54" s="1"/>
  <c r="AU243" i="54"/>
  <c r="AV243" i="54" s="1"/>
  <c r="AS243" i="54"/>
  <c r="AT243" i="54" s="1"/>
  <c r="AU242" i="54"/>
  <c r="AV242" i="54" s="1"/>
  <c r="AS242" i="54"/>
  <c r="AT242" i="54" s="1"/>
  <c r="AU241" i="54"/>
  <c r="AV241" i="54" s="1"/>
  <c r="AS241" i="54"/>
  <c r="AT241" i="54" s="1"/>
  <c r="AU240" i="54"/>
  <c r="AV240" i="54" s="1"/>
  <c r="AS240" i="54"/>
  <c r="AT240" i="54" s="1"/>
  <c r="AU239" i="54"/>
  <c r="AV239" i="54" s="1"/>
  <c r="AS239" i="54"/>
  <c r="AT239" i="54" s="1"/>
  <c r="AU238" i="54"/>
  <c r="AV238" i="54" s="1"/>
  <c r="AS238" i="54"/>
  <c r="AT238" i="54" s="1"/>
  <c r="AU237" i="54"/>
  <c r="AV237" i="54" s="1"/>
  <c r="AS237" i="54"/>
  <c r="AT237" i="54" s="1"/>
  <c r="AU236" i="54"/>
  <c r="AV236" i="54" s="1"/>
  <c r="AS236" i="54"/>
  <c r="AT236" i="54" s="1"/>
  <c r="AU235" i="54"/>
  <c r="AV235" i="54" s="1"/>
  <c r="AS235" i="54"/>
  <c r="AT235" i="54" s="1"/>
  <c r="AU234" i="54"/>
  <c r="AV234" i="54" s="1"/>
  <c r="AS234" i="54"/>
  <c r="AT234" i="54" s="1"/>
  <c r="AU233" i="54"/>
  <c r="AV233" i="54" s="1"/>
  <c r="AS233" i="54"/>
  <c r="AT233" i="54" s="1"/>
  <c r="AU232" i="54"/>
  <c r="AV232" i="54" s="1"/>
  <c r="AS232" i="54"/>
  <c r="AT232" i="54" s="1"/>
  <c r="AU231" i="54"/>
  <c r="AV231" i="54" s="1"/>
  <c r="AS231" i="54"/>
  <c r="AT231" i="54" s="1"/>
  <c r="AU230" i="54"/>
  <c r="AV230" i="54" s="1"/>
  <c r="AS230" i="54"/>
  <c r="AT230" i="54" s="1"/>
  <c r="AU229" i="54"/>
  <c r="AV229" i="54" s="1"/>
  <c r="AS229" i="54"/>
  <c r="AT229" i="54" s="1"/>
  <c r="AU228" i="54"/>
  <c r="AV228" i="54" s="1"/>
  <c r="AS228" i="54"/>
  <c r="AT228" i="54" s="1"/>
  <c r="AU227" i="54"/>
  <c r="AV227" i="54" s="1"/>
  <c r="AS227" i="54"/>
  <c r="AT227" i="54" s="1"/>
  <c r="AU226" i="54"/>
  <c r="AV226" i="54" s="1"/>
  <c r="AS226" i="54"/>
  <c r="AT226" i="54" s="1"/>
  <c r="AU225" i="54"/>
  <c r="AV225" i="54" s="1"/>
  <c r="AS225" i="54"/>
  <c r="AT225" i="54" s="1"/>
  <c r="AU224" i="54"/>
  <c r="AV224" i="54" s="1"/>
  <c r="AS224" i="54"/>
  <c r="AT224" i="54" s="1"/>
  <c r="AU223" i="54"/>
  <c r="AV223" i="54" s="1"/>
  <c r="AS223" i="54"/>
  <c r="AT223" i="54" s="1"/>
  <c r="AU222" i="54"/>
  <c r="AV222" i="54" s="1"/>
  <c r="AS222" i="54"/>
  <c r="AT222" i="54" s="1"/>
  <c r="AU221" i="54"/>
  <c r="AV221" i="54" s="1"/>
  <c r="AS221" i="54"/>
  <c r="AT221" i="54" s="1"/>
  <c r="AU220" i="54"/>
  <c r="AV220" i="54" s="1"/>
  <c r="AS220" i="54"/>
  <c r="AT220" i="54" s="1"/>
  <c r="AU219" i="54"/>
  <c r="AV219" i="54" s="1"/>
  <c r="AS219" i="54"/>
  <c r="AT219" i="54" s="1"/>
  <c r="AU218" i="54"/>
  <c r="AV218" i="54" s="1"/>
  <c r="AS218" i="54"/>
  <c r="AT218" i="54" s="1"/>
  <c r="AU217" i="54"/>
  <c r="AV217" i="54" s="1"/>
  <c r="AS217" i="54"/>
  <c r="AT217" i="54" s="1"/>
  <c r="AU216" i="54"/>
  <c r="AV216" i="54" s="1"/>
  <c r="AS216" i="54"/>
  <c r="AT216" i="54" s="1"/>
  <c r="AU215" i="54"/>
  <c r="AV215" i="54" s="1"/>
  <c r="AS215" i="54"/>
  <c r="AT215" i="54" s="1"/>
  <c r="AU214" i="54"/>
  <c r="AV214" i="54" s="1"/>
  <c r="AS214" i="54"/>
  <c r="AT214" i="54" s="1"/>
  <c r="AU213" i="54"/>
  <c r="AV213" i="54" s="1"/>
  <c r="AS213" i="54"/>
  <c r="AT213" i="54" s="1"/>
  <c r="AU212" i="54"/>
  <c r="AV212" i="54" s="1"/>
  <c r="AS212" i="54"/>
  <c r="AT212" i="54" s="1"/>
  <c r="AU211" i="54"/>
  <c r="AV211" i="54" s="1"/>
  <c r="AS211" i="54"/>
  <c r="AT211" i="54" s="1"/>
  <c r="AU210" i="54"/>
  <c r="AV210" i="54" s="1"/>
  <c r="AS210" i="54"/>
  <c r="AT210" i="54" s="1"/>
  <c r="AU209" i="54"/>
  <c r="AV209" i="54" s="1"/>
  <c r="AS209" i="54"/>
  <c r="AT209" i="54" s="1"/>
  <c r="AU208" i="54"/>
  <c r="AV208" i="54" s="1"/>
  <c r="AS208" i="54"/>
  <c r="AT208" i="54" s="1"/>
  <c r="AU207" i="54"/>
  <c r="AV207" i="54" s="1"/>
  <c r="AS207" i="54"/>
  <c r="AT207" i="54" s="1"/>
  <c r="AU206" i="54"/>
  <c r="AV206" i="54" s="1"/>
  <c r="AS206" i="54"/>
  <c r="AT206" i="54" s="1"/>
  <c r="AU205" i="54"/>
  <c r="AV205" i="54" s="1"/>
  <c r="AS205" i="54"/>
  <c r="AT205" i="54" s="1"/>
  <c r="AU204" i="54"/>
  <c r="AV204" i="54" s="1"/>
  <c r="AS204" i="54"/>
  <c r="AT204" i="54" s="1"/>
  <c r="AU203" i="54"/>
  <c r="AV203" i="54" s="1"/>
  <c r="AS203" i="54"/>
  <c r="AT203" i="54" s="1"/>
  <c r="AU202" i="54"/>
  <c r="AV202" i="54" s="1"/>
  <c r="AS202" i="54"/>
  <c r="AT202" i="54" s="1"/>
  <c r="AU201" i="54"/>
  <c r="AV201" i="54" s="1"/>
  <c r="AS201" i="54"/>
  <c r="AT201" i="54" s="1"/>
  <c r="AU200" i="54"/>
  <c r="AV200" i="54" s="1"/>
  <c r="AS200" i="54"/>
  <c r="AT200" i="54" s="1"/>
  <c r="AU199" i="54"/>
  <c r="AV199" i="54" s="1"/>
  <c r="AS199" i="54"/>
  <c r="AT199" i="54" s="1"/>
  <c r="AU198" i="54"/>
  <c r="AV198" i="54" s="1"/>
  <c r="AS198" i="54"/>
  <c r="AT198" i="54" s="1"/>
  <c r="AU197" i="54"/>
  <c r="AV197" i="54" s="1"/>
  <c r="AS197" i="54"/>
  <c r="AT197" i="54" s="1"/>
  <c r="AU196" i="54"/>
  <c r="AV196" i="54" s="1"/>
  <c r="AS196" i="54"/>
  <c r="AT196" i="54" s="1"/>
  <c r="AU195" i="54"/>
  <c r="AV195" i="54" s="1"/>
  <c r="AS195" i="54"/>
  <c r="AT195" i="54" s="1"/>
  <c r="AU194" i="54"/>
  <c r="AV194" i="54" s="1"/>
  <c r="AS194" i="54"/>
  <c r="AT194" i="54" s="1"/>
  <c r="AU193" i="54"/>
  <c r="AV193" i="54" s="1"/>
  <c r="AS193" i="54"/>
  <c r="AT193" i="54" s="1"/>
  <c r="AU192" i="54"/>
  <c r="AV192" i="54" s="1"/>
  <c r="AS192" i="54"/>
  <c r="AT192" i="54" s="1"/>
  <c r="AU191" i="54"/>
  <c r="AV191" i="54" s="1"/>
  <c r="AS191" i="54"/>
  <c r="AT191" i="54" s="1"/>
  <c r="AU190" i="54"/>
  <c r="AV190" i="54" s="1"/>
  <c r="AS190" i="54"/>
  <c r="AT190" i="54" s="1"/>
  <c r="AU189" i="54"/>
  <c r="AV189" i="54" s="1"/>
  <c r="AS189" i="54"/>
  <c r="AT189" i="54" s="1"/>
  <c r="AU188" i="54"/>
  <c r="AV188" i="54" s="1"/>
  <c r="AS188" i="54"/>
  <c r="AT188" i="54" s="1"/>
  <c r="AU187" i="54"/>
  <c r="AV187" i="54" s="1"/>
  <c r="AS187" i="54"/>
  <c r="AT187" i="54" s="1"/>
  <c r="AU186" i="54"/>
  <c r="AV186" i="54" s="1"/>
  <c r="AS186" i="54"/>
  <c r="AT186" i="54" s="1"/>
  <c r="AU185" i="54"/>
  <c r="AV185" i="54" s="1"/>
  <c r="AS185" i="54"/>
  <c r="AT185" i="54" s="1"/>
  <c r="AU184" i="54"/>
  <c r="AV184" i="54" s="1"/>
  <c r="AS184" i="54"/>
  <c r="AT184" i="54" s="1"/>
  <c r="AU183" i="54"/>
  <c r="AV183" i="54" s="1"/>
  <c r="AS183" i="54"/>
  <c r="AT183" i="54" s="1"/>
  <c r="AU182" i="54"/>
  <c r="AV182" i="54" s="1"/>
  <c r="AS182" i="54"/>
  <c r="AT182" i="54" s="1"/>
  <c r="AU181" i="54"/>
  <c r="AV181" i="54" s="1"/>
  <c r="AS181" i="54"/>
  <c r="AT181" i="54" s="1"/>
  <c r="AU180" i="54"/>
  <c r="AV180" i="54" s="1"/>
  <c r="AS180" i="54"/>
  <c r="AT180" i="54" s="1"/>
  <c r="AU179" i="54"/>
  <c r="AV179" i="54" s="1"/>
  <c r="AS179" i="54"/>
  <c r="AT179" i="54" s="1"/>
  <c r="AU178" i="54"/>
  <c r="AV178" i="54" s="1"/>
  <c r="AS178" i="54"/>
  <c r="AT178" i="54" s="1"/>
  <c r="AU177" i="54"/>
  <c r="AV177" i="54" s="1"/>
  <c r="AS177" i="54"/>
  <c r="AT177" i="54" s="1"/>
  <c r="AU176" i="54"/>
  <c r="AV176" i="54" s="1"/>
  <c r="AS176" i="54"/>
  <c r="AT176" i="54" s="1"/>
  <c r="AU175" i="54"/>
  <c r="AV175" i="54" s="1"/>
  <c r="AS175" i="54"/>
  <c r="AT175" i="54" s="1"/>
  <c r="AU174" i="54"/>
  <c r="AV174" i="54" s="1"/>
  <c r="AS174" i="54"/>
  <c r="AT174" i="54" s="1"/>
  <c r="AU173" i="54"/>
  <c r="AV173" i="54" s="1"/>
  <c r="AS173" i="54"/>
  <c r="AT173" i="54" s="1"/>
  <c r="AU172" i="54"/>
  <c r="AV172" i="54" s="1"/>
  <c r="AS172" i="54"/>
  <c r="AT172" i="54" s="1"/>
  <c r="AU171" i="54"/>
  <c r="AV171" i="54" s="1"/>
  <c r="AS171" i="54"/>
  <c r="AT171" i="54" s="1"/>
  <c r="AU170" i="54"/>
  <c r="AV170" i="54" s="1"/>
  <c r="AS170" i="54"/>
  <c r="AT170" i="54" s="1"/>
  <c r="AU169" i="54"/>
  <c r="AV169" i="54" s="1"/>
  <c r="AS169" i="54"/>
  <c r="AT169" i="54" s="1"/>
  <c r="AU168" i="54"/>
  <c r="AV168" i="54" s="1"/>
  <c r="AS168" i="54"/>
  <c r="AT168" i="54" s="1"/>
  <c r="AU167" i="54"/>
  <c r="AV167" i="54" s="1"/>
  <c r="AS167" i="54"/>
  <c r="AT167" i="54" s="1"/>
  <c r="AU166" i="54"/>
  <c r="AV166" i="54" s="1"/>
  <c r="AS166" i="54"/>
  <c r="AT166" i="54" s="1"/>
  <c r="AU165" i="54"/>
  <c r="AV165" i="54" s="1"/>
  <c r="AS165" i="54"/>
  <c r="AT165" i="54" s="1"/>
  <c r="AU164" i="54"/>
  <c r="AV164" i="54" s="1"/>
  <c r="AS164" i="54"/>
  <c r="AT164" i="54" s="1"/>
  <c r="AU163" i="54"/>
  <c r="AV163" i="54" s="1"/>
  <c r="AS163" i="54"/>
  <c r="AT163" i="54" s="1"/>
  <c r="AU162" i="54"/>
  <c r="AV162" i="54" s="1"/>
  <c r="AS162" i="54"/>
  <c r="AT162" i="54" s="1"/>
  <c r="AU161" i="54"/>
  <c r="AV161" i="54" s="1"/>
  <c r="AS161" i="54"/>
  <c r="AT161" i="54" s="1"/>
  <c r="AU160" i="54"/>
  <c r="AV160" i="54" s="1"/>
  <c r="AS160" i="54"/>
  <c r="AT160" i="54" s="1"/>
  <c r="AU159" i="54"/>
  <c r="AV159" i="54" s="1"/>
  <c r="AS159" i="54"/>
  <c r="AT159" i="54" s="1"/>
  <c r="AU158" i="54"/>
  <c r="AV158" i="54" s="1"/>
  <c r="AS158" i="54"/>
  <c r="AT158" i="54" s="1"/>
  <c r="AU157" i="54"/>
  <c r="AV157" i="54" s="1"/>
  <c r="AS157" i="54"/>
  <c r="AT157" i="54" s="1"/>
  <c r="AU156" i="54"/>
  <c r="AV156" i="54" s="1"/>
  <c r="AS156" i="54"/>
  <c r="AT156" i="54" s="1"/>
  <c r="AU155" i="54"/>
  <c r="AV155" i="54" s="1"/>
  <c r="AS155" i="54"/>
  <c r="AT155" i="54" s="1"/>
  <c r="AU154" i="54"/>
  <c r="AV154" i="54" s="1"/>
  <c r="AS154" i="54"/>
  <c r="AT154" i="54" s="1"/>
  <c r="AU153" i="54"/>
  <c r="AV153" i="54" s="1"/>
  <c r="AS153" i="54"/>
  <c r="AT153" i="54" s="1"/>
  <c r="AU152" i="54"/>
  <c r="AV152" i="54" s="1"/>
  <c r="AS152" i="54"/>
  <c r="AT152" i="54" s="1"/>
  <c r="AU151" i="54"/>
  <c r="AV151" i="54" s="1"/>
  <c r="AS151" i="54"/>
  <c r="AT151" i="54" s="1"/>
  <c r="AU150" i="54"/>
  <c r="AV150" i="54" s="1"/>
  <c r="AS150" i="54"/>
  <c r="AT150" i="54" s="1"/>
  <c r="AU149" i="54"/>
  <c r="AV149" i="54" s="1"/>
  <c r="AS149" i="54"/>
  <c r="AT149" i="54" s="1"/>
  <c r="AU148" i="54"/>
  <c r="AV148" i="54" s="1"/>
  <c r="AS148" i="54"/>
  <c r="AT148" i="54" s="1"/>
  <c r="AU147" i="54"/>
  <c r="AV147" i="54" s="1"/>
  <c r="AS147" i="54"/>
  <c r="AT147" i="54" s="1"/>
  <c r="AU146" i="54"/>
  <c r="AV146" i="54" s="1"/>
  <c r="AS146" i="54"/>
  <c r="AT146" i="54" s="1"/>
  <c r="AU145" i="54"/>
  <c r="AV145" i="54" s="1"/>
  <c r="AS145" i="54"/>
  <c r="AT145" i="54" s="1"/>
  <c r="AU144" i="54"/>
  <c r="AV144" i="54" s="1"/>
  <c r="AS144" i="54"/>
  <c r="AT144" i="54" s="1"/>
  <c r="AU143" i="54"/>
  <c r="AV143" i="54" s="1"/>
  <c r="AS143" i="54"/>
  <c r="AT143" i="54" s="1"/>
  <c r="AU142" i="54"/>
  <c r="AV142" i="54" s="1"/>
  <c r="AS142" i="54"/>
  <c r="AT142" i="54" s="1"/>
  <c r="AU141" i="54"/>
  <c r="AV141" i="54" s="1"/>
  <c r="AS141" i="54"/>
  <c r="AT141" i="54" s="1"/>
  <c r="AU140" i="54"/>
  <c r="AV140" i="54" s="1"/>
  <c r="AS140" i="54"/>
  <c r="AT140" i="54" s="1"/>
  <c r="AU139" i="54"/>
  <c r="AV139" i="54" s="1"/>
  <c r="AS139" i="54"/>
  <c r="AT139" i="54" s="1"/>
  <c r="AU138" i="54"/>
  <c r="AV138" i="54" s="1"/>
  <c r="AS138" i="54"/>
  <c r="AT138" i="54" s="1"/>
  <c r="AU137" i="54"/>
  <c r="AV137" i="54" s="1"/>
  <c r="AS137" i="54"/>
  <c r="AT137" i="54" s="1"/>
  <c r="AU136" i="54"/>
  <c r="AV136" i="54" s="1"/>
  <c r="AS136" i="54"/>
  <c r="AT136" i="54" s="1"/>
  <c r="AU135" i="54"/>
  <c r="AV135" i="54" s="1"/>
  <c r="AS135" i="54"/>
  <c r="AT135" i="54" s="1"/>
  <c r="AU134" i="54"/>
  <c r="AV134" i="54" s="1"/>
  <c r="AS134" i="54"/>
  <c r="AT134" i="54" s="1"/>
  <c r="AU133" i="54"/>
  <c r="AV133" i="54" s="1"/>
  <c r="AS133" i="54"/>
  <c r="AT133" i="54" s="1"/>
  <c r="AU132" i="54"/>
  <c r="AV132" i="54" s="1"/>
  <c r="AS132" i="54"/>
  <c r="AT132" i="54" s="1"/>
  <c r="AU131" i="54"/>
  <c r="AV131" i="54" s="1"/>
  <c r="AS131" i="54"/>
  <c r="AT131" i="54" s="1"/>
  <c r="AU130" i="54"/>
  <c r="AV130" i="54" s="1"/>
  <c r="AS130" i="54"/>
  <c r="AT130" i="54" s="1"/>
  <c r="AU129" i="54"/>
  <c r="AV129" i="54" s="1"/>
  <c r="AS129" i="54"/>
  <c r="AT129" i="54" s="1"/>
  <c r="AU128" i="54"/>
  <c r="AV128" i="54" s="1"/>
  <c r="AS128" i="54"/>
  <c r="AT128" i="54" s="1"/>
  <c r="AU127" i="54"/>
  <c r="AV127" i="54" s="1"/>
  <c r="AS127" i="54"/>
  <c r="AT127" i="54" s="1"/>
  <c r="AU126" i="54"/>
  <c r="AV126" i="54" s="1"/>
  <c r="AS126" i="54"/>
  <c r="AT126" i="54" s="1"/>
  <c r="AU125" i="54"/>
  <c r="AV125" i="54" s="1"/>
  <c r="AS125" i="54"/>
  <c r="AT125" i="54" s="1"/>
  <c r="AU124" i="54"/>
  <c r="AV124" i="54" s="1"/>
  <c r="AS124" i="54"/>
  <c r="AT124" i="54" s="1"/>
  <c r="AU123" i="54"/>
  <c r="AV123" i="54" s="1"/>
  <c r="AS123" i="54"/>
  <c r="AT123" i="54" s="1"/>
  <c r="AU122" i="54"/>
  <c r="AV122" i="54" s="1"/>
  <c r="AS122" i="54"/>
  <c r="AT122" i="54" s="1"/>
  <c r="AU121" i="54"/>
  <c r="AV121" i="54" s="1"/>
  <c r="AS121" i="54"/>
  <c r="AT121" i="54" s="1"/>
  <c r="AU120" i="54"/>
  <c r="AV120" i="54" s="1"/>
  <c r="AS120" i="54"/>
  <c r="AT120" i="54" s="1"/>
  <c r="AU119" i="54"/>
  <c r="AV119" i="54" s="1"/>
  <c r="AS119" i="54"/>
  <c r="AT119" i="54" s="1"/>
  <c r="AU118" i="54"/>
  <c r="AV118" i="54" s="1"/>
  <c r="AS118" i="54"/>
  <c r="AT118" i="54" s="1"/>
  <c r="AU117" i="54"/>
  <c r="AV117" i="54" s="1"/>
  <c r="AS117" i="54"/>
  <c r="AT117" i="54" s="1"/>
  <c r="AU116" i="54"/>
  <c r="AV116" i="54" s="1"/>
  <c r="AS116" i="54"/>
  <c r="AT116" i="54" s="1"/>
  <c r="AU115" i="54"/>
  <c r="AV115" i="54" s="1"/>
  <c r="AS115" i="54"/>
  <c r="AT115" i="54" s="1"/>
  <c r="AU114" i="54"/>
  <c r="AV114" i="54" s="1"/>
  <c r="AS114" i="54"/>
  <c r="AT114" i="54" s="1"/>
  <c r="AU113" i="54"/>
  <c r="AV113" i="54" s="1"/>
  <c r="AS113" i="54"/>
  <c r="AT113" i="54" s="1"/>
  <c r="AU112" i="54"/>
  <c r="AV112" i="54" s="1"/>
  <c r="AS112" i="54"/>
  <c r="AT112" i="54" s="1"/>
  <c r="AU111" i="54"/>
  <c r="AV111" i="54" s="1"/>
  <c r="AS111" i="54"/>
  <c r="AT111" i="54" s="1"/>
  <c r="AU110" i="54"/>
  <c r="AV110" i="54" s="1"/>
  <c r="AS110" i="54"/>
  <c r="AT110" i="54" s="1"/>
  <c r="AU109" i="54"/>
  <c r="AV109" i="54" s="1"/>
  <c r="AS109" i="54"/>
  <c r="AT109" i="54" s="1"/>
  <c r="AU108" i="54"/>
  <c r="AV108" i="54" s="1"/>
  <c r="AS108" i="54"/>
  <c r="AT108" i="54" s="1"/>
  <c r="AU107" i="54"/>
  <c r="AV107" i="54" s="1"/>
  <c r="AS107" i="54"/>
  <c r="AT107" i="54" s="1"/>
  <c r="AU106" i="54"/>
  <c r="AV106" i="54" s="1"/>
  <c r="AS106" i="54"/>
  <c r="AT106" i="54" s="1"/>
  <c r="AU105" i="54"/>
  <c r="AV105" i="54" s="1"/>
  <c r="AS105" i="54"/>
  <c r="AT105" i="54" s="1"/>
  <c r="AU104" i="54"/>
  <c r="AV104" i="54" s="1"/>
  <c r="AS104" i="54"/>
  <c r="AT104" i="54" s="1"/>
  <c r="AU103" i="54"/>
  <c r="AV103" i="54" s="1"/>
  <c r="AS103" i="54"/>
  <c r="AT103" i="54" s="1"/>
  <c r="AU102" i="54"/>
  <c r="AV102" i="54" s="1"/>
  <c r="AS102" i="54"/>
  <c r="AT102" i="54" s="1"/>
  <c r="AU101" i="54"/>
  <c r="AV101" i="54" s="1"/>
  <c r="AS101" i="54"/>
  <c r="AT101" i="54" s="1"/>
  <c r="AU100" i="54"/>
  <c r="AV100" i="54" s="1"/>
  <c r="AS100" i="54"/>
  <c r="AT100" i="54" s="1"/>
  <c r="AU99" i="54"/>
  <c r="AV99" i="54" s="1"/>
  <c r="AS99" i="54"/>
  <c r="AT99" i="54" s="1"/>
  <c r="AU98" i="54"/>
  <c r="AV98" i="54" s="1"/>
  <c r="AS98" i="54"/>
  <c r="AT98" i="54" s="1"/>
  <c r="AU97" i="54"/>
  <c r="AV97" i="54" s="1"/>
  <c r="AS97" i="54"/>
  <c r="AT97" i="54" s="1"/>
  <c r="AU96" i="54"/>
  <c r="AV96" i="54" s="1"/>
  <c r="AS96" i="54"/>
  <c r="AT96" i="54" s="1"/>
  <c r="AU95" i="54"/>
  <c r="AV95" i="54" s="1"/>
  <c r="AS95" i="54"/>
  <c r="AT95" i="54" s="1"/>
  <c r="AU94" i="54"/>
  <c r="AV94" i="54" s="1"/>
  <c r="AS94" i="54"/>
  <c r="AT94" i="54" s="1"/>
  <c r="AU93" i="54"/>
  <c r="AV93" i="54" s="1"/>
  <c r="AS93" i="54"/>
  <c r="AT93" i="54" s="1"/>
  <c r="AU92" i="54"/>
  <c r="AV92" i="54" s="1"/>
  <c r="AS92" i="54"/>
  <c r="AT92" i="54" s="1"/>
  <c r="AU91" i="54"/>
  <c r="AV91" i="54" s="1"/>
  <c r="AS91" i="54"/>
  <c r="AT91" i="54" s="1"/>
  <c r="AU90" i="54"/>
  <c r="AV90" i="54" s="1"/>
  <c r="AS90" i="54"/>
  <c r="AT90" i="54" s="1"/>
  <c r="L90" i="54"/>
  <c r="Y90" i="54" s="1"/>
  <c r="K90" i="54"/>
  <c r="J90" i="54"/>
  <c r="U90" i="54" s="1"/>
  <c r="I90" i="54"/>
  <c r="S90" i="54" s="1"/>
  <c r="H90" i="54"/>
  <c r="Q90" i="54" s="1"/>
  <c r="G90" i="54"/>
  <c r="O90" i="54" s="1"/>
  <c r="AU89" i="54"/>
  <c r="AV89" i="54" s="1"/>
  <c r="AS89" i="54"/>
  <c r="AT89" i="54" s="1"/>
  <c r="AO55" i="54"/>
  <c r="L89" i="54"/>
  <c r="K89" i="54"/>
  <c r="W89" i="54" s="1"/>
  <c r="J89" i="54"/>
  <c r="T89" i="54" s="1"/>
  <c r="I89" i="54"/>
  <c r="R89" i="54" s="1"/>
  <c r="H89" i="54"/>
  <c r="P89" i="54" s="1"/>
  <c r="G89" i="54"/>
  <c r="N89" i="54" s="1"/>
  <c r="AU88" i="54"/>
  <c r="AV88" i="54" s="1"/>
  <c r="AS88" i="54"/>
  <c r="AT88" i="54" s="1"/>
  <c r="L88" i="54"/>
  <c r="Y88" i="54" s="1"/>
  <c r="K88" i="54"/>
  <c r="J88" i="54"/>
  <c r="U88" i="54" s="1"/>
  <c r="I88" i="54"/>
  <c r="H88" i="54"/>
  <c r="Q88" i="54" s="1"/>
  <c r="G88" i="54"/>
  <c r="O88" i="54" s="1"/>
  <c r="AU87" i="54"/>
  <c r="AV87" i="54" s="1"/>
  <c r="AS87" i="54"/>
  <c r="AT87" i="54" s="1"/>
  <c r="AO53" i="54"/>
  <c r="L87" i="54"/>
  <c r="X87" i="54" s="1"/>
  <c r="K87" i="54"/>
  <c r="V87" i="54" s="1"/>
  <c r="J87" i="54"/>
  <c r="T87" i="54" s="1"/>
  <c r="I87" i="54"/>
  <c r="S87" i="54" s="1"/>
  <c r="H87" i="54"/>
  <c r="P87" i="54" s="1"/>
  <c r="G87" i="54"/>
  <c r="N87" i="54" s="1"/>
  <c r="AU86" i="54"/>
  <c r="AV86" i="54" s="1"/>
  <c r="AS86" i="54"/>
  <c r="AT86" i="54" s="1"/>
  <c r="AO52" i="54"/>
  <c r="L86" i="54"/>
  <c r="K86" i="54"/>
  <c r="W86" i="54" s="1"/>
  <c r="J86" i="54"/>
  <c r="I86" i="54"/>
  <c r="H86" i="54"/>
  <c r="Q86" i="54" s="1"/>
  <c r="G86" i="54"/>
  <c r="O86" i="54" s="1"/>
  <c r="AU85" i="54"/>
  <c r="AV85" i="54" s="1"/>
  <c r="AS85" i="54"/>
  <c r="AT85" i="54" s="1"/>
  <c r="L85" i="54"/>
  <c r="K85" i="54"/>
  <c r="V85" i="54" s="1"/>
  <c r="J85" i="54"/>
  <c r="T85" i="54" s="1"/>
  <c r="I85" i="54"/>
  <c r="S85" i="54" s="1"/>
  <c r="H85" i="54"/>
  <c r="P85" i="54" s="1"/>
  <c r="G85" i="54"/>
  <c r="N85" i="54" s="1"/>
  <c r="AU84" i="54"/>
  <c r="AV84" i="54" s="1"/>
  <c r="AS84" i="54"/>
  <c r="AT84" i="54" s="1"/>
  <c r="L84" i="54"/>
  <c r="Y84" i="54" s="1"/>
  <c r="K84" i="54"/>
  <c r="J84" i="54"/>
  <c r="T84" i="54" s="1"/>
  <c r="I84" i="54"/>
  <c r="S84" i="54" s="1"/>
  <c r="H84" i="54"/>
  <c r="Q84" i="54" s="1"/>
  <c r="G84" i="54"/>
  <c r="O84" i="54" s="1"/>
  <c r="AU83" i="54"/>
  <c r="AV83" i="54" s="1"/>
  <c r="AS83" i="54"/>
  <c r="AT83" i="54" s="1"/>
  <c r="L83" i="54"/>
  <c r="X83" i="54" s="1"/>
  <c r="K83" i="54"/>
  <c r="J83" i="54"/>
  <c r="T83" i="54" s="1"/>
  <c r="I83" i="54"/>
  <c r="R83" i="54" s="1"/>
  <c r="H83" i="54"/>
  <c r="P83" i="54" s="1"/>
  <c r="G83" i="54"/>
  <c r="N83" i="54" s="1"/>
  <c r="AU82" i="54"/>
  <c r="AV82" i="54" s="1"/>
  <c r="AS82" i="54"/>
  <c r="AT82" i="54" s="1"/>
  <c r="L82" i="54"/>
  <c r="Y82" i="54" s="1"/>
  <c r="K82" i="54"/>
  <c r="J82" i="54"/>
  <c r="U82" i="54" s="1"/>
  <c r="I82" i="54"/>
  <c r="S82" i="54" s="1"/>
  <c r="H82" i="54"/>
  <c r="Q82" i="54" s="1"/>
  <c r="G82" i="54"/>
  <c r="O82" i="54" s="1"/>
  <c r="AU81" i="54"/>
  <c r="AV81" i="54" s="1"/>
  <c r="AS81" i="54"/>
  <c r="AT81" i="54" s="1"/>
  <c r="AO47" i="54"/>
  <c r="L81" i="54"/>
  <c r="X81" i="54" s="1"/>
  <c r="K81" i="54"/>
  <c r="V81" i="54" s="1"/>
  <c r="J81" i="54"/>
  <c r="T81" i="54" s="1"/>
  <c r="I81" i="54"/>
  <c r="R81" i="54" s="1"/>
  <c r="H81" i="54"/>
  <c r="P81" i="54" s="1"/>
  <c r="G81" i="54"/>
  <c r="N81" i="54" s="1"/>
  <c r="AU80" i="54"/>
  <c r="AV80" i="54" s="1"/>
  <c r="AS80" i="54"/>
  <c r="AT80" i="54" s="1"/>
  <c r="AO46" i="54"/>
  <c r="L80" i="54"/>
  <c r="Y80" i="54" s="1"/>
  <c r="K80" i="54"/>
  <c r="J80" i="54"/>
  <c r="U80" i="54" s="1"/>
  <c r="I80" i="54"/>
  <c r="H80" i="54"/>
  <c r="Q80" i="54" s="1"/>
  <c r="G80" i="54"/>
  <c r="O80" i="54" s="1"/>
  <c r="AU79" i="54"/>
  <c r="AV79" i="54" s="1"/>
  <c r="AS79" i="54"/>
  <c r="AT79" i="54" s="1"/>
  <c r="L79" i="54"/>
  <c r="K79" i="54"/>
  <c r="V79" i="54" s="1"/>
  <c r="J79" i="54"/>
  <c r="T79" i="54" s="1"/>
  <c r="I79" i="54"/>
  <c r="S79" i="54" s="1"/>
  <c r="H79" i="54"/>
  <c r="P79" i="54" s="1"/>
  <c r="G79" i="54"/>
  <c r="N79" i="54" s="1"/>
  <c r="AU78" i="54"/>
  <c r="AV78" i="54" s="1"/>
  <c r="AS78" i="54"/>
  <c r="AT78" i="54" s="1"/>
  <c r="L78" i="54"/>
  <c r="Y78" i="54" s="1"/>
  <c r="K78" i="54"/>
  <c r="J78" i="54"/>
  <c r="T78" i="54" s="1"/>
  <c r="I78" i="54"/>
  <c r="S78" i="54" s="1"/>
  <c r="H78" i="54"/>
  <c r="Q78" i="54" s="1"/>
  <c r="G78" i="54"/>
  <c r="O78" i="54" s="1"/>
  <c r="AU77" i="54"/>
  <c r="AV77" i="54" s="1"/>
  <c r="AS77" i="54"/>
  <c r="AT77" i="54" s="1"/>
  <c r="AO43" i="54"/>
  <c r="L77" i="54"/>
  <c r="X77" i="54" s="1"/>
  <c r="K77" i="54"/>
  <c r="W77" i="54" s="1"/>
  <c r="J77" i="54"/>
  <c r="T77" i="54" s="1"/>
  <c r="I77" i="54"/>
  <c r="R77" i="54" s="1"/>
  <c r="H77" i="54"/>
  <c r="P77" i="54" s="1"/>
  <c r="G77" i="54"/>
  <c r="N77" i="54" s="1"/>
  <c r="AU76" i="54"/>
  <c r="AV76" i="54" s="1"/>
  <c r="AS76" i="54"/>
  <c r="AT76" i="54" s="1"/>
  <c r="L76" i="54"/>
  <c r="Y76" i="54" s="1"/>
  <c r="K76" i="54"/>
  <c r="J76" i="54"/>
  <c r="U76" i="54" s="1"/>
  <c r="I76" i="54"/>
  <c r="S76" i="54" s="1"/>
  <c r="H76" i="54"/>
  <c r="Q76" i="54" s="1"/>
  <c r="G76" i="54"/>
  <c r="O76" i="54" s="1"/>
  <c r="AU75" i="54"/>
  <c r="AV75" i="54" s="1"/>
  <c r="AS75" i="54"/>
  <c r="AT75" i="54" s="1"/>
  <c r="AO41" i="54"/>
  <c r="L75" i="54"/>
  <c r="X75" i="54" s="1"/>
  <c r="K75" i="54"/>
  <c r="V75" i="54" s="1"/>
  <c r="J75" i="54"/>
  <c r="T75" i="54" s="1"/>
  <c r="I75" i="54"/>
  <c r="S75" i="54" s="1"/>
  <c r="H75" i="54"/>
  <c r="P75" i="54" s="1"/>
  <c r="G75" i="54"/>
  <c r="N75" i="54" s="1"/>
  <c r="AU74" i="54"/>
  <c r="AV74" i="54" s="1"/>
  <c r="AS74" i="54"/>
  <c r="AT74" i="54" s="1"/>
  <c r="AO40" i="54"/>
  <c r="L74" i="54"/>
  <c r="Y74" i="54" s="1"/>
  <c r="K74" i="54"/>
  <c r="W74" i="54" s="1"/>
  <c r="J74" i="54"/>
  <c r="U74" i="54" s="1"/>
  <c r="I74" i="54"/>
  <c r="H74" i="54"/>
  <c r="P74" i="54" s="1"/>
  <c r="G74" i="54"/>
  <c r="O74" i="54" s="1"/>
  <c r="AU73" i="54"/>
  <c r="AV73" i="54" s="1"/>
  <c r="AS73" i="54"/>
  <c r="AT73" i="54" s="1"/>
  <c r="L73" i="54"/>
  <c r="X73" i="54" s="1"/>
  <c r="K73" i="54"/>
  <c r="V73" i="54" s="1"/>
  <c r="J73" i="54"/>
  <c r="U73" i="54" s="1"/>
  <c r="I73" i="54"/>
  <c r="S73" i="54" s="1"/>
  <c r="H73" i="54"/>
  <c r="G73" i="54"/>
  <c r="N73" i="54" s="1"/>
  <c r="AU72" i="54"/>
  <c r="AV72" i="54" s="1"/>
  <c r="AS72" i="54"/>
  <c r="AT72" i="54" s="1"/>
  <c r="L72" i="54"/>
  <c r="Y72" i="54" s="1"/>
  <c r="K72" i="54"/>
  <c r="W72" i="54" s="1"/>
  <c r="J72" i="54"/>
  <c r="T72" i="54" s="1"/>
  <c r="I72" i="54"/>
  <c r="H72" i="54"/>
  <c r="Q72" i="54" s="1"/>
  <c r="G72" i="54"/>
  <c r="O72" i="54" s="1"/>
  <c r="AU71" i="54"/>
  <c r="AV71" i="54" s="1"/>
  <c r="AS71" i="54"/>
  <c r="AT71" i="54" s="1"/>
  <c r="L71" i="54"/>
  <c r="K71" i="54"/>
  <c r="V71" i="54" s="1"/>
  <c r="J71" i="54"/>
  <c r="T71" i="54" s="1"/>
  <c r="I71" i="54"/>
  <c r="H71" i="54"/>
  <c r="P71" i="54" s="1"/>
  <c r="G71" i="54"/>
  <c r="N71" i="54" s="1"/>
  <c r="AU70" i="54"/>
  <c r="AV70" i="54" s="1"/>
  <c r="AS70" i="54"/>
  <c r="AT70" i="54" s="1"/>
  <c r="L70" i="54"/>
  <c r="Y70" i="54" s="1"/>
  <c r="K70" i="54"/>
  <c r="W70" i="54" s="1"/>
  <c r="J70" i="54"/>
  <c r="I70" i="54"/>
  <c r="S70" i="54" s="1"/>
  <c r="H70" i="54"/>
  <c r="Q70" i="54" s="1"/>
  <c r="G70" i="54"/>
  <c r="O70" i="54" s="1"/>
  <c r="AU69" i="54"/>
  <c r="AV69" i="54" s="1"/>
  <c r="AS69" i="54"/>
  <c r="AT69" i="54" s="1"/>
  <c r="AO35" i="54"/>
  <c r="L69" i="54"/>
  <c r="Y69" i="54" s="1"/>
  <c r="K69" i="54"/>
  <c r="V69" i="54" s="1"/>
  <c r="J69" i="54"/>
  <c r="I69" i="54"/>
  <c r="R69" i="54" s="1"/>
  <c r="H69" i="54"/>
  <c r="P69" i="54" s="1"/>
  <c r="G69" i="54"/>
  <c r="N69" i="54" s="1"/>
  <c r="AU68" i="54"/>
  <c r="AV68" i="54" s="1"/>
  <c r="AS68" i="54"/>
  <c r="AT68" i="54" s="1"/>
  <c r="L68" i="54"/>
  <c r="Y68" i="54" s="1"/>
  <c r="K68" i="54"/>
  <c r="V68" i="54" s="1"/>
  <c r="J68" i="54"/>
  <c r="U68" i="54" s="1"/>
  <c r="I68" i="54"/>
  <c r="R68" i="54" s="1"/>
  <c r="H68" i="54"/>
  <c r="Q68" i="54" s="1"/>
  <c r="G68" i="54"/>
  <c r="O68" i="54" s="1"/>
  <c r="AU67" i="54"/>
  <c r="AV67" i="54" s="1"/>
  <c r="AS67" i="54"/>
  <c r="AT67" i="54" s="1"/>
  <c r="AO33" i="54"/>
  <c r="L67" i="54"/>
  <c r="Y67" i="54" s="1"/>
  <c r="K67" i="54"/>
  <c r="V67" i="54" s="1"/>
  <c r="J67" i="54"/>
  <c r="T67" i="54" s="1"/>
  <c r="I67" i="54"/>
  <c r="R67" i="54" s="1"/>
  <c r="H67" i="54"/>
  <c r="G67" i="54"/>
  <c r="N67" i="54" s="1"/>
  <c r="AU66" i="54"/>
  <c r="AV66" i="54" s="1"/>
  <c r="AS66" i="54"/>
  <c r="AT66" i="54" s="1"/>
  <c r="L66" i="54"/>
  <c r="X66" i="54" s="1"/>
  <c r="K66" i="54"/>
  <c r="W66" i="54" s="1"/>
  <c r="J66" i="54"/>
  <c r="U66" i="54" s="1"/>
  <c r="I66" i="54"/>
  <c r="R66" i="54" s="1"/>
  <c r="H66" i="54"/>
  <c r="P66" i="54" s="1"/>
  <c r="G66" i="54"/>
  <c r="N66" i="54" s="1"/>
  <c r="AU65" i="54"/>
  <c r="AV65" i="54" s="1"/>
  <c r="AS65" i="54"/>
  <c r="AT65" i="54" s="1"/>
  <c r="AO31" i="54"/>
  <c r="L65" i="54"/>
  <c r="Y65" i="54" s="1"/>
  <c r="K65" i="54"/>
  <c r="V65" i="54" s="1"/>
  <c r="J65" i="54"/>
  <c r="U65" i="54" s="1"/>
  <c r="I65" i="54"/>
  <c r="S65" i="54" s="1"/>
  <c r="H65" i="54"/>
  <c r="Q65" i="54" s="1"/>
  <c r="G65" i="54"/>
  <c r="O65" i="54" s="1"/>
  <c r="AU64" i="54"/>
  <c r="AV64" i="54" s="1"/>
  <c r="AS64" i="54"/>
  <c r="AT64" i="54" s="1"/>
  <c r="L64" i="54"/>
  <c r="Y64" i="54" s="1"/>
  <c r="K64" i="54"/>
  <c r="J64" i="54"/>
  <c r="T64" i="54" s="1"/>
  <c r="I64" i="54"/>
  <c r="R64" i="54" s="1"/>
  <c r="H64" i="54"/>
  <c r="G64" i="54"/>
  <c r="N64" i="54" s="1"/>
  <c r="AU63" i="54"/>
  <c r="AV63" i="54" s="1"/>
  <c r="AS63" i="54"/>
  <c r="AT63" i="54" s="1"/>
  <c r="AO29" i="54"/>
  <c r="L63" i="54"/>
  <c r="X63" i="54" s="1"/>
  <c r="K63" i="54"/>
  <c r="W63" i="54" s="1"/>
  <c r="J63" i="54"/>
  <c r="T63" i="54" s="1"/>
  <c r="I63" i="54"/>
  <c r="R63" i="54" s="1"/>
  <c r="H63" i="54"/>
  <c r="Q63" i="54" s="1"/>
  <c r="G63" i="54"/>
  <c r="O63" i="54" s="1"/>
  <c r="AU62" i="54"/>
  <c r="AV62" i="54" s="1"/>
  <c r="AS62" i="54"/>
  <c r="AT62" i="54" s="1"/>
  <c r="L62" i="54"/>
  <c r="Y62" i="54" s="1"/>
  <c r="K62" i="54"/>
  <c r="W62" i="54" s="1"/>
  <c r="J62" i="54"/>
  <c r="U62" i="54" s="1"/>
  <c r="I62" i="54"/>
  <c r="R62" i="54" s="1"/>
  <c r="H62" i="54"/>
  <c r="P62" i="54" s="1"/>
  <c r="G62" i="54"/>
  <c r="O62" i="54" s="1"/>
  <c r="AU61" i="54"/>
  <c r="AV61" i="54" s="1"/>
  <c r="AS61" i="54"/>
  <c r="AT61" i="54" s="1"/>
  <c r="L61" i="54"/>
  <c r="Y61" i="54" s="1"/>
  <c r="K61" i="54"/>
  <c r="J61" i="54"/>
  <c r="T61" i="54" s="1"/>
  <c r="I61" i="54"/>
  <c r="S61" i="54" s="1"/>
  <c r="H61" i="54"/>
  <c r="G61" i="54"/>
  <c r="N61" i="54" s="1"/>
  <c r="AU60" i="54"/>
  <c r="AV60" i="54" s="1"/>
  <c r="AS60" i="54"/>
  <c r="AT60" i="54" s="1"/>
  <c r="AO26" i="54"/>
  <c r="L60" i="54"/>
  <c r="X60" i="54" s="1"/>
  <c r="K60" i="54"/>
  <c r="V60" i="54" s="1"/>
  <c r="J60" i="54"/>
  <c r="U60" i="54" s="1"/>
  <c r="I60" i="54"/>
  <c r="R60" i="54" s="1"/>
  <c r="H60" i="54"/>
  <c r="Q60" i="54" s="1"/>
  <c r="G60" i="54"/>
  <c r="N60" i="54" s="1"/>
  <c r="AU59" i="54"/>
  <c r="AV59" i="54" s="1"/>
  <c r="AS59" i="54"/>
  <c r="AT59" i="54" s="1"/>
  <c r="AO25" i="54"/>
  <c r="L59" i="54"/>
  <c r="Y59" i="54" s="1"/>
  <c r="K59" i="54"/>
  <c r="V59" i="54" s="1"/>
  <c r="J59" i="54"/>
  <c r="U59" i="54" s="1"/>
  <c r="I59" i="54"/>
  <c r="S59" i="54" s="1"/>
  <c r="H59" i="54"/>
  <c r="Q59" i="54" s="1"/>
  <c r="G59" i="54"/>
  <c r="O59" i="54" s="1"/>
  <c r="AU58" i="54"/>
  <c r="AV58" i="54" s="1"/>
  <c r="AS58" i="54"/>
  <c r="AT58" i="54" s="1"/>
  <c r="L58" i="54"/>
  <c r="Y58" i="54" s="1"/>
  <c r="K58" i="54"/>
  <c r="J58" i="54"/>
  <c r="T58" i="54" s="1"/>
  <c r="I58" i="54"/>
  <c r="S58" i="54" s="1"/>
  <c r="H58" i="54"/>
  <c r="G58" i="54"/>
  <c r="N58" i="54" s="1"/>
  <c r="AU57" i="54"/>
  <c r="AV57" i="54" s="1"/>
  <c r="AS57" i="54"/>
  <c r="AT57" i="54" s="1"/>
  <c r="AO23" i="54"/>
  <c r="L57" i="54"/>
  <c r="X57" i="54" s="1"/>
  <c r="K57" i="54"/>
  <c r="W57" i="54" s="1"/>
  <c r="J57" i="54"/>
  <c r="U57" i="54" s="1"/>
  <c r="I57" i="54"/>
  <c r="R57" i="54" s="1"/>
  <c r="H57" i="54"/>
  <c r="Q57" i="54" s="1"/>
  <c r="G57" i="54"/>
  <c r="O57" i="54" s="1"/>
  <c r="AU56" i="54"/>
  <c r="AV56" i="54" s="1"/>
  <c r="AS56" i="54"/>
  <c r="AT56" i="54" s="1"/>
  <c r="L56" i="54"/>
  <c r="Y56" i="54" s="1"/>
  <c r="K56" i="54"/>
  <c r="J56" i="54"/>
  <c r="U56" i="54" s="1"/>
  <c r="I56" i="54"/>
  <c r="S56" i="54" s="1"/>
  <c r="H56" i="54"/>
  <c r="G56" i="54"/>
  <c r="N56" i="54" s="1"/>
  <c r="AU55" i="54"/>
  <c r="AV55" i="54" s="1"/>
  <c r="AS55" i="54"/>
  <c r="AT55" i="54" s="1"/>
  <c r="AO21" i="54"/>
  <c r="L55" i="54"/>
  <c r="Y55" i="54" s="1"/>
  <c r="K55" i="54"/>
  <c r="V55" i="54" s="1"/>
  <c r="J55" i="54"/>
  <c r="U55" i="54" s="1"/>
  <c r="I55" i="54"/>
  <c r="S55" i="54" s="1"/>
  <c r="H55" i="54"/>
  <c r="Q55" i="54" s="1"/>
  <c r="G55" i="54"/>
  <c r="O55" i="54" s="1"/>
  <c r="AU54" i="54"/>
  <c r="AV54" i="54" s="1"/>
  <c r="AS54" i="54"/>
  <c r="AT54" i="54" s="1"/>
  <c r="AO20" i="54"/>
  <c r="L54" i="54"/>
  <c r="X54" i="54" s="1"/>
  <c r="K54" i="54"/>
  <c r="J54" i="54"/>
  <c r="T54" i="54" s="1"/>
  <c r="I54" i="54"/>
  <c r="R54" i="54" s="1"/>
  <c r="H54" i="54"/>
  <c r="Q54" i="54" s="1"/>
  <c r="G54" i="54"/>
  <c r="O54" i="54" s="1"/>
  <c r="AU53" i="54"/>
  <c r="AV53" i="54" s="1"/>
  <c r="AS53" i="54"/>
  <c r="AT53" i="54" s="1"/>
  <c r="L53" i="54"/>
  <c r="Y53" i="54" s="1"/>
  <c r="K53" i="54"/>
  <c r="W53" i="54" s="1"/>
  <c r="J53" i="54"/>
  <c r="U53" i="54" s="1"/>
  <c r="I53" i="54"/>
  <c r="S53" i="54" s="1"/>
  <c r="H53" i="54"/>
  <c r="Q53" i="54" s="1"/>
  <c r="G53" i="54"/>
  <c r="N53" i="54" s="1"/>
  <c r="AU52" i="54"/>
  <c r="AV52" i="54" s="1"/>
  <c r="AS52" i="54"/>
  <c r="AT52" i="54" s="1"/>
  <c r="AO18" i="54"/>
  <c r="L52" i="54"/>
  <c r="K52" i="54"/>
  <c r="V52" i="54" s="1"/>
  <c r="J52" i="54"/>
  <c r="U52" i="54" s="1"/>
  <c r="I52" i="54"/>
  <c r="S52" i="54" s="1"/>
  <c r="H52" i="54"/>
  <c r="Q52" i="54" s="1"/>
  <c r="G52" i="54"/>
  <c r="O52" i="54" s="1"/>
  <c r="AU51" i="54"/>
  <c r="AV51" i="54" s="1"/>
  <c r="AS51" i="54"/>
  <c r="AT51" i="54" s="1"/>
  <c r="AO17" i="54"/>
  <c r="L51" i="54"/>
  <c r="Y51" i="54" s="1"/>
  <c r="K51" i="54"/>
  <c r="W51" i="54" s="1"/>
  <c r="J51" i="54"/>
  <c r="T51" i="54" s="1"/>
  <c r="I51" i="54"/>
  <c r="S51" i="54" s="1"/>
  <c r="H51" i="54"/>
  <c r="Q51" i="54" s="1"/>
  <c r="G51" i="54"/>
  <c r="O51" i="54" s="1"/>
  <c r="AU50" i="54"/>
  <c r="AV50" i="54" s="1"/>
  <c r="AS50" i="54"/>
  <c r="AT50" i="54" s="1"/>
  <c r="L50" i="54"/>
  <c r="Y50" i="54" s="1"/>
  <c r="K50" i="54"/>
  <c r="W50" i="54" s="1"/>
  <c r="J50" i="54"/>
  <c r="T50" i="54" s="1"/>
  <c r="I50" i="54"/>
  <c r="S50" i="54" s="1"/>
  <c r="H50" i="54"/>
  <c r="Q50" i="54" s="1"/>
  <c r="G50" i="54"/>
  <c r="N50" i="54" s="1"/>
  <c r="AU49" i="54"/>
  <c r="AV49" i="54" s="1"/>
  <c r="AS49" i="54"/>
  <c r="AT49" i="54" s="1"/>
  <c r="AO49" i="54"/>
  <c r="L49" i="54"/>
  <c r="K49" i="54"/>
  <c r="W49" i="54" s="1"/>
  <c r="J49" i="54"/>
  <c r="U49" i="54" s="1"/>
  <c r="I49" i="54"/>
  <c r="S49" i="54" s="1"/>
  <c r="H49" i="54"/>
  <c r="Q49" i="54" s="1"/>
  <c r="G49" i="54"/>
  <c r="O49" i="54" s="1"/>
  <c r="AU48" i="54"/>
  <c r="AV48" i="54" s="1"/>
  <c r="AS48" i="54"/>
  <c r="AT48" i="54" s="1"/>
  <c r="L48" i="54"/>
  <c r="X48" i="54" s="1"/>
  <c r="K48" i="54"/>
  <c r="W48" i="54" s="1"/>
  <c r="J48" i="54"/>
  <c r="T48" i="54" s="1"/>
  <c r="I48" i="54"/>
  <c r="R48" i="54" s="1"/>
  <c r="H48" i="54"/>
  <c r="Q48" i="54" s="1"/>
  <c r="G48" i="54"/>
  <c r="O48" i="54" s="1"/>
  <c r="AU47" i="54"/>
  <c r="AV47" i="54" s="1"/>
  <c r="AS47" i="54"/>
  <c r="AT47" i="54" s="1"/>
  <c r="L47" i="54"/>
  <c r="Y47" i="54" s="1"/>
  <c r="K47" i="54"/>
  <c r="W47" i="54" s="1"/>
  <c r="J47" i="54"/>
  <c r="T47" i="54" s="1"/>
  <c r="I47" i="54"/>
  <c r="S47" i="54" s="1"/>
  <c r="H47" i="54"/>
  <c r="Q47" i="54" s="1"/>
  <c r="G47" i="54"/>
  <c r="O47" i="54" s="1"/>
  <c r="AU46" i="54"/>
  <c r="AV46" i="54" s="1"/>
  <c r="AS46" i="54"/>
  <c r="AT46" i="54" s="1"/>
  <c r="AO13" i="54"/>
  <c r="L46" i="54"/>
  <c r="Y46" i="54" s="1"/>
  <c r="K46" i="54"/>
  <c r="W46" i="54" s="1"/>
  <c r="J46" i="54"/>
  <c r="U46" i="54" s="1"/>
  <c r="I46" i="54"/>
  <c r="S46" i="54" s="1"/>
  <c r="H46" i="54"/>
  <c r="Q46" i="54" s="1"/>
  <c r="G46" i="54"/>
  <c r="O46" i="54" s="1"/>
  <c r="AU45" i="54"/>
  <c r="AV45" i="54" s="1"/>
  <c r="AS45" i="54"/>
  <c r="AT45" i="54" s="1"/>
  <c r="AO12" i="54"/>
  <c r="L45" i="54"/>
  <c r="K45" i="54"/>
  <c r="W45" i="54" s="1"/>
  <c r="J45" i="54"/>
  <c r="U45" i="54" s="1"/>
  <c r="I45" i="54"/>
  <c r="R45" i="54" s="1"/>
  <c r="H45" i="54"/>
  <c r="Q45" i="54" s="1"/>
  <c r="G45" i="54"/>
  <c r="O45" i="54" s="1"/>
  <c r="AU44" i="54"/>
  <c r="AV44" i="54" s="1"/>
  <c r="AS44" i="54"/>
  <c r="AT44" i="54" s="1"/>
  <c r="L44" i="54"/>
  <c r="Y44" i="54" s="1"/>
  <c r="K44" i="54"/>
  <c r="W44" i="54" s="1"/>
  <c r="J44" i="54"/>
  <c r="U44" i="54" s="1"/>
  <c r="I44" i="54"/>
  <c r="S44" i="54" s="1"/>
  <c r="H44" i="54"/>
  <c r="Q44" i="54" s="1"/>
  <c r="G44" i="54"/>
  <c r="N44" i="54" s="1"/>
  <c r="AU43" i="54"/>
  <c r="AV43" i="54" s="1"/>
  <c r="AS43" i="54"/>
  <c r="AT43" i="54" s="1"/>
  <c r="L43" i="54"/>
  <c r="K43" i="54"/>
  <c r="V43" i="54" s="1"/>
  <c r="J43" i="54"/>
  <c r="U43" i="54" s="1"/>
  <c r="I43" i="54"/>
  <c r="S43" i="54" s="1"/>
  <c r="H43" i="54"/>
  <c r="Q43" i="54" s="1"/>
  <c r="G43" i="54"/>
  <c r="O43" i="54" s="1"/>
  <c r="AU42" i="54"/>
  <c r="AV42" i="54" s="1"/>
  <c r="AS42" i="54"/>
  <c r="AT42" i="54" s="1"/>
  <c r="L42" i="54"/>
  <c r="Y42" i="54" s="1"/>
  <c r="K42" i="54"/>
  <c r="W42" i="54" s="1"/>
  <c r="J42" i="54"/>
  <c r="T42" i="54" s="1"/>
  <c r="I42" i="54"/>
  <c r="S42" i="54" s="1"/>
  <c r="H42" i="54"/>
  <c r="Q42" i="54" s="1"/>
  <c r="G42" i="54"/>
  <c r="O42" i="54" s="1"/>
  <c r="AU41" i="54"/>
  <c r="AV41" i="54" s="1"/>
  <c r="AS41" i="54"/>
  <c r="AT41" i="54" s="1"/>
  <c r="L41" i="54"/>
  <c r="Y41" i="54" s="1"/>
  <c r="K41" i="54"/>
  <c r="W41" i="54" s="1"/>
  <c r="J41" i="54"/>
  <c r="U41" i="54" s="1"/>
  <c r="I41" i="54"/>
  <c r="S41" i="54" s="1"/>
  <c r="H41" i="54"/>
  <c r="Q41" i="54" s="1"/>
  <c r="G41" i="54"/>
  <c r="N41" i="54" s="1"/>
  <c r="AU40" i="54"/>
  <c r="AV40" i="54" s="1"/>
  <c r="AS40" i="54"/>
  <c r="AT40" i="54" s="1"/>
  <c r="L40" i="54"/>
  <c r="K40" i="54"/>
  <c r="W40" i="54" s="1"/>
  <c r="J40" i="54"/>
  <c r="U40" i="54" s="1"/>
  <c r="I40" i="54"/>
  <c r="S40" i="54" s="1"/>
  <c r="H40" i="54"/>
  <c r="Q40" i="54" s="1"/>
  <c r="G40" i="54"/>
  <c r="O40" i="54" s="1"/>
  <c r="AU39" i="54"/>
  <c r="AV39" i="54" s="1"/>
  <c r="AS39" i="54"/>
  <c r="AT39" i="54" s="1"/>
  <c r="L39" i="54"/>
  <c r="X39" i="54" s="1"/>
  <c r="K39" i="54"/>
  <c r="W39" i="54" s="1"/>
  <c r="J39" i="54"/>
  <c r="T39" i="54" s="1"/>
  <c r="I39" i="54"/>
  <c r="R39" i="54" s="1"/>
  <c r="H39" i="54"/>
  <c r="Q39" i="54" s="1"/>
  <c r="G39" i="54"/>
  <c r="O39" i="54" s="1"/>
  <c r="AU38" i="54"/>
  <c r="AV38" i="54" s="1"/>
  <c r="AS38" i="54"/>
  <c r="AT38" i="54" s="1"/>
  <c r="L38" i="54"/>
  <c r="Y38" i="54" s="1"/>
  <c r="K38" i="54"/>
  <c r="W38" i="54" s="1"/>
  <c r="J38" i="54"/>
  <c r="U38" i="54" s="1"/>
  <c r="I38" i="54"/>
  <c r="H38" i="54"/>
  <c r="Q38" i="54" s="1"/>
  <c r="G38" i="54"/>
  <c r="O38" i="54" s="1"/>
  <c r="AU37" i="54"/>
  <c r="AV37" i="54" s="1"/>
  <c r="AS37" i="54"/>
  <c r="AT37" i="54" s="1"/>
  <c r="AO37" i="54"/>
  <c r="L37" i="54"/>
  <c r="Y37" i="54" s="1"/>
  <c r="K37" i="54"/>
  <c r="W37" i="54" s="1"/>
  <c r="J37" i="54"/>
  <c r="U37" i="54" s="1"/>
  <c r="I37" i="54"/>
  <c r="S37" i="54" s="1"/>
  <c r="H37" i="54"/>
  <c r="P37" i="54" s="1"/>
  <c r="G37" i="54"/>
  <c r="O37" i="54" s="1"/>
  <c r="AU36" i="54"/>
  <c r="AV36" i="54" s="1"/>
  <c r="AS36" i="54"/>
  <c r="AT36" i="54" s="1"/>
  <c r="L36" i="54"/>
  <c r="Y36" i="54" s="1"/>
  <c r="K36" i="54"/>
  <c r="V36" i="54" s="1"/>
  <c r="J36" i="54"/>
  <c r="T36" i="54" s="1"/>
  <c r="I36" i="54"/>
  <c r="S36" i="54" s="1"/>
  <c r="H36" i="54"/>
  <c r="P36" i="54" s="1"/>
  <c r="G36" i="54"/>
  <c r="N36" i="54" s="1"/>
  <c r="AU35" i="54"/>
  <c r="AV35" i="54" s="1"/>
  <c r="AS35" i="54"/>
  <c r="AT35" i="54" s="1"/>
  <c r="L35" i="54"/>
  <c r="X35" i="54" s="1"/>
  <c r="K35" i="54"/>
  <c r="W35" i="54" s="1"/>
  <c r="J35" i="54"/>
  <c r="U35" i="54" s="1"/>
  <c r="I35" i="54"/>
  <c r="R35" i="54" s="1"/>
  <c r="H35" i="54"/>
  <c r="Q35" i="54" s="1"/>
  <c r="G35" i="54"/>
  <c r="N35" i="54" s="1"/>
  <c r="AU34" i="54"/>
  <c r="AV34" i="54" s="1"/>
  <c r="AS34" i="54"/>
  <c r="AT34" i="54" s="1"/>
  <c r="AO34" i="54"/>
  <c r="L34" i="54"/>
  <c r="X34" i="54" s="1"/>
  <c r="K34" i="54"/>
  <c r="W34" i="54" s="1"/>
  <c r="J34" i="54"/>
  <c r="T34" i="54" s="1"/>
  <c r="I34" i="54"/>
  <c r="R34" i="54" s="1"/>
  <c r="H34" i="54"/>
  <c r="P34" i="54" s="1"/>
  <c r="G34" i="54"/>
  <c r="N34" i="54" s="1"/>
  <c r="AU33" i="54"/>
  <c r="AV33" i="54" s="1"/>
  <c r="AS33" i="54"/>
  <c r="AT33" i="54" s="1"/>
  <c r="AO9" i="54"/>
  <c r="L33" i="54"/>
  <c r="Y33" i="54" s="1"/>
  <c r="K33" i="54"/>
  <c r="W33" i="54" s="1"/>
  <c r="J33" i="54"/>
  <c r="T33" i="54" s="1"/>
  <c r="I33" i="54"/>
  <c r="S33" i="54" s="1"/>
  <c r="H33" i="54"/>
  <c r="P33" i="54" s="1"/>
  <c r="G33" i="54"/>
  <c r="O33" i="54" s="1"/>
  <c r="AU32" i="54"/>
  <c r="AV32" i="54" s="1"/>
  <c r="AS32" i="54"/>
  <c r="AT32" i="54" s="1"/>
  <c r="AO32" i="54"/>
  <c r="L32" i="54"/>
  <c r="K32" i="54"/>
  <c r="W32" i="54" s="1"/>
  <c r="J32" i="54"/>
  <c r="T32" i="54" s="1"/>
  <c r="I32" i="54"/>
  <c r="S32" i="54" s="1"/>
  <c r="H32" i="54"/>
  <c r="P32" i="54" s="1"/>
  <c r="G32" i="54"/>
  <c r="N32" i="54" s="1"/>
  <c r="AU31" i="54"/>
  <c r="AV31" i="54" s="1"/>
  <c r="AS31" i="54"/>
  <c r="AT31" i="54" s="1"/>
  <c r="L31" i="54"/>
  <c r="X31" i="54" s="1"/>
  <c r="K31" i="54"/>
  <c r="J31" i="54"/>
  <c r="U31" i="54" s="1"/>
  <c r="I31" i="54"/>
  <c r="S31" i="54" s="1"/>
  <c r="H31" i="54"/>
  <c r="Q31" i="54" s="1"/>
  <c r="G31" i="54"/>
  <c r="O31" i="54" s="1"/>
  <c r="AU30" i="54"/>
  <c r="AV30" i="54" s="1"/>
  <c r="AS30" i="54"/>
  <c r="AT30" i="54" s="1"/>
  <c r="L30" i="54"/>
  <c r="X30" i="54" s="1"/>
  <c r="K30" i="54"/>
  <c r="V30" i="54" s="1"/>
  <c r="J30" i="54"/>
  <c r="T30" i="54" s="1"/>
  <c r="I30" i="54"/>
  <c r="R30" i="54" s="1"/>
  <c r="H30" i="54"/>
  <c r="P30" i="54" s="1"/>
  <c r="G30" i="54"/>
  <c r="O30" i="54" s="1"/>
  <c r="AU29" i="54"/>
  <c r="AV29" i="54" s="1"/>
  <c r="AS29" i="54"/>
  <c r="AT29" i="54" s="1"/>
  <c r="L29" i="54"/>
  <c r="K29" i="54"/>
  <c r="W29" i="54" s="1"/>
  <c r="J29" i="54"/>
  <c r="I29" i="54"/>
  <c r="S29" i="54" s="1"/>
  <c r="H29" i="54"/>
  <c r="Q29" i="54" s="1"/>
  <c r="G29" i="54"/>
  <c r="N29" i="54" s="1"/>
  <c r="AU28" i="54"/>
  <c r="AV28" i="54" s="1"/>
  <c r="AS28" i="54"/>
  <c r="AT28" i="54" s="1"/>
  <c r="L28" i="54"/>
  <c r="K28" i="54"/>
  <c r="V28" i="54" s="1"/>
  <c r="J28" i="54"/>
  <c r="U28" i="54" s="1"/>
  <c r="I28" i="54"/>
  <c r="R28" i="54" s="1"/>
  <c r="H28" i="54"/>
  <c r="Q28" i="54" s="1"/>
  <c r="G28" i="54"/>
  <c r="N28" i="54" s="1"/>
  <c r="AU27" i="54"/>
  <c r="AV27" i="54" s="1"/>
  <c r="AS27" i="54"/>
  <c r="AT27" i="54" s="1"/>
  <c r="L27" i="54"/>
  <c r="K27" i="54"/>
  <c r="J27" i="54"/>
  <c r="U27" i="54" s="1"/>
  <c r="I27" i="54"/>
  <c r="S27" i="54" s="1"/>
  <c r="H27" i="54"/>
  <c r="Q27" i="54" s="1"/>
  <c r="G27" i="54"/>
  <c r="O27" i="54" s="1"/>
  <c r="AU26" i="54"/>
  <c r="AV26" i="54" s="1"/>
  <c r="AS26" i="54"/>
  <c r="AT26" i="54" s="1"/>
  <c r="L26" i="54"/>
  <c r="Y26" i="54" s="1"/>
  <c r="K26" i="54"/>
  <c r="J26" i="54"/>
  <c r="T26" i="54" s="1"/>
  <c r="I26" i="54"/>
  <c r="S26" i="54" s="1"/>
  <c r="H26" i="54"/>
  <c r="Q26" i="54" s="1"/>
  <c r="G26" i="54"/>
  <c r="N26" i="54" s="1"/>
  <c r="AU25" i="54"/>
  <c r="AV25" i="54" s="1"/>
  <c r="AS25" i="54"/>
  <c r="AT25" i="54" s="1"/>
  <c r="L25" i="54"/>
  <c r="K25" i="54"/>
  <c r="W25" i="54" s="1"/>
  <c r="J25" i="54"/>
  <c r="U25" i="54" s="1"/>
  <c r="I25" i="54"/>
  <c r="S25" i="54" s="1"/>
  <c r="H25" i="54"/>
  <c r="Q25" i="54" s="1"/>
  <c r="G25" i="54"/>
  <c r="O25" i="54" s="1"/>
  <c r="AU24" i="54"/>
  <c r="AV24" i="54" s="1"/>
  <c r="AS24" i="54"/>
  <c r="AT24" i="54" s="1"/>
  <c r="L24" i="54"/>
  <c r="Y24" i="54" s="1"/>
  <c r="K24" i="54"/>
  <c r="J24" i="54"/>
  <c r="U24" i="54" s="1"/>
  <c r="I24" i="54"/>
  <c r="S24" i="54" s="1"/>
  <c r="H24" i="54"/>
  <c r="P24" i="54" s="1"/>
  <c r="G24" i="54"/>
  <c r="O24" i="54" s="1"/>
  <c r="AU23" i="54"/>
  <c r="AV23" i="54" s="1"/>
  <c r="AS23" i="54"/>
  <c r="AT23" i="54" s="1"/>
  <c r="L23" i="54"/>
  <c r="X23" i="54" s="1"/>
  <c r="K23" i="54"/>
  <c r="W23" i="54" s="1"/>
  <c r="J23" i="54"/>
  <c r="U23" i="54" s="1"/>
  <c r="I23" i="54"/>
  <c r="S23" i="54" s="1"/>
  <c r="H23" i="54"/>
  <c r="G23" i="54"/>
  <c r="O23" i="54" s="1"/>
  <c r="AU22" i="54"/>
  <c r="AV22" i="54" s="1"/>
  <c r="AS22" i="54"/>
  <c r="AT22" i="54" s="1"/>
  <c r="L22" i="54"/>
  <c r="X22" i="54" s="1"/>
  <c r="K22" i="54"/>
  <c r="W22" i="54" s="1"/>
  <c r="J22" i="54"/>
  <c r="U22" i="54" s="1"/>
  <c r="I22" i="54"/>
  <c r="S22" i="54" s="1"/>
  <c r="H22" i="54"/>
  <c r="G22" i="54"/>
  <c r="N22" i="54" s="1"/>
  <c r="AU21" i="54"/>
  <c r="AV21" i="54" s="1"/>
  <c r="AS21" i="54"/>
  <c r="AT21" i="54" s="1"/>
  <c r="L21" i="54"/>
  <c r="K21" i="54"/>
  <c r="J21" i="54"/>
  <c r="U21" i="54" s="1"/>
  <c r="I21" i="54"/>
  <c r="R21" i="54" s="1"/>
  <c r="H21" i="54"/>
  <c r="G21" i="54"/>
  <c r="N21" i="54" s="1"/>
  <c r="AU20" i="54"/>
  <c r="AV20" i="54" s="1"/>
  <c r="AS20" i="54"/>
  <c r="AT20" i="54" s="1"/>
  <c r="L20" i="54"/>
  <c r="X20" i="54" s="1"/>
  <c r="K20" i="54"/>
  <c r="W20" i="54" s="1"/>
  <c r="J20" i="54"/>
  <c r="T20" i="54" s="1"/>
  <c r="I20" i="54"/>
  <c r="R20" i="54" s="1"/>
  <c r="H20" i="54"/>
  <c r="Q20" i="54" s="1"/>
  <c r="G20" i="54"/>
  <c r="O20" i="54" s="1"/>
  <c r="AU19" i="54"/>
  <c r="AV19" i="54" s="1"/>
  <c r="AS19" i="54"/>
  <c r="AT19" i="54" s="1"/>
  <c r="L19" i="54"/>
  <c r="Y19" i="54" s="1"/>
  <c r="K19" i="54"/>
  <c r="W19" i="54" s="1"/>
  <c r="J19" i="54"/>
  <c r="U19" i="54" s="1"/>
  <c r="I19" i="54"/>
  <c r="S19" i="54" s="1"/>
  <c r="H19" i="54"/>
  <c r="Q19" i="54" s="1"/>
  <c r="G19" i="54"/>
  <c r="O19" i="54" s="1"/>
  <c r="AU18" i="54"/>
  <c r="AV18" i="54" s="1"/>
  <c r="AS18" i="54"/>
  <c r="AT18" i="54" s="1"/>
  <c r="L18" i="54"/>
  <c r="Y18" i="54" s="1"/>
  <c r="K18" i="54"/>
  <c r="W18" i="54" s="1"/>
  <c r="J18" i="54"/>
  <c r="U18" i="54" s="1"/>
  <c r="I18" i="54"/>
  <c r="S18" i="54" s="1"/>
  <c r="H18" i="54"/>
  <c r="Q18" i="54" s="1"/>
  <c r="G18" i="54"/>
  <c r="O18" i="54" s="1"/>
  <c r="AU17" i="54"/>
  <c r="AV17" i="54" s="1"/>
  <c r="AS17" i="54"/>
  <c r="AT17" i="54" s="1"/>
  <c r="L17" i="54"/>
  <c r="Y17" i="54" s="1"/>
  <c r="K17" i="54"/>
  <c r="W17" i="54" s="1"/>
  <c r="J17" i="54"/>
  <c r="T17" i="54" s="1"/>
  <c r="I17" i="54"/>
  <c r="S17" i="54" s="1"/>
  <c r="H17" i="54"/>
  <c r="G17" i="54"/>
  <c r="N17" i="54" s="1"/>
  <c r="AU16" i="54"/>
  <c r="AV16" i="54" s="1"/>
  <c r="AS16" i="54"/>
  <c r="AT16" i="54" s="1"/>
  <c r="L16" i="54"/>
  <c r="Y16" i="54" s="1"/>
  <c r="K16" i="54"/>
  <c r="W16" i="54" s="1"/>
  <c r="J16" i="54"/>
  <c r="U16" i="54" s="1"/>
  <c r="I16" i="54"/>
  <c r="H16" i="54"/>
  <c r="Q16" i="54" s="1"/>
  <c r="G16" i="54"/>
  <c r="N16" i="54" s="1"/>
  <c r="AU15" i="54"/>
  <c r="AV15" i="54" s="1"/>
  <c r="AS15" i="54"/>
  <c r="AT15" i="54" s="1"/>
  <c r="AO15" i="54"/>
  <c r="L15" i="54"/>
  <c r="Y15" i="54" s="1"/>
  <c r="K15" i="54"/>
  <c r="V15" i="54" s="1"/>
  <c r="J15" i="54"/>
  <c r="I15" i="54"/>
  <c r="S15" i="54" s="1"/>
  <c r="H15" i="54"/>
  <c r="P15" i="54" s="1"/>
  <c r="G15" i="54"/>
  <c r="O15" i="54" s="1"/>
  <c r="AU14" i="54"/>
  <c r="AV14" i="54" s="1"/>
  <c r="AS14" i="54"/>
  <c r="AT14" i="54" s="1"/>
  <c r="L14" i="54"/>
  <c r="Y14" i="54" s="1"/>
  <c r="K14" i="54"/>
  <c r="J14" i="54"/>
  <c r="U14" i="54" s="1"/>
  <c r="I14" i="54"/>
  <c r="H14" i="54"/>
  <c r="Q14" i="54" s="1"/>
  <c r="G14" i="54"/>
  <c r="O14" i="54" s="1"/>
  <c r="AU13" i="54"/>
  <c r="AV13" i="54" s="1"/>
  <c r="AS13" i="54"/>
  <c r="AT13" i="54" s="1"/>
  <c r="L13" i="54"/>
  <c r="Y13" i="54" s="1"/>
  <c r="K13" i="54"/>
  <c r="W13" i="54" s="1"/>
  <c r="J13" i="54"/>
  <c r="I13" i="54"/>
  <c r="S13" i="54" s="1"/>
  <c r="H13" i="54"/>
  <c r="Q13" i="54" s="1"/>
  <c r="G13" i="54"/>
  <c r="O13" i="54" s="1"/>
  <c r="AU12" i="54"/>
  <c r="AV12" i="54" s="1"/>
  <c r="AS12" i="54"/>
  <c r="AT12" i="54" s="1"/>
  <c r="L12" i="54"/>
  <c r="Y12" i="54" s="1"/>
  <c r="K12" i="54"/>
  <c r="W12" i="54" s="1"/>
  <c r="J12" i="54"/>
  <c r="U12" i="54" s="1"/>
  <c r="I12" i="54"/>
  <c r="H12" i="54"/>
  <c r="P12" i="54" s="1"/>
  <c r="G12" i="54"/>
  <c r="N12" i="54" s="1"/>
  <c r="AU11" i="54"/>
  <c r="AV11" i="54" s="1"/>
  <c r="AS11" i="54"/>
  <c r="AT11" i="54" s="1"/>
  <c r="L11" i="54"/>
  <c r="Y11" i="54" s="1"/>
  <c r="K11" i="54"/>
  <c r="J11" i="54"/>
  <c r="T11" i="54" s="1"/>
  <c r="I11" i="54"/>
  <c r="S11" i="54" s="1"/>
  <c r="H11" i="54"/>
  <c r="Q11" i="54" s="1"/>
  <c r="G11" i="54"/>
  <c r="O11" i="54" s="1"/>
  <c r="AU10" i="54"/>
  <c r="AV10" i="54" s="1"/>
  <c r="AS10" i="54"/>
  <c r="AT10" i="54" s="1"/>
  <c r="L10" i="54"/>
  <c r="Y10" i="54" s="1"/>
  <c r="K10" i="54"/>
  <c r="V10" i="54" s="1"/>
  <c r="J10" i="54"/>
  <c r="I10" i="54"/>
  <c r="S10" i="54" s="1"/>
  <c r="H10" i="54"/>
  <c r="Q10" i="54" s="1"/>
  <c r="G10" i="54"/>
  <c r="O10" i="54" s="1"/>
  <c r="AU9" i="54"/>
  <c r="AV9" i="54" s="1"/>
  <c r="AS9" i="54"/>
  <c r="AT9" i="54" s="1"/>
  <c r="L9" i="54"/>
  <c r="Y9" i="54" s="1"/>
  <c r="K9" i="54"/>
  <c r="W9" i="54" s="1"/>
  <c r="J9" i="54"/>
  <c r="I9" i="54"/>
  <c r="H9" i="54"/>
  <c r="P9" i="54" s="1"/>
  <c r="G9" i="54"/>
  <c r="N9" i="54" s="1"/>
  <c r="AU8" i="54"/>
  <c r="AV8" i="54" s="1"/>
  <c r="AS8" i="54"/>
  <c r="AT8" i="54" s="1"/>
  <c r="L8" i="54"/>
  <c r="K8" i="54"/>
  <c r="J8" i="54"/>
  <c r="U8" i="54" s="1"/>
  <c r="I8" i="54"/>
  <c r="R8" i="54" s="1"/>
  <c r="H8" i="54"/>
  <c r="Q8" i="54" s="1"/>
  <c r="G8" i="54"/>
  <c r="O8" i="54" s="1"/>
  <c r="AU7" i="54"/>
  <c r="AV7" i="54" s="1"/>
  <c r="AS7" i="54"/>
  <c r="AT7" i="54" s="1"/>
  <c r="L7" i="54"/>
  <c r="Y7" i="54" s="1"/>
  <c r="K7" i="54"/>
  <c r="V7" i="54" s="1"/>
  <c r="J7" i="54"/>
  <c r="U7" i="54" s="1"/>
  <c r="I7" i="54"/>
  <c r="S7" i="54" s="1"/>
  <c r="H7" i="54"/>
  <c r="G7" i="54"/>
  <c r="N7" i="54" s="1"/>
  <c r="AU6" i="54"/>
  <c r="AV6" i="54" s="1"/>
  <c r="AS6" i="54"/>
  <c r="AT6" i="54" s="1"/>
  <c r="AX4" i="54"/>
  <c r="T22" i="54" l="1"/>
  <c r="X50" i="54"/>
  <c r="P76" i="54"/>
  <c r="AW41" i="54"/>
  <c r="AX41" i="54" s="1"/>
  <c r="AW30" i="54"/>
  <c r="AX30" i="54" s="1"/>
  <c r="AW31" i="54"/>
  <c r="AX31" i="54" s="1"/>
  <c r="AW37" i="54"/>
  <c r="AX37" i="54" s="1"/>
  <c r="AW691" i="54"/>
  <c r="AX691" i="54" s="1"/>
  <c r="AW231" i="54"/>
  <c r="AX231" i="54" s="1"/>
  <c r="AW229" i="54"/>
  <c r="AX229" i="54" s="1"/>
  <c r="AW333" i="54"/>
  <c r="AX333" i="54" s="1"/>
  <c r="AW338" i="54"/>
  <c r="AX338" i="54" s="1"/>
  <c r="AW343" i="54"/>
  <c r="AX343" i="54" s="1"/>
  <c r="AW424" i="54"/>
  <c r="AX424" i="54" s="1"/>
  <c r="AW59" i="54"/>
  <c r="AX59" i="54" s="1"/>
  <c r="AW55" i="54"/>
  <c r="AX55" i="54" s="1"/>
  <c r="CD55" i="54" s="1"/>
  <c r="CE55" i="54" s="1"/>
  <c r="AW56" i="54"/>
  <c r="AX56" i="54" s="1"/>
  <c r="AW61" i="54"/>
  <c r="AX61" i="54" s="1"/>
  <c r="AW270" i="54"/>
  <c r="AX270" i="54" s="1"/>
  <c r="AW804" i="54"/>
  <c r="AX804" i="54" s="1"/>
  <c r="AW219" i="54"/>
  <c r="AX219" i="54" s="1"/>
  <c r="AW224" i="54"/>
  <c r="AX224" i="54" s="1"/>
  <c r="AW519" i="54"/>
  <c r="AX519" i="54" s="1"/>
  <c r="AW513" i="54"/>
  <c r="AX513" i="54" s="1"/>
  <c r="AW625" i="54"/>
  <c r="AX625" i="54" s="1"/>
  <c r="AW639" i="54"/>
  <c r="AX639" i="54" s="1"/>
  <c r="AW759" i="54"/>
  <c r="AX759" i="54" s="1"/>
  <c r="X14" i="54"/>
  <c r="U71" i="54"/>
  <c r="S77" i="54"/>
  <c r="W71" i="54"/>
  <c r="V46" i="54"/>
  <c r="X72" i="54"/>
  <c r="P90" i="54"/>
  <c r="S8" i="54"/>
  <c r="U51" i="54"/>
  <c r="W60" i="54"/>
  <c r="X80" i="54"/>
  <c r="W81" i="54"/>
  <c r="U50" i="54"/>
  <c r="T82" i="54"/>
  <c r="T56" i="54"/>
  <c r="U42" i="54"/>
  <c r="T45" i="54"/>
  <c r="Q74" i="54"/>
  <c r="T18" i="54"/>
  <c r="R15" i="54"/>
  <c r="S62" i="54"/>
  <c r="V66" i="54"/>
  <c r="U78" i="54"/>
  <c r="V86" i="54"/>
  <c r="R87" i="54"/>
  <c r="X11" i="54"/>
  <c r="P16" i="54"/>
  <c r="V62" i="54"/>
  <c r="U64" i="54"/>
  <c r="R85" i="54"/>
  <c r="Q9" i="54"/>
  <c r="R23" i="54"/>
  <c r="S34" i="54"/>
  <c r="P50" i="54"/>
  <c r="P80" i="54"/>
  <c r="P31" i="54"/>
  <c r="W43" i="54"/>
  <c r="P52" i="54"/>
  <c r="X55" i="54"/>
  <c r="R56" i="54"/>
  <c r="X61" i="54"/>
  <c r="X67" i="54"/>
  <c r="V74" i="54"/>
  <c r="R75" i="54"/>
  <c r="P82" i="54"/>
  <c r="P88" i="54"/>
  <c r="V89" i="54"/>
  <c r="V12" i="54"/>
  <c r="V13" i="54"/>
  <c r="P25" i="54"/>
  <c r="T41" i="54"/>
  <c r="V42" i="54"/>
  <c r="T46" i="54"/>
  <c r="V51" i="54"/>
  <c r="U54" i="54"/>
  <c r="P59" i="54"/>
  <c r="P60" i="54"/>
  <c r="P84" i="54"/>
  <c r="X88" i="54"/>
  <c r="V18" i="54"/>
  <c r="R26" i="54"/>
  <c r="S30" i="54"/>
  <c r="S57" i="54"/>
  <c r="W10" i="54"/>
  <c r="U20" i="54"/>
  <c r="R27" i="54"/>
  <c r="X33" i="54"/>
  <c r="T38" i="54"/>
  <c r="U39" i="54"/>
  <c r="X64" i="54"/>
  <c r="X69" i="54"/>
  <c r="V70" i="54"/>
  <c r="V19" i="54"/>
  <c r="T25" i="54"/>
  <c r="U30" i="54"/>
  <c r="V37" i="54"/>
  <c r="P40" i="54"/>
  <c r="P41" i="54"/>
  <c r="P43" i="54"/>
  <c r="P45" i="54"/>
  <c r="P46" i="54"/>
  <c r="P51" i="54"/>
  <c r="P54" i="54"/>
  <c r="P55" i="54"/>
  <c r="AO56" i="54"/>
  <c r="Q62" i="54"/>
  <c r="U63" i="54"/>
  <c r="U72" i="54"/>
  <c r="T74" i="54"/>
  <c r="T44" i="54"/>
  <c r="T53" i="54"/>
  <c r="T7" i="54"/>
  <c r="T14" i="54"/>
  <c r="V33" i="54"/>
  <c r="U34" i="54"/>
  <c r="S35" i="54"/>
  <c r="R36" i="54"/>
  <c r="X46" i="54"/>
  <c r="R47" i="54"/>
  <c r="S67" i="54"/>
  <c r="W68" i="54"/>
  <c r="V77" i="54"/>
  <c r="R79" i="54"/>
  <c r="U84" i="54"/>
  <c r="W85" i="54"/>
  <c r="U87" i="54"/>
  <c r="V20" i="54"/>
  <c r="U17" i="54"/>
  <c r="R24" i="54"/>
  <c r="T27" i="54"/>
  <c r="Q12" i="54"/>
  <c r="V16" i="54"/>
  <c r="V17" i="54"/>
  <c r="T19" i="54"/>
  <c r="Y20" i="54"/>
  <c r="P28" i="54"/>
  <c r="Y31" i="54"/>
  <c r="Y35" i="54"/>
  <c r="Q37" i="54"/>
  <c r="S48" i="54"/>
  <c r="P49" i="54"/>
  <c r="X53" i="54"/>
  <c r="P57" i="54"/>
  <c r="R58" i="54"/>
  <c r="U61" i="54"/>
  <c r="P63" i="54"/>
  <c r="U67" i="54"/>
  <c r="X68" i="54"/>
  <c r="S69" i="54"/>
  <c r="P72" i="54"/>
  <c r="U79" i="54"/>
  <c r="T80" i="54"/>
  <c r="X84" i="54"/>
  <c r="T28" i="54"/>
  <c r="R32" i="54"/>
  <c r="T37" i="54"/>
  <c r="U48" i="54"/>
  <c r="R73" i="54"/>
  <c r="S81" i="54"/>
  <c r="S89" i="54"/>
  <c r="AW24" i="54"/>
  <c r="AX24" i="54" s="1"/>
  <c r="AW34" i="54"/>
  <c r="AX34" i="54" s="1"/>
  <c r="AW335" i="54"/>
  <c r="AX335" i="54" s="1"/>
  <c r="AW50" i="54"/>
  <c r="AX50" i="54" s="1"/>
  <c r="AW58" i="54"/>
  <c r="AX58" i="54" s="1"/>
  <c r="AW413" i="54"/>
  <c r="AX413" i="54" s="1"/>
  <c r="AW411" i="54"/>
  <c r="AX411" i="54" s="1"/>
  <c r="AW405" i="54"/>
  <c r="AX405" i="54" s="1"/>
  <c r="AW571" i="54"/>
  <c r="AX571" i="54" s="1"/>
  <c r="AW569" i="54"/>
  <c r="AX569" i="54" s="1"/>
  <c r="AW690" i="54"/>
  <c r="AX690" i="54" s="1"/>
  <c r="AW52" i="54"/>
  <c r="AX52" i="54" s="1"/>
  <c r="AW269" i="54"/>
  <c r="AX269" i="54" s="1"/>
  <c r="AW638" i="54"/>
  <c r="AX638" i="54" s="1"/>
  <c r="AW704" i="54"/>
  <c r="AX704" i="54" s="1"/>
  <c r="AW749" i="54"/>
  <c r="AX749" i="54" s="1"/>
  <c r="AW769" i="54"/>
  <c r="AX769" i="54" s="1"/>
  <c r="AW685" i="54"/>
  <c r="AX685" i="54" s="1"/>
  <c r="AW755" i="54"/>
  <c r="AX755" i="54" s="1"/>
  <c r="AW799" i="54"/>
  <c r="AX799" i="54" s="1"/>
  <c r="AW786" i="54"/>
  <c r="AX786" i="54" s="1"/>
  <c r="W21" i="54"/>
  <c r="V21" i="54"/>
  <c r="O36" i="54"/>
  <c r="T13" i="54"/>
  <c r="U13" i="54"/>
  <c r="Q15" i="54"/>
  <c r="Q23" i="54"/>
  <c r="P23" i="54"/>
  <c r="O44" i="54"/>
  <c r="W54" i="54"/>
  <c r="V54" i="54"/>
  <c r="T10" i="54"/>
  <c r="U10" i="54"/>
  <c r="R14" i="54"/>
  <c r="S14" i="54"/>
  <c r="O22" i="54"/>
  <c r="S38" i="54"/>
  <c r="R38" i="54"/>
  <c r="Y43" i="54"/>
  <c r="X43" i="54"/>
  <c r="X21" i="54"/>
  <c r="Y21" i="54"/>
  <c r="O34" i="54"/>
  <c r="S88" i="54"/>
  <c r="R88" i="54"/>
  <c r="U11" i="54"/>
  <c r="Y27" i="54"/>
  <c r="X27" i="54"/>
  <c r="T29" i="54"/>
  <c r="U29" i="54"/>
  <c r="T65" i="54"/>
  <c r="O7" i="54"/>
  <c r="O53" i="54"/>
  <c r="X89" i="54"/>
  <c r="Y89" i="54"/>
  <c r="X32" i="54"/>
  <c r="Y32" i="54"/>
  <c r="Y8" i="54"/>
  <c r="AW9" i="54" s="1"/>
  <c r="AX9" i="54" s="1"/>
  <c r="X8" i="54"/>
  <c r="V9" i="54"/>
  <c r="V31" i="54"/>
  <c r="W31" i="54"/>
  <c r="Y40" i="54"/>
  <c r="X40" i="54"/>
  <c r="X45" i="54"/>
  <c r="Y45" i="54"/>
  <c r="U47" i="54"/>
  <c r="Y49" i="54"/>
  <c r="X49" i="54"/>
  <c r="Y52" i="54"/>
  <c r="X52" i="54"/>
  <c r="W7" i="54"/>
  <c r="O16" i="54"/>
  <c r="O17" i="54"/>
  <c r="Y22" i="54"/>
  <c r="W28" i="54"/>
  <c r="U33" i="54"/>
  <c r="Y34" i="54"/>
  <c r="O56" i="54"/>
  <c r="V57" i="54"/>
  <c r="O58" i="54"/>
  <c r="O60" i="54"/>
  <c r="Y60" i="54"/>
  <c r="S64" i="54"/>
  <c r="R65" i="54"/>
  <c r="Q66" i="54"/>
  <c r="O67" i="54"/>
  <c r="S68" i="54"/>
  <c r="W69" i="54"/>
  <c r="R70" i="54"/>
  <c r="O73" i="54"/>
  <c r="O75" i="54"/>
  <c r="O77" i="54"/>
  <c r="W80" i="54"/>
  <c r="V80" i="54"/>
  <c r="O81" i="54"/>
  <c r="O35" i="54"/>
  <c r="V39" i="54"/>
  <c r="V48" i="54"/>
  <c r="X9" i="54"/>
  <c r="T23" i="54"/>
  <c r="Y39" i="54"/>
  <c r="X47" i="54"/>
  <c r="Y48" i="54"/>
  <c r="R55" i="54"/>
  <c r="U58" i="54"/>
  <c r="R59" i="54"/>
  <c r="S60" i="54"/>
  <c r="X65" i="54"/>
  <c r="X70" i="54"/>
  <c r="O71" i="54"/>
  <c r="T73" i="54"/>
  <c r="U75" i="54"/>
  <c r="R76" i="54"/>
  <c r="W83" i="54"/>
  <c r="V83" i="54"/>
  <c r="W90" i="54"/>
  <c r="V90" i="54"/>
  <c r="O26" i="54"/>
  <c r="O32" i="54"/>
  <c r="V47" i="54"/>
  <c r="W65" i="54"/>
  <c r="U86" i="54"/>
  <c r="T86" i="54"/>
  <c r="T8" i="54"/>
  <c r="O9" i="54"/>
  <c r="R11" i="54"/>
  <c r="X12" i="54"/>
  <c r="W15" i="54"/>
  <c r="X17" i="54"/>
  <c r="V22" i="54"/>
  <c r="T24" i="54"/>
  <c r="V25" i="54"/>
  <c r="AW25" i="54"/>
  <c r="AX25" i="54" s="1"/>
  <c r="AW26" i="54"/>
  <c r="AX26" i="54" s="1"/>
  <c r="P29" i="54"/>
  <c r="W30" i="54"/>
  <c r="V32" i="54"/>
  <c r="V34" i="54"/>
  <c r="T35" i="54"/>
  <c r="X36" i="54"/>
  <c r="X37" i="54"/>
  <c r="X38" i="54"/>
  <c r="P39" i="54"/>
  <c r="T40" i="54"/>
  <c r="V41" i="54"/>
  <c r="R43" i="54"/>
  <c r="X44" i="54"/>
  <c r="P47" i="54"/>
  <c r="P48" i="54"/>
  <c r="T49" i="54"/>
  <c r="V50" i="54"/>
  <c r="R52" i="54"/>
  <c r="V53" i="54"/>
  <c r="W55" i="54"/>
  <c r="X56" i="54"/>
  <c r="T57" i="54"/>
  <c r="X58" i="54"/>
  <c r="W59" i="54"/>
  <c r="O61" i="54"/>
  <c r="V63" i="54"/>
  <c r="O64" i="54"/>
  <c r="P65" i="54"/>
  <c r="O66" i="54"/>
  <c r="P68" i="54"/>
  <c r="O69" i="54"/>
  <c r="P70" i="54"/>
  <c r="Q71" i="54"/>
  <c r="V72" i="54"/>
  <c r="W73" i="54"/>
  <c r="X74" i="54"/>
  <c r="W75" i="54"/>
  <c r="T76" i="54"/>
  <c r="Y77" i="54"/>
  <c r="Y86" i="54"/>
  <c r="X86" i="54"/>
  <c r="O21" i="54"/>
  <c r="V38" i="54"/>
  <c r="O12" i="54"/>
  <c r="X15" i="54"/>
  <c r="X16" i="54"/>
  <c r="Y23" i="54"/>
  <c r="U26" i="54"/>
  <c r="Y30" i="54"/>
  <c r="Q33" i="54"/>
  <c r="P38" i="54"/>
  <c r="S39" i="54"/>
  <c r="X41" i="54"/>
  <c r="P42" i="54"/>
  <c r="T52" i="54"/>
  <c r="X59" i="54"/>
  <c r="R61" i="54"/>
  <c r="X76" i="54"/>
  <c r="P78" i="54"/>
  <c r="O83" i="54"/>
  <c r="U81" i="54"/>
  <c r="X82" i="54"/>
  <c r="W87" i="54"/>
  <c r="T88" i="54"/>
  <c r="W79" i="54"/>
  <c r="Y81" i="54"/>
  <c r="S83" i="54"/>
  <c r="P86" i="54"/>
  <c r="O87" i="54"/>
  <c r="O89" i="54"/>
  <c r="T90" i="54"/>
  <c r="X78" i="54"/>
  <c r="O79" i="54"/>
  <c r="O85" i="54"/>
  <c r="X90" i="54"/>
  <c r="S12" i="54"/>
  <c r="R12" i="54"/>
  <c r="S9" i="54"/>
  <c r="R9" i="54"/>
  <c r="N10" i="54"/>
  <c r="P21" i="54"/>
  <c r="Q21" i="54"/>
  <c r="X28" i="54"/>
  <c r="Y28" i="54"/>
  <c r="N30" i="54"/>
  <c r="S16" i="54"/>
  <c r="R16" i="54"/>
  <c r="U9" i="54"/>
  <c r="T9" i="54"/>
  <c r="N13" i="54"/>
  <c r="P17" i="54"/>
  <c r="Q17" i="54"/>
  <c r="N19" i="54"/>
  <c r="Q22" i="54"/>
  <c r="P22" i="54"/>
  <c r="AO8" i="54"/>
  <c r="Q7" i="54"/>
  <c r="P7" i="54"/>
  <c r="W11" i="54"/>
  <c r="V11" i="54"/>
  <c r="U15" i="54"/>
  <c r="T15" i="54"/>
  <c r="Y25" i="54"/>
  <c r="X25" i="54"/>
  <c r="W27" i="54"/>
  <c r="V27" i="54"/>
  <c r="W8" i="54"/>
  <c r="V8" i="54"/>
  <c r="N18" i="54"/>
  <c r="W14" i="54"/>
  <c r="V14" i="54"/>
  <c r="N20" i="54"/>
  <c r="V24" i="54"/>
  <c r="W24" i="54"/>
  <c r="AW19" i="54"/>
  <c r="AX19" i="54" s="1"/>
  <c r="W26" i="54"/>
  <c r="V26" i="54"/>
  <c r="Y29" i="54"/>
  <c r="X29" i="54"/>
  <c r="N8" i="54"/>
  <c r="P10" i="54"/>
  <c r="N14" i="54"/>
  <c r="P18" i="54"/>
  <c r="P19" i="54"/>
  <c r="P20" i="54"/>
  <c r="R22" i="54"/>
  <c r="N24" i="54"/>
  <c r="N27" i="54"/>
  <c r="O28" i="54"/>
  <c r="O29" i="54"/>
  <c r="V29" i="54"/>
  <c r="Q30" i="54"/>
  <c r="R31" i="54"/>
  <c r="Q32" i="54"/>
  <c r="Q34" i="54"/>
  <c r="W36" i="54"/>
  <c r="R40" i="54"/>
  <c r="O41" i="54"/>
  <c r="X42" i="54"/>
  <c r="R44" i="54"/>
  <c r="S45" i="54"/>
  <c r="R49" i="54"/>
  <c r="O50" i="54"/>
  <c r="X51" i="54"/>
  <c r="N52" i="54"/>
  <c r="R53" i="54"/>
  <c r="AO19" i="54"/>
  <c r="T55" i="54"/>
  <c r="W61" i="54"/>
  <c r="V61" i="54"/>
  <c r="S63" i="54"/>
  <c r="W67" i="54"/>
  <c r="U70" i="54"/>
  <c r="T70" i="54"/>
  <c r="X71" i="54"/>
  <c r="Y71" i="54"/>
  <c r="P73" i="54"/>
  <c r="Q73" i="54"/>
  <c r="Q77" i="54"/>
  <c r="W78" i="54"/>
  <c r="V78" i="54"/>
  <c r="X79" i="54"/>
  <c r="Y79" i="54"/>
  <c r="Q83" i="54"/>
  <c r="N11" i="54"/>
  <c r="P13" i="54"/>
  <c r="S21" i="54"/>
  <c r="N23" i="54"/>
  <c r="N38" i="54"/>
  <c r="N39" i="54"/>
  <c r="R42" i="54"/>
  <c r="N43" i="54"/>
  <c r="N47" i="54"/>
  <c r="N48" i="54"/>
  <c r="R51" i="54"/>
  <c r="S54" i="54"/>
  <c r="W56" i="54"/>
  <c r="V56" i="54"/>
  <c r="W58" i="54"/>
  <c r="V58" i="54"/>
  <c r="T62" i="54"/>
  <c r="W76" i="54"/>
  <c r="V76" i="54"/>
  <c r="AO45" i="54"/>
  <c r="Q81" i="54"/>
  <c r="W84" i="54"/>
  <c r="V84" i="54"/>
  <c r="X85" i="54"/>
  <c r="Y85" i="54"/>
  <c r="AO51" i="54"/>
  <c r="Q87" i="54"/>
  <c r="N15" i="54"/>
  <c r="R17" i="54"/>
  <c r="P26" i="54"/>
  <c r="R7" i="54"/>
  <c r="X7" i="54"/>
  <c r="P8" i="54"/>
  <c r="R10" i="54"/>
  <c r="X10" i="54"/>
  <c r="P11" i="54"/>
  <c r="T12" i="54"/>
  <c r="R13" i="54"/>
  <c r="X13" i="54"/>
  <c r="P14" i="54"/>
  <c r="T16" i="54"/>
  <c r="R18" i="54"/>
  <c r="X18" i="54"/>
  <c r="R19" i="54"/>
  <c r="X19" i="54"/>
  <c r="S20" i="54"/>
  <c r="T21" i="54"/>
  <c r="V23" i="54"/>
  <c r="Q24" i="54"/>
  <c r="X24" i="54"/>
  <c r="R25" i="54"/>
  <c r="X26" i="54"/>
  <c r="P27" i="54"/>
  <c r="R29" i="54"/>
  <c r="T31" i="54"/>
  <c r="R33" i="54"/>
  <c r="Q36" i="54"/>
  <c r="R37" i="54"/>
  <c r="V40" i="54"/>
  <c r="R41" i="54"/>
  <c r="AO11" i="54"/>
  <c r="AW44" i="54"/>
  <c r="AX44" i="54" s="1"/>
  <c r="R46" i="54"/>
  <c r="V49" i="54"/>
  <c r="R50" i="54"/>
  <c r="AO16" i="54"/>
  <c r="N55" i="54"/>
  <c r="T59" i="54"/>
  <c r="AO27" i="54"/>
  <c r="W64" i="54"/>
  <c r="V64" i="54"/>
  <c r="S66" i="54"/>
  <c r="T69" i="54"/>
  <c r="U69" i="54"/>
  <c r="W82" i="54"/>
  <c r="V82" i="54"/>
  <c r="Q89" i="54"/>
  <c r="AO7" i="54"/>
  <c r="S28" i="54"/>
  <c r="N31" i="54"/>
  <c r="U32" i="54"/>
  <c r="N40" i="54"/>
  <c r="V44" i="54"/>
  <c r="N45" i="54"/>
  <c r="V45" i="54"/>
  <c r="N49" i="54"/>
  <c r="AO22" i="54"/>
  <c r="Y57" i="54"/>
  <c r="AO24" i="54"/>
  <c r="Q61" i="54"/>
  <c r="P61" i="54"/>
  <c r="N70" i="54"/>
  <c r="R71" i="54"/>
  <c r="S71" i="54"/>
  <c r="S74" i="54"/>
  <c r="R74" i="54"/>
  <c r="W88" i="54"/>
  <c r="V88" i="54"/>
  <c r="N33" i="54"/>
  <c r="V35" i="54"/>
  <c r="AO10" i="54"/>
  <c r="AO14" i="54"/>
  <c r="Q56" i="54"/>
  <c r="P56" i="54"/>
  <c r="Q58" i="54"/>
  <c r="P58" i="54"/>
  <c r="N59" i="54"/>
  <c r="N62" i="54"/>
  <c r="Y63" i="54"/>
  <c r="AO30" i="54"/>
  <c r="P67" i="54"/>
  <c r="Q67" i="54"/>
  <c r="N25" i="54"/>
  <c r="P35" i="54"/>
  <c r="U36" i="54"/>
  <c r="N37" i="54"/>
  <c r="N42" i="54"/>
  <c r="T43" i="54"/>
  <c r="P44" i="54"/>
  <c r="N46" i="54"/>
  <c r="N51" i="54"/>
  <c r="W52" i="54"/>
  <c r="P53" i="54"/>
  <c r="N54" i="54"/>
  <c r="Y54" i="54"/>
  <c r="Q64" i="54"/>
  <c r="P64" i="54"/>
  <c r="N65" i="54"/>
  <c r="Y66" i="54"/>
  <c r="S72" i="54"/>
  <c r="R72" i="54"/>
  <c r="AO39" i="54"/>
  <c r="Q75" i="54"/>
  <c r="S80" i="54"/>
  <c r="R80" i="54"/>
  <c r="S86" i="54"/>
  <c r="R86" i="54"/>
  <c r="T60" i="54"/>
  <c r="X62" i="54"/>
  <c r="T66" i="54"/>
  <c r="T68" i="54"/>
  <c r="AO38" i="54"/>
  <c r="Y73" i="54"/>
  <c r="N74" i="54"/>
  <c r="R84" i="54"/>
  <c r="N86" i="54"/>
  <c r="AO28" i="54"/>
  <c r="N68" i="54"/>
  <c r="N78" i="54"/>
  <c r="N82" i="54"/>
  <c r="U83" i="54"/>
  <c r="Q85" i="54"/>
  <c r="N90" i="54"/>
  <c r="N57" i="54"/>
  <c r="N63" i="54"/>
  <c r="Q69" i="54"/>
  <c r="N72" i="54"/>
  <c r="R78" i="54"/>
  <c r="N80" i="54"/>
  <c r="R90" i="54"/>
  <c r="Y75" i="54"/>
  <c r="N76" i="54"/>
  <c r="U77" i="54"/>
  <c r="Q79" i="54"/>
  <c r="R82" i="54"/>
  <c r="Y83" i="54"/>
  <c r="N84" i="54"/>
  <c r="U85" i="54"/>
  <c r="Y87" i="54"/>
  <c r="N88" i="54"/>
  <c r="U89" i="54"/>
  <c r="AO36" i="54"/>
  <c r="AO42" i="54"/>
  <c r="AO48" i="54"/>
  <c r="AO54" i="54"/>
  <c r="AO44" i="54"/>
  <c r="AO50" i="54"/>
  <c r="AW218" i="54"/>
  <c r="AX218" i="54" s="1"/>
  <c r="AW272" i="54"/>
  <c r="AX272" i="54" s="1"/>
  <c r="AW330" i="54"/>
  <c r="AX330" i="54" s="1"/>
  <c r="AW230" i="54"/>
  <c r="AX230" i="54" s="1"/>
  <c r="AW339" i="54"/>
  <c r="AX339" i="54" s="1"/>
  <c r="AW578" i="54"/>
  <c r="AX578" i="54" s="1"/>
  <c r="AW573" i="54"/>
  <c r="AX573" i="54" s="1"/>
  <c r="AW701" i="54"/>
  <c r="AX701" i="54" s="1"/>
  <c r="AW703" i="54"/>
  <c r="AX703" i="54" s="1"/>
  <c r="AW791" i="54"/>
  <c r="AX791" i="54" s="1"/>
  <c r="AW792" i="54"/>
  <c r="AX792" i="54" s="1"/>
  <c r="F8" i="51"/>
  <c r="F9" i="51"/>
  <c r="G9" i="51"/>
  <c r="H9" i="51"/>
  <c r="F10" i="51"/>
  <c r="G10" i="51"/>
  <c r="H10" i="51"/>
  <c r="F11" i="51"/>
  <c r="G11" i="51"/>
  <c r="H11" i="51"/>
  <c r="F12" i="51"/>
  <c r="G12" i="51"/>
  <c r="H12" i="51"/>
  <c r="F13" i="51"/>
  <c r="G13" i="51"/>
  <c r="H13" i="51"/>
  <c r="F14" i="51"/>
  <c r="G14" i="51"/>
  <c r="H14" i="51"/>
  <c r="F15" i="51"/>
  <c r="G15" i="51"/>
  <c r="H15" i="51"/>
  <c r="F16" i="51"/>
  <c r="G16" i="51"/>
  <c r="H16" i="51"/>
  <c r="F17" i="51"/>
  <c r="G17" i="51"/>
  <c r="H17" i="51"/>
  <c r="H8" i="51"/>
  <c r="G8" i="51"/>
  <c r="CD704" i="54" l="1"/>
  <c r="CE704" i="54" s="1"/>
  <c r="CD804" i="54"/>
  <c r="CE804" i="54" s="1"/>
  <c r="CD573" i="54"/>
  <c r="CE573" i="54" s="1"/>
  <c r="CD703" i="54"/>
  <c r="CE703" i="54" s="1"/>
  <c r="CD330" i="54"/>
  <c r="CE330" i="54" s="1"/>
  <c r="CD19" i="54"/>
  <c r="CE19" i="54" s="1"/>
  <c r="CD26" i="54"/>
  <c r="CE26" i="54" s="1"/>
  <c r="CD749" i="54"/>
  <c r="CE749" i="54" s="1"/>
  <c r="CD569" i="54"/>
  <c r="CE569" i="54" s="1"/>
  <c r="CD50" i="54"/>
  <c r="CE50" i="54" s="1"/>
  <c r="CD759" i="54"/>
  <c r="CE759" i="54" s="1"/>
  <c r="CD219" i="54"/>
  <c r="CE219" i="54" s="1"/>
  <c r="CD59" i="54"/>
  <c r="CE59" i="54" s="1"/>
  <c r="CD231" i="54"/>
  <c r="CE231" i="54" s="1"/>
  <c r="CD786" i="54"/>
  <c r="CE786" i="54" s="1"/>
  <c r="CD218" i="54"/>
  <c r="CE218" i="54" s="1"/>
  <c r="CD799" i="54"/>
  <c r="CE799" i="54" s="1"/>
  <c r="CD638" i="54"/>
  <c r="CE638" i="54" s="1"/>
  <c r="CD405" i="54"/>
  <c r="CE405" i="54" s="1"/>
  <c r="CD34" i="54"/>
  <c r="CE34" i="54" s="1"/>
  <c r="CD625" i="54"/>
  <c r="CE625" i="54" s="1"/>
  <c r="CD270" i="54"/>
  <c r="CE270" i="54" s="1"/>
  <c r="CD343" i="54"/>
  <c r="CE343" i="54" s="1"/>
  <c r="CD37" i="54"/>
  <c r="CE37" i="54" s="1"/>
  <c r="CD272" i="54"/>
  <c r="CE272" i="54" s="1"/>
  <c r="CD44" i="54"/>
  <c r="CE44" i="54" s="1"/>
  <c r="CD571" i="54"/>
  <c r="CE571" i="54" s="1"/>
  <c r="CD639" i="54"/>
  <c r="CE639" i="54" s="1"/>
  <c r="CD578" i="54"/>
  <c r="CE578" i="54" s="1"/>
  <c r="CD755" i="54"/>
  <c r="CE755" i="54" s="1"/>
  <c r="CD269" i="54"/>
  <c r="CE269" i="54" s="1"/>
  <c r="CD411" i="54"/>
  <c r="CE411" i="54" s="1"/>
  <c r="CD24" i="54"/>
  <c r="CE24" i="54" s="1"/>
  <c r="CD513" i="54"/>
  <c r="CE513" i="54" s="1"/>
  <c r="CD61" i="54"/>
  <c r="CE61" i="54" s="1"/>
  <c r="CD338" i="54"/>
  <c r="CE338" i="54" s="1"/>
  <c r="CD31" i="54"/>
  <c r="CE31" i="54" s="1"/>
  <c r="CD25" i="54"/>
  <c r="CE25" i="54" s="1"/>
  <c r="CD335" i="54"/>
  <c r="CE335" i="54" s="1"/>
  <c r="CD691" i="54"/>
  <c r="CE691" i="54" s="1"/>
  <c r="CD792" i="54"/>
  <c r="CE792" i="54" s="1"/>
  <c r="CD685" i="54"/>
  <c r="CE685" i="54" s="1"/>
  <c r="CD52" i="54"/>
  <c r="CE52" i="54" s="1"/>
  <c r="CD413" i="54"/>
  <c r="CE413" i="54" s="1"/>
  <c r="CD519" i="54"/>
  <c r="CE519" i="54" s="1"/>
  <c r="CD56" i="54"/>
  <c r="CE56" i="54" s="1"/>
  <c r="CD333" i="54"/>
  <c r="CE333" i="54" s="1"/>
  <c r="CD30" i="54"/>
  <c r="CE30" i="54" s="1"/>
  <c r="CD701" i="54"/>
  <c r="CE701" i="54" s="1"/>
  <c r="CD424" i="54"/>
  <c r="CE424" i="54" s="1"/>
  <c r="CD339" i="54"/>
  <c r="CE339" i="54" s="1"/>
  <c r="CD791" i="54"/>
  <c r="CE791" i="54" s="1"/>
  <c r="CD230" i="54"/>
  <c r="CE230" i="54" s="1"/>
  <c r="CD9" i="54"/>
  <c r="CE9" i="54" s="1"/>
  <c r="CD769" i="54"/>
  <c r="CE769" i="54" s="1"/>
  <c r="CD690" i="54"/>
  <c r="CE690" i="54" s="1"/>
  <c r="CD58" i="54"/>
  <c r="CE58" i="54" s="1"/>
  <c r="CD224" i="54"/>
  <c r="CE224" i="54" s="1"/>
  <c r="CD229" i="54"/>
  <c r="CE229" i="54" s="1"/>
  <c r="CD41" i="54"/>
  <c r="CE41" i="54" s="1"/>
  <c r="AW228" i="54"/>
  <c r="AX228" i="54" s="1"/>
  <c r="AW419" i="54"/>
  <c r="AX419" i="54" s="1"/>
  <c r="AW21" i="54"/>
  <c r="AX21" i="54" s="1"/>
  <c r="AW515" i="54"/>
  <c r="AX515" i="54" s="1"/>
  <c r="AW415" i="54"/>
  <c r="AX415" i="54" s="1"/>
  <c r="AW54" i="54"/>
  <c r="AX54" i="54" s="1"/>
  <c r="AW39" i="54"/>
  <c r="AX39" i="54" s="1"/>
  <c r="AW266" i="54"/>
  <c r="AX266" i="54" s="1"/>
  <c r="AW417" i="54"/>
  <c r="AX417" i="54" s="1"/>
  <c r="AW762" i="54"/>
  <c r="AX762" i="54" s="1"/>
  <c r="AW780" i="54"/>
  <c r="AX780" i="54" s="1"/>
  <c r="AW43" i="54"/>
  <c r="AX43" i="54" s="1"/>
  <c r="AW760" i="54"/>
  <c r="AX760" i="54" s="1"/>
  <c r="AW517" i="54"/>
  <c r="AX517" i="54" s="1"/>
  <c r="AW702" i="54"/>
  <c r="AX702" i="54" s="1"/>
  <c r="AW689" i="54"/>
  <c r="AX689" i="54" s="1"/>
  <c r="AW693" i="54"/>
  <c r="AX693" i="54" s="1"/>
  <c r="AW636" i="54"/>
  <c r="AX636" i="54" s="1"/>
  <c r="AW409" i="54"/>
  <c r="AX409" i="54" s="1"/>
  <c r="AW421" i="54"/>
  <c r="AX421" i="54" s="1"/>
  <c r="AW35" i="54"/>
  <c r="AX35" i="54" s="1"/>
  <c r="AW33" i="54"/>
  <c r="AX33" i="54" s="1"/>
  <c r="AW337" i="54"/>
  <c r="AX337" i="54" s="1"/>
  <c r="AW240" i="54"/>
  <c r="AX240" i="54" s="1"/>
  <c r="AW241" i="54"/>
  <c r="AX241" i="54" s="1"/>
  <c r="AW237" i="54"/>
  <c r="AX237" i="54" s="1"/>
  <c r="AW244" i="54"/>
  <c r="AX244" i="54" s="1"/>
  <c r="AW467" i="54"/>
  <c r="AX467" i="54" s="1"/>
  <c r="AW482" i="54"/>
  <c r="AX482" i="54" s="1"/>
  <c r="AW466" i="54"/>
  <c r="AX466" i="54" s="1"/>
  <c r="AW471" i="54"/>
  <c r="AX471" i="54" s="1"/>
  <c r="AW472" i="54"/>
  <c r="AX472" i="54" s="1"/>
  <c r="AW484" i="54"/>
  <c r="AX484" i="54" s="1"/>
  <c r="AW486" i="54"/>
  <c r="AX486" i="54" s="1"/>
  <c r="AW480" i="54"/>
  <c r="AX480" i="54" s="1"/>
  <c r="AW497" i="54"/>
  <c r="AX497" i="54" s="1"/>
  <c r="AW491" i="54"/>
  <c r="AX491" i="54" s="1"/>
  <c r="AW496" i="54"/>
  <c r="AX496" i="54" s="1"/>
  <c r="AW503" i="54"/>
  <c r="AX503" i="54" s="1"/>
  <c r="AW493" i="54"/>
  <c r="AX493" i="54" s="1"/>
  <c r="AW495" i="54"/>
  <c r="AX495" i="54" s="1"/>
  <c r="AW501" i="54"/>
  <c r="AX501" i="54" s="1"/>
  <c r="AW845" i="54"/>
  <c r="AX845" i="54" s="1"/>
  <c r="AW852" i="54"/>
  <c r="AX852" i="54" s="1"/>
  <c r="AW850" i="54"/>
  <c r="AX850" i="54" s="1"/>
  <c r="AW851" i="54"/>
  <c r="AX851" i="54" s="1"/>
  <c r="AW857" i="54"/>
  <c r="AX857" i="54" s="1"/>
  <c r="AW848" i="54"/>
  <c r="AX848" i="54" s="1"/>
  <c r="AW856" i="54"/>
  <c r="AX856" i="54" s="1"/>
  <c r="AW862" i="54"/>
  <c r="AX862" i="54" s="1"/>
  <c r="AW860" i="54"/>
  <c r="AX860" i="54" s="1"/>
  <c r="AW910" i="54"/>
  <c r="AX910" i="54" s="1"/>
  <c r="AW912" i="54"/>
  <c r="AX912" i="54" s="1"/>
  <c r="AW908" i="54"/>
  <c r="AX908" i="54" s="1"/>
  <c r="AW918" i="54"/>
  <c r="AX918" i="54" s="1"/>
  <c r="AW911" i="54"/>
  <c r="AX911" i="54" s="1"/>
  <c r="AW905" i="54"/>
  <c r="AX905" i="54" s="1"/>
  <c r="AW919" i="54"/>
  <c r="AX919" i="54" s="1"/>
  <c r="AW920" i="54"/>
  <c r="AX920" i="54" s="1"/>
  <c r="AW915" i="54"/>
  <c r="AX915" i="54" s="1"/>
  <c r="AW865" i="54"/>
  <c r="AX865" i="54" s="1"/>
  <c r="AW867" i="54"/>
  <c r="AX867" i="54" s="1"/>
  <c r="AW872" i="54"/>
  <c r="AX872" i="54" s="1"/>
  <c r="AW868" i="54"/>
  <c r="AX868" i="54" s="1"/>
  <c r="AW875" i="54"/>
  <c r="AX875" i="54" s="1"/>
  <c r="AW882" i="54"/>
  <c r="AX882" i="54" s="1"/>
  <c r="AW873" i="54"/>
  <c r="AX873" i="54" s="1"/>
  <c r="AW879" i="54"/>
  <c r="AX879" i="54" s="1"/>
  <c r="AW985" i="54"/>
  <c r="AX985" i="54" s="1"/>
  <c r="AW986" i="54"/>
  <c r="AX986" i="54" s="1"/>
  <c r="AW992" i="54"/>
  <c r="AX992" i="54" s="1"/>
  <c r="AW996" i="54"/>
  <c r="AX996" i="54" s="1"/>
  <c r="AW1002" i="54"/>
  <c r="AX1002" i="54" s="1"/>
  <c r="AW988" i="54"/>
  <c r="AX988" i="54" s="1"/>
  <c r="AW987" i="54"/>
  <c r="AX987" i="54" s="1"/>
  <c r="AW1004" i="54"/>
  <c r="AW300" i="54"/>
  <c r="AX300" i="54" s="1"/>
  <c r="AW301" i="54"/>
  <c r="AX301" i="54" s="1"/>
  <c r="AW295" i="54"/>
  <c r="AX295" i="54" s="1"/>
  <c r="AW306" i="54"/>
  <c r="AX306" i="54" s="1"/>
  <c r="AW318" i="54"/>
  <c r="AX318" i="54" s="1"/>
  <c r="AW324" i="54"/>
  <c r="AX324" i="54" s="1"/>
  <c r="AW317" i="54"/>
  <c r="AX317" i="54" s="1"/>
  <c r="AW311" i="54"/>
  <c r="AX311" i="54" s="1"/>
  <c r="AW298" i="54"/>
  <c r="AX298" i="54" s="1"/>
  <c r="AW320" i="54"/>
  <c r="AX320" i="54" s="1"/>
  <c r="AW303" i="54"/>
  <c r="AX303" i="54" s="1"/>
  <c r="AW321" i="54"/>
  <c r="AX321" i="54" s="1"/>
  <c r="AW307" i="54"/>
  <c r="AX307" i="54" s="1"/>
  <c r="AW314" i="54"/>
  <c r="AX314" i="54" s="1"/>
  <c r="AW101" i="54"/>
  <c r="AX101" i="54" s="1"/>
  <c r="AW102" i="54"/>
  <c r="AX102" i="54" s="1"/>
  <c r="AW97" i="54"/>
  <c r="AX97" i="54" s="1"/>
  <c r="AW99" i="54"/>
  <c r="AX99" i="54" s="1"/>
  <c r="AW100" i="54"/>
  <c r="AX100" i="54" s="1"/>
  <c r="AW105" i="54"/>
  <c r="AX105" i="54" s="1"/>
  <c r="AW111" i="54"/>
  <c r="AX111" i="54" s="1"/>
  <c r="AW110" i="54"/>
  <c r="AX110" i="54" s="1"/>
  <c r="AW106" i="54"/>
  <c r="AX106" i="54" s="1"/>
  <c r="AW113" i="54"/>
  <c r="AX113" i="54" s="1"/>
  <c r="AW109" i="54"/>
  <c r="AX109" i="54" s="1"/>
  <c r="AW604" i="54"/>
  <c r="AX604" i="54" s="1"/>
  <c r="AW601" i="54"/>
  <c r="AX601" i="54" s="1"/>
  <c r="AW592" i="54"/>
  <c r="AX592" i="54" s="1"/>
  <c r="AW595" i="54"/>
  <c r="AX595" i="54" s="1"/>
  <c r="AW600" i="54"/>
  <c r="AX600" i="54" s="1"/>
  <c r="AW606" i="54"/>
  <c r="AX606" i="54" s="1"/>
  <c r="AW618" i="54"/>
  <c r="AX618" i="54" s="1"/>
  <c r="AW585" i="54"/>
  <c r="AX585" i="54" s="1"/>
  <c r="AW605" i="54"/>
  <c r="AX605" i="54" s="1"/>
  <c r="AW613" i="54"/>
  <c r="AX613" i="54" s="1"/>
  <c r="AW607" i="54"/>
  <c r="AX607" i="54" s="1"/>
  <c r="AW621" i="54"/>
  <c r="AX621" i="54" s="1"/>
  <c r="AW611" i="54"/>
  <c r="AX611" i="54" s="1"/>
  <c r="AW608" i="54"/>
  <c r="AX608" i="54" s="1"/>
  <c r="AW610" i="54"/>
  <c r="AX610" i="54" s="1"/>
  <c r="AW615" i="54"/>
  <c r="AX615" i="54" s="1"/>
  <c r="AW616" i="54"/>
  <c r="AX616" i="54" s="1"/>
  <c r="AW617" i="54"/>
  <c r="AX617" i="54" s="1"/>
  <c r="AW119" i="54"/>
  <c r="AX119" i="54" s="1"/>
  <c r="AW120" i="54"/>
  <c r="AX120" i="54" s="1"/>
  <c r="AW116" i="54"/>
  <c r="AX116" i="54" s="1"/>
  <c r="AW118" i="54"/>
  <c r="AX118" i="54" s="1"/>
  <c r="AW122" i="54"/>
  <c r="AX122" i="54" s="1"/>
  <c r="AW191" i="54"/>
  <c r="AX191" i="54" s="1"/>
  <c r="AW187" i="54"/>
  <c r="AX187" i="54" s="1"/>
  <c r="AW193" i="54"/>
  <c r="AX193" i="54" s="1"/>
  <c r="AW188" i="54"/>
  <c r="AX188" i="54" s="1"/>
  <c r="AW66" i="54"/>
  <c r="AX66" i="54" s="1"/>
  <c r="AW67" i="54"/>
  <c r="AX67" i="54" s="1"/>
  <c r="AW69" i="54"/>
  <c r="AX69" i="54" s="1"/>
  <c r="AW946" i="54"/>
  <c r="AX946" i="54" s="1"/>
  <c r="AW953" i="54"/>
  <c r="AX953" i="54" s="1"/>
  <c r="AW947" i="54"/>
  <c r="AX947" i="54" s="1"/>
  <c r="AW950" i="54"/>
  <c r="AX950" i="54" s="1"/>
  <c r="AW954" i="54"/>
  <c r="AX954" i="54" s="1"/>
  <c r="AW948" i="54"/>
  <c r="AX948" i="54" s="1"/>
  <c r="AW894" i="54"/>
  <c r="AX894" i="54" s="1"/>
  <c r="AW892" i="54"/>
  <c r="AX892" i="54" s="1"/>
  <c r="AW891" i="54"/>
  <c r="AX891" i="54" s="1"/>
  <c r="AW893" i="54"/>
  <c r="AX893" i="54" s="1"/>
  <c r="AW902" i="54"/>
  <c r="AX902" i="54" s="1"/>
  <c r="AW896" i="54"/>
  <c r="AX896" i="54" s="1"/>
  <c r="AW897" i="54"/>
  <c r="AX897" i="54" s="1"/>
  <c r="AW431" i="54"/>
  <c r="AX431" i="54" s="1"/>
  <c r="AW437" i="54"/>
  <c r="AX437" i="54" s="1"/>
  <c r="AW443" i="54"/>
  <c r="AX443" i="54" s="1"/>
  <c r="AW428" i="54"/>
  <c r="AX428" i="54" s="1"/>
  <c r="AW440" i="54"/>
  <c r="AX440" i="54" s="1"/>
  <c r="AW435" i="54"/>
  <c r="AX435" i="54" s="1"/>
  <c r="AW444" i="54"/>
  <c r="AX444" i="54" s="1"/>
  <c r="AW442" i="54"/>
  <c r="AX442" i="54" s="1"/>
  <c r="AW456" i="54"/>
  <c r="AX456" i="54" s="1"/>
  <c r="AW433" i="54"/>
  <c r="AX433" i="54" s="1"/>
  <c r="AW447" i="54"/>
  <c r="AX447" i="54" s="1"/>
  <c r="AW454" i="54"/>
  <c r="AX454" i="54" s="1"/>
  <c r="AW448" i="54"/>
  <c r="AX448" i="54" s="1"/>
  <c r="AW436" i="54"/>
  <c r="AX436" i="54" s="1"/>
  <c r="AW446" i="54"/>
  <c r="AX446" i="54" s="1"/>
  <c r="AW449" i="54"/>
  <c r="AX449" i="54" s="1"/>
  <c r="AW464" i="54"/>
  <c r="AX464" i="54" s="1"/>
  <c r="AW457" i="54"/>
  <c r="AX457" i="54" s="1"/>
  <c r="AW452" i="54"/>
  <c r="AX452" i="54" s="1"/>
  <c r="AW445" i="54"/>
  <c r="AX445" i="54" s="1"/>
  <c r="AW983" i="54"/>
  <c r="AX983" i="54" s="1"/>
  <c r="AW976" i="54"/>
  <c r="AX976" i="54" s="1"/>
  <c r="AW979" i="54"/>
  <c r="AX979" i="54" s="1"/>
  <c r="AW975" i="54"/>
  <c r="AX975" i="54" s="1"/>
  <c r="AW980" i="54"/>
  <c r="AX980" i="54" s="1"/>
  <c r="AW981" i="54"/>
  <c r="AX981" i="54" s="1"/>
  <c r="AW829" i="54"/>
  <c r="AX829" i="54" s="1"/>
  <c r="AW831" i="54"/>
  <c r="AX831" i="54" s="1"/>
  <c r="AW828" i="54"/>
  <c r="AX828" i="54" s="1"/>
  <c r="AW830" i="54"/>
  <c r="AX830" i="54" s="1"/>
  <c r="AW833" i="54"/>
  <c r="AX833" i="54" s="1"/>
  <c r="AW839" i="54"/>
  <c r="AX839" i="54" s="1"/>
  <c r="AW840" i="54"/>
  <c r="AX840" i="54" s="1"/>
  <c r="AW838" i="54"/>
  <c r="AX838" i="54" s="1"/>
  <c r="AW835" i="54"/>
  <c r="AX835" i="54" s="1"/>
  <c r="AW842" i="54"/>
  <c r="AX842" i="54" s="1"/>
  <c r="AW826" i="54"/>
  <c r="AX826" i="54" s="1"/>
  <c r="AW837" i="54"/>
  <c r="AX837" i="54" s="1"/>
  <c r="AW843" i="54"/>
  <c r="AX843" i="54" s="1"/>
  <c r="AW841" i="54"/>
  <c r="AX841" i="54" s="1"/>
  <c r="AW650" i="54"/>
  <c r="AX650" i="54" s="1"/>
  <c r="AW656" i="54"/>
  <c r="AX656" i="54" s="1"/>
  <c r="AW662" i="54"/>
  <c r="AX662" i="54" s="1"/>
  <c r="AW649" i="54"/>
  <c r="AX649" i="54" s="1"/>
  <c r="AW655" i="54"/>
  <c r="AX655" i="54" s="1"/>
  <c r="AW659" i="54"/>
  <c r="AX659" i="54" s="1"/>
  <c r="AW652" i="54"/>
  <c r="AX652" i="54" s="1"/>
  <c r="AW660" i="54"/>
  <c r="AX660" i="54" s="1"/>
  <c r="AW653" i="54"/>
  <c r="AX653" i="54" s="1"/>
  <c r="AW663" i="54"/>
  <c r="AX663" i="54" s="1"/>
  <c r="AW672" i="54"/>
  <c r="AX672" i="54" s="1"/>
  <c r="AW678" i="54"/>
  <c r="AX678" i="54" s="1"/>
  <c r="AW684" i="54"/>
  <c r="AX684" i="54" s="1"/>
  <c r="AW664" i="54"/>
  <c r="AX664" i="54" s="1"/>
  <c r="AW677" i="54"/>
  <c r="AX677" i="54" s="1"/>
  <c r="AW645" i="54"/>
  <c r="AX645" i="54" s="1"/>
  <c r="AW671" i="54"/>
  <c r="AX671" i="54" s="1"/>
  <c r="AW676" i="54"/>
  <c r="AX676" i="54" s="1"/>
  <c r="AW683" i="54"/>
  <c r="AX683" i="54" s="1"/>
  <c r="AW648" i="54"/>
  <c r="AX648" i="54" s="1"/>
  <c r="AW680" i="54"/>
  <c r="AX680" i="54" s="1"/>
  <c r="AW681" i="54"/>
  <c r="AX681" i="54" s="1"/>
  <c r="AW657" i="54"/>
  <c r="AX657" i="54" s="1"/>
  <c r="AW667" i="54"/>
  <c r="AX667" i="54" s="1"/>
  <c r="AW675" i="54"/>
  <c r="AX675" i="54" s="1"/>
  <c r="AW674" i="54"/>
  <c r="AX674" i="54" s="1"/>
  <c r="AW673" i="54"/>
  <c r="AX673" i="54" s="1"/>
  <c r="AW533" i="54"/>
  <c r="AX533" i="54" s="1"/>
  <c r="AW539" i="54"/>
  <c r="AX539" i="54" s="1"/>
  <c r="AW525" i="54"/>
  <c r="AX525" i="54" s="1"/>
  <c r="AW532" i="54"/>
  <c r="AX532" i="54" s="1"/>
  <c r="AW526" i="54"/>
  <c r="AX526" i="54" s="1"/>
  <c r="AW536" i="54"/>
  <c r="AX536" i="54" s="1"/>
  <c r="AW528" i="54"/>
  <c r="AX528" i="54" s="1"/>
  <c r="AW534" i="54"/>
  <c r="AX534" i="54" s="1"/>
  <c r="AW530" i="54"/>
  <c r="AX530" i="54" s="1"/>
  <c r="AW544" i="54"/>
  <c r="AX544" i="54" s="1"/>
  <c r="AW546" i="54"/>
  <c r="AX546" i="54" s="1"/>
  <c r="AW535" i="54"/>
  <c r="AX535" i="54" s="1"/>
  <c r="AW548" i="54"/>
  <c r="AX548" i="54" s="1"/>
  <c r="AW555" i="54"/>
  <c r="AX555" i="54" s="1"/>
  <c r="AW529" i="54"/>
  <c r="AX529" i="54" s="1"/>
  <c r="AW556" i="54"/>
  <c r="AX556" i="54" s="1"/>
  <c r="AW563" i="54"/>
  <c r="AX563" i="54" s="1"/>
  <c r="AW547" i="54"/>
  <c r="AX547" i="54" s="1"/>
  <c r="AW561" i="54"/>
  <c r="AX561" i="54" s="1"/>
  <c r="AW541" i="54"/>
  <c r="AX541" i="54" s="1"/>
  <c r="AW542" i="54"/>
  <c r="AX542" i="54" s="1"/>
  <c r="AW559" i="54"/>
  <c r="AX559" i="54" s="1"/>
  <c r="AW560" i="54"/>
  <c r="AX560" i="54" s="1"/>
  <c r="AW545" i="54"/>
  <c r="AX545" i="54" s="1"/>
  <c r="AW557" i="54"/>
  <c r="AX557" i="54" s="1"/>
  <c r="AW551" i="54"/>
  <c r="AX551" i="54" s="1"/>
  <c r="AW805" i="54"/>
  <c r="AX805" i="54" s="1"/>
  <c r="AW809" i="54"/>
  <c r="AX809" i="54" s="1"/>
  <c r="AW810" i="54"/>
  <c r="AX810" i="54" s="1"/>
  <c r="AW807" i="54"/>
  <c r="AX807" i="54" s="1"/>
  <c r="AW816" i="54"/>
  <c r="AX816" i="54" s="1"/>
  <c r="AW812" i="54"/>
  <c r="AX812" i="54" s="1"/>
  <c r="AW821" i="54"/>
  <c r="AX821" i="54" s="1"/>
  <c r="AW814" i="54"/>
  <c r="AX814" i="54" s="1"/>
  <c r="AW822" i="54"/>
  <c r="AX822" i="54" s="1"/>
  <c r="AW808" i="54"/>
  <c r="AX808" i="54" s="1"/>
  <c r="AW820" i="54"/>
  <c r="AX820" i="54" s="1"/>
  <c r="AW823" i="54"/>
  <c r="AX823" i="54" s="1"/>
  <c r="AW817" i="54"/>
  <c r="AX817" i="54" s="1"/>
  <c r="AW819" i="54"/>
  <c r="AX819" i="54" s="1"/>
  <c r="AW824" i="54"/>
  <c r="AX824" i="54" s="1"/>
  <c r="AW87" i="54"/>
  <c r="AX87" i="54" s="1"/>
  <c r="AW90" i="54"/>
  <c r="AX90" i="54" s="1"/>
  <c r="AW85" i="54"/>
  <c r="AX85" i="54" s="1"/>
  <c r="AW92" i="54"/>
  <c r="AX92" i="54" s="1"/>
  <c r="AW91" i="54"/>
  <c r="AX91" i="54" s="1"/>
  <c r="AW88" i="54"/>
  <c r="AX88" i="54" s="1"/>
  <c r="AW258" i="54"/>
  <c r="AX258" i="54" s="1"/>
  <c r="AW264" i="54"/>
  <c r="AX264" i="54" s="1"/>
  <c r="AW260" i="54"/>
  <c r="AX260" i="54" s="1"/>
  <c r="AW261" i="54"/>
  <c r="AX261" i="54" s="1"/>
  <c r="AW259" i="54"/>
  <c r="AX259" i="54" s="1"/>
  <c r="AW256" i="54"/>
  <c r="AX256" i="54" s="1"/>
  <c r="AW257" i="54"/>
  <c r="AX257" i="54" s="1"/>
  <c r="AW177" i="54"/>
  <c r="AX177" i="54" s="1"/>
  <c r="AW183" i="54"/>
  <c r="AX183" i="54" s="1"/>
  <c r="AW176" i="54"/>
  <c r="AX176" i="54" s="1"/>
  <c r="AW180" i="54"/>
  <c r="AX180" i="54" s="1"/>
  <c r="AW175" i="54"/>
  <c r="AX175" i="54" s="1"/>
  <c r="AW178" i="54"/>
  <c r="AX178" i="54" s="1"/>
  <c r="AW181" i="54"/>
  <c r="AX181" i="54" s="1"/>
  <c r="AW281" i="54"/>
  <c r="AX281" i="54" s="1"/>
  <c r="AW276" i="54"/>
  <c r="AX276" i="54" s="1"/>
  <c r="AW282" i="54"/>
  <c r="AX282" i="54" s="1"/>
  <c r="AW278" i="54"/>
  <c r="AX278" i="54" s="1"/>
  <c r="AW284" i="54"/>
  <c r="AX284" i="54" s="1"/>
  <c r="AW280" i="54"/>
  <c r="AX280" i="54" s="1"/>
  <c r="AW279" i="54"/>
  <c r="AX279" i="54" s="1"/>
  <c r="AW288" i="54"/>
  <c r="AX288" i="54" s="1"/>
  <c r="AW277" i="54"/>
  <c r="AX277" i="54" s="1"/>
  <c r="AW289" i="54"/>
  <c r="AX289" i="54" s="1"/>
  <c r="AW287" i="54"/>
  <c r="AX287" i="54" s="1"/>
  <c r="AW291" i="54"/>
  <c r="AX291" i="54" s="1"/>
  <c r="AW286" i="54"/>
  <c r="AX286" i="54" s="1"/>
  <c r="AW293" i="54"/>
  <c r="AX293" i="54" s="1"/>
  <c r="AW292" i="54"/>
  <c r="AX292" i="54" s="1"/>
  <c r="AW197" i="54"/>
  <c r="AX197" i="54" s="1"/>
  <c r="AW203" i="54"/>
  <c r="AX203" i="54" s="1"/>
  <c r="AW200" i="54"/>
  <c r="AX200" i="54" s="1"/>
  <c r="AW207" i="54"/>
  <c r="AX207" i="54" s="1"/>
  <c r="AW213" i="54"/>
  <c r="AX213" i="54" s="1"/>
  <c r="AW205" i="54"/>
  <c r="AX205" i="54" s="1"/>
  <c r="AW212" i="54"/>
  <c r="AX212" i="54" s="1"/>
  <c r="AW208" i="54"/>
  <c r="AX208" i="54" s="1"/>
  <c r="AW209" i="54"/>
  <c r="AX209" i="54" s="1"/>
  <c r="AW210" i="54"/>
  <c r="AX210" i="54" s="1"/>
  <c r="AW211" i="54"/>
  <c r="AX211" i="54" s="1"/>
  <c r="AW214" i="54"/>
  <c r="AX214" i="54" s="1"/>
  <c r="AW716" i="54"/>
  <c r="AX716" i="54" s="1"/>
  <c r="AW722" i="54"/>
  <c r="AX722" i="54" s="1"/>
  <c r="AW709" i="54"/>
  <c r="AX709" i="54" s="1"/>
  <c r="AW715" i="54"/>
  <c r="AX715" i="54" s="1"/>
  <c r="AW721" i="54"/>
  <c r="AX721" i="54" s="1"/>
  <c r="AW713" i="54"/>
  <c r="AX713" i="54" s="1"/>
  <c r="AW714" i="54"/>
  <c r="AX714" i="54" s="1"/>
  <c r="AW724" i="54"/>
  <c r="AX724" i="54" s="1"/>
  <c r="AW719" i="54"/>
  <c r="AX719" i="54" s="1"/>
  <c r="AW711" i="54"/>
  <c r="AX711" i="54" s="1"/>
  <c r="AW732" i="54"/>
  <c r="AX732" i="54" s="1"/>
  <c r="AW738" i="54"/>
  <c r="AX738" i="54" s="1"/>
  <c r="AW718" i="54"/>
  <c r="AX718" i="54" s="1"/>
  <c r="AW712" i="54"/>
  <c r="AX712" i="54" s="1"/>
  <c r="AW728" i="54"/>
  <c r="AX728" i="54" s="1"/>
  <c r="AW735" i="54"/>
  <c r="AX735" i="54" s="1"/>
  <c r="AW742" i="54"/>
  <c r="AX742" i="54" s="1"/>
  <c r="AW729" i="54"/>
  <c r="AX729" i="54" s="1"/>
  <c r="AW736" i="54"/>
  <c r="AX736" i="54" s="1"/>
  <c r="AW708" i="54"/>
  <c r="AX708" i="54" s="1"/>
  <c r="AW727" i="54"/>
  <c r="AX727" i="54" s="1"/>
  <c r="AW741" i="54"/>
  <c r="AX741" i="54" s="1"/>
  <c r="AW731" i="54"/>
  <c r="AX731" i="54" s="1"/>
  <c r="AW725" i="54"/>
  <c r="AX725" i="54" s="1"/>
  <c r="AW730" i="54"/>
  <c r="AX730" i="54" s="1"/>
  <c r="AW740" i="54"/>
  <c r="AX740" i="54" s="1"/>
  <c r="AW925" i="54"/>
  <c r="AX925" i="54" s="1"/>
  <c r="AW931" i="54"/>
  <c r="AX931" i="54" s="1"/>
  <c r="AW929" i="54"/>
  <c r="AX929" i="54" s="1"/>
  <c r="AW928" i="54"/>
  <c r="AX928" i="54" s="1"/>
  <c r="AW934" i="54"/>
  <c r="AX934" i="54" s="1"/>
  <c r="AW930" i="54"/>
  <c r="AX930" i="54" s="1"/>
  <c r="AW935" i="54"/>
  <c r="AX935" i="54" s="1"/>
  <c r="AW936" i="54"/>
  <c r="AX936" i="54" s="1"/>
  <c r="AW927" i="54"/>
  <c r="AX927" i="54" s="1"/>
  <c r="AW940" i="54"/>
  <c r="AX940" i="54" s="1"/>
  <c r="AW937" i="54"/>
  <c r="AX937" i="54" s="1"/>
  <c r="AW944" i="54"/>
  <c r="AX944" i="54" s="1"/>
  <c r="AW938" i="54"/>
  <c r="AX938" i="54" s="1"/>
  <c r="AW926" i="54"/>
  <c r="AX926" i="54" s="1"/>
  <c r="AW939" i="54"/>
  <c r="AX939" i="54" s="1"/>
  <c r="AW135" i="54"/>
  <c r="AX135" i="54" s="1"/>
  <c r="CD135" i="54" s="1"/>
  <c r="CE135" i="54" s="1"/>
  <c r="AW973" i="54"/>
  <c r="AX973" i="54" s="1"/>
  <c r="AW347" i="54"/>
  <c r="AX347" i="54" s="1"/>
  <c r="AW353" i="54"/>
  <c r="AX353" i="54" s="1"/>
  <c r="AW359" i="54"/>
  <c r="AX359" i="54" s="1"/>
  <c r="AW345" i="54"/>
  <c r="AX345" i="54" s="1"/>
  <c r="AW360" i="54"/>
  <c r="AX360" i="54" s="1"/>
  <c r="AW351" i="54"/>
  <c r="AX351" i="54" s="1"/>
  <c r="AW358" i="54"/>
  <c r="AX358" i="54" s="1"/>
  <c r="AW354" i="54"/>
  <c r="AX354" i="54" s="1"/>
  <c r="AW363" i="54"/>
  <c r="AX363" i="54" s="1"/>
  <c r="AW355" i="54"/>
  <c r="AX355" i="54" s="1"/>
  <c r="AW364" i="54"/>
  <c r="AX364" i="54" s="1"/>
  <c r="AW349" i="54"/>
  <c r="AX349" i="54" s="1"/>
  <c r="AW361" i="54"/>
  <c r="AX361" i="54" s="1"/>
  <c r="AW357" i="54"/>
  <c r="AX357" i="54" s="1"/>
  <c r="AW362" i="54"/>
  <c r="AX362" i="54" s="1"/>
  <c r="AW348" i="54"/>
  <c r="AX348" i="54" s="1"/>
  <c r="AW346" i="54"/>
  <c r="AX346" i="54" s="1"/>
  <c r="AW356" i="54"/>
  <c r="AX356" i="54" s="1"/>
  <c r="AW390" i="54"/>
  <c r="AX390" i="54" s="1"/>
  <c r="AW396" i="54"/>
  <c r="AX396" i="54" s="1"/>
  <c r="AW402" i="54"/>
  <c r="AX402" i="54" s="1"/>
  <c r="AW389" i="54"/>
  <c r="AX389" i="54" s="1"/>
  <c r="AW397" i="54"/>
  <c r="AX397" i="54" s="1"/>
  <c r="AW404" i="54"/>
  <c r="AX404" i="54" s="1"/>
  <c r="AW391" i="54"/>
  <c r="AX391" i="54" s="1"/>
  <c r="AW398" i="54"/>
  <c r="AX398" i="54" s="1"/>
  <c r="AW388" i="54"/>
  <c r="AX388" i="54" s="1"/>
  <c r="AW395" i="54"/>
  <c r="AX395" i="54" s="1"/>
  <c r="AW403" i="54"/>
  <c r="AX403" i="54" s="1"/>
  <c r="AW392" i="54"/>
  <c r="AX392" i="54" s="1"/>
  <c r="AW386" i="54"/>
  <c r="AX386" i="54" s="1"/>
  <c r="AW401" i="54"/>
  <c r="AX401" i="54" s="1"/>
  <c r="AW385" i="54"/>
  <c r="AX385" i="54" s="1"/>
  <c r="AW387" i="54"/>
  <c r="AX387" i="54" s="1"/>
  <c r="AW399" i="54"/>
  <c r="AX399" i="54" s="1"/>
  <c r="AW400" i="54"/>
  <c r="AX400" i="54" s="1"/>
  <c r="AW393" i="54"/>
  <c r="AX393" i="54" s="1"/>
  <c r="AW394" i="54"/>
  <c r="AX394" i="54" s="1"/>
  <c r="AW155" i="54"/>
  <c r="AX155" i="54" s="1"/>
  <c r="AW162" i="54"/>
  <c r="AX162" i="54" s="1"/>
  <c r="AW157" i="54"/>
  <c r="AX157" i="54" s="1"/>
  <c r="AW171" i="54"/>
  <c r="AX171" i="54" s="1"/>
  <c r="AW159" i="54"/>
  <c r="AX159" i="54" s="1"/>
  <c r="AW166" i="54"/>
  <c r="AX166" i="54" s="1"/>
  <c r="AW167" i="54"/>
  <c r="AX167" i="54" s="1"/>
  <c r="AW170" i="54"/>
  <c r="AX170" i="54" s="1"/>
  <c r="AW173" i="54"/>
  <c r="AX173" i="54" s="1"/>
  <c r="AW631" i="54"/>
  <c r="AX631" i="54" s="1"/>
  <c r="AW524" i="54"/>
  <c r="AX524" i="54" s="1"/>
  <c r="AW765" i="54"/>
  <c r="AX765" i="54" s="1"/>
  <c r="AW770" i="54"/>
  <c r="AX770" i="54" s="1"/>
  <c r="AW772" i="54"/>
  <c r="AX772" i="54" s="1"/>
  <c r="AW190" i="54"/>
  <c r="AX190" i="54" s="1"/>
  <c r="AW510" i="54"/>
  <c r="AX510" i="54" s="1"/>
  <c r="AW781" i="54"/>
  <c r="AX781" i="54" s="1"/>
  <c r="AW767" i="54"/>
  <c r="AX767" i="54" s="1"/>
  <c r="AW22" i="54"/>
  <c r="AX22" i="54" s="1"/>
  <c r="AW634" i="54"/>
  <c r="AX634" i="54" s="1"/>
  <c r="AW768" i="54"/>
  <c r="AX768" i="54" s="1"/>
  <c r="AW758" i="54"/>
  <c r="AX758" i="54" s="1"/>
  <c r="AW778" i="54"/>
  <c r="AX778" i="54" s="1"/>
  <c r="AW222" i="54"/>
  <c r="AX222" i="54" s="1"/>
  <c r="AW23" i="54"/>
  <c r="AX23" i="54" s="1"/>
  <c r="AW47" i="54"/>
  <c r="AX47" i="54" s="1"/>
  <c r="AW694" i="54"/>
  <c r="AX694" i="54" s="1"/>
  <c r="AW407" i="54"/>
  <c r="AX407" i="54" s="1"/>
  <c r="AW233" i="54"/>
  <c r="AX233" i="54" s="1"/>
  <c r="AW342" i="54"/>
  <c r="AX342" i="54" s="1"/>
  <c r="AW505" i="54"/>
  <c r="AX505" i="54" s="1"/>
  <c r="AW627" i="54"/>
  <c r="AX627" i="54" s="1"/>
  <c r="AW803" i="54"/>
  <c r="AX803" i="54" s="1"/>
  <c r="AW267" i="54"/>
  <c r="AX267" i="54" s="1"/>
  <c r="AW766" i="54"/>
  <c r="AX766" i="54" s="1"/>
  <c r="AW332" i="54"/>
  <c r="AX332" i="54" s="1"/>
  <c r="AW751" i="54"/>
  <c r="AX751" i="54" s="1"/>
  <c r="AW506" i="54"/>
  <c r="AX506" i="54" s="1"/>
  <c r="AW763" i="54"/>
  <c r="AX763" i="54" s="1"/>
  <c r="AW206" i="54"/>
  <c r="AX206" i="54" s="1"/>
  <c r="AW577" i="54"/>
  <c r="AX577" i="54" s="1"/>
  <c r="AW216" i="54"/>
  <c r="AX216" i="54" s="1"/>
  <c r="AW232" i="54"/>
  <c r="AX232" i="54" s="1"/>
  <c r="AW220" i="54"/>
  <c r="AX220" i="54" s="1"/>
  <c r="AW802" i="54"/>
  <c r="AX802" i="54" s="1"/>
  <c r="AW745" i="54"/>
  <c r="AX745" i="54" s="1"/>
  <c r="AW790" i="54"/>
  <c r="AX790" i="54" s="1"/>
  <c r="AW57" i="54"/>
  <c r="AX57" i="54" s="1"/>
  <c r="AW40" i="54"/>
  <c r="AX40" i="54" s="1"/>
  <c r="AW629" i="54"/>
  <c r="AX629" i="54" s="1"/>
  <c r="AW49" i="54"/>
  <c r="AX49" i="54" s="1"/>
  <c r="AW265" i="54"/>
  <c r="AX265" i="54" s="1"/>
  <c r="AW410" i="54"/>
  <c r="AX410" i="54" s="1"/>
  <c r="AW775" i="54"/>
  <c r="AX775" i="54" s="1"/>
  <c r="AW640" i="54"/>
  <c r="AX640" i="54" s="1"/>
  <c r="AW698" i="54"/>
  <c r="AX698" i="54" s="1"/>
  <c r="AW572" i="54"/>
  <c r="AX572" i="54" s="1"/>
  <c r="AW776" i="54"/>
  <c r="AX776" i="54" s="1"/>
  <c r="AW68" i="54"/>
  <c r="AX68" i="54" s="1"/>
  <c r="AW697" i="54"/>
  <c r="AX697" i="54" s="1"/>
  <c r="AW62" i="54"/>
  <c r="AX62" i="54" s="1"/>
  <c r="AW881" i="54"/>
  <c r="AX881" i="54" s="1"/>
  <c r="AW785" i="54"/>
  <c r="AX785" i="54" s="1"/>
  <c r="AW583" i="54"/>
  <c r="AX583" i="54" s="1"/>
  <c r="AW773" i="54"/>
  <c r="AX773" i="54" s="1"/>
  <c r="AW748" i="54"/>
  <c r="AX748" i="54" s="1"/>
  <c r="AW761" i="54"/>
  <c r="AX761" i="54" s="1"/>
  <c r="AW642" i="54"/>
  <c r="AX642" i="54" s="1"/>
  <c r="AW771" i="54"/>
  <c r="AX771" i="54" s="1"/>
  <c r="AW422" i="54"/>
  <c r="AX422" i="54" s="1"/>
  <c r="AW225" i="54"/>
  <c r="AX225" i="54" s="1"/>
  <c r="AW774" i="54"/>
  <c r="AX774" i="54" s="1"/>
  <c r="AW579" i="54"/>
  <c r="AX579" i="54" s="1"/>
  <c r="AW584" i="54"/>
  <c r="AX584" i="54" s="1"/>
  <c r="AW784" i="54"/>
  <c r="AX784" i="54" s="1"/>
  <c r="AW507" i="54"/>
  <c r="AX507" i="54" s="1"/>
  <c r="AW65" i="54"/>
  <c r="AX65" i="54" s="1"/>
  <c r="AW32" i="54"/>
  <c r="AX32" i="54" s="1"/>
  <c r="AW64" i="54"/>
  <c r="AX64" i="54" s="1"/>
  <c r="AW271" i="54"/>
  <c r="AX271" i="54" s="1"/>
  <c r="AW227" i="54"/>
  <c r="AX227" i="54" s="1"/>
  <c r="AW28" i="54"/>
  <c r="AX28" i="54" s="1"/>
  <c r="AW63" i="54"/>
  <c r="AX63" i="54" s="1"/>
  <c r="AW16" i="54"/>
  <c r="AX16" i="54" s="1"/>
  <c r="AW36" i="54"/>
  <c r="AX36" i="54" s="1"/>
  <c r="AW336" i="54"/>
  <c r="AX336" i="54" s="1"/>
  <c r="AW707" i="54"/>
  <c r="AX707" i="54" s="1"/>
  <c r="AW757" i="54"/>
  <c r="AX757" i="54" s="1"/>
  <c r="AW568" i="54"/>
  <c r="AX568" i="54" s="1"/>
  <c r="AW334" i="54"/>
  <c r="AX334" i="54" s="1"/>
  <c r="AW800" i="54"/>
  <c r="AX800" i="54" s="1"/>
  <c r="AW643" i="54"/>
  <c r="AX643" i="54" s="1"/>
  <c r="AW764" i="54"/>
  <c r="AX764" i="54" s="1"/>
  <c r="AW695" i="54"/>
  <c r="AX695" i="54" s="1"/>
  <c r="AW796" i="54"/>
  <c r="AX796" i="54" s="1"/>
  <c r="AW777" i="54"/>
  <c r="AX777" i="54" s="1"/>
  <c r="AW580" i="54"/>
  <c r="AX580" i="54" s="1"/>
  <c r="AW633" i="54"/>
  <c r="AX633" i="54" s="1"/>
  <c r="AW746" i="54"/>
  <c r="AX746" i="54" s="1"/>
  <c r="AW797" i="54"/>
  <c r="AX797" i="54" s="1"/>
  <c r="AW801" i="54"/>
  <c r="AX801" i="54" s="1"/>
  <c r="AW626" i="54"/>
  <c r="AX626" i="54" s="1"/>
  <c r="AW418" i="54"/>
  <c r="AX418" i="54" s="1"/>
  <c r="AW641" i="54"/>
  <c r="AX641" i="54" s="1"/>
  <c r="AW38" i="54"/>
  <c r="AX38" i="54" s="1"/>
  <c r="AW18" i="54"/>
  <c r="AX18" i="54" s="1"/>
  <c r="AW632" i="54"/>
  <c r="AX632" i="54" s="1"/>
  <c r="AW274" i="54"/>
  <c r="AX274" i="54" s="1"/>
  <c r="AW325" i="54"/>
  <c r="AX325" i="54" s="1"/>
  <c r="AW15" i="54"/>
  <c r="AX15" i="54" s="1"/>
  <c r="AW45" i="54"/>
  <c r="AX45" i="54" s="1"/>
  <c r="AW688" i="54"/>
  <c r="AX688" i="54" s="1"/>
  <c r="AW423" i="54"/>
  <c r="AX423" i="54" s="1"/>
  <c r="AW217" i="54"/>
  <c r="AX217" i="54" s="1"/>
  <c r="AW793" i="54"/>
  <c r="AX793" i="54" s="1"/>
  <c r="AW887" i="54"/>
  <c r="AX887" i="54" s="1"/>
  <c r="AW779" i="54"/>
  <c r="AX779" i="54" s="1"/>
  <c r="AW570" i="54"/>
  <c r="AX570" i="54" s="1"/>
  <c r="AW624" i="54"/>
  <c r="AX624" i="54" s="1"/>
  <c r="AW574" i="54"/>
  <c r="AX574" i="54" s="1"/>
  <c r="AW514" i="54"/>
  <c r="AX514" i="54" s="1"/>
  <c r="AW520" i="54"/>
  <c r="AX520" i="54" s="1"/>
  <c r="AW788" i="54"/>
  <c r="AX788" i="54" s="1"/>
  <c r="AW752" i="54"/>
  <c r="AX752" i="54" s="1"/>
  <c r="AW756" i="54"/>
  <c r="AX756" i="54" s="1"/>
  <c r="AW753" i="54"/>
  <c r="AX753" i="54" s="1"/>
  <c r="AW692" i="54"/>
  <c r="AX692" i="54" s="1"/>
  <c r="AW511" i="54"/>
  <c r="AX511" i="54" s="1"/>
  <c r="AW215" i="54"/>
  <c r="AX215" i="54" s="1"/>
  <c r="AW783" i="54"/>
  <c r="AX783" i="54" s="1"/>
  <c r="AW516" i="54"/>
  <c r="AX516" i="54" s="1"/>
  <c r="AW406" i="54"/>
  <c r="AX406" i="54" s="1"/>
  <c r="AW508" i="54"/>
  <c r="AX508" i="54" s="1"/>
  <c r="AW518" i="54"/>
  <c r="AX518" i="54" s="1"/>
  <c r="AW328" i="54"/>
  <c r="AX328" i="54" s="1"/>
  <c r="AW521" i="54"/>
  <c r="AX521" i="54" s="1"/>
  <c r="AW341" i="54"/>
  <c r="AX341" i="54" s="1"/>
  <c r="AW42" i="54"/>
  <c r="AX42" i="54" s="1"/>
  <c r="AW509" i="54"/>
  <c r="AX509" i="54" s="1"/>
  <c r="AW6" i="54"/>
  <c r="AX6" i="54" s="1"/>
  <c r="AW434" i="54"/>
  <c r="AX434" i="54" s="1"/>
  <c r="AW12" i="54"/>
  <c r="AX12" i="54" s="1"/>
  <c r="AW997" i="54"/>
  <c r="AX997" i="54" s="1"/>
  <c r="AW612" i="54"/>
  <c r="AX612" i="54" s="1"/>
  <c r="AW344" i="54"/>
  <c r="AX344" i="54" s="1"/>
  <c r="AW273" i="54"/>
  <c r="AX273" i="54" s="1"/>
  <c r="AW13" i="54"/>
  <c r="AX13" i="54" s="1"/>
  <c r="AW14" i="54"/>
  <c r="AX14" i="54" s="1"/>
  <c r="AW628" i="54"/>
  <c r="AX628" i="54" s="1"/>
  <c r="AW789" i="54"/>
  <c r="AX789" i="54" s="1"/>
  <c r="AW686" i="54"/>
  <c r="AX686" i="54" s="1"/>
  <c r="AW523" i="54"/>
  <c r="AX523" i="54" s="1"/>
  <c r="AW582" i="54"/>
  <c r="AX582" i="54" s="1"/>
  <c r="AW565" i="54"/>
  <c r="AX565" i="54" s="1"/>
  <c r="AW567" i="54"/>
  <c r="AX567" i="54" s="1"/>
  <c r="AW226" i="54"/>
  <c r="AX226" i="54" s="1"/>
  <c r="AW51" i="54"/>
  <c r="AX51" i="54" s="1"/>
  <c r="AW327" i="54"/>
  <c r="AX327" i="54" s="1"/>
  <c r="AW329" i="54"/>
  <c r="AX329" i="54" s="1"/>
  <c r="AW635" i="54"/>
  <c r="AX635" i="54" s="1"/>
  <c r="AW48" i="54"/>
  <c r="AX48" i="54" s="1"/>
  <c r="AW268" i="54"/>
  <c r="AX268" i="54" s="1"/>
  <c r="AW234" i="54"/>
  <c r="AX234" i="54" s="1"/>
  <c r="AW223" i="54"/>
  <c r="AX223" i="54" s="1"/>
  <c r="AW17" i="54"/>
  <c r="AX17" i="54" s="1"/>
  <c r="AW46" i="54"/>
  <c r="AX46" i="54" s="1"/>
  <c r="AW11" i="54"/>
  <c r="AX11" i="54" s="1"/>
  <c r="AW10" i="54"/>
  <c r="AX10" i="54" s="1"/>
  <c r="AW787" i="54"/>
  <c r="AX787" i="54" s="1"/>
  <c r="AW895" i="54"/>
  <c r="AX895" i="54" s="1"/>
  <c r="AW326" i="54"/>
  <c r="AX326" i="54" s="1"/>
  <c r="AW637" i="54"/>
  <c r="AX637" i="54" s="1"/>
  <c r="AW575" i="54"/>
  <c r="AX575" i="54" s="1"/>
  <c r="AW408" i="54"/>
  <c r="AX408" i="54" s="1"/>
  <c r="AW782" i="54"/>
  <c r="AX782" i="54" s="1"/>
  <c r="AW754" i="54"/>
  <c r="AX754" i="54" s="1"/>
  <c r="AW747" i="54"/>
  <c r="AX747" i="54" s="1"/>
  <c r="AW696" i="54"/>
  <c r="AX696" i="54" s="1"/>
  <c r="AW687" i="54"/>
  <c r="AX687" i="54" s="1"/>
  <c r="AW60" i="54"/>
  <c r="AX60" i="54" s="1"/>
  <c r="AW8" i="54"/>
  <c r="AX8" i="54" s="1"/>
  <c r="AW7" i="54"/>
  <c r="AX7" i="54" s="1"/>
  <c r="AW798" i="54"/>
  <c r="AX798" i="54" s="1"/>
  <c r="AW883" i="54"/>
  <c r="AX883" i="54" s="1"/>
  <c r="AW932" i="54"/>
  <c r="AX932" i="54" s="1"/>
  <c r="AW901" i="54"/>
  <c r="AX901" i="54" s="1"/>
  <c r="AW999" i="54"/>
  <c r="AX999" i="54" s="1"/>
  <c r="AW576" i="54"/>
  <c r="AX576" i="54" s="1"/>
  <c r="AW630" i="54"/>
  <c r="AX630" i="54" s="1"/>
  <c r="AW416" i="54"/>
  <c r="AX416" i="54" s="1"/>
  <c r="AW53" i="54"/>
  <c r="AX53" i="54" s="1"/>
  <c r="AW331" i="54"/>
  <c r="AX331" i="54" s="1"/>
  <c r="AW989" i="54"/>
  <c r="AX989" i="54" s="1"/>
  <c r="AW438" i="54"/>
  <c r="AX438" i="54" s="1"/>
  <c r="AW591" i="54"/>
  <c r="AX591" i="54" s="1"/>
  <c r="AW700" i="54"/>
  <c r="AX700" i="54" s="1"/>
  <c r="AW185" i="54"/>
  <c r="AX185" i="54" s="1"/>
  <c r="AW991" i="54"/>
  <c r="AX991" i="54" s="1"/>
  <c r="AW581" i="54"/>
  <c r="AX581" i="54" s="1"/>
  <c r="AW794" i="54"/>
  <c r="AX794" i="54" s="1"/>
  <c r="AW750" i="54"/>
  <c r="AX750" i="54" s="1"/>
  <c r="AW27" i="54"/>
  <c r="AX27" i="54" s="1"/>
  <c r="AW594" i="54"/>
  <c r="AX594" i="54" s="1"/>
  <c r="AW29" i="54"/>
  <c r="AX29" i="54" s="1"/>
  <c r="AW644" i="54"/>
  <c r="AX644" i="54" s="1"/>
  <c r="AW20" i="54"/>
  <c r="AX20" i="54" s="1"/>
  <c r="AW485" i="54"/>
  <c r="AX485" i="54" s="1"/>
  <c r="AW483" i="54"/>
  <c r="AX483" i="54" s="1"/>
  <c r="AW477" i="54"/>
  <c r="AX477" i="54" s="1"/>
  <c r="AW465" i="54"/>
  <c r="AX465" i="54" s="1"/>
  <c r="AW489" i="54"/>
  <c r="AX489" i="54" s="1"/>
  <c r="AW481" i="54"/>
  <c r="AX481" i="54" s="1"/>
  <c r="AW475" i="54"/>
  <c r="AX475" i="54" s="1"/>
  <c r="AW469" i="54"/>
  <c r="AX469" i="54" s="1"/>
  <c r="AW499" i="54"/>
  <c r="AX499" i="54" s="1"/>
  <c r="AW487" i="54"/>
  <c r="AX487" i="54" s="1"/>
  <c r="AW479" i="54"/>
  <c r="AX479" i="54" s="1"/>
  <c r="AW473" i="54"/>
  <c r="AX473" i="54" s="1"/>
  <c r="AW502" i="54"/>
  <c r="AX502" i="54" s="1"/>
  <c r="AW492" i="54"/>
  <c r="AX492" i="54" s="1"/>
  <c r="AW488" i="54"/>
  <c r="AX488" i="54" s="1"/>
  <c r="AW470" i="54"/>
  <c r="AX470" i="54" s="1"/>
  <c r="AW478" i="54"/>
  <c r="AX478" i="54" s="1"/>
  <c r="AW498" i="54"/>
  <c r="AX498" i="54" s="1"/>
  <c r="AW494" i="54"/>
  <c r="AX494" i="54" s="1"/>
  <c r="AW476" i="54"/>
  <c r="AX476" i="54" s="1"/>
  <c r="AW504" i="54"/>
  <c r="AX504" i="54" s="1"/>
  <c r="AW468" i="54"/>
  <c r="AX468" i="54" s="1"/>
  <c r="AW500" i="54"/>
  <c r="AX500" i="54" s="1"/>
  <c r="AW490" i="54"/>
  <c r="AX490" i="54" s="1"/>
  <c r="AW474" i="54"/>
  <c r="AX474" i="54" s="1"/>
  <c r="AW854" i="54"/>
  <c r="AX854" i="54" s="1"/>
  <c r="AW864" i="54"/>
  <c r="AX864" i="54" s="1"/>
  <c r="AW861" i="54"/>
  <c r="AX861" i="54" s="1"/>
  <c r="AW858" i="54"/>
  <c r="AX858" i="54" s="1"/>
  <c r="AW855" i="54"/>
  <c r="AX855" i="54" s="1"/>
  <c r="AW853" i="54"/>
  <c r="AX853" i="54" s="1"/>
  <c r="AW847" i="54"/>
  <c r="AX847" i="54" s="1"/>
  <c r="AW846" i="54"/>
  <c r="AX846" i="54" s="1"/>
  <c r="AW863" i="54"/>
  <c r="AX863" i="54" s="1"/>
  <c r="AW859" i="54"/>
  <c r="AX859" i="54" s="1"/>
  <c r="AW952" i="54"/>
  <c r="AX952" i="54" s="1"/>
  <c r="AW949" i="54"/>
  <c r="AX949" i="54" s="1"/>
  <c r="AW951" i="54"/>
  <c r="AX951" i="54" s="1"/>
  <c r="AW945" i="54"/>
  <c r="AX945" i="54" s="1"/>
  <c r="AW123" i="54"/>
  <c r="AX123" i="54" s="1"/>
  <c r="AW117" i="54"/>
  <c r="AX117" i="54" s="1"/>
  <c r="AW124" i="54"/>
  <c r="AX124" i="54" s="1"/>
  <c r="AW121" i="54"/>
  <c r="AX121" i="54" s="1"/>
  <c r="AW115" i="54"/>
  <c r="AX115" i="54" s="1"/>
  <c r="AW977" i="54"/>
  <c r="AX977" i="54" s="1"/>
  <c r="AW982" i="54"/>
  <c r="AX982" i="54" s="1"/>
  <c r="AW984" i="54"/>
  <c r="AX984" i="54" s="1"/>
  <c r="AW978" i="54"/>
  <c r="AX978" i="54" s="1"/>
  <c r="AW723" i="54"/>
  <c r="AX723" i="54" s="1"/>
  <c r="AW705" i="54"/>
  <c r="AX705" i="54" s="1"/>
  <c r="AW744" i="54"/>
  <c r="AX744" i="54" s="1"/>
  <c r="AW737" i="54"/>
  <c r="AX737" i="54" s="1"/>
  <c r="AW726" i="54"/>
  <c r="AX726" i="54" s="1"/>
  <c r="AW720" i="54"/>
  <c r="AX720" i="54" s="1"/>
  <c r="AW734" i="54"/>
  <c r="AX734" i="54" s="1"/>
  <c r="AW717" i="54"/>
  <c r="AX717" i="54" s="1"/>
  <c r="AW706" i="54"/>
  <c r="AX706" i="54" s="1"/>
  <c r="AW743" i="54"/>
  <c r="AX743" i="54" s="1"/>
  <c r="AW710" i="54"/>
  <c r="AX710" i="54" s="1"/>
  <c r="AW739" i="54"/>
  <c r="AX739" i="54" s="1"/>
  <c r="AW733" i="54"/>
  <c r="AX733" i="54" s="1"/>
  <c r="AW262" i="54"/>
  <c r="AX262" i="54" s="1"/>
  <c r="AW263" i="54"/>
  <c r="AX263" i="54" s="1"/>
  <c r="AW255" i="54"/>
  <c r="AX255" i="54" s="1"/>
  <c r="AW182" i="54"/>
  <c r="AX182" i="54" s="1"/>
  <c r="AW179" i="54"/>
  <c r="AX179" i="54" s="1"/>
  <c r="AW184" i="54"/>
  <c r="AX184" i="54" s="1"/>
  <c r="AW275" i="54"/>
  <c r="AX275" i="54" s="1"/>
  <c r="AW290" i="54"/>
  <c r="AX290" i="54" s="1"/>
  <c r="AW294" i="54"/>
  <c r="AX294" i="54" s="1"/>
  <c r="AW283" i="54"/>
  <c r="AX283" i="54" s="1"/>
  <c r="AW285" i="54"/>
  <c r="AX285" i="54" s="1"/>
  <c r="AW849" i="54"/>
  <c r="AX849" i="54" s="1"/>
  <c r="AW832" i="54"/>
  <c r="AX832" i="54" s="1"/>
  <c r="AW844" i="54"/>
  <c r="AX844" i="54" s="1"/>
  <c r="AW834" i="54"/>
  <c r="AX834" i="54" s="1"/>
  <c r="AW836" i="54"/>
  <c r="AX836" i="54" s="1"/>
  <c r="AW827" i="54"/>
  <c r="AX827" i="54" s="1"/>
  <c r="AW825" i="54"/>
  <c r="AX825" i="54" s="1"/>
  <c r="AW549" i="54"/>
  <c r="AX549" i="54" s="1"/>
  <c r="AW553" i="54"/>
  <c r="AX553" i="54" s="1"/>
  <c r="AW543" i="54"/>
  <c r="AX543" i="54" s="1"/>
  <c r="AW537" i="54"/>
  <c r="AX537" i="54" s="1"/>
  <c r="AW531" i="54"/>
  <c r="AX531" i="54" s="1"/>
  <c r="AW527" i="54"/>
  <c r="AX527" i="54" s="1"/>
  <c r="AW538" i="54"/>
  <c r="AX538" i="54" s="1"/>
  <c r="AW550" i="54"/>
  <c r="AX550" i="54" s="1"/>
  <c r="AW554" i="54"/>
  <c r="AX554" i="54" s="1"/>
  <c r="AW562" i="54"/>
  <c r="AX562" i="54" s="1"/>
  <c r="AW552" i="54"/>
  <c r="AX552" i="54" s="1"/>
  <c r="AW540" i="54"/>
  <c r="AX540" i="54" s="1"/>
  <c r="AW558" i="54"/>
  <c r="AX558" i="54" s="1"/>
  <c r="AW564" i="54"/>
  <c r="AX564" i="54" s="1"/>
  <c r="AW806" i="54"/>
  <c r="AX806" i="54" s="1"/>
  <c r="AW811" i="54"/>
  <c r="AX811" i="54" s="1"/>
  <c r="AW815" i="54"/>
  <c r="AX815" i="54" s="1"/>
  <c r="AW818" i="54"/>
  <c r="AX818" i="54" s="1"/>
  <c r="AW917" i="54"/>
  <c r="AX917" i="54" s="1"/>
  <c r="AW909" i="54"/>
  <c r="AX909" i="54" s="1"/>
  <c r="AW924" i="54"/>
  <c r="AX924" i="54" s="1"/>
  <c r="AW906" i="54"/>
  <c r="AX906" i="54" s="1"/>
  <c r="AW921" i="54"/>
  <c r="AX921" i="54" s="1"/>
  <c r="AW913" i="54"/>
  <c r="AX913" i="54" s="1"/>
  <c r="AW907" i="54"/>
  <c r="AX907" i="54" s="1"/>
  <c r="AW922" i="54"/>
  <c r="AX922" i="54" s="1"/>
  <c r="AW914" i="54"/>
  <c r="AX914" i="54" s="1"/>
  <c r="AW923" i="54"/>
  <c r="AX923" i="54" s="1"/>
  <c r="AW916" i="54"/>
  <c r="AX916" i="54" s="1"/>
  <c r="AW813" i="54"/>
  <c r="AX813" i="54" s="1"/>
  <c r="AW319" i="54"/>
  <c r="AX319" i="54" s="1"/>
  <c r="AW316" i="54"/>
  <c r="AX316" i="54" s="1"/>
  <c r="AW313" i="54"/>
  <c r="AX313" i="54" s="1"/>
  <c r="AW310" i="54"/>
  <c r="AX310" i="54" s="1"/>
  <c r="AW302" i="54"/>
  <c r="AX302" i="54" s="1"/>
  <c r="AW296" i="54"/>
  <c r="AX296" i="54" s="1"/>
  <c r="AW323" i="54"/>
  <c r="AX323" i="54" s="1"/>
  <c r="AW299" i="54"/>
  <c r="AX299" i="54" s="1"/>
  <c r="AW308" i="54"/>
  <c r="AX308" i="54" s="1"/>
  <c r="AW297" i="54"/>
  <c r="AX297" i="54" s="1"/>
  <c r="AW322" i="54"/>
  <c r="AX322" i="54" s="1"/>
  <c r="AW309" i="54"/>
  <c r="AX309" i="54" s="1"/>
  <c r="AW305" i="54"/>
  <c r="AX305" i="54" s="1"/>
  <c r="AW312" i="54"/>
  <c r="AX312" i="54" s="1"/>
  <c r="AW315" i="54"/>
  <c r="AX315" i="54" s="1"/>
  <c r="AW304" i="54"/>
  <c r="AX304" i="54" s="1"/>
  <c r="AW942" i="54"/>
  <c r="AX942" i="54" s="1"/>
  <c r="AW669" i="54"/>
  <c r="AX669" i="54" s="1"/>
  <c r="AW647" i="54"/>
  <c r="AX647" i="54" s="1"/>
  <c r="AW665" i="54"/>
  <c r="AX665" i="54" s="1"/>
  <c r="AW651" i="54"/>
  <c r="AX651" i="54" s="1"/>
  <c r="AW96" i="54"/>
  <c r="AX96" i="54" s="1"/>
  <c r="AW103" i="54"/>
  <c r="AX103" i="54" s="1"/>
  <c r="AW104" i="54"/>
  <c r="AX104" i="54" s="1"/>
  <c r="AW98" i="54"/>
  <c r="AX98" i="54" s="1"/>
  <c r="AW95" i="54"/>
  <c r="AX95" i="54" s="1"/>
  <c r="AW461" i="54"/>
  <c r="AX461" i="54" s="1"/>
  <c r="AW455" i="54"/>
  <c r="AX455" i="54" s="1"/>
  <c r="AW441" i="54"/>
  <c r="AX441" i="54" s="1"/>
  <c r="AW429" i="54"/>
  <c r="AX429" i="54" s="1"/>
  <c r="AW459" i="54"/>
  <c r="AX459" i="54" s="1"/>
  <c r="AW453" i="54"/>
  <c r="AX453" i="54" s="1"/>
  <c r="AW439" i="54"/>
  <c r="AX439" i="54" s="1"/>
  <c r="AW427" i="54"/>
  <c r="AX427" i="54" s="1"/>
  <c r="AW463" i="54"/>
  <c r="AX463" i="54" s="1"/>
  <c r="AW451" i="54"/>
  <c r="AX451" i="54" s="1"/>
  <c r="AW425" i="54"/>
  <c r="AX425" i="54" s="1"/>
  <c r="AW904" i="54"/>
  <c r="AX904" i="54" s="1"/>
  <c r="AW869" i="54"/>
  <c r="AX869" i="54" s="1"/>
  <c r="AW661" i="54"/>
  <c r="AX661" i="54" s="1"/>
  <c r="AW609" i="54"/>
  <c r="AX609" i="54" s="1"/>
  <c r="AW666" i="54"/>
  <c r="AX666" i="54" s="1"/>
  <c r="AW587" i="54"/>
  <c r="AX587" i="54" s="1"/>
  <c r="AW668" i="54"/>
  <c r="AX668" i="54" s="1"/>
  <c r="AW512" i="54"/>
  <c r="AX512" i="54" s="1"/>
  <c r="AW460" i="54"/>
  <c r="AX460" i="54" s="1"/>
  <c r="AW654" i="54"/>
  <c r="AX654" i="54" s="1"/>
  <c r="AW221" i="54"/>
  <c r="AX221" i="54" s="1"/>
  <c r="AW196" i="54"/>
  <c r="AX196" i="54" s="1"/>
  <c r="AW107" i="54"/>
  <c r="AX107" i="54" s="1"/>
  <c r="AW933" i="54"/>
  <c r="AX933" i="54" s="1"/>
  <c r="AW658" i="54"/>
  <c r="AX658" i="54" s="1"/>
  <c r="AW646" i="54"/>
  <c r="AX646" i="54" s="1"/>
  <c r="AW699" i="54"/>
  <c r="AX699" i="54" s="1"/>
  <c r="AW866" i="54"/>
  <c r="AX866" i="54" s="1"/>
  <c r="AW876" i="54"/>
  <c r="AX876" i="54" s="1"/>
  <c r="AW874" i="54"/>
  <c r="AX874" i="54" s="1"/>
  <c r="AW880" i="54"/>
  <c r="AX880" i="54" s="1"/>
  <c r="AW871" i="54"/>
  <c r="AX871" i="54" s="1"/>
  <c r="AW242" i="54"/>
  <c r="AX242" i="54" s="1"/>
  <c r="AW236" i="54"/>
  <c r="AX236" i="54" s="1"/>
  <c r="AW239" i="54"/>
  <c r="AX239" i="54" s="1"/>
  <c r="AW898" i="54"/>
  <c r="AX898" i="54" s="1"/>
  <c r="AW350" i="54"/>
  <c r="AX350" i="54" s="1"/>
  <c r="AW566" i="54"/>
  <c r="AX566" i="54" s="1"/>
  <c r="AW432" i="54"/>
  <c r="AX432" i="54" s="1"/>
  <c r="AW679" i="54"/>
  <c r="AX679" i="54" s="1"/>
  <c r="AW186" i="54"/>
  <c r="AX186" i="54" s="1"/>
  <c r="AW204" i="54"/>
  <c r="AX204" i="54" s="1"/>
  <c r="AW114" i="54"/>
  <c r="AX114" i="54" s="1"/>
  <c r="AW889" i="54"/>
  <c r="AX889" i="54" s="1"/>
  <c r="AW886" i="54"/>
  <c r="AX886" i="54" s="1"/>
  <c r="AW899" i="54"/>
  <c r="AX899" i="54" s="1"/>
  <c r="AW900" i="54"/>
  <c r="AX900" i="54" s="1"/>
  <c r="AW888" i="54"/>
  <c r="AX888" i="54" s="1"/>
  <c r="AW903" i="54"/>
  <c r="AX903" i="54" s="1"/>
  <c r="AW94" i="54"/>
  <c r="AX94" i="54" s="1"/>
  <c r="AW93" i="54"/>
  <c r="AX93" i="54" s="1"/>
  <c r="AW86" i="54"/>
  <c r="AX86" i="54" s="1"/>
  <c r="AW622" i="54"/>
  <c r="AX622" i="54" s="1"/>
  <c r="AW619" i="54"/>
  <c r="AX619" i="54" s="1"/>
  <c r="AW599" i="54"/>
  <c r="AX599" i="54" s="1"/>
  <c r="AW593" i="54"/>
  <c r="AX593" i="54" s="1"/>
  <c r="AW590" i="54"/>
  <c r="AX590" i="54" s="1"/>
  <c r="AW602" i="54"/>
  <c r="AX602" i="54" s="1"/>
  <c r="AW596" i="54"/>
  <c r="AX596" i="54" s="1"/>
  <c r="AW623" i="54"/>
  <c r="AX623" i="54" s="1"/>
  <c r="AW588" i="54"/>
  <c r="AX588" i="54" s="1"/>
  <c r="AW603" i="54"/>
  <c r="AX603" i="54" s="1"/>
  <c r="AW597" i="54"/>
  <c r="AX597" i="54" s="1"/>
  <c r="AW1001" i="54"/>
  <c r="AX1001" i="54" s="1"/>
  <c r="AW998" i="54"/>
  <c r="AX998" i="54" s="1"/>
  <c r="AW995" i="54"/>
  <c r="AX995" i="54" s="1"/>
  <c r="AW990" i="54"/>
  <c r="AX990" i="54" s="1"/>
  <c r="AW993" i="54"/>
  <c r="AX993" i="54" s="1"/>
  <c r="AW994" i="54"/>
  <c r="AX994" i="54" s="1"/>
  <c r="AW877" i="54"/>
  <c r="AX877" i="54" s="1"/>
  <c r="AW885" i="54"/>
  <c r="AX885" i="54" s="1"/>
  <c r="AW870" i="54"/>
  <c r="AX870" i="54" s="1"/>
  <c r="AW795" i="54"/>
  <c r="AX795" i="54" s="1"/>
  <c r="AW890" i="54"/>
  <c r="AX890" i="54" s="1"/>
  <c r="AW1000" i="54"/>
  <c r="AX1000" i="54" s="1"/>
  <c r="AW589" i="54"/>
  <c r="AX589" i="54" s="1"/>
  <c r="AW943" i="54"/>
  <c r="AX943" i="54" s="1"/>
  <c r="AW682" i="54"/>
  <c r="AX682" i="54" s="1"/>
  <c r="AW586" i="54"/>
  <c r="AX586" i="54" s="1"/>
  <c r="AW614" i="54"/>
  <c r="AX614" i="54" s="1"/>
  <c r="AW458" i="54"/>
  <c r="AX458" i="54" s="1"/>
  <c r="AW426" i="54"/>
  <c r="AX426" i="54" s="1"/>
  <c r="AW462" i="54"/>
  <c r="AX462" i="54" s="1"/>
  <c r="AW238" i="54"/>
  <c r="AX238" i="54" s="1"/>
  <c r="AW189" i="54"/>
  <c r="AX189" i="54" s="1"/>
  <c r="AW194" i="54"/>
  <c r="AX194" i="54" s="1"/>
  <c r="AW72" i="54"/>
  <c r="AX72" i="54" s="1"/>
  <c r="AW884" i="54"/>
  <c r="AX884" i="54" s="1"/>
  <c r="AW941" i="54"/>
  <c r="AX941" i="54" s="1"/>
  <c r="AW420" i="54"/>
  <c r="AX420" i="54" s="1"/>
  <c r="AW412" i="54"/>
  <c r="AX412" i="54" s="1"/>
  <c r="AW340" i="54"/>
  <c r="AX340" i="54" s="1"/>
  <c r="AW235" i="54"/>
  <c r="AX235" i="54" s="1"/>
  <c r="AW195" i="54"/>
  <c r="AX195" i="54" s="1"/>
  <c r="AW192" i="54"/>
  <c r="AX192" i="54" s="1"/>
  <c r="AW108" i="54"/>
  <c r="AX108" i="54" s="1"/>
  <c r="AW878" i="54"/>
  <c r="AX878" i="54" s="1"/>
  <c r="AW598" i="54"/>
  <c r="AX598" i="54" s="1"/>
  <c r="AW1003" i="54"/>
  <c r="AX1003" i="54" s="1"/>
  <c r="AW670" i="54"/>
  <c r="AX670" i="54" s="1"/>
  <c r="AW522" i="54"/>
  <c r="AX522" i="54" s="1"/>
  <c r="AW450" i="54"/>
  <c r="AX450" i="54" s="1"/>
  <c r="AW414" i="54"/>
  <c r="AX414" i="54" s="1"/>
  <c r="AW620" i="54"/>
  <c r="AX620" i="54" s="1"/>
  <c r="AW430" i="54"/>
  <c r="AX430" i="54" s="1"/>
  <c r="AW352" i="54"/>
  <c r="AX352" i="54" s="1"/>
  <c r="AW243" i="54"/>
  <c r="AX243" i="54" s="1"/>
  <c r="AW112" i="54"/>
  <c r="AX112" i="54" s="1"/>
  <c r="AW89" i="54"/>
  <c r="AX89" i="54" s="1"/>
  <c r="AK145" i="51"/>
  <c r="AK146" i="51"/>
  <c r="AK147" i="51"/>
  <c r="AK148" i="51"/>
  <c r="AK149" i="51"/>
  <c r="AK150" i="51"/>
  <c r="AK151" i="51"/>
  <c r="AK152" i="51"/>
  <c r="AK153" i="51"/>
  <c r="AK154" i="51"/>
  <c r="AK155" i="51"/>
  <c r="AK156" i="51"/>
  <c r="AK157" i="51"/>
  <c r="AK158" i="51"/>
  <c r="AK159" i="51"/>
  <c r="AK160" i="51"/>
  <c r="AK161" i="51"/>
  <c r="AK162" i="51"/>
  <c r="AK163" i="51"/>
  <c r="AK164" i="51"/>
  <c r="AK165" i="51"/>
  <c r="AK166" i="51"/>
  <c r="AK167" i="51"/>
  <c r="AK168" i="51"/>
  <c r="AK169" i="51"/>
  <c r="AK170" i="51"/>
  <c r="AK171" i="51"/>
  <c r="AK172" i="51"/>
  <c r="AK173" i="51"/>
  <c r="AK174" i="51"/>
  <c r="AK175" i="51"/>
  <c r="AK176" i="51"/>
  <c r="AK177" i="51"/>
  <c r="AK178" i="51"/>
  <c r="AK179" i="51"/>
  <c r="AK180" i="51"/>
  <c r="AK181" i="51"/>
  <c r="AK182" i="51"/>
  <c r="AK183" i="51"/>
  <c r="AK184" i="51"/>
  <c r="AK185" i="51"/>
  <c r="AK186" i="51"/>
  <c r="AK187" i="51"/>
  <c r="AK188" i="51"/>
  <c r="AK189" i="51"/>
  <c r="AK190" i="51"/>
  <c r="AK191" i="51"/>
  <c r="AK192" i="51"/>
  <c r="AK193" i="51"/>
  <c r="AK194" i="51"/>
  <c r="AK195" i="51"/>
  <c r="AK196" i="51"/>
  <c r="AK197" i="51"/>
  <c r="AK198" i="51"/>
  <c r="AK199" i="51"/>
  <c r="AK200" i="51"/>
  <c r="AK201" i="51"/>
  <c r="AK202" i="51"/>
  <c r="AK203" i="51"/>
  <c r="AK204" i="51"/>
  <c r="AK205" i="51"/>
  <c r="AK206" i="51"/>
  <c r="AK207" i="51"/>
  <c r="AK208" i="51"/>
  <c r="AK209" i="51"/>
  <c r="AK210" i="51"/>
  <c r="AK211" i="51"/>
  <c r="AK212" i="51"/>
  <c r="AK213" i="51"/>
  <c r="AK214" i="51"/>
  <c r="AK215" i="51"/>
  <c r="AK216" i="51"/>
  <c r="AK217" i="51"/>
  <c r="AK218" i="51"/>
  <c r="AK219" i="51"/>
  <c r="AK220" i="51"/>
  <c r="AK221" i="51"/>
  <c r="AK222" i="51"/>
  <c r="AK223" i="51"/>
  <c r="AK224" i="51"/>
  <c r="AK225" i="51"/>
  <c r="AK226" i="51"/>
  <c r="AK227" i="51"/>
  <c r="AK228" i="51"/>
  <c r="AK229" i="51"/>
  <c r="AK230" i="51"/>
  <c r="AK231" i="51"/>
  <c r="AK232" i="51"/>
  <c r="AK233" i="51"/>
  <c r="AK234" i="51"/>
  <c r="AV30" i="51"/>
  <c r="AV31" i="51"/>
  <c r="AV32" i="51"/>
  <c r="AV33" i="51"/>
  <c r="AV34" i="51"/>
  <c r="AV35" i="51"/>
  <c r="AV36" i="51"/>
  <c r="AV37" i="51"/>
  <c r="AV38" i="51"/>
  <c r="AV39" i="51"/>
  <c r="AV40" i="51"/>
  <c r="AV41" i="51"/>
  <c r="AV42" i="51"/>
  <c r="AV43" i="51"/>
  <c r="AV44" i="51"/>
  <c r="AX1004" i="54" l="1"/>
  <c r="CD1004" i="54" s="1"/>
  <c r="CE1004" i="54" s="1"/>
  <c r="AW1005" i="54"/>
  <c r="AX1005" i="54" s="1"/>
  <c r="CD1005" i="54" s="1"/>
  <c r="CE1005" i="54" s="1"/>
  <c r="CJ1005" i="54" s="1"/>
  <c r="CD450" i="54"/>
  <c r="CE450" i="54" s="1"/>
  <c r="CD108" i="54"/>
  <c r="CE108" i="54" s="1"/>
  <c r="CD238" i="54"/>
  <c r="CE238" i="54" s="1"/>
  <c r="CD870" i="54"/>
  <c r="CE870" i="54" s="1"/>
  <c r="CD623" i="54"/>
  <c r="CE623" i="54" s="1"/>
  <c r="CD888" i="54"/>
  <c r="CE888" i="54" s="1"/>
  <c r="CD898" i="54"/>
  <c r="CE898" i="54" s="1"/>
  <c r="CD933" i="54"/>
  <c r="CE933" i="54" s="1"/>
  <c r="CD512" i="54"/>
  <c r="CE512" i="54" s="1"/>
  <c r="CD461" i="54"/>
  <c r="CE461" i="54" s="1"/>
  <c r="CD315" i="54"/>
  <c r="CE315" i="54" s="1"/>
  <c r="CD313" i="54"/>
  <c r="CE313" i="54" s="1"/>
  <c r="CD924" i="54"/>
  <c r="CE924" i="54" s="1"/>
  <c r="CD554" i="54"/>
  <c r="CE554" i="54" s="1"/>
  <c r="CD834" i="54"/>
  <c r="CE834" i="54" s="1"/>
  <c r="CD255" i="54"/>
  <c r="CE255" i="54" s="1"/>
  <c r="CD743" i="54"/>
  <c r="CE743" i="54" s="1"/>
  <c r="CD982" i="54"/>
  <c r="CE982" i="54" s="1"/>
  <c r="CD863" i="54"/>
  <c r="CE863" i="54" s="1"/>
  <c r="CD468" i="54"/>
  <c r="CE468" i="54" s="1"/>
  <c r="CD487" i="54"/>
  <c r="CE487" i="54" s="1"/>
  <c r="CD991" i="54"/>
  <c r="CE991" i="54" s="1"/>
  <c r="CD901" i="54"/>
  <c r="CE901" i="54" s="1"/>
  <c r="CD60" i="54"/>
  <c r="CE60" i="54" s="1"/>
  <c r="CD10" i="54"/>
  <c r="CE10" i="54" s="1"/>
  <c r="CD226" i="54"/>
  <c r="CE226" i="54" s="1"/>
  <c r="CD612" i="54"/>
  <c r="CE612" i="54" s="1"/>
  <c r="CD406" i="54"/>
  <c r="CE406" i="54" s="1"/>
  <c r="CD574" i="54"/>
  <c r="CE574" i="54" s="1"/>
  <c r="CD274" i="54"/>
  <c r="CE274" i="54" s="1"/>
  <c r="CD777" i="54"/>
  <c r="CE777" i="54" s="1"/>
  <c r="CD16" i="54"/>
  <c r="CE16" i="54" s="1"/>
  <c r="CD774" i="54"/>
  <c r="CE774" i="54" s="1"/>
  <c r="CD697" i="54"/>
  <c r="CE697" i="54" s="1"/>
  <c r="CD57" i="54"/>
  <c r="CE57" i="54" s="1"/>
  <c r="CD332" i="54"/>
  <c r="CE332" i="54" s="1"/>
  <c r="CD222" i="54"/>
  <c r="CE222" i="54" s="1"/>
  <c r="CD767" i="54"/>
  <c r="CE767" i="54" s="1"/>
  <c r="CD166" i="54"/>
  <c r="CE166" i="54" s="1"/>
  <c r="CD401" i="54"/>
  <c r="CE401" i="54" s="1"/>
  <c r="CD396" i="54"/>
  <c r="CE396" i="54" s="1"/>
  <c r="CD354" i="54"/>
  <c r="CE354" i="54" s="1"/>
  <c r="CD926" i="54"/>
  <c r="CE926" i="54" s="1"/>
  <c r="CD936" i="54"/>
  <c r="CE936" i="54" s="1"/>
  <c r="CD725" i="54"/>
  <c r="CE725" i="54" s="1"/>
  <c r="CD729" i="54"/>
  <c r="CE729" i="54" s="1"/>
  <c r="CD738" i="54"/>
  <c r="CE738" i="54" s="1"/>
  <c r="CD713" i="54"/>
  <c r="CE713" i="54" s="1"/>
  <c r="CD214" i="54"/>
  <c r="CE214" i="54" s="1"/>
  <c r="CD205" i="54"/>
  <c r="CE205" i="54" s="1"/>
  <c r="CD292" i="54"/>
  <c r="CE292" i="54" s="1"/>
  <c r="CD277" i="54"/>
  <c r="CE277" i="54" s="1"/>
  <c r="CD282" i="54"/>
  <c r="CE282" i="54" s="1"/>
  <c r="CD180" i="54"/>
  <c r="CE180" i="54" s="1"/>
  <c r="CD259" i="54"/>
  <c r="CE259" i="54" s="1"/>
  <c r="CD91" i="54"/>
  <c r="CE91" i="54" s="1"/>
  <c r="CD43" i="54"/>
  <c r="CE43" i="54" s="1"/>
  <c r="CD1003" i="54"/>
  <c r="CE1003" i="54" s="1"/>
  <c r="CD72" i="54"/>
  <c r="CE72" i="54" s="1"/>
  <c r="CD1000" i="54"/>
  <c r="CE1000" i="54" s="1"/>
  <c r="CD597" i="54"/>
  <c r="CE597" i="54" s="1"/>
  <c r="CD93" i="54"/>
  <c r="CE93" i="54" s="1"/>
  <c r="CD432" i="54"/>
  <c r="CE432" i="54" s="1"/>
  <c r="CD242" i="54"/>
  <c r="CE242" i="54" s="1"/>
  <c r="CD221" i="54"/>
  <c r="CE221" i="54" s="1"/>
  <c r="CD451" i="54"/>
  <c r="CE451" i="54" s="1"/>
  <c r="CD104" i="54"/>
  <c r="CE104" i="54" s="1"/>
  <c r="CD309" i="54"/>
  <c r="CE309" i="54" s="1"/>
  <c r="CD296" i="54"/>
  <c r="CE296" i="54" s="1"/>
  <c r="CD913" i="54"/>
  <c r="CE913" i="54" s="1"/>
  <c r="CD540" i="54"/>
  <c r="CE540" i="54" s="1"/>
  <c r="CD825" i="54"/>
  <c r="CE825" i="54" s="1"/>
  <c r="CD184" i="54"/>
  <c r="CE184" i="54" s="1"/>
  <c r="CD734" i="54"/>
  <c r="CE734" i="54" s="1"/>
  <c r="CD723" i="54"/>
  <c r="CE723" i="54" s="1"/>
  <c r="CD949" i="54"/>
  <c r="CE949" i="54" s="1"/>
  <c r="CD474" i="54"/>
  <c r="CE474" i="54" s="1"/>
  <c r="CD475" i="54"/>
  <c r="CE475" i="54" s="1"/>
  <c r="CD329" i="54"/>
  <c r="CE329" i="54" s="1"/>
  <c r="CD727" i="54"/>
  <c r="CE727" i="54" s="1"/>
  <c r="CD728" i="54"/>
  <c r="CE728" i="54" s="1"/>
  <c r="CD719" i="54"/>
  <c r="CE719" i="54" s="1"/>
  <c r="CD709" i="54"/>
  <c r="CE709" i="54" s="1"/>
  <c r="CD209" i="54"/>
  <c r="CE209" i="54" s="1"/>
  <c r="CD200" i="54"/>
  <c r="CE200" i="54" s="1"/>
  <c r="CD291" i="54"/>
  <c r="CE291" i="54" s="1"/>
  <c r="CD280" i="54"/>
  <c r="CE280" i="54" s="1"/>
  <c r="CD181" i="54"/>
  <c r="CE181" i="54" s="1"/>
  <c r="CD177" i="54"/>
  <c r="CE177" i="54" s="1"/>
  <c r="CD264" i="54"/>
  <c r="CE264" i="54" s="1"/>
  <c r="CD90" i="54"/>
  <c r="CE90" i="54" s="1"/>
  <c r="CD817" i="54"/>
  <c r="CE817" i="54" s="1"/>
  <c r="CD821" i="54"/>
  <c r="CE821" i="54" s="1"/>
  <c r="CD805" i="54"/>
  <c r="CE805" i="54" s="1"/>
  <c r="CD542" i="54"/>
  <c r="CE542" i="54" s="1"/>
  <c r="CD529" i="54"/>
  <c r="CE529" i="54" s="1"/>
  <c r="CD530" i="54"/>
  <c r="CE530" i="54" s="1"/>
  <c r="CD525" i="54"/>
  <c r="CE525" i="54" s="1"/>
  <c r="CD674" i="54"/>
  <c r="CE674" i="54" s="1"/>
  <c r="CD648" i="54"/>
  <c r="CE648" i="54" s="1"/>
  <c r="CD664" i="54"/>
  <c r="CE664" i="54" s="1"/>
  <c r="CD660" i="54"/>
  <c r="CE660" i="54" s="1"/>
  <c r="CD656" i="54"/>
  <c r="CE656" i="54" s="1"/>
  <c r="CD826" i="54"/>
  <c r="CE826" i="54" s="1"/>
  <c r="CD833" i="54"/>
  <c r="CE833" i="54" s="1"/>
  <c r="CD983" i="54"/>
  <c r="CE983" i="54" s="1"/>
  <c r="CD446" i="54"/>
  <c r="CE446" i="54" s="1"/>
  <c r="CD456" i="54"/>
  <c r="CE456" i="54" s="1"/>
  <c r="CD443" i="54"/>
  <c r="CE443" i="54" s="1"/>
  <c r="CD892" i="54"/>
  <c r="CE892" i="54" s="1"/>
  <c r="CD950" i="54"/>
  <c r="CE950" i="54" s="1"/>
  <c r="CD89" i="54"/>
  <c r="CE89" i="54" s="1"/>
  <c r="CD414" i="54"/>
  <c r="CE414" i="54" s="1"/>
  <c r="CD878" i="54"/>
  <c r="CE878" i="54" s="1"/>
  <c r="CD412" i="54"/>
  <c r="CE412" i="54" s="1"/>
  <c r="CD189" i="54"/>
  <c r="CE189" i="54" s="1"/>
  <c r="CD586" i="54"/>
  <c r="CE586" i="54" s="1"/>
  <c r="CD795" i="54"/>
  <c r="CE795" i="54" s="1"/>
  <c r="CD990" i="54"/>
  <c r="CE990" i="54" s="1"/>
  <c r="CD588" i="54"/>
  <c r="CE588" i="54" s="1"/>
  <c r="CD599" i="54"/>
  <c r="CE599" i="54" s="1"/>
  <c r="CD903" i="54"/>
  <c r="CE903" i="54" s="1"/>
  <c r="CD114" i="54"/>
  <c r="CE114" i="54" s="1"/>
  <c r="CD350" i="54"/>
  <c r="CE350" i="54" s="1"/>
  <c r="CD880" i="54"/>
  <c r="CE880" i="54" s="1"/>
  <c r="CD658" i="54"/>
  <c r="CE658" i="54" s="1"/>
  <c r="CD460" i="54"/>
  <c r="CE460" i="54" s="1"/>
  <c r="CD661" i="54"/>
  <c r="CE661" i="54" s="1"/>
  <c r="CD427" i="54"/>
  <c r="CE427" i="54" s="1"/>
  <c r="CD455" i="54"/>
  <c r="CE455" i="54" s="1"/>
  <c r="CD96" i="54"/>
  <c r="CE96" i="54" s="1"/>
  <c r="CD304" i="54"/>
  <c r="CE304" i="54" s="1"/>
  <c r="CD297" i="54"/>
  <c r="CE297" i="54" s="1"/>
  <c r="CD310" i="54"/>
  <c r="CE310" i="54" s="1"/>
  <c r="CD923" i="54"/>
  <c r="CE923" i="54" s="1"/>
  <c r="CD906" i="54"/>
  <c r="CE906" i="54" s="1"/>
  <c r="CD811" i="54"/>
  <c r="CE811" i="54" s="1"/>
  <c r="CD562" i="54"/>
  <c r="CE562" i="54" s="1"/>
  <c r="CD537" i="54"/>
  <c r="CE537" i="54" s="1"/>
  <c r="CD836" i="54"/>
  <c r="CE836" i="54" s="1"/>
  <c r="CD283" i="54"/>
  <c r="CE283" i="54" s="1"/>
  <c r="CD182" i="54"/>
  <c r="CE182" i="54" s="1"/>
  <c r="CD710" i="54"/>
  <c r="CE710" i="54" s="1"/>
  <c r="CD726" i="54"/>
  <c r="CE726" i="54" s="1"/>
  <c r="CD984" i="54"/>
  <c r="CE984" i="54" s="1"/>
  <c r="CD117" i="54"/>
  <c r="CE117" i="54" s="1"/>
  <c r="CD859" i="54"/>
  <c r="CE859" i="54" s="1"/>
  <c r="CD858" i="54"/>
  <c r="CE858" i="54" s="1"/>
  <c r="CD500" i="54"/>
  <c r="CE500" i="54" s="1"/>
  <c r="CD478" i="54"/>
  <c r="CE478" i="54" s="1"/>
  <c r="CD479" i="54"/>
  <c r="CE479" i="54" s="1"/>
  <c r="CD489" i="54"/>
  <c r="CE489" i="54" s="1"/>
  <c r="CD644" i="54"/>
  <c r="CE644" i="54" s="1"/>
  <c r="CD581" i="54"/>
  <c r="CE581" i="54" s="1"/>
  <c r="CD989" i="54"/>
  <c r="CE989" i="54" s="1"/>
  <c r="CD999" i="54"/>
  <c r="CE999" i="54" s="1"/>
  <c r="CD8" i="54"/>
  <c r="CE8" i="54" s="1"/>
  <c r="CD782" i="54"/>
  <c r="CE782" i="54" s="1"/>
  <c r="CD787" i="54"/>
  <c r="CE787" i="54" s="1"/>
  <c r="CD234" i="54"/>
  <c r="CE234" i="54" s="1"/>
  <c r="CD51" i="54"/>
  <c r="CE51" i="54" s="1"/>
  <c r="CD686" i="54"/>
  <c r="CE686" i="54" s="1"/>
  <c r="CD344" i="54"/>
  <c r="CE344" i="54" s="1"/>
  <c r="CD509" i="54"/>
  <c r="CE509" i="54" s="1"/>
  <c r="CD508" i="54"/>
  <c r="CE508" i="54" s="1"/>
  <c r="CD692" i="54"/>
  <c r="CE692" i="54" s="1"/>
  <c r="CD514" i="54"/>
  <c r="CE514" i="54" s="1"/>
  <c r="CD793" i="54"/>
  <c r="CE793" i="54" s="1"/>
  <c r="CD325" i="54"/>
  <c r="CE325" i="54" s="1"/>
  <c r="CD418" i="54"/>
  <c r="CE418" i="54" s="1"/>
  <c r="CD580" i="54"/>
  <c r="CE580" i="54" s="1"/>
  <c r="CD800" i="54"/>
  <c r="CE800" i="54" s="1"/>
  <c r="CD36" i="54"/>
  <c r="CE36" i="54" s="1"/>
  <c r="CD64" i="54"/>
  <c r="CE64" i="54" s="1"/>
  <c r="CD579" i="54"/>
  <c r="CE579" i="54" s="1"/>
  <c r="CD761" i="54"/>
  <c r="CE761" i="54" s="1"/>
  <c r="CD62" i="54"/>
  <c r="CE62" i="54" s="1"/>
  <c r="CD640" i="54"/>
  <c r="CE640" i="54" s="1"/>
  <c r="CD40" i="54"/>
  <c r="CE40" i="54" s="1"/>
  <c r="CD232" i="54"/>
  <c r="CE232" i="54" s="1"/>
  <c r="CD751" i="54"/>
  <c r="CE751" i="54" s="1"/>
  <c r="CD505" i="54"/>
  <c r="CE505" i="54" s="1"/>
  <c r="CD23" i="54"/>
  <c r="CE23" i="54" s="1"/>
  <c r="CD22" i="54"/>
  <c r="CE22" i="54" s="1"/>
  <c r="CD770" i="54"/>
  <c r="CE770" i="54" s="1"/>
  <c r="CD167" i="54"/>
  <c r="CE167" i="54" s="1"/>
  <c r="CD155" i="54"/>
  <c r="CE155" i="54" s="1"/>
  <c r="CD385" i="54"/>
  <c r="CE385" i="54" s="1"/>
  <c r="CD388" i="54"/>
  <c r="CE388" i="54" s="1"/>
  <c r="CD402" i="54"/>
  <c r="CE402" i="54" s="1"/>
  <c r="CD362" i="54"/>
  <c r="CE362" i="54" s="1"/>
  <c r="CD363" i="54"/>
  <c r="CE363" i="54" s="1"/>
  <c r="CD359" i="54"/>
  <c r="CE359" i="54" s="1"/>
  <c r="CD939" i="54"/>
  <c r="CE939" i="54" s="1"/>
  <c r="CD927" i="54"/>
  <c r="CE927" i="54" s="1"/>
  <c r="CD929" i="54"/>
  <c r="CE929" i="54" s="1"/>
  <c r="CD730" i="54"/>
  <c r="CE730" i="54" s="1"/>
  <c r="CD736" i="54"/>
  <c r="CE736" i="54" s="1"/>
  <c r="CD718" i="54"/>
  <c r="CE718" i="54" s="1"/>
  <c r="CD714" i="54"/>
  <c r="CE714" i="54" s="1"/>
  <c r="CD716" i="54"/>
  <c r="CE716" i="54" s="1"/>
  <c r="CD212" i="54"/>
  <c r="CE212" i="54" s="1"/>
  <c r="CD197" i="54"/>
  <c r="CE197" i="54" s="1"/>
  <c r="CD289" i="54"/>
  <c r="CE289" i="54" s="1"/>
  <c r="CD278" i="54"/>
  <c r="CE278" i="54" s="1"/>
  <c r="CD175" i="54"/>
  <c r="CE175" i="54" s="1"/>
  <c r="CD256" i="54"/>
  <c r="CE256" i="54" s="1"/>
  <c r="CD88" i="54"/>
  <c r="CE88" i="54" s="1"/>
  <c r="CD820" i="54"/>
  <c r="CE820" i="54" s="1"/>
  <c r="CD816" i="54"/>
  <c r="CE816" i="54" s="1"/>
  <c r="CD557" i="54"/>
  <c r="CE557" i="54" s="1"/>
  <c r="CD561" i="54"/>
  <c r="CE561" i="54" s="1"/>
  <c r="CD548" i="54"/>
  <c r="CE548" i="54" s="1"/>
  <c r="CD528" i="54"/>
  <c r="CE528" i="54" s="1"/>
  <c r="CD533" i="54"/>
  <c r="CE533" i="54" s="1"/>
  <c r="CD667" i="54"/>
  <c r="CE667" i="54" s="1"/>
  <c r="CD676" i="54"/>
  <c r="CE676" i="54" s="1"/>
  <c r="CD678" i="54"/>
  <c r="CE678" i="54" s="1"/>
  <c r="CD659" i="54"/>
  <c r="CE659" i="54" s="1"/>
  <c r="CD835" i="54"/>
  <c r="CE835" i="54" s="1"/>
  <c r="CD828" i="54"/>
  <c r="CE828" i="54" s="1"/>
  <c r="CD980" i="54"/>
  <c r="CE980" i="54" s="1"/>
  <c r="CD452" i="54"/>
  <c r="CE452" i="54" s="1"/>
  <c r="CD448" i="54"/>
  <c r="CE448" i="54" s="1"/>
  <c r="CD444" i="54"/>
  <c r="CE444" i="54" s="1"/>
  <c r="CD431" i="54"/>
  <c r="CE431" i="54" s="1"/>
  <c r="CD896" i="54"/>
  <c r="CE896" i="54" s="1"/>
  <c r="CD953" i="54"/>
  <c r="CE953" i="54" s="1"/>
  <c r="CD66" i="54"/>
  <c r="CE66" i="54" s="1"/>
  <c r="CD118" i="54"/>
  <c r="CE118" i="54" s="1"/>
  <c r="CD615" i="54"/>
  <c r="CE615" i="54" s="1"/>
  <c r="CD613" i="54"/>
  <c r="CE613" i="54" s="1"/>
  <c r="CD595" i="54"/>
  <c r="CE595" i="54" s="1"/>
  <c r="CD106" i="54"/>
  <c r="CE106" i="54" s="1"/>
  <c r="CD97" i="54"/>
  <c r="CE97" i="54" s="1"/>
  <c r="CD321" i="54"/>
  <c r="CE321" i="54" s="1"/>
  <c r="CD324" i="54"/>
  <c r="CE324" i="54" s="1"/>
  <c r="CD986" i="54"/>
  <c r="CE986" i="54" s="1"/>
  <c r="CD868" i="54"/>
  <c r="CE868" i="54" s="1"/>
  <c r="CD919" i="54"/>
  <c r="CE919" i="54" s="1"/>
  <c r="CD910" i="54"/>
  <c r="CE910" i="54" s="1"/>
  <c r="CD848" i="54"/>
  <c r="CE848" i="54" s="1"/>
  <c r="CD495" i="54"/>
  <c r="CE495" i="54" s="1"/>
  <c r="CD480" i="54"/>
  <c r="CE480" i="54" s="1"/>
  <c r="CD482" i="54"/>
  <c r="CE482" i="54" s="1"/>
  <c r="CD241" i="54"/>
  <c r="CE241" i="54" s="1"/>
  <c r="CD409" i="54"/>
  <c r="CE409" i="54" s="1"/>
  <c r="CD760" i="54"/>
  <c r="CE760" i="54" s="1"/>
  <c r="CD54" i="54"/>
  <c r="CE54" i="54" s="1"/>
  <c r="CD21" i="54"/>
  <c r="CE21" i="54" s="1"/>
  <c r="CD439" i="54"/>
  <c r="CE439" i="54" s="1"/>
  <c r="CD605" i="54"/>
  <c r="CE605" i="54" s="1"/>
  <c r="CD243" i="54"/>
  <c r="CE243" i="54" s="1"/>
  <c r="CD522" i="54"/>
  <c r="CE522" i="54" s="1"/>
  <c r="CD192" i="54"/>
  <c r="CE192" i="54" s="1"/>
  <c r="CD941" i="54"/>
  <c r="CE941" i="54" s="1"/>
  <c r="CD462" i="54"/>
  <c r="CE462" i="54" s="1"/>
  <c r="CD943" i="54"/>
  <c r="CE943" i="54" s="1"/>
  <c r="CD885" i="54"/>
  <c r="CE885" i="54" s="1"/>
  <c r="CD998" i="54"/>
  <c r="CE998" i="54" s="1"/>
  <c r="CD596" i="54"/>
  <c r="CE596" i="54" s="1"/>
  <c r="CD622" i="54"/>
  <c r="CE622" i="54" s="1"/>
  <c r="CD900" i="54"/>
  <c r="CE900" i="54" s="1"/>
  <c r="CD186" i="54"/>
  <c r="CE186" i="54" s="1"/>
  <c r="CD239" i="54"/>
  <c r="CE239" i="54" s="1"/>
  <c r="CD876" i="54"/>
  <c r="CE876" i="54" s="1"/>
  <c r="CD107" i="54"/>
  <c r="CE107" i="54" s="1"/>
  <c r="CD668" i="54"/>
  <c r="CE668" i="54" s="1"/>
  <c r="CD904" i="54"/>
  <c r="CE904" i="54" s="1"/>
  <c r="CD453" i="54"/>
  <c r="CE453" i="54" s="1"/>
  <c r="CD95" i="54"/>
  <c r="CE95" i="54" s="1"/>
  <c r="CD665" i="54"/>
  <c r="CE665" i="54" s="1"/>
  <c r="CD312" i="54"/>
  <c r="CE312" i="54" s="1"/>
  <c r="CD299" i="54"/>
  <c r="CE299" i="54" s="1"/>
  <c r="CD316" i="54"/>
  <c r="CE316" i="54" s="1"/>
  <c r="CD922" i="54"/>
  <c r="CE922" i="54" s="1"/>
  <c r="CD909" i="54"/>
  <c r="CE909" i="54" s="1"/>
  <c r="CD564" i="54"/>
  <c r="CE564" i="54" s="1"/>
  <c r="CD550" i="54"/>
  <c r="CE550" i="54" s="1"/>
  <c r="CD553" i="54"/>
  <c r="CE553" i="54" s="1"/>
  <c r="CD844" i="54"/>
  <c r="CE844" i="54" s="1"/>
  <c r="CD290" i="54"/>
  <c r="CE290" i="54" s="1"/>
  <c r="CD263" i="54"/>
  <c r="CE263" i="54" s="1"/>
  <c r="CD706" i="54"/>
  <c r="CE706" i="54" s="1"/>
  <c r="CD744" i="54"/>
  <c r="CE744" i="54" s="1"/>
  <c r="CD977" i="54"/>
  <c r="CE977" i="54" s="1"/>
  <c r="CD945" i="54"/>
  <c r="CE945" i="54" s="1"/>
  <c r="CD846" i="54"/>
  <c r="CE846" i="54" s="1"/>
  <c r="CD864" i="54"/>
  <c r="CE864" i="54" s="1"/>
  <c r="CD504" i="54"/>
  <c r="CE504" i="54" s="1"/>
  <c r="CD488" i="54"/>
  <c r="CE488" i="54" s="1"/>
  <c r="CD499" i="54"/>
  <c r="CE499" i="54" s="1"/>
  <c r="CD477" i="54"/>
  <c r="CE477" i="54" s="1"/>
  <c r="CD594" i="54"/>
  <c r="CE594" i="54" s="1"/>
  <c r="CD185" i="54"/>
  <c r="CE185" i="54" s="1"/>
  <c r="CD53" i="54"/>
  <c r="CE53" i="54" s="1"/>
  <c r="CD932" i="54"/>
  <c r="CE932" i="54" s="1"/>
  <c r="CD687" i="54"/>
  <c r="CE687" i="54" s="1"/>
  <c r="CD575" i="54"/>
  <c r="CE575" i="54" s="1"/>
  <c r="CD11" i="54"/>
  <c r="CE11" i="54" s="1"/>
  <c r="CD48" i="54"/>
  <c r="CE48" i="54" s="1"/>
  <c r="CD567" i="54"/>
  <c r="CE567" i="54" s="1"/>
  <c r="CD628" i="54"/>
  <c r="CE628" i="54" s="1"/>
  <c r="CD997" i="54"/>
  <c r="CE997" i="54" s="1"/>
  <c r="CD341" i="54"/>
  <c r="CE341" i="54" s="1"/>
  <c r="CD516" i="54"/>
  <c r="CE516" i="54" s="1"/>
  <c r="CD756" i="54"/>
  <c r="CE756" i="54" s="1"/>
  <c r="CD624" i="54"/>
  <c r="CE624" i="54" s="1"/>
  <c r="CD423" i="54"/>
  <c r="CE423" i="54" s="1"/>
  <c r="CD632" i="54"/>
  <c r="CE632" i="54" s="1"/>
  <c r="CD801" i="54"/>
  <c r="CE801" i="54" s="1"/>
  <c r="CD796" i="54"/>
  <c r="CE796" i="54" s="1"/>
  <c r="CD568" i="54"/>
  <c r="CE568" i="54" s="1"/>
  <c r="CD63" i="54"/>
  <c r="CE63" i="54" s="1"/>
  <c r="CD65" i="54"/>
  <c r="CE65" i="54" s="1"/>
  <c r="CD225" i="54"/>
  <c r="CE225" i="54" s="1"/>
  <c r="CD773" i="54"/>
  <c r="CE773" i="54" s="1"/>
  <c r="CD68" i="54"/>
  <c r="CE68" i="54" s="1"/>
  <c r="CD410" i="54"/>
  <c r="CE410" i="54" s="1"/>
  <c r="CD790" i="54"/>
  <c r="CE790" i="54" s="1"/>
  <c r="CD577" i="54"/>
  <c r="CE577" i="54" s="1"/>
  <c r="CD766" i="54"/>
  <c r="CE766" i="54" s="1"/>
  <c r="CD233" i="54"/>
  <c r="CE233" i="54" s="1"/>
  <c r="CD778" i="54"/>
  <c r="CE778" i="54" s="1"/>
  <c r="CD781" i="54"/>
  <c r="CE781" i="54" s="1"/>
  <c r="CD524" i="54"/>
  <c r="CE524" i="54" s="1"/>
  <c r="CD159" i="54"/>
  <c r="CE159" i="54" s="1"/>
  <c r="CD393" i="54"/>
  <c r="CE393" i="54" s="1"/>
  <c r="CD386" i="54"/>
  <c r="CE386" i="54" s="1"/>
  <c r="CD391" i="54"/>
  <c r="CE391" i="54" s="1"/>
  <c r="CD390" i="54"/>
  <c r="CE390" i="54" s="1"/>
  <c r="CD361" i="54"/>
  <c r="CE361" i="54" s="1"/>
  <c r="CD358" i="54"/>
  <c r="CE358" i="54" s="1"/>
  <c r="CD347" i="54"/>
  <c r="CE347" i="54" s="1"/>
  <c r="CD938" i="54"/>
  <c r="CE938" i="54" s="1"/>
  <c r="CD935" i="54"/>
  <c r="CE935" i="54" s="1"/>
  <c r="CD925" i="54"/>
  <c r="CE925" i="54" s="1"/>
  <c r="CD731" i="54"/>
  <c r="CE731" i="54" s="1"/>
  <c r="CD742" i="54"/>
  <c r="CE742" i="54" s="1"/>
  <c r="CD732" i="54"/>
  <c r="CE732" i="54" s="1"/>
  <c r="CD721" i="54"/>
  <c r="CE721" i="54" s="1"/>
  <c r="CD211" i="54"/>
  <c r="CE211" i="54" s="1"/>
  <c r="CD213" i="54"/>
  <c r="CE213" i="54" s="1"/>
  <c r="CD293" i="54"/>
  <c r="CE293" i="54" s="1"/>
  <c r="CD288" i="54"/>
  <c r="CE288" i="54" s="1"/>
  <c r="CD276" i="54"/>
  <c r="CE276" i="54" s="1"/>
  <c r="CD176" i="54"/>
  <c r="CE176" i="54" s="1"/>
  <c r="CD261" i="54"/>
  <c r="CE261" i="54" s="1"/>
  <c r="CD92" i="54"/>
  <c r="CE92" i="54" s="1"/>
  <c r="CD824" i="54"/>
  <c r="CE824" i="54" s="1"/>
  <c r="CD822" i="54"/>
  <c r="CE822" i="54" s="1"/>
  <c r="CD810" i="54"/>
  <c r="CE810" i="54" s="1"/>
  <c r="CD560" i="54"/>
  <c r="CE560" i="54" s="1"/>
  <c r="CD563" i="54"/>
  <c r="CE563" i="54" s="1"/>
  <c r="CD546" i="54"/>
  <c r="CE546" i="54" s="1"/>
  <c r="CD526" i="54"/>
  <c r="CE526" i="54" s="1"/>
  <c r="CD681" i="54"/>
  <c r="CE681" i="54" s="1"/>
  <c r="CD645" i="54"/>
  <c r="CE645" i="54" s="1"/>
  <c r="CD663" i="54"/>
  <c r="CE663" i="54" s="1"/>
  <c r="CD649" i="54"/>
  <c r="CE649" i="54" s="1"/>
  <c r="CD843" i="54"/>
  <c r="CE843" i="54" s="1"/>
  <c r="CD840" i="54"/>
  <c r="CE840" i="54" s="1"/>
  <c r="CD829" i="54"/>
  <c r="CE829" i="54" s="1"/>
  <c r="CD979" i="54"/>
  <c r="CE979" i="54" s="1"/>
  <c r="CD464" i="54"/>
  <c r="CE464" i="54" s="1"/>
  <c r="CD447" i="54"/>
  <c r="CE447" i="54" s="1"/>
  <c r="CD440" i="54"/>
  <c r="CE440" i="54" s="1"/>
  <c r="CD893" i="54"/>
  <c r="CE893" i="54" s="1"/>
  <c r="CD948" i="54"/>
  <c r="CE948" i="54" s="1"/>
  <c r="CD193" i="54"/>
  <c r="CE193" i="54" s="1"/>
  <c r="CD120" i="54"/>
  <c r="CE120" i="54" s="1"/>
  <c r="CD608" i="54"/>
  <c r="CE608" i="54" s="1"/>
  <c r="CD585" i="54"/>
  <c r="CE585" i="54" s="1"/>
  <c r="CD601" i="54"/>
  <c r="CE601" i="54" s="1"/>
  <c r="CD111" i="54"/>
  <c r="CE111" i="54" s="1"/>
  <c r="CD101" i="54"/>
  <c r="CE101" i="54" s="1"/>
  <c r="CD320" i="54"/>
  <c r="CE320" i="54" s="1"/>
  <c r="CD306" i="54"/>
  <c r="CE306" i="54" s="1"/>
  <c r="CD988" i="54"/>
  <c r="CE988" i="54" s="1"/>
  <c r="CD879" i="54"/>
  <c r="CE879" i="54" s="1"/>
  <c r="CD867" i="54"/>
  <c r="CE867" i="54" s="1"/>
  <c r="CD911" i="54"/>
  <c r="CE911" i="54" s="1"/>
  <c r="CD851" i="54"/>
  <c r="CE851" i="54" s="1"/>
  <c r="CD503" i="54"/>
  <c r="CE503" i="54" s="1"/>
  <c r="CD484" i="54"/>
  <c r="CE484" i="54" s="1"/>
  <c r="CD337" i="54"/>
  <c r="CE337" i="54" s="1"/>
  <c r="CD693" i="54"/>
  <c r="CE693" i="54" s="1"/>
  <c r="CD780" i="54"/>
  <c r="CE780" i="54" s="1"/>
  <c r="CD515" i="54"/>
  <c r="CE515" i="54" s="1"/>
  <c r="CD112" i="54"/>
  <c r="CE112" i="54" s="1"/>
  <c r="CD420" i="54"/>
  <c r="CE420" i="54" s="1"/>
  <c r="CD682" i="54"/>
  <c r="CE682" i="54" s="1"/>
  <c r="CD995" i="54"/>
  <c r="CE995" i="54" s="1"/>
  <c r="CD619" i="54"/>
  <c r="CE619" i="54" s="1"/>
  <c r="CD204" i="54"/>
  <c r="CE204" i="54" s="1"/>
  <c r="CD874" i="54"/>
  <c r="CE874" i="54" s="1"/>
  <c r="CD869" i="54"/>
  <c r="CE869" i="54" s="1"/>
  <c r="CD651" i="54"/>
  <c r="CE651" i="54" s="1"/>
  <c r="CD308" i="54"/>
  <c r="CE308" i="54" s="1"/>
  <c r="CD914" i="54"/>
  <c r="CE914" i="54" s="1"/>
  <c r="CD806" i="54"/>
  <c r="CE806" i="54" s="1"/>
  <c r="CD543" i="54"/>
  <c r="CE543" i="54" s="1"/>
  <c r="CD294" i="54"/>
  <c r="CE294" i="54" s="1"/>
  <c r="CD737" i="54"/>
  <c r="CE737" i="54" s="1"/>
  <c r="CD123" i="54"/>
  <c r="CE123" i="54" s="1"/>
  <c r="CD861" i="54"/>
  <c r="CE861" i="54" s="1"/>
  <c r="CD470" i="54"/>
  <c r="CE470" i="54" s="1"/>
  <c r="CD465" i="54"/>
  <c r="CE465" i="54" s="1"/>
  <c r="CD29" i="54"/>
  <c r="CE29" i="54" s="1"/>
  <c r="CD331" i="54"/>
  <c r="CE331" i="54" s="1"/>
  <c r="CD408" i="54"/>
  <c r="CE408" i="54" s="1"/>
  <c r="CD268" i="54"/>
  <c r="CE268" i="54" s="1"/>
  <c r="CD789" i="54"/>
  <c r="CE789" i="54" s="1"/>
  <c r="CD42" i="54"/>
  <c r="CE42" i="54" s="1"/>
  <c r="CD753" i="54"/>
  <c r="CE753" i="54" s="1"/>
  <c r="CD217" i="54"/>
  <c r="CE217" i="54" s="1"/>
  <c r="CD626" i="54"/>
  <c r="CE626" i="54" s="1"/>
  <c r="CD334" i="54"/>
  <c r="CE334" i="54" s="1"/>
  <c r="CD32" i="54"/>
  <c r="CE32" i="54" s="1"/>
  <c r="CD748" i="54"/>
  <c r="CE748" i="54" s="1"/>
  <c r="CD775" i="54"/>
  <c r="CE775" i="54" s="1"/>
  <c r="CD216" i="54"/>
  <c r="CE216" i="54" s="1"/>
  <c r="CD342" i="54"/>
  <c r="CE342" i="54" s="1"/>
  <c r="CD765" i="54"/>
  <c r="CE765" i="54" s="1"/>
  <c r="CD394" i="54"/>
  <c r="CE394" i="54" s="1"/>
  <c r="CD398" i="54"/>
  <c r="CE398" i="54" s="1"/>
  <c r="CD357" i="54"/>
  <c r="CE357" i="54" s="1"/>
  <c r="CD353" i="54"/>
  <c r="CE353" i="54" s="1"/>
  <c r="CD931" i="54"/>
  <c r="CE931" i="54" s="1"/>
  <c r="CD188" i="54"/>
  <c r="CE188" i="54" s="1"/>
  <c r="CD116" i="54"/>
  <c r="CE116" i="54" s="1"/>
  <c r="CD610" i="54"/>
  <c r="CE610" i="54" s="1"/>
  <c r="CD592" i="54"/>
  <c r="CE592" i="54" s="1"/>
  <c r="CD110" i="54"/>
  <c r="CE110" i="54" s="1"/>
  <c r="CD102" i="54"/>
  <c r="CE102" i="54" s="1"/>
  <c r="CD493" i="54"/>
  <c r="CE493" i="54" s="1"/>
  <c r="CD486" i="54"/>
  <c r="CE486" i="54" s="1"/>
  <c r="CD467" i="54"/>
  <c r="CE467" i="54" s="1"/>
  <c r="CD415" i="54"/>
  <c r="CE415" i="54" s="1"/>
  <c r="CD352" i="54"/>
  <c r="CE352" i="54" s="1"/>
  <c r="CD670" i="54"/>
  <c r="CE670" i="54" s="1"/>
  <c r="CD195" i="54"/>
  <c r="CE195" i="54" s="1"/>
  <c r="CD884" i="54"/>
  <c r="CE884" i="54" s="1"/>
  <c r="CD426" i="54"/>
  <c r="CE426" i="54" s="1"/>
  <c r="CD589" i="54"/>
  <c r="CE589" i="54" s="1"/>
  <c r="CD877" i="54"/>
  <c r="CE877" i="54" s="1"/>
  <c r="CD1001" i="54"/>
  <c r="CE1001" i="54" s="1"/>
  <c r="CD602" i="54"/>
  <c r="CE602" i="54" s="1"/>
  <c r="CD86" i="54"/>
  <c r="CE86" i="54" s="1"/>
  <c r="CD899" i="54"/>
  <c r="CE899" i="54" s="1"/>
  <c r="CD679" i="54"/>
  <c r="CE679" i="54" s="1"/>
  <c r="CD236" i="54"/>
  <c r="CE236" i="54" s="1"/>
  <c r="CD866" i="54"/>
  <c r="CE866" i="54" s="1"/>
  <c r="CD196" i="54"/>
  <c r="CE196" i="54" s="1"/>
  <c r="CD587" i="54"/>
  <c r="CE587" i="54" s="1"/>
  <c r="CD425" i="54"/>
  <c r="CE425" i="54" s="1"/>
  <c r="CD459" i="54"/>
  <c r="CE459" i="54" s="1"/>
  <c r="CD98" i="54"/>
  <c r="CE98" i="54" s="1"/>
  <c r="CD647" i="54"/>
  <c r="CE647" i="54" s="1"/>
  <c r="CD305" i="54"/>
  <c r="CE305" i="54" s="1"/>
  <c r="CD323" i="54"/>
  <c r="CE323" i="54" s="1"/>
  <c r="CD319" i="54"/>
  <c r="CE319" i="54" s="1"/>
  <c r="CD907" i="54"/>
  <c r="CE907" i="54" s="1"/>
  <c r="CD917" i="54"/>
  <c r="CE917" i="54" s="1"/>
  <c r="CD558" i="54"/>
  <c r="CE558" i="54" s="1"/>
  <c r="CD538" i="54"/>
  <c r="CE538" i="54" s="1"/>
  <c r="CD549" i="54"/>
  <c r="CE549" i="54" s="1"/>
  <c r="CD832" i="54"/>
  <c r="CE832" i="54" s="1"/>
  <c r="CD275" i="54"/>
  <c r="CE275" i="54" s="1"/>
  <c r="CD262" i="54"/>
  <c r="CE262" i="54" s="1"/>
  <c r="CD717" i="54"/>
  <c r="CE717" i="54" s="1"/>
  <c r="CD705" i="54"/>
  <c r="CE705" i="54" s="1"/>
  <c r="CD115" i="54"/>
  <c r="CE115" i="54" s="1"/>
  <c r="CD951" i="54"/>
  <c r="CE951" i="54" s="1"/>
  <c r="CD847" i="54"/>
  <c r="CE847" i="54" s="1"/>
  <c r="CD854" i="54"/>
  <c r="CE854" i="54" s="1"/>
  <c r="CD476" i="54"/>
  <c r="CE476" i="54" s="1"/>
  <c r="CD492" i="54"/>
  <c r="CE492" i="54" s="1"/>
  <c r="CD469" i="54"/>
  <c r="CE469" i="54" s="1"/>
  <c r="CD483" i="54"/>
  <c r="CE483" i="54" s="1"/>
  <c r="CD27" i="54"/>
  <c r="CE27" i="54" s="1"/>
  <c r="CD700" i="54"/>
  <c r="CE700" i="54" s="1"/>
  <c r="CD416" i="54"/>
  <c r="CE416" i="54" s="1"/>
  <c r="CD883" i="54"/>
  <c r="CE883" i="54" s="1"/>
  <c r="CD696" i="54"/>
  <c r="CE696" i="54" s="1"/>
  <c r="CD637" i="54"/>
  <c r="CE637" i="54" s="1"/>
  <c r="CD46" i="54"/>
  <c r="CE46" i="54" s="1"/>
  <c r="CD635" i="54"/>
  <c r="CE635" i="54" s="1"/>
  <c r="CD565" i="54"/>
  <c r="CE565" i="54" s="1"/>
  <c r="CD14" i="54"/>
  <c r="CE14" i="54" s="1"/>
  <c r="CD12" i="54"/>
  <c r="CE12" i="54" s="1"/>
  <c r="CD521" i="54"/>
  <c r="CE521" i="54" s="1"/>
  <c r="CD783" i="54"/>
  <c r="CE783" i="54" s="1"/>
  <c r="CD752" i="54"/>
  <c r="CE752" i="54" s="1"/>
  <c r="CD570" i="54"/>
  <c r="CE570" i="54" s="1"/>
  <c r="CD688" i="54"/>
  <c r="CE688" i="54" s="1"/>
  <c r="CD18" i="54"/>
  <c r="CE18" i="54" s="1"/>
  <c r="CD797" i="54"/>
  <c r="CE797" i="54" s="1"/>
  <c r="CD695" i="54"/>
  <c r="CE695" i="54" s="1"/>
  <c r="CD757" i="54"/>
  <c r="CE757" i="54" s="1"/>
  <c r="CD28" i="54"/>
  <c r="CE28" i="54" s="1"/>
  <c r="CD507" i="54"/>
  <c r="CE507" i="54" s="1"/>
  <c r="CD422" i="54"/>
  <c r="CE422" i="54" s="1"/>
  <c r="CD583" i="54"/>
  <c r="CE583" i="54" s="1"/>
  <c r="CD776" i="54"/>
  <c r="CE776" i="54" s="1"/>
  <c r="CD265" i="54"/>
  <c r="CE265" i="54" s="1"/>
  <c r="CD745" i="54"/>
  <c r="CE745" i="54" s="1"/>
  <c r="CD206" i="54"/>
  <c r="CE206" i="54" s="1"/>
  <c r="CD267" i="54"/>
  <c r="CE267" i="54" s="1"/>
  <c r="CD407" i="54"/>
  <c r="CE407" i="54" s="1"/>
  <c r="CD758" i="54"/>
  <c r="CE758" i="54" s="1"/>
  <c r="CD510" i="54"/>
  <c r="CE510" i="54" s="1"/>
  <c r="CD631" i="54"/>
  <c r="CE631" i="54" s="1"/>
  <c r="CD171" i="54"/>
  <c r="CE171" i="54" s="1"/>
  <c r="CD400" i="54"/>
  <c r="CE400" i="54" s="1"/>
  <c r="CD392" i="54"/>
  <c r="CE392" i="54" s="1"/>
  <c r="CD404" i="54"/>
  <c r="CE404" i="54" s="1"/>
  <c r="CD356" i="54"/>
  <c r="CE356" i="54" s="1"/>
  <c r="CD349" i="54"/>
  <c r="CE349" i="54" s="1"/>
  <c r="CD351" i="54"/>
  <c r="CE351" i="54" s="1"/>
  <c r="CD973" i="54"/>
  <c r="CE973" i="54" s="1"/>
  <c r="CD944" i="54"/>
  <c r="CE944" i="54" s="1"/>
  <c r="CD930" i="54"/>
  <c r="CE930" i="54" s="1"/>
  <c r="CD741" i="54"/>
  <c r="CE741" i="54" s="1"/>
  <c r="CD735" i="54"/>
  <c r="CE735" i="54" s="1"/>
  <c r="CD711" i="54"/>
  <c r="CE711" i="54" s="1"/>
  <c r="CD715" i="54"/>
  <c r="CE715" i="54" s="1"/>
  <c r="CD210" i="54"/>
  <c r="CE210" i="54" s="1"/>
  <c r="CD207" i="54"/>
  <c r="CE207" i="54" s="1"/>
  <c r="CD286" i="54"/>
  <c r="CE286" i="54" s="1"/>
  <c r="CD279" i="54"/>
  <c r="CE279" i="54" s="1"/>
  <c r="CD281" i="54"/>
  <c r="CE281" i="54" s="1"/>
  <c r="CD183" i="54"/>
  <c r="CE183" i="54" s="1"/>
  <c r="CD260" i="54"/>
  <c r="CE260" i="54" s="1"/>
  <c r="CD85" i="54"/>
  <c r="CE85" i="54" s="1"/>
  <c r="CD819" i="54"/>
  <c r="CE819" i="54" s="1"/>
  <c r="CD814" i="54"/>
  <c r="CE814" i="54" s="1"/>
  <c r="CD809" i="54"/>
  <c r="CE809" i="54" s="1"/>
  <c r="CD559" i="54"/>
  <c r="CE559" i="54" s="1"/>
  <c r="CD556" i="54"/>
  <c r="CE556" i="54" s="1"/>
  <c r="CD544" i="54"/>
  <c r="CE544" i="54" s="1"/>
  <c r="CD532" i="54"/>
  <c r="CE532" i="54" s="1"/>
  <c r="CD673" i="54"/>
  <c r="CE673" i="54" s="1"/>
  <c r="CD680" i="54"/>
  <c r="CE680" i="54" s="1"/>
  <c r="CD677" i="54"/>
  <c r="CE677" i="54" s="1"/>
  <c r="CD653" i="54"/>
  <c r="CE653" i="54" s="1"/>
  <c r="CD662" i="54"/>
  <c r="CE662" i="54" s="1"/>
  <c r="CD837" i="54"/>
  <c r="CE837" i="54" s="1"/>
  <c r="CD839" i="54"/>
  <c r="CE839" i="54" s="1"/>
  <c r="CD976" i="54"/>
  <c r="CE976" i="54" s="1"/>
  <c r="CD449" i="54"/>
  <c r="CE449" i="54" s="1"/>
  <c r="CD433" i="54"/>
  <c r="CE433" i="54" s="1"/>
  <c r="CD428" i="54"/>
  <c r="CE428" i="54" s="1"/>
  <c r="CD891" i="54"/>
  <c r="CE891" i="54" s="1"/>
  <c r="CD954" i="54"/>
  <c r="CE954" i="54" s="1"/>
  <c r="CD187" i="54"/>
  <c r="CE187" i="54" s="1"/>
  <c r="CD119" i="54"/>
  <c r="CE119" i="54" s="1"/>
  <c r="CD611" i="54"/>
  <c r="CE611" i="54" s="1"/>
  <c r="CD618" i="54"/>
  <c r="CE618" i="54" s="1"/>
  <c r="CD604" i="54"/>
  <c r="CE604" i="54" s="1"/>
  <c r="CD105" i="54"/>
  <c r="CE105" i="54" s="1"/>
  <c r="CD298" i="54"/>
  <c r="CE298" i="54" s="1"/>
  <c r="CD295" i="54"/>
  <c r="CE295" i="54" s="1"/>
  <c r="CD1002" i="54"/>
  <c r="CE1002" i="54" s="1"/>
  <c r="CD873" i="54"/>
  <c r="CE873" i="54" s="1"/>
  <c r="CD865" i="54"/>
  <c r="CE865" i="54" s="1"/>
  <c r="CD918" i="54"/>
  <c r="CE918" i="54" s="1"/>
  <c r="CD860" i="54"/>
  <c r="CE860" i="54" s="1"/>
  <c r="CD850" i="54"/>
  <c r="CE850" i="54" s="1"/>
  <c r="CD496" i="54"/>
  <c r="CE496" i="54" s="1"/>
  <c r="CD472" i="54"/>
  <c r="CE472" i="54" s="1"/>
  <c r="CD33" i="54"/>
  <c r="CE33" i="54" s="1"/>
  <c r="CD689" i="54"/>
  <c r="CE689" i="54" s="1"/>
  <c r="CD762" i="54"/>
  <c r="CE762" i="54" s="1"/>
  <c r="CD417" i="54"/>
  <c r="CE417" i="54" s="1"/>
  <c r="CD419" i="54"/>
  <c r="CE419" i="54" s="1"/>
  <c r="CD808" i="54"/>
  <c r="CE808" i="54" s="1"/>
  <c r="CD807" i="54"/>
  <c r="CE807" i="54" s="1"/>
  <c r="CD545" i="54"/>
  <c r="CE545" i="54" s="1"/>
  <c r="CD547" i="54"/>
  <c r="CE547" i="54" s="1"/>
  <c r="CD535" i="54"/>
  <c r="CE535" i="54" s="1"/>
  <c r="CD536" i="54"/>
  <c r="CE536" i="54" s="1"/>
  <c r="CD657" i="54"/>
  <c r="CE657" i="54" s="1"/>
  <c r="CD672" i="54"/>
  <c r="CE672" i="54" s="1"/>
  <c r="CD841" i="54"/>
  <c r="CE841" i="54" s="1"/>
  <c r="CD831" i="54"/>
  <c r="CE831" i="54" s="1"/>
  <c r="CD454" i="54"/>
  <c r="CE454" i="54" s="1"/>
  <c r="CD902" i="54"/>
  <c r="CE902" i="54" s="1"/>
  <c r="CD946" i="54"/>
  <c r="CE946" i="54" s="1"/>
  <c r="CD303" i="54"/>
  <c r="CE303" i="54" s="1"/>
  <c r="CD318" i="54"/>
  <c r="CE318" i="54" s="1"/>
  <c r="CD987" i="54"/>
  <c r="CE987" i="54" s="1"/>
  <c r="CD985" i="54"/>
  <c r="CE985" i="54" s="1"/>
  <c r="CD872" i="54"/>
  <c r="CE872" i="54" s="1"/>
  <c r="CD905" i="54"/>
  <c r="CE905" i="54" s="1"/>
  <c r="CD636" i="54"/>
  <c r="CE636" i="54" s="1"/>
  <c r="CD430" i="54"/>
  <c r="CE430" i="54" s="1"/>
  <c r="CD235" i="54"/>
  <c r="CE235" i="54" s="1"/>
  <c r="CD458" i="54"/>
  <c r="CE458" i="54" s="1"/>
  <c r="CD994" i="54"/>
  <c r="CE994" i="54" s="1"/>
  <c r="CD590" i="54"/>
  <c r="CE590" i="54" s="1"/>
  <c r="CD886" i="54"/>
  <c r="CE886" i="54" s="1"/>
  <c r="CD699" i="54"/>
  <c r="CE699" i="54" s="1"/>
  <c r="CD666" i="54"/>
  <c r="CE666" i="54" s="1"/>
  <c r="CD429" i="54"/>
  <c r="CE429" i="54" s="1"/>
  <c r="CD669" i="54"/>
  <c r="CE669" i="54" s="1"/>
  <c r="CD813" i="54"/>
  <c r="CE813" i="54" s="1"/>
  <c r="CD818" i="54"/>
  <c r="CE818" i="54" s="1"/>
  <c r="CD527" i="54"/>
  <c r="CE527" i="54" s="1"/>
  <c r="CD849" i="54"/>
  <c r="CE849" i="54" s="1"/>
  <c r="CD733" i="54"/>
  <c r="CE733" i="54" s="1"/>
  <c r="CD121" i="54"/>
  <c r="CE121" i="54" s="1"/>
  <c r="CD853" i="54"/>
  <c r="CE853" i="54" s="1"/>
  <c r="CD494" i="54"/>
  <c r="CE494" i="54" s="1"/>
  <c r="CD502" i="54"/>
  <c r="CE502" i="54" s="1"/>
  <c r="CD485" i="54"/>
  <c r="CE485" i="54" s="1"/>
  <c r="CD750" i="54"/>
  <c r="CE750" i="54" s="1"/>
  <c r="CD591" i="54"/>
  <c r="CE591" i="54" s="1"/>
  <c r="CD630" i="54"/>
  <c r="CE630" i="54" s="1"/>
  <c r="CD798" i="54"/>
  <c r="CE798" i="54" s="1"/>
  <c r="CD747" i="54"/>
  <c r="CE747" i="54" s="1"/>
  <c r="CD326" i="54"/>
  <c r="CE326" i="54" s="1"/>
  <c r="CD17" i="54"/>
  <c r="CE17" i="54" s="1"/>
  <c r="CD582" i="54"/>
  <c r="CE582" i="54" s="1"/>
  <c r="CD13" i="54"/>
  <c r="CE13" i="54" s="1"/>
  <c r="CD434" i="54"/>
  <c r="CE434" i="54" s="1"/>
  <c r="CD328" i="54"/>
  <c r="CE328" i="54" s="1"/>
  <c r="CD215" i="54"/>
  <c r="CE215" i="54" s="1"/>
  <c r="CD788" i="54"/>
  <c r="CE788" i="54" s="1"/>
  <c r="CD779" i="54"/>
  <c r="CE779" i="54" s="1"/>
  <c r="CD45" i="54"/>
  <c r="CE45" i="54" s="1"/>
  <c r="CD38" i="54"/>
  <c r="CE38" i="54" s="1"/>
  <c r="CD746" i="54"/>
  <c r="CE746" i="54" s="1"/>
  <c r="CD764" i="54"/>
  <c r="CE764" i="54" s="1"/>
  <c r="CD707" i="54"/>
  <c r="CE707" i="54" s="1"/>
  <c r="CD227" i="54"/>
  <c r="CE227" i="54" s="1"/>
  <c r="CD784" i="54"/>
  <c r="CE784" i="54" s="1"/>
  <c r="CD771" i="54"/>
  <c r="CE771" i="54" s="1"/>
  <c r="CD785" i="54"/>
  <c r="CE785" i="54" s="1"/>
  <c r="CD572" i="54"/>
  <c r="CE572" i="54" s="1"/>
  <c r="CD49" i="54"/>
  <c r="CE49" i="54" s="1"/>
  <c r="CD802" i="54"/>
  <c r="CE802" i="54" s="1"/>
  <c r="CD763" i="54"/>
  <c r="CE763" i="54" s="1"/>
  <c r="CD803" i="54"/>
  <c r="CE803" i="54" s="1"/>
  <c r="CD694" i="54"/>
  <c r="CE694" i="54" s="1"/>
  <c r="CD768" i="54"/>
  <c r="CE768" i="54" s="1"/>
  <c r="CD190" i="54"/>
  <c r="CE190" i="54" s="1"/>
  <c r="CD173" i="54"/>
  <c r="CE173" i="54" s="1"/>
  <c r="CD157" i="54"/>
  <c r="CE157" i="54" s="1"/>
  <c r="CD399" i="54"/>
  <c r="CE399" i="54" s="1"/>
  <c r="CD403" i="54"/>
  <c r="CE403" i="54" s="1"/>
  <c r="CD397" i="54"/>
  <c r="CE397" i="54" s="1"/>
  <c r="CD346" i="54"/>
  <c r="CE346" i="54" s="1"/>
  <c r="CD364" i="54"/>
  <c r="CE364" i="54" s="1"/>
  <c r="CD360" i="54"/>
  <c r="CE360" i="54" s="1"/>
  <c r="CD69" i="54"/>
  <c r="CE69" i="54" s="1"/>
  <c r="CD191" i="54"/>
  <c r="CE191" i="54" s="1"/>
  <c r="CD617" i="54"/>
  <c r="CE617" i="54" s="1"/>
  <c r="CD621" i="54"/>
  <c r="CE621" i="54" s="1"/>
  <c r="CD606" i="54"/>
  <c r="CE606" i="54" s="1"/>
  <c r="CD109" i="54"/>
  <c r="CE109" i="54" s="1"/>
  <c r="CD100" i="54"/>
  <c r="CE100" i="54" s="1"/>
  <c r="CD314" i="54"/>
  <c r="CE314" i="54" s="1"/>
  <c r="CD311" i="54"/>
  <c r="CE311" i="54" s="1"/>
  <c r="CD301" i="54"/>
  <c r="CE301" i="54" s="1"/>
  <c r="CD996" i="54"/>
  <c r="CE996" i="54" s="1"/>
  <c r="CD882" i="54"/>
  <c r="CE882" i="54" s="1"/>
  <c r="CD915" i="54"/>
  <c r="CE915" i="54" s="1"/>
  <c r="CD908" i="54"/>
  <c r="CE908" i="54" s="1"/>
  <c r="CD862" i="54"/>
  <c r="CE862" i="54" s="1"/>
  <c r="CD852" i="54"/>
  <c r="CE852" i="54" s="1"/>
  <c r="CD491" i="54"/>
  <c r="CE491" i="54" s="1"/>
  <c r="CD471" i="54"/>
  <c r="CE471" i="54" s="1"/>
  <c r="CD244" i="54"/>
  <c r="CE244" i="54" s="1"/>
  <c r="CD35" i="54"/>
  <c r="CE35" i="54" s="1"/>
  <c r="CD702" i="54"/>
  <c r="CE702" i="54" s="1"/>
  <c r="CD266" i="54"/>
  <c r="CE266" i="54" s="1"/>
  <c r="CD228" i="54"/>
  <c r="CE228" i="54" s="1"/>
  <c r="CD671" i="54"/>
  <c r="CE671" i="54" s="1"/>
  <c r="CD655" i="54"/>
  <c r="CE655" i="54" s="1"/>
  <c r="CD838" i="54"/>
  <c r="CE838" i="54" s="1"/>
  <c r="CD975" i="54"/>
  <c r="CE975" i="54" s="1"/>
  <c r="CD457" i="54"/>
  <c r="CE457" i="54" s="1"/>
  <c r="CD435" i="54"/>
  <c r="CE435" i="54" s="1"/>
  <c r="CD857" i="54"/>
  <c r="CE857" i="54" s="1"/>
  <c r="CD240" i="54"/>
  <c r="CE240" i="54" s="1"/>
  <c r="CD937" i="54"/>
  <c r="CE937" i="54" s="1"/>
  <c r="CD934" i="54"/>
  <c r="CE934" i="54" s="1"/>
  <c r="CD620" i="54"/>
  <c r="CE620" i="54" s="1"/>
  <c r="CD598" i="54"/>
  <c r="CE598" i="54" s="1"/>
  <c r="CD340" i="54"/>
  <c r="CE340" i="54" s="1"/>
  <c r="CD194" i="54"/>
  <c r="CE194" i="54" s="1"/>
  <c r="CD614" i="54"/>
  <c r="CE614" i="54" s="1"/>
  <c r="CD890" i="54"/>
  <c r="CE890" i="54" s="1"/>
  <c r="CD993" i="54"/>
  <c r="CE993" i="54" s="1"/>
  <c r="CD603" i="54"/>
  <c r="CE603" i="54" s="1"/>
  <c r="CD593" i="54"/>
  <c r="CE593" i="54" s="1"/>
  <c r="CD94" i="54"/>
  <c r="CE94" i="54" s="1"/>
  <c r="CD889" i="54"/>
  <c r="CE889" i="54" s="1"/>
  <c r="CD566" i="54"/>
  <c r="CE566" i="54" s="1"/>
  <c r="CD871" i="54"/>
  <c r="CE871" i="54" s="1"/>
  <c r="CD646" i="54"/>
  <c r="CE646" i="54" s="1"/>
  <c r="CD654" i="54"/>
  <c r="CE654" i="54" s="1"/>
  <c r="CD609" i="54"/>
  <c r="CE609" i="54" s="1"/>
  <c r="CD463" i="54"/>
  <c r="CE463" i="54" s="1"/>
  <c r="CD441" i="54"/>
  <c r="CE441" i="54" s="1"/>
  <c r="CD103" i="54"/>
  <c r="CE103" i="54" s="1"/>
  <c r="CD942" i="54"/>
  <c r="CE942" i="54" s="1"/>
  <c r="CD322" i="54"/>
  <c r="CE322" i="54" s="1"/>
  <c r="CD302" i="54"/>
  <c r="CE302" i="54" s="1"/>
  <c r="CD916" i="54"/>
  <c r="CE916" i="54" s="1"/>
  <c r="CD921" i="54"/>
  <c r="CE921" i="54" s="1"/>
  <c r="CD815" i="54"/>
  <c r="CE815" i="54" s="1"/>
  <c r="CD552" i="54"/>
  <c r="CE552" i="54" s="1"/>
  <c r="CD531" i="54"/>
  <c r="CE531" i="54" s="1"/>
  <c r="CD827" i="54"/>
  <c r="CE827" i="54" s="1"/>
  <c r="CD285" i="54"/>
  <c r="CE285" i="54" s="1"/>
  <c r="CD179" i="54"/>
  <c r="CE179" i="54" s="1"/>
  <c r="CD739" i="54"/>
  <c r="CE739" i="54" s="1"/>
  <c r="CD720" i="54"/>
  <c r="CE720" i="54" s="1"/>
  <c r="CD978" i="54"/>
  <c r="CE978" i="54" s="1"/>
  <c r="CD124" i="54"/>
  <c r="CE124" i="54" s="1"/>
  <c r="CD952" i="54"/>
  <c r="CE952" i="54" s="1"/>
  <c r="CD855" i="54"/>
  <c r="CE855" i="54" s="1"/>
  <c r="CD490" i="54"/>
  <c r="CE490" i="54" s="1"/>
  <c r="CD498" i="54"/>
  <c r="CE498" i="54" s="1"/>
  <c r="CD473" i="54"/>
  <c r="CE473" i="54" s="1"/>
  <c r="CD481" i="54"/>
  <c r="CE481" i="54" s="1"/>
  <c r="CD20" i="54"/>
  <c r="CE20" i="54" s="1"/>
  <c r="CD794" i="54"/>
  <c r="CE794" i="54" s="1"/>
  <c r="CD438" i="54"/>
  <c r="CE438" i="54" s="1"/>
  <c r="CD576" i="54"/>
  <c r="CE576" i="54" s="1"/>
  <c r="CD7" i="54"/>
  <c r="CE7" i="54" s="1"/>
  <c r="CD754" i="54"/>
  <c r="CE754" i="54" s="1"/>
  <c r="CD895" i="54"/>
  <c r="CE895" i="54" s="1"/>
  <c r="CD223" i="54"/>
  <c r="CE223" i="54" s="1"/>
  <c r="CD327" i="54"/>
  <c r="CE327" i="54" s="1"/>
  <c r="CD523" i="54"/>
  <c r="CE523" i="54" s="1"/>
  <c r="CD273" i="54"/>
  <c r="CE273" i="54" s="1"/>
  <c r="CD6" i="54"/>
  <c r="CE6" i="54" s="1"/>
  <c r="CD518" i="54"/>
  <c r="CE518" i="54" s="1"/>
  <c r="CD511" i="54"/>
  <c r="CE511" i="54" s="1"/>
  <c r="CD520" i="54"/>
  <c r="CE520" i="54" s="1"/>
  <c r="CD887" i="54"/>
  <c r="CE887" i="54" s="1"/>
  <c r="CD15" i="54"/>
  <c r="CE15" i="54" s="1"/>
  <c r="CD641" i="54"/>
  <c r="CE641" i="54" s="1"/>
  <c r="CD633" i="54"/>
  <c r="CE633" i="54" s="1"/>
  <c r="CD643" i="54"/>
  <c r="CE643" i="54" s="1"/>
  <c r="CD336" i="54"/>
  <c r="CE336" i="54" s="1"/>
  <c r="CD271" i="54"/>
  <c r="CE271" i="54" s="1"/>
  <c r="CD584" i="54"/>
  <c r="CE584" i="54" s="1"/>
  <c r="CD642" i="54"/>
  <c r="CE642" i="54" s="1"/>
  <c r="CD881" i="54"/>
  <c r="CE881" i="54" s="1"/>
  <c r="CD698" i="54"/>
  <c r="CE698" i="54" s="1"/>
  <c r="CD629" i="54"/>
  <c r="CE629" i="54" s="1"/>
  <c r="CD220" i="54"/>
  <c r="CE220" i="54" s="1"/>
  <c r="CD506" i="54"/>
  <c r="CE506" i="54" s="1"/>
  <c r="CD627" i="54"/>
  <c r="CE627" i="54" s="1"/>
  <c r="CD47" i="54"/>
  <c r="CE47" i="54" s="1"/>
  <c r="CD634" i="54"/>
  <c r="CE634" i="54" s="1"/>
  <c r="CD772" i="54"/>
  <c r="CE772" i="54" s="1"/>
  <c r="CD170" i="54"/>
  <c r="CE170" i="54" s="1"/>
  <c r="CD162" i="54"/>
  <c r="CE162" i="54" s="1"/>
  <c r="CD387" i="54"/>
  <c r="CE387" i="54" s="1"/>
  <c r="CD395" i="54"/>
  <c r="CE395" i="54" s="1"/>
  <c r="CD389" i="54"/>
  <c r="CE389" i="54" s="1"/>
  <c r="CD348" i="54"/>
  <c r="CE348" i="54" s="1"/>
  <c r="CD355" i="54"/>
  <c r="CE355" i="54" s="1"/>
  <c r="CD345" i="54"/>
  <c r="CE345" i="54" s="1"/>
  <c r="CD940" i="54"/>
  <c r="CE940" i="54" s="1"/>
  <c r="CD928" i="54"/>
  <c r="CE928" i="54" s="1"/>
  <c r="CD740" i="54"/>
  <c r="CE740" i="54" s="1"/>
  <c r="CD708" i="54"/>
  <c r="CE708" i="54" s="1"/>
  <c r="CD712" i="54"/>
  <c r="CE712" i="54" s="1"/>
  <c r="CD724" i="54"/>
  <c r="CE724" i="54" s="1"/>
  <c r="CD722" i="54"/>
  <c r="CE722" i="54" s="1"/>
  <c r="CD208" i="54"/>
  <c r="CE208" i="54" s="1"/>
  <c r="CD203" i="54"/>
  <c r="CE203" i="54" s="1"/>
  <c r="CD287" i="54"/>
  <c r="CE287" i="54" s="1"/>
  <c r="CD284" i="54"/>
  <c r="CE284" i="54" s="1"/>
  <c r="CD178" i="54"/>
  <c r="CE178" i="54" s="1"/>
  <c r="CD257" i="54"/>
  <c r="CE257" i="54" s="1"/>
  <c r="CD258" i="54"/>
  <c r="CE258" i="54" s="1"/>
  <c r="CD87" i="54"/>
  <c r="CE87" i="54" s="1"/>
  <c r="CD823" i="54"/>
  <c r="CE823" i="54" s="1"/>
  <c r="CD812" i="54"/>
  <c r="CE812" i="54" s="1"/>
  <c r="CD551" i="54"/>
  <c r="CE551" i="54" s="1"/>
  <c r="CD541" i="54"/>
  <c r="CE541" i="54" s="1"/>
  <c r="CD555" i="54"/>
  <c r="CE555" i="54" s="1"/>
  <c r="CD534" i="54"/>
  <c r="CE534" i="54" s="1"/>
  <c r="CD539" i="54"/>
  <c r="CE539" i="54" s="1"/>
  <c r="CD675" i="54"/>
  <c r="CE675" i="54" s="1"/>
  <c r="CD683" i="54"/>
  <c r="CE683" i="54" s="1"/>
  <c r="CD684" i="54"/>
  <c r="CE684" i="54" s="1"/>
  <c r="CD652" i="54"/>
  <c r="CE652" i="54" s="1"/>
  <c r="CD650" i="54"/>
  <c r="CE650" i="54" s="1"/>
  <c r="CD842" i="54"/>
  <c r="CE842" i="54" s="1"/>
  <c r="CD830" i="54"/>
  <c r="CE830" i="54" s="1"/>
  <c r="CD981" i="54"/>
  <c r="CE981" i="54" s="1"/>
  <c r="CD445" i="54"/>
  <c r="CE445" i="54" s="1"/>
  <c r="CD436" i="54"/>
  <c r="CE436" i="54" s="1"/>
  <c r="CD442" i="54"/>
  <c r="CE442" i="54" s="1"/>
  <c r="CD437" i="54"/>
  <c r="CE437" i="54" s="1"/>
  <c r="CD897" i="54"/>
  <c r="CE897" i="54" s="1"/>
  <c r="CD894" i="54"/>
  <c r="CE894" i="54" s="1"/>
  <c r="CD947" i="54"/>
  <c r="CE947" i="54" s="1"/>
  <c r="CD67" i="54"/>
  <c r="CE67" i="54" s="1"/>
  <c r="CD122" i="54"/>
  <c r="CE122" i="54" s="1"/>
  <c r="CD616" i="54"/>
  <c r="CE616" i="54" s="1"/>
  <c r="CD607" i="54"/>
  <c r="CE607" i="54" s="1"/>
  <c r="CD600" i="54"/>
  <c r="CE600" i="54" s="1"/>
  <c r="CD113" i="54"/>
  <c r="CE113" i="54" s="1"/>
  <c r="CD99" i="54"/>
  <c r="CE99" i="54" s="1"/>
  <c r="CD307" i="54"/>
  <c r="CE307" i="54" s="1"/>
  <c r="CD317" i="54"/>
  <c r="CE317" i="54" s="1"/>
  <c r="CD300" i="54"/>
  <c r="CE300" i="54" s="1"/>
  <c r="CD992" i="54"/>
  <c r="CE992" i="54" s="1"/>
  <c r="CD875" i="54"/>
  <c r="CE875" i="54" s="1"/>
  <c r="CD920" i="54"/>
  <c r="CE920" i="54" s="1"/>
  <c r="CD912" i="54"/>
  <c r="CE912" i="54" s="1"/>
  <c r="CD856" i="54"/>
  <c r="CE856" i="54" s="1"/>
  <c r="CD845" i="54"/>
  <c r="CE845" i="54" s="1"/>
  <c r="CD501" i="54"/>
  <c r="CE501" i="54" s="1"/>
  <c r="CD497" i="54"/>
  <c r="CE497" i="54" s="1"/>
  <c r="CD466" i="54"/>
  <c r="CE466" i="54" s="1"/>
  <c r="CD237" i="54"/>
  <c r="CE237" i="54" s="1"/>
  <c r="CD421" i="54"/>
  <c r="CE421" i="54" s="1"/>
  <c r="CD517" i="54"/>
  <c r="CE517" i="54" s="1"/>
  <c r="CD39" i="54"/>
  <c r="CE39" i="54" s="1"/>
  <c r="AW160" i="54"/>
  <c r="AX160" i="54" s="1"/>
  <c r="AW199" i="54"/>
  <c r="AX199" i="54" s="1"/>
  <c r="AW169" i="54"/>
  <c r="AX169" i="54" s="1"/>
  <c r="AW174" i="54"/>
  <c r="AX174" i="54" s="1"/>
  <c r="AW71" i="54"/>
  <c r="AX71" i="54" s="1"/>
  <c r="AW165" i="54"/>
  <c r="AX165" i="54" s="1"/>
  <c r="AW198" i="54"/>
  <c r="AX198" i="54" s="1"/>
  <c r="AW202" i="54"/>
  <c r="AX202" i="54" s="1"/>
  <c r="AW158" i="54"/>
  <c r="AX158" i="54" s="1"/>
  <c r="AW172" i="54"/>
  <c r="AX172" i="54" s="1"/>
  <c r="AW974" i="54"/>
  <c r="AX974" i="54" s="1"/>
  <c r="AW382" i="54"/>
  <c r="AX382" i="54" s="1"/>
  <c r="AW374" i="54"/>
  <c r="AX374" i="54" s="1"/>
  <c r="AW168" i="54"/>
  <c r="AX168" i="54" s="1"/>
  <c r="AW201" i="54"/>
  <c r="AX201" i="54" s="1"/>
  <c r="AW161" i="54"/>
  <c r="AX161" i="54" s="1"/>
  <c r="AW164" i="54"/>
  <c r="AX164" i="54" s="1"/>
  <c r="AW73" i="54"/>
  <c r="AX73" i="54" s="1"/>
  <c r="AW156" i="54"/>
  <c r="AX156" i="54" s="1"/>
  <c r="AW81" i="54"/>
  <c r="AX81" i="54" s="1"/>
  <c r="AW376" i="54"/>
  <c r="AX376" i="54" s="1"/>
  <c r="AW75" i="54"/>
  <c r="AX75" i="54" s="1"/>
  <c r="AW965" i="54"/>
  <c r="AX965" i="54" s="1"/>
  <c r="AW163" i="54"/>
  <c r="AX163" i="54" s="1"/>
  <c r="AW74" i="54"/>
  <c r="AX74" i="54" s="1"/>
  <c r="AW254" i="54"/>
  <c r="AX254" i="54" s="1"/>
  <c r="AW250" i="54"/>
  <c r="AX250" i="54" s="1"/>
  <c r="AW971" i="54"/>
  <c r="AX971" i="54" s="1"/>
  <c r="AW969" i="54"/>
  <c r="AX969" i="54" s="1"/>
  <c r="AW143" i="54"/>
  <c r="AX143" i="54" s="1"/>
  <c r="AW957" i="54"/>
  <c r="AX957" i="54" s="1"/>
  <c r="AW245" i="54"/>
  <c r="AX245" i="54" s="1"/>
  <c r="AW79" i="54"/>
  <c r="AX79" i="54" s="1"/>
  <c r="AW381" i="54"/>
  <c r="AX381" i="54" s="1"/>
  <c r="AW70" i="54"/>
  <c r="AX70" i="54" s="1"/>
  <c r="AW249" i="54"/>
  <c r="AX249" i="54" s="1"/>
  <c r="AW966" i="54"/>
  <c r="AX966" i="54" s="1"/>
  <c r="AW139" i="54"/>
  <c r="AX139" i="54" s="1"/>
  <c r="AW253" i="54"/>
  <c r="AX253" i="54" s="1"/>
  <c r="AW370" i="54"/>
  <c r="AX370" i="54" s="1"/>
  <c r="AW248" i="54"/>
  <c r="AX248" i="54" s="1"/>
  <c r="AW372" i="54"/>
  <c r="AX372" i="54" s="1"/>
  <c r="AW955" i="54"/>
  <c r="AX955" i="54" s="1"/>
  <c r="AW78" i="54"/>
  <c r="AX78" i="54" s="1"/>
  <c r="AW968" i="54"/>
  <c r="AX968" i="54" s="1"/>
  <c r="AW956" i="54"/>
  <c r="AX956" i="54" s="1"/>
  <c r="AW138" i="54"/>
  <c r="AX138" i="54" s="1"/>
  <c r="AW251" i="54"/>
  <c r="AX251" i="54" s="1"/>
  <c r="AW972" i="54"/>
  <c r="AX972" i="54" s="1"/>
  <c r="AW246" i="54"/>
  <c r="AX246" i="54" s="1"/>
  <c r="AW365" i="54"/>
  <c r="AX365" i="54" s="1"/>
  <c r="AW137" i="54"/>
  <c r="AX137" i="54" s="1"/>
  <c r="AW134" i="54"/>
  <c r="AX134" i="54" s="1"/>
  <c r="AW962" i="54"/>
  <c r="AX962" i="54" s="1"/>
  <c r="AW76" i="54"/>
  <c r="AX76" i="54" s="1"/>
  <c r="AW369" i="54"/>
  <c r="AX369" i="54" s="1"/>
  <c r="AW371" i="54"/>
  <c r="AX371" i="54" s="1"/>
  <c r="AW129" i="54"/>
  <c r="AX129" i="54" s="1"/>
  <c r="AW963" i="54"/>
  <c r="AX963" i="54" s="1"/>
  <c r="AW366" i="54"/>
  <c r="AX366" i="54" s="1"/>
  <c r="AW142" i="54"/>
  <c r="AX142" i="54" s="1"/>
  <c r="AW146" i="54"/>
  <c r="AX146" i="54" s="1"/>
  <c r="AW384" i="54"/>
  <c r="AX384" i="54" s="1"/>
  <c r="AW140" i="54"/>
  <c r="AX140" i="54" s="1"/>
  <c r="AW252" i="54"/>
  <c r="AX252" i="54" s="1"/>
  <c r="AW247" i="54"/>
  <c r="AX247" i="54" s="1"/>
  <c r="AW150" i="54"/>
  <c r="AX150" i="54" s="1"/>
  <c r="AW148" i="54"/>
  <c r="AX148" i="54" s="1"/>
  <c r="AW77" i="54"/>
  <c r="AX77" i="54" s="1"/>
  <c r="AW132" i="54"/>
  <c r="AX132" i="54" s="1"/>
  <c r="AW130" i="54"/>
  <c r="AX130" i="54" s="1"/>
  <c r="AW961" i="54"/>
  <c r="AX961" i="54" s="1"/>
  <c r="AW152" i="54"/>
  <c r="AX152" i="54" s="1"/>
  <c r="AW154" i="54"/>
  <c r="AX154" i="54" s="1"/>
  <c r="AW367" i="54"/>
  <c r="AX367" i="54" s="1"/>
  <c r="AW967" i="54"/>
  <c r="AX967" i="54" s="1"/>
  <c r="AW136" i="54"/>
  <c r="AX136" i="54" s="1"/>
  <c r="AW147" i="54"/>
  <c r="AX147" i="54" s="1"/>
  <c r="AW83" i="54"/>
  <c r="AX83" i="54" s="1"/>
  <c r="AW80" i="54"/>
  <c r="AX80" i="54" s="1"/>
  <c r="AW133" i="54"/>
  <c r="AX133" i="54" s="1"/>
  <c r="AW960" i="54"/>
  <c r="AX960" i="54" s="1"/>
  <c r="AW958" i="54"/>
  <c r="AX958" i="54" s="1"/>
  <c r="AW82" i="54"/>
  <c r="AX82" i="54" s="1"/>
  <c r="AW128" i="54"/>
  <c r="AX128" i="54" s="1"/>
  <c r="AW377" i="54"/>
  <c r="AX377" i="54" s="1"/>
  <c r="AW373" i="54"/>
  <c r="AX373" i="54" s="1"/>
  <c r="AW970" i="54"/>
  <c r="AX970" i="54" s="1"/>
  <c r="AW144" i="54"/>
  <c r="AX144" i="54" s="1"/>
  <c r="AW145" i="54"/>
  <c r="AX145" i="54" s="1"/>
  <c r="AW151" i="54"/>
  <c r="AX151" i="54" s="1"/>
  <c r="AW127" i="54"/>
  <c r="AX127" i="54" s="1"/>
  <c r="AW131" i="54"/>
  <c r="AX131" i="54" s="1"/>
  <c r="AW964" i="54"/>
  <c r="AX964" i="54" s="1"/>
  <c r="AW378" i="54"/>
  <c r="AX378" i="54" s="1"/>
  <c r="AW368" i="54"/>
  <c r="AX368" i="54" s="1"/>
  <c r="AW380" i="54"/>
  <c r="AX380" i="54" s="1"/>
  <c r="AW375" i="54"/>
  <c r="AX375" i="54" s="1"/>
  <c r="AW383" i="54"/>
  <c r="AX383" i="54" s="1"/>
  <c r="AW379" i="54"/>
  <c r="AX379" i="54" s="1"/>
  <c r="AW141" i="54"/>
  <c r="AX141" i="54" s="1"/>
  <c r="AW153" i="54"/>
  <c r="AX153" i="54" s="1"/>
  <c r="AW149" i="54"/>
  <c r="AX149" i="54" s="1"/>
  <c r="AW84" i="54"/>
  <c r="AX84" i="54" s="1"/>
  <c r="AW125" i="54"/>
  <c r="AX125" i="54" s="1"/>
  <c r="AW126" i="54"/>
  <c r="AX126" i="54" s="1"/>
  <c r="AW959" i="54"/>
  <c r="AX959" i="54" s="1"/>
  <c r="AQ475" i="47"/>
  <c r="AQ578" i="47"/>
  <c r="AQ761" i="47"/>
  <c r="AQ833" i="47"/>
  <c r="AQ935" i="47"/>
  <c r="AQ991" i="47"/>
  <c r="BT33" i="47"/>
  <c r="BU33" i="47"/>
  <c r="BV33" i="47"/>
  <c r="BW33" i="47"/>
  <c r="BX33" i="47"/>
  <c r="BS33" i="47"/>
  <c r="AQ51" i="47" s="1"/>
  <c r="BT30" i="47"/>
  <c r="BU30" i="47"/>
  <c r="BV30" i="47"/>
  <c r="BW30" i="47"/>
  <c r="BX30" i="47"/>
  <c r="BS30" i="47"/>
  <c r="H3" i="47"/>
  <c r="D3" i="47"/>
  <c r="AQ674" i="47" s="1"/>
  <c r="CI1005" i="54" l="1"/>
  <c r="CF1005" i="54"/>
  <c r="CM1005" i="54"/>
  <c r="CP1005" i="54" s="1"/>
  <c r="CQ1005" i="54" s="1"/>
  <c r="CR1005" i="54" s="1"/>
  <c r="CG1005" i="54"/>
  <c r="DI1005" i="54" s="1"/>
  <c r="CL1005" i="54"/>
  <c r="CK1005" i="54"/>
  <c r="CH1005" i="54"/>
  <c r="B1005" i="47" s="1"/>
  <c r="D1005" i="47" s="1"/>
  <c r="AQ883" i="47"/>
  <c r="AQ667" i="47"/>
  <c r="AQ987" i="47"/>
  <c r="AQ830" i="47"/>
  <c r="AQ571" i="47"/>
  <c r="AQ938" i="47"/>
  <c r="AQ767" i="47"/>
  <c r="AQ482" i="47"/>
  <c r="AQ886" i="47"/>
  <c r="CD125" i="54"/>
  <c r="CE125" i="54" s="1"/>
  <c r="CD383" i="54"/>
  <c r="CE383" i="54" s="1"/>
  <c r="CD131" i="54"/>
  <c r="CE131" i="54" s="1"/>
  <c r="CD373" i="54"/>
  <c r="CE373" i="54" s="1"/>
  <c r="CD958" i="54"/>
  <c r="CE958" i="54" s="1"/>
  <c r="CD136" i="54"/>
  <c r="CE136" i="54" s="1"/>
  <c r="CD130" i="54"/>
  <c r="CE130" i="54" s="1"/>
  <c r="CD252" i="54"/>
  <c r="CE252" i="54" s="1"/>
  <c r="CD963" i="54"/>
  <c r="CE963" i="54" s="1"/>
  <c r="CD134" i="54"/>
  <c r="CE134" i="54" s="1"/>
  <c r="CD251" i="54"/>
  <c r="CE251" i="54" s="1"/>
  <c r="CD381" i="54"/>
  <c r="CE381" i="54" s="1"/>
  <c r="CD971" i="54"/>
  <c r="CE971" i="54" s="1"/>
  <c r="CD163" i="54"/>
  <c r="CE163" i="54" s="1"/>
  <c r="CD156" i="54"/>
  <c r="CE156" i="54" s="1"/>
  <c r="CD367" i="54"/>
  <c r="CE367" i="54" s="1"/>
  <c r="CD77" i="54"/>
  <c r="CE77" i="54" s="1"/>
  <c r="CD384" i="54"/>
  <c r="CE384" i="54" s="1"/>
  <c r="CD371" i="54"/>
  <c r="CE371" i="54" s="1"/>
  <c r="CD365" i="54"/>
  <c r="CE365" i="54" s="1"/>
  <c r="CD138" i="54"/>
  <c r="CE138" i="54" s="1"/>
  <c r="CD372" i="54"/>
  <c r="CE372" i="54" s="1"/>
  <c r="CD248" i="54"/>
  <c r="CE248" i="54" s="1"/>
  <c r="CD370" i="54"/>
  <c r="CE370" i="54" s="1"/>
  <c r="CD139" i="54"/>
  <c r="CE139" i="54" s="1"/>
  <c r="CD245" i="54"/>
  <c r="CE245" i="54" s="1"/>
  <c r="CD254" i="54"/>
  <c r="CE254" i="54" s="1"/>
  <c r="CD75" i="54"/>
  <c r="CE75" i="54" s="1"/>
  <c r="CD164" i="54"/>
  <c r="CE164" i="54" s="1"/>
  <c r="CD153" i="54"/>
  <c r="CE153" i="54" s="1"/>
  <c r="CD368" i="54"/>
  <c r="CE368" i="54" s="1"/>
  <c r="CD145" i="54"/>
  <c r="CE145" i="54" s="1"/>
  <c r="CD80" i="54"/>
  <c r="CE80" i="54" s="1"/>
  <c r="CD154" i="54"/>
  <c r="CE154" i="54" s="1"/>
  <c r="CD148" i="54"/>
  <c r="CE148" i="54" s="1"/>
  <c r="CD146" i="54"/>
  <c r="CE146" i="54" s="1"/>
  <c r="CD369" i="54"/>
  <c r="CE369" i="54" s="1"/>
  <c r="CD246" i="54"/>
  <c r="CE246" i="54" s="1"/>
  <c r="CD956" i="54"/>
  <c r="CE956" i="54" s="1"/>
  <c r="CD253" i="54"/>
  <c r="CE253" i="54" s="1"/>
  <c r="CD966" i="54"/>
  <c r="CE966" i="54" s="1"/>
  <c r="CD957" i="54"/>
  <c r="CE957" i="54" s="1"/>
  <c r="CD74" i="54"/>
  <c r="CE74" i="54" s="1"/>
  <c r="CD376" i="54"/>
  <c r="CE376" i="54" s="1"/>
  <c r="CD161" i="54"/>
  <c r="CE161" i="54" s="1"/>
  <c r="CD168" i="54"/>
  <c r="CE168" i="54" s="1"/>
  <c r="CD974" i="54"/>
  <c r="CE974" i="54" s="1"/>
  <c r="CD165" i="54"/>
  <c r="CE165" i="54" s="1"/>
  <c r="CD959" i="54"/>
  <c r="CE959" i="54" s="1"/>
  <c r="CD141" i="54"/>
  <c r="CE141" i="54" s="1"/>
  <c r="CD378" i="54"/>
  <c r="CE378" i="54" s="1"/>
  <c r="CD144" i="54"/>
  <c r="CE144" i="54" s="1"/>
  <c r="CD128" i="54"/>
  <c r="CE128" i="54" s="1"/>
  <c r="CD83" i="54"/>
  <c r="CE83" i="54" s="1"/>
  <c r="CD152" i="54"/>
  <c r="CE152" i="54" s="1"/>
  <c r="CD150" i="54"/>
  <c r="CE150" i="54" s="1"/>
  <c r="CD142" i="54"/>
  <c r="CE142" i="54" s="1"/>
  <c r="CD76" i="54"/>
  <c r="CE76" i="54" s="1"/>
  <c r="CD968" i="54"/>
  <c r="CE968" i="54" s="1"/>
  <c r="CD249" i="54"/>
  <c r="CE249" i="54" s="1"/>
  <c r="CD143" i="54"/>
  <c r="CE143" i="54" s="1"/>
  <c r="CD126" i="54"/>
  <c r="CE126" i="54" s="1"/>
  <c r="CD379" i="54"/>
  <c r="CE379" i="54" s="1"/>
  <c r="CD964" i="54"/>
  <c r="CE964" i="54" s="1"/>
  <c r="CD970" i="54"/>
  <c r="CE970" i="54" s="1"/>
  <c r="CD82" i="54"/>
  <c r="CE82" i="54" s="1"/>
  <c r="CD147" i="54"/>
  <c r="CE147" i="54" s="1"/>
  <c r="CD961" i="54"/>
  <c r="CE961" i="54" s="1"/>
  <c r="CD247" i="54"/>
  <c r="CE247" i="54" s="1"/>
  <c r="CD366" i="54"/>
  <c r="CE366" i="54" s="1"/>
  <c r="CD962" i="54"/>
  <c r="CE962" i="54" s="1"/>
  <c r="CD972" i="54"/>
  <c r="CE972" i="54" s="1"/>
  <c r="CD78" i="54"/>
  <c r="CE78" i="54" s="1"/>
  <c r="CD70" i="54"/>
  <c r="CE70" i="54" s="1"/>
  <c r="CD969" i="54"/>
  <c r="CE969" i="54" s="1"/>
  <c r="CD81" i="54"/>
  <c r="CE81" i="54" s="1"/>
  <c r="CD174" i="54"/>
  <c r="CE174" i="54" s="1"/>
  <c r="CD169" i="54"/>
  <c r="CE169" i="54" s="1"/>
  <c r="CD84" i="54"/>
  <c r="CE84" i="54" s="1"/>
  <c r="CD375" i="54"/>
  <c r="CE375" i="54" s="1"/>
  <c r="CD127" i="54"/>
  <c r="CE127" i="54" s="1"/>
  <c r="CD377" i="54"/>
  <c r="CE377" i="54" s="1"/>
  <c r="CD960" i="54"/>
  <c r="CE960" i="54" s="1"/>
  <c r="CD967" i="54"/>
  <c r="CE967" i="54" s="1"/>
  <c r="CD132" i="54"/>
  <c r="CE132" i="54" s="1"/>
  <c r="CD140" i="54"/>
  <c r="CE140" i="54" s="1"/>
  <c r="CD129" i="54"/>
  <c r="CE129" i="54" s="1"/>
  <c r="CD137" i="54"/>
  <c r="CE137" i="54" s="1"/>
  <c r="CD955" i="54"/>
  <c r="CE955" i="54" s="1"/>
  <c r="CD79" i="54"/>
  <c r="CE79" i="54" s="1"/>
  <c r="CD250" i="54"/>
  <c r="CE250" i="54" s="1"/>
  <c r="CD965" i="54"/>
  <c r="CE965" i="54" s="1"/>
  <c r="CD73" i="54"/>
  <c r="CE73" i="54" s="1"/>
  <c r="CD382" i="54"/>
  <c r="CE382" i="54" s="1"/>
  <c r="CD158" i="54"/>
  <c r="CE158" i="54" s="1"/>
  <c r="CD202" i="54"/>
  <c r="CE202" i="54" s="1"/>
  <c r="CD199" i="54"/>
  <c r="CE199" i="54" s="1"/>
  <c r="CD374" i="54"/>
  <c r="CE374" i="54" s="1"/>
  <c r="CD172" i="54"/>
  <c r="CE172" i="54" s="1"/>
  <c r="CD71" i="54"/>
  <c r="CE71" i="54" s="1"/>
  <c r="CD149" i="54"/>
  <c r="CE149" i="54" s="1"/>
  <c r="CD380" i="54"/>
  <c r="CE380" i="54" s="1"/>
  <c r="CD151" i="54"/>
  <c r="CE151" i="54" s="1"/>
  <c r="CD133" i="54"/>
  <c r="CE133" i="54" s="1"/>
  <c r="CD201" i="54"/>
  <c r="CE201" i="54" s="1"/>
  <c r="CD198" i="54"/>
  <c r="CE198" i="54" s="1"/>
  <c r="CD160" i="54"/>
  <c r="CE160" i="54" s="1"/>
  <c r="AQ925" i="47"/>
  <c r="AQ873" i="47"/>
  <c r="AQ739" i="47"/>
  <c r="AQ643" i="47"/>
  <c r="AQ547" i="47"/>
  <c r="AQ416" i="47"/>
  <c r="AQ967" i="47"/>
  <c r="AQ914" i="47"/>
  <c r="AQ862" i="47"/>
  <c r="AQ806" i="47"/>
  <c r="AQ725" i="47"/>
  <c r="AQ629" i="47"/>
  <c r="AQ533" i="47"/>
  <c r="AQ875" i="47"/>
  <c r="AQ554" i="47"/>
  <c r="AQ922" i="47"/>
  <c r="AQ860" i="47"/>
  <c r="AQ626" i="47"/>
  <c r="AQ961" i="47"/>
  <c r="AQ856" i="47"/>
  <c r="AQ715" i="47"/>
  <c r="AQ523" i="47"/>
  <c r="AQ746" i="47"/>
  <c r="AQ974" i="47"/>
  <c r="AQ964" i="47"/>
  <c r="AQ530" i="47"/>
  <c r="AQ909" i="47"/>
  <c r="AQ799" i="47"/>
  <c r="AQ619" i="47"/>
  <c r="AQ6" i="47"/>
  <c r="AQ953" i="47"/>
  <c r="AQ901" i="47"/>
  <c r="AQ849" i="47"/>
  <c r="AQ789" i="47"/>
  <c r="AQ701" i="47"/>
  <c r="AQ605" i="47"/>
  <c r="AQ509" i="47"/>
  <c r="AQ980" i="47"/>
  <c r="AQ447" i="47"/>
  <c r="AQ698" i="47"/>
  <c r="AQ977" i="47"/>
  <c r="AQ819" i="47"/>
  <c r="AQ869" i="47"/>
  <c r="AQ912" i="47"/>
  <c r="AQ722" i="47"/>
  <c r="AQ1004" i="47"/>
  <c r="AQ899" i="47"/>
  <c r="AQ847" i="47"/>
  <c r="AQ506" i="47"/>
  <c r="AQ1000" i="47"/>
  <c r="AQ948" i="47"/>
  <c r="AQ896" i="47"/>
  <c r="AQ843" i="47"/>
  <c r="AQ782" i="47"/>
  <c r="AQ691" i="47"/>
  <c r="AQ595" i="47"/>
  <c r="AQ499" i="47"/>
  <c r="AQ650" i="47"/>
  <c r="AQ815" i="47"/>
  <c r="AQ803" i="47"/>
  <c r="AQ951" i="47"/>
  <c r="AQ787" i="47"/>
  <c r="AQ602" i="47"/>
  <c r="AQ993" i="47"/>
  <c r="AQ940" i="47"/>
  <c r="AQ888" i="47"/>
  <c r="AQ836" i="47"/>
  <c r="AQ770" i="47"/>
  <c r="AQ677" i="47"/>
  <c r="AQ581" i="47"/>
  <c r="AQ485" i="47"/>
  <c r="AQ927" i="47"/>
  <c r="AQ821" i="47"/>
  <c r="AQ749" i="47"/>
  <c r="AQ653" i="47"/>
  <c r="AQ557" i="47"/>
  <c r="AQ459" i="47"/>
  <c r="AQ1001" i="47"/>
  <c r="AQ988" i="47"/>
  <c r="AQ975" i="47"/>
  <c r="AQ962" i="47"/>
  <c r="AQ949" i="47"/>
  <c r="AQ936" i="47"/>
  <c r="AQ923" i="47"/>
  <c r="AQ910" i="47"/>
  <c r="AQ897" i="47"/>
  <c r="AQ884" i="47"/>
  <c r="AQ871" i="47"/>
  <c r="AQ857" i="47"/>
  <c r="AQ844" i="47"/>
  <c r="AQ831" i="47"/>
  <c r="AQ816" i="47"/>
  <c r="AQ800" i="47"/>
  <c r="AQ783" i="47"/>
  <c r="AQ763" i="47"/>
  <c r="AQ740" i="47"/>
  <c r="AQ716" i="47"/>
  <c r="AQ692" i="47"/>
  <c r="AQ668" i="47"/>
  <c r="AQ644" i="47"/>
  <c r="AQ620" i="47"/>
  <c r="AQ596" i="47"/>
  <c r="AQ572" i="47"/>
  <c r="AQ548" i="47"/>
  <c r="AQ524" i="47"/>
  <c r="AQ500" i="47"/>
  <c r="AQ476" i="47"/>
  <c r="AQ449" i="47"/>
  <c r="AQ422" i="47"/>
  <c r="AQ391" i="47"/>
  <c r="AQ356" i="47"/>
  <c r="AQ320" i="47"/>
  <c r="AQ284" i="47"/>
  <c r="AQ248" i="47"/>
  <c r="AQ212" i="47"/>
  <c r="AQ176" i="47"/>
  <c r="AQ135" i="47"/>
  <c r="AQ63" i="47"/>
  <c r="AQ389" i="47"/>
  <c r="AQ355" i="47"/>
  <c r="AQ319" i="47"/>
  <c r="AQ283" i="47"/>
  <c r="AQ247" i="47"/>
  <c r="AQ211" i="47"/>
  <c r="AQ175" i="47"/>
  <c r="AQ134" i="47"/>
  <c r="AQ62" i="47"/>
  <c r="AQ999" i="47"/>
  <c r="AQ986" i="47"/>
  <c r="AQ973" i="47"/>
  <c r="AQ960" i="47"/>
  <c r="AQ947" i="47"/>
  <c r="AQ934" i="47"/>
  <c r="AQ921" i="47"/>
  <c r="AQ908" i="47"/>
  <c r="AQ895" i="47"/>
  <c r="AQ881" i="47"/>
  <c r="AQ868" i="47"/>
  <c r="AQ855" i="47"/>
  <c r="AQ842" i="47"/>
  <c r="AQ828" i="47"/>
  <c r="AQ813" i="47"/>
  <c r="AQ797" i="47"/>
  <c r="AQ780" i="47"/>
  <c r="AQ759" i="47"/>
  <c r="AQ737" i="47"/>
  <c r="AQ713" i="47"/>
  <c r="AQ689" i="47"/>
  <c r="AQ665" i="47"/>
  <c r="AQ641" i="47"/>
  <c r="AQ617" i="47"/>
  <c r="AQ593" i="47"/>
  <c r="AQ569" i="47"/>
  <c r="AQ545" i="47"/>
  <c r="AQ521" i="47"/>
  <c r="AQ497" i="47"/>
  <c r="AQ473" i="47"/>
  <c r="AQ446" i="47"/>
  <c r="AQ415" i="47"/>
  <c r="AQ387" i="47"/>
  <c r="AQ351" i="47"/>
  <c r="AQ315" i="47"/>
  <c r="AQ279" i="47"/>
  <c r="AQ243" i="47"/>
  <c r="AQ207" i="47"/>
  <c r="AQ171" i="47"/>
  <c r="AQ123" i="47"/>
  <c r="AQ14" i="47"/>
  <c r="AQ15" i="47"/>
  <c r="AQ16" i="47"/>
  <c r="AQ17" i="47"/>
  <c r="AQ18" i="47"/>
  <c r="AQ7" i="47"/>
  <c r="AQ19" i="47"/>
  <c r="AQ8" i="47"/>
  <c r="AQ9" i="47"/>
  <c r="AQ10" i="47"/>
  <c r="AQ22" i="47"/>
  <c r="AQ11" i="47"/>
  <c r="AQ13" i="47"/>
  <c r="AQ29" i="47"/>
  <c r="AQ41" i="47"/>
  <c r="AQ53" i="47"/>
  <c r="AQ65" i="47"/>
  <c r="AQ77" i="47"/>
  <c r="AQ89" i="47"/>
  <c r="AQ101" i="47"/>
  <c r="AQ113" i="47"/>
  <c r="AQ125" i="47"/>
  <c r="AQ137" i="47"/>
  <c r="AQ149" i="47"/>
  <c r="AQ161" i="47"/>
  <c r="AQ173" i="47"/>
  <c r="AQ185" i="47"/>
  <c r="AQ197" i="47"/>
  <c r="AQ209" i="47"/>
  <c r="AQ221" i="47"/>
  <c r="AQ233" i="47"/>
  <c r="AQ245" i="47"/>
  <c r="AQ257" i="47"/>
  <c r="AQ269" i="47"/>
  <c r="AQ281" i="47"/>
  <c r="AQ293" i="47"/>
  <c r="AQ305" i="47"/>
  <c r="AQ317" i="47"/>
  <c r="AQ329" i="47"/>
  <c r="AQ341" i="47"/>
  <c r="AQ353" i="47"/>
  <c r="AQ365" i="47"/>
  <c r="AQ377" i="47"/>
  <c r="AQ30" i="47"/>
  <c r="AQ42" i="47"/>
  <c r="AQ54" i="47"/>
  <c r="AQ66" i="47"/>
  <c r="AQ78" i="47"/>
  <c r="AQ90" i="47"/>
  <c r="AQ102" i="47"/>
  <c r="AQ114" i="47"/>
  <c r="AQ126" i="47"/>
  <c r="AQ138" i="47"/>
  <c r="AQ150" i="47"/>
  <c r="AQ162" i="47"/>
  <c r="AQ174" i="47"/>
  <c r="AQ186" i="47"/>
  <c r="AQ198" i="47"/>
  <c r="AQ210" i="47"/>
  <c r="AQ222" i="47"/>
  <c r="AQ234" i="47"/>
  <c r="AQ246" i="47"/>
  <c r="AQ258" i="47"/>
  <c r="AQ270" i="47"/>
  <c r="AQ282" i="47"/>
  <c r="AQ294" i="47"/>
  <c r="AQ306" i="47"/>
  <c r="AQ318" i="47"/>
  <c r="AQ330" i="47"/>
  <c r="AQ342" i="47"/>
  <c r="AQ354" i="47"/>
  <c r="AQ366" i="47"/>
  <c r="AQ378" i="47"/>
  <c r="AQ390" i="47"/>
  <c r="AQ402" i="47"/>
  <c r="AQ414" i="47"/>
  <c r="AQ426" i="47"/>
  <c r="AQ438" i="47"/>
  <c r="AQ450" i="47"/>
  <c r="AQ462" i="47"/>
  <c r="AQ474" i="47"/>
  <c r="AQ486" i="47"/>
  <c r="AQ498" i="47"/>
  <c r="AQ510" i="47"/>
  <c r="AQ522" i="47"/>
  <c r="AQ534" i="47"/>
  <c r="AQ546" i="47"/>
  <c r="AQ558" i="47"/>
  <c r="AQ570" i="47"/>
  <c r="AQ582" i="47"/>
  <c r="AQ594" i="47"/>
  <c r="AQ606" i="47"/>
  <c r="AQ618" i="47"/>
  <c r="AQ630" i="47"/>
  <c r="AQ642" i="47"/>
  <c r="AQ654" i="47"/>
  <c r="AQ666" i="47"/>
  <c r="AQ678" i="47"/>
  <c r="AQ690" i="47"/>
  <c r="AQ702" i="47"/>
  <c r="AQ714" i="47"/>
  <c r="AQ726" i="47"/>
  <c r="AQ738" i="47"/>
  <c r="AQ750" i="47"/>
  <c r="AQ762" i="47"/>
  <c r="AQ774" i="47"/>
  <c r="AQ786" i="47"/>
  <c r="AQ798" i="47"/>
  <c r="AQ810" i="47"/>
  <c r="AQ822" i="47"/>
  <c r="AQ834" i="47"/>
  <c r="AQ846" i="47"/>
  <c r="AQ858" i="47"/>
  <c r="AQ870" i="47"/>
  <c r="AQ882" i="47"/>
  <c r="AQ894" i="47"/>
  <c r="AQ906" i="47"/>
  <c r="AQ918" i="47"/>
  <c r="AQ930" i="47"/>
  <c r="AQ942" i="47"/>
  <c r="AQ954" i="47"/>
  <c r="AQ966" i="47"/>
  <c r="AQ978" i="47"/>
  <c r="AQ990" i="47"/>
  <c r="AQ1002" i="47"/>
  <c r="AQ31" i="47"/>
  <c r="AQ43" i="47"/>
  <c r="AQ55" i="47"/>
  <c r="AQ67" i="47"/>
  <c r="AQ79" i="47"/>
  <c r="AQ91" i="47"/>
  <c r="AQ103" i="47"/>
  <c r="AQ115" i="47"/>
  <c r="AQ127" i="47"/>
  <c r="AQ139" i="47"/>
  <c r="AQ151" i="47"/>
  <c r="AQ12" i="47"/>
  <c r="AQ32" i="47"/>
  <c r="AQ44" i="47"/>
  <c r="AQ56" i="47"/>
  <c r="AQ68" i="47"/>
  <c r="AQ80" i="47"/>
  <c r="AQ92" i="47"/>
  <c r="AQ104" i="47"/>
  <c r="AQ116" i="47"/>
  <c r="AQ128" i="47"/>
  <c r="AQ20" i="47"/>
  <c r="AQ33" i="47"/>
  <c r="AQ45" i="47"/>
  <c r="AQ57" i="47"/>
  <c r="AQ69" i="47"/>
  <c r="AQ81" i="47"/>
  <c r="AQ93" i="47"/>
  <c r="AQ105" i="47"/>
  <c r="AQ117" i="47"/>
  <c r="AQ129" i="47"/>
  <c r="AQ141" i="47"/>
  <c r="AQ153" i="47"/>
  <c r="AQ165" i="47"/>
  <c r="AQ177" i="47"/>
  <c r="AQ189" i="47"/>
  <c r="AQ201" i="47"/>
  <c r="AQ213" i="47"/>
  <c r="AQ225" i="47"/>
  <c r="AQ237" i="47"/>
  <c r="AQ249" i="47"/>
  <c r="AQ261" i="47"/>
  <c r="AQ273" i="47"/>
  <c r="AQ285" i="47"/>
  <c r="AQ297" i="47"/>
  <c r="AQ309" i="47"/>
  <c r="AQ321" i="47"/>
  <c r="AQ333" i="47"/>
  <c r="AQ345" i="47"/>
  <c r="AQ357" i="47"/>
  <c r="AQ369" i="47"/>
  <c r="AQ381" i="47"/>
  <c r="AQ393" i="47"/>
  <c r="AQ405" i="47"/>
  <c r="AQ417" i="47"/>
  <c r="AQ429" i="47"/>
  <c r="AQ441" i="47"/>
  <c r="AQ453" i="47"/>
  <c r="AQ465" i="47"/>
  <c r="AQ477" i="47"/>
  <c r="AQ489" i="47"/>
  <c r="AQ501" i="47"/>
  <c r="AQ513" i="47"/>
  <c r="AQ525" i="47"/>
  <c r="AQ537" i="47"/>
  <c r="AQ549" i="47"/>
  <c r="AQ561" i="47"/>
  <c r="AQ573" i="47"/>
  <c r="AQ585" i="47"/>
  <c r="AQ597" i="47"/>
  <c r="AQ609" i="47"/>
  <c r="AQ621" i="47"/>
  <c r="AQ633" i="47"/>
  <c r="AQ645" i="47"/>
  <c r="AQ657" i="47"/>
  <c r="AQ669" i="47"/>
  <c r="AQ681" i="47"/>
  <c r="AQ693" i="47"/>
  <c r="AQ705" i="47"/>
  <c r="AQ717" i="47"/>
  <c r="AQ729" i="47"/>
  <c r="AQ741" i="47"/>
  <c r="AQ753" i="47"/>
  <c r="AQ765" i="47"/>
  <c r="AQ777" i="47"/>
  <c r="AQ21" i="47"/>
  <c r="AQ34" i="47"/>
  <c r="AQ46" i="47"/>
  <c r="AQ58" i="47"/>
  <c r="AQ70" i="47"/>
  <c r="AQ82" i="47"/>
  <c r="AQ94" i="47"/>
  <c r="AQ106" i="47"/>
  <c r="AQ118" i="47"/>
  <c r="AQ130" i="47"/>
  <c r="AQ142" i="47"/>
  <c r="AQ154" i="47"/>
  <c r="AQ166" i="47"/>
  <c r="AQ178" i="47"/>
  <c r="AQ190" i="47"/>
  <c r="AQ202" i="47"/>
  <c r="AQ214" i="47"/>
  <c r="AQ226" i="47"/>
  <c r="AQ238" i="47"/>
  <c r="AQ250" i="47"/>
  <c r="AQ262" i="47"/>
  <c r="AQ274" i="47"/>
  <c r="AQ286" i="47"/>
  <c r="AQ298" i="47"/>
  <c r="AQ310" i="47"/>
  <c r="AQ322" i="47"/>
  <c r="AQ334" i="47"/>
  <c r="AQ346" i="47"/>
  <c r="AQ358" i="47"/>
  <c r="AQ370" i="47"/>
  <c r="AQ382" i="47"/>
  <c r="AQ394" i="47"/>
  <c r="AQ406" i="47"/>
  <c r="AQ418" i="47"/>
  <c r="AQ430" i="47"/>
  <c r="AQ442" i="47"/>
  <c r="AQ454" i="47"/>
  <c r="AQ466" i="47"/>
  <c r="AQ478" i="47"/>
  <c r="AQ490" i="47"/>
  <c r="AQ502" i="47"/>
  <c r="AQ514" i="47"/>
  <c r="AQ526" i="47"/>
  <c r="AQ538" i="47"/>
  <c r="AQ550" i="47"/>
  <c r="AQ562" i="47"/>
  <c r="AQ574" i="47"/>
  <c r="AQ586" i="47"/>
  <c r="AQ598" i="47"/>
  <c r="AQ610" i="47"/>
  <c r="AQ622" i="47"/>
  <c r="AQ634" i="47"/>
  <c r="AQ646" i="47"/>
  <c r="AQ658" i="47"/>
  <c r="AQ670" i="47"/>
  <c r="AQ682" i="47"/>
  <c r="AQ694" i="47"/>
  <c r="AQ706" i="47"/>
  <c r="AQ718" i="47"/>
  <c r="AQ730" i="47"/>
  <c r="AQ742" i="47"/>
  <c r="AQ754" i="47"/>
  <c r="AQ766" i="47"/>
  <c r="AQ778" i="47"/>
  <c r="AQ790" i="47"/>
  <c r="AQ802" i="47"/>
  <c r="AQ814" i="47"/>
  <c r="AQ23" i="47"/>
  <c r="AQ35" i="47"/>
  <c r="AQ47" i="47"/>
  <c r="AQ59" i="47"/>
  <c r="AQ71" i="47"/>
  <c r="AQ83" i="47"/>
  <c r="AQ95" i="47"/>
  <c r="AQ107" i="47"/>
  <c r="AQ119" i="47"/>
  <c r="AQ131" i="47"/>
  <c r="AQ143" i="47"/>
  <c r="AQ155" i="47"/>
  <c r="AQ167" i="47"/>
  <c r="AQ179" i="47"/>
  <c r="AQ191" i="47"/>
  <c r="AQ203" i="47"/>
  <c r="AQ215" i="47"/>
  <c r="AQ227" i="47"/>
  <c r="AQ239" i="47"/>
  <c r="AQ251" i="47"/>
  <c r="AQ263" i="47"/>
  <c r="AQ275" i="47"/>
  <c r="AQ287" i="47"/>
  <c r="AQ299" i="47"/>
  <c r="AQ311" i="47"/>
  <c r="AQ323" i="47"/>
  <c r="AQ335" i="47"/>
  <c r="AQ347" i="47"/>
  <c r="AQ359" i="47"/>
  <c r="AQ371" i="47"/>
  <c r="AQ383" i="47"/>
  <c r="AQ395" i="47"/>
  <c r="AQ407" i="47"/>
  <c r="AQ419" i="47"/>
  <c r="AQ431" i="47"/>
  <c r="AQ443" i="47"/>
  <c r="AQ455" i="47"/>
  <c r="AQ467" i="47"/>
  <c r="AQ479" i="47"/>
  <c r="AQ491" i="47"/>
  <c r="AQ503" i="47"/>
  <c r="AQ515" i="47"/>
  <c r="AQ527" i="47"/>
  <c r="AQ539" i="47"/>
  <c r="AQ551" i="47"/>
  <c r="AQ563" i="47"/>
  <c r="AQ575" i="47"/>
  <c r="AQ587" i="47"/>
  <c r="AQ599" i="47"/>
  <c r="AQ611" i="47"/>
  <c r="AQ623" i="47"/>
  <c r="AQ635" i="47"/>
  <c r="AQ647" i="47"/>
  <c r="AQ659" i="47"/>
  <c r="AQ671" i="47"/>
  <c r="AQ683" i="47"/>
  <c r="AQ695" i="47"/>
  <c r="AQ707" i="47"/>
  <c r="AQ719" i="47"/>
  <c r="AQ731" i="47"/>
  <c r="AQ743" i="47"/>
  <c r="AQ24" i="47"/>
  <c r="AQ36" i="47"/>
  <c r="AQ48" i="47"/>
  <c r="AQ60" i="47"/>
  <c r="AQ72" i="47"/>
  <c r="AQ84" i="47"/>
  <c r="AQ96" i="47"/>
  <c r="AQ108" i="47"/>
  <c r="AQ120" i="47"/>
  <c r="AQ132" i="47"/>
  <c r="AQ144" i="47"/>
  <c r="AQ156" i="47"/>
  <c r="AQ168" i="47"/>
  <c r="AQ180" i="47"/>
  <c r="AQ192" i="47"/>
  <c r="AQ204" i="47"/>
  <c r="AQ216" i="47"/>
  <c r="AQ228" i="47"/>
  <c r="AQ240" i="47"/>
  <c r="AQ252" i="47"/>
  <c r="AQ264" i="47"/>
  <c r="AQ276" i="47"/>
  <c r="AQ288" i="47"/>
  <c r="AQ300" i="47"/>
  <c r="AQ312" i="47"/>
  <c r="AQ324" i="47"/>
  <c r="AQ336" i="47"/>
  <c r="AQ348" i="47"/>
  <c r="AQ360" i="47"/>
  <c r="AQ372" i="47"/>
  <c r="AQ384" i="47"/>
  <c r="AQ396" i="47"/>
  <c r="AQ408" i="47"/>
  <c r="AQ420" i="47"/>
  <c r="AQ432" i="47"/>
  <c r="AQ444" i="47"/>
  <c r="AQ456" i="47"/>
  <c r="AQ468" i="47"/>
  <c r="AQ25" i="47"/>
  <c r="AQ37" i="47"/>
  <c r="AQ49" i="47"/>
  <c r="AQ61" i="47"/>
  <c r="AQ73" i="47"/>
  <c r="AQ85" i="47"/>
  <c r="AQ97" i="47"/>
  <c r="AQ109" i="47"/>
  <c r="AQ121" i="47"/>
  <c r="AQ133" i="47"/>
  <c r="AQ145" i="47"/>
  <c r="AQ157" i="47"/>
  <c r="AQ169" i="47"/>
  <c r="AQ181" i="47"/>
  <c r="AQ193" i="47"/>
  <c r="AQ205" i="47"/>
  <c r="AQ217" i="47"/>
  <c r="AQ229" i="47"/>
  <c r="AQ241" i="47"/>
  <c r="AQ253" i="47"/>
  <c r="AQ265" i="47"/>
  <c r="AQ277" i="47"/>
  <c r="AQ289" i="47"/>
  <c r="AQ301" i="47"/>
  <c r="AQ313" i="47"/>
  <c r="AQ325" i="47"/>
  <c r="AQ337" i="47"/>
  <c r="AQ349" i="47"/>
  <c r="AQ361" i="47"/>
  <c r="AQ373" i="47"/>
  <c r="AQ385" i="47"/>
  <c r="AQ397" i="47"/>
  <c r="AQ409" i="47"/>
  <c r="AQ421" i="47"/>
  <c r="AQ433" i="47"/>
  <c r="AQ445" i="47"/>
  <c r="AQ457" i="47"/>
  <c r="AQ469" i="47"/>
  <c r="AQ481" i="47"/>
  <c r="AQ493" i="47"/>
  <c r="AQ505" i="47"/>
  <c r="AQ517" i="47"/>
  <c r="AQ529" i="47"/>
  <c r="AQ541" i="47"/>
  <c r="AQ553" i="47"/>
  <c r="AQ565" i="47"/>
  <c r="AQ577" i="47"/>
  <c r="AQ589" i="47"/>
  <c r="AQ601" i="47"/>
  <c r="AQ613" i="47"/>
  <c r="AQ625" i="47"/>
  <c r="AQ637" i="47"/>
  <c r="AQ649" i="47"/>
  <c r="AQ661" i="47"/>
  <c r="AQ673" i="47"/>
  <c r="AQ685" i="47"/>
  <c r="AQ697" i="47"/>
  <c r="AQ709" i="47"/>
  <c r="AQ721" i="47"/>
  <c r="AQ733" i="47"/>
  <c r="AQ745" i="47"/>
  <c r="AQ757" i="47"/>
  <c r="AQ769" i="47"/>
  <c r="AQ781" i="47"/>
  <c r="AQ793" i="47"/>
  <c r="AQ805" i="47"/>
  <c r="AQ817" i="47"/>
  <c r="AQ829" i="47"/>
  <c r="AQ28" i="47"/>
  <c r="AQ40" i="47"/>
  <c r="AQ52" i="47"/>
  <c r="AQ64" i="47"/>
  <c r="AQ76" i="47"/>
  <c r="AQ88" i="47"/>
  <c r="AQ100" i="47"/>
  <c r="AQ112" i="47"/>
  <c r="AQ124" i="47"/>
  <c r="AQ136" i="47"/>
  <c r="AQ148" i="47"/>
  <c r="AQ160" i="47"/>
  <c r="AQ172" i="47"/>
  <c r="AQ184" i="47"/>
  <c r="AQ196" i="47"/>
  <c r="AQ208" i="47"/>
  <c r="AQ220" i="47"/>
  <c r="AQ232" i="47"/>
  <c r="AQ244" i="47"/>
  <c r="AQ256" i="47"/>
  <c r="AQ268" i="47"/>
  <c r="AQ280" i="47"/>
  <c r="AQ292" i="47"/>
  <c r="AQ304" i="47"/>
  <c r="AQ316" i="47"/>
  <c r="AQ328" i="47"/>
  <c r="AQ340" i="47"/>
  <c r="AQ352" i="47"/>
  <c r="AQ364" i="47"/>
  <c r="AQ376" i="47"/>
  <c r="AQ388" i="47"/>
  <c r="AQ400" i="47"/>
  <c r="AQ412" i="47"/>
  <c r="AQ424" i="47"/>
  <c r="AQ436" i="47"/>
  <c r="AQ448" i="47"/>
  <c r="AQ460" i="47"/>
  <c r="AQ472" i="47"/>
  <c r="AQ484" i="47"/>
  <c r="AQ496" i="47"/>
  <c r="AQ508" i="47"/>
  <c r="AQ520" i="47"/>
  <c r="AQ532" i="47"/>
  <c r="AQ544" i="47"/>
  <c r="AQ556" i="47"/>
  <c r="AQ568" i="47"/>
  <c r="AQ580" i="47"/>
  <c r="AQ592" i="47"/>
  <c r="AQ604" i="47"/>
  <c r="AQ616" i="47"/>
  <c r="AQ628" i="47"/>
  <c r="AQ640" i="47"/>
  <c r="AQ652" i="47"/>
  <c r="AQ664" i="47"/>
  <c r="AQ676" i="47"/>
  <c r="AQ688" i="47"/>
  <c r="AQ700" i="47"/>
  <c r="AQ712" i="47"/>
  <c r="AQ724" i="47"/>
  <c r="AQ736" i="47"/>
  <c r="AQ748" i="47"/>
  <c r="AQ760" i="47"/>
  <c r="AQ772" i="47"/>
  <c r="AQ784" i="47"/>
  <c r="AQ998" i="47"/>
  <c r="AQ985" i="47"/>
  <c r="AQ972" i="47"/>
  <c r="AQ959" i="47"/>
  <c r="AQ946" i="47"/>
  <c r="AQ933" i="47"/>
  <c r="AQ920" i="47"/>
  <c r="AQ907" i="47"/>
  <c r="AQ893" i="47"/>
  <c r="AQ880" i="47"/>
  <c r="AQ867" i="47"/>
  <c r="AQ854" i="47"/>
  <c r="AQ841" i="47"/>
  <c r="AQ827" i="47"/>
  <c r="AQ812" i="47"/>
  <c r="AQ796" i="47"/>
  <c r="AQ779" i="47"/>
  <c r="AQ758" i="47"/>
  <c r="AQ735" i="47"/>
  <c r="AQ711" i="47"/>
  <c r="AQ687" i="47"/>
  <c r="AQ663" i="47"/>
  <c r="AQ639" i="47"/>
  <c r="AQ615" i="47"/>
  <c r="AQ591" i="47"/>
  <c r="AQ567" i="47"/>
  <c r="AQ543" i="47"/>
  <c r="AQ519" i="47"/>
  <c r="AQ495" i="47"/>
  <c r="AQ471" i="47"/>
  <c r="AQ440" i="47"/>
  <c r="AQ413" i="47"/>
  <c r="AQ386" i="47"/>
  <c r="AQ350" i="47"/>
  <c r="AQ314" i="47"/>
  <c r="AQ278" i="47"/>
  <c r="AQ242" i="47"/>
  <c r="AQ206" i="47"/>
  <c r="AQ170" i="47"/>
  <c r="AQ122" i="47"/>
  <c r="AQ50" i="47"/>
  <c r="AQ997" i="47"/>
  <c r="AQ984" i="47"/>
  <c r="AQ971" i="47"/>
  <c r="AQ958" i="47"/>
  <c r="AQ945" i="47"/>
  <c r="AQ932" i="47"/>
  <c r="AQ919" i="47"/>
  <c r="AQ905" i="47"/>
  <c r="AQ892" i="47"/>
  <c r="AQ879" i="47"/>
  <c r="AQ866" i="47"/>
  <c r="AQ853" i="47"/>
  <c r="AQ840" i="47"/>
  <c r="AQ826" i="47"/>
  <c r="AQ811" i="47"/>
  <c r="AQ795" i="47"/>
  <c r="AQ776" i="47"/>
  <c r="AQ756" i="47"/>
  <c r="AQ734" i="47"/>
  <c r="AQ710" i="47"/>
  <c r="AQ686" i="47"/>
  <c r="AQ662" i="47"/>
  <c r="AQ638" i="47"/>
  <c r="AQ614" i="47"/>
  <c r="AQ590" i="47"/>
  <c r="AQ566" i="47"/>
  <c r="AQ542" i="47"/>
  <c r="AQ518" i="47"/>
  <c r="AQ494" i="47"/>
  <c r="AQ470" i="47"/>
  <c r="AQ439" i="47"/>
  <c r="AQ411" i="47"/>
  <c r="AQ380" i="47"/>
  <c r="AQ344" i="47"/>
  <c r="AQ308" i="47"/>
  <c r="AQ272" i="47"/>
  <c r="AQ236" i="47"/>
  <c r="AQ200" i="47"/>
  <c r="AQ164" i="47"/>
  <c r="AQ111" i="47"/>
  <c r="AQ39" i="47"/>
  <c r="AQ996" i="47"/>
  <c r="AQ983" i="47"/>
  <c r="AQ970" i="47"/>
  <c r="AQ957" i="47"/>
  <c r="AQ944" i="47"/>
  <c r="AQ931" i="47"/>
  <c r="AQ917" i="47"/>
  <c r="AQ904" i="47"/>
  <c r="AQ891" i="47"/>
  <c r="AQ878" i="47"/>
  <c r="AQ865" i="47"/>
  <c r="AQ852" i="47"/>
  <c r="AQ839" i="47"/>
  <c r="AQ825" i="47"/>
  <c r="AQ809" i="47"/>
  <c r="AQ794" i="47"/>
  <c r="AQ775" i="47"/>
  <c r="AQ755" i="47"/>
  <c r="AQ732" i="47"/>
  <c r="AQ708" i="47"/>
  <c r="AQ684" i="47"/>
  <c r="AQ660" i="47"/>
  <c r="AQ636" i="47"/>
  <c r="AQ612" i="47"/>
  <c r="AQ588" i="47"/>
  <c r="AQ564" i="47"/>
  <c r="AQ540" i="47"/>
  <c r="AQ516" i="47"/>
  <c r="AQ492" i="47"/>
  <c r="AQ464" i="47"/>
  <c r="AQ437" i="47"/>
  <c r="AQ410" i="47"/>
  <c r="AQ379" i="47"/>
  <c r="AQ343" i="47"/>
  <c r="AQ307" i="47"/>
  <c r="AQ271" i="47"/>
  <c r="AQ235" i="47"/>
  <c r="AQ199" i="47"/>
  <c r="AQ163" i="47"/>
  <c r="AQ110" i="47"/>
  <c r="AQ38" i="47"/>
  <c r="AQ995" i="47"/>
  <c r="AQ982" i="47"/>
  <c r="AQ969" i="47"/>
  <c r="AQ956" i="47"/>
  <c r="AQ943" i="47"/>
  <c r="AQ929" i="47"/>
  <c r="AQ916" i="47"/>
  <c r="AQ903" i="47"/>
  <c r="AQ890" i="47"/>
  <c r="AQ877" i="47"/>
  <c r="AQ864" i="47"/>
  <c r="AQ851" i="47"/>
  <c r="AQ838" i="47"/>
  <c r="AQ824" i="47"/>
  <c r="AQ808" i="47"/>
  <c r="AQ792" i="47"/>
  <c r="AQ773" i="47"/>
  <c r="AQ752" i="47"/>
  <c r="AQ728" i="47"/>
  <c r="AQ704" i="47"/>
  <c r="AQ680" i="47"/>
  <c r="AQ656" i="47"/>
  <c r="AQ632" i="47"/>
  <c r="AQ608" i="47"/>
  <c r="AQ584" i="47"/>
  <c r="AQ560" i="47"/>
  <c r="AQ536" i="47"/>
  <c r="AQ512" i="47"/>
  <c r="AQ488" i="47"/>
  <c r="AQ463" i="47"/>
  <c r="AQ435" i="47"/>
  <c r="AQ404" i="47"/>
  <c r="AQ375" i="47"/>
  <c r="AQ339" i="47"/>
  <c r="AQ303" i="47"/>
  <c r="AQ267" i="47"/>
  <c r="AQ231" i="47"/>
  <c r="AQ195" i="47"/>
  <c r="AQ159" i="47"/>
  <c r="AQ99" i="47"/>
  <c r="AQ27" i="47"/>
  <c r="AQ994" i="47"/>
  <c r="AQ981" i="47"/>
  <c r="AQ968" i="47"/>
  <c r="AQ955" i="47"/>
  <c r="AQ941" i="47"/>
  <c r="AQ928" i="47"/>
  <c r="AQ915" i="47"/>
  <c r="AQ902" i="47"/>
  <c r="AQ889" i="47"/>
  <c r="AQ876" i="47"/>
  <c r="AQ863" i="47"/>
  <c r="AQ850" i="47"/>
  <c r="AQ837" i="47"/>
  <c r="AQ823" i="47"/>
  <c r="AQ807" i="47"/>
  <c r="AQ791" i="47"/>
  <c r="AQ771" i="47"/>
  <c r="AQ751" i="47"/>
  <c r="AQ727" i="47"/>
  <c r="AQ703" i="47"/>
  <c r="AQ679" i="47"/>
  <c r="AQ655" i="47"/>
  <c r="AQ631" i="47"/>
  <c r="AQ607" i="47"/>
  <c r="AQ583" i="47"/>
  <c r="AQ559" i="47"/>
  <c r="AQ535" i="47"/>
  <c r="AQ511" i="47"/>
  <c r="AQ487" i="47"/>
  <c r="AQ461" i="47"/>
  <c r="AQ434" i="47"/>
  <c r="AQ403" i="47"/>
  <c r="AQ374" i="47"/>
  <c r="AQ338" i="47"/>
  <c r="AQ302" i="47"/>
  <c r="AQ266" i="47"/>
  <c r="AQ230" i="47"/>
  <c r="AQ194" i="47"/>
  <c r="AQ158" i="47"/>
  <c r="AQ98" i="47"/>
  <c r="AQ26" i="47"/>
  <c r="AQ428" i="47"/>
  <c r="AQ368" i="47"/>
  <c r="AQ332" i="47"/>
  <c r="AQ296" i="47"/>
  <c r="AQ260" i="47"/>
  <c r="AQ224" i="47"/>
  <c r="AQ152" i="47"/>
  <c r="AQ87" i="47"/>
  <c r="AQ401" i="47"/>
  <c r="AQ188" i="47"/>
  <c r="AQ1005" i="47"/>
  <c r="AR1005" i="47" s="1"/>
  <c r="AQ992" i="47"/>
  <c r="AQ979" i="47"/>
  <c r="AQ965" i="47"/>
  <c r="AQ952" i="47"/>
  <c r="AQ939" i="47"/>
  <c r="AQ926" i="47"/>
  <c r="AQ913" i="47"/>
  <c r="AQ900" i="47"/>
  <c r="AQ887" i="47"/>
  <c r="AQ874" i="47"/>
  <c r="AQ861" i="47"/>
  <c r="AQ848" i="47"/>
  <c r="AQ835" i="47"/>
  <c r="AQ820" i="47"/>
  <c r="AQ804" i="47"/>
  <c r="AQ788" i="47"/>
  <c r="AQ768" i="47"/>
  <c r="AQ747" i="47"/>
  <c r="AQ723" i="47"/>
  <c r="AQ699" i="47"/>
  <c r="AQ675" i="47"/>
  <c r="AQ651" i="47"/>
  <c r="AQ627" i="47"/>
  <c r="AQ603" i="47"/>
  <c r="AQ579" i="47"/>
  <c r="AQ555" i="47"/>
  <c r="AQ531" i="47"/>
  <c r="AQ507" i="47"/>
  <c r="AQ483" i="47"/>
  <c r="AQ458" i="47"/>
  <c r="AQ427" i="47"/>
  <c r="AQ399" i="47"/>
  <c r="AQ367" i="47"/>
  <c r="AQ331" i="47"/>
  <c r="AQ295" i="47"/>
  <c r="AQ259" i="47"/>
  <c r="AQ223" i="47"/>
  <c r="AQ187" i="47"/>
  <c r="AQ147" i="47"/>
  <c r="AQ86" i="47"/>
  <c r="AQ452" i="47"/>
  <c r="AQ425" i="47"/>
  <c r="AQ398" i="47"/>
  <c r="AQ327" i="47"/>
  <c r="AQ291" i="47"/>
  <c r="AQ255" i="47"/>
  <c r="AQ219" i="47"/>
  <c r="AQ183" i="47"/>
  <c r="AQ146" i="47"/>
  <c r="AQ75" i="47"/>
  <c r="AQ363" i="47"/>
  <c r="AQ1003" i="47"/>
  <c r="AQ989" i="47"/>
  <c r="AQ976" i="47"/>
  <c r="AQ963" i="47"/>
  <c r="AQ950" i="47"/>
  <c r="AQ937" i="47"/>
  <c r="AQ924" i="47"/>
  <c r="AQ911" i="47"/>
  <c r="AQ898" i="47"/>
  <c r="AQ885" i="47"/>
  <c r="AQ872" i="47"/>
  <c r="AQ859" i="47"/>
  <c r="AQ845" i="47"/>
  <c r="AQ832" i="47"/>
  <c r="AQ818" i="47"/>
  <c r="AQ801" i="47"/>
  <c r="AQ785" i="47"/>
  <c r="AQ764" i="47"/>
  <c r="AQ744" i="47"/>
  <c r="AQ720" i="47"/>
  <c r="AQ696" i="47"/>
  <c r="AQ672" i="47"/>
  <c r="AQ648" i="47"/>
  <c r="AQ624" i="47"/>
  <c r="AQ600" i="47"/>
  <c r="AQ576" i="47"/>
  <c r="AQ552" i="47"/>
  <c r="AQ528" i="47"/>
  <c r="AQ504" i="47"/>
  <c r="AQ480" i="47"/>
  <c r="AQ451" i="47"/>
  <c r="AQ423" i="47"/>
  <c r="AQ392" i="47"/>
  <c r="AQ362" i="47"/>
  <c r="AQ326" i="47"/>
  <c r="AQ290" i="47"/>
  <c r="AQ254" i="47"/>
  <c r="AQ218" i="47"/>
  <c r="AQ182" i="47"/>
  <c r="AQ140" i="47"/>
  <c r="AQ74" i="47"/>
  <c r="AO348" i="47"/>
  <c r="AO800" i="47"/>
  <c r="AO968" i="47"/>
  <c r="AO849" i="47"/>
  <c r="AO860" i="47"/>
  <c r="AO957" i="47"/>
  <c r="AO935" i="47"/>
  <c r="AO923" i="47"/>
  <c r="AO771" i="47"/>
  <c r="AO920" i="47"/>
  <c r="AO694" i="47"/>
  <c r="AO970" i="47"/>
  <c r="AO959" i="47"/>
  <c r="AO787" i="47"/>
  <c r="AO1005" i="47"/>
  <c r="AP1005" i="47" s="1"/>
  <c r="AO670" i="47"/>
  <c r="AO1003" i="47"/>
  <c r="AO909" i="47"/>
  <c r="AO669" i="47"/>
  <c r="AO49" i="47"/>
  <c r="AO786" i="47"/>
  <c r="AO911" i="47"/>
  <c r="AO995" i="47"/>
  <c r="AO887" i="47"/>
  <c r="AO637" i="47"/>
  <c r="AO337" i="47"/>
  <c r="AO994" i="47"/>
  <c r="AO873" i="47"/>
  <c r="AO420" i="47"/>
  <c r="AO981" i="47"/>
  <c r="AO861" i="47"/>
  <c r="AO1004" i="47"/>
  <c r="AO969" i="47"/>
  <c r="AO921" i="47"/>
  <c r="AO872" i="47"/>
  <c r="AO799" i="47"/>
  <c r="AO693" i="47"/>
  <c r="AO409" i="47"/>
  <c r="AO276" i="47"/>
  <c r="AO36" i="47"/>
  <c r="AO993" i="47"/>
  <c r="AO956" i="47"/>
  <c r="AO908" i="47"/>
  <c r="AO848" i="47"/>
  <c r="AO770" i="47"/>
  <c r="AO636" i="47"/>
  <c r="AO265" i="47"/>
  <c r="AO992" i="47"/>
  <c r="AO947" i="47"/>
  <c r="AO899" i="47"/>
  <c r="AO837" i="47"/>
  <c r="AO755" i="47"/>
  <c r="AO601" i="47"/>
  <c r="AO204" i="47"/>
  <c r="AO983" i="47"/>
  <c r="AO945" i="47"/>
  <c r="AO897" i="47"/>
  <c r="AO836" i="47"/>
  <c r="AO754" i="47"/>
  <c r="AO600" i="47"/>
  <c r="AO193" i="47"/>
  <c r="AO982" i="47"/>
  <c r="AO944" i="47"/>
  <c r="AO896" i="47"/>
  <c r="AO825" i="47"/>
  <c r="AO735" i="47"/>
  <c r="AO561" i="47"/>
  <c r="AO132" i="47"/>
  <c r="AO824" i="47"/>
  <c r="AO734" i="47"/>
  <c r="AO121" i="47"/>
  <c r="AO980" i="47"/>
  <c r="AO933" i="47"/>
  <c r="AO885" i="47"/>
  <c r="AO813" i="47"/>
  <c r="AO717" i="47"/>
  <c r="AO492" i="47"/>
  <c r="AO60" i="47"/>
  <c r="AO553" i="47"/>
  <c r="AO6" i="47"/>
  <c r="AO971" i="47"/>
  <c r="AO932" i="47"/>
  <c r="AO884" i="47"/>
  <c r="AO812" i="47"/>
  <c r="AO716" i="47"/>
  <c r="AO481" i="47"/>
  <c r="AO958" i="47"/>
  <c r="AO946" i="47"/>
  <c r="AO934" i="47"/>
  <c r="AO922" i="47"/>
  <c r="AO910" i="47"/>
  <c r="AO898" i="47"/>
  <c r="AO886" i="47"/>
  <c r="AO874" i="47"/>
  <c r="AO862" i="47"/>
  <c r="AO850" i="47"/>
  <c r="AO838" i="47"/>
  <c r="AO826" i="47"/>
  <c r="AO814" i="47"/>
  <c r="AO801" i="47"/>
  <c r="AO788" i="47"/>
  <c r="AO774" i="47"/>
  <c r="AO756" i="47"/>
  <c r="AO740" i="47"/>
  <c r="AO718" i="47"/>
  <c r="AO696" i="47"/>
  <c r="AO672" i="47"/>
  <c r="AO645" i="47"/>
  <c r="AO609" i="47"/>
  <c r="AO564" i="47"/>
  <c r="AO493" i="47"/>
  <c r="AO421" i="47"/>
  <c r="AO349" i="47"/>
  <c r="AO277" i="47"/>
  <c r="AO205" i="47"/>
  <c r="AO133" i="47"/>
  <c r="AO61" i="47"/>
  <c r="AO979" i="47"/>
  <c r="AO967" i="47"/>
  <c r="AO955" i="47"/>
  <c r="AO943" i="47"/>
  <c r="AO931" i="47"/>
  <c r="AO919" i="47"/>
  <c r="AO907" i="47"/>
  <c r="AO895" i="47"/>
  <c r="AO883" i="47"/>
  <c r="AO871" i="47"/>
  <c r="AO859" i="47"/>
  <c r="AO847" i="47"/>
  <c r="AO835" i="47"/>
  <c r="AO823" i="47"/>
  <c r="AO811" i="47"/>
  <c r="AO798" i="47"/>
  <c r="AO783" i="47"/>
  <c r="AO769" i="47"/>
  <c r="AO753" i="47"/>
  <c r="AO733" i="47"/>
  <c r="AO711" i="47"/>
  <c r="AO687" i="47"/>
  <c r="AO663" i="47"/>
  <c r="AO634" i="47"/>
  <c r="AO598" i="47"/>
  <c r="AO552" i="47"/>
  <c r="AO480" i="47"/>
  <c r="AO408" i="47"/>
  <c r="AO336" i="47"/>
  <c r="AO264" i="47"/>
  <c r="AO192" i="47"/>
  <c r="AO120" i="47"/>
  <c r="AO48" i="47"/>
  <c r="AO991" i="47"/>
  <c r="AO1002" i="47"/>
  <c r="AO990" i="47"/>
  <c r="AO978" i="47"/>
  <c r="AO966" i="47"/>
  <c r="AO954" i="47"/>
  <c r="AO942" i="47"/>
  <c r="AO930" i="47"/>
  <c r="AO918" i="47"/>
  <c r="AO906" i="47"/>
  <c r="AO894" i="47"/>
  <c r="AO882" i="47"/>
  <c r="AO870" i="47"/>
  <c r="AO858" i="47"/>
  <c r="AO846" i="47"/>
  <c r="AO834" i="47"/>
  <c r="AO822" i="47"/>
  <c r="AO810" i="47"/>
  <c r="AO797" i="47"/>
  <c r="AO782" i="47"/>
  <c r="AO768" i="47"/>
  <c r="AO752" i="47"/>
  <c r="AO732" i="47"/>
  <c r="AO710" i="47"/>
  <c r="AO686" i="47"/>
  <c r="AO661" i="47"/>
  <c r="AO633" i="47"/>
  <c r="AO597" i="47"/>
  <c r="AO541" i="47"/>
  <c r="AO469" i="47"/>
  <c r="AO397" i="47"/>
  <c r="AO325" i="47"/>
  <c r="AO253" i="47"/>
  <c r="AO181" i="47"/>
  <c r="AO109" i="47"/>
  <c r="AO37" i="47"/>
  <c r="AO1001" i="47"/>
  <c r="AO941" i="47"/>
  <c r="AO881" i="47"/>
  <c r="AO869" i="47"/>
  <c r="AO857" i="47"/>
  <c r="AO845" i="47"/>
  <c r="AO833" i="47"/>
  <c r="AO821" i="47"/>
  <c r="AO809" i="47"/>
  <c r="AO795" i="47"/>
  <c r="AO781" i="47"/>
  <c r="AO767" i="47"/>
  <c r="AO747" i="47"/>
  <c r="AO730" i="47"/>
  <c r="AO709" i="47"/>
  <c r="AO685" i="47"/>
  <c r="AO660" i="47"/>
  <c r="AO625" i="47"/>
  <c r="AO589" i="47"/>
  <c r="AO540" i="47"/>
  <c r="AO468" i="47"/>
  <c r="AO396" i="47"/>
  <c r="AO324" i="47"/>
  <c r="AO252" i="47"/>
  <c r="AO180" i="47"/>
  <c r="AO108" i="47"/>
  <c r="AO15" i="47"/>
  <c r="AO17" i="47"/>
  <c r="AO18" i="47"/>
  <c r="AO8" i="47"/>
  <c r="AO20" i="47"/>
  <c r="AO10" i="47"/>
  <c r="AO22" i="47"/>
  <c r="AO11" i="47"/>
  <c r="AO23" i="47"/>
  <c r="AO13" i="47"/>
  <c r="AO25" i="47"/>
  <c r="AO27" i="47"/>
  <c r="AO39" i="47"/>
  <c r="AO51" i="47"/>
  <c r="AO63" i="47"/>
  <c r="AO75" i="47"/>
  <c r="AO87" i="47"/>
  <c r="AO99" i="47"/>
  <c r="AO111" i="47"/>
  <c r="AO123" i="47"/>
  <c r="AO135" i="47"/>
  <c r="AO147" i="47"/>
  <c r="AO159" i="47"/>
  <c r="AO171" i="47"/>
  <c r="AO183" i="47"/>
  <c r="AO195" i="47"/>
  <c r="AO207" i="47"/>
  <c r="AO219" i="47"/>
  <c r="AO231" i="47"/>
  <c r="AO243" i="47"/>
  <c r="AO255" i="47"/>
  <c r="AO267" i="47"/>
  <c r="AO279" i="47"/>
  <c r="AO291" i="47"/>
  <c r="AO303" i="47"/>
  <c r="AO315" i="47"/>
  <c r="AO327" i="47"/>
  <c r="AO339" i="47"/>
  <c r="AO351" i="47"/>
  <c r="AO363" i="47"/>
  <c r="AO375" i="47"/>
  <c r="AO387" i="47"/>
  <c r="AO399" i="47"/>
  <c r="AO411" i="47"/>
  <c r="AO423" i="47"/>
  <c r="AO435" i="47"/>
  <c r="AO447" i="47"/>
  <c r="AO459" i="47"/>
  <c r="AO471" i="47"/>
  <c r="AO483" i="47"/>
  <c r="AO495" i="47"/>
  <c r="AO507" i="47"/>
  <c r="AO519" i="47"/>
  <c r="AO531" i="47"/>
  <c r="AO543" i="47"/>
  <c r="AO555" i="47"/>
  <c r="AO567" i="47"/>
  <c r="AO579" i="47"/>
  <c r="AO591" i="47"/>
  <c r="AO603" i="47"/>
  <c r="AO615" i="47"/>
  <c r="AO627" i="47"/>
  <c r="AO639" i="47"/>
  <c r="AO28" i="47"/>
  <c r="AO40" i="47"/>
  <c r="AO52" i="47"/>
  <c r="AO64" i="47"/>
  <c r="AO76" i="47"/>
  <c r="AO88" i="47"/>
  <c r="AO100" i="47"/>
  <c r="AO112" i="47"/>
  <c r="AO124" i="47"/>
  <c r="AO136" i="47"/>
  <c r="AO148" i="47"/>
  <c r="AO160" i="47"/>
  <c r="AO172" i="47"/>
  <c r="AO184" i="47"/>
  <c r="AO196" i="47"/>
  <c r="AO208" i="47"/>
  <c r="AO220" i="47"/>
  <c r="AO232" i="47"/>
  <c r="AO244" i="47"/>
  <c r="AO256" i="47"/>
  <c r="AO268" i="47"/>
  <c r="AO280" i="47"/>
  <c r="AO292" i="47"/>
  <c r="AO304" i="47"/>
  <c r="AO316" i="47"/>
  <c r="AO328" i="47"/>
  <c r="AO340" i="47"/>
  <c r="AO352" i="47"/>
  <c r="AO364" i="47"/>
  <c r="AO376" i="47"/>
  <c r="AO388" i="47"/>
  <c r="AO400" i="47"/>
  <c r="AO412" i="47"/>
  <c r="AO424" i="47"/>
  <c r="AO436" i="47"/>
  <c r="AO448" i="47"/>
  <c r="AO460" i="47"/>
  <c r="AO472" i="47"/>
  <c r="AO484" i="47"/>
  <c r="AO496" i="47"/>
  <c r="AO508" i="47"/>
  <c r="AO520" i="47"/>
  <c r="AO532" i="47"/>
  <c r="AO544" i="47"/>
  <c r="AO556" i="47"/>
  <c r="AO568" i="47"/>
  <c r="AO580" i="47"/>
  <c r="AO592" i="47"/>
  <c r="AO604" i="47"/>
  <c r="AO616" i="47"/>
  <c r="AO628" i="47"/>
  <c r="AO640" i="47"/>
  <c r="AO652" i="47"/>
  <c r="AO664" i="47"/>
  <c r="AO676" i="47"/>
  <c r="AO688" i="47"/>
  <c r="AO700" i="47"/>
  <c r="AO712" i="47"/>
  <c r="AO724" i="47"/>
  <c r="AO736" i="47"/>
  <c r="AO748" i="47"/>
  <c r="AO760" i="47"/>
  <c r="AO772" i="47"/>
  <c r="AO784" i="47"/>
  <c r="AO796" i="47"/>
  <c r="AO808" i="47"/>
  <c r="AO29" i="47"/>
  <c r="AO41" i="47"/>
  <c r="AO53" i="47"/>
  <c r="AO65" i="47"/>
  <c r="AO77" i="47"/>
  <c r="AO89" i="47"/>
  <c r="AO101" i="47"/>
  <c r="AO113" i="47"/>
  <c r="AO125" i="47"/>
  <c r="AO137" i="47"/>
  <c r="AO149" i="47"/>
  <c r="AO161" i="47"/>
  <c r="AO173" i="47"/>
  <c r="AO185" i="47"/>
  <c r="AO197" i="47"/>
  <c r="AO209" i="47"/>
  <c r="AO221" i="47"/>
  <c r="AO233" i="47"/>
  <c r="AO245" i="47"/>
  <c r="AO257" i="47"/>
  <c r="AO269" i="47"/>
  <c r="AO281" i="47"/>
  <c r="AO293" i="47"/>
  <c r="AO305" i="47"/>
  <c r="AO317" i="47"/>
  <c r="AO329" i="47"/>
  <c r="AO341" i="47"/>
  <c r="AO353" i="47"/>
  <c r="AO365" i="47"/>
  <c r="AO377" i="47"/>
  <c r="AO389" i="47"/>
  <c r="AO401" i="47"/>
  <c r="AO413" i="47"/>
  <c r="AO425" i="47"/>
  <c r="AO437" i="47"/>
  <c r="AO449" i="47"/>
  <c r="AO461" i="47"/>
  <c r="AO473" i="47"/>
  <c r="AO485" i="47"/>
  <c r="AO497" i="47"/>
  <c r="AO509" i="47"/>
  <c r="AO521" i="47"/>
  <c r="AO533" i="47"/>
  <c r="AO545" i="47"/>
  <c r="AO557" i="47"/>
  <c r="AO569" i="47"/>
  <c r="AO581" i="47"/>
  <c r="AO593" i="47"/>
  <c r="AO605" i="47"/>
  <c r="AO617" i="47"/>
  <c r="AO629" i="47"/>
  <c r="AO641" i="47"/>
  <c r="AO653" i="47"/>
  <c r="AO665" i="47"/>
  <c r="AO677" i="47"/>
  <c r="AO689" i="47"/>
  <c r="AO701" i="47"/>
  <c r="AO713" i="47"/>
  <c r="AO725" i="47"/>
  <c r="AO737" i="47"/>
  <c r="AO749" i="47"/>
  <c r="AO761" i="47"/>
  <c r="AO773" i="47"/>
  <c r="AO785" i="47"/>
  <c r="AO7" i="47"/>
  <c r="AO30" i="47"/>
  <c r="AO42" i="47"/>
  <c r="AO54" i="47"/>
  <c r="AO66" i="47"/>
  <c r="AO78" i="47"/>
  <c r="AO90" i="47"/>
  <c r="AO102" i="47"/>
  <c r="AO114" i="47"/>
  <c r="AO126" i="47"/>
  <c r="AO138" i="47"/>
  <c r="AO150" i="47"/>
  <c r="AO162" i="47"/>
  <c r="AO174" i="47"/>
  <c r="AO186" i="47"/>
  <c r="AO198" i="47"/>
  <c r="AO210" i="47"/>
  <c r="AO222" i="47"/>
  <c r="AO234" i="47"/>
  <c r="AO246" i="47"/>
  <c r="AO258" i="47"/>
  <c r="AO270" i="47"/>
  <c r="AO282" i="47"/>
  <c r="AO294" i="47"/>
  <c r="AO306" i="47"/>
  <c r="AO318" i="47"/>
  <c r="AO330" i="47"/>
  <c r="AO342" i="47"/>
  <c r="AO354" i="47"/>
  <c r="AO366" i="47"/>
  <c r="AO378" i="47"/>
  <c r="AO390" i="47"/>
  <c r="AO402" i="47"/>
  <c r="AO414" i="47"/>
  <c r="AO426" i="47"/>
  <c r="AO438" i="47"/>
  <c r="AO450" i="47"/>
  <c r="AO462" i="47"/>
  <c r="AO474" i="47"/>
  <c r="AO486" i="47"/>
  <c r="AO498" i="47"/>
  <c r="AO510" i="47"/>
  <c r="AO522" i="47"/>
  <c r="AO534" i="47"/>
  <c r="AO546" i="47"/>
  <c r="AO558" i="47"/>
  <c r="AO570" i="47"/>
  <c r="AO582" i="47"/>
  <c r="AO594" i="47"/>
  <c r="AO606" i="47"/>
  <c r="AO618" i="47"/>
  <c r="AO630" i="47"/>
  <c r="AO642" i="47"/>
  <c r="AO654" i="47"/>
  <c r="AO666" i="47"/>
  <c r="AO678" i="47"/>
  <c r="AO690" i="47"/>
  <c r="AO702" i="47"/>
  <c r="AO714" i="47"/>
  <c r="AO726" i="47"/>
  <c r="AO738" i="47"/>
  <c r="AO750" i="47"/>
  <c r="AO762" i="47"/>
  <c r="AO9" i="47"/>
  <c r="AO31" i="47"/>
  <c r="AO43" i="47"/>
  <c r="AO55" i="47"/>
  <c r="AO67" i="47"/>
  <c r="AO79" i="47"/>
  <c r="AO91" i="47"/>
  <c r="AO103" i="47"/>
  <c r="AO115" i="47"/>
  <c r="AO127" i="47"/>
  <c r="AO139" i="47"/>
  <c r="AO151" i="47"/>
  <c r="AO163" i="47"/>
  <c r="AO175" i="47"/>
  <c r="AO187" i="47"/>
  <c r="AO199" i="47"/>
  <c r="AO211" i="47"/>
  <c r="AO223" i="47"/>
  <c r="AO235" i="47"/>
  <c r="AO247" i="47"/>
  <c r="AO259" i="47"/>
  <c r="AO271" i="47"/>
  <c r="AO283" i="47"/>
  <c r="AO295" i="47"/>
  <c r="AO307" i="47"/>
  <c r="AO319" i="47"/>
  <c r="AO331" i="47"/>
  <c r="AO343" i="47"/>
  <c r="AO355" i="47"/>
  <c r="AO367" i="47"/>
  <c r="AO379" i="47"/>
  <c r="AO391" i="47"/>
  <c r="AO403" i="47"/>
  <c r="AO415" i="47"/>
  <c r="AO427" i="47"/>
  <c r="AO439" i="47"/>
  <c r="AO451" i="47"/>
  <c r="AO463" i="47"/>
  <c r="AO475" i="47"/>
  <c r="AO487" i="47"/>
  <c r="AO499" i="47"/>
  <c r="AO511" i="47"/>
  <c r="AO523" i="47"/>
  <c r="AO535" i="47"/>
  <c r="AO547" i="47"/>
  <c r="AO559" i="47"/>
  <c r="AO571" i="47"/>
  <c r="AO583" i="47"/>
  <c r="AO595" i="47"/>
  <c r="AO607" i="47"/>
  <c r="AO619" i="47"/>
  <c r="AO631" i="47"/>
  <c r="AO643" i="47"/>
  <c r="AO655" i="47"/>
  <c r="AO667" i="47"/>
  <c r="AO679" i="47"/>
  <c r="AO691" i="47"/>
  <c r="AO703" i="47"/>
  <c r="AO715" i="47"/>
  <c r="AO727" i="47"/>
  <c r="AO739" i="47"/>
  <c r="AO751" i="47"/>
  <c r="AO763" i="47"/>
  <c r="AO12" i="47"/>
  <c r="AO32" i="47"/>
  <c r="AO44" i="47"/>
  <c r="AO56" i="47"/>
  <c r="AO68" i="47"/>
  <c r="AO80" i="47"/>
  <c r="AO92" i="47"/>
  <c r="AO104" i="47"/>
  <c r="AO116" i="47"/>
  <c r="AO128" i="47"/>
  <c r="AO140" i="47"/>
  <c r="AO152" i="47"/>
  <c r="AO164" i="47"/>
  <c r="AO176" i="47"/>
  <c r="AO188" i="47"/>
  <c r="AO200" i="47"/>
  <c r="AO212" i="47"/>
  <c r="AO224" i="47"/>
  <c r="AO236" i="47"/>
  <c r="AO248" i="47"/>
  <c r="AO260" i="47"/>
  <c r="AO272" i="47"/>
  <c r="AO284" i="47"/>
  <c r="AO296" i="47"/>
  <c r="AO308" i="47"/>
  <c r="AO320" i="47"/>
  <c r="AO332" i="47"/>
  <c r="AO344" i="47"/>
  <c r="AO356" i="47"/>
  <c r="AO368" i="47"/>
  <c r="AO380" i="47"/>
  <c r="AO392" i="47"/>
  <c r="AO404" i="47"/>
  <c r="AO416" i="47"/>
  <c r="AO428" i="47"/>
  <c r="AO440" i="47"/>
  <c r="AO452" i="47"/>
  <c r="AO464" i="47"/>
  <c r="AO476" i="47"/>
  <c r="AO488" i="47"/>
  <c r="AO500" i="47"/>
  <c r="AO512" i="47"/>
  <c r="AO524" i="47"/>
  <c r="AO536" i="47"/>
  <c r="AO548" i="47"/>
  <c r="AO560" i="47"/>
  <c r="AO572" i="47"/>
  <c r="AO584" i="47"/>
  <c r="AO596" i="47"/>
  <c r="AO608" i="47"/>
  <c r="AO620" i="47"/>
  <c r="AO632" i="47"/>
  <c r="AO644" i="47"/>
  <c r="AO656" i="47"/>
  <c r="AO668" i="47"/>
  <c r="AO680" i="47"/>
  <c r="AO692" i="47"/>
  <c r="AO704" i="47"/>
  <c r="AO14" i="47"/>
  <c r="AO33" i="47"/>
  <c r="AO45" i="47"/>
  <c r="AO57" i="47"/>
  <c r="AO69" i="47"/>
  <c r="AO81" i="47"/>
  <c r="AO93" i="47"/>
  <c r="AO105" i="47"/>
  <c r="AO117" i="47"/>
  <c r="AO129" i="47"/>
  <c r="AO141" i="47"/>
  <c r="AO153" i="47"/>
  <c r="AO165" i="47"/>
  <c r="AO177" i="47"/>
  <c r="AO189" i="47"/>
  <c r="AO201" i="47"/>
  <c r="AO213" i="47"/>
  <c r="AO225" i="47"/>
  <c r="AO237" i="47"/>
  <c r="AO249" i="47"/>
  <c r="AO261" i="47"/>
  <c r="AO273" i="47"/>
  <c r="AO285" i="47"/>
  <c r="AO297" i="47"/>
  <c r="AO309" i="47"/>
  <c r="AO321" i="47"/>
  <c r="AO333" i="47"/>
  <c r="AO345" i="47"/>
  <c r="AO357" i="47"/>
  <c r="AO369" i="47"/>
  <c r="AO381" i="47"/>
  <c r="AO393" i="47"/>
  <c r="AO405" i="47"/>
  <c r="AO417" i="47"/>
  <c r="AO429" i="47"/>
  <c r="AO441" i="47"/>
  <c r="AO453" i="47"/>
  <c r="AO465" i="47"/>
  <c r="AO477" i="47"/>
  <c r="AO489" i="47"/>
  <c r="AO501" i="47"/>
  <c r="AO513" i="47"/>
  <c r="AO525" i="47"/>
  <c r="AO537" i="47"/>
  <c r="AO549" i="47"/>
  <c r="AO16" i="47"/>
  <c r="AO34" i="47"/>
  <c r="AO46" i="47"/>
  <c r="AO58" i="47"/>
  <c r="AO70" i="47"/>
  <c r="AO82" i="47"/>
  <c r="AO94" i="47"/>
  <c r="AO106" i="47"/>
  <c r="AO118" i="47"/>
  <c r="AO130" i="47"/>
  <c r="AO142" i="47"/>
  <c r="AO154" i="47"/>
  <c r="AO166" i="47"/>
  <c r="AO178" i="47"/>
  <c r="AO190" i="47"/>
  <c r="AO202" i="47"/>
  <c r="AO214" i="47"/>
  <c r="AO226" i="47"/>
  <c r="AO238" i="47"/>
  <c r="AO250" i="47"/>
  <c r="AO262" i="47"/>
  <c r="AO274" i="47"/>
  <c r="AO286" i="47"/>
  <c r="AO298" i="47"/>
  <c r="AO310" i="47"/>
  <c r="AO322" i="47"/>
  <c r="AO334" i="47"/>
  <c r="AO346" i="47"/>
  <c r="AO358" i="47"/>
  <c r="AO370" i="47"/>
  <c r="AO382" i="47"/>
  <c r="AO394" i="47"/>
  <c r="AO406" i="47"/>
  <c r="AO418" i="47"/>
  <c r="AO430" i="47"/>
  <c r="AO442" i="47"/>
  <c r="AO454" i="47"/>
  <c r="AO466" i="47"/>
  <c r="AO478" i="47"/>
  <c r="AO490" i="47"/>
  <c r="AO502" i="47"/>
  <c r="AO514" i="47"/>
  <c r="AO526" i="47"/>
  <c r="AO538" i="47"/>
  <c r="AO550" i="47"/>
  <c r="AO562" i="47"/>
  <c r="AO574" i="47"/>
  <c r="AO586" i="47"/>
  <c r="AO19" i="47"/>
  <c r="AO35" i="47"/>
  <c r="AO47" i="47"/>
  <c r="AO59" i="47"/>
  <c r="AO71" i="47"/>
  <c r="AO83" i="47"/>
  <c r="AO95" i="47"/>
  <c r="AO107" i="47"/>
  <c r="AO119" i="47"/>
  <c r="AO131" i="47"/>
  <c r="AO143" i="47"/>
  <c r="AO155" i="47"/>
  <c r="AO167" i="47"/>
  <c r="AO179" i="47"/>
  <c r="AO191" i="47"/>
  <c r="AO203" i="47"/>
  <c r="AO215" i="47"/>
  <c r="AO227" i="47"/>
  <c r="AO239" i="47"/>
  <c r="AO251" i="47"/>
  <c r="AO263" i="47"/>
  <c r="AO275" i="47"/>
  <c r="AO287" i="47"/>
  <c r="AO299" i="47"/>
  <c r="AO311" i="47"/>
  <c r="AO323" i="47"/>
  <c r="AO335" i="47"/>
  <c r="AO347" i="47"/>
  <c r="AO359" i="47"/>
  <c r="AO371" i="47"/>
  <c r="AO383" i="47"/>
  <c r="AO395" i="47"/>
  <c r="AO407" i="47"/>
  <c r="AO419" i="47"/>
  <c r="AO431" i="47"/>
  <c r="AO443" i="47"/>
  <c r="AO455" i="47"/>
  <c r="AO467" i="47"/>
  <c r="AO479" i="47"/>
  <c r="AO491" i="47"/>
  <c r="AO503" i="47"/>
  <c r="AO515" i="47"/>
  <c r="AO527" i="47"/>
  <c r="AO539" i="47"/>
  <c r="AO551" i="47"/>
  <c r="AO563" i="47"/>
  <c r="AO575" i="47"/>
  <c r="AO587" i="47"/>
  <c r="AO599" i="47"/>
  <c r="AO611" i="47"/>
  <c r="AO623" i="47"/>
  <c r="AO635" i="47"/>
  <c r="AO647" i="47"/>
  <c r="AO659" i="47"/>
  <c r="AO671" i="47"/>
  <c r="AO683" i="47"/>
  <c r="AO695" i="47"/>
  <c r="AO707" i="47"/>
  <c r="AO719" i="47"/>
  <c r="AO731" i="47"/>
  <c r="AO26" i="47"/>
  <c r="AO38" i="47"/>
  <c r="AO50" i="47"/>
  <c r="AO62" i="47"/>
  <c r="AO74" i="47"/>
  <c r="AO86" i="47"/>
  <c r="AO98" i="47"/>
  <c r="AO110" i="47"/>
  <c r="AO122" i="47"/>
  <c r="AO134" i="47"/>
  <c r="AO146" i="47"/>
  <c r="AO158" i="47"/>
  <c r="AO170" i="47"/>
  <c r="AO182" i="47"/>
  <c r="AO194" i="47"/>
  <c r="AO206" i="47"/>
  <c r="AO218" i="47"/>
  <c r="AO230" i="47"/>
  <c r="AO242" i="47"/>
  <c r="AO254" i="47"/>
  <c r="AO266" i="47"/>
  <c r="AO278" i="47"/>
  <c r="AO290" i="47"/>
  <c r="AO302" i="47"/>
  <c r="AO314" i="47"/>
  <c r="AO326" i="47"/>
  <c r="AO338" i="47"/>
  <c r="AO350" i="47"/>
  <c r="AO362" i="47"/>
  <c r="AO374" i="47"/>
  <c r="AO386" i="47"/>
  <c r="AO398" i="47"/>
  <c r="AO410" i="47"/>
  <c r="AO422" i="47"/>
  <c r="AO434" i="47"/>
  <c r="AO446" i="47"/>
  <c r="AO458" i="47"/>
  <c r="AO470" i="47"/>
  <c r="AO482" i="47"/>
  <c r="AO494" i="47"/>
  <c r="AO506" i="47"/>
  <c r="AO518" i="47"/>
  <c r="AO530" i="47"/>
  <c r="AO542" i="47"/>
  <c r="AO554" i="47"/>
  <c r="AO566" i="47"/>
  <c r="AO578" i="47"/>
  <c r="AO590" i="47"/>
  <c r="AO602" i="47"/>
  <c r="AO614" i="47"/>
  <c r="AO626" i="47"/>
  <c r="AO638" i="47"/>
  <c r="AO650" i="47"/>
  <c r="AO662" i="47"/>
  <c r="AO976" i="47"/>
  <c r="AO964" i="47"/>
  <c r="AO952" i="47"/>
  <c r="AO940" i="47"/>
  <c r="AO928" i="47"/>
  <c r="AO916" i="47"/>
  <c r="AO904" i="47"/>
  <c r="AO892" i="47"/>
  <c r="AO880" i="47"/>
  <c r="AO868" i="47"/>
  <c r="AO856" i="47"/>
  <c r="AO844" i="47"/>
  <c r="AO832" i="47"/>
  <c r="AO820" i="47"/>
  <c r="AO807" i="47"/>
  <c r="AO794" i="47"/>
  <c r="AO780" i="47"/>
  <c r="AO766" i="47"/>
  <c r="AO746" i="47"/>
  <c r="AO729" i="47"/>
  <c r="AO708" i="47"/>
  <c r="AO684" i="47"/>
  <c r="AO658" i="47"/>
  <c r="AO624" i="47"/>
  <c r="AO588" i="47"/>
  <c r="AO529" i="47"/>
  <c r="AO457" i="47"/>
  <c r="AO385" i="47"/>
  <c r="AO313" i="47"/>
  <c r="AO241" i="47"/>
  <c r="AO169" i="47"/>
  <c r="AO97" i="47"/>
  <c r="AO24" i="47"/>
  <c r="AO965" i="47"/>
  <c r="AO905" i="47"/>
  <c r="AO999" i="47"/>
  <c r="AO987" i="47"/>
  <c r="AO975" i="47"/>
  <c r="AO963" i="47"/>
  <c r="AO951" i="47"/>
  <c r="AO939" i="47"/>
  <c r="AO927" i="47"/>
  <c r="AO915" i="47"/>
  <c r="AO903" i="47"/>
  <c r="AO891" i="47"/>
  <c r="AO879" i="47"/>
  <c r="AO867" i="47"/>
  <c r="AO855" i="47"/>
  <c r="AO843" i="47"/>
  <c r="AO831" i="47"/>
  <c r="AO819" i="47"/>
  <c r="AO806" i="47"/>
  <c r="AO793" i="47"/>
  <c r="AO779" i="47"/>
  <c r="AO765" i="47"/>
  <c r="AO745" i="47"/>
  <c r="AO728" i="47"/>
  <c r="AO706" i="47"/>
  <c r="AO682" i="47"/>
  <c r="AO657" i="47"/>
  <c r="AO622" i="47"/>
  <c r="AO585" i="47"/>
  <c r="AO528" i="47"/>
  <c r="AO456" i="47"/>
  <c r="AO384" i="47"/>
  <c r="AO312" i="47"/>
  <c r="AO240" i="47"/>
  <c r="AO168" i="47"/>
  <c r="AO96" i="47"/>
  <c r="AO21" i="47"/>
  <c r="AO953" i="47"/>
  <c r="AO929" i="47"/>
  <c r="AO1000" i="47"/>
  <c r="AO986" i="47"/>
  <c r="AO950" i="47"/>
  <c r="AO938" i="47"/>
  <c r="AO926" i="47"/>
  <c r="AO914" i="47"/>
  <c r="AO902" i="47"/>
  <c r="AO890" i="47"/>
  <c r="AO878" i="47"/>
  <c r="AO866" i="47"/>
  <c r="AO854" i="47"/>
  <c r="AO842" i="47"/>
  <c r="AO830" i="47"/>
  <c r="AO818" i="47"/>
  <c r="AO805" i="47"/>
  <c r="AO792" i="47"/>
  <c r="AO778" i="47"/>
  <c r="AO764" i="47"/>
  <c r="AO744" i="47"/>
  <c r="AO723" i="47"/>
  <c r="AO705" i="47"/>
  <c r="AO681" i="47"/>
  <c r="AO651" i="47"/>
  <c r="AO621" i="47"/>
  <c r="AO577" i="47"/>
  <c r="AO517" i="47"/>
  <c r="AO445" i="47"/>
  <c r="AO373" i="47"/>
  <c r="AO301" i="47"/>
  <c r="AO229" i="47"/>
  <c r="AO157" i="47"/>
  <c r="AO85" i="47"/>
  <c r="AO977" i="47"/>
  <c r="AO917" i="47"/>
  <c r="AO988" i="47"/>
  <c r="AO962" i="47"/>
  <c r="AO985" i="47"/>
  <c r="AO961" i="47"/>
  <c r="AO937" i="47"/>
  <c r="AO925" i="47"/>
  <c r="AO913" i="47"/>
  <c r="AO901" i="47"/>
  <c r="AO889" i="47"/>
  <c r="AO877" i="47"/>
  <c r="AO865" i="47"/>
  <c r="AO853" i="47"/>
  <c r="AO841" i="47"/>
  <c r="AO829" i="47"/>
  <c r="AO817" i="47"/>
  <c r="AO804" i="47"/>
  <c r="AO791" i="47"/>
  <c r="AO777" i="47"/>
  <c r="AO759" i="47"/>
  <c r="AO743" i="47"/>
  <c r="AO722" i="47"/>
  <c r="AO699" i="47"/>
  <c r="AO675" i="47"/>
  <c r="AO649" i="47"/>
  <c r="AO613" i="47"/>
  <c r="AO576" i="47"/>
  <c r="AO516" i="47"/>
  <c r="AO444" i="47"/>
  <c r="AO372" i="47"/>
  <c r="AO300" i="47"/>
  <c r="AO228" i="47"/>
  <c r="AO156" i="47"/>
  <c r="AO84" i="47"/>
  <c r="AO989" i="47"/>
  <c r="AO893" i="47"/>
  <c r="AO998" i="47"/>
  <c r="AO974" i="47"/>
  <c r="AO997" i="47"/>
  <c r="AO973" i="47"/>
  <c r="AO949" i="47"/>
  <c r="AO996" i="47"/>
  <c r="AO984" i="47"/>
  <c r="AO972" i="47"/>
  <c r="AO960" i="47"/>
  <c r="AO948" i="47"/>
  <c r="AO936" i="47"/>
  <c r="AO924" i="47"/>
  <c r="AO912" i="47"/>
  <c r="AO900" i="47"/>
  <c r="AO888" i="47"/>
  <c r="AO876" i="47"/>
  <c r="AO864" i="47"/>
  <c r="AO852" i="47"/>
  <c r="AO840" i="47"/>
  <c r="AO828" i="47"/>
  <c r="AO816" i="47"/>
  <c r="AO803" i="47"/>
  <c r="AO790" i="47"/>
  <c r="AO776" i="47"/>
  <c r="AO758" i="47"/>
  <c r="AO742" i="47"/>
  <c r="AO721" i="47"/>
  <c r="AO698" i="47"/>
  <c r="AO674" i="47"/>
  <c r="AO648" i="47"/>
  <c r="AO612" i="47"/>
  <c r="AO573" i="47"/>
  <c r="AO505" i="47"/>
  <c r="AO433" i="47"/>
  <c r="AO361" i="47"/>
  <c r="AO289" i="47"/>
  <c r="AO217" i="47"/>
  <c r="AO145" i="47"/>
  <c r="AO73" i="47"/>
  <c r="AO875" i="47"/>
  <c r="AO863" i="47"/>
  <c r="AO851" i="47"/>
  <c r="AO839" i="47"/>
  <c r="AO827" i="47"/>
  <c r="AO815" i="47"/>
  <c r="AO802" i="47"/>
  <c r="AO789" i="47"/>
  <c r="AO775" i="47"/>
  <c r="AO757" i="47"/>
  <c r="AO741" i="47"/>
  <c r="AO720" i="47"/>
  <c r="AO697" i="47"/>
  <c r="AO673" i="47"/>
  <c r="AO646" i="47"/>
  <c r="AO610" i="47"/>
  <c r="AO565" i="47"/>
  <c r="AO504" i="47"/>
  <c r="AO432" i="47"/>
  <c r="AO360" i="47"/>
  <c r="AO288" i="47"/>
  <c r="AO216" i="47"/>
  <c r="AO144" i="47"/>
  <c r="AO72" i="47"/>
  <c r="I7" i="51"/>
  <c r="I8" i="51"/>
  <c r="J8" i="51"/>
  <c r="I9" i="51"/>
  <c r="J9" i="51"/>
  <c r="J18" i="51" s="1"/>
  <c r="K9" i="51"/>
  <c r="K18" i="51" s="1"/>
  <c r="I10" i="51"/>
  <c r="J10" i="51"/>
  <c r="K10" i="51"/>
  <c r="L10" i="51"/>
  <c r="I11" i="51"/>
  <c r="I18" i="51" s="1"/>
  <c r="J11" i="51"/>
  <c r="K11" i="51"/>
  <c r="L11" i="51"/>
  <c r="M11" i="51"/>
  <c r="I12" i="51"/>
  <c r="J12" i="51"/>
  <c r="K12" i="51"/>
  <c r="L12" i="51"/>
  <c r="M12" i="51"/>
  <c r="N12" i="51"/>
  <c r="I13" i="51"/>
  <c r="J13" i="51"/>
  <c r="K13" i="51"/>
  <c r="L13" i="51"/>
  <c r="M13" i="51"/>
  <c r="N13" i="51"/>
  <c r="O13" i="51"/>
  <c r="O18" i="51" s="1"/>
  <c r="I14" i="51"/>
  <c r="J14" i="51"/>
  <c r="K14" i="51"/>
  <c r="L14" i="51"/>
  <c r="M14" i="51"/>
  <c r="N14" i="51"/>
  <c r="O14" i="51"/>
  <c r="P14" i="51"/>
  <c r="P18" i="51" s="1"/>
  <c r="I15" i="51"/>
  <c r="J15" i="51"/>
  <c r="K15" i="51"/>
  <c r="L15" i="51"/>
  <c r="M15" i="51"/>
  <c r="N15" i="51"/>
  <c r="O15" i="51"/>
  <c r="P15" i="51"/>
  <c r="Q15" i="51"/>
  <c r="I16" i="51"/>
  <c r="J16" i="51"/>
  <c r="K16" i="51"/>
  <c r="L16" i="51"/>
  <c r="M16" i="51"/>
  <c r="N16" i="51"/>
  <c r="O16" i="51"/>
  <c r="P16" i="51"/>
  <c r="Q16" i="51"/>
  <c r="Q18" i="51" s="1"/>
  <c r="R16" i="51"/>
  <c r="I17" i="51"/>
  <c r="J17" i="51"/>
  <c r="K17" i="51"/>
  <c r="L17" i="51"/>
  <c r="L18" i="51" s="1"/>
  <c r="M17" i="51"/>
  <c r="M18" i="51" s="1"/>
  <c r="N17" i="51"/>
  <c r="O17" i="51"/>
  <c r="P17" i="51"/>
  <c r="Q17" i="51"/>
  <c r="R17" i="51"/>
  <c r="R18" i="51" s="1"/>
  <c r="S17" i="51"/>
  <c r="S18" i="51" s="1"/>
  <c r="N18" i="51"/>
  <c r="W1005" i="47" l="1"/>
  <c r="X1005" i="47" s="1"/>
  <c r="DJ1005" i="54"/>
  <c r="DK1005" i="54" s="1"/>
  <c r="CN1005" i="54"/>
  <c r="B1009" i="44" s="1"/>
  <c r="D12" i="52"/>
  <c r="AV8" i="51" l="1"/>
  <c r="AV9" i="51"/>
  <c r="AV10" i="51"/>
  <c r="AV11" i="51"/>
  <c r="AV12" i="51"/>
  <c r="AV13" i="51"/>
  <c r="AV14" i="51"/>
  <c r="AV15" i="51"/>
  <c r="AV16" i="51"/>
  <c r="AV17" i="51"/>
  <c r="AV18" i="51"/>
  <c r="AV19" i="51"/>
  <c r="AV20" i="51"/>
  <c r="AV21" i="51"/>
  <c r="AV22" i="51"/>
  <c r="AV23" i="51"/>
  <c r="AV24" i="51"/>
  <c r="AV25" i="51"/>
  <c r="AV26" i="51"/>
  <c r="AV27" i="51"/>
  <c r="AV28" i="51"/>
  <c r="AV29" i="51"/>
  <c r="AV7" i="51"/>
  <c r="AH2" i="51" l="1"/>
  <c r="D14" i="52" l="1"/>
  <c r="E12" i="52"/>
  <c r="AI3" i="51" s="1"/>
  <c r="AK8" i="51"/>
  <c r="AK9" i="51"/>
  <c r="AK10" i="51"/>
  <c r="AK11" i="51"/>
  <c r="AK12" i="51"/>
  <c r="AK13" i="51"/>
  <c r="AK14" i="51"/>
  <c r="AK15" i="51"/>
  <c r="AK16" i="51"/>
  <c r="AK17" i="51"/>
  <c r="AK18" i="51"/>
  <c r="AK19" i="51"/>
  <c r="AK20" i="51"/>
  <c r="AK21" i="51"/>
  <c r="AK22" i="51"/>
  <c r="AK23" i="51"/>
  <c r="AK24" i="51"/>
  <c r="AK25" i="51"/>
  <c r="AK26" i="51"/>
  <c r="AK27" i="51"/>
  <c r="AK28" i="51"/>
  <c r="AK29" i="51"/>
  <c r="AK30" i="51"/>
  <c r="AK31" i="51"/>
  <c r="AK32" i="51"/>
  <c r="AK33" i="51"/>
  <c r="AK34" i="51"/>
  <c r="AK35" i="51"/>
  <c r="AK36" i="51"/>
  <c r="AK37" i="51"/>
  <c r="AK38" i="51"/>
  <c r="AK39" i="51"/>
  <c r="AK40" i="51"/>
  <c r="AK41" i="51"/>
  <c r="AK42" i="51"/>
  <c r="AK43" i="51"/>
  <c r="AK44" i="51"/>
  <c r="AK45" i="51"/>
  <c r="AK46" i="51"/>
  <c r="AK47" i="51"/>
  <c r="AK48" i="51"/>
  <c r="AK49" i="51"/>
  <c r="AK50" i="51"/>
  <c r="AK51" i="51"/>
  <c r="AK52" i="51"/>
  <c r="AK53" i="51"/>
  <c r="AK54" i="51"/>
  <c r="AK55" i="51"/>
  <c r="AK56" i="51"/>
  <c r="AK57" i="51"/>
  <c r="AK58" i="51"/>
  <c r="AK59" i="51"/>
  <c r="AK60" i="51"/>
  <c r="AK61" i="51"/>
  <c r="AK62" i="51"/>
  <c r="AK63" i="51"/>
  <c r="AK64" i="51"/>
  <c r="AK65" i="51"/>
  <c r="AK66" i="51"/>
  <c r="AK67" i="51"/>
  <c r="AK68" i="51"/>
  <c r="AK69" i="51"/>
  <c r="AK70" i="51"/>
  <c r="AK71" i="51"/>
  <c r="AK72" i="51"/>
  <c r="AK73" i="51"/>
  <c r="AK74" i="51"/>
  <c r="AK75" i="51"/>
  <c r="AK76" i="51"/>
  <c r="AK77" i="51"/>
  <c r="AK78" i="51"/>
  <c r="AK79" i="51"/>
  <c r="AK80" i="51"/>
  <c r="AK81" i="51"/>
  <c r="AK82" i="51"/>
  <c r="AK83" i="51"/>
  <c r="AK84" i="51"/>
  <c r="AK85" i="51"/>
  <c r="AK86" i="51"/>
  <c r="AK87" i="51"/>
  <c r="AK88" i="51"/>
  <c r="AK89" i="51"/>
  <c r="AK90" i="51"/>
  <c r="AK91" i="51"/>
  <c r="AK92" i="51"/>
  <c r="AK93" i="51"/>
  <c r="AK94" i="51"/>
  <c r="AK95" i="51"/>
  <c r="AK96" i="51"/>
  <c r="AK97" i="51"/>
  <c r="AK98" i="51"/>
  <c r="AK99" i="51"/>
  <c r="AK100" i="51"/>
  <c r="AK101" i="51"/>
  <c r="AK102" i="51"/>
  <c r="AK103" i="51"/>
  <c r="AK104" i="51"/>
  <c r="AK105" i="51"/>
  <c r="AK106" i="51"/>
  <c r="AK107" i="51"/>
  <c r="AK108" i="51"/>
  <c r="AK109" i="51"/>
  <c r="AK110" i="51"/>
  <c r="AK111" i="51"/>
  <c r="AK112" i="51"/>
  <c r="AK113" i="51"/>
  <c r="AK114" i="51"/>
  <c r="AK115" i="51"/>
  <c r="AK116" i="51"/>
  <c r="AK117" i="51"/>
  <c r="AK118" i="51"/>
  <c r="AK119" i="51"/>
  <c r="AK120" i="51"/>
  <c r="AK121" i="51"/>
  <c r="AK122" i="51"/>
  <c r="AK123" i="51"/>
  <c r="AK124" i="51"/>
  <c r="AK125" i="51"/>
  <c r="AK126" i="51"/>
  <c r="AK127" i="51"/>
  <c r="AK128" i="51"/>
  <c r="AK129" i="51"/>
  <c r="AK130" i="51"/>
  <c r="AK131" i="51"/>
  <c r="AK132" i="51"/>
  <c r="AK133" i="51"/>
  <c r="AK134" i="51"/>
  <c r="AK135" i="51"/>
  <c r="AK136" i="51"/>
  <c r="AK137" i="51"/>
  <c r="AK138" i="51"/>
  <c r="AK139" i="51"/>
  <c r="AK140" i="51"/>
  <c r="AK141" i="51"/>
  <c r="AK142" i="51"/>
  <c r="AK143" i="51"/>
  <c r="AK144" i="51"/>
  <c r="AK7" i="51"/>
  <c r="E5" i="52"/>
  <c r="E6" i="52"/>
  <c r="E9" i="52"/>
  <c r="E10" i="52"/>
  <c r="AQ3" i="51" l="1"/>
  <c r="BQ27" i="47"/>
  <c r="AR3" i="51"/>
  <c r="AP3" i="51"/>
  <c r="AS3" i="51"/>
  <c r="AO3" i="51"/>
  <c r="BA2" i="51" s="1"/>
  <c r="BA32" i="51" l="1"/>
  <c r="BA38" i="51"/>
  <c r="BA44" i="51"/>
  <c r="BA33" i="51"/>
  <c r="BA39" i="51"/>
  <c r="BA34" i="51"/>
  <c r="BA40" i="51"/>
  <c r="BA35" i="51"/>
  <c r="BA41" i="51"/>
  <c r="BA30" i="51"/>
  <c r="BA36" i="51"/>
  <c r="BA42" i="51"/>
  <c r="BA31" i="51"/>
  <c r="BA37" i="51"/>
  <c r="BA43" i="51"/>
  <c r="BA23" i="51"/>
  <c r="BA29" i="51"/>
  <c r="BA9" i="51"/>
  <c r="BA15" i="51"/>
  <c r="BA24" i="51"/>
  <c r="BA10" i="51"/>
  <c r="BA16" i="51"/>
  <c r="BA19" i="51"/>
  <c r="BA25" i="51"/>
  <c r="BA11" i="51"/>
  <c r="BA17" i="51"/>
  <c r="BA20" i="51"/>
  <c r="BA26" i="51"/>
  <c r="BA12" i="51"/>
  <c r="BA18" i="51"/>
  <c r="BA21" i="51"/>
  <c r="BA27" i="51"/>
  <c r="BA13" i="51"/>
  <c r="BA8" i="51"/>
  <c r="BA22" i="51"/>
  <c r="BA28" i="51"/>
  <c r="BA14" i="51"/>
  <c r="DB111" i="44" l="1"/>
  <c r="DB25" i="44"/>
  <c r="DB26" i="44"/>
  <c r="DB27" i="44"/>
  <c r="DB28" i="44"/>
  <c r="DB29" i="44"/>
  <c r="DB30" i="44"/>
  <c r="DB31" i="44"/>
  <c r="DB32" i="44"/>
  <c r="DB33" i="44"/>
  <c r="DB34" i="44"/>
  <c r="DB35" i="44"/>
  <c r="DB36" i="44"/>
  <c r="DB37" i="44"/>
  <c r="DB38" i="44"/>
  <c r="DB39" i="44"/>
  <c r="DB40" i="44"/>
  <c r="DB41" i="44"/>
  <c r="DB42" i="44"/>
  <c r="DB43" i="44"/>
  <c r="DB44" i="44"/>
  <c r="DB45" i="44"/>
  <c r="DB46" i="44"/>
  <c r="DB47" i="44"/>
  <c r="DB48" i="44"/>
  <c r="DB49" i="44"/>
  <c r="DB50" i="44"/>
  <c r="DB51" i="44"/>
  <c r="DB52" i="44"/>
  <c r="DB53" i="44"/>
  <c r="DB54" i="44"/>
  <c r="DB55" i="44"/>
  <c r="DB56" i="44"/>
  <c r="DB57" i="44"/>
  <c r="DB58" i="44"/>
  <c r="DB59" i="44"/>
  <c r="DB60" i="44"/>
  <c r="DB61" i="44"/>
  <c r="DB62" i="44"/>
  <c r="DB63" i="44"/>
  <c r="DB64" i="44"/>
  <c r="DB65" i="44"/>
  <c r="DB66" i="44"/>
  <c r="DB67" i="44"/>
  <c r="DB68" i="44"/>
  <c r="DB69" i="44"/>
  <c r="DB70" i="44"/>
  <c r="DB71" i="44"/>
  <c r="DB72" i="44"/>
  <c r="DB73" i="44"/>
  <c r="DB74" i="44"/>
  <c r="DB75" i="44"/>
  <c r="DB76" i="44"/>
  <c r="DB77" i="44"/>
  <c r="DB78" i="44"/>
  <c r="DB79" i="44"/>
  <c r="DB80" i="44"/>
  <c r="DB81" i="44"/>
  <c r="DB82" i="44"/>
  <c r="DB83" i="44"/>
  <c r="DB84" i="44"/>
  <c r="DB85" i="44"/>
  <c r="DB86" i="44"/>
  <c r="DB87" i="44"/>
  <c r="DB88" i="44"/>
  <c r="DB89" i="44"/>
  <c r="DB90" i="44"/>
  <c r="DB91" i="44"/>
  <c r="DB92" i="44"/>
  <c r="DB93" i="44"/>
  <c r="DB94" i="44"/>
  <c r="DB95" i="44"/>
  <c r="DB96" i="44"/>
  <c r="DB97" i="44"/>
  <c r="DB98" i="44"/>
  <c r="DB99" i="44"/>
  <c r="DB100" i="44"/>
  <c r="DB101" i="44"/>
  <c r="DB102" i="44"/>
  <c r="DB103" i="44"/>
  <c r="DB104" i="44"/>
  <c r="DB105" i="44"/>
  <c r="DB106" i="44"/>
  <c r="DB107" i="44"/>
  <c r="DB108" i="44"/>
  <c r="DB109" i="44"/>
  <c r="DB110" i="44"/>
  <c r="DB24" i="44"/>
  <c r="S7" i="50" l="1"/>
  <c r="S8" i="50"/>
  <c r="S9" i="50"/>
  <c r="S10" i="50"/>
  <c r="S11" i="50"/>
  <c r="S12" i="50"/>
  <c r="S13" i="50"/>
  <c r="S14" i="50"/>
  <c r="S15" i="50"/>
  <c r="S16" i="50"/>
  <c r="S17" i="50"/>
  <c r="S6" i="50"/>
  <c r="D18" i="52" l="1"/>
  <c r="E18" i="52" s="1"/>
  <c r="D17" i="52"/>
  <c r="E17" i="52" s="1"/>
  <c r="D16" i="52"/>
  <c r="E16" i="52" s="1"/>
  <c r="D15" i="52"/>
  <c r="E15" i="52" s="1"/>
  <c r="E14" i="52"/>
  <c r="AI5" i="51" s="1"/>
  <c r="BQ33" i="47" s="1"/>
  <c r="D13" i="52"/>
  <c r="E13" i="52" s="1"/>
  <c r="AI4" i="51" s="1"/>
  <c r="BQ30" i="47" s="1"/>
  <c r="D11" i="52"/>
  <c r="E11" i="52" s="1"/>
  <c r="D8" i="52"/>
  <c r="E8" i="52" s="1"/>
  <c r="D7" i="52"/>
  <c r="E7" i="52" s="1"/>
  <c r="C4" i="52"/>
  <c r="D4" i="52" s="1"/>
  <c r="E4" i="52" s="1"/>
  <c r="AP4" i="51" l="1"/>
  <c r="AR4" i="51"/>
  <c r="AU4" i="51" s="1"/>
  <c r="AS4" i="51"/>
  <c r="AO4" i="51"/>
  <c r="BC2" i="51" s="1"/>
  <c r="AQ4" i="51"/>
  <c r="AS5" i="51"/>
  <c r="AP5" i="51"/>
  <c r="AQ5" i="51"/>
  <c r="AO5" i="51"/>
  <c r="AR5" i="51"/>
  <c r="W24" i="51"/>
  <c r="BC20" i="51" l="1"/>
  <c r="BC35" i="51"/>
  <c r="BC41" i="51"/>
  <c r="BC30" i="51"/>
  <c r="BC36" i="51"/>
  <c r="BC42" i="51"/>
  <c r="BC31" i="51"/>
  <c r="BC37" i="51"/>
  <c r="BC43" i="51"/>
  <c r="BC32" i="51"/>
  <c r="BC38" i="51"/>
  <c r="BC44" i="51"/>
  <c r="BC33" i="51"/>
  <c r="BC39" i="51"/>
  <c r="BC34" i="51"/>
  <c r="BC40" i="51"/>
  <c r="BC29" i="51"/>
  <c r="BC25" i="51"/>
  <c r="BC26" i="51"/>
  <c r="BC21" i="51"/>
  <c r="BC27" i="51"/>
  <c r="BC22" i="51"/>
  <c r="BC28" i="51"/>
  <c r="BC23" i="51"/>
  <c r="BC24" i="51"/>
  <c r="AY2" i="51"/>
  <c r="AY35" i="51" l="1"/>
  <c r="AY41" i="51"/>
  <c r="AY30" i="51"/>
  <c r="AY36" i="51"/>
  <c r="AY42" i="51"/>
  <c r="AY31" i="51"/>
  <c r="AY37" i="51"/>
  <c r="AY43" i="51"/>
  <c r="AY32" i="51"/>
  <c r="AY38" i="51"/>
  <c r="AY44" i="51"/>
  <c r="AY33" i="51"/>
  <c r="AY39" i="51"/>
  <c r="AY34" i="51"/>
  <c r="AY40" i="51"/>
  <c r="AY15" i="51"/>
  <c r="AY28" i="51"/>
  <c r="AY18" i="51"/>
  <c r="AY25" i="51"/>
  <c r="AY8" i="51"/>
  <c r="AY21" i="51"/>
  <c r="AY11" i="51"/>
  <c r="AY24" i="51"/>
  <c r="AY22" i="51"/>
  <c r="AY14" i="51"/>
  <c r="AY27" i="51"/>
  <c r="AY17" i="51"/>
  <c r="AY7" i="51"/>
  <c r="AY12" i="51"/>
  <c r="AY20" i="51"/>
  <c r="AY10" i="51"/>
  <c r="AY23" i="51"/>
  <c r="AY13" i="51"/>
  <c r="AY9" i="51"/>
  <c r="AY26" i="51"/>
  <c r="AY16" i="51"/>
  <c r="AY29" i="51"/>
  <c r="AY19" i="51"/>
  <c r="M7" i="41" l="1"/>
  <c r="M8" i="41"/>
  <c r="M9" i="41"/>
  <c r="M10" i="41"/>
  <c r="M11" i="41"/>
  <c r="M12" i="41"/>
  <c r="M13" i="41"/>
  <c r="M14" i="41"/>
  <c r="M15" i="41"/>
  <c r="M16" i="41"/>
  <c r="M17" i="41"/>
  <c r="M6" i="41"/>
  <c r="DY12" i="44" l="1"/>
  <c r="DY13" i="44" s="1"/>
  <c r="DY14" i="44" s="1"/>
  <c r="DY15" i="44" s="1"/>
  <c r="DY16" i="44" s="1"/>
  <c r="DY17" i="44" s="1"/>
  <c r="DY18" i="44" s="1"/>
  <c r="DY19" i="44" s="1"/>
  <c r="BE28" i="47" l="1"/>
  <c r="Y9" i="51" l="1"/>
  <c r="Y10" i="51" s="1"/>
  <c r="Z9" i="51"/>
  <c r="Z10" i="51" s="1"/>
  <c r="X9" i="51"/>
  <c r="X10" i="51" s="1"/>
  <c r="W9" i="51"/>
  <c r="W10" i="51" s="1"/>
  <c r="V3" i="51" l="1"/>
  <c r="W3" i="51" s="1"/>
  <c r="BX27" i="47"/>
  <c r="BT27" i="47"/>
  <c r="BU27" i="47"/>
  <c r="BV27" i="47"/>
  <c r="BW27" i="47"/>
  <c r="BS27" i="47"/>
  <c r="BX24" i="47"/>
  <c r="BW24" i="47"/>
  <c r="BV24" i="47"/>
  <c r="BU24" i="47"/>
  <c r="BT24" i="47"/>
  <c r="BS24" i="47"/>
  <c r="BQ7" i="47" l="1"/>
  <c r="BR7" i="47"/>
  <c r="BQ8" i="47"/>
  <c r="BR8" i="47"/>
  <c r="BQ9" i="47"/>
  <c r="BR9" i="47"/>
  <c r="BQ10" i="47"/>
  <c r="BR10" i="47"/>
  <c r="BQ11" i="47"/>
  <c r="BR11" i="47"/>
  <c r="BR6" i="47"/>
  <c r="BQ6" i="47"/>
  <c r="BS7" i="47"/>
  <c r="BS8" i="47"/>
  <c r="BS9" i="47"/>
  <c r="BS10" i="47"/>
  <c r="BS11" i="47"/>
  <c r="BS6" i="47"/>
  <c r="CE26" i="44"/>
  <c r="CE27" i="44"/>
  <c r="CE28" i="44"/>
  <c r="CE19" i="44"/>
  <c r="CE20" i="44"/>
  <c r="CE21" i="44"/>
  <c r="CE22" i="44"/>
  <c r="CE23" i="44"/>
  <c r="CE24" i="44"/>
  <c r="CE25" i="44"/>
  <c r="CE18" i="44"/>
  <c r="CE29" i="44" s="1"/>
  <c r="CF29" i="44" s="1"/>
  <c r="H10" i="42"/>
  <c r="R7" i="50"/>
  <c r="T7" i="50" s="1"/>
  <c r="R8" i="50"/>
  <c r="T8" i="50" s="1"/>
  <c r="R9" i="50"/>
  <c r="T9" i="50" s="1"/>
  <c r="R10" i="50"/>
  <c r="T10" i="50" s="1"/>
  <c r="R11" i="50"/>
  <c r="T11" i="50" s="1"/>
  <c r="R12" i="50"/>
  <c r="T12" i="50" s="1"/>
  <c r="R13" i="50"/>
  <c r="T13" i="50" s="1"/>
  <c r="R14" i="50"/>
  <c r="T14" i="50" s="1"/>
  <c r="R15" i="50"/>
  <c r="T15" i="50" s="1"/>
  <c r="R16" i="50"/>
  <c r="T16" i="50" s="1"/>
  <c r="R17" i="50"/>
  <c r="T17" i="50" s="1"/>
  <c r="R6" i="50"/>
  <c r="T6" i="50" s="1"/>
  <c r="N7" i="50"/>
  <c r="P7" i="50" s="1"/>
  <c r="N8" i="50"/>
  <c r="P8" i="50" s="1"/>
  <c r="N9" i="50"/>
  <c r="P9" i="50" s="1"/>
  <c r="N10" i="50"/>
  <c r="P10" i="50" s="1"/>
  <c r="N11" i="50"/>
  <c r="P11" i="50" s="1"/>
  <c r="N12" i="50"/>
  <c r="P12" i="50" s="1"/>
  <c r="N13" i="50"/>
  <c r="P13" i="50" s="1"/>
  <c r="N14" i="50"/>
  <c r="P14" i="50" s="1"/>
  <c r="N15" i="50"/>
  <c r="P15" i="50" s="1"/>
  <c r="N16" i="50"/>
  <c r="P16" i="50" s="1"/>
  <c r="N17" i="50"/>
  <c r="P17" i="50" s="1"/>
  <c r="N6" i="50"/>
  <c r="P6" i="50" s="1"/>
  <c r="J7" i="50"/>
  <c r="L7" i="50" s="1"/>
  <c r="J8" i="50"/>
  <c r="L8" i="50" s="1"/>
  <c r="J9" i="50"/>
  <c r="L9" i="50" s="1"/>
  <c r="J10" i="50"/>
  <c r="L10" i="50" s="1"/>
  <c r="J11" i="50"/>
  <c r="L11" i="50" s="1"/>
  <c r="J12" i="50"/>
  <c r="L12" i="50" s="1"/>
  <c r="J13" i="50"/>
  <c r="L13" i="50" s="1"/>
  <c r="J14" i="50"/>
  <c r="L14" i="50" s="1"/>
  <c r="J15" i="50"/>
  <c r="L15" i="50" s="1"/>
  <c r="J16" i="50"/>
  <c r="L16" i="50" s="1"/>
  <c r="J17" i="50"/>
  <c r="L17" i="50" s="1"/>
  <c r="J6" i="50"/>
  <c r="L6" i="50" s="1"/>
  <c r="G7" i="50"/>
  <c r="U7" i="50" s="1"/>
  <c r="G8" i="50"/>
  <c r="U8" i="50" s="1"/>
  <c r="G9" i="50"/>
  <c r="U9" i="50" s="1"/>
  <c r="G10" i="50"/>
  <c r="U10" i="50" s="1"/>
  <c r="G11" i="50"/>
  <c r="U11" i="50" s="1"/>
  <c r="G12" i="50"/>
  <c r="U12" i="50" s="1"/>
  <c r="G13" i="50"/>
  <c r="U13" i="50" s="1"/>
  <c r="G14" i="50"/>
  <c r="U14" i="50" s="1"/>
  <c r="G15" i="50"/>
  <c r="U15" i="50" s="1"/>
  <c r="G16" i="50"/>
  <c r="U16" i="50" s="1"/>
  <c r="G17" i="50"/>
  <c r="U17" i="50" s="1"/>
  <c r="G6" i="50"/>
  <c r="U6" i="50" s="1"/>
  <c r="Q17" i="50"/>
  <c r="Q16" i="50"/>
  <c r="Q15" i="50"/>
  <c r="Q14" i="50"/>
  <c r="Q13" i="50"/>
  <c r="Q12" i="50"/>
  <c r="Q11" i="50"/>
  <c r="Q10" i="50"/>
  <c r="Q9" i="50"/>
  <c r="Q8" i="50"/>
  <c r="Q7" i="50"/>
  <c r="Q6" i="50"/>
  <c r="M17" i="50"/>
  <c r="M16" i="50"/>
  <c r="M15" i="50"/>
  <c r="M14" i="50"/>
  <c r="M13" i="50"/>
  <c r="M12" i="50"/>
  <c r="M11" i="50"/>
  <c r="M10" i="50"/>
  <c r="M9" i="50"/>
  <c r="M8" i="50"/>
  <c r="M7" i="50"/>
  <c r="M6" i="50"/>
  <c r="I7" i="50"/>
  <c r="I8" i="50"/>
  <c r="I9" i="50"/>
  <c r="I10" i="50"/>
  <c r="I11" i="50"/>
  <c r="I12" i="50"/>
  <c r="I13" i="50"/>
  <c r="I14" i="50"/>
  <c r="I15" i="50"/>
  <c r="I16" i="50"/>
  <c r="I17" i="50"/>
  <c r="I6" i="50"/>
  <c r="F7" i="50"/>
  <c r="F8" i="50"/>
  <c r="F9" i="50"/>
  <c r="F10" i="50"/>
  <c r="F11" i="50"/>
  <c r="F12" i="50"/>
  <c r="F13" i="50"/>
  <c r="F14" i="50"/>
  <c r="F15" i="50"/>
  <c r="F16" i="50"/>
  <c r="F17" i="50"/>
  <c r="F6" i="50"/>
  <c r="W12" i="50"/>
  <c r="W13" i="50"/>
  <c r="W14" i="50"/>
  <c r="W15" i="50"/>
  <c r="W16" i="50"/>
  <c r="W17" i="50"/>
  <c r="W11" i="50"/>
  <c r="W10" i="50"/>
  <c r="W6" i="50"/>
  <c r="W7" i="50"/>
  <c r="W8" i="50"/>
  <c r="W9" i="50"/>
  <c r="B2" i="50" l="1"/>
  <c r="B23" i="50" s="1"/>
  <c r="B24" i="50" s="1"/>
  <c r="H11" i="42"/>
  <c r="D23" i="50" l="1"/>
  <c r="D24" i="50" s="1"/>
  <c r="E23" i="50"/>
  <c r="E24" i="50" s="1"/>
  <c r="C23" i="50"/>
  <c r="C24" i="50" s="1"/>
  <c r="B2" i="42"/>
  <c r="I11" i="42" s="1"/>
  <c r="H12" i="42"/>
  <c r="B34" i="49"/>
  <c r="C5" i="49"/>
  <c r="B35" i="49" s="1"/>
  <c r="BN7" i="47"/>
  <c r="BO7" i="47"/>
  <c r="BN8" i="47"/>
  <c r="BO8" i="47"/>
  <c r="BN9" i="47"/>
  <c r="BO9" i="47"/>
  <c r="BN10" i="47"/>
  <c r="BO10" i="47"/>
  <c r="BN11" i="47"/>
  <c r="BO11" i="47"/>
  <c r="BO6" i="47"/>
  <c r="BN6" i="47"/>
  <c r="AR909" i="47" l="1"/>
  <c r="AZ765" i="47"/>
  <c r="AZ645" i="47"/>
  <c r="CB729" i="54"/>
  <c r="AT609" i="47"/>
  <c r="AV449" i="47"/>
  <c r="AV525" i="47"/>
  <c r="AP357" i="47"/>
  <c r="CB241" i="54"/>
  <c r="AX135" i="47"/>
  <c r="AZ132" i="47"/>
  <c r="AV839" i="47"/>
  <c r="AT839" i="47"/>
  <c r="AX839" i="47"/>
  <c r="AZ839" i="47"/>
  <c r="CB839" i="54"/>
  <c r="CB209" i="54"/>
  <c r="AT209" i="47"/>
  <c r="AZ209" i="47"/>
  <c r="AV209" i="47"/>
  <c r="AX209" i="47"/>
  <c r="AZ946" i="47"/>
  <c r="AX946" i="47"/>
  <c r="AV946" i="47"/>
  <c r="AT946" i="47"/>
  <c r="CB946" i="54"/>
  <c r="CB885" i="54"/>
  <c r="AT885" i="47"/>
  <c r="AX885" i="47"/>
  <c r="AZ885" i="47"/>
  <c r="AV885" i="47"/>
  <c r="CB825" i="54"/>
  <c r="AT825" i="47"/>
  <c r="AV825" i="47"/>
  <c r="AX825" i="47"/>
  <c r="AZ825" i="47"/>
  <c r="AV729" i="47"/>
  <c r="AX729" i="47"/>
  <c r="AZ729" i="47"/>
  <c r="AT729" i="47"/>
  <c r="AT489" i="47"/>
  <c r="AX489" i="47"/>
  <c r="AV489" i="47"/>
  <c r="AZ489" i="47"/>
  <c r="CB489" i="54"/>
  <c r="AR130" i="47"/>
  <c r="AZ72" i="47"/>
  <c r="AT72" i="47"/>
  <c r="AV72" i="47"/>
  <c r="AX72" i="47"/>
  <c r="CB72" i="54"/>
  <c r="CB896" i="54"/>
  <c r="AT896" i="47"/>
  <c r="AV896" i="47"/>
  <c r="AX896" i="47"/>
  <c r="AZ896" i="47"/>
  <c r="CB512" i="54"/>
  <c r="AT512" i="47"/>
  <c r="AZ512" i="47"/>
  <c r="AX512" i="47"/>
  <c r="AV512" i="47"/>
  <c r="AT132" i="47"/>
  <c r="AV999" i="47"/>
  <c r="AZ999" i="47"/>
  <c r="AX999" i="47"/>
  <c r="AT999" i="47"/>
  <c r="CB999" i="54"/>
  <c r="AX939" i="47"/>
  <c r="AV939" i="47"/>
  <c r="AZ939" i="47"/>
  <c r="AT939" i="47"/>
  <c r="CB939" i="54"/>
  <c r="CB879" i="54"/>
  <c r="AX879" i="47"/>
  <c r="AT879" i="47"/>
  <c r="AV879" i="47"/>
  <c r="AZ879" i="47"/>
  <c r="CB819" i="54"/>
  <c r="AT819" i="47"/>
  <c r="AZ819" i="47"/>
  <c r="AV819" i="47"/>
  <c r="AX819" i="47"/>
  <c r="CB705" i="54"/>
  <c r="AT705" i="47"/>
  <c r="AZ705" i="47"/>
  <c r="AX705" i="47"/>
  <c r="AV705" i="47"/>
  <c r="CB585" i="54"/>
  <c r="AT585" i="47"/>
  <c r="AV585" i="47"/>
  <c r="AX585" i="47"/>
  <c r="AZ585" i="47"/>
  <c r="CB465" i="54"/>
  <c r="AT465" i="47"/>
  <c r="AV465" i="47"/>
  <c r="AZ465" i="47"/>
  <c r="AX465" i="47"/>
  <c r="CB333" i="54"/>
  <c r="AT333" i="47"/>
  <c r="AV333" i="47"/>
  <c r="AX333" i="47"/>
  <c r="AZ333" i="47"/>
  <c r="AR881" i="47"/>
  <c r="AP120" i="47"/>
  <c r="AZ60" i="47"/>
  <c r="AT60" i="47"/>
  <c r="AX60" i="47"/>
  <c r="AV60" i="47"/>
  <c r="CB60" i="54"/>
  <c r="AV385" i="47"/>
  <c r="AT385" i="47"/>
  <c r="AX385" i="47"/>
  <c r="AZ385" i="47"/>
  <c r="CB385" i="54"/>
  <c r="AT85" i="47"/>
  <c r="AV85" i="47"/>
  <c r="AZ85" i="47"/>
  <c r="AX85" i="47"/>
  <c r="CB85" i="54"/>
  <c r="AT985" i="47"/>
  <c r="AX985" i="47"/>
  <c r="AZ985" i="47"/>
  <c r="AV985" i="47"/>
  <c r="CB985" i="54"/>
  <c r="CB925" i="54"/>
  <c r="AT925" i="47"/>
  <c r="AV925" i="47"/>
  <c r="AZ925" i="47"/>
  <c r="AX925" i="47"/>
  <c r="CB872" i="54"/>
  <c r="AT872" i="47"/>
  <c r="AZ872" i="47"/>
  <c r="AV872" i="47"/>
  <c r="AX872" i="47"/>
  <c r="AZ812" i="47"/>
  <c r="AT812" i="47"/>
  <c r="AV812" i="47"/>
  <c r="AX812" i="47"/>
  <c r="CB812" i="54"/>
  <c r="CB689" i="54"/>
  <c r="AT689" i="47"/>
  <c r="AX689" i="47"/>
  <c r="AZ689" i="47"/>
  <c r="AV689" i="47"/>
  <c r="CB569" i="54"/>
  <c r="AT569" i="47"/>
  <c r="AZ569" i="47"/>
  <c r="AX569" i="47"/>
  <c r="AV569" i="47"/>
  <c r="CB449" i="54"/>
  <c r="CB305" i="54"/>
  <c r="AT305" i="47"/>
  <c r="AX305" i="47"/>
  <c r="AZ305" i="47"/>
  <c r="AV305" i="47"/>
  <c r="AR803" i="47"/>
  <c r="AP118" i="47"/>
  <c r="CB48" i="54"/>
  <c r="AT48" i="47"/>
  <c r="AV48" i="47"/>
  <c r="AX48" i="47"/>
  <c r="AZ48" i="47"/>
  <c r="CB13" i="54"/>
  <c r="AT13" i="47"/>
  <c r="AV13" i="47"/>
  <c r="AX13" i="47"/>
  <c r="AZ13" i="47"/>
  <c r="CB629" i="54"/>
  <c r="AT629" i="47"/>
  <c r="AV629" i="47"/>
  <c r="AZ629" i="47"/>
  <c r="AX629" i="47"/>
  <c r="AX84" i="47"/>
  <c r="AT84" i="47"/>
  <c r="AV84" i="47"/>
  <c r="AZ84" i="47"/>
  <c r="CB84" i="54"/>
  <c r="AZ980" i="47"/>
  <c r="AT980" i="47"/>
  <c r="AV980" i="47"/>
  <c r="AX980" i="47"/>
  <c r="CB980" i="54"/>
  <c r="CB917" i="54"/>
  <c r="AT917" i="47"/>
  <c r="AV917" i="47"/>
  <c r="AZ917" i="47"/>
  <c r="AX917" i="47"/>
  <c r="CB857" i="54"/>
  <c r="AT857" i="47"/>
  <c r="AV857" i="47"/>
  <c r="AX857" i="47"/>
  <c r="AZ857" i="47"/>
  <c r="CB786" i="54"/>
  <c r="AZ786" i="47"/>
  <c r="AT786" i="47"/>
  <c r="AX786" i="47"/>
  <c r="AV786" i="47"/>
  <c r="CB673" i="54"/>
  <c r="AT673" i="47"/>
  <c r="AZ673" i="47"/>
  <c r="AV673" i="47"/>
  <c r="AX673" i="47"/>
  <c r="AT553" i="47"/>
  <c r="AV553" i="47"/>
  <c r="AX553" i="47"/>
  <c r="AZ553" i="47"/>
  <c r="CB553" i="54"/>
  <c r="CB433" i="54"/>
  <c r="AT433" i="47"/>
  <c r="AV433" i="47"/>
  <c r="AZ433" i="47"/>
  <c r="AX433" i="47"/>
  <c r="CB273" i="54"/>
  <c r="AT273" i="47"/>
  <c r="AV273" i="47"/>
  <c r="AX273" i="47"/>
  <c r="AZ273" i="47"/>
  <c r="AP789" i="47"/>
  <c r="AR108" i="47"/>
  <c r="CB36" i="54"/>
  <c r="AT36" i="47"/>
  <c r="AV36" i="47"/>
  <c r="AX36" i="47"/>
  <c r="AZ36" i="47"/>
  <c r="AZ752" i="47"/>
  <c r="AV752" i="47"/>
  <c r="AT752" i="47"/>
  <c r="AX752" i="47"/>
  <c r="CB752" i="54"/>
  <c r="CB12" i="54"/>
  <c r="AX12" i="47"/>
  <c r="AT12" i="47"/>
  <c r="AV12" i="47"/>
  <c r="AZ12" i="47"/>
  <c r="AX969" i="47"/>
  <c r="AV969" i="47"/>
  <c r="AZ969" i="47"/>
  <c r="AT969" i="47"/>
  <c r="CB969" i="54"/>
  <c r="AV909" i="47"/>
  <c r="CB849" i="54"/>
  <c r="AT849" i="47"/>
  <c r="AV849" i="47"/>
  <c r="AX849" i="47"/>
  <c r="AZ849" i="47"/>
  <c r="CB765" i="54"/>
  <c r="AT765" i="47"/>
  <c r="CB405" i="54"/>
  <c r="AT405" i="47"/>
  <c r="AV405" i="47"/>
  <c r="AX405" i="47"/>
  <c r="AZ405" i="47"/>
  <c r="AZ241" i="47"/>
  <c r="AV241" i="47"/>
  <c r="AP96" i="47"/>
  <c r="CB24" i="54"/>
  <c r="AT24" i="47"/>
  <c r="AX24" i="47"/>
  <c r="AV24" i="47"/>
  <c r="AZ24" i="47"/>
  <c r="AP819" i="47"/>
  <c r="AR819" i="47"/>
  <c r="AP85" i="47"/>
  <c r="AR85" i="47"/>
  <c r="AR946" i="47"/>
  <c r="AP946" i="47"/>
  <c r="AP885" i="47"/>
  <c r="AR885" i="47"/>
  <c r="AP825" i="47"/>
  <c r="AR825" i="47"/>
  <c r="AP729" i="47"/>
  <c r="AR729" i="47"/>
  <c r="AP489" i="47"/>
  <c r="AR489" i="47"/>
  <c r="AP135" i="47"/>
  <c r="AP72" i="47"/>
  <c r="AR72" i="47"/>
  <c r="AP939" i="47"/>
  <c r="AR939" i="47"/>
  <c r="AP465" i="47"/>
  <c r="AR465" i="47"/>
  <c r="AP985" i="47"/>
  <c r="AR985" i="47"/>
  <c r="AP925" i="47"/>
  <c r="AR925" i="47"/>
  <c r="AR872" i="47"/>
  <c r="AP872" i="47"/>
  <c r="AP812" i="47"/>
  <c r="AR812" i="47"/>
  <c r="AP689" i="47"/>
  <c r="AR689" i="47"/>
  <c r="AR569" i="47"/>
  <c r="AP569" i="47"/>
  <c r="AP449" i="47"/>
  <c r="AP305" i="47"/>
  <c r="AR305" i="47"/>
  <c r="AP48" i="47"/>
  <c r="AR48" i="47"/>
  <c r="AP879" i="47"/>
  <c r="AR879" i="47"/>
  <c r="AP333" i="47"/>
  <c r="AR333" i="47"/>
  <c r="AP980" i="47"/>
  <c r="AR980" i="47"/>
  <c r="AP917" i="47"/>
  <c r="AR917" i="47"/>
  <c r="AP857" i="47"/>
  <c r="AR857" i="47"/>
  <c r="AP786" i="47"/>
  <c r="AR786" i="47"/>
  <c r="AP673" i="47"/>
  <c r="AR673" i="47"/>
  <c r="AP553" i="47"/>
  <c r="AR553" i="47"/>
  <c r="AP433" i="47"/>
  <c r="AR433" i="47"/>
  <c r="AP273" i="47"/>
  <c r="AR273" i="47"/>
  <c r="AP36" i="47"/>
  <c r="AR36" i="47"/>
  <c r="AP999" i="47"/>
  <c r="AR999" i="47"/>
  <c r="AP585" i="47"/>
  <c r="AR585" i="47"/>
  <c r="AR969" i="47"/>
  <c r="AP969" i="47"/>
  <c r="AP849" i="47"/>
  <c r="AR849" i="47"/>
  <c r="AP405" i="47"/>
  <c r="AR405" i="47"/>
  <c r="AP241" i="47"/>
  <c r="AR241" i="47"/>
  <c r="AR785" i="47"/>
  <c r="AP24" i="47"/>
  <c r="AR24" i="47"/>
  <c r="AR705" i="47"/>
  <c r="AP705" i="47"/>
  <c r="AP60" i="47"/>
  <c r="AR60" i="47"/>
  <c r="AP13" i="47"/>
  <c r="AR13" i="47"/>
  <c r="AP896" i="47"/>
  <c r="AR896" i="47"/>
  <c r="AP839" i="47"/>
  <c r="AR839" i="47"/>
  <c r="AP752" i="47"/>
  <c r="AR752" i="47"/>
  <c r="AP629" i="47"/>
  <c r="AR629" i="47"/>
  <c r="AP512" i="47"/>
  <c r="AR512" i="47"/>
  <c r="AP385" i="47"/>
  <c r="AR385" i="47"/>
  <c r="AR209" i="47"/>
  <c r="AP209" i="47"/>
  <c r="AR132" i="47"/>
  <c r="AP132" i="47"/>
  <c r="AP84" i="47"/>
  <c r="AR84" i="47"/>
  <c r="AP12" i="47"/>
  <c r="AR12" i="47"/>
  <c r="I9" i="42"/>
  <c r="I10" i="42"/>
  <c r="H13" i="42"/>
  <c r="I12" i="42"/>
  <c r="C6" i="49"/>
  <c r="CR11" i="44"/>
  <c r="CQ13" i="44"/>
  <c r="CQ14" i="44" s="1"/>
  <c r="CQ15" i="44" s="1"/>
  <c r="CQ16" i="44" s="1"/>
  <c r="CQ17" i="44" s="1"/>
  <c r="CQ18" i="44" s="1"/>
  <c r="CQ19" i="44" s="1"/>
  <c r="CQ20" i="44" s="1"/>
  <c r="CQ21" i="44" s="1"/>
  <c r="CQ12" i="44"/>
  <c r="CR12" i="44" s="1"/>
  <c r="AP765" i="47" l="1"/>
  <c r="AR449" i="47"/>
  <c r="AX241" i="47"/>
  <c r="AX765" i="47"/>
  <c r="AT449" i="47"/>
  <c r="AP909" i="47"/>
  <c r="AT241" i="47"/>
  <c r="AX909" i="47"/>
  <c r="AZ449" i="47"/>
  <c r="CB609" i="54"/>
  <c r="CH609" i="54" s="1"/>
  <c r="B609" i="47" s="1"/>
  <c r="D609" i="47" s="1"/>
  <c r="W609" i="47" s="1"/>
  <c r="X609" i="47" s="1"/>
  <c r="AV765" i="47"/>
  <c r="AX449" i="47"/>
  <c r="AX609" i="47"/>
  <c r="AR765" i="47"/>
  <c r="AP645" i="47"/>
  <c r="AZ525" i="47"/>
  <c r="AT645" i="47"/>
  <c r="AV135" i="47"/>
  <c r="AT525" i="47"/>
  <c r="CB645" i="54"/>
  <c r="CL645" i="54" s="1"/>
  <c r="AZ909" i="47"/>
  <c r="AZ609" i="47"/>
  <c r="CB525" i="54"/>
  <c r="CL525" i="54" s="1"/>
  <c r="AR525" i="47"/>
  <c r="AR609" i="47"/>
  <c r="AX645" i="47"/>
  <c r="AT909" i="47"/>
  <c r="AV609" i="47"/>
  <c r="AP525" i="47"/>
  <c r="AP609" i="47"/>
  <c r="AX525" i="47"/>
  <c r="AV645" i="47"/>
  <c r="CB909" i="54"/>
  <c r="CF909" i="54" s="1"/>
  <c r="AR645" i="47"/>
  <c r="AR135" i="47"/>
  <c r="CB135" i="54"/>
  <c r="CJ135" i="54" s="1"/>
  <c r="AV357" i="47"/>
  <c r="AZ357" i="47"/>
  <c r="AT357" i="47"/>
  <c r="AX357" i="47"/>
  <c r="AP881" i="47"/>
  <c r="AR357" i="47"/>
  <c r="CB357" i="54"/>
  <c r="AP108" i="47"/>
  <c r="AT135" i="47"/>
  <c r="CB132" i="54"/>
  <c r="CH132" i="54" s="1"/>
  <c r="B132" i="47" s="1"/>
  <c r="D132" i="47" s="1"/>
  <c r="W132" i="47" s="1"/>
  <c r="X132" i="47" s="1"/>
  <c r="AV132" i="47"/>
  <c r="AZ135" i="47"/>
  <c r="AR120" i="47"/>
  <c r="AP130" i="47"/>
  <c r="AX132" i="47"/>
  <c r="AR96" i="47"/>
  <c r="AP803" i="47"/>
  <c r="AR118" i="47"/>
  <c r="AR789" i="47"/>
  <c r="CB591" i="54"/>
  <c r="AT591" i="47"/>
  <c r="AX591" i="47"/>
  <c r="AZ591" i="47"/>
  <c r="AV591" i="47"/>
  <c r="CB334" i="54"/>
  <c r="AT334" i="47"/>
  <c r="AV334" i="47"/>
  <c r="AX334" i="47"/>
  <c r="AZ334" i="47"/>
  <c r="CB646" i="54"/>
  <c r="AT646" i="47"/>
  <c r="AZ646" i="47"/>
  <c r="AV646" i="47"/>
  <c r="AX646" i="47"/>
  <c r="AZ952" i="47"/>
  <c r="AT952" i="47"/>
  <c r="AX952" i="47"/>
  <c r="AV952" i="47"/>
  <c r="CB952" i="54"/>
  <c r="CB378" i="54"/>
  <c r="AX378" i="47"/>
  <c r="AV378" i="47"/>
  <c r="AT378" i="47"/>
  <c r="AZ378" i="47"/>
  <c r="AV744" i="47"/>
  <c r="AT744" i="47"/>
  <c r="AZ744" i="47"/>
  <c r="AX744" i="47"/>
  <c r="CB744" i="54"/>
  <c r="CB383" i="54"/>
  <c r="AT383" i="47"/>
  <c r="AX383" i="47"/>
  <c r="AZ383" i="47"/>
  <c r="AV383" i="47"/>
  <c r="CB276" i="54"/>
  <c r="AT276" i="47"/>
  <c r="AX276" i="47"/>
  <c r="AV276" i="47"/>
  <c r="AZ276" i="47"/>
  <c r="AX549" i="47"/>
  <c r="AT549" i="47"/>
  <c r="AZ549" i="47"/>
  <c r="AV549" i="47"/>
  <c r="CB549" i="54"/>
  <c r="AV386" i="47"/>
  <c r="AT386" i="47"/>
  <c r="AX386" i="47"/>
  <c r="AZ386" i="47"/>
  <c r="CB386" i="54"/>
  <c r="CB301" i="54"/>
  <c r="AT301" i="47"/>
  <c r="AV301" i="47"/>
  <c r="AX301" i="47"/>
  <c r="AZ301" i="47"/>
  <c r="CB460" i="54"/>
  <c r="AT460" i="47"/>
  <c r="AV460" i="47"/>
  <c r="AX460" i="47"/>
  <c r="AZ460" i="47"/>
  <c r="CB874" i="54"/>
  <c r="AT874" i="47"/>
  <c r="AV874" i="47"/>
  <c r="AZ874" i="47"/>
  <c r="AX874" i="47"/>
  <c r="CB897" i="54"/>
  <c r="AT897" i="47"/>
  <c r="AZ897" i="47"/>
  <c r="AX897" i="47"/>
  <c r="AV897" i="47"/>
  <c r="CB208" i="54"/>
  <c r="AT208" i="47"/>
  <c r="AX208" i="47"/>
  <c r="AZ208" i="47"/>
  <c r="AV208" i="47"/>
  <c r="CB194" i="54"/>
  <c r="AT194" i="47"/>
  <c r="AX194" i="47"/>
  <c r="AZ194" i="47"/>
  <c r="AV194" i="47"/>
  <c r="CB377" i="54"/>
  <c r="AT377" i="47"/>
  <c r="AV377" i="47"/>
  <c r="AX377" i="47"/>
  <c r="AZ377" i="47"/>
  <c r="AZ948" i="47"/>
  <c r="AX948" i="47"/>
  <c r="AV948" i="47"/>
  <c r="AT948" i="47"/>
  <c r="CB948" i="54"/>
  <c r="CB307" i="54"/>
  <c r="AT307" i="47"/>
  <c r="AV307" i="47"/>
  <c r="AZ307" i="47"/>
  <c r="AX307" i="47"/>
  <c r="AZ949" i="47"/>
  <c r="AX949" i="47"/>
  <c r="AT949" i="47"/>
  <c r="AV949" i="47"/>
  <c r="CB949" i="54"/>
  <c r="CB458" i="54"/>
  <c r="AT458" i="47"/>
  <c r="AX458" i="47"/>
  <c r="AV458" i="47"/>
  <c r="AZ458" i="47"/>
  <c r="AZ973" i="47"/>
  <c r="AT973" i="47"/>
  <c r="AX973" i="47"/>
  <c r="AV973" i="47"/>
  <c r="CB973" i="54"/>
  <c r="AX743" i="47"/>
  <c r="AZ743" i="47"/>
  <c r="AT743" i="47"/>
  <c r="AV743" i="47"/>
  <c r="CB743" i="54"/>
  <c r="CB356" i="54"/>
  <c r="AT356" i="47"/>
  <c r="AV356" i="47"/>
  <c r="AX356" i="47"/>
  <c r="AZ356" i="47"/>
  <c r="CB482" i="54"/>
  <c r="AT482" i="47"/>
  <c r="AZ482" i="47"/>
  <c r="AX482" i="47"/>
  <c r="AV482" i="47"/>
  <c r="CB794" i="54"/>
  <c r="AT794" i="47"/>
  <c r="AZ794" i="47"/>
  <c r="AV794" i="47"/>
  <c r="AX794" i="47"/>
  <c r="AT42" i="47"/>
  <c r="AV42" i="47"/>
  <c r="AZ42" i="47"/>
  <c r="AX42" i="47"/>
  <c r="CB42" i="54"/>
  <c r="AZ80" i="47"/>
  <c r="AT80" i="47"/>
  <c r="AV80" i="47"/>
  <c r="AX80" i="47"/>
  <c r="CB80" i="54"/>
  <c r="CB58" i="54"/>
  <c r="AT58" i="47"/>
  <c r="AZ58" i="47"/>
  <c r="AX58" i="47"/>
  <c r="AV58" i="47"/>
  <c r="CB23" i="54"/>
  <c r="AZ23" i="47"/>
  <c r="AX23" i="47"/>
  <c r="AT23" i="47"/>
  <c r="AV23" i="47"/>
  <c r="CB785" i="54"/>
  <c r="AT785" i="47"/>
  <c r="AV785" i="47"/>
  <c r="AX785" i="47"/>
  <c r="AZ785" i="47"/>
  <c r="CH849" i="54"/>
  <c r="B849" i="47" s="1"/>
  <c r="D849" i="47" s="1"/>
  <c r="W849" i="47" s="1"/>
  <c r="X849" i="47" s="1"/>
  <c r="CI849" i="54"/>
  <c r="CF849" i="54"/>
  <c r="CL849" i="54"/>
  <c r="CG849" i="54"/>
  <c r="DI849" i="54" s="1"/>
  <c r="DJ849" i="54" s="1"/>
  <c r="DK849" i="54" s="1"/>
  <c r="CM849" i="54"/>
  <c r="CP849" i="54" s="1"/>
  <c r="CQ849" i="54" s="1"/>
  <c r="CR849" i="54" s="1"/>
  <c r="CK849" i="54"/>
  <c r="CJ849" i="54"/>
  <c r="CF969" i="54"/>
  <c r="CI969" i="54"/>
  <c r="CL969" i="54"/>
  <c r="CJ969" i="54"/>
  <c r="CG969" i="54"/>
  <c r="DI969" i="54" s="1"/>
  <c r="DJ969" i="54" s="1"/>
  <c r="DK969" i="54" s="1"/>
  <c r="CM969" i="54"/>
  <c r="CP969" i="54" s="1"/>
  <c r="CQ969" i="54" s="1"/>
  <c r="CR969" i="54" s="1"/>
  <c r="CH969" i="54"/>
  <c r="B969" i="47" s="1"/>
  <c r="D969" i="47" s="1"/>
  <c r="W969" i="47" s="1"/>
  <c r="X969" i="47" s="1"/>
  <c r="CK969" i="54"/>
  <c r="CI465" i="54"/>
  <c r="CF465" i="54"/>
  <c r="CK465" i="54"/>
  <c r="CL465" i="54"/>
  <c r="CG465" i="54"/>
  <c r="DI465" i="54" s="1"/>
  <c r="DJ465" i="54" s="1"/>
  <c r="DK465" i="54" s="1"/>
  <c r="CM465" i="54"/>
  <c r="CP465" i="54" s="1"/>
  <c r="CQ465" i="54" s="1"/>
  <c r="CR465" i="54" s="1"/>
  <c r="CJ465" i="54"/>
  <c r="CH465" i="54"/>
  <c r="B465" i="47" s="1"/>
  <c r="D465" i="47" s="1"/>
  <c r="W465" i="47" s="1"/>
  <c r="X465" i="47" s="1"/>
  <c r="CL729" i="54"/>
  <c r="CM729" i="54"/>
  <c r="CP729" i="54" s="1"/>
  <c r="CQ729" i="54" s="1"/>
  <c r="CR729" i="54" s="1"/>
  <c r="CF729" i="54"/>
  <c r="CG729" i="54"/>
  <c r="DI729" i="54" s="1"/>
  <c r="DJ729" i="54" s="1"/>
  <c r="DK729" i="54" s="1"/>
  <c r="CH729" i="54"/>
  <c r="B729" i="47" s="1"/>
  <c r="D729" i="47" s="1"/>
  <c r="W729" i="47" s="1"/>
  <c r="X729" i="47" s="1"/>
  <c r="CI729" i="54"/>
  <c r="CJ729" i="54"/>
  <c r="CK729" i="54"/>
  <c r="CG209" i="54"/>
  <c r="DI209" i="54" s="1"/>
  <c r="DJ209" i="54" s="1"/>
  <c r="DK209" i="54" s="1"/>
  <c r="CH209" i="54"/>
  <c r="B209" i="47" s="1"/>
  <c r="D209" i="47" s="1"/>
  <c r="W209" i="47" s="1"/>
  <c r="X209" i="47" s="1"/>
  <c r="CF209" i="54"/>
  <c r="CI209" i="54"/>
  <c r="CL209" i="54"/>
  <c r="CJ209" i="54"/>
  <c r="CM209" i="54"/>
  <c r="CP209" i="54" s="1"/>
  <c r="CQ209" i="54" s="1"/>
  <c r="CR209" i="54" s="1"/>
  <c r="CK209" i="54"/>
  <c r="AV138" i="47"/>
  <c r="AX138" i="47"/>
  <c r="AT138" i="47"/>
  <c r="AZ138" i="47"/>
  <c r="CB138" i="54"/>
  <c r="CB181" i="54"/>
  <c r="AT181" i="47"/>
  <c r="AX181" i="47"/>
  <c r="AZ181" i="47"/>
  <c r="AV181" i="47"/>
  <c r="CB339" i="54"/>
  <c r="AT339" i="47"/>
  <c r="AV339" i="47"/>
  <c r="AX339" i="47"/>
  <c r="AZ339" i="47"/>
  <c r="CB411" i="54"/>
  <c r="AZ411" i="47"/>
  <c r="AV411" i="47"/>
  <c r="AX411" i="47"/>
  <c r="AT411" i="47"/>
  <c r="AT495" i="47"/>
  <c r="AX495" i="47"/>
  <c r="AV495" i="47"/>
  <c r="AZ495" i="47"/>
  <c r="CB495" i="54"/>
  <c r="CB597" i="54"/>
  <c r="AT597" i="47"/>
  <c r="AX597" i="47"/>
  <c r="AZ597" i="47"/>
  <c r="AV597" i="47"/>
  <c r="CB663" i="54"/>
  <c r="AT663" i="47"/>
  <c r="AV663" i="47"/>
  <c r="AX663" i="47"/>
  <c r="AZ663" i="47"/>
  <c r="CB771" i="54"/>
  <c r="AT771" i="47"/>
  <c r="AX771" i="47"/>
  <c r="AV771" i="47"/>
  <c r="AZ771" i="47"/>
  <c r="CB147" i="54"/>
  <c r="AT147" i="47"/>
  <c r="AX147" i="47"/>
  <c r="AZ147" i="47"/>
  <c r="AV147" i="47"/>
  <c r="CB240" i="54"/>
  <c r="AT240" i="47"/>
  <c r="AX240" i="47"/>
  <c r="AV240" i="47"/>
  <c r="AZ240" i="47"/>
  <c r="CB340" i="54"/>
  <c r="AT340" i="47"/>
  <c r="AV340" i="47"/>
  <c r="AX340" i="47"/>
  <c r="AZ340" i="47"/>
  <c r="CB376" i="54"/>
  <c r="AX376" i="47"/>
  <c r="AT376" i="47"/>
  <c r="AV376" i="47"/>
  <c r="AZ376" i="47"/>
  <c r="CB472" i="54"/>
  <c r="AT472" i="47"/>
  <c r="AZ472" i="47"/>
  <c r="AV472" i="47"/>
  <c r="AX472" i="47"/>
  <c r="CB526" i="54"/>
  <c r="AT526" i="47"/>
  <c r="AX526" i="47"/>
  <c r="AV526" i="47"/>
  <c r="AZ526" i="47"/>
  <c r="CB598" i="54"/>
  <c r="AV598" i="47"/>
  <c r="AX598" i="47"/>
  <c r="AT598" i="47"/>
  <c r="AZ598" i="47"/>
  <c r="CB652" i="54"/>
  <c r="AT652" i="47"/>
  <c r="AV652" i="47"/>
  <c r="AX652" i="47"/>
  <c r="AZ652" i="47"/>
  <c r="CB724" i="54"/>
  <c r="AT724" i="47"/>
  <c r="AV724" i="47"/>
  <c r="AZ724" i="47"/>
  <c r="AX724" i="47"/>
  <c r="CB778" i="54"/>
  <c r="AT778" i="47"/>
  <c r="AV778" i="47"/>
  <c r="AZ778" i="47"/>
  <c r="AX778" i="47"/>
  <c r="CB880" i="54"/>
  <c r="AT880" i="47"/>
  <c r="AV880" i="47"/>
  <c r="AX880" i="47"/>
  <c r="AZ880" i="47"/>
  <c r="AT970" i="47"/>
  <c r="AX970" i="47"/>
  <c r="AV970" i="47"/>
  <c r="AZ970" i="47"/>
  <c r="CB970" i="54"/>
  <c r="CB158" i="54"/>
  <c r="AT158" i="47"/>
  <c r="AZ158" i="47"/>
  <c r="AV158" i="47"/>
  <c r="AX158" i="47"/>
  <c r="CB156" i="54"/>
  <c r="AT156" i="47"/>
  <c r="AX156" i="47"/>
  <c r="AV156" i="47"/>
  <c r="AZ156" i="47"/>
  <c r="CB250" i="54"/>
  <c r="AT250" i="47"/>
  <c r="AV250" i="47"/>
  <c r="AZ250" i="47"/>
  <c r="AX250" i="47"/>
  <c r="CB348" i="54"/>
  <c r="AZ348" i="47"/>
  <c r="AX348" i="47"/>
  <c r="AT348" i="47"/>
  <c r="AV348" i="47"/>
  <c r="CB408" i="54"/>
  <c r="AT408" i="47"/>
  <c r="AZ408" i="47"/>
  <c r="AV408" i="47"/>
  <c r="AX408" i="47"/>
  <c r="AZ486" i="47"/>
  <c r="AT486" i="47"/>
  <c r="AV486" i="47"/>
  <c r="AX486" i="47"/>
  <c r="CB486" i="54"/>
  <c r="CB540" i="54"/>
  <c r="AT540" i="47"/>
  <c r="AV540" i="47"/>
  <c r="AX540" i="47"/>
  <c r="AZ540" i="47"/>
  <c r="AT618" i="47"/>
  <c r="AZ618" i="47"/>
  <c r="AV618" i="47"/>
  <c r="AX618" i="47"/>
  <c r="CB618" i="54"/>
  <c r="CB714" i="54"/>
  <c r="AT714" i="47"/>
  <c r="AV714" i="47"/>
  <c r="AX714" i="47"/>
  <c r="AZ714" i="47"/>
  <c r="CB768" i="54"/>
  <c r="AT768" i="47"/>
  <c r="AX768" i="47"/>
  <c r="AZ768" i="47"/>
  <c r="AV768" i="47"/>
  <c r="CB834" i="54"/>
  <c r="AT834" i="47"/>
  <c r="AX834" i="47"/>
  <c r="AV834" i="47"/>
  <c r="AZ834" i="47"/>
  <c r="CB894" i="54"/>
  <c r="AV894" i="47"/>
  <c r="AZ894" i="47"/>
  <c r="AT894" i="47"/>
  <c r="AX894" i="47"/>
  <c r="AX972" i="47"/>
  <c r="AT972" i="47"/>
  <c r="AV972" i="47"/>
  <c r="AZ972" i="47"/>
  <c r="CB972" i="54"/>
  <c r="CB248" i="54"/>
  <c r="AT248" i="47"/>
  <c r="AV248" i="47"/>
  <c r="AZ248" i="47"/>
  <c r="AX248" i="47"/>
  <c r="CB270" i="54"/>
  <c r="AT270" i="47"/>
  <c r="AX270" i="47"/>
  <c r="AZ270" i="47"/>
  <c r="AV270" i="47"/>
  <c r="AV395" i="47"/>
  <c r="AX395" i="47"/>
  <c r="AT395" i="47"/>
  <c r="AZ395" i="47"/>
  <c r="CB395" i="54"/>
  <c r="AV563" i="47"/>
  <c r="AT563" i="47"/>
  <c r="AX563" i="47"/>
  <c r="AZ563" i="47"/>
  <c r="CB563" i="54"/>
  <c r="AZ755" i="47"/>
  <c r="AV755" i="47"/>
  <c r="AT755" i="47"/>
  <c r="AX755" i="47"/>
  <c r="CB755" i="54"/>
  <c r="AX955" i="47"/>
  <c r="AV955" i="47"/>
  <c r="AT955" i="47"/>
  <c r="AZ955" i="47"/>
  <c r="CB955" i="54"/>
  <c r="CB271" i="54"/>
  <c r="AT271" i="47"/>
  <c r="AZ271" i="47"/>
  <c r="AV271" i="47"/>
  <c r="AX271" i="47"/>
  <c r="CB303" i="54"/>
  <c r="AT303" i="47"/>
  <c r="AV303" i="47"/>
  <c r="AX303" i="47"/>
  <c r="AZ303" i="47"/>
  <c r="CB290" i="54"/>
  <c r="AT290" i="47"/>
  <c r="AV290" i="47"/>
  <c r="AX290" i="47"/>
  <c r="AZ290" i="47"/>
  <c r="CB432" i="54"/>
  <c r="AX432" i="47"/>
  <c r="AT432" i="47"/>
  <c r="AV432" i="47"/>
  <c r="AZ432" i="47"/>
  <c r="CB435" i="54"/>
  <c r="AT435" i="47"/>
  <c r="AX435" i="47"/>
  <c r="AV435" i="47"/>
  <c r="AZ435" i="47"/>
  <c r="AV562" i="47"/>
  <c r="AT562" i="47"/>
  <c r="AX562" i="47"/>
  <c r="AZ562" i="47"/>
  <c r="CB562" i="54"/>
  <c r="CB684" i="54"/>
  <c r="AT684" i="47"/>
  <c r="AV684" i="47"/>
  <c r="AZ684" i="47"/>
  <c r="AX684" i="47"/>
  <c r="CB670" i="54"/>
  <c r="AT670" i="47"/>
  <c r="AX670" i="47"/>
  <c r="AZ670" i="47"/>
  <c r="AV670" i="47"/>
  <c r="CB862" i="54"/>
  <c r="AT862" i="47"/>
  <c r="AZ862" i="47"/>
  <c r="AV862" i="47"/>
  <c r="AX862" i="47"/>
  <c r="CB922" i="54"/>
  <c r="AT922" i="47"/>
  <c r="AX922" i="47"/>
  <c r="AV922" i="47"/>
  <c r="AZ922" i="47"/>
  <c r="AV982" i="47"/>
  <c r="AZ982" i="47"/>
  <c r="AT982" i="47"/>
  <c r="AX982" i="47"/>
  <c r="CB982" i="54"/>
  <c r="CB506" i="54"/>
  <c r="AV506" i="47"/>
  <c r="AX506" i="47"/>
  <c r="AZ506" i="47"/>
  <c r="AT506" i="47"/>
  <c r="AT763" i="47"/>
  <c r="AV763" i="47"/>
  <c r="AX763" i="47"/>
  <c r="AZ763" i="47"/>
  <c r="CB763" i="54"/>
  <c r="AV394" i="47"/>
  <c r="AX394" i="47"/>
  <c r="AZ394" i="47"/>
  <c r="AT394" i="47"/>
  <c r="CB394" i="54"/>
  <c r="CB381" i="54"/>
  <c r="AT381" i="47"/>
  <c r="AV381" i="47"/>
  <c r="AZ381" i="47"/>
  <c r="AX381" i="47"/>
  <c r="CB186" i="54"/>
  <c r="AT186" i="47"/>
  <c r="AX186" i="47"/>
  <c r="AZ186" i="47"/>
  <c r="AV186" i="47"/>
  <c r="CB313" i="54"/>
  <c r="AT313" i="47"/>
  <c r="AX313" i="47"/>
  <c r="AV313" i="47"/>
  <c r="AZ313" i="47"/>
  <c r="CB517" i="54"/>
  <c r="AT517" i="47"/>
  <c r="AZ517" i="47"/>
  <c r="AX517" i="47"/>
  <c r="AV517" i="47"/>
  <c r="CB697" i="54"/>
  <c r="AT697" i="47"/>
  <c r="AV697" i="47"/>
  <c r="AX697" i="47"/>
  <c r="AZ697" i="47"/>
  <c r="AX956" i="47"/>
  <c r="AT956" i="47"/>
  <c r="AZ956" i="47"/>
  <c r="AV956" i="47"/>
  <c r="CB956" i="54"/>
  <c r="CB328" i="54"/>
  <c r="AT328" i="47"/>
  <c r="AX328" i="47"/>
  <c r="AV328" i="47"/>
  <c r="AZ328" i="47"/>
  <c r="CB315" i="54"/>
  <c r="AT315" i="47"/>
  <c r="AV315" i="47"/>
  <c r="AX315" i="47"/>
  <c r="AZ315" i="47"/>
  <c r="CB454" i="54"/>
  <c r="AT454" i="47"/>
  <c r="AV454" i="47"/>
  <c r="AX454" i="47"/>
  <c r="AZ454" i="47"/>
  <c r="CB576" i="54"/>
  <c r="AT576" i="47"/>
  <c r="AX576" i="47"/>
  <c r="AV576" i="47"/>
  <c r="AZ576" i="47"/>
  <c r="CB573" i="54"/>
  <c r="AV573" i="47"/>
  <c r="AX573" i="47"/>
  <c r="AT573" i="47"/>
  <c r="AZ573" i="47"/>
  <c r="CB694" i="54"/>
  <c r="AT694" i="47"/>
  <c r="AV694" i="47"/>
  <c r="AX694" i="47"/>
  <c r="AZ694" i="47"/>
  <c r="AT814" i="47"/>
  <c r="AX814" i="47"/>
  <c r="AZ814" i="47"/>
  <c r="AV814" i="47"/>
  <c r="CB814" i="54"/>
  <c r="CB868" i="54"/>
  <c r="AT868" i="47"/>
  <c r="AX868" i="47"/>
  <c r="AV868" i="47"/>
  <c r="AZ868" i="47"/>
  <c r="CB933" i="54"/>
  <c r="AT933" i="47"/>
  <c r="AX933" i="47"/>
  <c r="AZ933" i="47"/>
  <c r="AV933" i="47"/>
  <c r="AZ987" i="47"/>
  <c r="AX987" i="47"/>
  <c r="AV987" i="47"/>
  <c r="AT987" i="47"/>
  <c r="CB987" i="54"/>
  <c r="AV758" i="47"/>
  <c r="AT758" i="47"/>
  <c r="AX758" i="47"/>
  <c r="AZ758" i="47"/>
  <c r="CB758" i="54"/>
  <c r="CB630" i="54"/>
  <c r="AT630" i="47"/>
  <c r="AZ630" i="47"/>
  <c r="AX630" i="47"/>
  <c r="AV630" i="47"/>
  <c r="CB627" i="54"/>
  <c r="AT627" i="47"/>
  <c r="AV627" i="47"/>
  <c r="AX627" i="47"/>
  <c r="AZ627" i="47"/>
  <c r="CB191" i="54"/>
  <c r="AT191" i="47"/>
  <c r="AZ191" i="47"/>
  <c r="AV191" i="47"/>
  <c r="AX191" i="47"/>
  <c r="CB317" i="54"/>
  <c r="AT317" i="47"/>
  <c r="AV317" i="47"/>
  <c r="AX317" i="47"/>
  <c r="AZ317" i="47"/>
  <c r="CB461" i="54"/>
  <c r="AT461" i="47"/>
  <c r="AV461" i="47"/>
  <c r="AX461" i="47"/>
  <c r="AZ461" i="47"/>
  <c r="CB641" i="54"/>
  <c r="AT641" i="47"/>
  <c r="AV641" i="47"/>
  <c r="AX641" i="47"/>
  <c r="AZ641" i="47"/>
  <c r="AV836" i="47"/>
  <c r="AX836" i="47"/>
  <c r="AT836" i="47"/>
  <c r="AZ836" i="47"/>
  <c r="CB836" i="54"/>
  <c r="CB222" i="54"/>
  <c r="AT222" i="47"/>
  <c r="AX222" i="47"/>
  <c r="AZ222" i="47"/>
  <c r="AV222" i="47"/>
  <c r="AT751" i="47"/>
  <c r="AZ751" i="47"/>
  <c r="AV751" i="47"/>
  <c r="AX751" i="47"/>
  <c r="CB751" i="54"/>
  <c r="AX199" i="47"/>
  <c r="AZ199" i="47"/>
  <c r="AV199" i="47"/>
  <c r="AT199" i="47"/>
  <c r="CB199" i="54"/>
  <c r="CB211" i="54"/>
  <c r="AT211" i="47"/>
  <c r="AX211" i="47"/>
  <c r="AZ211" i="47"/>
  <c r="AV211" i="47"/>
  <c r="CB217" i="54"/>
  <c r="AT217" i="47"/>
  <c r="AZ217" i="47"/>
  <c r="AV217" i="47"/>
  <c r="AX217" i="47"/>
  <c r="CB224" i="54"/>
  <c r="AT224" i="47"/>
  <c r="AZ224" i="47"/>
  <c r="AV224" i="47"/>
  <c r="AX224" i="47"/>
  <c r="CB188" i="54"/>
  <c r="AT188" i="47"/>
  <c r="AX188" i="47"/>
  <c r="AV188" i="47"/>
  <c r="AZ188" i="47"/>
  <c r="CB508" i="54"/>
  <c r="AT508" i="47"/>
  <c r="AX508" i="47"/>
  <c r="AV508" i="47"/>
  <c r="AZ508" i="47"/>
  <c r="AT750" i="47"/>
  <c r="AV750" i="47"/>
  <c r="AX750" i="47"/>
  <c r="AZ750" i="47"/>
  <c r="CB750" i="54"/>
  <c r="AX747" i="47"/>
  <c r="AZ747" i="47"/>
  <c r="AV747" i="47"/>
  <c r="AT747" i="47"/>
  <c r="CB747" i="54"/>
  <c r="AT141" i="47"/>
  <c r="AV141" i="47"/>
  <c r="AZ141" i="47"/>
  <c r="AX141" i="47"/>
  <c r="CB141" i="54"/>
  <c r="CB302" i="54"/>
  <c r="AT302" i="47"/>
  <c r="AX302" i="47"/>
  <c r="AV302" i="47"/>
  <c r="AZ302" i="47"/>
  <c r="CB409" i="54"/>
  <c r="AX409" i="47"/>
  <c r="AV409" i="47"/>
  <c r="AT409" i="47"/>
  <c r="AZ409" i="47"/>
  <c r="AV500" i="47"/>
  <c r="AX500" i="47"/>
  <c r="AT500" i="47"/>
  <c r="AZ500" i="47"/>
  <c r="CB500" i="54"/>
  <c r="AT611" i="47"/>
  <c r="AX611" i="47"/>
  <c r="AV611" i="47"/>
  <c r="AZ611" i="47"/>
  <c r="CB611" i="54"/>
  <c r="CB721" i="54"/>
  <c r="AT721" i="47"/>
  <c r="AX721" i="47"/>
  <c r="AZ721" i="47"/>
  <c r="AV721" i="47"/>
  <c r="CB875" i="54"/>
  <c r="AT875" i="47"/>
  <c r="AV875" i="47"/>
  <c r="AX875" i="47"/>
  <c r="AZ875" i="47"/>
  <c r="AV965" i="47"/>
  <c r="AZ965" i="47"/>
  <c r="AT965" i="47"/>
  <c r="AX965" i="47"/>
  <c r="CB965" i="54"/>
  <c r="CB644" i="54"/>
  <c r="AT644" i="47"/>
  <c r="AV644" i="47"/>
  <c r="AX644" i="47"/>
  <c r="AZ644" i="47"/>
  <c r="CB263" i="54"/>
  <c r="AT263" i="47"/>
  <c r="AZ263" i="47"/>
  <c r="AV263" i="47"/>
  <c r="AX263" i="47"/>
  <c r="CB781" i="54"/>
  <c r="AT781" i="47"/>
  <c r="AZ781" i="47"/>
  <c r="AV781" i="47"/>
  <c r="AX781" i="47"/>
  <c r="CB172" i="54"/>
  <c r="AT172" i="47"/>
  <c r="AV172" i="47"/>
  <c r="AX172" i="47"/>
  <c r="AZ172" i="47"/>
  <c r="CB331" i="54"/>
  <c r="AX331" i="47"/>
  <c r="AT331" i="47"/>
  <c r="AV331" i="47"/>
  <c r="AZ331" i="47"/>
  <c r="CB422" i="54"/>
  <c r="AT422" i="47"/>
  <c r="AZ422" i="47"/>
  <c r="AV422" i="47"/>
  <c r="AX422" i="47"/>
  <c r="CB533" i="54"/>
  <c r="AT533" i="47"/>
  <c r="AX533" i="47"/>
  <c r="AZ533" i="47"/>
  <c r="AV533" i="47"/>
  <c r="CB632" i="54"/>
  <c r="AZ632" i="47"/>
  <c r="AV632" i="47"/>
  <c r="AX632" i="47"/>
  <c r="AT632" i="47"/>
  <c r="AV734" i="47"/>
  <c r="AT734" i="47"/>
  <c r="AX734" i="47"/>
  <c r="AZ734" i="47"/>
  <c r="CB734" i="54"/>
  <c r="CB854" i="54"/>
  <c r="AT854" i="47"/>
  <c r="AX854" i="47"/>
  <c r="AZ854" i="47"/>
  <c r="AV854" i="47"/>
  <c r="AT967" i="47"/>
  <c r="AZ967" i="47"/>
  <c r="AX967" i="47"/>
  <c r="AV967" i="47"/>
  <c r="CB967" i="54"/>
  <c r="CB413" i="54"/>
  <c r="AT413" i="47"/>
  <c r="AV413" i="47"/>
  <c r="AX413" i="47"/>
  <c r="AZ413" i="47"/>
  <c r="CB249" i="54"/>
  <c r="AV249" i="47"/>
  <c r="AT249" i="47"/>
  <c r="AX249" i="47"/>
  <c r="AZ249" i="47"/>
  <c r="CB251" i="54"/>
  <c r="AX251" i="47"/>
  <c r="AZ251" i="47"/>
  <c r="AT251" i="47"/>
  <c r="AV251" i="47"/>
  <c r="CB361" i="54"/>
  <c r="AT361" i="47"/>
  <c r="AV361" i="47"/>
  <c r="AX361" i="47"/>
  <c r="AZ361" i="47"/>
  <c r="CB473" i="54"/>
  <c r="AV473" i="47"/>
  <c r="AX473" i="47"/>
  <c r="AZ473" i="47"/>
  <c r="AT473" i="47"/>
  <c r="CB583" i="54"/>
  <c r="AT583" i="47"/>
  <c r="AZ583" i="47"/>
  <c r="AX583" i="47"/>
  <c r="AV583" i="47"/>
  <c r="CB680" i="54"/>
  <c r="AT680" i="47"/>
  <c r="AX680" i="47"/>
  <c r="AZ680" i="47"/>
  <c r="AV680" i="47"/>
  <c r="CB782" i="54"/>
  <c r="AV782" i="47"/>
  <c r="AT782" i="47"/>
  <c r="AZ782" i="47"/>
  <c r="AX782" i="47"/>
  <c r="CB901" i="54"/>
  <c r="AV901" i="47"/>
  <c r="AX901" i="47"/>
  <c r="AT901" i="47"/>
  <c r="AZ901" i="47"/>
  <c r="AX989" i="47"/>
  <c r="AZ989" i="47"/>
  <c r="AV989" i="47"/>
  <c r="AT989" i="47"/>
  <c r="CB989" i="54"/>
  <c r="CB407" i="54"/>
  <c r="AV407" i="47"/>
  <c r="AT407" i="47"/>
  <c r="AX407" i="47"/>
  <c r="AZ407" i="47"/>
  <c r="CB650" i="54"/>
  <c r="AT650" i="47"/>
  <c r="AZ650" i="47"/>
  <c r="AV650" i="47"/>
  <c r="AX650" i="47"/>
  <c r="CB905" i="54"/>
  <c r="AT905" i="47"/>
  <c r="AX905" i="47"/>
  <c r="AZ905" i="47"/>
  <c r="AV905" i="47"/>
  <c r="CB344" i="54"/>
  <c r="AT344" i="47"/>
  <c r="AX344" i="47"/>
  <c r="AV344" i="47"/>
  <c r="AZ344" i="47"/>
  <c r="CB827" i="54"/>
  <c r="AT827" i="47"/>
  <c r="AV827" i="47"/>
  <c r="AZ827" i="47"/>
  <c r="AX827" i="47"/>
  <c r="CB469" i="54"/>
  <c r="AT469" i="47"/>
  <c r="AV469" i="47"/>
  <c r="AX469" i="47"/>
  <c r="AZ469" i="47"/>
  <c r="CB830" i="54"/>
  <c r="AT830" i="47"/>
  <c r="AV830" i="47"/>
  <c r="AX830" i="47"/>
  <c r="AZ830" i="47"/>
  <c r="CB295" i="54"/>
  <c r="AT295" i="47"/>
  <c r="AV295" i="47"/>
  <c r="AX295" i="47"/>
  <c r="AZ295" i="47"/>
  <c r="AX608" i="47"/>
  <c r="AT608" i="47"/>
  <c r="AZ608" i="47"/>
  <c r="AV608" i="47"/>
  <c r="CB608" i="54"/>
  <c r="CB859" i="54"/>
  <c r="AT859" i="47"/>
  <c r="AV859" i="47"/>
  <c r="AZ859" i="47"/>
  <c r="AX859" i="47"/>
  <c r="CB818" i="54"/>
  <c r="AV818" i="47"/>
  <c r="AT818" i="47"/>
  <c r="AX818" i="47"/>
  <c r="AZ818" i="47"/>
  <c r="AX392" i="47"/>
  <c r="AT392" i="47"/>
  <c r="AV392" i="47"/>
  <c r="AZ392" i="47"/>
  <c r="CB392" i="54"/>
  <c r="AV731" i="47"/>
  <c r="AX731" i="47"/>
  <c r="AT731" i="47"/>
  <c r="AZ731" i="47"/>
  <c r="CB731" i="54"/>
  <c r="CB919" i="54"/>
  <c r="AX919" i="47"/>
  <c r="AZ919" i="47"/>
  <c r="AT919" i="47"/>
  <c r="AV919" i="47"/>
  <c r="CB713" i="54"/>
  <c r="AT713" i="47"/>
  <c r="AV713" i="47"/>
  <c r="AX713" i="47"/>
  <c r="AZ713" i="47"/>
  <c r="AT737" i="47"/>
  <c r="AZ737" i="47"/>
  <c r="AV737" i="47"/>
  <c r="AX737" i="47"/>
  <c r="CB737" i="54"/>
  <c r="CB596" i="54"/>
  <c r="AX596" i="47"/>
  <c r="AT596" i="47"/>
  <c r="AZ596" i="47"/>
  <c r="AV596" i="47"/>
  <c r="CB25" i="54"/>
  <c r="AT25" i="47"/>
  <c r="AV25" i="47"/>
  <c r="AX25" i="47"/>
  <c r="AZ25" i="47"/>
  <c r="CB109" i="54"/>
  <c r="AZ109" i="47"/>
  <c r="AV109" i="47"/>
  <c r="AX109" i="47"/>
  <c r="AT109" i="47"/>
  <c r="CB26" i="54"/>
  <c r="AT26" i="47"/>
  <c r="AZ26" i="47"/>
  <c r="AX26" i="47"/>
  <c r="AV26" i="47"/>
  <c r="AX98" i="47"/>
  <c r="AZ98" i="47"/>
  <c r="AT98" i="47"/>
  <c r="AV98" i="47"/>
  <c r="CB98" i="54"/>
  <c r="AV15" i="47"/>
  <c r="AT15" i="47"/>
  <c r="AX15" i="47"/>
  <c r="AZ15" i="47"/>
  <c r="CB15" i="54"/>
  <c r="AZ87" i="47"/>
  <c r="AV87" i="47"/>
  <c r="AT87" i="47"/>
  <c r="AX87" i="47"/>
  <c r="CB87" i="54"/>
  <c r="AV937" i="47"/>
  <c r="AX937" i="47"/>
  <c r="AZ937" i="47"/>
  <c r="AT937" i="47"/>
  <c r="CB937" i="54"/>
  <c r="AX76" i="47"/>
  <c r="AT76" i="47"/>
  <c r="AV76" i="47"/>
  <c r="AZ76" i="47"/>
  <c r="CB76" i="54"/>
  <c r="CB795" i="54"/>
  <c r="AT795" i="47"/>
  <c r="AZ795" i="47"/>
  <c r="AV795" i="47"/>
  <c r="AX795" i="47"/>
  <c r="AT65" i="47"/>
  <c r="AX65" i="47"/>
  <c r="AZ65" i="47"/>
  <c r="AV65" i="47"/>
  <c r="CB65" i="54"/>
  <c r="CB428" i="54"/>
  <c r="AZ428" i="47"/>
  <c r="AV428" i="47"/>
  <c r="AX428" i="47"/>
  <c r="AT428" i="47"/>
  <c r="AV54" i="47"/>
  <c r="AX54" i="47"/>
  <c r="AZ54" i="47"/>
  <c r="AT54" i="47"/>
  <c r="CB54" i="54"/>
  <c r="CB126" i="54"/>
  <c r="AV126" i="47"/>
  <c r="AT126" i="47"/>
  <c r="AZ126" i="47"/>
  <c r="AX126" i="47"/>
  <c r="CB31" i="54"/>
  <c r="AT31" i="47"/>
  <c r="AV31" i="47"/>
  <c r="AZ31" i="47"/>
  <c r="AX31" i="47"/>
  <c r="AZ103" i="47"/>
  <c r="AV103" i="47"/>
  <c r="AT103" i="47"/>
  <c r="AX103" i="47"/>
  <c r="CB103" i="54"/>
  <c r="CB20" i="54"/>
  <c r="AZ20" i="47"/>
  <c r="AT20" i="47"/>
  <c r="AV20" i="47"/>
  <c r="AX20" i="47"/>
  <c r="AX92" i="47"/>
  <c r="AZ92" i="47"/>
  <c r="AT92" i="47"/>
  <c r="AV92" i="47"/>
  <c r="CB92" i="54"/>
  <c r="AX9" i="47"/>
  <c r="AV9" i="47"/>
  <c r="AZ9" i="47"/>
  <c r="AT9" i="47"/>
  <c r="CB9" i="54"/>
  <c r="AX81" i="47"/>
  <c r="AV81" i="47"/>
  <c r="AZ81" i="47"/>
  <c r="AT81" i="47"/>
  <c r="CB81" i="54"/>
  <c r="CB802" i="54"/>
  <c r="AT802" i="47"/>
  <c r="AX802" i="47"/>
  <c r="AV802" i="47"/>
  <c r="AZ802" i="47"/>
  <c r="AX70" i="47"/>
  <c r="AV70" i="47"/>
  <c r="AT70" i="47"/>
  <c r="AZ70" i="47"/>
  <c r="CB70" i="54"/>
  <c r="CB35" i="54"/>
  <c r="AT35" i="47"/>
  <c r="AX35" i="47"/>
  <c r="AV35" i="47"/>
  <c r="AZ35" i="47"/>
  <c r="CB107" i="54"/>
  <c r="AT107" i="47"/>
  <c r="AV107" i="47"/>
  <c r="AX107" i="47"/>
  <c r="AZ107" i="47"/>
  <c r="AP785" i="47"/>
  <c r="CL765" i="54"/>
  <c r="CF765" i="54"/>
  <c r="CH765" i="54"/>
  <c r="B765" i="47" s="1"/>
  <c r="D765" i="47" s="1"/>
  <c r="W765" i="47" s="1"/>
  <c r="X765" i="47" s="1"/>
  <c r="CM765" i="54"/>
  <c r="CP765" i="54" s="1"/>
  <c r="CQ765" i="54" s="1"/>
  <c r="CR765" i="54" s="1"/>
  <c r="CK765" i="54"/>
  <c r="CG765" i="54"/>
  <c r="DI765" i="54" s="1"/>
  <c r="DJ765" i="54" s="1"/>
  <c r="DK765" i="54" s="1"/>
  <c r="CJ765" i="54"/>
  <c r="CI765" i="54"/>
  <c r="CM36" i="54"/>
  <c r="CP36" i="54" s="1"/>
  <c r="CQ36" i="54" s="1"/>
  <c r="CR36" i="54" s="1"/>
  <c r="CL36" i="54"/>
  <c r="CK36" i="54"/>
  <c r="CH36" i="54"/>
  <c r="B36" i="47" s="1"/>
  <c r="D36" i="47" s="1"/>
  <c r="W36" i="47" s="1"/>
  <c r="X36" i="47" s="1"/>
  <c r="CF36" i="54"/>
  <c r="CI36" i="54"/>
  <c r="CG36" i="54"/>
  <c r="DI36" i="54" s="1"/>
  <c r="DJ36" i="54" s="1"/>
  <c r="DK36" i="54" s="1"/>
  <c r="CJ36" i="54"/>
  <c r="CL433" i="54"/>
  <c r="CI433" i="54"/>
  <c r="CK433" i="54"/>
  <c r="CH433" i="54"/>
  <c r="B433" i="47" s="1"/>
  <c r="D433" i="47" s="1"/>
  <c r="W433" i="47" s="1"/>
  <c r="X433" i="47" s="1"/>
  <c r="CJ433" i="54"/>
  <c r="CG433" i="54"/>
  <c r="DI433" i="54" s="1"/>
  <c r="DJ433" i="54" s="1"/>
  <c r="DK433" i="54" s="1"/>
  <c r="CF433" i="54"/>
  <c r="CM433" i="54"/>
  <c r="CP433" i="54" s="1"/>
  <c r="CQ433" i="54" s="1"/>
  <c r="CR433" i="54" s="1"/>
  <c r="CH689" i="54"/>
  <c r="B689" i="47" s="1"/>
  <c r="D689" i="47" s="1"/>
  <c r="W689" i="47" s="1"/>
  <c r="X689" i="47" s="1"/>
  <c r="CM689" i="54"/>
  <c r="CP689" i="54" s="1"/>
  <c r="CQ689" i="54" s="1"/>
  <c r="CR689" i="54" s="1"/>
  <c r="CI689" i="54"/>
  <c r="CL689" i="54"/>
  <c r="CF689" i="54"/>
  <c r="CJ689" i="54"/>
  <c r="CK689" i="54"/>
  <c r="CG689" i="54"/>
  <c r="DI689" i="54" s="1"/>
  <c r="DJ689" i="54" s="1"/>
  <c r="DK689" i="54" s="1"/>
  <c r="CB120" i="54"/>
  <c r="AT120" i="47"/>
  <c r="AV120" i="47"/>
  <c r="AZ120" i="47"/>
  <c r="AX120" i="47"/>
  <c r="CL333" i="54"/>
  <c r="CI333" i="54"/>
  <c r="CG333" i="54"/>
  <c r="DI333" i="54" s="1"/>
  <c r="DJ333" i="54" s="1"/>
  <c r="DK333" i="54" s="1"/>
  <c r="CF333" i="54"/>
  <c r="CM333" i="54"/>
  <c r="CP333" i="54" s="1"/>
  <c r="CQ333" i="54" s="1"/>
  <c r="CR333" i="54" s="1"/>
  <c r="CJ333" i="54"/>
  <c r="CH333" i="54"/>
  <c r="B333" i="47" s="1"/>
  <c r="D333" i="47" s="1"/>
  <c r="W333" i="47" s="1"/>
  <c r="X333" i="47" s="1"/>
  <c r="CK333" i="54"/>
  <c r="CH357" i="54"/>
  <c r="B357" i="47" s="1"/>
  <c r="D357" i="47" s="1"/>
  <c r="W357" i="47" s="1"/>
  <c r="X357" i="47" s="1"/>
  <c r="CG357" i="54"/>
  <c r="DI357" i="54" s="1"/>
  <c r="DJ357" i="54" s="1"/>
  <c r="DK357" i="54" s="1"/>
  <c r="CM357" i="54"/>
  <c r="CP357" i="54" s="1"/>
  <c r="CQ357" i="54" s="1"/>
  <c r="CR357" i="54" s="1"/>
  <c r="CJ357" i="54"/>
  <c r="CF357" i="54"/>
  <c r="CK357" i="54"/>
  <c r="CL357" i="54"/>
  <c r="CI357" i="54"/>
  <c r="CK839" i="54"/>
  <c r="CH839" i="54"/>
  <c r="B839" i="47" s="1"/>
  <c r="D839" i="47" s="1"/>
  <c r="W839" i="47" s="1"/>
  <c r="X839" i="47" s="1"/>
  <c r="CJ839" i="54"/>
  <c r="CI839" i="54"/>
  <c r="CG839" i="54"/>
  <c r="DI839" i="54" s="1"/>
  <c r="DJ839" i="54" s="1"/>
  <c r="DK839" i="54" s="1"/>
  <c r="CF839" i="54"/>
  <c r="CM839" i="54"/>
  <c r="CP839" i="54" s="1"/>
  <c r="CQ839" i="54" s="1"/>
  <c r="CR839" i="54" s="1"/>
  <c r="CL839" i="54"/>
  <c r="CB174" i="54"/>
  <c r="AT174" i="47"/>
  <c r="AZ174" i="47"/>
  <c r="AV174" i="47"/>
  <c r="AX174" i="47"/>
  <c r="AX741" i="47"/>
  <c r="AT741" i="47"/>
  <c r="AV741" i="47"/>
  <c r="AZ741" i="47"/>
  <c r="CB741" i="54"/>
  <c r="CB466" i="54"/>
  <c r="AT466" i="47"/>
  <c r="AX466" i="47"/>
  <c r="AZ466" i="47"/>
  <c r="AV466" i="47"/>
  <c r="CB772" i="54"/>
  <c r="AT772" i="47"/>
  <c r="AV772" i="47"/>
  <c r="AX772" i="47"/>
  <c r="AZ772" i="47"/>
  <c r="CB243" i="54"/>
  <c r="AX243" i="47"/>
  <c r="AT243" i="47"/>
  <c r="AV243" i="47"/>
  <c r="AZ243" i="47"/>
  <c r="AV612" i="47"/>
  <c r="AT612" i="47"/>
  <c r="AX612" i="47"/>
  <c r="AZ612" i="47"/>
  <c r="CB612" i="54"/>
  <c r="AT966" i="47"/>
  <c r="AZ966" i="47"/>
  <c r="AX966" i="47"/>
  <c r="AV966" i="47"/>
  <c r="CB966" i="54"/>
  <c r="CB695" i="54"/>
  <c r="AT695" i="47"/>
  <c r="AX695" i="47"/>
  <c r="AV695" i="47"/>
  <c r="AZ695" i="47"/>
  <c r="CB438" i="54"/>
  <c r="AT438" i="47"/>
  <c r="AV438" i="47"/>
  <c r="AX438" i="47"/>
  <c r="AZ438" i="47"/>
  <c r="CB858" i="54"/>
  <c r="AT858" i="47"/>
  <c r="AV858" i="47"/>
  <c r="AX858" i="47"/>
  <c r="AZ858" i="47"/>
  <c r="AT400" i="47"/>
  <c r="AX400" i="47"/>
  <c r="AZ400" i="47"/>
  <c r="AV400" i="47"/>
  <c r="CB400" i="54"/>
  <c r="CB685" i="54"/>
  <c r="AT685" i="47"/>
  <c r="AV685" i="47"/>
  <c r="AX685" i="47"/>
  <c r="AZ685" i="47"/>
  <c r="CB582" i="54"/>
  <c r="AT582" i="47"/>
  <c r="AX582" i="47"/>
  <c r="AZ582" i="47"/>
  <c r="AV582" i="47"/>
  <c r="CB928" i="54"/>
  <c r="AT928" i="47"/>
  <c r="AX928" i="47"/>
  <c r="AZ928" i="47"/>
  <c r="AV928" i="47"/>
  <c r="CB633" i="54"/>
  <c r="AT633" i="47"/>
  <c r="AX633" i="47"/>
  <c r="AV633" i="47"/>
  <c r="AZ633" i="47"/>
  <c r="AV761" i="47"/>
  <c r="AT761" i="47"/>
  <c r="AZ761" i="47"/>
  <c r="AX761" i="47"/>
  <c r="CB761" i="54"/>
  <c r="CB225" i="54"/>
  <c r="AT225" i="47"/>
  <c r="AV225" i="47"/>
  <c r="AZ225" i="47"/>
  <c r="AX225" i="47"/>
  <c r="AT753" i="47"/>
  <c r="AX753" i="47"/>
  <c r="AZ753" i="47"/>
  <c r="AV753" i="47"/>
  <c r="CB753" i="54"/>
  <c r="CB599" i="54"/>
  <c r="AT599" i="47"/>
  <c r="AX599" i="47"/>
  <c r="AV599" i="47"/>
  <c r="AZ599" i="47"/>
  <c r="CB659" i="54"/>
  <c r="AT659" i="47"/>
  <c r="AV659" i="47"/>
  <c r="AX659" i="47"/>
  <c r="AZ659" i="47"/>
  <c r="AV613" i="47"/>
  <c r="AT613" i="47"/>
  <c r="AX613" i="47"/>
  <c r="AZ613" i="47"/>
  <c r="CB613" i="54"/>
  <c r="CB931" i="54"/>
  <c r="AT931" i="47"/>
  <c r="AX931" i="47"/>
  <c r="AV931" i="47"/>
  <c r="AZ931" i="47"/>
  <c r="CB770" i="54"/>
  <c r="AV770" i="47"/>
  <c r="AT770" i="47"/>
  <c r="AX770" i="47"/>
  <c r="AZ770" i="47"/>
  <c r="CB871" i="54"/>
  <c r="AT871" i="47"/>
  <c r="AV871" i="47"/>
  <c r="AZ871" i="47"/>
  <c r="AX871" i="47"/>
  <c r="CB173" i="54"/>
  <c r="AT173" i="47"/>
  <c r="AX173" i="47"/>
  <c r="AV173" i="47"/>
  <c r="AZ173" i="47"/>
  <c r="CB707" i="54"/>
  <c r="AT707" i="47"/>
  <c r="AZ707" i="47"/>
  <c r="AV707" i="47"/>
  <c r="AX707" i="47"/>
  <c r="AT97" i="47"/>
  <c r="AV97" i="47"/>
  <c r="AX97" i="47"/>
  <c r="AZ97" i="47"/>
  <c r="CB97" i="54"/>
  <c r="AX75" i="47"/>
  <c r="AT75" i="47"/>
  <c r="AZ75" i="47"/>
  <c r="AV75" i="47"/>
  <c r="CB75" i="54"/>
  <c r="CB125" i="54"/>
  <c r="AT125" i="47"/>
  <c r="AZ125" i="47"/>
  <c r="AV125" i="47"/>
  <c r="AX125" i="47"/>
  <c r="AV8" i="47"/>
  <c r="AX8" i="47"/>
  <c r="AT8" i="47"/>
  <c r="AZ8" i="47"/>
  <c r="CB8" i="54"/>
  <c r="AT95" i="47"/>
  <c r="AV95" i="47"/>
  <c r="AZ95" i="47"/>
  <c r="AX95" i="47"/>
  <c r="CB95" i="54"/>
  <c r="CB417" i="54"/>
  <c r="AT417" i="47"/>
  <c r="AZ417" i="47"/>
  <c r="AV417" i="47"/>
  <c r="AX417" i="47"/>
  <c r="CB154" i="54"/>
  <c r="AT154" i="47"/>
  <c r="AV154" i="47"/>
  <c r="AX154" i="47"/>
  <c r="AZ154" i="47"/>
  <c r="CB532" i="54"/>
  <c r="AT532" i="47"/>
  <c r="AX532" i="47"/>
  <c r="AV532" i="47"/>
  <c r="AZ532" i="47"/>
  <c r="CB784" i="54"/>
  <c r="AT784" i="47"/>
  <c r="AV784" i="47"/>
  <c r="AX784" i="47"/>
  <c r="AZ784" i="47"/>
  <c r="CB257" i="54"/>
  <c r="AT257" i="47"/>
  <c r="AV257" i="47"/>
  <c r="AX257" i="47"/>
  <c r="AZ257" i="47"/>
  <c r="AT624" i="47"/>
  <c r="AV624" i="47"/>
  <c r="AX624" i="47"/>
  <c r="AZ624" i="47"/>
  <c r="CB624" i="54"/>
  <c r="AX996" i="47"/>
  <c r="AV996" i="47"/>
  <c r="AT996" i="47"/>
  <c r="AZ996" i="47"/>
  <c r="CB996" i="54"/>
  <c r="AT806" i="47"/>
  <c r="AX806" i="47"/>
  <c r="AZ806" i="47"/>
  <c r="AV806" i="47"/>
  <c r="CB806" i="54"/>
  <c r="CB426" i="54"/>
  <c r="AX426" i="47"/>
  <c r="AV426" i="47"/>
  <c r="AT426" i="47"/>
  <c r="AZ426" i="47"/>
  <c r="CB856" i="54"/>
  <c r="AT856" i="47"/>
  <c r="AV856" i="47"/>
  <c r="AX856" i="47"/>
  <c r="AZ856" i="47"/>
  <c r="AT402" i="47"/>
  <c r="AV402" i="47"/>
  <c r="AX402" i="47"/>
  <c r="AZ402" i="47"/>
  <c r="CB402" i="54"/>
  <c r="CB565" i="54"/>
  <c r="AT565" i="47"/>
  <c r="AX565" i="47"/>
  <c r="AZ565" i="47"/>
  <c r="AV565" i="47"/>
  <c r="CB309" i="54"/>
  <c r="AT309" i="47"/>
  <c r="AZ309" i="47"/>
  <c r="AV309" i="47"/>
  <c r="AX309" i="47"/>
  <c r="CB688" i="54"/>
  <c r="AT688" i="47"/>
  <c r="AX688" i="47"/>
  <c r="AV688" i="47"/>
  <c r="AZ688" i="47"/>
  <c r="AV808" i="47"/>
  <c r="AX808" i="47"/>
  <c r="AZ808" i="47"/>
  <c r="AT808" i="47"/>
  <c r="CB808" i="54"/>
  <c r="CB873" i="54"/>
  <c r="AT873" i="47"/>
  <c r="AX873" i="47"/>
  <c r="AV873" i="47"/>
  <c r="AZ873" i="47"/>
  <c r="CB927" i="54"/>
  <c r="AT927" i="47"/>
  <c r="AV927" i="47"/>
  <c r="AX927" i="47"/>
  <c r="AZ927" i="47"/>
  <c r="CB187" i="54"/>
  <c r="AV187" i="47"/>
  <c r="AX187" i="47"/>
  <c r="AT187" i="47"/>
  <c r="AZ187" i="47"/>
  <c r="CB895" i="54"/>
  <c r="AZ895" i="47"/>
  <c r="AT895" i="47"/>
  <c r="AV895" i="47"/>
  <c r="AX895" i="47"/>
  <c r="CB205" i="54"/>
  <c r="AT205" i="47"/>
  <c r="AV205" i="47"/>
  <c r="AX205" i="47"/>
  <c r="AZ205" i="47"/>
  <c r="CB509" i="54"/>
  <c r="AT509" i="47"/>
  <c r="AZ509" i="47"/>
  <c r="AX509" i="47"/>
  <c r="AV509" i="47"/>
  <c r="CB665" i="54"/>
  <c r="AT665" i="47"/>
  <c r="AV665" i="47"/>
  <c r="AX665" i="47"/>
  <c r="AZ665" i="47"/>
  <c r="CB860" i="54"/>
  <c r="AT860" i="47"/>
  <c r="AV860" i="47"/>
  <c r="AX860" i="47"/>
  <c r="AZ860" i="47"/>
  <c r="AV391" i="47"/>
  <c r="AT391" i="47"/>
  <c r="AX391" i="47"/>
  <c r="AZ391" i="47"/>
  <c r="CB391" i="54"/>
  <c r="CB899" i="54"/>
  <c r="AT899" i="47"/>
  <c r="AX899" i="47"/>
  <c r="AZ899" i="47"/>
  <c r="AV899" i="47"/>
  <c r="CB192" i="54"/>
  <c r="AT192" i="47"/>
  <c r="AV192" i="47"/>
  <c r="AZ192" i="47"/>
  <c r="AX192" i="47"/>
  <c r="AT204" i="47"/>
  <c r="AX204" i="47"/>
  <c r="AV204" i="47"/>
  <c r="AZ204" i="47"/>
  <c r="CB204" i="54"/>
  <c r="CB210" i="54"/>
  <c r="AT210" i="47"/>
  <c r="AV210" i="47"/>
  <c r="AZ210" i="47"/>
  <c r="AX210" i="47"/>
  <c r="CB218" i="54"/>
  <c r="AV218" i="47"/>
  <c r="AX218" i="47"/>
  <c r="AT218" i="47"/>
  <c r="AZ218" i="47"/>
  <c r="CB522" i="54"/>
  <c r="AT522" i="47"/>
  <c r="AV522" i="47"/>
  <c r="AX522" i="47"/>
  <c r="AZ522" i="47"/>
  <c r="CB519" i="54"/>
  <c r="AT519" i="47"/>
  <c r="AX519" i="47"/>
  <c r="AV519" i="47"/>
  <c r="AZ519" i="47"/>
  <c r="AV760" i="47"/>
  <c r="AT760" i="47"/>
  <c r="AX760" i="47"/>
  <c r="AZ760" i="47"/>
  <c r="CB760" i="54"/>
  <c r="AZ960" i="47"/>
  <c r="AV960" i="47"/>
  <c r="AT960" i="47"/>
  <c r="AX960" i="47"/>
  <c r="CB960" i="54"/>
  <c r="CB155" i="54"/>
  <c r="AT155" i="47"/>
  <c r="AV155" i="47"/>
  <c r="AX155" i="47"/>
  <c r="AZ155" i="47"/>
  <c r="CB326" i="54"/>
  <c r="AT326" i="47"/>
  <c r="AV326" i="47"/>
  <c r="AX326" i="47"/>
  <c r="AZ326" i="47"/>
  <c r="CB421" i="54"/>
  <c r="AT421" i="47"/>
  <c r="AV421" i="47"/>
  <c r="AX421" i="47"/>
  <c r="AZ421" i="47"/>
  <c r="CB530" i="54"/>
  <c r="AT530" i="47"/>
  <c r="AZ530" i="47"/>
  <c r="AX530" i="47"/>
  <c r="AV530" i="47"/>
  <c r="AV623" i="47"/>
  <c r="AT623" i="47"/>
  <c r="AX623" i="47"/>
  <c r="AZ623" i="47"/>
  <c r="CB623" i="54"/>
  <c r="AX733" i="47"/>
  <c r="AZ733" i="47"/>
  <c r="AT733" i="47"/>
  <c r="AV733" i="47"/>
  <c r="CB733" i="54"/>
  <c r="CB887" i="54"/>
  <c r="AT887" i="47"/>
  <c r="AX887" i="47"/>
  <c r="AZ887" i="47"/>
  <c r="AV887" i="47"/>
  <c r="AZ977" i="47"/>
  <c r="AV977" i="47"/>
  <c r="AX977" i="47"/>
  <c r="AT977" i="47"/>
  <c r="CB977" i="54"/>
  <c r="CB779" i="54"/>
  <c r="AT779" i="47"/>
  <c r="AZ779" i="47"/>
  <c r="AX779" i="47"/>
  <c r="AV779" i="47"/>
  <c r="CB314" i="54"/>
  <c r="AV314" i="47"/>
  <c r="AT314" i="47"/>
  <c r="AX314" i="47"/>
  <c r="AZ314" i="47"/>
  <c r="CB847" i="54"/>
  <c r="AV847" i="47"/>
  <c r="AT847" i="47"/>
  <c r="AX847" i="47"/>
  <c r="AZ847" i="47"/>
  <c r="AT195" i="47"/>
  <c r="AV195" i="47"/>
  <c r="AX195" i="47"/>
  <c r="AZ195" i="47"/>
  <c r="CB195" i="54"/>
  <c r="CB343" i="54"/>
  <c r="AT343" i="47"/>
  <c r="AV343" i="47"/>
  <c r="AX343" i="47"/>
  <c r="AZ343" i="47"/>
  <c r="CB446" i="54"/>
  <c r="AX446" i="47"/>
  <c r="AZ446" i="47"/>
  <c r="AT446" i="47"/>
  <c r="AV446" i="47"/>
  <c r="AT547" i="47"/>
  <c r="AZ547" i="47"/>
  <c r="AV547" i="47"/>
  <c r="AX547" i="47"/>
  <c r="CB547" i="54"/>
  <c r="CB655" i="54"/>
  <c r="AV655" i="47"/>
  <c r="AX655" i="47"/>
  <c r="AT655" i="47"/>
  <c r="AZ655" i="47"/>
  <c r="AV764" i="47"/>
  <c r="AX764" i="47"/>
  <c r="AT764" i="47"/>
  <c r="AZ764" i="47"/>
  <c r="CB764" i="54"/>
  <c r="CB877" i="54"/>
  <c r="AT877" i="47"/>
  <c r="AV877" i="47"/>
  <c r="AX877" i="47"/>
  <c r="AZ877" i="47"/>
  <c r="AV983" i="47"/>
  <c r="AZ983" i="47"/>
  <c r="AT983" i="47"/>
  <c r="AX983" i="47"/>
  <c r="CB983" i="54"/>
  <c r="CB451" i="54"/>
  <c r="AT451" i="47"/>
  <c r="AV451" i="47"/>
  <c r="AX451" i="47"/>
  <c r="AZ451" i="47"/>
  <c r="AT136" i="47"/>
  <c r="AV136" i="47"/>
  <c r="AX136" i="47"/>
  <c r="AZ136" i="47"/>
  <c r="CB136" i="54"/>
  <c r="CB265" i="54"/>
  <c r="AT265" i="47"/>
  <c r="AV265" i="47"/>
  <c r="AX265" i="47"/>
  <c r="AZ265" i="47"/>
  <c r="CB373" i="54"/>
  <c r="AX373" i="47"/>
  <c r="AT373" i="47"/>
  <c r="AZ373" i="47"/>
  <c r="AV373" i="47"/>
  <c r="AX485" i="47"/>
  <c r="AZ485" i="47"/>
  <c r="AT485" i="47"/>
  <c r="AV485" i="47"/>
  <c r="CB485" i="54"/>
  <c r="CB595" i="54"/>
  <c r="AT595" i="47"/>
  <c r="AZ595" i="47"/>
  <c r="AX595" i="47"/>
  <c r="AV595" i="47"/>
  <c r="CB704" i="54"/>
  <c r="AX704" i="47"/>
  <c r="AT704" i="47"/>
  <c r="AV704" i="47"/>
  <c r="AZ704" i="47"/>
  <c r="CB817" i="54"/>
  <c r="AT817" i="47"/>
  <c r="AX817" i="47"/>
  <c r="AZ817" i="47"/>
  <c r="AV817" i="47"/>
  <c r="CB914" i="54"/>
  <c r="AT914" i="47"/>
  <c r="AZ914" i="47"/>
  <c r="AV914" i="47"/>
  <c r="AX914" i="47"/>
  <c r="AV1003" i="47"/>
  <c r="AZ1003" i="47"/>
  <c r="AT1003" i="47"/>
  <c r="AX1003" i="47"/>
  <c r="CB1003" i="54"/>
  <c r="CB419" i="54"/>
  <c r="AX419" i="47"/>
  <c r="AT419" i="47"/>
  <c r="AV419" i="47"/>
  <c r="AZ419" i="47"/>
  <c r="CB662" i="54"/>
  <c r="AT662" i="47"/>
  <c r="AV662" i="47"/>
  <c r="AX662" i="47"/>
  <c r="AZ662" i="47"/>
  <c r="AZ974" i="47"/>
  <c r="AX974" i="47"/>
  <c r="AT974" i="47"/>
  <c r="AV974" i="47"/>
  <c r="CB974" i="54"/>
  <c r="CB368" i="54"/>
  <c r="AT368" i="47"/>
  <c r="AV368" i="47"/>
  <c r="AX368" i="47"/>
  <c r="AZ368" i="47"/>
  <c r="AT137" i="47"/>
  <c r="AV137" i="47"/>
  <c r="AZ137" i="47"/>
  <c r="AX137" i="47"/>
  <c r="CB137" i="54"/>
  <c r="AV493" i="47"/>
  <c r="AT493" i="47"/>
  <c r="AZ493" i="47"/>
  <c r="AX493" i="47"/>
  <c r="CB493" i="54"/>
  <c r="CB890" i="54"/>
  <c r="AV890" i="47"/>
  <c r="AT890" i="47"/>
  <c r="AX890" i="47"/>
  <c r="AZ890" i="47"/>
  <c r="CB350" i="54"/>
  <c r="AT350" i="47"/>
  <c r="AV350" i="47"/>
  <c r="AX350" i="47"/>
  <c r="AZ350" i="47"/>
  <c r="CB703" i="54"/>
  <c r="AT703" i="47"/>
  <c r="AZ703" i="47"/>
  <c r="AV703" i="47"/>
  <c r="AX703" i="47"/>
  <c r="CB893" i="54"/>
  <c r="AT893" i="47"/>
  <c r="AZ893" i="47"/>
  <c r="AV893" i="47"/>
  <c r="AX893" i="47"/>
  <c r="AZ954" i="47"/>
  <c r="AX954" i="47"/>
  <c r="AT954" i="47"/>
  <c r="AV954" i="47"/>
  <c r="CB954" i="54"/>
  <c r="CB475" i="54"/>
  <c r="AT475" i="47"/>
  <c r="AV475" i="47"/>
  <c r="AX475" i="47"/>
  <c r="AZ475" i="47"/>
  <c r="CB787" i="54"/>
  <c r="AT787" i="47"/>
  <c r="AV787" i="47"/>
  <c r="AX787" i="47"/>
  <c r="AZ787" i="47"/>
  <c r="AZ950" i="47"/>
  <c r="AX950" i="47"/>
  <c r="AT950" i="47"/>
  <c r="AV950" i="47"/>
  <c r="CB950" i="54"/>
  <c r="CB878" i="54"/>
  <c r="AT878" i="47"/>
  <c r="AX878" i="47"/>
  <c r="AZ878" i="47"/>
  <c r="AV878" i="47"/>
  <c r="CB159" i="54"/>
  <c r="AZ159" i="47"/>
  <c r="AT159" i="47"/>
  <c r="AV159" i="47"/>
  <c r="AX159" i="47"/>
  <c r="AT620" i="47"/>
  <c r="AX620" i="47"/>
  <c r="AZ620" i="47"/>
  <c r="AV620" i="47"/>
  <c r="CB620" i="54"/>
  <c r="CB37" i="54"/>
  <c r="AT37" i="47"/>
  <c r="AV37" i="47"/>
  <c r="AX37" i="47"/>
  <c r="AZ37" i="47"/>
  <c r="CB121" i="54"/>
  <c r="AT121" i="47"/>
  <c r="AX121" i="47"/>
  <c r="AV121" i="47"/>
  <c r="AZ121" i="47"/>
  <c r="CB38" i="54"/>
  <c r="AT38" i="47"/>
  <c r="AV38" i="47"/>
  <c r="AX38" i="47"/>
  <c r="AZ38" i="47"/>
  <c r="CB110" i="54"/>
  <c r="AT110" i="47"/>
  <c r="AZ110" i="47"/>
  <c r="AV110" i="47"/>
  <c r="AX110" i="47"/>
  <c r="CB27" i="54"/>
  <c r="AV27" i="47"/>
  <c r="AT27" i="47"/>
  <c r="AX27" i="47"/>
  <c r="AZ27" i="47"/>
  <c r="AV99" i="47"/>
  <c r="AT99" i="47"/>
  <c r="AX99" i="47"/>
  <c r="AZ99" i="47"/>
  <c r="CB99" i="54"/>
  <c r="AX16" i="47"/>
  <c r="AZ16" i="47"/>
  <c r="AT16" i="47"/>
  <c r="AV16" i="47"/>
  <c r="CB16" i="54"/>
  <c r="AV88" i="47"/>
  <c r="AX88" i="47"/>
  <c r="AZ88" i="47"/>
  <c r="AT88" i="47"/>
  <c r="CB88" i="54"/>
  <c r="AX943" i="47"/>
  <c r="AV943" i="47"/>
  <c r="AZ943" i="47"/>
  <c r="AT943" i="47"/>
  <c r="CB943" i="54"/>
  <c r="AT77" i="47"/>
  <c r="AV77" i="47"/>
  <c r="AX77" i="47"/>
  <c r="AZ77" i="47"/>
  <c r="CB77" i="54"/>
  <c r="CB796" i="54"/>
  <c r="AT796" i="47"/>
  <c r="AZ796" i="47"/>
  <c r="AV796" i="47"/>
  <c r="AX796" i="47"/>
  <c r="AV66" i="47"/>
  <c r="AT66" i="47"/>
  <c r="AX66" i="47"/>
  <c r="AZ66" i="47"/>
  <c r="CB66" i="54"/>
  <c r="CB439" i="54"/>
  <c r="AT439" i="47"/>
  <c r="AZ439" i="47"/>
  <c r="AX439" i="47"/>
  <c r="AV439" i="47"/>
  <c r="AV43" i="47"/>
  <c r="AT43" i="47"/>
  <c r="AX43" i="47"/>
  <c r="AZ43" i="47"/>
  <c r="CB43" i="54"/>
  <c r="CB115" i="54"/>
  <c r="AT115" i="47"/>
  <c r="AX115" i="47"/>
  <c r="AV115" i="47"/>
  <c r="AZ115" i="47"/>
  <c r="CB32" i="54"/>
  <c r="AT32" i="47"/>
  <c r="AV32" i="47"/>
  <c r="AX32" i="47"/>
  <c r="AZ32" i="47"/>
  <c r="AV104" i="47"/>
  <c r="AT104" i="47"/>
  <c r="AZ104" i="47"/>
  <c r="AX104" i="47"/>
  <c r="CB104" i="54"/>
  <c r="CB21" i="54"/>
  <c r="AT21" i="47"/>
  <c r="AX21" i="47"/>
  <c r="AZ21" i="47"/>
  <c r="AV21" i="47"/>
  <c r="AT93" i="47"/>
  <c r="AZ93" i="47"/>
  <c r="AV93" i="47"/>
  <c r="AX93" i="47"/>
  <c r="CB93" i="54"/>
  <c r="CB10" i="54"/>
  <c r="AT10" i="47"/>
  <c r="AV10" i="47"/>
  <c r="AX10" i="47"/>
  <c r="AZ10" i="47"/>
  <c r="AX82" i="47"/>
  <c r="AZ82" i="47"/>
  <c r="AV82" i="47"/>
  <c r="AT82" i="47"/>
  <c r="CB82" i="54"/>
  <c r="CB47" i="54"/>
  <c r="AT47" i="47"/>
  <c r="AV47" i="47"/>
  <c r="AZ47" i="47"/>
  <c r="AX47" i="47"/>
  <c r="CB119" i="54"/>
  <c r="AT119" i="47"/>
  <c r="AX119" i="47"/>
  <c r="AZ119" i="47"/>
  <c r="AV119" i="47"/>
  <c r="CF645" i="54"/>
  <c r="CI645" i="54"/>
  <c r="CB108" i="54"/>
  <c r="AT108" i="47"/>
  <c r="AX108" i="47"/>
  <c r="AZ108" i="47"/>
  <c r="AV108" i="47"/>
  <c r="CJ273" i="54"/>
  <c r="CG273" i="54"/>
  <c r="DI273" i="54" s="1"/>
  <c r="DJ273" i="54" s="1"/>
  <c r="DK273" i="54" s="1"/>
  <c r="CL273" i="54"/>
  <c r="CH273" i="54"/>
  <c r="B273" i="47" s="1"/>
  <c r="D273" i="47" s="1"/>
  <c r="W273" i="47" s="1"/>
  <c r="X273" i="47" s="1"/>
  <c r="CI273" i="54"/>
  <c r="CK273" i="54"/>
  <c r="CM273" i="54"/>
  <c r="CP273" i="54" s="1"/>
  <c r="CQ273" i="54" s="1"/>
  <c r="CR273" i="54" s="1"/>
  <c r="CF273" i="54"/>
  <c r="CG553" i="54"/>
  <c r="DI553" i="54" s="1"/>
  <c r="DJ553" i="54" s="1"/>
  <c r="DK553" i="54" s="1"/>
  <c r="CM553" i="54"/>
  <c r="CP553" i="54" s="1"/>
  <c r="CQ553" i="54" s="1"/>
  <c r="CR553" i="54" s="1"/>
  <c r="CL553" i="54"/>
  <c r="CF553" i="54"/>
  <c r="CI553" i="54"/>
  <c r="CK553" i="54"/>
  <c r="CJ553" i="54"/>
  <c r="CH553" i="54"/>
  <c r="B553" i="47" s="1"/>
  <c r="D553" i="47" s="1"/>
  <c r="W553" i="47" s="1"/>
  <c r="X553" i="47" s="1"/>
  <c r="CI917" i="54"/>
  <c r="CK917" i="54"/>
  <c r="CJ917" i="54"/>
  <c r="CF917" i="54"/>
  <c r="CL917" i="54"/>
  <c r="CG917" i="54"/>
  <c r="DI917" i="54" s="1"/>
  <c r="DJ917" i="54" s="1"/>
  <c r="DK917" i="54" s="1"/>
  <c r="CH917" i="54"/>
  <c r="B917" i="47" s="1"/>
  <c r="D917" i="47" s="1"/>
  <c r="W917" i="47" s="1"/>
  <c r="X917" i="47" s="1"/>
  <c r="CM917" i="54"/>
  <c r="CP917" i="54" s="1"/>
  <c r="CQ917" i="54" s="1"/>
  <c r="CR917" i="54" s="1"/>
  <c r="CI84" i="54"/>
  <c r="CL84" i="54"/>
  <c r="CF84" i="54"/>
  <c r="CH84" i="54"/>
  <c r="B84" i="47" s="1"/>
  <c r="D84" i="47" s="1"/>
  <c r="W84" i="47" s="1"/>
  <c r="X84" i="47" s="1"/>
  <c r="CG84" i="54"/>
  <c r="DI84" i="54" s="1"/>
  <c r="DJ84" i="54" s="1"/>
  <c r="DK84" i="54" s="1"/>
  <c r="CJ84" i="54"/>
  <c r="CM84" i="54"/>
  <c r="CP84" i="54" s="1"/>
  <c r="CQ84" i="54" s="1"/>
  <c r="CR84" i="54" s="1"/>
  <c r="CK84" i="54"/>
  <c r="CI569" i="54"/>
  <c r="CJ569" i="54"/>
  <c r="CF569" i="54"/>
  <c r="CM569" i="54"/>
  <c r="CP569" i="54" s="1"/>
  <c r="CQ569" i="54" s="1"/>
  <c r="CR569" i="54" s="1"/>
  <c r="CG569" i="54"/>
  <c r="DI569" i="54" s="1"/>
  <c r="DJ569" i="54" s="1"/>
  <c r="DK569" i="54" s="1"/>
  <c r="CK569" i="54"/>
  <c r="CH569" i="54"/>
  <c r="B569" i="47" s="1"/>
  <c r="D569" i="47" s="1"/>
  <c r="W569" i="47" s="1"/>
  <c r="X569" i="47" s="1"/>
  <c r="CL569" i="54"/>
  <c r="CH812" i="54"/>
  <c r="B812" i="47" s="1"/>
  <c r="D812" i="47" s="1"/>
  <c r="W812" i="47" s="1"/>
  <c r="X812" i="47" s="1"/>
  <c r="CG812" i="54"/>
  <c r="DI812" i="54" s="1"/>
  <c r="DJ812" i="54" s="1"/>
  <c r="DK812" i="54" s="1"/>
  <c r="CI812" i="54"/>
  <c r="CF812" i="54"/>
  <c r="CK812" i="54"/>
  <c r="CL812" i="54"/>
  <c r="CJ812" i="54"/>
  <c r="CM812" i="54"/>
  <c r="CP812" i="54" s="1"/>
  <c r="CQ812" i="54" s="1"/>
  <c r="CR812" i="54" s="1"/>
  <c r="CF60" i="54"/>
  <c r="CK60" i="54"/>
  <c r="CI60" i="54"/>
  <c r="CJ60" i="54"/>
  <c r="CG60" i="54"/>
  <c r="DI60" i="54" s="1"/>
  <c r="DJ60" i="54" s="1"/>
  <c r="DK60" i="54" s="1"/>
  <c r="CL60" i="54"/>
  <c r="CM60" i="54"/>
  <c r="CP60" i="54" s="1"/>
  <c r="CQ60" i="54" s="1"/>
  <c r="CR60" i="54" s="1"/>
  <c r="CH60" i="54"/>
  <c r="B60" i="47" s="1"/>
  <c r="D60" i="47" s="1"/>
  <c r="W60" i="47" s="1"/>
  <c r="X60" i="47" s="1"/>
  <c r="CB881" i="54"/>
  <c r="AT881" i="47"/>
  <c r="AV881" i="47"/>
  <c r="AX881" i="47"/>
  <c r="AZ881" i="47"/>
  <c r="CG879" i="54"/>
  <c r="DI879" i="54" s="1"/>
  <c r="DJ879" i="54" s="1"/>
  <c r="DK879" i="54" s="1"/>
  <c r="CM879" i="54"/>
  <c r="CP879" i="54" s="1"/>
  <c r="CQ879" i="54" s="1"/>
  <c r="CR879" i="54" s="1"/>
  <c r="CH879" i="54"/>
  <c r="B879" i="47" s="1"/>
  <c r="D879" i="47" s="1"/>
  <c r="W879" i="47" s="1"/>
  <c r="X879" i="47" s="1"/>
  <c r="CI879" i="54"/>
  <c r="CJ879" i="54"/>
  <c r="CF879" i="54"/>
  <c r="CK879" i="54"/>
  <c r="CL879" i="54"/>
  <c r="CH999" i="54"/>
  <c r="B999" i="47" s="1"/>
  <c r="D999" i="47" s="1"/>
  <c r="W999" i="47" s="1"/>
  <c r="X999" i="47" s="1"/>
  <c r="CJ999" i="54"/>
  <c r="CF999" i="54"/>
  <c r="CK999" i="54"/>
  <c r="CL999" i="54"/>
  <c r="CI999" i="54"/>
  <c r="CG999" i="54"/>
  <c r="DI999" i="54" s="1"/>
  <c r="DJ999" i="54" s="1"/>
  <c r="DK999" i="54" s="1"/>
  <c r="CM999" i="54"/>
  <c r="CP999" i="54" s="1"/>
  <c r="CQ999" i="54" s="1"/>
  <c r="CR999" i="54" s="1"/>
  <c r="CK489" i="54"/>
  <c r="CF489" i="54"/>
  <c r="CI489" i="54"/>
  <c r="CL489" i="54"/>
  <c r="CG489" i="54"/>
  <c r="DI489" i="54" s="1"/>
  <c r="DJ489" i="54" s="1"/>
  <c r="DK489" i="54" s="1"/>
  <c r="CH489" i="54"/>
  <c r="B489" i="47" s="1"/>
  <c r="D489" i="47" s="1"/>
  <c r="W489" i="47" s="1"/>
  <c r="X489" i="47" s="1"/>
  <c r="CM489" i="54"/>
  <c r="CP489" i="54" s="1"/>
  <c r="CQ489" i="54" s="1"/>
  <c r="CR489" i="54" s="1"/>
  <c r="CJ489" i="54"/>
  <c r="CM885" i="54"/>
  <c r="CP885" i="54" s="1"/>
  <c r="CQ885" i="54" s="1"/>
  <c r="CR885" i="54" s="1"/>
  <c r="CH885" i="54"/>
  <c r="B885" i="47" s="1"/>
  <c r="D885" i="47" s="1"/>
  <c r="W885" i="47" s="1"/>
  <c r="X885" i="47" s="1"/>
  <c r="CF885" i="54"/>
  <c r="CJ885" i="54"/>
  <c r="CL885" i="54"/>
  <c r="CK885" i="54"/>
  <c r="CI885" i="54"/>
  <c r="CG885" i="54"/>
  <c r="DI885" i="54" s="1"/>
  <c r="DJ885" i="54" s="1"/>
  <c r="DK885" i="54" s="1"/>
  <c r="CB268" i="54"/>
  <c r="AT268" i="47"/>
  <c r="AV268" i="47"/>
  <c r="AX268" i="47"/>
  <c r="AZ268" i="47"/>
  <c r="CB657" i="54"/>
  <c r="AV657" i="47"/>
  <c r="AZ657" i="47"/>
  <c r="AT657" i="47"/>
  <c r="AX657" i="47"/>
  <c r="CB370" i="54"/>
  <c r="AT370" i="47"/>
  <c r="AZ370" i="47"/>
  <c r="AV370" i="47"/>
  <c r="AX370" i="47"/>
  <c r="CB718" i="54"/>
  <c r="AT718" i="47"/>
  <c r="AV718" i="47"/>
  <c r="AX718" i="47"/>
  <c r="AZ718" i="47"/>
  <c r="CB149" i="54"/>
  <c r="AT149" i="47"/>
  <c r="AV149" i="47"/>
  <c r="AX149" i="47"/>
  <c r="AZ149" i="47"/>
  <c r="CB534" i="54"/>
  <c r="AT534" i="47"/>
  <c r="AX534" i="47"/>
  <c r="AZ534" i="47"/>
  <c r="AV534" i="47"/>
  <c r="CB888" i="54"/>
  <c r="AV888" i="47"/>
  <c r="AX888" i="47"/>
  <c r="AT888" i="47"/>
  <c r="AZ888" i="47"/>
  <c r="AV551" i="47"/>
  <c r="AT551" i="47"/>
  <c r="AX551" i="47"/>
  <c r="AZ551" i="47"/>
  <c r="CB551" i="54"/>
  <c r="CB296" i="54"/>
  <c r="AT296" i="47"/>
  <c r="AV296" i="47"/>
  <c r="AX296" i="47"/>
  <c r="AZ296" i="47"/>
  <c r="CB676" i="54"/>
  <c r="AT676" i="47"/>
  <c r="AX676" i="47"/>
  <c r="AZ676" i="47"/>
  <c r="AV676" i="47"/>
  <c r="CB643" i="54"/>
  <c r="AT643" i="47"/>
  <c r="AV643" i="47"/>
  <c r="AZ643" i="47"/>
  <c r="AX643" i="47"/>
  <c r="CB505" i="54"/>
  <c r="AT505" i="47"/>
  <c r="AZ505" i="47"/>
  <c r="AV505" i="47"/>
  <c r="AX505" i="47"/>
  <c r="CB321" i="54"/>
  <c r="AT321" i="47"/>
  <c r="AV321" i="47"/>
  <c r="AX321" i="47"/>
  <c r="AZ321" i="47"/>
  <c r="AT810" i="47"/>
  <c r="AX810" i="47"/>
  <c r="AV810" i="47"/>
  <c r="AZ810" i="47"/>
  <c r="CB810" i="54"/>
  <c r="CB636" i="54"/>
  <c r="AT636" i="47"/>
  <c r="AV636" i="47"/>
  <c r="AX636" i="47"/>
  <c r="AZ636" i="47"/>
  <c r="CB581" i="54"/>
  <c r="AT581" i="47"/>
  <c r="AV581" i="47"/>
  <c r="AX581" i="47"/>
  <c r="AZ581" i="47"/>
  <c r="CB219" i="54"/>
  <c r="AT219" i="47"/>
  <c r="AV219" i="47"/>
  <c r="AX219" i="47"/>
  <c r="AZ219" i="47"/>
  <c r="CB514" i="54"/>
  <c r="AT514" i="47"/>
  <c r="AV514" i="47"/>
  <c r="AX514" i="47"/>
  <c r="AZ514" i="47"/>
  <c r="CB274" i="54"/>
  <c r="AX274" i="47"/>
  <c r="AT274" i="47"/>
  <c r="AV274" i="47"/>
  <c r="AZ274" i="47"/>
  <c r="CB853" i="54"/>
  <c r="AT853" i="47"/>
  <c r="AZ853" i="47"/>
  <c r="AX853" i="47"/>
  <c r="AV853" i="47"/>
  <c r="CB157" i="54"/>
  <c r="AT157" i="47"/>
  <c r="AV157" i="47"/>
  <c r="AX157" i="47"/>
  <c r="AZ157" i="47"/>
  <c r="CB722" i="54"/>
  <c r="AT722" i="47"/>
  <c r="AV722" i="47"/>
  <c r="AZ722" i="47"/>
  <c r="AX722" i="47"/>
  <c r="CB237" i="54"/>
  <c r="AT237" i="47"/>
  <c r="AX237" i="47"/>
  <c r="AZ237" i="47"/>
  <c r="AV237" i="47"/>
  <c r="CB661" i="54"/>
  <c r="AT661" i="47"/>
  <c r="AV661" i="47"/>
  <c r="AX661" i="47"/>
  <c r="AZ661" i="47"/>
  <c r="CB584" i="54"/>
  <c r="AT584" i="47"/>
  <c r="AV584" i="47"/>
  <c r="AX584" i="47"/>
  <c r="AZ584" i="47"/>
  <c r="AV725" i="47"/>
  <c r="AT725" i="47"/>
  <c r="AX725" i="47"/>
  <c r="AZ725" i="47"/>
  <c r="CB725" i="54"/>
  <c r="CB524" i="54"/>
  <c r="AT524" i="47"/>
  <c r="AZ524" i="47"/>
  <c r="AV524" i="47"/>
  <c r="AX524" i="47"/>
  <c r="CB593" i="54"/>
  <c r="AZ593" i="47"/>
  <c r="AV593" i="47"/>
  <c r="AT593" i="47"/>
  <c r="AX593" i="47"/>
  <c r="CB932" i="54"/>
  <c r="AT932" i="47"/>
  <c r="AX932" i="47"/>
  <c r="AV932" i="47"/>
  <c r="AZ932" i="47"/>
  <c r="AT53" i="47"/>
  <c r="AV53" i="47"/>
  <c r="AZ53" i="47"/>
  <c r="AX53" i="47"/>
  <c r="CB53" i="54"/>
  <c r="AT19" i="47"/>
  <c r="AV19" i="47"/>
  <c r="AZ19" i="47"/>
  <c r="AX19" i="47"/>
  <c r="CB19" i="54"/>
  <c r="AZ69" i="47"/>
  <c r="AV69" i="47"/>
  <c r="AT69" i="47"/>
  <c r="AX69" i="47"/>
  <c r="CB69" i="54"/>
  <c r="CB145" i="54"/>
  <c r="AT145" i="47"/>
  <c r="AZ145" i="47"/>
  <c r="AV145" i="47"/>
  <c r="AX145" i="47"/>
  <c r="AT501" i="47"/>
  <c r="AV501" i="47"/>
  <c r="AX501" i="47"/>
  <c r="AZ501" i="47"/>
  <c r="CB501" i="54"/>
  <c r="CB777" i="54"/>
  <c r="AT777" i="47"/>
  <c r="AX777" i="47"/>
  <c r="AZ777" i="47"/>
  <c r="AV777" i="47"/>
  <c r="CB406" i="54"/>
  <c r="AT406" i="47"/>
  <c r="AX406" i="47"/>
  <c r="AV406" i="47"/>
  <c r="AZ406" i="47"/>
  <c r="CB658" i="54"/>
  <c r="AT658" i="47"/>
  <c r="AZ658" i="47"/>
  <c r="AV658" i="47"/>
  <c r="AX658" i="47"/>
  <c r="AV1000" i="47"/>
  <c r="AT1000" i="47"/>
  <c r="AZ1000" i="47"/>
  <c r="AX1000" i="47"/>
  <c r="CB1000" i="54"/>
  <c r="CB414" i="54"/>
  <c r="AT414" i="47"/>
  <c r="AV414" i="47"/>
  <c r="AX414" i="47"/>
  <c r="AZ414" i="47"/>
  <c r="CB720" i="54"/>
  <c r="AT720" i="47"/>
  <c r="AV720" i="47"/>
  <c r="AX720" i="47"/>
  <c r="AZ720" i="47"/>
  <c r="CB906" i="54"/>
  <c r="AT906" i="47"/>
  <c r="AZ906" i="47"/>
  <c r="AV906" i="47"/>
  <c r="AX906" i="47"/>
  <c r="CB431" i="54"/>
  <c r="AT431" i="47"/>
  <c r="AV431" i="47"/>
  <c r="AX431" i="47"/>
  <c r="AZ431" i="47"/>
  <c r="CB304" i="54"/>
  <c r="AT304" i="47"/>
  <c r="AV304" i="47"/>
  <c r="AZ304" i="47"/>
  <c r="AX304" i="47"/>
  <c r="CB429" i="54"/>
  <c r="AT429" i="47"/>
  <c r="AV429" i="47"/>
  <c r="AZ429" i="47"/>
  <c r="AX429" i="47"/>
  <c r="CB681" i="54"/>
  <c r="AT681" i="47"/>
  <c r="AZ681" i="47"/>
  <c r="AV681" i="47"/>
  <c r="AX681" i="47"/>
  <c r="CB626" i="54"/>
  <c r="AT626" i="47"/>
  <c r="AV626" i="47"/>
  <c r="AX626" i="47"/>
  <c r="AZ626" i="47"/>
  <c r="AT201" i="47"/>
  <c r="AV201" i="47"/>
  <c r="AZ201" i="47"/>
  <c r="AX201" i="47"/>
  <c r="CB201" i="54"/>
  <c r="AT745" i="47"/>
  <c r="AX745" i="47"/>
  <c r="AV745" i="47"/>
  <c r="AZ745" i="47"/>
  <c r="CB745" i="54"/>
  <c r="CB448" i="54"/>
  <c r="AT448" i="47"/>
  <c r="AV448" i="47"/>
  <c r="AZ448" i="47"/>
  <c r="AX448" i="47"/>
  <c r="CB329" i="54"/>
  <c r="AT329" i="47"/>
  <c r="AX329" i="47"/>
  <c r="AZ329" i="47"/>
  <c r="AV329" i="47"/>
  <c r="CB153" i="54"/>
  <c r="AZ153" i="47"/>
  <c r="AV153" i="47"/>
  <c r="AT153" i="47"/>
  <c r="AX153" i="47"/>
  <c r="CB246" i="54"/>
  <c r="AT246" i="47"/>
  <c r="AZ246" i="47"/>
  <c r="AV246" i="47"/>
  <c r="AX246" i="47"/>
  <c r="CB351" i="54"/>
  <c r="AT351" i="47"/>
  <c r="AX351" i="47"/>
  <c r="AZ351" i="47"/>
  <c r="AV351" i="47"/>
  <c r="CB423" i="54"/>
  <c r="AT423" i="47"/>
  <c r="AV423" i="47"/>
  <c r="AX423" i="47"/>
  <c r="AZ423" i="47"/>
  <c r="CB531" i="54"/>
  <c r="AV531" i="47"/>
  <c r="AT531" i="47"/>
  <c r="AZ531" i="47"/>
  <c r="AX531" i="47"/>
  <c r="AZ615" i="47"/>
  <c r="AV615" i="47"/>
  <c r="AT615" i="47"/>
  <c r="AX615" i="47"/>
  <c r="CB615" i="54"/>
  <c r="CB717" i="54"/>
  <c r="AT717" i="47"/>
  <c r="AV717" i="47"/>
  <c r="AX717" i="47"/>
  <c r="AZ717" i="47"/>
  <c r="CB783" i="54"/>
  <c r="AT783" i="47"/>
  <c r="AV783" i="47"/>
  <c r="AZ783" i="47"/>
  <c r="AX783" i="47"/>
  <c r="CB161" i="54"/>
  <c r="AT161" i="47"/>
  <c r="AX161" i="47"/>
  <c r="AV161" i="47"/>
  <c r="AZ161" i="47"/>
  <c r="CB255" i="54"/>
  <c r="AV255" i="47"/>
  <c r="AZ255" i="47"/>
  <c r="AT255" i="47"/>
  <c r="AX255" i="47"/>
  <c r="CB352" i="54"/>
  <c r="AT352" i="47"/>
  <c r="AV352" i="47"/>
  <c r="AX352" i="47"/>
  <c r="AZ352" i="47"/>
  <c r="CB412" i="54"/>
  <c r="AZ412" i="47"/>
  <c r="AT412" i="47"/>
  <c r="AX412" i="47"/>
  <c r="AV412" i="47"/>
  <c r="CB484" i="54"/>
  <c r="AV484" i="47"/>
  <c r="AX484" i="47"/>
  <c r="AT484" i="47"/>
  <c r="AZ484" i="47"/>
  <c r="CB538" i="54"/>
  <c r="AT538" i="47"/>
  <c r="AX538" i="47"/>
  <c r="AZ538" i="47"/>
  <c r="AV538" i="47"/>
  <c r="AT610" i="47"/>
  <c r="AV610" i="47"/>
  <c r="AX610" i="47"/>
  <c r="AZ610" i="47"/>
  <c r="CB610" i="54"/>
  <c r="CB664" i="54"/>
  <c r="AT664" i="47"/>
  <c r="AV664" i="47"/>
  <c r="AX664" i="47"/>
  <c r="AZ664" i="47"/>
  <c r="AV736" i="47"/>
  <c r="AT736" i="47"/>
  <c r="AX736" i="47"/>
  <c r="AZ736" i="47"/>
  <c r="CB736" i="54"/>
  <c r="CB820" i="54"/>
  <c r="AT820" i="47"/>
  <c r="AV820" i="47"/>
  <c r="AX820" i="47"/>
  <c r="AZ820" i="47"/>
  <c r="CB892" i="54"/>
  <c r="AT892" i="47"/>
  <c r="AV892" i="47"/>
  <c r="AX892" i="47"/>
  <c r="AZ892" i="47"/>
  <c r="CB182" i="54"/>
  <c r="AV182" i="47"/>
  <c r="AZ182" i="47"/>
  <c r="AT182" i="47"/>
  <c r="AX182" i="47"/>
  <c r="CB146" i="54"/>
  <c r="AX146" i="47"/>
  <c r="AT146" i="47"/>
  <c r="AV146" i="47"/>
  <c r="AZ146" i="47"/>
  <c r="CB171" i="54"/>
  <c r="AT171" i="47"/>
  <c r="AX171" i="47"/>
  <c r="AZ171" i="47"/>
  <c r="AV171" i="47"/>
  <c r="CB264" i="54"/>
  <c r="AT264" i="47"/>
  <c r="AX264" i="47"/>
  <c r="AZ264" i="47"/>
  <c r="AV264" i="47"/>
  <c r="CB360" i="54"/>
  <c r="AT360" i="47"/>
  <c r="AX360" i="47"/>
  <c r="AZ360" i="47"/>
  <c r="AV360" i="47"/>
  <c r="CB420" i="54"/>
  <c r="AT420" i="47"/>
  <c r="AZ420" i="47"/>
  <c r="AX420" i="47"/>
  <c r="AV420" i="47"/>
  <c r="AV498" i="47"/>
  <c r="AT498" i="47"/>
  <c r="AX498" i="47"/>
  <c r="AZ498" i="47"/>
  <c r="CB498" i="54"/>
  <c r="CB594" i="54"/>
  <c r="AV594" i="47"/>
  <c r="AX594" i="47"/>
  <c r="AZ594" i="47"/>
  <c r="AT594" i="47"/>
  <c r="CB648" i="54"/>
  <c r="AV648" i="47"/>
  <c r="AT648" i="47"/>
  <c r="AX648" i="47"/>
  <c r="AZ648" i="47"/>
  <c r="AT726" i="47"/>
  <c r="AV726" i="47"/>
  <c r="AX726" i="47"/>
  <c r="AZ726" i="47"/>
  <c r="CB726" i="54"/>
  <c r="CB780" i="54"/>
  <c r="AT780" i="47"/>
  <c r="AZ780" i="47"/>
  <c r="AV780" i="47"/>
  <c r="AX780" i="47"/>
  <c r="CB852" i="54"/>
  <c r="AT852" i="47"/>
  <c r="AX852" i="47"/>
  <c r="AZ852" i="47"/>
  <c r="AV852" i="47"/>
  <c r="CB912" i="54"/>
  <c r="AV912" i="47"/>
  <c r="AT912" i="47"/>
  <c r="AZ912" i="47"/>
  <c r="AX912" i="47"/>
  <c r="AZ1002" i="47"/>
  <c r="AT1002" i="47"/>
  <c r="AV1002" i="47"/>
  <c r="AX1002" i="47"/>
  <c r="CB1002" i="54"/>
  <c r="CB236" i="54"/>
  <c r="AT236" i="47"/>
  <c r="AV236" i="47"/>
  <c r="AX236" i="47"/>
  <c r="AZ236" i="47"/>
  <c r="CB299" i="54"/>
  <c r="AZ299" i="47"/>
  <c r="AT299" i="47"/>
  <c r="AX299" i="47"/>
  <c r="AV299" i="47"/>
  <c r="CB443" i="54"/>
  <c r="AT443" i="47"/>
  <c r="AV443" i="47"/>
  <c r="AX443" i="47"/>
  <c r="AZ443" i="47"/>
  <c r="CB635" i="54"/>
  <c r="AT635" i="47"/>
  <c r="AV635" i="47"/>
  <c r="AX635" i="47"/>
  <c r="AZ635" i="47"/>
  <c r="AV842" i="47"/>
  <c r="AX842" i="47"/>
  <c r="AZ842" i="47"/>
  <c r="AT842" i="47"/>
  <c r="CB842" i="54"/>
  <c r="CB300" i="54"/>
  <c r="AT300" i="47"/>
  <c r="AZ300" i="47"/>
  <c r="AX300" i="47"/>
  <c r="AV300" i="47"/>
  <c r="CB298" i="54"/>
  <c r="AT298" i="47"/>
  <c r="AZ298" i="47"/>
  <c r="AV298" i="47"/>
  <c r="AX298" i="47"/>
  <c r="CB289" i="54"/>
  <c r="AT289" i="47"/>
  <c r="AX289" i="47"/>
  <c r="AZ289" i="47"/>
  <c r="AV289" i="47"/>
  <c r="CB278" i="54"/>
  <c r="AT278" i="47"/>
  <c r="AX278" i="47"/>
  <c r="AZ278" i="47"/>
  <c r="AV278" i="47"/>
  <c r="CB442" i="54"/>
  <c r="AT442" i="47"/>
  <c r="AV442" i="47"/>
  <c r="AX442" i="47"/>
  <c r="AZ442" i="47"/>
  <c r="AT564" i="47"/>
  <c r="AV564" i="47"/>
  <c r="AX564" i="47"/>
  <c r="AZ564" i="47"/>
  <c r="CB564" i="54"/>
  <c r="AT550" i="47"/>
  <c r="AZ550" i="47"/>
  <c r="AV550" i="47"/>
  <c r="AX550" i="47"/>
  <c r="CB550" i="54"/>
  <c r="CB672" i="54"/>
  <c r="AT672" i="47"/>
  <c r="AZ672" i="47"/>
  <c r="AV672" i="47"/>
  <c r="AX672" i="47"/>
  <c r="CB675" i="54"/>
  <c r="AT675" i="47"/>
  <c r="AX675" i="47"/>
  <c r="AZ675" i="47"/>
  <c r="AV675" i="47"/>
  <c r="CB861" i="54"/>
  <c r="AV861" i="47"/>
  <c r="AT861" i="47"/>
  <c r="AX861" i="47"/>
  <c r="AZ861" i="47"/>
  <c r="CB921" i="54"/>
  <c r="AT921" i="47"/>
  <c r="AX921" i="47"/>
  <c r="AV921" i="47"/>
  <c r="AZ921" i="47"/>
  <c r="AX981" i="47"/>
  <c r="AZ981" i="47"/>
  <c r="AT981" i="47"/>
  <c r="AV981" i="47"/>
  <c r="CB981" i="54"/>
  <c r="CB638" i="54"/>
  <c r="AT638" i="47"/>
  <c r="AV638" i="47"/>
  <c r="AX638" i="47"/>
  <c r="AZ638" i="47"/>
  <c r="AT396" i="47"/>
  <c r="AZ396" i="47"/>
  <c r="AV396" i="47"/>
  <c r="AX396" i="47"/>
  <c r="CB396" i="54"/>
  <c r="CB382" i="54"/>
  <c r="AT382" i="47"/>
  <c r="AV382" i="47"/>
  <c r="AZ382" i="47"/>
  <c r="AX382" i="47"/>
  <c r="AT844" i="47"/>
  <c r="AX844" i="47"/>
  <c r="AV844" i="47"/>
  <c r="AZ844" i="47"/>
  <c r="CB844" i="54"/>
  <c r="CB215" i="54"/>
  <c r="AX215" i="47"/>
  <c r="AZ215" i="47"/>
  <c r="AV215" i="47"/>
  <c r="AT215" i="47"/>
  <c r="AT397" i="47"/>
  <c r="AV397" i="47"/>
  <c r="AZ397" i="47"/>
  <c r="AX397" i="47"/>
  <c r="CB397" i="54"/>
  <c r="CB577" i="54"/>
  <c r="AT577" i="47"/>
  <c r="AV577" i="47"/>
  <c r="AX577" i="47"/>
  <c r="AZ577" i="47"/>
  <c r="AV757" i="47"/>
  <c r="AT757" i="47"/>
  <c r="AZ757" i="47"/>
  <c r="AX757" i="47"/>
  <c r="CB757" i="54"/>
  <c r="CB324" i="54"/>
  <c r="AT324" i="47"/>
  <c r="AZ324" i="47"/>
  <c r="AV324" i="47"/>
  <c r="AX324" i="47"/>
  <c r="CB316" i="54"/>
  <c r="AT316" i="47"/>
  <c r="AV316" i="47"/>
  <c r="AX316" i="47"/>
  <c r="AZ316" i="47"/>
  <c r="CB462" i="54"/>
  <c r="AT462" i="47"/>
  <c r="AX462" i="47"/>
  <c r="AZ462" i="47"/>
  <c r="AV462" i="47"/>
  <c r="CB459" i="54"/>
  <c r="AT459" i="47"/>
  <c r="AV459" i="47"/>
  <c r="AZ459" i="47"/>
  <c r="AX459" i="47"/>
  <c r="CB580" i="54"/>
  <c r="AT580" i="47"/>
  <c r="AZ580" i="47"/>
  <c r="AV580" i="47"/>
  <c r="AX580" i="47"/>
  <c r="CB702" i="54"/>
  <c r="AX702" i="47"/>
  <c r="AT702" i="47"/>
  <c r="AV702" i="47"/>
  <c r="AZ702" i="47"/>
  <c r="CB699" i="54"/>
  <c r="AT699" i="47"/>
  <c r="AX699" i="47"/>
  <c r="AZ699" i="47"/>
  <c r="AV699" i="47"/>
  <c r="AT813" i="47"/>
  <c r="AV813" i="47"/>
  <c r="AX813" i="47"/>
  <c r="AZ813" i="47"/>
  <c r="CB813" i="54"/>
  <c r="CB867" i="54"/>
  <c r="AT867" i="47"/>
  <c r="AV867" i="47"/>
  <c r="AX867" i="47"/>
  <c r="AZ867" i="47"/>
  <c r="AT990" i="47"/>
  <c r="AX990" i="47"/>
  <c r="AZ990" i="47"/>
  <c r="AV990" i="47"/>
  <c r="CB990" i="54"/>
  <c r="AV202" i="47"/>
  <c r="AX202" i="47"/>
  <c r="AT202" i="47"/>
  <c r="AZ202" i="47"/>
  <c r="CB202" i="54"/>
  <c r="AZ959" i="47"/>
  <c r="AT959" i="47"/>
  <c r="AV959" i="47"/>
  <c r="AX959" i="47"/>
  <c r="CB959" i="54"/>
  <c r="CB634" i="54"/>
  <c r="AZ634" i="47"/>
  <c r="AT634" i="47"/>
  <c r="AX634" i="47"/>
  <c r="AV634" i="47"/>
  <c r="CB904" i="54"/>
  <c r="AT904" i="47"/>
  <c r="AX904" i="47"/>
  <c r="AV904" i="47"/>
  <c r="AZ904" i="47"/>
  <c r="CB220" i="54"/>
  <c r="AT220" i="47"/>
  <c r="AZ220" i="47"/>
  <c r="AV220" i="47"/>
  <c r="AX220" i="47"/>
  <c r="AV389" i="47"/>
  <c r="AT389" i="47"/>
  <c r="AX389" i="47"/>
  <c r="AZ389" i="47"/>
  <c r="CB389" i="54"/>
  <c r="CB521" i="54"/>
  <c r="AT521" i="47"/>
  <c r="AV521" i="47"/>
  <c r="AX521" i="47"/>
  <c r="AZ521" i="47"/>
  <c r="CB677" i="54"/>
  <c r="AT677" i="47"/>
  <c r="AV677" i="47"/>
  <c r="AX677" i="47"/>
  <c r="AZ677" i="47"/>
  <c r="CB920" i="54"/>
  <c r="AT920" i="47"/>
  <c r="AX920" i="47"/>
  <c r="AV920" i="47"/>
  <c r="AZ920" i="47"/>
  <c r="AV403" i="47"/>
  <c r="AX403" i="47"/>
  <c r="AZ403" i="47"/>
  <c r="AT403" i="47"/>
  <c r="CB403" i="54"/>
  <c r="CB228" i="54"/>
  <c r="AT228" i="47"/>
  <c r="AZ228" i="47"/>
  <c r="AV228" i="47"/>
  <c r="AX228" i="47"/>
  <c r="CB185" i="54"/>
  <c r="AT185" i="47"/>
  <c r="AV185" i="47"/>
  <c r="AZ185" i="47"/>
  <c r="AX185" i="47"/>
  <c r="AX197" i="47"/>
  <c r="AZ197" i="47"/>
  <c r="AT197" i="47"/>
  <c r="AV197" i="47"/>
  <c r="CB197" i="54"/>
  <c r="AV203" i="47"/>
  <c r="AT203" i="47"/>
  <c r="AX203" i="47"/>
  <c r="AZ203" i="47"/>
  <c r="CB203" i="54"/>
  <c r="CB212" i="54"/>
  <c r="AT212" i="47"/>
  <c r="AZ212" i="47"/>
  <c r="AX212" i="47"/>
  <c r="AV212" i="47"/>
  <c r="CB516" i="54"/>
  <c r="AT516" i="47"/>
  <c r="AX516" i="47"/>
  <c r="AV516" i="47"/>
  <c r="AZ516" i="47"/>
  <c r="CB513" i="54"/>
  <c r="AT513" i="47"/>
  <c r="AZ513" i="47"/>
  <c r="AV513" i="47"/>
  <c r="AX513" i="47"/>
  <c r="AX754" i="47"/>
  <c r="AZ754" i="47"/>
  <c r="AT754" i="47"/>
  <c r="AV754" i="47"/>
  <c r="CB754" i="54"/>
  <c r="AX964" i="47"/>
  <c r="AV964" i="47"/>
  <c r="AT964" i="47"/>
  <c r="AZ964" i="47"/>
  <c r="CB964" i="54"/>
  <c r="CB169" i="54"/>
  <c r="AT169" i="47"/>
  <c r="AX169" i="47"/>
  <c r="AV169" i="47"/>
  <c r="AZ169" i="47"/>
  <c r="CB341" i="54"/>
  <c r="AZ341" i="47"/>
  <c r="AV341" i="47"/>
  <c r="AX341" i="47"/>
  <c r="AT341" i="47"/>
  <c r="CB440" i="54"/>
  <c r="AT440" i="47"/>
  <c r="AV440" i="47"/>
  <c r="AX440" i="47"/>
  <c r="AZ440" i="47"/>
  <c r="CB542" i="54"/>
  <c r="AT542" i="47"/>
  <c r="AV542" i="47"/>
  <c r="AX542" i="47"/>
  <c r="AZ542" i="47"/>
  <c r="CB653" i="54"/>
  <c r="AT653" i="47"/>
  <c r="AV653" i="47"/>
  <c r="AZ653" i="47"/>
  <c r="AX653" i="47"/>
  <c r="CB775" i="54"/>
  <c r="AT775" i="47"/>
  <c r="AV775" i="47"/>
  <c r="AX775" i="47"/>
  <c r="AZ775" i="47"/>
  <c r="CB907" i="54"/>
  <c r="AT907" i="47"/>
  <c r="AV907" i="47"/>
  <c r="AZ907" i="47"/>
  <c r="AX907" i="47"/>
  <c r="AT995" i="47"/>
  <c r="AZ995" i="47"/>
  <c r="AV995" i="47"/>
  <c r="AX995" i="47"/>
  <c r="CB995" i="54"/>
  <c r="AT811" i="47"/>
  <c r="AX811" i="47"/>
  <c r="AZ811" i="47"/>
  <c r="AV811" i="47"/>
  <c r="CB811" i="54"/>
  <c r="CB415" i="54"/>
  <c r="AT415" i="47"/>
  <c r="AZ415" i="47"/>
  <c r="AV415" i="47"/>
  <c r="AX415" i="47"/>
  <c r="CB913" i="54"/>
  <c r="AT913" i="47"/>
  <c r="AZ913" i="47"/>
  <c r="AV913" i="47"/>
  <c r="AX913" i="47"/>
  <c r="CB244" i="54"/>
  <c r="AT244" i="47"/>
  <c r="AZ244" i="47"/>
  <c r="AV244" i="47"/>
  <c r="AX244" i="47"/>
  <c r="CB355" i="54"/>
  <c r="AZ355" i="47"/>
  <c r="AT355" i="47"/>
  <c r="AV355" i="47"/>
  <c r="AX355" i="47"/>
  <c r="CB467" i="54"/>
  <c r="AT467" i="47"/>
  <c r="AV467" i="47"/>
  <c r="AX467" i="47"/>
  <c r="AZ467" i="47"/>
  <c r="CB571" i="54"/>
  <c r="AT571" i="47"/>
  <c r="AV571" i="47"/>
  <c r="AX571" i="47"/>
  <c r="AZ571" i="47"/>
  <c r="CB668" i="54"/>
  <c r="AT668" i="47"/>
  <c r="AX668" i="47"/>
  <c r="AV668" i="47"/>
  <c r="AZ668" i="47"/>
  <c r="CB776" i="54"/>
  <c r="AT776" i="47"/>
  <c r="AZ776" i="47"/>
  <c r="AX776" i="47"/>
  <c r="AV776" i="47"/>
  <c r="CB889" i="54"/>
  <c r="AX889" i="47"/>
  <c r="AT889" i="47"/>
  <c r="AV889" i="47"/>
  <c r="AZ889" i="47"/>
  <c r="AT997" i="47"/>
  <c r="AZ997" i="47"/>
  <c r="AV997" i="47"/>
  <c r="AX997" i="47"/>
  <c r="CB997" i="54"/>
  <c r="CB656" i="54"/>
  <c r="AZ656" i="47"/>
  <c r="AT656" i="47"/>
  <c r="AV656" i="47"/>
  <c r="AX656" i="47"/>
  <c r="CB150" i="54"/>
  <c r="AT150" i="47"/>
  <c r="AV150" i="47"/>
  <c r="AX150" i="47"/>
  <c r="AZ150" i="47"/>
  <c r="CB294" i="54"/>
  <c r="AT294" i="47"/>
  <c r="AV294" i="47"/>
  <c r="AX294" i="47"/>
  <c r="AZ294" i="47"/>
  <c r="AV404" i="47"/>
  <c r="AT404" i="47"/>
  <c r="AX404" i="47"/>
  <c r="AZ404" i="47"/>
  <c r="CB404" i="54"/>
  <c r="AX497" i="47"/>
  <c r="AZ497" i="47"/>
  <c r="AV497" i="47"/>
  <c r="AT497" i="47"/>
  <c r="CB497" i="54"/>
  <c r="AT607" i="47"/>
  <c r="AV607" i="47"/>
  <c r="AX607" i="47"/>
  <c r="AZ607" i="47"/>
  <c r="CB607" i="54"/>
  <c r="CB716" i="54"/>
  <c r="AT716" i="47"/>
  <c r="AV716" i="47"/>
  <c r="AZ716" i="47"/>
  <c r="AX716" i="47"/>
  <c r="CB829" i="54"/>
  <c r="AV829" i="47"/>
  <c r="AT829" i="47"/>
  <c r="AZ829" i="47"/>
  <c r="AX829" i="47"/>
  <c r="AX935" i="47"/>
  <c r="AV935" i="47"/>
  <c r="AT935" i="47"/>
  <c r="AZ935" i="47"/>
  <c r="CB935" i="54"/>
  <c r="CB238" i="54"/>
  <c r="AT238" i="47"/>
  <c r="AV238" i="47"/>
  <c r="AX238" i="47"/>
  <c r="AZ238" i="47"/>
  <c r="CB463" i="54"/>
  <c r="AX463" i="47"/>
  <c r="AV463" i="47"/>
  <c r="AT463" i="47"/>
  <c r="AZ463" i="47"/>
  <c r="CB686" i="54"/>
  <c r="AT686" i="47"/>
  <c r="AV686" i="47"/>
  <c r="AX686" i="47"/>
  <c r="AZ686" i="47"/>
  <c r="AV991" i="47"/>
  <c r="AT991" i="47"/>
  <c r="AZ991" i="47"/>
  <c r="AX991" i="47"/>
  <c r="CB991" i="54"/>
  <c r="AT487" i="47"/>
  <c r="AZ487" i="47"/>
  <c r="AV487" i="47"/>
  <c r="AX487" i="47"/>
  <c r="CB487" i="54"/>
  <c r="CB166" i="54"/>
  <c r="AV166" i="47"/>
  <c r="AT166" i="47"/>
  <c r="AX166" i="47"/>
  <c r="AZ166" i="47"/>
  <c r="AV560" i="47"/>
  <c r="AT560" i="47"/>
  <c r="AX560" i="47"/>
  <c r="AZ560" i="47"/>
  <c r="CB560" i="54"/>
  <c r="AX944" i="47"/>
  <c r="AT944" i="47"/>
  <c r="AV944" i="47"/>
  <c r="AZ944" i="47"/>
  <c r="CB944" i="54"/>
  <c r="CB374" i="54"/>
  <c r="AT374" i="47"/>
  <c r="AX374" i="47"/>
  <c r="AV374" i="47"/>
  <c r="AZ374" i="47"/>
  <c r="AT727" i="47"/>
  <c r="AV727" i="47"/>
  <c r="AZ727" i="47"/>
  <c r="AX727" i="47"/>
  <c r="CB727" i="54"/>
  <c r="AT947" i="47"/>
  <c r="AX947" i="47"/>
  <c r="AV947" i="47"/>
  <c r="AZ947" i="47"/>
  <c r="CB947" i="54"/>
  <c r="CB148" i="54"/>
  <c r="AT148" i="47"/>
  <c r="AV148" i="47"/>
  <c r="AX148" i="47"/>
  <c r="AZ148" i="47"/>
  <c r="AV499" i="47"/>
  <c r="AT499" i="47"/>
  <c r="AX499" i="47"/>
  <c r="AZ499" i="47"/>
  <c r="CB499" i="54"/>
  <c r="CB793" i="54"/>
  <c r="AT793" i="47"/>
  <c r="AX793" i="47"/>
  <c r="AZ793" i="47"/>
  <c r="AV793" i="47"/>
  <c r="AV1004" i="47"/>
  <c r="AZ1004" i="47"/>
  <c r="AT1004" i="47"/>
  <c r="AX1004" i="47"/>
  <c r="CB1004" i="54"/>
  <c r="AT951" i="47"/>
  <c r="AZ951" i="47"/>
  <c r="AX951" i="47"/>
  <c r="AV951" i="47"/>
  <c r="CB951" i="54"/>
  <c r="CB223" i="54"/>
  <c r="AT223" i="47"/>
  <c r="AV223" i="47"/>
  <c r="AZ223" i="47"/>
  <c r="AX223" i="47"/>
  <c r="CB715" i="54"/>
  <c r="AT715" i="47"/>
  <c r="AV715" i="47"/>
  <c r="AX715" i="47"/>
  <c r="AZ715" i="47"/>
  <c r="CB49" i="54"/>
  <c r="AT49" i="47"/>
  <c r="AZ49" i="47"/>
  <c r="AV49" i="47"/>
  <c r="AX49" i="47"/>
  <c r="CB133" i="54"/>
  <c r="AT133" i="47"/>
  <c r="AV133" i="47"/>
  <c r="AX133" i="47"/>
  <c r="AZ133" i="47"/>
  <c r="AV50" i="47"/>
  <c r="AT50" i="47"/>
  <c r="AX50" i="47"/>
  <c r="AZ50" i="47"/>
  <c r="CB50" i="54"/>
  <c r="CB122" i="54"/>
  <c r="AT122" i="47"/>
  <c r="AZ122" i="47"/>
  <c r="AV122" i="47"/>
  <c r="AX122" i="47"/>
  <c r="CB39" i="54"/>
  <c r="AT39" i="47"/>
  <c r="AZ39" i="47"/>
  <c r="AV39" i="47"/>
  <c r="AX39" i="47"/>
  <c r="CB111" i="54"/>
  <c r="AT111" i="47"/>
  <c r="AV111" i="47"/>
  <c r="AX111" i="47"/>
  <c r="AZ111" i="47"/>
  <c r="CB28" i="54"/>
  <c r="AT28" i="47"/>
  <c r="AV28" i="47"/>
  <c r="AX28" i="47"/>
  <c r="AZ28" i="47"/>
  <c r="AZ100" i="47"/>
  <c r="AV100" i="47"/>
  <c r="AT100" i="47"/>
  <c r="AX100" i="47"/>
  <c r="CB100" i="54"/>
  <c r="AT17" i="47"/>
  <c r="AX17" i="47"/>
  <c r="AZ17" i="47"/>
  <c r="AV17" i="47"/>
  <c r="CB17" i="54"/>
  <c r="AV89" i="47"/>
  <c r="AX89" i="47"/>
  <c r="AT89" i="47"/>
  <c r="AZ89" i="47"/>
  <c r="CB89" i="54"/>
  <c r="AT986" i="47"/>
  <c r="AX986" i="47"/>
  <c r="AV986" i="47"/>
  <c r="AZ986" i="47"/>
  <c r="CB986" i="54"/>
  <c r="AV78" i="47"/>
  <c r="AX78" i="47"/>
  <c r="AT78" i="47"/>
  <c r="AZ78" i="47"/>
  <c r="CB78" i="54"/>
  <c r="CB797" i="54"/>
  <c r="AT797" i="47"/>
  <c r="AV797" i="47"/>
  <c r="AX797" i="47"/>
  <c r="AZ797" i="47"/>
  <c r="CB55" i="54"/>
  <c r="AT55" i="47"/>
  <c r="AX55" i="47"/>
  <c r="AZ55" i="47"/>
  <c r="AV55" i="47"/>
  <c r="CB127" i="54"/>
  <c r="AT127" i="47"/>
  <c r="AX127" i="47"/>
  <c r="AV127" i="47"/>
  <c r="AZ127" i="47"/>
  <c r="AX44" i="47"/>
  <c r="AT44" i="47"/>
  <c r="AZ44" i="47"/>
  <c r="AV44" i="47"/>
  <c r="CB44" i="54"/>
  <c r="CB116" i="54"/>
  <c r="AT116" i="47"/>
  <c r="AZ116" i="47"/>
  <c r="AX116" i="47"/>
  <c r="AV116" i="47"/>
  <c r="CB33" i="54"/>
  <c r="AT33" i="47"/>
  <c r="AZ33" i="47"/>
  <c r="AV33" i="47"/>
  <c r="AX33" i="47"/>
  <c r="CB105" i="54"/>
  <c r="AT105" i="47"/>
  <c r="AV105" i="47"/>
  <c r="AZ105" i="47"/>
  <c r="AX105" i="47"/>
  <c r="CB22" i="54"/>
  <c r="AT22" i="47"/>
  <c r="AV22" i="47"/>
  <c r="AZ22" i="47"/>
  <c r="AX22" i="47"/>
  <c r="AV94" i="47"/>
  <c r="AX94" i="47"/>
  <c r="AT94" i="47"/>
  <c r="AZ94" i="47"/>
  <c r="CB94" i="54"/>
  <c r="CB59" i="54"/>
  <c r="AT59" i="47"/>
  <c r="AX59" i="47"/>
  <c r="AZ59" i="47"/>
  <c r="AV59" i="47"/>
  <c r="CB131" i="54"/>
  <c r="AT131" i="47"/>
  <c r="AZ131" i="47"/>
  <c r="AX131" i="47"/>
  <c r="AV131" i="47"/>
  <c r="CF525" i="54"/>
  <c r="CK525" i="54"/>
  <c r="CI12" i="54"/>
  <c r="CL12" i="54"/>
  <c r="CJ12" i="54"/>
  <c r="CK12" i="54"/>
  <c r="CG12" i="54"/>
  <c r="DI12" i="54" s="1"/>
  <c r="DJ12" i="54" s="1"/>
  <c r="DK12" i="54" s="1"/>
  <c r="CF12" i="54"/>
  <c r="CM12" i="54"/>
  <c r="CP12" i="54" s="1"/>
  <c r="CQ12" i="54" s="1"/>
  <c r="CR12" i="54" s="1"/>
  <c r="CH12" i="54"/>
  <c r="B12" i="47" s="1"/>
  <c r="D12" i="47" s="1"/>
  <c r="W12" i="47" s="1"/>
  <c r="X12" i="47" s="1"/>
  <c r="CB789" i="54"/>
  <c r="AT789" i="47"/>
  <c r="AV789" i="47"/>
  <c r="AX789" i="47"/>
  <c r="AZ789" i="47"/>
  <c r="CI857" i="54"/>
  <c r="CF857" i="54"/>
  <c r="CG857" i="54"/>
  <c r="DI857" i="54" s="1"/>
  <c r="DJ857" i="54" s="1"/>
  <c r="DK857" i="54" s="1"/>
  <c r="CL857" i="54"/>
  <c r="CM857" i="54"/>
  <c r="CP857" i="54" s="1"/>
  <c r="CQ857" i="54" s="1"/>
  <c r="CR857" i="54" s="1"/>
  <c r="CK857" i="54"/>
  <c r="CJ857" i="54"/>
  <c r="CH857" i="54"/>
  <c r="B857" i="47" s="1"/>
  <c r="D857" i="47" s="1"/>
  <c r="W857" i="47" s="1"/>
  <c r="X857" i="47" s="1"/>
  <c r="CJ980" i="54"/>
  <c r="CF980" i="54"/>
  <c r="CL980" i="54"/>
  <c r="CG980" i="54"/>
  <c r="DI980" i="54" s="1"/>
  <c r="DJ980" i="54" s="1"/>
  <c r="DK980" i="54" s="1"/>
  <c r="CH980" i="54"/>
  <c r="B980" i="47" s="1"/>
  <c r="D980" i="47" s="1"/>
  <c r="W980" i="47" s="1"/>
  <c r="X980" i="47" s="1"/>
  <c r="CM980" i="54"/>
  <c r="CP980" i="54" s="1"/>
  <c r="CQ980" i="54" s="1"/>
  <c r="CR980" i="54" s="1"/>
  <c r="CI980" i="54"/>
  <c r="CK980" i="54"/>
  <c r="CG48" i="54"/>
  <c r="DI48" i="54" s="1"/>
  <c r="DJ48" i="54" s="1"/>
  <c r="DK48" i="54" s="1"/>
  <c r="CK48" i="54"/>
  <c r="CM48" i="54"/>
  <c r="CP48" i="54" s="1"/>
  <c r="CQ48" i="54" s="1"/>
  <c r="CR48" i="54" s="1"/>
  <c r="CL48" i="54"/>
  <c r="CI48" i="54"/>
  <c r="CF48" i="54"/>
  <c r="CH48" i="54"/>
  <c r="B48" i="47" s="1"/>
  <c r="D48" i="47" s="1"/>
  <c r="W48" i="47" s="1"/>
  <c r="X48" i="47" s="1"/>
  <c r="CJ48" i="54"/>
  <c r="CL449" i="54"/>
  <c r="CM449" i="54"/>
  <c r="CP449" i="54" s="1"/>
  <c r="CQ449" i="54" s="1"/>
  <c r="CR449" i="54" s="1"/>
  <c r="CH449" i="54"/>
  <c r="B449" i="47" s="1"/>
  <c r="D449" i="47" s="1"/>
  <c r="W449" i="47" s="1"/>
  <c r="X449" i="47" s="1"/>
  <c r="CK449" i="54"/>
  <c r="CJ449" i="54"/>
  <c r="CG449" i="54"/>
  <c r="DI449" i="54" s="1"/>
  <c r="DJ449" i="54" s="1"/>
  <c r="DK449" i="54" s="1"/>
  <c r="CI449" i="54"/>
  <c r="CF449" i="54"/>
  <c r="CI385" i="54"/>
  <c r="CJ385" i="54"/>
  <c r="CK385" i="54"/>
  <c r="CF385" i="54"/>
  <c r="CM385" i="54"/>
  <c r="CP385" i="54" s="1"/>
  <c r="CQ385" i="54" s="1"/>
  <c r="CR385" i="54" s="1"/>
  <c r="CL385" i="54"/>
  <c r="CG385" i="54"/>
  <c r="DI385" i="54" s="1"/>
  <c r="DJ385" i="54" s="1"/>
  <c r="DK385" i="54" s="1"/>
  <c r="CH385" i="54"/>
  <c r="B385" i="47" s="1"/>
  <c r="D385" i="47" s="1"/>
  <c r="W385" i="47" s="1"/>
  <c r="X385" i="47" s="1"/>
  <c r="CK819" i="54"/>
  <c r="CM819" i="54"/>
  <c r="CP819" i="54" s="1"/>
  <c r="CQ819" i="54" s="1"/>
  <c r="CR819" i="54" s="1"/>
  <c r="CG819" i="54"/>
  <c r="DI819" i="54" s="1"/>
  <c r="DJ819" i="54" s="1"/>
  <c r="DK819" i="54" s="1"/>
  <c r="CH819" i="54"/>
  <c r="B819" i="47" s="1"/>
  <c r="D819" i="47" s="1"/>
  <c r="W819" i="47" s="1"/>
  <c r="X819" i="47" s="1"/>
  <c r="CL819" i="54"/>
  <c r="CJ819" i="54"/>
  <c r="CI819" i="54"/>
  <c r="CF819" i="54"/>
  <c r="CF939" i="54"/>
  <c r="CK939" i="54"/>
  <c r="CL939" i="54"/>
  <c r="CI939" i="54"/>
  <c r="CM939" i="54"/>
  <c r="CP939" i="54" s="1"/>
  <c r="CQ939" i="54" s="1"/>
  <c r="CR939" i="54" s="1"/>
  <c r="CG939" i="54"/>
  <c r="DI939" i="54" s="1"/>
  <c r="DJ939" i="54" s="1"/>
  <c r="DK939" i="54" s="1"/>
  <c r="CH939" i="54"/>
  <c r="B939" i="47" s="1"/>
  <c r="D939" i="47" s="1"/>
  <c r="W939" i="47" s="1"/>
  <c r="X939" i="47" s="1"/>
  <c r="CJ939" i="54"/>
  <c r="CH896" i="54"/>
  <c r="B896" i="47" s="1"/>
  <c r="D896" i="47" s="1"/>
  <c r="W896" i="47" s="1"/>
  <c r="X896" i="47" s="1"/>
  <c r="CG896" i="54"/>
  <c r="DI896" i="54" s="1"/>
  <c r="DJ896" i="54" s="1"/>
  <c r="DK896" i="54" s="1"/>
  <c r="CI896" i="54"/>
  <c r="CM896" i="54"/>
  <c r="CP896" i="54" s="1"/>
  <c r="CQ896" i="54" s="1"/>
  <c r="CR896" i="54" s="1"/>
  <c r="CK896" i="54"/>
  <c r="CF896" i="54"/>
  <c r="CL896" i="54"/>
  <c r="CJ896" i="54"/>
  <c r="CB130" i="54"/>
  <c r="AT130" i="47"/>
  <c r="AZ130" i="47"/>
  <c r="AV130" i="47"/>
  <c r="AX130" i="47"/>
  <c r="CH825" i="54"/>
  <c r="B825" i="47" s="1"/>
  <c r="D825" i="47" s="1"/>
  <c r="W825" i="47" s="1"/>
  <c r="X825" i="47" s="1"/>
  <c r="CG825" i="54"/>
  <c r="DI825" i="54" s="1"/>
  <c r="DJ825" i="54" s="1"/>
  <c r="DK825" i="54" s="1"/>
  <c r="CL825" i="54"/>
  <c r="CK825" i="54"/>
  <c r="CJ825" i="54"/>
  <c r="CF825" i="54"/>
  <c r="CM825" i="54"/>
  <c r="CP825" i="54" s="1"/>
  <c r="CQ825" i="54" s="1"/>
  <c r="CR825" i="54" s="1"/>
  <c r="CI825" i="54"/>
  <c r="CJ946" i="54"/>
  <c r="CG946" i="54"/>
  <c r="DI946" i="54" s="1"/>
  <c r="DJ946" i="54" s="1"/>
  <c r="DK946" i="54" s="1"/>
  <c r="CK946" i="54"/>
  <c r="CF946" i="54"/>
  <c r="CH946" i="54"/>
  <c r="B946" i="47" s="1"/>
  <c r="D946" i="47" s="1"/>
  <c r="W946" i="47" s="1"/>
  <c r="X946" i="47" s="1"/>
  <c r="CI946" i="54"/>
  <c r="CL946" i="54"/>
  <c r="CM946" i="54"/>
  <c r="CP946" i="54" s="1"/>
  <c r="CQ946" i="54" s="1"/>
  <c r="CR946" i="54" s="1"/>
  <c r="CB375" i="54"/>
  <c r="AT375" i="47"/>
  <c r="AV375" i="47"/>
  <c r="AX375" i="47"/>
  <c r="AZ375" i="47"/>
  <c r="AV139" i="47"/>
  <c r="AT139" i="47"/>
  <c r="AX139" i="47"/>
  <c r="AZ139" i="47"/>
  <c r="CB139" i="54"/>
  <c r="CB592" i="54"/>
  <c r="AT592" i="47"/>
  <c r="AX592" i="47"/>
  <c r="AV592" i="47"/>
  <c r="AZ592" i="47"/>
  <c r="CB164" i="54"/>
  <c r="AT164" i="47"/>
  <c r="AZ164" i="47"/>
  <c r="AV164" i="47"/>
  <c r="AX164" i="47"/>
  <c r="CB480" i="54"/>
  <c r="AT480" i="47"/>
  <c r="AZ480" i="47"/>
  <c r="AV480" i="47"/>
  <c r="AX480" i="47"/>
  <c r="CB828" i="54"/>
  <c r="AT828" i="47"/>
  <c r="AX828" i="47"/>
  <c r="AZ828" i="47"/>
  <c r="AV828" i="47"/>
  <c r="CB227" i="54"/>
  <c r="AT227" i="47"/>
  <c r="AX227" i="47"/>
  <c r="AZ227" i="47"/>
  <c r="AV227" i="47"/>
  <c r="CB279" i="54"/>
  <c r="AT279" i="47"/>
  <c r="AV279" i="47"/>
  <c r="AX279" i="47"/>
  <c r="AZ279" i="47"/>
  <c r="CB441" i="54"/>
  <c r="AT441" i="47"/>
  <c r="AZ441" i="47"/>
  <c r="AV441" i="47"/>
  <c r="AX441" i="47"/>
  <c r="AT978" i="47"/>
  <c r="AZ978" i="47"/>
  <c r="AV978" i="47"/>
  <c r="AX978" i="47"/>
  <c r="CB978" i="54"/>
  <c r="AZ837" i="47"/>
  <c r="AT837" i="47"/>
  <c r="AV837" i="47"/>
  <c r="AX837" i="47"/>
  <c r="CB837" i="54"/>
  <c r="CB306" i="54"/>
  <c r="AT306" i="47"/>
  <c r="AX306" i="47"/>
  <c r="AV306" i="47"/>
  <c r="AZ306" i="47"/>
  <c r="CB700" i="54"/>
  <c r="AT700" i="47"/>
  <c r="AZ700" i="47"/>
  <c r="AV700" i="47"/>
  <c r="AX700" i="47"/>
  <c r="CB518" i="54"/>
  <c r="AT518" i="47"/>
  <c r="AV518" i="47"/>
  <c r="AX518" i="47"/>
  <c r="AZ518" i="47"/>
  <c r="CB437" i="54"/>
  <c r="AT437" i="47"/>
  <c r="AV437" i="47"/>
  <c r="AX437" i="47"/>
  <c r="AZ437" i="47"/>
  <c r="CB207" i="54"/>
  <c r="AT207" i="47"/>
  <c r="AV207" i="47"/>
  <c r="AX207" i="47"/>
  <c r="AZ207" i="47"/>
  <c r="AX756" i="47"/>
  <c r="AZ756" i="47"/>
  <c r="AT756" i="47"/>
  <c r="AV756" i="47"/>
  <c r="CB756" i="54"/>
  <c r="AV488" i="47"/>
  <c r="AX488" i="47"/>
  <c r="AT488" i="47"/>
  <c r="AZ488" i="47"/>
  <c r="CB488" i="54"/>
  <c r="CB572" i="54"/>
  <c r="AT572" i="47"/>
  <c r="AX572" i="47"/>
  <c r="AV572" i="47"/>
  <c r="AZ572" i="47"/>
  <c r="CB410" i="54"/>
  <c r="AT410" i="47"/>
  <c r="AV410" i="47"/>
  <c r="AZ410" i="47"/>
  <c r="AX410" i="47"/>
  <c r="AV841" i="47"/>
  <c r="AT841" i="47"/>
  <c r="AX841" i="47"/>
  <c r="AZ841" i="47"/>
  <c r="CB841" i="54"/>
  <c r="CB349" i="54"/>
  <c r="AT349" i="47"/>
  <c r="AV349" i="47"/>
  <c r="AX349" i="47"/>
  <c r="AZ349" i="47"/>
  <c r="CB883" i="54"/>
  <c r="AT883" i="47"/>
  <c r="AV883" i="47"/>
  <c r="AX883" i="47"/>
  <c r="AZ883" i="47"/>
  <c r="CB162" i="54"/>
  <c r="AT162" i="47"/>
  <c r="AV162" i="47"/>
  <c r="AX162" i="47"/>
  <c r="AZ162" i="47"/>
  <c r="CB578" i="54"/>
  <c r="AT578" i="47"/>
  <c r="AV578" i="47"/>
  <c r="AX578" i="47"/>
  <c r="AZ578" i="47"/>
  <c r="CB863" i="54"/>
  <c r="AT863" i="47"/>
  <c r="AV863" i="47"/>
  <c r="AX863" i="47"/>
  <c r="AZ863" i="47"/>
  <c r="CB14" i="54"/>
  <c r="AT14" i="47"/>
  <c r="AV14" i="47"/>
  <c r="AX14" i="47"/>
  <c r="AZ14" i="47"/>
  <c r="CB427" i="54"/>
  <c r="AT427" i="47"/>
  <c r="AX427" i="47"/>
  <c r="AV427" i="47"/>
  <c r="AZ427" i="47"/>
  <c r="AX91" i="47"/>
  <c r="AV91" i="47"/>
  <c r="AT91" i="47"/>
  <c r="AZ91" i="47"/>
  <c r="CB91" i="54"/>
  <c r="CB674" i="54"/>
  <c r="AT674" i="47"/>
  <c r="AV674" i="47"/>
  <c r="AX674" i="47"/>
  <c r="AZ674" i="47"/>
  <c r="CB239" i="54"/>
  <c r="AT239" i="47"/>
  <c r="AV239" i="47"/>
  <c r="AZ239" i="47"/>
  <c r="AX239" i="47"/>
  <c r="CB603" i="54"/>
  <c r="AT603" i="47"/>
  <c r="AZ603" i="47"/>
  <c r="AX603" i="47"/>
  <c r="AV603" i="47"/>
  <c r="CB247" i="54"/>
  <c r="AT247" i="47"/>
  <c r="AV247" i="47"/>
  <c r="AX247" i="47"/>
  <c r="AZ247" i="47"/>
  <c r="CB478" i="54"/>
  <c r="AT478" i="47"/>
  <c r="AX478" i="47"/>
  <c r="AV478" i="47"/>
  <c r="AZ478" i="47"/>
  <c r="AT730" i="47"/>
  <c r="AX730" i="47"/>
  <c r="AZ730" i="47"/>
  <c r="AV730" i="47"/>
  <c r="CB730" i="54"/>
  <c r="CB152" i="54"/>
  <c r="AT152" i="47"/>
  <c r="AZ152" i="47"/>
  <c r="AV152" i="47"/>
  <c r="AX152" i="47"/>
  <c r="CB354" i="54"/>
  <c r="AZ354" i="47"/>
  <c r="AT354" i="47"/>
  <c r="AX354" i="47"/>
  <c r="AV354" i="47"/>
  <c r="CB588" i="54"/>
  <c r="AT588" i="47"/>
  <c r="AV588" i="47"/>
  <c r="AZ588" i="47"/>
  <c r="AX588" i="47"/>
  <c r="CB846" i="54"/>
  <c r="AV846" i="47"/>
  <c r="AZ846" i="47"/>
  <c r="AX846" i="47"/>
  <c r="AT846" i="47"/>
  <c r="CB285" i="54"/>
  <c r="AT285" i="47"/>
  <c r="AZ285" i="47"/>
  <c r="AX285" i="47"/>
  <c r="AV285" i="47"/>
  <c r="AV979" i="47"/>
  <c r="AZ979" i="47"/>
  <c r="AT979" i="47"/>
  <c r="AX979" i="47"/>
  <c r="CB979" i="54"/>
  <c r="CB284" i="54"/>
  <c r="AZ284" i="47"/>
  <c r="AX284" i="47"/>
  <c r="AT284" i="47"/>
  <c r="AV284" i="47"/>
  <c r="CB678" i="54"/>
  <c r="AV678" i="47"/>
  <c r="AX678" i="47"/>
  <c r="AT678" i="47"/>
  <c r="AZ678" i="47"/>
  <c r="AT976" i="47"/>
  <c r="AZ976" i="47"/>
  <c r="AV976" i="47"/>
  <c r="AX976" i="47"/>
  <c r="CB976" i="54"/>
  <c r="AV840" i="47"/>
  <c r="AT840" i="47"/>
  <c r="AX840" i="47"/>
  <c r="AZ840" i="47"/>
  <c r="CB840" i="54"/>
  <c r="AV992" i="47"/>
  <c r="AZ992" i="47"/>
  <c r="AT992" i="47"/>
  <c r="AX992" i="47"/>
  <c r="CB992" i="54"/>
  <c r="CB567" i="54"/>
  <c r="AT567" i="47"/>
  <c r="AV567" i="47"/>
  <c r="AZ567" i="47"/>
  <c r="AX567" i="47"/>
  <c r="CB900" i="54"/>
  <c r="AT900" i="47"/>
  <c r="AX900" i="47"/>
  <c r="AZ900" i="47"/>
  <c r="AV900" i="47"/>
  <c r="CB160" i="54"/>
  <c r="AT160" i="47"/>
  <c r="AV160" i="47"/>
  <c r="AX160" i="47"/>
  <c r="AZ160" i="47"/>
  <c r="CB253" i="54"/>
  <c r="AT253" i="47"/>
  <c r="AV253" i="47"/>
  <c r="AX253" i="47"/>
  <c r="AZ253" i="47"/>
  <c r="CB363" i="54"/>
  <c r="AT363" i="47"/>
  <c r="AV363" i="47"/>
  <c r="AZ363" i="47"/>
  <c r="AX363" i="47"/>
  <c r="CB471" i="54"/>
  <c r="AT471" i="47"/>
  <c r="AV471" i="47"/>
  <c r="AX471" i="47"/>
  <c r="AZ471" i="47"/>
  <c r="CB537" i="54"/>
  <c r="AV537" i="47"/>
  <c r="AT537" i="47"/>
  <c r="AX537" i="47"/>
  <c r="AZ537" i="47"/>
  <c r="AV621" i="47"/>
  <c r="AX621" i="47"/>
  <c r="AZ621" i="47"/>
  <c r="AT621" i="47"/>
  <c r="CB621" i="54"/>
  <c r="CB723" i="54"/>
  <c r="AT723" i="47"/>
  <c r="AX723" i="47"/>
  <c r="AV723" i="47"/>
  <c r="AZ723" i="47"/>
  <c r="CB831" i="54"/>
  <c r="AT831" i="47"/>
  <c r="AZ831" i="47"/>
  <c r="AV831" i="47"/>
  <c r="AX831" i="47"/>
  <c r="CB168" i="54"/>
  <c r="AT168" i="47"/>
  <c r="AV168" i="47"/>
  <c r="AX168" i="47"/>
  <c r="AZ168" i="47"/>
  <c r="CB262" i="54"/>
  <c r="AV262" i="47"/>
  <c r="AT262" i="47"/>
  <c r="AX262" i="47"/>
  <c r="AZ262" i="47"/>
  <c r="CB358" i="54"/>
  <c r="AT358" i="47"/>
  <c r="AV358" i="47"/>
  <c r="AX358" i="47"/>
  <c r="AZ358" i="47"/>
  <c r="CB418" i="54"/>
  <c r="AT418" i="47"/>
  <c r="AZ418" i="47"/>
  <c r="AV418" i="47"/>
  <c r="AX418" i="47"/>
  <c r="AV490" i="47"/>
  <c r="AT490" i="47"/>
  <c r="AX490" i="47"/>
  <c r="AZ490" i="47"/>
  <c r="CB490" i="54"/>
  <c r="CB544" i="54"/>
  <c r="AT544" i="47"/>
  <c r="AX544" i="47"/>
  <c r="AZ544" i="47"/>
  <c r="AV544" i="47"/>
  <c r="AT616" i="47"/>
  <c r="AX616" i="47"/>
  <c r="AZ616" i="47"/>
  <c r="AV616" i="47"/>
  <c r="CB616" i="54"/>
  <c r="CB706" i="54"/>
  <c r="AT706" i="47"/>
  <c r="AV706" i="47"/>
  <c r="AX706" i="47"/>
  <c r="AZ706" i="47"/>
  <c r="AT742" i="47"/>
  <c r="AV742" i="47"/>
  <c r="AX742" i="47"/>
  <c r="AZ742" i="47"/>
  <c r="CB742" i="54"/>
  <c r="CB826" i="54"/>
  <c r="AT826" i="47"/>
  <c r="AV826" i="47"/>
  <c r="AZ826" i="47"/>
  <c r="AX826" i="47"/>
  <c r="CB910" i="54"/>
  <c r="AT910" i="47"/>
  <c r="AZ910" i="47"/>
  <c r="AX910" i="47"/>
  <c r="AV910" i="47"/>
  <c r="CB176" i="54"/>
  <c r="AT176" i="47"/>
  <c r="AV176" i="47"/>
  <c r="AX176" i="47"/>
  <c r="AZ176" i="47"/>
  <c r="AT140" i="47"/>
  <c r="AX140" i="47"/>
  <c r="AV140" i="47"/>
  <c r="AZ140" i="47"/>
  <c r="CB140" i="54"/>
  <c r="CB178" i="54"/>
  <c r="AT178" i="47"/>
  <c r="AZ178" i="47"/>
  <c r="AV178" i="47"/>
  <c r="AX178" i="47"/>
  <c r="CB330" i="54"/>
  <c r="AT330" i="47"/>
  <c r="AZ330" i="47"/>
  <c r="AV330" i="47"/>
  <c r="AX330" i="47"/>
  <c r="CB366" i="54"/>
  <c r="AT366" i="47"/>
  <c r="AV366" i="47"/>
  <c r="AX366" i="47"/>
  <c r="AZ366" i="47"/>
  <c r="CB468" i="54"/>
  <c r="AT468" i="47"/>
  <c r="AX468" i="47"/>
  <c r="AV468" i="47"/>
  <c r="AZ468" i="47"/>
  <c r="AT504" i="47"/>
  <c r="AX504" i="47"/>
  <c r="AV504" i="47"/>
  <c r="AZ504" i="47"/>
  <c r="CB504" i="54"/>
  <c r="CB600" i="54"/>
  <c r="AT600" i="47"/>
  <c r="AZ600" i="47"/>
  <c r="AV600" i="47"/>
  <c r="AX600" i="47"/>
  <c r="CB654" i="54"/>
  <c r="AT654" i="47"/>
  <c r="AV654" i="47"/>
  <c r="AX654" i="47"/>
  <c r="AZ654" i="47"/>
  <c r="AV732" i="47"/>
  <c r="AT732" i="47"/>
  <c r="AX732" i="47"/>
  <c r="AZ732" i="47"/>
  <c r="CB732" i="54"/>
  <c r="CB816" i="54"/>
  <c r="AT816" i="47"/>
  <c r="AV816" i="47"/>
  <c r="AZ816" i="47"/>
  <c r="AX816" i="47"/>
  <c r="CB876" i="54"/>
  <c r="AX876" i="47"/>
  <c r="AT876" i="47"/>
  <c r="AV876" i="47"/>
  <c r="AZ876" i="47"/>
  <c r="AT936" i="47"/>
  <c r="AX936" i="47"/>
  <c r="AV936" i="47"/>
  <c r="AZ936" i="47"/>
  <c r="CB936" i="54"/>
  <c r="CB266" i="54"/>
  <c r="AT266" i="47"/>
  <c r="AV266" i="47"/>
  <c r="AZ266" i="47"/>
  <c r="AX266" i="47"/>
  <c r="AX198" i="47"/>
  <c r="AT198" i="47"/>
  <c r="AZ198" i="47"/>
  <c r="AV198" i="47"/>
  <c r="CB198" i="54"/>
  <c r="CB311" i="54"/>
  <c r="AT311" i="47"/>
  <c r="AZ311" i="47"/>
  <c r="AX311" i="47"/>
  <c r="AV311" i="47"/>
  <c r="CB455" i="54"/>
  <c r="AT455" i="47"/>
  <c r="AX455" i="47"/>
  <c r="AV455" i="47"/>
  <c r="AZ455" i="47"/>
  <c r="CB671" i="54"/>
  <c r="AT671" i="47"/>
  <c r="AV671" i="47"/>
  <c r="AZ671" i="47"/>
  <c r="AX671" i="47"/>
  <c r="CB866" i="54"/>
  <c r="AT866" i="47"/>
  <c r="AX866" i="47"/>
  <c r="AZ866" i="47"/>
  <c r="AV866" i="47"/>
  <c r="CB293" i="54"/>
  <c r="AT293" i="47"/>
  <c r="AX293" i="47"/>
  <c r="AV293" i="47"/>
  <c r="AZ293" i="47"/>
  <c r="CB291" i="54"/>
  <c r="AV291" i="47"/>
  <c r="AX291" i="47"/>
  <c r="AZ291" i="47"/>
  <c r="AT291" i="47"/>
  <c r="CB282" i="54"/>
  <c r="AT282" i="47"/>
  <c r="AZ282" i="47"/>
  <c r="AV282" i="47"/>
  <c r="AX282" i="47"/>
  <c r="CB272" i="54"/>
  <c r="AZ272" i="47"/>
  <c r="AV272" i="47"/>
  <c r="AT272" i="47"/>
  <c r="AX272" i="47"/>
  <c r="CB436" i="54"/>
  <c r="AT436" i="47"/>
  <c r="AV436" i="47"/>
  <c r="AX436" i="47"/>
  <c r="AZ436" i="47"/>
  <c r="AX558" i="47"/>
  <c r="AZ558" i="47"/>
  <c r="AT558" i="47"/>
  <c r="AV558" i="47"/>
  <c r="CB558" i="54"/>
  <c r="AV561" i="47"/>
  <c r="AX561" i="47"/>
  <c r="AZ561" i="47"/>
  <c r="AT561" i="47"/>
  <c r="CB561" i="54"/>
  <c r="CB666" i="54"/>
  <c r="AT666" i="47"/>
  <c r="AX666" i="47"/>
  <c r="AZ666" i="47"/>
  <c r="AV666" i="47"/>
  <c r="CB669" i="54"/>
  <c r="AT669" i="47"/>
  <c r="AZ669" i="47"/>
  <c r="AV669" i="47"/>
  <c r="AX669" i="47"/>
  <c r="CB855" i="54"/>
  <c r="AT855" i="47"/>
  <c r="AX855" i="47"/>
  <c r="AV855" i="47"/>
  <c r="AZ855" i="47"/>
  <c r="CB915" i="54"/>
  <c r="AT915" i="47"/>
  <c r="AV915" i="47"/>
  <c r="AX915" i="47"/>
  <c r="AZ915" i="47"/>
  <c r="AT975" i="47"/>
  <c r="AX975" i="47"/>
  <c r="AV975" i="47"/>
  <c r="AZ975" i="47"/>
  <c r="CB975" i="54"/>
  <c r="AT746" i="47"/>
  <c r="AX746" i="47"/>
  <c r="AV746" i="47"/>
  <c r="AZ746" i="47"/>
  <c r="CB746" i="54"/>
  <c r="AZ390" i="47"/>
  <c r="AV390" i="47"/>
  <c r="AT390" i="47"/>
  <c r="AX390" i="47"/>
  <c r="CB390" i="54"/>
  <c r="AT399" i="47"/>
  <c r="AX399" i="47"/>
  <c r="AZ399" i="47"/>
  <c r="AV399" i="47"/>
  <c r="CB399" i="54"/>
  <c r="AT838" i="47"/>
  <c r="AZ838" i="47"/>
  <c r="AV838" i="47"/>
  <c r="AX838" i="47"/>
  <c r="CB838" i="54"/>
  <c r="CB229" i="54"/>
  <c r="AT229" i="47"/>
  <c r="AZ229" i="47"/>
  <c r="AX229" i="47"/>
  <c r="AV229" i="47"/>
  <c r="CB445" i="54"/>
  <c r="AT445" i="47"/>
  <c r="AZ445" i="47"/>
  <c r="AX445" i="47"/>
  <c r="AV445" i="47"/>
  <c r="CB625" i="54"/>
  <c r="AX625" i="47"/>
  <c r="AT625" i="47"/>
  <c r="AV625" i="47"/>
  <c r="AZ625" i="47"/>
  <c r="AV809" i="47"/>
  <c r="AT809" i="47"/>
  <c r="AX809" i="47"/>
  <c r="AZ809" i="47"/>
  <c r="CB809" i="54"/>
  <c r="CB318" i="54"/>
  <c r="AT318" i="47"/>
  <c r="AZ318" i="47"/>
  <c r="AX318" i="47"/>
  <c r="AV318" i="47"/>
  <c r="CB310" i="54"/>
  <c r="AT310" i="47"/>
  <c r="AV310" i="47"/>
  <c r="AZ310" i="47"/>
  <c r="AX310" i="47"/>
  <c r="CB456" i="54"/>
  <c r="AT456" i="47"/>
  <c r="AZ456" i="47"/>
  <c r="AX456" i="47"/>
  <c r="AV456" i="47"/>
  <c r="CB453" i="54"/>
  <c r="AT453" i="47"/>
  <c r="AV453" i="47"/>
  <c r="AZ453" i="47"/>
  <c r="AX453" i="47"/>
  <c r="CB574" i="54"/>
  <c r="AT574" i="47"/>
  <c r="AV574" i="47"/>
  <c r="AX574" i="47"/>
  <c r="AZ574" i="47"/>
  <c r="CB696" i="54"/>
  <c r="AZ696" i="47"/>
  <c r="AV696" i="47"/>
  <c r="AT696" i="47"/>
  <c r="AX696" i="47"/>
  <c r="CB693" i="54"/>
  <c r="AT693" i="47"/>
  <c r="AZ693" i="47"/>
  <c r="AV693" i="47"/>
  <c r="AX693" i="47"/>
  <c r="AV807" i="47"/>
  <c r="AT807" i="47"/>
  <c r="AX807" i="47"/>
  <c r="AZ807" i="47"/>
  <c r="CB807" i="54"/>
  <c r="CB930" i="54"/>
  <c r="AX930" i="47"/>
  <c r="AZ930" i="47"/>
  <c r="AT930" i="47"/>
  <c r="AV930" i="47"/>
  <c r="AX994" i="47"/>
  <c r="AZ994" i="47"/>
  <c r="AV994" i="47"/>
  <c r="AT994" i="47"/>
  <c r="CB994" i="54"/>
  <c r="CB231" i="54"/>
  <c r="AT231" i="47"/>
  <c r="AV231" i="47"/>
  <c r="AX231" i="47"/>
  <c r="AZ231" i="47"/>
  <c r="AX962" i="47"/>
  <c r="AV962" i="47"/>
  <c r="AT962" i="47"/>
  <c r="AZ962" i="47"/>
  <c r="CB962" i="54"/>
  <c r="CB628" i="54"/>
  <c r="AT628" i="47"/>
  <c r="AX628" i="47"/>
  <c r="AV628" i="47"/>
  <c r="AZ628" i="47"/>
  <c r="CB898" i="54"/>
  <c r="AT898" i="47"/>
  <c r="AX898" i="47"/>
  <c r="AV898" i="47"/>
  <c r="AZ898" i="47"/>
  <c r="CB234" i="54"/>
  <c r="AT234" i="47"/>
  <c r="AX234" i="47"/>
  <c r="AZ234" i="47"/>
  <c r="AV234" i="47"/>
  <c r="AT401" i="47"/>
  <c r="AX401" i="47"/>
  <c r="AZ401" i="47"/>
  <c r="AV401" i="47"/>
  <c r="CB401" i="54"/>
  <c r="AT545" i="47"/>
  <c r="AZ545" i="47"/>
  <c r="AV545" i="47"/>
  <c r="AX545" i="47"/>
  <c r="CB545" i="54"/>
  <c r="CB701" i="54"/>
  <c r="AX701" i="47"/>
  <c r="AT701" i="47"/>
  <c r="AV701" i="47"/>
  <c r="AZ701" i="47"/>
  <c r="AZ961" i="47"/>
  <c r="AX961" i="47"/>
  <c r="AV961" i="47"/>
  <c r="AT961" i="47"/>
  <c r="CB961" i="54"/>
  <c r="CB511" i="54"/>
  <c r="AT511" i="47"/>
  <c r="AV511" i="47"/>
  <c r="AX511" i="47"/>
  <c r="AZ511" i="47"/>
  <c r="CB221" i="54"/>
  <c r="AT221" i="47"/>
  <c r="AV221" i="47"/>
  <c r="AZ221" i="47"/>
  <c r="AX221" i="47"/>
  <c r="CB233" i="54"/>
  <c r="AT233" i="47"/>
  <c r="AV233" i="47"/>
  <c r="AZ233" i="47"/>
  <c r="AX233" i="47"/>
  <c r="CB190" i="54"/>
  <c r="AT190" i="47"/>
  <c r="AV190" i="47"/>
  <c r="AX190" i="47"/>
  <c r="AZ190" i="47"/>
  <c r="AT196" i="47"/>
  <c r="AX196" i="47"/>
  <c r="AZ196" i="47"/>
  <c r="AV196" i="47"/>
  <c r="CB196" i="54"/>
  <c r="CB206" i="54"/>
  <c r="AT206" i="47"/>
  <c r="AX206" i="47"/>
  <c r="AV206" i="47"/>
  <c r="AZ206" i="47"/>
  <c r="CB510" i="54"/>
  <c r="AT510" i="47"/>
  <c r="AV510" i="47"/>
  <c r="AZ510" i="47"/>
  <c r="AX510" i="47"/>
  <c r="CB507" i="54"/>
  <c r="AT507" i="47"/>
  <c r="AX507" i="47"/>
  <c r="AZ507" i="47"/>
  <c r="AV507" i="47"/>
  <c r="AV748" i="47"/>
  <c r="AX748" i="47"/>
  <c r="AT748" i="47"/>
  <c r="AZ748" i="47"/>
  <c r="CB748" i="54"/>
  <c r="AX958" i="47"/>
  <c r="AT958" i="47"/>
  <c r="AV958" i="47"/>
  <c r="AZ958" i="47"/>
  <c r="CB958" i="54"/>
  <c r="CB184" i="54"/>
  <c r="AT184" i="47"/>
  <c r="AZ184" i="47"/>
  <c r="AX184" i="47"/>
  <c r="AV184" i="47"/>
  <c r="CB353" i="54"/>
  <c r="AT353" i="47"/>
  <c r="AV353" i="47"/>
  <c r="AX353" i="47"/>
  <c r="AZ353" i="47"/>
  <c r="CB464" i="54"/>
  <c r="AT464" i="47"/>
  <c r="AV464" i="47"/>
  <c r="AX464" i="47"/>
  <c r="AZ464" i="47"/>
  <c r="CB566" i="54"/>
  <c r="AT566" i="47"/>
  <c r="AZ566" i="47"/>
  <c r="AX566" i="47"/>
  <c r="AV566" i="47"/>
  <c r="CB667" i="54"/>
  <c r="AT667" i="47"/>
  <c r="AV667" i="47"/>
  <c r="AX667" i="47"/>
  <c r="AZ667" i="47"/>
  <c r="CB821" i="54"/>
  <c r="AZ821" i="47"/>
  <c r="AV821" i="47"/>
  <c r="AX821" i="47"/>
  <c r="AT821" i="47"/>
  <c r="CB923" i="54"/>
  <c r="AT923" i="47"/>
  <c r="AV923" i="47"/>
  <c r="AX923" i="47"/>
  <c r="AZ923" i="47"/>
  <c r="CB380" i="54"/>
  <c r="AT380" i="47"/>
  <c r="AX380" i="47"/>
  <c r="AZ380" i="47"/>
  <c r="AV380" i="47"/>
  <c r="CB845" i="54"/>
  <c r="AT845" i="47"/>
  <c r="AV845" i="47"/>
  <c r="AX845" i="47"/>
  <c r="AZ845" i="47"/>
  <c r="CB452" i="54"/>
  <c r="AT452" i="47"/>
  <c r="AZ452" i="47"/>
  <c r="AV452" i="47"/>
  <c r="AX452" i="47"/>
  <c r="AX971" i="47"/>
  <c r="AT971" i="47"/>
  <c r="AZ971" i="47"/>
  <c r="AV971" i="47"/>
  <c r="CB971" i="54"/>
  <c r="CB258" i="54"/>
  <c r="AT258" i="47"/>
  <c r="AZ258" i="47"/>
  <c r="AX258" i="47"/>
  <c r="AV258" i="47"/>
  <c r="CB367" i="54"/>
  <c r="AT367" i="47"/>
  <c r="AV367" i="47"/>
  <c r="AZ367" i="47"/>
  <c r="AX367" i="47"/>
  <c r="CB479" i="54"/>
  <c r="AT479" i="47"/>
  <c r="AV479" i="47"/>
  <c r="AX479" i="47"/>
  <c r="AZ479" i="47"/>
  <c r="CB589" i="54"/>
  <c r="AT589" i="47"/>
  <c r="AX589" i="47"/>
  <c r="AZ589" i="47"/>
  <c r="AV589" i="47"/>
  <c r="CB692" i="54"/>
  <c r="AT692" i="47"/>
  <c r="AV692" i="47"/>
  <c r="AZ692" i="47"/>
  <c r="AX692" i="47"/>
  <c r="AT805" i="47"/>
  <c r="AX805" i="47"/>
  <c r="AZ805" i="47"/>
  <c r="AV805" i="47"/>
  <c r="CB805" i="54"/>
  <c r="CB908" i="54"/>
  <c r="AT908" i="47"/>
  <c r="AV908" i="47"/>
  <c r="AX908" i="47"/>
  <c r="AZ908" i="47"/>
  <c r="CB245" i="54"/>
  <c r="AT245" i="47"/>
  <c r="AX245" i="47"/>
  <c r="AZ245" i="47"/>
  <c r="AV245" i="47"/>
  <c r="CB698" i="54"/>
  <c r="AX698" i="47"/>
  <c r="AT698" i="47"/>
  <c r="AZ698" i="47"/>
  <c r="AV698" i="47"/>
  <c r="CB165" i="54"/>
  <c r="AT165" i="47"/>
  <c r="AV165" i="47"/>
  <c r="AX165" i="47"/>
  <c r="AZ165" i="47"/>
  <c r="CB319" i="54"/>
  <c r="AV319" i="47"/>
  <c r="AT319" i="47"/>
  <c r="AX319" i="47"/>
  <c r="AZ319" i="47"/>
  <c r="CB416" i="54"/>
  <c r="AT416" i="47"/>
  <c r="AX416" i="47"/>
  <c r="AZ416" i="47"/>
  <c r="AV416" i="47"/>
  <c r="CB527" i="54"/>
  <c r="AT527" i="47"/>
  <c r="AZ527" i="47"/>
  <c r="AX527" i="47"/>
  <c r="AV527" i="47"/>
  <c r="AT619" i="47"/>
  <c r="AX619" i="47"/>
  <c r="AV619" i="47"/>
  <c r="AZ619" i="47"/>
  <c r="CB619" i="54"/>
  <c r="AT728" i="47"/>
  <c r="AX728" i="47"/>
  <c r="AZ728" i="47"/>
  <c r="AV728" i="47"/>
  <c r="CB728" i="54"/>
  <c r="CB848" i="54"/>
  <c r="AT848" i="47"/>
  <c r="AX848" i="47"/>
  <c r="AV848" i="47"/>
  <c r="AZ848" i="47"/>
  <c r="AZ945" i="47"/>
  <c r="AX945" i="47"/>
  <c r="AT945" i="47"/>
  <c r="AV945" i="47"/>
  <c r="CB945" i="54"/>
  <c r="CB252" i="54"/>
  <c r="AT252" i="47"/>
  <c r="AZ252" i="47"/>
  <c r="AV252" i="47"/>
  <c r="AX252" i="47"/>
  <c r="CB529" i="54"/>
  <c r="AV529" i="47"/>
  <c r="AZ529" i="47"/>
  <c r="AT529" i="47"/>
  <c r="AX529" i="47"/>
  <c r="CB773" i="54"/>
  <c r="AT773" i="47"/>
  <c r="AV773" i="47"/>
  <c r="AZ773" i="47"/>
  <c r="AX773" i="47"/>
  <c r="CB647" i="54"/>
  <c r="AT647" i="47"/>
  <c r="AV647" i="47"/>
  <c r="AX647" i="47"/>
  <c r="AZ647" i="47"/>
  <c r="CB602" i="54"/>
  <c r="AT602" i="47"/>
  <c r="AX602" i="47"/>
  <c r="AV602" i="47"/>
  <c r="AZ602" i="47"/>
  <c r="CB288" i="54"/>
  <c r="AT288" i="47"/>
  <c r="AV288" i="47"/>
  <c r="AZ288" i="47"/>
  <c r="AX288" i="47"/>
  <c r="AX605" i="47"/>
  <c r="AZ605" i="47"/>
  <c r="AT605" i="47"/>
  <c r="AV605" i="47"/>
  <c r="CB605" i="54"/>
  <c r="AV998" i="47"/>
  <c r="AZ998" i="47"/>
  <c r="AT998" i="47"/>
  <c r="AX998" i="47"/>
  <c r="CB998" i="54"/>
  <c r="CB470" i="54"/>
  <c r="AT470" i="47"/>
  <c r="AV470" i="47"/>
  <c r="AX470" i="47"/>
  <c r="AZ470" i="47"/>
  <c r="CB792" i="54"/>
  <c r="AT792" i="47"/>
  <c r="AX792" i="47"/>
  <c r="AZ792" i="47"/>
  <c r="AV792" i="47"/>
  <c r="AT1001" i="47"/>
  <c r="AV1001" i="47"/>
  <c r="AZ1001" i="47"/>
  <c r="AX1001" i="47"/>
  <c r="CB1001" i="54"/>
  <c r="CB177" i="54"/>
  <c r="AT177" i="47"/>
  <c r="AX177" i="47"/>
  <c r="AV177" i="47"/>
  <c r="AZ177" i="47"/>
  <c r="CB590" i="54"/>
  <c r="AT590" i="47"/>
  <c r="AZ590" i="47"/>
  <c r="AV590" i="47"/>
  <c r="AX590" i="47"/>
  <c r="CB799" i="54"/>
  <c r="AT799" i="47"/>
  <c r="AZ799" i="47"/>
  <c r="AX799" i="47"/>
  <c r="AV799" i="47"/>
  <c r="CB180" i="54"/>
  <c r="AT180" i="47"/>
  <c r="AV180" i="47"/>
  <c r="AZ180" i="47"/>
  <c r="AX180" i="47"/>
  <c r="CB151" i="54"/>
  <c r="AV151" i="47"/>
  <c r="AT151" i="47"/>
  <c r="AX151" i="47"/>
  <c r="AZ151" i="47"/>
  <c r="CB338" i="54"/>
  <c r="AT338" i="47"/>
  <c r="AV338" i="47"/>
  <c r="AX338" i="47"/>
  <c r="AZ338" i="47"/>
  <c r="AT739" i="47"/>
  <c r="AX739" i="47"/>
  <c r="AZ739" i="47"/>
  <c r="AV739" i="47"/>
  <c r="CB739" i="54"/>
  <c r="AZ61" i="47"/>
  <c r="AT61" i="47"/>
  <c r="AX61" i="47"/>
  <c r="AV61" i="47"/>
  <c r="CB61" i="54"/>
  <c r="CB790" i="54"/>
  <c r="AV790" i="47"/>
  <c r="AT790" i="47"/>
  <c r="AX790" i="47"/>
  <c r="AZ790" i="47"/>
  <c r="AV62" i="47"/>
  <c r="AX62" i="47"/>
  <c r="AZ62" i="47"/>
  <c r="AT62" i="47"/>
  <c r="CB62" i="54"/>
  <c r="CB134" i="54"/>
  <c r="AT134" i="47"/>
  <c r="AV134" i="47"/>
  <c r="AX134" i="47"/>
  <c r="AZ134" i="47"/>
  <c r="AV51" i="47"/>
  <c r="AX51" i="47"/>
  <c r="AZ51" i="47"/>
  <c r="AT51" i="47"/>
  <c r="CB51" i="54"/>
  <c r="CB123" i="54"/>
  <c r="AV123" i="47"/>
  <c r="AT123" i="47"/>
  <c r="AX123" i="47"/>
  <c r="AZ123" i="47"/>
  <c r="AT40" i="47"/>
  <c r="AZ40" i="47"/>
  <c r="AV40" i="47"/>
  <c r="AX40" i="47"/>
  <c r="CB40" i="54"/>
  <c r="CB112" i="54"/>
  <c r="AT112" i="47"/>
  <c r="AV112" i="47"/>
  <c r="AX112" i="47"/>
  <c r="AZ112" i="47"/>
  <c r="CB29" i="54"/>
  <c r="AT29" i="47"/>
  <c r="AV29" i="47"/>
  <c r="AZ29" i="47"/>
  <c r="AX29" i="47"/>
  <c r="AX101" i="47"/>
  <c r="AT101" i="47"/>
  <c r="AZ101" i="47"/>
  <c r="AV101" i="47"/>
  <c r="CB101" i="54"/>
  <c r="AZ18" i="47"/>
  <c r="AV18" i="47"/>
  <c r="AT18" i="47"/>
  <c r="AX18" i="47"/>
  <c r="CB18" i="54"/>
  <c r="AT90" i="47"/>
  <c r="AX90" i="47"/>
  <c r="AV90" i="47"/>
  <c r="AZ90" i="47"/>
  <c r="CB90" i="54"/>
  <c r="AX6" i="47"/>
  <c r="AZ6" i="47"/>
  <c r="AT6" i="47"/>
  <c r="AV6" i="47"/>
  <c r="CB6" i="54"/>
  <c r="AT67" i="47"/>
  <c r="AZ67" i="47"/>
  <c r="AV67" i="47"/>
  <c r="AX67" i="47"/>
  <c r="CB67" i="54"/>
  <c r="AT548" i="47"/>
  <c r="AV548" i="47"/>
  <c r="AZ548" i="47"/>
  <c r="AX548" i="47"/>
  <c r="CB548" i="54"/>
  <c r="CB56" i="54"/>
  <c r="AT56" i="47"/>
  <c r="AV56" i="47"/>
  <c r="AX56" i="47"/>
  <c r="AZ56" i="47"/>
  <c r="CB128" i="54"/>
  <c r="AT128" i="47"/>
  <c r="AX128" i="47"/>
  <c r="AV128" i="47"/>
  <c r="AZ128" i="47"/>
  <c r="CB45" i="54"/>
  <c r="AT45" i="47"/>
  <c r="AX45" i="47"/>
  <c r="AV45" i="47"/>
  <c r="AZ45" i="47"/>
  <c r="CB117" i="54"/>
  <c r="AT117" i="47"/>
  <c r="AV117" i="47"/>
  <c r="AZ117" i="47"/>
  <c r="AX117" i="47"/>
  <c r="CB34" i="54"/>
  <c r="AT34" i="47"/>
  <c r="AV34" i="47"/>
  <c r="AX34" i="47"/>
  <c r="AZ34" i="47"/>
  <c r="CB106" i="54"/>
  <c r="AT106" i="47"/>
  <c r="AX106" i="47"/>
  <c r="AV106" i="47"/>
  <c r="AZ106" i="47"/>
  <c r="AV71" i="47"/>
  <c r="AT71" i="47"/>
  <c r="AX71" i="47"/>
  <c r="AZ71" i="47"/>
  <c r="CB71" i="54"/>
  <c r="CB788" i="54"/>
  <c r="AZ788" i="47"/>
  <c r="AX788" i="47"/>
  <c r="AT788" i="47"/>
  <c r="AV788" i="47"/>
  <c r="CI24" i="54"/>
  <c r="CJ24" i="54"/>
  <c r="CK24" i="54"/>
  <c r="CG24" i="54"/>
  <c r="DI24" i="54" s="1"/>
  <c r="DJ24" i="54" s="1"/>
  <c r="DK24" i="54" s="1"/>
  <c r="CL24" i="54"/>
  <c r="CM24" i="54"/>
  <c r="CP24" i="54" s="1"/>
  <c r="CQ24" i="54" s="1"/>
  <c r="CR24" i="54" s="1"/>
  <c r="CH24" i="54"/>
  <c r="B24" i="47" s="1"/>
  <c r="D24" i="47" s="1"/>
  <c r="W24" i="47" s="1"/>
  <c r="X24" i="47" s="1"/>
  <c r="CF24" i="54"/>
  <c r="CI405" i="54"/>
  <c r="CJ405" i="54"/>
  <c r="CG405" i="54"/>
  <c r="DI405" i="54" s="1"/>
  <c r="DJ405" i="54" s="1"/>
  <c r="DK405" i="54" s="1"/>
  <c r="CF405" i="54"/>
  <c r="CK405" i="54"/>
  <c r="CL405" i="54"/>
  <c r="CM405" i="54"/>
  <c r="CP405" i="54" s="1"/>
  <c r="CQ405" i="54" s="1"/>
  <c r="CR405" i="54" s="1"/>
  <c r="CH405" i="54"/>
  <c r="B405" i="47" s="1"/>
  <c r="D405" i="47" s="1"/>
  <c r="W405" i="47" s="1"/>
  <c r="X405" i="47" s="1"/>
  <c r="CH752" i="54"/>
  <c r="B752" i="47" s="1"/>
  <c r="D752" i="47" s="1"/>
  <c r="W752" i="47" s="1"/>
  <c r="X752" i="47" s="1"/>
  <c r="CJ752" i="54"/>
  <c r="CI752" i="54"/>
  <c r="CF752" i="54"/>
  <c r="CL752" i="54"/>
  <c r="CM752" i="54"/>
  <c r="CP752" i="54" s="1"/>
  <c r="CQ752" i="54" s="1"/>
  <c r="CR752" i="54" s="1"/>
  <c r="CK752" i="54"/>
  <c r="CG752" i="54"/>
  <c r="DI752" i="54" s="1"/>
  <c r="DJ752" i="54" s="1"/>
  <c r="DK752" i="54" s="1"/>
  <c r="CK786" i="54"/>
  <c r="CL786" i="54"/>
  <c r="CF786" i="54"/>
  <c r="CH786" i="54"/>
  <c r="B786" i="47" s="1"/>
  <c r="D786" i="47" s="1"/>
  <c r="W786" i="47" s="1"/>
  <c r="X786" i="47" s="1"/>
  <c r="CM786" i="54"/>
  <c r="CP786" i="54" s="1"/>
  <c r="CQ786" i="54" s="1"/>
  <c r="CR786" i="54" s="1"/>
  <c r="CI786" i="54"/>
  <c r="CG786" i="54"/>
  <c r="DI786" i="54" s="1"/>
  <c r="DJ786" i="54" s="1"/>
  <c r="DK786" i="54" s="1"/>
  <c r="CJ786" i="54"/>
  <c r="CH13" i="54"/>
  <c r="B13" i="47" s="1"/>
  <c r="D13" i="47" s="1"/>
  <c r="W13" i="47" s="1"/>
  <c r="X13" i="47" s="1"/>
  <c r="CI13" i="54"/>
  <c r="CJ13" i="54"/>
  <c r="CL13" i="54"/>
  <c r="CM13" i="54"/>
  <c r="CP13" i="54" s="1"/>
  <c r="CQ13" i="54" s="1"/>
  <c r="CR13" i="54" s="1"/>
  <c r="CF13" i="54"/>
  <c r="CK13" i="54"/>
  <c r="CG13" i="54"/>
  <c r="DI13" i="54" s="1"/>
  <c r="DJ13" i="54" s="1"/>
  <c r="DK13" i="54" s="1"/>
  <c r="CB118" i="54"/>
  <c r="AT118" i="47"/>
  <c r="AX118" i="47"/>
  <c r="AZ118" i="47"/>
  <c r="AV118" i="47"/>
  <c r="CJ305" i="54"/>
  <c r="CF305" i="54"/>
  <c r="CK305" i="54"/>
  <c r="CL305" i="54"/>
  <c r="CI305" i="54"/>
  <c r="CH305" i="54"/>
  <c r="B305" i="47" s="1"/>
  <c r="D305" i="47" s="1"/>
  <c r="W305" i="47" s="1"/>
  <c r="X305" i="47" s="1"/>
  <c r="CM305" i="54"/>
  <c r="CP305" i="54" s="1"/>
  <c r="CQ305" i="54" s="1"/>
  <c r="CR305" i="54" s="1"/>
  <c r="CG305" i="54"/>
  <c r="DI305" i="54" s="1"/>
  <c r="DJ305" i="54" s="1"/>
  <c r="DK305" i="54" s="1"/>
  <c r="CJ925" i="54"/>
  <c r="CI925" i="54"/>
  <c r="CF925" i="54"/>
  <c r="CM925" i="54"/>
  <c r="CP925" i="54" s="1"/>
  <c r="CQ925" i="54" s="1"/>
  <c r="CR925" i="54" s="1"/>
  <c r="CK925" i="54"/>
  <c r="CG925" i="54"/>
  <c r="DI925" i="54" s="1"/>
  <c r="DJ925" i="54" s="1"/>
  <c r="DK925" i="54" s="1"/>
  <c r="CL925" i="54"/>
  <c r="CH925" i="54"/>
  <c r="B925" i="47" s="1"/>
  <c r="D925" i="47" s="1"/>
  <c r="W925" i="47" s="1"/>
  <c r="X925" i="47" s="1"/>
  <c r="CM85" i="54"/>
  <c r="CP85" i="54" s="1"/>
  <c r="CQ85" i="54" s="1"/>
  <c r="CR85" i="54" s="1"/>
  <c r="CI85" i="54"/>
  <c r="CG85" i="54"/>
  <c r="DI85" i="54" s="1"/>
  <c r="DJ85" i="54" s="1"/>
  <c r="DK85" i="54" s="1"/>
  <c r="CJ85" i="54"/>
  <c r="CK85" i="54"/>
  <c r="CL85" i="54"/>
  <c r="CH85" i="54"/>
  <c r="B85" i="47" s="1"/>
  <c r="D85" i="47" s="1"/>
  <c r="W85" i="47" s="1"/>
  <c r="X85" i="47" s="1"/>
  <c r="CF85" i="54"/>
  <c r="CJ705" i="54"/>
  <c r="CL705" i="54"/>
  <c r="CK705" i="54"/>
  <c r="CF705" i="54"/>
  <c r="CM705" i="54"/>
  <c r="CP705" i="54" s="1"/>
  <c r="CQ705" i="54" s="1"/>
  <c r="CR705" i="54" s="1"/>
  <c r="CG705" i="54"/>
  <c r="DI705" i="54" s="1"/>
  <c r="DJ705" i="54" s="1"/>
  <c r="DK705" i="54" s="1"/>
  <c r="CI705" i="54"/>
  <c r="CH705" i="54"/>
  <c r="B705" i="47" s="1"/>
  <c r="D705" i="47" s="1"/>
  <c r="W705" i="47" s="1"/>
  <c r="X705" i="47" s="1"/>
  <c r="CM512" i="54"/>
  <c r="CP512" i="54" s="1"/>
  <c r="CQ512" i="54" s="1"/>
  <c r="CR512" i="54" s="1"/>
  <c r="CH512" i="54"/>
  <c r="B512" i="47" s="1"/>
  <c r="D512" i="47" s="1"/>
  <c r="W512" i="47" s="1"/>
  <c r="X512" i="47" s="1"/>
  <c r="CG512" i="54"/>
  <c r="DI512" i="54" s="1"/>
  <c r="DJ512" i="54" s="1"/>
  <c r="DK512" i="54" s="1"/>
  <c r="CK512" i="54"/>
  <c r="CF512" i="54"/>
  <c r="CI512" i="54"/>
  <c r="CJ512" i="54"/>
  <c r="CL512" i="54"/>
  <c r="CF72" i="54"/>
  <c r="CG72" i="54"/>
  <c r="DI72" i="54" s="1"/>
  <c r="DJ72" i="54" s="1"/>
  <c r="DK72" i="54" s="1"/>
  <c r="CH72" i="54"/>
  <c r="B72" i="47" s="1"/>
  <c r="D72" i="47" s="1"/>
  <c r="W72" i="47" s="1"/>
  <c r="X72" i="47" s="1"/>
  <c r="CM72" i="54"/>
  <c r="CP72" i="54" s="1"/>
  <c r="CQ72" i="54" s="1"/>
  <c r="CR72" i="54" s="1"/>
  <c r="CJ72" i="54"/>
  <c r="CK72" i="54"/>
  <c r="CI72" i="54"/>
  <c r="CL72" i="54"/>
  <c r="CB483" i="54"/>
  <c r="AT483" i="47"/>
  <c r="AZ483" i="47"/>
  <c r="AV483" i="47"/>
  <c r="AX483" i="47"/>
  <c r="CB183" i="54"/>
  <c r="AT183" i="47"/>
  <c r="AV183" i="47"/>
  <c r="AX183" i="47"/>
  <c r="AZ183" i="47"/>
  <c r="AT502" i="47"/>
  <c r="AX502" i="47"/>
  <c r="AZ502" i="47"/>
  <c r="AV502" i="47"/>
  <c r="CB502" i="54"/>
  <c r="CB850" i="54"/>
  <c r="AT850" i="47"/>
  <c r="AV850" i="47"/>
  <c r="AX850" i="47"/>
  <c r="AZ850" i="47"/>
  <c r="CB342" i="54"/>
  <c r="AT342" i="47"/>
  <c r="AV342" i="47"/>
  <c r="AZ342" i="47"/>
  <c r="AX342" i="47"/>
  <c r="CB708" i="54"/>
  <c r="AT708" i="47"/>
  <c r="AV708" i="47"/>
  <c r="AX708" i="47"/>
  <c r="AZ708" i="47"/>
  <c r="CB254" i="54"/>
  <c r="AT254" i="47"/>
  <c r="AV254" i="47"/>
  <c r="AX254" i="47"/>
  <c r="AZ254" i="47"/>
  <c r="CB926" i="54"/>
  <c r="AT926" i="47"/>
  <c r="AX926" i="47"/>
  <c r="AZ926" i="47"/>
  <c r="AV926" i="47"/>
  <c r="AV546" i="47"/>
  <c r="AT546" i="47"/>
  <c r="AX546" i="47"/>
  <c r="AZ546" i="47"/>
  <c r="CB546" i="54"/>
  <c r="CB918" i="54"/>
  <c r="AT918" i="47"/>
  <c r="AZ918" i="47"/>
  <c r="AV918" i="47"/>
  <c r="AX918" i="47"/>
  <c r="AT387" i="47"/>
  <c r="AV387" i="47"/>
  <c r="AX387" i="47"/>
  <c r="AZ387" i="47"/>
  <c r="CB387" i="54"/>
  <c r="CB929" i="54"/>
  <c r="AT929" i="47"/>
  <c r="AV929" i="47"/>
  <c r="AX929" i="47"/>
  <c r="AZ929" i="47"/>
  <c r="CB579" i="54"/>
  <c r="AT579" i="47"/>
  <c r="AZ579" i="47"/>
  <c r="AV579" i="47"/>
  <c r="AX579" i="47"/>
  <c r="AZ993" i="47"/>
  <c r="AX993" i="47"/>
  <c r="AV993" i="47"/>
  <c r="AT993" i="47"/>
  <c r="CB993" i="54"/>
  <c r="CB292" i="54"/>
  <c r="AT292" i="47"/>
  <c r="AZ292" i="47"/>
  <c r="AV292" i="47"/>
  <c r="AX292" i="47"/>
  <c r="CB631" i="54"/>
  <c r="AT631" i="47"/>
  <c r="AZ631" i="47"/>
  <c r="AX631" i="47"/>
  <c r="AV631" i="47"/>
  <c r="CB230" i="54"/>
  <c r="AT230" i="47"/>
  <c r="AZ230" i="47"/>
  <c r="AV230" i="47"/>
  <c r="AX230" i="47"/>
  <c r="AT957" i="47"/>
  <c r="AZ957" i="47"/>
  <c r="AV957" i="47"/>
  <c r="AX957" i="47"/>
  <c r="CB957" i="54"/>
  <c r="CB709" i="54"/>
  <c r="AT709" i="47"/>
  <c r="AV709" i="47"/>
  <c r="AX709" i="47"/>
  <c r="AZ709" i="47"/>
  <c r="AV968" i="47"/>
  <c r="AZ968" i="47"/>
  <c r="AX968" i="47"/>
  <c r="AT968" i="47"/>
  <c r="CB968" i="54"/>
  <c r="AV503" i="47"/>
  <c r="AT503" i="47"/>
  <c r="AX503" i="47"/>
  <c r="AZ503" i="47"/>
  <c r="CB503" i="54"/>
  <c r="CB308" i="54"/>
  <c r="AT308" i="47"/>
  <c r="AV308" i="47"/>
  <c r="AX308" i="47"/>
  <c r="AZ308" i="47"/>
  <c r="AZ559" i="47"/>
  <c r="AV559" i="47"/>
  <c r="AT559" i="47"/>
  <c r="AX559" i="47"/>
  <c r="CB559" i="54"/>
  <c r="CB320" i="54"/>
  <c r="AT320" i="47"/>
  <c r="AZ320" i="47"/>
  <c r="AV320" i="47"/>
  <c r="AX320" i="47"/>
  <c r="CB371" i="54"/>
  <c r="AT371" i="47"/>
  <c r="AV371" i="47"/>
  <c r="AX371" i="47"/>
  <c r="AZ371" i="47"/>
  <c r="CB804" i="54"/>
  <c r="AT804" i="47"/>
  <c r="AZ804" i="47"/>
  <c r="AV804" i="47"/>
  <c r="AX804" i="47"/>
  <c r="AT617" i="47"/>
  <c r="AZ617" i="47"/>
  <c r="AV617" i="47"/>
  <c r="AX617" i="47"/>
  <c r="CB617" i="54"/>
  <c r="AT86" i="47"/>
  <c r="AX86" i="47"/>
  <c r="AZ86" i="47"/>
  <c r="AV86" i="47"/>
  <c r="CB86" i="54"/>
  <c r="AV64" i="47"/>
  <c r="AT64" i="47"/>
  <c r="AX64" i="47"/>
  <c r="AZ64" i="47"/>
  <c r="CB64" i="54"/>
  <c r="CB114" i="54"/>
  <c r="AT114" i="47"/>
  <c r="AZ114" i="47"/>
  <c r="AV114" i="47"/>
  <c r="AX114" i="47"/>
  <c r="CB801" i="54"/>
  <c r="AT801" i="47"/>
  <c r="AZ801" i="47"/>
  <c r="AX801" i="47"/>
  <c r="AV801" i="47"/>
  <c r="CB345" i="54"/>
  <c r="AT345" i="47"/>
  <c r="AX345" i="47"/>
  <c r="AZ345" i="47"/>
  <c r="AV345" i="47"/>
  <c r="CB711" i="54"/>
  <c r="AT711" i="47"/>
  <c r="AZ711" i="47"/>
  <c r="AX711" i="47"/>
  <c r="AV711" i="47"/>
  <c r="CB346" i="54"/>
  <c r="AT346" i="47"/>
  <c r="AX346" i="47"/>
  <c r="AZ346" i="47"/>
  <c r="AV346" i="47"/>
  <c r="CB604" i="54"/>
  <c r="AT604" i="47"/>
  <c r="AV604" i="47"/>
  <c r="AX604" i="47"/>
  <c r="AZ604" i="47"/>
  <c r="CB886" i="54"/>
  <c r="AT886" i="47"/>
  <c r="AV886" i="47"/>
  <c r="AX886" i="47"/>
  <c r="AZ886" i="47"/>
  <c r="CB163" i="54"/>
  <c r="AT163" i="47"/>
  <c r="AV163" i="47"/>
  <c r="AX163" i="47"/>
  <c r="AZ163" i="47"/>
  <c r="AT492" i="47"/>
  <c r="AX492" i="47"/>
  <c r="AV492" i="47"/>
  <c r="AZ492" i="47"/>
  <c r="CB492" i="54"/>
  <c r="CB774" i="54"/>
  <c r="AT774" i="47"/>
  <c r="AZ774" i="47"/>
  <c r="AV774" i="47"/>
  <c r="AX774" i="47"/>
  <c r="CB242" i="54"/>
  <c r="AT242" i="47"/>
  <c r="AV242" i="47"/>
  <c r="AX242" i="47"/>
  <c r="AZ242" i="47"/>
  <c r="CB575" i="54"/>
  <c r="AV575" i="47"/>
  <c r="AT575" i="47"/>
  <c r="AX575" i="47"/>
  <c r="AZ575" i="47"/>
  <c r="CB297" i="54"/>
  <c r="AT297" i="47"/>
  <c r="AV297" i="47"/>
  <c r="AX297" i="47"/>
  <c r="AZ297" i="47"/>
  <c r="AT556" i="47"/>
  <c r="AX556" i="47"/>
  <c r="AZ556" i="47"/>
  <c r="AV556" i="47"/>
  <c r="CB556" i="54"/>
  <c r="CB916" i="54"/>
  <c r="AX916" i="47"/>
  <c r="AT916" i="47"/>
  <c r="AV916" i="47"/>
  <c r="AZ916" i="47"/>
  <c r="AT388" i="47"/>
  <c r="AV388" i="47"/>
  <c r="AZ388" i="47"/>
  <c r="AX388" i="47"/>
  <c r="CB388" i="54"/>
  <c r="CB325" i="54"/>
  <c r="AX325" i="47"/>
  <c r="AV325" i="47"/>
  <c r="AT325" i="47"/>
  <c r="AZ325" i="47"/>
  <c r="CB322" i="54"/>
  <c r="AT322" i="47"/>
  <c r="AZ322" i="47"/>
  <c r="AV322" i="47"/>
  <c r="AX322" i="47"/>
  <c r="CB570" i="54"/>
  <c r="AT570" i="47"/>
  <c r="AV570" i="47"/>
  <c r="AX570" i="47"/>
  <c r="AZ570" i="47"/>
  <c r="CB640" i="54"/>
  <c r="AT640" i="47"/>
  <c r="AZ640" i="47"/>
  <c r="AV640" i="47"/>
  <c r="AX640" i="47"/>
  <c r="CB167" i="54"/>
  <c r="AT167" i="47"/>
  <c r="AV167" i="47"/>
  <c r="AX167" i="47"/>
  <c r="AZ167" i="47"/>
  <c r="CB261" i="54"/>
  <c r="AT261" i="47"/>
  <c r="AV261" i="47"/>
  <c r="AX261" i="47"/>
  <c r="AZ261" i="47"/>
  <c r="CB369" i="54"/>
  <c r="AT369" i="47"/>
  <c r="AX369" i="47"/>
  <c r="AZ369" i="47"/>
  <c r="AV369" i="47"/>
  <c r="CB477" i="54"/>
  <c r="AT477" i="47"/>
  <c r="AV477" i="47"/>
  <c r="AX477" i="47"/>
  <c r="AZ477" i="47"/>
  <c r="CB543" i="54"/>
  <c r="AT543" i="47"/>
  <c r="AV543" i="47"/>
  <c r="AX543" i="47"/>
  <c r="AZ543" i="47"/>
  <c r="CB651" i="54"/>
  <c r="AT651" i="47"/>
  <c r="AX651" i="47"/>
  <c r="AZ651" i="47"/>
  <c r="AV651" i="47"/>
  <c r="AV735" i="47"/>
  <c r="AT735" i="47"/>
  <c r="AX735" i="47"/>
  <c r="AZ735" i="47"/>
  <c r="CB735" i="54"/>
  <c r="CB891" i="54"/>
  <c r="AT891" i="47"/>
  <c r="AZ891" i="47"/>
  <c r="AV891" i="47"/>
  <c r="AX891" i="47"/>
  <c r="CB175" i="54"/>
  <c r="AT175" i="47"/>
  <c r="AV175" i="47"/>
  <c r="AX175" i="47"/>
  <c r="AZ175" i="47"/>
  <c r="CB269" i="54"/>
  <c r="AT269" i="47"/>
  <c r="AV269" i="47"/>
  <c r="AX269" i="47"/>
  <c r="AZ269" i="47"/>
  <c r="CB364" i="54"/>
  <c r="AT364" i="47"/>
  <c r="AZ364" i="47"/>
  <c r="AV364" i="47"/>
  <c r="AX364" i="47"/>
  <c r="CB424" i="54"/>
  <c r="AT424" i="47"/>
  <c r="AV424" i="47"/>
  <c r="AZ424" i="47"/>
  <c r="AX424" i="47"/>
  <c r="AT496" i="47"/>
  <c r="AX496" i="47"/>
  <c r="AZ496" i="47"/>
  <c r="AV496" i="47"/>
  <c r="CB496" i="54"/>
  <c r="CB586" i="54"/>
  <c r="AT586" i="47"/>
  <c r="AZ586" i="47"/>
  <c r="AV586" i="47"/>
  <c r="AX586" i="47"/>
  <c r="AT622" i="47"/>
  <c r="AV622" i="47"/>
  <c r="AX622" i="47"/>
  <c r="AZ622" i="47"/>
  <c r="CB622" i="54"/>
  <c r="CB712" i="54"/>
  <c r="AT712" i="47"/>
  <c r="AZ712" i="47"/>
  <c r="AX712" i="47"/>
  <c r="AV712" i="47"/>
  <c r="CB766" i="54"/>
  <c r="AX766" i="47"/>
  <c r="AZ766" i="47"/>
  <c r="AV766" i="47"/>
  <c r="AT766" i="47"/>
  <c r="CB832" i="54"/>
  <c r="AT832" i="47"/>
  <c r="AZ832" i="47"/>
  <c r="AV832" i="47"/>
  <c r="AX832" i="47"/>
  <c r="AT940" i="47"/>
  <c r="AV940" i="47"/>
  <c r="AZ940" i="47"/>
  <c r="AX940" i="47"/>
  <c r="CB940" i="54"/>
  <c r="CB170" i="54"/>
  <c r="AT170" i="47"/>
  <c r="AZ170" i="47"/>
  <c r="AV170" i="47"/>
  <c r="AX170" i="47"/>
  <c r="AT142" i="47"/>
  <c r="AX142" i="47"/>
  <c r="AV142" i="47"/>
  <c r="AZ142" i="47"/>
  <c r="CB142" i="54"/>
  <c r="CB235" i="54"/>
  <c r="AT235" i="47"/>
  <c r="AZ235" i="47"/>
  <c r="AX235" i="47"/>
  <c r="AV235" i="47"/>
  <c r="CB336" i="54"/>
  <c r="AT336" i="47"/>
  <c r="AV336" i="47"/>
  <c r="AX336" i="47"/>
  <c r="AZ336" i="47"/>
  <c r="CB372" i="54"/>
  <c r="AT372" i="47"/>
  <c r="AV372" i="47"/>
  <c r="AX372" i="47"/>
  <c r="AZ372" i="47"/>
  <c r="CB474" i="54"/>
  <c r="AT474" i="47"/>
  <c r="AV474" i="47"/>
  <c r="AZ474" i="47"/>
  <c r="AX474" i="47"/>
  <c r="CB528" i="54"/>
  <c r="AT528" i="47"/>
  <c r="AZ528" i="47"/>
  <c r="AV528" i="47"/>
  <c r="AX528" i="47"/>
  <c r="AT606" i="47"/>
  <c r="AV606" i="47"/>
  <c r="AZ606" i="47"/>
  <c r="AX606" i="47"/>
  <c r="CB606" i="54"/>
  <c r="CB660" i="54"/>
  <c r="AT660" i="47"/>
  <c r="AX660" i="47"/>
  <c r="AZ660" i="47"/>
  <c r="AV660" i="47"/>
  <c r="AT738" i="47"/>
  <c r="AX738" i="47"/>
  <c r="AV738" i="47"/>
  <c r="AZ738" i="47"/>
  <c r="CB738" i="54"/>
  <c r="CB822" i="54"/>
  <c r="AT822" i="47"/>
  <c r="AV822" i="47"/>
  <c r="AX822" i="47"/>
  <c r="AZ822" i="47"/>
  <c r="CB882" i="54"/>
  <c r="AT882" i="47"/>
  <c r="AV882" i="47"/>
  <c r="AX882" i="47"/>
  <c r="AZ882" i="47"/>
  <c r="AX942" i="47"/>
  <c r="AV942" i="47"/>
  <c r="AT942" i="47"/>
  <c r="AZ942" i="47"/>
  <c r="CB942" i="54"/>
  <c r="CB260" i="54"/>
  <c r="AT260" i="47"/>
  <c r="AV260" i="47"/>
  <c r="AX260" i="47"/>
  <c r="AZ260" i="47"/>
  <c r="CB213" i="54"/>
  <c r="AT213" i="47"/>
  <c r="AV213" i="47"/>
  <c r="AZ213" i="47"/>
  <c r="AX213" i="47"/>
  <c r="CB323" i="54"/>
  <c r="AT323" i="47"/>
  <c r="AX323" i="47"/>
  <c r="AV323" i="47"/>
  <c r="AZ323" i="47"/>
  <c r="CB515" i="54"/>
  <c r="AT515" i="47"/>
  <c r="AX515" i="47"/>
  <c r="AZ515" i="47"/>
  <c r="AV515" i="47"/>
  <c r="CB683" i="54"/>
  <c r="AT683" i="47"/>
  <c r="AV683" i="47"/>
  <c r="AX683" i="47"/>
  <c r="AZ683" i="47"/>
  <c r="CB902" i="54"/>
  <c r="AT902" i="47"/>
  <c r="AX902" i="47"/>
  <c r="AZ902" i="47"/>
  <c r="AV902" i="47"/>
  <c r="CB286" i="54"/>
  <c r="AZ286" i="47"/>
  <c r="AT286" i="47"/>
  <c r="AX286" i="47"/>
  <c r="AV286" i="47"/>
  <c r="CB283" i="54"/>
  <c r="AT283" i="47"/>
  <c r="AZ283" i="47"/>
  <c r="AV283" i="47"/>
  <c r="AX283" i="47"/>
  <c r="CB275" i="54"/>
  <c r="AT275" i="47"/>
  <c r="AX275" i="47"/>
  <c r="AZ275" i="47"/>
  <c r="AV275" i="47"/>
  <c r="CB444" i="54"/>
  <c r="AT444" i="47"/>
  <c r="AV444" i="47"/>
  <c r="AZ444" i="47"/>
  <c r="AX444" i="47"/>
  <c r="CB430" i="54"/>
  <c r="AT430" i="47"/>
  <c r="AV430" i="47"/>
  <c r="AX430" i="47"/>
  <c r="AZ430" i="47"/>
  <c r="AV552" i="47"/>
  <c r="AT552" i="47"/>
  <c r="AX552" i="47"/>
  <c r="AZ552" i="47"/>
  <c r="CB552" i="54"/>
  <c r="AT555" i="47"/>
  <c r="AX555" i="47"/>
  <c r="AZ555" i="47"/>
  <c r="AV555" i="47"/>
  <c r="CB555" i="54"/>
  <c r="CB682" i="54"/>
  <c r="AT682" i="47"/>
  <c r="AZ682" i="47"/>
  <c r="AV682" i="47"/>
  <c r="AX682" i="47"/>
  <c r="CB864" i="54"/>
  <c r="AT864" i="47"/>
  <c r="AV864" i="47"/>
  <c r="AZ864" i="47"/>
  <c r="AX864" i="47"/>
  <c r="CB924" i="54"/>
  <c r="AT924" i="47"/>
  <c r="AV924" i="47"/>
  <c r="AX924" i="47"/>
  <c r="AZ924" i="47"/>
  <c r="AX984" i="47"/>
  <c r="AT984" i="47"/>
  <c r="AV984" i="47"/>
  <c r="AZ984" i="47"/>
  <c r="CB984" i="54"/>
  <c r="CB216" i="54"/>
  <c r="AT216" i="47"/>
  <c r="AV216" i="47"/>
  <c r="AX216" i="47"/>
  <c r="AZ216" i="47"/>
  <c r="AT835" i="47"/>
  <c r="AX835" i="47"/>
  <c r="AV835" i="47"/>
  <c r="AZ835" i="47"/>
  <c r="CB835" i="54"/>
  <c r="CB384" i="54"/>
  <c r="AT384" i="47"/>
  <c r="AV384" i="47"/>
  <c r="AX384" i="47"/>
  <c r="AZ384" i="47"/>
  <c r="AX393" i="47"/>
  <c r="AT393" i="47"/>
  <c r="AZ393" i="47"/>
  <c r="AV393" i="47"/>
  <c r="CB393" i="54"/>
  <c r="AT843" i="47"/>
  <c r="AZ843" i="47"/>
  <c r="AV843" i="47"/>
  <c r="AX843" i="47"/>
  <c r="CB843" i="54"/>
  <c r="CB287" i="54"/>
  <c r="AT287" i="47"/>
  <c r="AX287" i="47"/>
  <c r="AZ287" i="47"/>
  <c r="AV287" i="47"/>
  <c r="CB457" i="54"/>
  <c r="AT457" i="47"/>
  <c r="AZ457" i="47"/>
  <c r="AV457" i="47"/>
  <c r="AX457" i="47"/>
  <c r="CB637" i="54"/>
  <c r="AT637" i="47"/>
  <c r="AX637" i="47"/>
  <c r="AV637" i="47"/>
  <c r="AZ637" i="47"/>
  <c r="CB869" i="54"/>
  <c r="AT869" i="47"/>
  <c r="AZ869" i="47"/>
  <c r="AV869" i="47"/>
  <c r="AX869" i="47"/>
  <c r="CB312" i="54"/>
  <c r="AT312" i="47"/>
  <c r="AX312" i="47"/>
  <c r="AZ312" i="47"/>
  <c r="AV312" i="47"/>
  <c r="CB327" i="54"/>
  <c r="AT327" i="47"/>
  <c r="AV327" i="47"/>
  <c r="AX327" i="47"/>
  <c r="AZ327" i="47"/>
  <c r="CB450" i="54"/>
  <c r="AT450" i="47"/>
  <c r="AV450" i="47"/>
  <c r="AX450" i="47"/>
  <c r="AZ450" i="47"/>
  <c r="CB447" i="54"/>
  <c r="AX447" i="47"/>
  <c r="AT447" i="47"/>
  <c r="AZ447" i="47"/>
  <c r="AV447" i="47"/>
  <c r="CB568" i="54"/>
  <c r="AT568" i="47"/>
  <c r="AX568" i="47"/>
  <c r="AV568" i="47"/>
  <c r="AZ568" i="47"/>
  <c r="CB690" i="54"/>
  <c r="AT690" i="47"/>
  <c r="AZ690" i="47"/>
  <c r="AX690" i="47"/>
  <c r="AV690" i="47"/>
  <c r="CB687" i="54"/>
  <c r="AV687" i="47"/>
  <c r="AX687" i="47"/>
  <c r="AT687" i="47"/>
  <c r="AZ687" i="47"/>
  <c r="CB870" i="54"/>
  <c r="AT870" i="47"/>
  <c r="AV870" i="47"/>
  <c r="AX870" i="47"/>
  <c r="AZ870" i="47"/>
  <c r="CB934" i="54"/>
  <c r="AT934" i="47"/>
  <c r="AV934" i="47"/>
  <c r="AZ934" i="47"/>
  <c r="AX934" i="47"/>
  <c r="AZ988" i="47"/>
  <c r="AT988" i="47"/>
  <c r="AV988" i="47"/>
  <c r="AX988" i="47"/>
  <c r="CB988" i="54"/>
  <c r="AV398" i="47"/>
  <c r="AT398" i="47"/>
  <c r="AX398" i="47"/>
  <c r="AZ398" i="47"/>
  <c r="CB398" i="54"/>
  <c r="CB642" i="54"/>
  <c r="AT642" i="47"/>
  <c r="AV642" i="47"/>
  <c r="AX642" i="47"/>
  <c r="AZ642" i="47"/>
  <c r="CB639" i="54"/>
  <c r="AT639" i="47"/>
  <c r="AX639" i="47"/>
  <c r="AZ639" i="47"/>
  <c r="AV639" i="47"/>
  <c r="CB903" i="54"/>
  <c r="AX903" i="47"/>
  <c r="AV903" i="47"/>
  <c r="AT903" i="47"/>
  <c r="AZ903" i="47"/>
  <c r="CB277" i="54"/>
  <c r="AT277" i="47"/>
  <c r="AX277" i="47"/>
  <c r="AZ277" i="47"/>
  <c r="AV277" i="47"/>
  <c r="CB425" i="54"/>
  <c r="AT425" i="47"/>
  <c r="AV425" i="47"/>
  <c r="AX425" i="47"/>
  <c r="AZ425" i="47"/>
  <c r="AT557" i="47"/>
  <c r="AV557" i="47"/>
  <c r="AX557" i="47"/>
  <c r="AZ557" i="47"/>
  <c r="CB557" i="54"/>
  <c r="AV749" i="47"/>
  <c r="AT749" i="47"/>
  <c r="AX749" i="47"/>
  <c r="AZ749" i="47"/>
  <c r="CB749" i="54"/>
  <c r="CB193" i="54"/>
  <c r="AT193" i="47"/>
  <c r="AZ193" i="47"/>
  <c r="AV193" i="47"/>
  <c r="AX193" i="47"/>
  <c r="CB523" i="54"/>
  <c r="AZ523" i="47"/>
  <c r="AT523" i="47"/>
  <c r="AX523" i="47"/>
  <c r="AV523" i="47"/>
  <c r="CB214" i="54"/>
  <c r="AT214" i="47"/>
  <c r="AX214" i="47"/>
  <c r="AV214" i="47"/>
  <c r="AZ214" i="47"/>
  <c r="CB226" i="54"/>
  <c r="AT226" i="47"/>
  <c r="AX226" i="47"/>
  <c r="AV226" i="47"/>
  <c r="AZ226" i="47"/>
  <c r="CB232" i="54"/>
  <c r="AT232" i="47"/>
  <c r="AZ232" i="47"/>
  <c r="AX232" i="47"/>
  <c r="AV232" i="47"/>
  <c r="CB189" i="54"/>
  <c r="AT189" i="47"/>
  <c r="AZ189" i="47"/>
  <c r="AX189" i="47"/>
  <c r="AV189" i="47"/>
  <c r="AZ200" i="47"/>
  <c r="AV200" i="47"/>
  <c r="AT200" i="47"/>
  <c r="AX200" i="47"/>
  <c r="CB200" i="54"/>
  <c r="CB520" i="54"/>
  <c r="AT520" i="47"/>
  <c r="AV520" i="47"/>
  <c r="AX520" i="47"/>
  <c r="AZ520" i="47"/>
  <c r="AV762" i="47"/>
  <c r="AT762" i="47"/>
  <c r="AX762" i="47"/>
  <c r="AZ762" i="47"/>
  <c r="CB762" i="54"/>
  <c r="AT759" i="47"/>
  <c r="AZ759" i="47"/>
  <c r="AV759" i="47"/>
  <c r="AX759" i="47"/>
  <c r="CB759" i="54"/>
  <c r="AZ963" i="47"/>
  <c r="AV963" i="47"/>
  <c r="AT963" i="47"/>
  <c r="AX963" i="47"/>
  <c r="CB963" i="54"/>
  <c r="CB256" i="54"/>
  <c r="AT256" i="47"/>
  <c r="AZ256" i="47"/>
  <c r="AX256" i="47"/>
  <c r="AV256" i="47"/>
  <c r="CB365" i="54"/>
  <c r="AT365" i="47"/>
  <c r="AV365" i="47"/>
  <c r="AZ365" i="47"/>
  <c r="AX365" i="47"/>
  <c r="CB476" i="54"/>
  <c r="AT476" i="47"/>
  <c r="AV476" i="47"/>
  <c r="AX476" i="47"/>
  <c r="AZ476" i="47"/>
  <c r="CB587" i="54"/>
  <c r="AT587" i="47"/>
  <c r="AV587" i="47"/>
  <c r="AZ587" i="47"/>
  <c r="AX587" i="47"/>
  <c r="CB691" i="54"/>
  <c r="AV691" i="47"/>
  <c r="AT691" i="47"/>
  <c r="AX691" i="47"/>
  <c r="AZ691" i="47"/>
  <c r="CB833" i="54"/>
  <c r="AT833" i="47"/>
  <c r="AX833" i="47"/>
  <c r="AV833" i="47"/>
  <c r="AZ833" i="47"/>
  <c r="AT938" i="47"/>
  <c r="AX938" i="47"/>
  <c r="AZ938" i="47"/>
  <c r="AV938" i="47"/>
  <c r="CB938" i="54"/>
  <c r="CB535" i="54"/>
  <c r="AT535" i="47"/>
  <c r="AX535" i="47"/>
  <c r="AV535" i="47"/>
  <c r="AZ535" i="47"/>
  <c r="CB911" i="54"/>
  <c r="AX911" i="47"/>
  <c r="AZ911" i="47"/>
  <c r="AT911" i="47"/>
  <c r="AV911" i="47"/>
  <c r="CB536" i="54"/>
  <c r="AT536" i="47"/>
  <c r="AV536" i="47"/>
  <c r="AX536" i="47"/>
  <c r="AZ536" i="47"/>
  <c r="AX143" i="47"/>
  <c r="AZ143" i="47"/>
  <c r="AT143" i="47"/>
  <c r="AV143" i="47"/>
  <c r="CB143" i="54"/>
  <c r="CB280" i="54"/>
  <c r="AZ280" i="47"/>
  <c r="AT280" i="47"/>
  <c r="AX280" i="47"/>
  <c r="AV280" i="47"/>
  <c r="CB379" i="54"/>
  <c r="AT379" i="47"/>
  <c r="AZ379" i="47"/>
  <c r="AV379" i="47"/>
  <c r="AX379" i="47"/>
  <c r="AT491" i="47"/>
  <c r="AV491" i="47"/>
  <c r="AX491" i="47"/>
  <c r="AZ491" i="47"/>
  <c r="CB491" i="54"/>
  <c r="CB601" i="54"/>
  <c r="AT601" i="47"/>
  <c r="AV601" i="47"/>
  <c r="AZ601" i="47"/>
  <c r="AX601" i="47"/>
  <c r="CB710" i="54"/>
  <c r="AT710" i="47"/>
  <c r="AX710" i="47"/>
  <c r="AZ710" i="47"/>
  <c r="AV710" i="47"/>
  <c r="CB823" i="54"/>
  <c r="AT823" i="47"/>
  <c r="AX823" i="47"/>
  <c r="AV823" i="47"/>
  <c r="AZ823" i="47"/>
  <c r="AT941" i="47"/>
  <c r="AX941" i="47"/>
  <c r="AV941" i="47"/>
  <c r="AZ941" i="47"/>
  <c r="CB941" i="54"/>
  <c r="CB259" i="54"/>
  <c r="AT259" i="47"/>
  <c r="AZ259" i="47"/>
  <c r="AV259" i="47"/>
  <c r="AX259" i="47"/>
  <c r="CB767" i="54"/>
  <c r="AT767" i="47"/>
  <c r="AV767" i="47"/>
  <c r="AX767" i="47"/>
  <c r="AZ767" i="47"/>
  <c r="CB179" i="54"/>
  <c r="AT179" i="47"/>
  <c r="AV179" i="47"/>
  <c r="AZ179" i="47"/>
  <c r="AX179" i="47"/>
  <c r="CB337" i="54"/>
  <c r="AT337" i="47"/>
  <c r="AX337" i="47"/>
  <c r="AV337" i="47"/>
  <c r="AZ337" i="47"/>
  <c r="CB434" i="54"/>
  <c r="AT434" i="47"/>
  <c r="AX434" i="47"/>
  <c r="AZ434" i="47"/>
  <c r="AV434" i="47"/>
  <c r="CB539" i="54"/>
  <c r="AT539" i="47"/>
  <c r="AV539" i="47"/>
  <c r="AZ539" i="47"/>
  <c r="AX539" i="47"/>
  <c r="CB649" i="54"/>
  <c r="AT649" i="47"/>
  <c r="AX649" i="47"/>
  <c r="AV649" i="47"/>
  <c r="AZ649" i="47"/>
  <c r="AV740" i="47"/>
  <c r="AT740" i="47"/>
  <c r="AX740" i="47"/>
  <c r="AZ740" i="47"/>
  <c r="CB740" i="54"/>
  <c r="CB865" i="54"/>
  <c r="AT865" i="47"/>
  <c r="AX865" i="47"/>
  <c r="AZ865" i="47"/>
  <c r="AV865" i="47"/>
  <c r="AZ953" i="47"/>
  <c r="AX953" i="47"/>
  <c r="AV953" i="47"/>
  <c r="AT953" i="47"/>
  <c r="CB953" i="54"/>
  <c r="CB267" i="54"/>
  <c r="AT267" i="47"/>
  <c r="AX267" i="47"/>
  <c r="AV267" i="47"/>
  <c r="AZ267" i="47"/>
  <c r="CB541" i="54"/>
  <c r="AT541" i="47"/>
  <c r="AV541" i="47"/>
  <c r="AX541" i="47"/>
  <c r="AZ541" i="47"/>
  <c r="CB851" i="54"/>
  <c r="AT851" i="47"/>
  <c r="AV851" i="47"/>
  <c r="AX851" i="47"/>
  <c r="AZ851" i="47"/>
  <c r="CB769" i="54"/>
  <c r="AT769" i="47"/>
  <c r="AZ769" i="47"/>
  <c r="AV769" i="47"/>
  <c r="AX769" i="47"/>
  <c r="CB719" i="54"/>
  <c r="AT719" i="47"/>
  <c r="AV719" i="47"/>
  <c r="AX719" i="47"/>
  <c r="AZ719" i="47"/>
  <c r="CB347" i="54"/>
  <c r="AT347" i="47"/>
  <c r="AV347" i="47"/>
  <c r="AX347" i="47"/>
  <c r="AZ347" i="47"/>
  <c r="CB679" i="54"/>
  <c r="AT679" i="47"/>
  <c r="AZ679" i="47"/>
  <c r="AV679" i="47"/>
  <c r="AX679" i="47"/>
  <c r="AT144" i="47"/>
  <c r="AX144" i="47"/>
  <c r="AV144" i="47"/>
  <c r="AZ144" i="47"/>
  <c r="CB144" i="54"/>
  <c r="AV494" i="47"/>
  <c r="AT494" i="47"/>
  <c r="AX494" i="47"/>
  <c r="AZ494" i="47"/>
  <c r="CB494" i="54"/>
  <c r="CB798" i="54"/>
  <c r="AT798" i="47"/>
  <c r="AV798" i="47"/>
  <c r="AX798" i="47"/>
  <c r="AZ798" i="47"/>
  <c r="CB335" i="54"/>
  <c r="AT335" i="47"/>
  <c r="AZ335" i="47"/>
  <c r="AV335" i="47"/>
  <c r="AX335" i="47"/>
  <c r="CB332" i="54"/>
  <c r="AT332" i="47"/>
  <c r="AV332" i="47"/>
  <c r="AX332" i="47"/>
  <c r="AZ332" i="47"/>
  <c r="AX614" i="47"/>
  <c r="AT614" i="47"/>
  <c r="AZ614" i="47"/>
  <c r="AV614" i="47"/>
  <c r="CB614" i="54"/>
  <c r="CB815" i="54"/>
  <c r="AT815" i="47"/>
  <c r="AV815" i="47"/>
  <c r="AX815" i="47"/>
  <c r="AZ815" i="47"/>
  <c r="CB481" i="54"/>
  <c r="AT481" i="47"/>
  <c r="AZ481" i="47"/>
  <c r="AX481" i="47"/>
  <c r="AV481" i="47"/>
  <c r="CB359" i="54"/>
  <c r="AT359" i="47"/>
  <c r="AZ359" i="47"/>
  <c r="AV359" i="47"/>
  <c r="AX359" i="47"/>
  <c r="CB362" i="54"/>
  <c r="AT362" i="47"/>
  <c r="AX362" i="47"/>
  <c r="AZ362" i="47"/>
  <c r="AV362" i="47"/>
  <c r="AV73" i="47"/>
  <c r="AX73" i="47"/>
  <c r="AT73" i="47"/>
  <c r="AZ73" i="47"/>
  <c r="CB73" i="54"/>
  <c r="CB884" i="54"/>
  <c r="AT884" i="47"/>
  <c r="AZ884" i="47"/>
  <c r="AV884" i="47"/>
  <c r="AX884" i="47"/>
  <c r="AX74" i="47"/>
  <c r="AZ74" i="47"/>
  <c r="AT74" i="47"/>
  <c r="AV74" i="47"/>
  <c r="CB74" i="54"/>
  <c r="CB791" i="54"/>
  <c r="AT791" i="47"/>
  <c r="AX791" i="47"/>
  <c r="AZ791" i="47"/>
  <c r="AV791" i="47"/>
  <c r="AV63" i="47"/>
  <c r="AZ63" i="47"/>
  <c r="AX63" i="47"/>
  <c r="AT63" i="47"/>
  <c r="CB63" i="54"/>
  <c r="CB281" i="54"/>
  <c r="AT281" i="47"/>
  <c r="AZ281" i="47"/>
  <c r="AX281" i="47"/>
  <c r="AV281" i="47"/>
  <c r="AT52" i="47"/>
  <c r="AV52" i="47"/>
  <c r="AX52" i="47"/>
  <c r="AZ52" i="47"/>
  <c r="CB52" i="54"/>
  <c r="CB124" i="54"/>
  <c r="AT124" i="47"/>
  <c r="AZ124" i="47"/>
  <c r="AV124" i="47"/>
  <c r="AX124" i="47"/>
  <c r="AZ41" i="47"/>
  <c r="AV41" i="47"/>
  <c r="AT41" i="47"/>
  <c r="AX41" i="47"/>
  <c r="CB41" i="54"/>
  <c r="CB113" i="54"/>
  <c r="AT113" i="47"/>
  <c r="AZ113" i="47"/>
  <c r="AV113" i="47"/>
  <c r="AX113" i="47"/>
  <c r="CB30" i="54"/>
  <c r="AX30" i="47"/>
  <c r="AT30" i="47"/>
  <c r="AV30" i="47"/>
  <c r="AZ30" i="47"/>
  <c r="AX102" i="47"/>
  <c r="AZ102" i="47"/>
  <c r="AT102" i="47"/>
  <c r="AV102" i="47"/>
  <c r="CB102" i="54"/>
  <c r="AZ7" i="47"/>
  <c r="AT7" i="47"/>
  <c r="AV7" i="47"/>
  <c r="AX7" i="47"/>
  <c r="CB7" i="54"/>
  <c r="AX79" i="47"/>
  <c r="AZ79" i="47"/>
  <c r="AV79" i="47"/>
  <c r="AT79" i="47"/>
  <c r="CB79" i="54"/>
  <c r="CB800" i="54"/>
  <c r="AT800" i="47"/>
  <c r="AV800" i="47"/>
  <c r="AZ800" i="47"/>
  <c r="AX800" i="47"/>
  <c r="AZ68" i="47"/>
  <c r="AT68" i="47"/>
  <c r="AV68" i="47"/>
  <c r="AX68" i="47"/>
  <c r="CB68" i="54"/>
  <c r="AV554" i="47"/>
  <c r="AX554" i="47"/>
  <c r="AT554" i="47"/>
  <c r="AZ554" i="47"/>
  <c r="CB554" i="54"/>
  <c r="CB57" i="54"/>
  <c r="AT57" i="47"/>
  <c r="AV57" i="47"/>
  <c r="AZ57" i="47"/>
  <c r="AX57" i="47"/>
  <c r="CB129" i="54"/>
  <c r="AT129" i="47"/>
  <c r="AV129" i="47"/>
  <c r="AX129" i="47"/>
  <c r="AZ129" i="47"/>
  <c r="CB46" i="54"/>
  <c r="AV46" i="47"/>
  <c r="AX46" i="47"/>
  <c r="AT46" i="47"/>
  <c r="AZ46" i="47"/>
  <c r="CB11" i="54"/>
  <c r="AT11" i="47"/>
  <c r="AV11" i="47"/>
  <c r="AZ11" i="47"/>
  <c r="AX11" i="47"/>
  <c r="AT83" i="47"/>
  <c r="AV83" i="47"/>
  <c r="AX83" i="47"/>
  <c r="AZ83" i="47"/>
  <c r="CB83" i="54"/>
  <c r="CB824" i="54"/>
  <c r="AT824" i="47"/>
  <c r="AZ824" i="47"/>
  <c r="AV824" i="47"/>
  <c r="AX824" i="47"/>
  <c r="AZ96" i="47"/>
  <c r="AV96" i="47"/>
  <c r="AX96" i="47"/>
  <c r="AT96" i="47"/>
  <c r="CB96" i="54"/>
  <c r="CG241" i="54"/>
  <c r="DI241" i="54" s="1"/>
  <c r="DJ241" i="54" s="1"/>
  <c r="DK241" i="54" s="1"/>
  <c r="CJ241" i="54"/>
  <c r="CK241" i="54"/>
  <c r="CH241" i="54"/>
  <c r="B241" i="47" s="1"/>
  <c r="D241" i="47" s="1"/>
  <c r="W241" i="47" s="1"/>
  <c r="X241" i="47" s="1"/>
  <c r="CL241" i="54"/>
  <c r="CI241" i="54"/>
  <c r="CM241" i="54"/>
  <c r="CP241" i="54" s="1"/>
  <c r="CQ241" i="54" s="1"/>
  <c r="CR241" i="54" s="1"/>
  <c r="CF241" i="54"/>
  <c r="CG909" i="54"/>
  <c r="DI909" i="54" s="1"/>
  <c r="DJ909" i="54" s="1"/>
  <c r="DK909" i="54" s="1"/>
  <c r="CL909" i="54"/>
  <c r="CK909" i="54"/>
  <c r="CH673" i="54"/>
  <c r="B673" i="47" s="1"/>
  <c r="D673" i="47" s="1"/>
  <c r="W673" i="47" s="1"/>
  <c r="X673" i="47" s="1"/>
  <c r="CI673" i="54"/>
  <c r="CJ673" i="54"/>
  <c r="CG673" i="54"/>
  <c r="DI673" i="54" s="1"/>
  <c r="DJ673" i="54" s="1"/>
  <c r="DK673" i="54" s="1"/>
  <c r="CK673" i="54"/>
  <c r="CM673" i="54"/>
  <c r="CP673" i="54" s="1"/>
  <c r="CQ673" i="54" s="1"/>
  <c r="CR673" i="54" s="1"/>
  <c r="CL673" i="54"/>
  <c r="CF673" i="54"/>
  <c r="CF629" i="54"/>
  <c r="CJ629" i="54"/>
  <c r="CL629" i="54"/>
  <c r="CM629" i="54"/>
  <c r="CP629" i="54" s="1"/>
  <c r="CQ629" i="54" s="1"/>
  <c r="CR629" i="54" s="1"/>
  <c r="CK629" i="54"/>
  <c r="CG629" i="54"/>
  <c r="DI629" i="54" s="1"/>
  <c r="DJ629" i="54" s="1"/>
  <c r="DK629" i="54" s="1"/>
  <c r="CH629" i="54"/>
  <c r="B629" i="47" s="1"/>
  <c r="D629" i="47" s="1"/>
  <c r="W629" i="47" s="1"/>
  <c r="X629" i="47" s="1"/>
  <c r="CI629" i="54"/>
  <c r="CB803" i="54"/>
  <c r="AT803" i="47"/>
  <c r="AV803" i="47"/>
  <c r="AZ803" i="47"/>
  <c r="AX803" i="47"/>
  <c r="CJ872" i="54"/>
  <c r="CF872" i="54"/>
  <c r="CL872" i="54"/>
  <c r="CH872" i="54"/>
  <c r="B872" i="47" s="1"/>
  <c r="D872" i="47" s="1"/>
  <c r="W872" i="47" s="1"/>
  <c r="X872" i="47" s="1"/>
  <c r="CG872" i="54"/>
  <c r="DI872" i="54" s="1"/>
  <c r="DJ872" i="54" s="1"/>
  <c r="DK872" i="54" s="1"/>
  <c r="CK872" i="54"/>
  <c r="CM872" i="54"/>
  <c r="CP872" i="54" s="1"/>
  <c r="CQ872" i="54" s="1"/>
  <c r="CR872" i="54" s="1"/>
  <c r="CI872" i="54"/>
  <c r="CL985" i="54"/>
  <c r="CM985" i="54"/>
  <c r="CP985" i="54" s="1"/>
  <c r="CQ985" i="54" s="1"/>
  <c r="CR985" i="54" s="1"/>
  <c r="CJ985" i="54"/>
  <c r="CG985" i="54"/>
  <c r="DI985" i="54" s="1"/>
  <c r="DJ985" i="54" s="1"/>
  <c r="DK985" i="54" s="1"/>
  <c r="CK985" i="54"/>
  <c r="CF985" i="54"/>
  <c r="CH985" i="54"/>
  <c r="B985" i="47" s="1"/>
  <c r="D985" i="47" s="1"/>
  <c r="W985" i="47" s="1"/>
  <c r="X985" i="47" s="1"/>
  <c r="CI985" i="54"/>
  <c r="CM585" i="54"/>
  <c r="CP585" i="54" s="1"/>
  <c r="CQ585" i="54" s="1"/>
  <c r="CR585" i="54" s="1"/>
  <c r="CL585" i="54"/>
  <c r="CK585" i="54"/>
  <c r="CF585" i="54"/>
  <c r="CI585" i="54"/>
  <c r="CJ585" i="54"/>
  <c r="CG585" i="54"/>
  <c r="DI585" i="54" s="1"/>
  <c r="DJ585" i="54" s="1"/>
  <c r="DK585" i="54" s="1"/>
  <c r="CH585" i="54"/>
  <c r="B585" i="47" s="1"/>
  <c r="D585" i="47" s="1"/>
  <c r="W585" i="47" s="1"/>
  <c r="X585" i="47" s="1"/>
  <c r="CR13" i="44"/>
  <c r="CR14" i="44" s="1"/>
  <c r="CR15" i="44" s="1"/>
  <c r="CR16" i="44" s="1"/>
  <c r="CR17" i="44" s="1"/>
  <c r="CR18" i="44" s="1"/>
  <c r="CR19" i="44" s="1"/>
  <c r="CR20" i="44" s="1"/>
  <c r="CR21" i="44" s="1"/>
  <c r="AP411" i="47"/>
  <c r="AR411" i="47"/>
  <c r="AP771" i="47"/>
  <c r="AR771" i="47"/>
  <c r="AP376" i="47"/>
  <c r="AR376" i="47"/>
  <c r="AP652" i="47"/>
  <c r="AR652" i="47"/>
  <c r="AP158" i="47"/>
  <c r="AR158" i="47"/>
  <c r="AP408" i="47"/>
  <c r="AR408" i="47"/>
  <c r="AP714" i="47"/>
  <c r="AR714" i="47"/>
  <c r="AP972" i="47"/>
  <c r="AR972" i="47"/>
  <c r="AP563" i="47"/>
  <c r="AR563" i="47"/>
  <c r="AP271" i="47"/>
  <c r="AR271" i="47"/>
  <c r="AP435" i="47"/>
  <c r="AR435" i="47"/>
  <c r="AP862" i="47"/>
  <c r="AR862" i="47"/>
  <c r="AP763" i="47"/>
  <c r="AR763" i="47"/>
  <c r="AP313" i="47"/>
  <c r="AR313" i="47"/>
  <c r="AP328" i="47"/>
  <c r="AR328" i="47"/>
  <c r="AP454" i="47"/>
  <c r="AR454" i="47"/>
  <c r="AP814" i="47"/>
  <c r="AR814" i="47"/>
  <c r="AP758" i="47"/>
  <c r="AR758" i="47"/>
  <c r="AP317" i="47"/>
  <c r="AR317" i="47"/>
  <c r="AP222" i="47"/>
  <c r="AR222" i="47"/>
  <c r="AP217" i="47"/>
  <c r="AR217" i="47"/>
  <c r="AP750" i="47"/>
  <c r="AR750" i="47"/>
  <c r="AP302" i="47"/>
  <c r="AR302" i="47"/>
  <c r="AP611" i="47"/>
  <c r="AR611" i="47"/>
  <c r="AP644" i="47"/>
  <c r="AR644" i="47"/>
  <c r="AP331" i="47"/>
  <c r="AR331" i="47"/>
  <c r="AP734" i="47"/>
  <c r="AR734" i="47"/>
  <c r="AP249" i="47"/>
  <c r="AR249" i="47"/>
  <c r="AP680" i="47"/>
  <c r="AR680" i="47"/>
  <c r="AP650" i="47"/>
  <c r="AR650" i="47"/>
  <c r="AR830" i="47"/>
  <c r="AP830" i="47"/>
  <c r="AP731" i="47"/>
  <c r="AR731" i="47"/>
  <c r="AP25" i="47"/>
  <c r="AR25" i="47"/>
  <c r="AP937" i="47"/>
  <c r="AR937" i="47"/>
  <c r="AP54" i="47"/>
  <c r="AR54" i="47"/>
  <c r="AP20" i="47"/>
  <c r="AR20" i="47"/>
  <c r="AP70" i="47"/>
  <c r="AR70" i="47"/>
  <c r="AP246" i="47"/>
  <c r="AR246" i="47"/>
  <c r="AP615" i="47"/>
  <c r="AR615" i="47"/>
  <c r="AP255" i="47"/>
  <c r="AR255" i="47"/>
  <c r="AP610" i="47"/>
  <c r="AR610" i="47"/>
  <c r="AR171" i="47"/>
  <c r="AP171" i="47"/>
  <c r="AP174" i="47"/>
  <c r="AR174" i="47"/>
  <c r="AP268" i="47"/>
  <c r="AR268" i="47"/>
  <c r="AR375" i="47"/>
  <c r="AP375" i="47"/>
  <c r="AR483" i="47"/>
  <c r="AP483" i="47"/>
  <c r="AP591" i="47"/>
  <c r="AR591" i="47"/>
  <c r="AP657" i="47"/>
  <c r="AR657" i="47"/>
  <c r="AP741" i="47"/>
  <c r="AR741" i="47"/>
  <c r="AP139" i="47"/>
  <c r="AR139" i="47"/>
  <c r="AR183" i="47"/>
  <c r="AP183" i="47"/>
  <c r="AP334" i="47"/>
  <c r="AR334" i="47"/>
  <c r="AP370" i="47"/>
  <c r="AR370" i="47"/>
  <c r="AP466" i="47"/>
  <c r="AR466" i="47"/>
  <c r="AP502" i="47"/>
  <c r="AR502" i="47"/>
  <c r="AP592" i="47"/>
  <c r="AR592" i="47"/>
  <c r="AP646" i="47"/>
  <c r="AR646" i="47"/>
  <c r="AR718" i="47"/>
  <c r="AP718" i="47"/>
  <c r="AR772" i="47"/>
  <c r="AP772" i="47"/>
  <c r="AP850" i="47"/>
  <c r="AR850" i="47"/>
  <c r="AP952" i="47"/>
  <c r="AR952" i="47"/>
  <c r="AP164" i="47"/>
  <c r="AR164" i="47"/>
  <c r="AP149" i="47"/>
  <c r="AR149" i="47"/>
  <c r="AP243" i="47"/>
  <c r="AR243" i="47"/>
  <c r="AP342" i="47"/>
  <c r="AR342" i="47"/>
  <c r="AP378" i="47"/>
  <c r="AR378" i="47"/>
  <c r="AP480" i="47"/>
  <c r="AR480" i="47"/>
  <c r="AP534" i="47"/>
  <c r="AR534" i="47"/>
  <c r="AP612" i="47"/>
  <c r="AR612" i="47"/>
  <c r="AR708" i="47"/>
  <c r="AP708" i="47"/>
  <c r="AP744" i="47"/>
  <c r="AR744" i="47"/>
  <c r="AP828" i="47"/>
  <c r="AR828" i="47"/>
  <c r="AP888" i="47"/>
  <c r="AR888" i="47"/>
  <c r="AP966" i="47"/>
  <c r="AR966" i="47"/>
  <c r="AR254" i="47"/>
  <c r="AP254" i="47"/>
  <c r="AP227" i="47"/>
  <c r="AR227" i="47"/>
  <c r="AP383" i="47"/>
  <c r="AR383" i="47"/>
  <c r="AP551" i="47"/>
  <c r="AR551" i="47"/>
  <c r="AR695" i="47"/>
  <c r="AP695" i="47"/>
  <c r="AR926" i="47"/>
  <c r="AP926" i="47"/>
  <c r="AP279" i="47"/>
  <c r="AR279" i="47"/>
  <c r="AP276" i="47"/>
  <c r="AR276" i="47"/>
  <c r="AP296" i="47"/>
  <c r="AR296" i="47"/>
  <c r="AP438" i="47"/>
  <c r="AR438" i="47"/>
  <c r="AP441" i="47"/>
  <c r="AR441" i="47"/>
  <c r="AP546" i="47"/>
  <c r="AR546" i="47"/>
  <c r="AP549" i="47"/>
  <c r="AR549" i="47"/>
  <c r="AP676" i="47"/>
  <c r="AR676" i="47"/>
  <c r="AP858" i="47"/>
  <c r="AR858" i="47"/>
  <c r="AP918" i="47"/>
  <c r="AR918" i="47"/>
  <c r="AR978" i="47"/>
  <c r="AP978" i="47"/>
  <c r="AP386" i="47"/>
  <c r="AR386" i="47"/>
  <c r="AP643" i="47"/>
  <c r="AR643" i="47"/>
  <c r="AP400" i="47"/>
  <c r="AR400" i="47"/>
  <c r="AP387" i="47"/>
  <c r="AR387" i="47"/>
  <c r="AP837" i="47"/>
  <c r="AR837" i="47"/>
  <c r="AP301" i="47"/>
  <c r="AR301" i="47"/>
  <c r="AP505" i="47"/>
  <c r="AR505" i="47"/>
  <c r="AP685" i="47"/>
  <c r="AR685" i="47"/>
  <c r="AP929" i="47"/>
  <c r="AR929" i="47"/>
  <c r="AP306" i="47"/>
  <c r="AR306" i="47"/>
  <c r="AR321" i="47"/>
  <c r="AP321" i="47"/>
  <c r="AP460" i="47"/>
  <c r="AR460" i="47"/>
  <c r="AP582" i="47"/>
  <c r="AR582" i="47"/>
  <c r="AP579" i="47"/>
  <c r="AR579" i="47"/>
  <c r="AP700" i="47"/>
  <c r="AR700" i="47"/>
  <c r="AP810" i="47"/>
  <c r="AR810" i="47"/>
  <c r="AP874" i="47"/>
  <c r="AR874" i="47"/>
  <c r="AP928" i="47"/>
  <c r="AR928" i="47"/>
  <c r="AP993" i="47"/>
  <c r="AR993" i="47"/>
  <c r="AP518" i="47"/>
  <c r="AR518" i="47"/>
  <c r="AR636" i="47"/>
  <c r="AP636" i="47"/>
  <c r="AP633" i="47"/>
  <c r="AR633" i="47"/>
  <c r="AP897" i="47"/>
  <c r="AR897" i="47"/>
  <c r="AP292" i="47"/>
  <c r="AR292" i="47"/>
  <c r="AR437" i="47"/>
  <c r="AP437" i="47"/>
  <c r="AP581" i="47"/>
  <c r="AR581" i="47"/>
  <c r="AR761" i="47"/>
  <c r="AP761" i="47"/>
  <c r="AP208" i="47"/>
  <c r="AR208" i="47"/>
  <c r="AP631" i="47"/>
  <c r="AR631" i="47"/>
  <c r="AP207" i="47"/>
  <c r="AR207" i="47"/>
  <c r="AP219" i="47"/>
  <c r="AR219" i="47"/>
  <c r="AP225" i="47"/>
  <c r="AR225" i="47"/>
  <c r="AP230" i="47"/>
  <c r="AR230" i="47"/>
  <c r="AP194" i="47"/>
  <c r="AR194" i="47"/>
  <c r="AP514" i="47"/>
  <c r="AR514" i="47"/>
  <c r="AP756" i="47"/>
  <c r="AR756" i="47"/>
  <c r="AP753" i="47"/>
  <c r="AR753" i="47"/>
  <c r="AR957" i="47"/>
  <c r="AP957" i="47"/>
  <c r="AR274" i="47"/>
  <c r="AP274" i="47"/>
  <c r="AP377" i="47"/>
  <c r="AR377" i="47"/>
  <c r="AP488" i="47"/>
  <c r="AR488" i="47"/>
  <c r="AP599" i="47"/>
  <c r="AR599" i="47"/>
  <c r="AP709" i="47"/>
  <c r="AR709" i="47"/>
  <c r="AP853" i="47"/>
  <c r="AR853" i="47"/>
  <c r="AP948" i="47"/>
  <c r="AR948" i="47"/>
  <c r="AP572" i="47"/>
  <c r="AR572" i="47"/>
  <c r="AR968" i="47"/>
  <c r="AP968" i="47"/>
  <c r="AP659" i="47"/>
  <c r="AR659" i="47"/>
  <c r="AP157" i="47"/>
  <c r="AR157" i="47"/>
  <c r="AP307" i="47"/>
  <c r="AR307" i="47"/>
  <c r="AR410" i="47"/>
  <c r="AP410" i="47"/>
  <c r="AP503" i="47"/>
  <c r="AR503" i="47"/>
  <c r="AP613" i="47"/>
  <c r="AR613" i="47"/>
  <c r="AP722" i="47"/>
  <c r="AR722" i="47"/>
  <c r="AP841" i="47"/>
  <c r="AR841" i="47"/>
  <c r="AP949" i="47"/>
  <c r="AR949" i="47"/>
  <c r="AP308" i="47"/>
  <c r="AR308" i="47"/>
  <c r="AR931" i="47"/>
  <c r="AP931" i="47"/>
  <c r="AP237" i="47"/>
  <c r="AR237" i="47"/>
  <c r="AP349" i="47"/>
  <c r="AR349" i="47"/>
  <c r="AP458" i="47"/>
  <c r="AR458" i="47"/>
  <c r="AP559" i="47"/>
  <c r="AR559" i="47"/>
  <c r="AP661" i="47"/>
  <c r="AR661" i="47"/>
  <c r="AP770" i="47"/>
  <c r="AR770" i="47"/>
  <c r="AR883" i="47"/>
  <c r="AP883" i="47"/>
  <c r="AR973" i="47"/>
  <c r="AP973" i="47"/>
  <c r="AP320" i="47"/>
  <c r="AR320" i="47"/>
  <c r="AP584" i="47"/>
  <c r="AR584" i="47"/>
  <c r="AR871" i="47"/>
  <c r="AP871" i="47"/>
  <c r="AP162" i="47"/>
  <c r="AR162" i="47"/>
  <c r="AP743" i="47"/>
  <c r="AR743" i="47"/>
  <c r="AR371" i="47"/>
  <c r="AP371" i="47"/>
  <c r="AP725" i="47"/>
  <c r="AR725" i="47"/>
  <c r="AP173" i="47"/>
  <c r="AR173" i="47"/>
  <c r="AR578" i="47"/>
  <c r="AP578" i="47"/>
  <c r="AR804" i="47"/>
  <c r="AP804" i="47"/>
  <c r="AP524" i="47"/>
  <c r="AR524" i="47"/>
  <c r="AP356" i="47"/>
  <c r="AR356" i="47"/>
  <c r="AP707" i="47"/>
  <c r="AR707" i="47"/>
  <c r="AP863" i="47"/>
  <c r="AR863" i="47"/>
  <c r="AP593" i="47"/>
  <c r="AR593" i="47"/>
  <c r="AP617" i="47"/>
  <c r="AR617" i="47"/>
  <c r="AR482" i="47"/>
  <c r="AP482" i="47"/>
  <c r="AP97" i="47"/>
  <c r="AR97" i="47"/>
  <c r="AP14" i="47"/>
  <c r="AR14" i="47"/>
  <c r="AR86" i="47"/>
  <c r="AP86" i="47"/>
  <c r="AP932" i="47"/>
  <c r="AR932" i="47"/>
  <c r="AP75" i="47"/>
  <c r="AR75" i="47"/>
  <c r="AP794" i="47"/>
  <c r="AR794" i="47"/>
  <c r="AP64" i="47"/>
  <c r="AR64" i="47"/>
  <c r="AP427" i="47"/>
  <c r="AR427" i="47"/>
  <c r="AP53" i="47"/>
  <c r="AR53" i="47"/>
  <c r="AP125" i="47"/>
  <c r="AR125" i="47"/>
  <c r="AP42" i="47"/>
  <c r="AR42" i="47"/>
  <c r="AP114" i="47"/>
  <c r="AR114" i="47"/>
  <c r="AP19" i="47"/>
  <c r="AR19" i="47"/>
  <c r="AP91" i="47"/>
  <c r="AR91" i="47"/>
  <c r="AR8" i="47"/>
  <c r="AP8" i="47"/>
  <c r="AP80" i="47"/>
  <c r="AR80" i="47"/>
  <c r="AP801" i="47"/>
  <c r="AR801" i="47"/>
  <c r="AP69" i="47"/>
  <c r="AR69" i="47"/>
  <c r="AR674" i="47"/>
  <c r="AP674" i="47"/>
  <c r="AP58" i="47"/>
  <c r="AR58" i="47"/>
  <c r="AP23" i="47"/>
  <c r="AR23" i="47"/>
  <c r="AP95" i="47"/>
  <c r="AR95" i="47"/>
  <c r="AP181" i="47"/>
  <c r="AR181" i="47"/>
  <c r="AP597" i="47"/>
  <c r="AR597" i="47"/>
  <c r="AP240" i="47"/>
  <c r="AR240" i="47"/>
  <c r="AP526" i="47"/>
  <c r="AR526" i="47"/>
  <c r="AP778" i="47"/>
  <c r="AR778" i="47"/>
  <c r="AP156" i="47"/>
  <c r="AR156" i="47"/>
  <c r="AP618" i="47"/>
  <c r="AR618" i="47"/>
  <c r="AP894" i="47"/>
  <c r="AR894" i="47"/>
  <c r="AP395" i="47"/>
  <c r="AR395" i="47"/>
  <c r="AP303" i="47"/>
  <c r="AR303" i="47"/>
  <c r="AR562" i="47"/>
  <c r="AP562" i="47"/>
  <c r="AP922" i="47"/>
  <c r="AR922" i="47"/>
  <c r="AP381" i="47"/>
  <c r="AR381" i="47"/>
  <c r="AP956" i="47"/>
  <c r="AR956" i="47"/>
  <c r="AP573" i="47"/>
  <c r="AR573" i="47"/>
  <c r="AP933" i="47"/>
  <c r="AR933" i="47"/>
  <c r="AP627" i="47"/>
  <c r="AR627" i="47"/>
  <c r="AP641" i="47"/>
  <c r="AR641" i="47"/>
  <c r="AR199" i="47"/>
  <c r="AP199" i="47"/>
  <c r="AP188" i="47"/>
  <c r="AR188" i="47"/>
  <c r="AP141" i="47"/>
  <c r="AR141" i="47"/>
  <c r="AP721" i="47"/>
  <c r="AR721" i="47"/>
  <c r="AP781" i="47"/>
  <c r="AR781" i="47"/>
  <c r="AP533" i="47"/>
  <c r="AR533" i="47"/>
  <c r="AP967" i="47"/>
  <c r="AR967" i="47"/>
  <c r="AP473" i="47"/>
  <c r="AR473" i="47"/>
  <c r="AP407" i="47"/>
  <c r="AR407" i="47"/>
  <c r="AP469" i="47"/>
  <c r="AR469" i="47"/>
  <c r="AR818" i="47"/>
  <c r="AP818" i="47"/>
  <c r="AP737" i="47"/>
  <c r="AR737" i="47"/>
  <c r="AP98" i="47"/>
  <c r="AR98" i="47"/>
  <c r="AP65" i="47"/>
  <c r="AR65" i="47"/>
  <c r="AP103" i="47"/>
  <c r="AR103" i="47"/>
  <c r="AP802" i="47"/>
  <c r="AR802" i="47"/>
  <c r="AP145" i="47"/>
  <c r="AR145" i="47"/>
  <c r="AP239" i="47"/>
  <c r="AR239" i="47"/>
  <c r="AP345" i="47"/>
  <c r="AR345" i="47"/>
  <c r="AP417" i="47"/>
  <c r="AR417" i="47"/>
  <c r="AP501" i="47"/>
  <c r="AR501" i="47"/>
  <c r="AR603" i="47"/>
  <c r="AP603" i="47"/>
  <c r="AP711" i="47"/>
  <c r="AR711" i="47"/>
  <c r="AP777" i="47"/>
  <c r="AR777" i="47"/>
  <c r="AP154" i="47"/>
  <c r="AR154" i="47"/>
  <c r="AP247" i="47"/>
  <c r="AR247" i="47"/>
  <c r="AP346" i="47"/>
  <c r="AR346" i="47"/>
  <c r="AR406" i="47"/>
  <c r="AP406" i="47"/>
  <c r="AP478" i="47"/>
  <c r="AR478" i="47"/>
  <c r="AP532" i="47"/>
  <c r="AR532" i="47"/>
  <c r="AR604" i="47"/>
  <c r="AP604" i="47"/>
  <c r="AP658" i="47"/>
  <c r="AR658" i="47"/>
  <c r="AP730" i="47"/>
  <c r="AR730" i="47"/>
  <c r="AP784" i="47"/>
  <c r="AR784" i="47"/>
  <c r="AR886" i="47"/>
  <c r="AP886" i="47"/>
  <c r="AP1000" i="47"/>
  <c r="AR1000" i="47"/>
  <c r="AP152" i="47"/>
  <c r="AR152" i="47"/>
  <c r="AP163" i="47"/>
  <c r="AR163" i="47"/>
  <c r="AP257" i="47"/>
  <c r="AR257" i="47"/>
  <c r="AP354" i="47"/>
  <c r="AR354" i="47"/>
  <c r="AP414" i="47"/>
  <c r="AR414" i="47"/>
  <c r="AR492" i="47"/>
  <c r="AP492" i="47"/>
  <c r="AP588" i="47"/>
  <c r="AR588" i="47"/>
  <c r="AR624" i="47"/>
  <c r="AP624" i="47"/>
  <c r="AP720" i="47"/>
  <c r="AR720" i="47"/>
  <c r="AP774" i="47"/>
  <c r="AR774" i="47"/>
  <c r="AR846" i="47"/>
  <c r="AP846" i="47"/>
  <c r="AP906" i="47"/>
  <c r="AR906" i="47"/>
  <c r="AP996" i="47"/>
  <c r="AR996" i="47"/>
  <c r="AP242" i="47"/>
  <c r="AR242" i="47"/>
  <c r="AP285" i="47"/>
  <c r="AR285" i="47"/>
  <c r="AP431" i="47"/>
  <c r="AR431" i="47"/>
  <c r="AP575" i="47"/>
  <c r="AR575" i="47"/>
  <c r="AP806" i="47"/>
  <c r="AR806" i="47"/>
  <c r="AP979" i="47"/>
  <c r="AR979" i="47"/>
  <c r="AP304" i="47"/>
  <c r="AR304" i="47"/>
  <c r="AP297" i="47"/>
  <c r="AR297" i="47"/>
  <c r="AP284" i="47"/>
  <c r="AR284" i="47"/>
  <c r="AP426" i="47"/>
  <c r="AR426" i="47"/>
  <c r="AP429" i="47"/>
  <c r="AR429" i="47"/>
  <c r="AP556" i="47"/>
  <c r="AR556" i="47"/>
  <c r="AP678" i="47"/>
  <c r="AR678" i="47"/>
  <c r="AP681" i="47"/>
  <c r="AR681" i="47"/>
  <c r="AR856" i="47"/>
  <c r="AP856" i="47"/>
  <c r="AP916" i="47"/>
  <c r="AR916" i="47"/>
  <c r="AR976" i="47"/>
  <c r="AP976" i="47"/>
  <c r="AP626" i="47"/>
  <c r="AR626" i="47"/>
  <c r="AP402" i="47"/>
  <c r="AR402" i="47"/>
  <c r="AP388" i="47"/>
  <c r="AR388" i="47"/>
  <c r="AR840" i="47"/>
  <c r="AP840" i="47"/>
  <c r="AP201" i="47"/>
  <c r="AR201" i="47"/>
  <c r="AP325" i="47"/>
  <c r="AR325" i="47"/>
  <c r="AP565" i="47"/>
  <c r="AR565" i="47"/>
  <c r="AP745" i="47"/>
  <c r="AR745" i="47"/>
  <c r="AP992" i="47"/>
  <c r="AR992" i="47"/>
  <c r="AP322" i="47"/>
  <c r="AR322" i="47"/>
  <c r="AP309" i="47"/>
  <c r="AR309" i="47"/>
  <c r="AP448" i="47"/>
  <c r="AR448" i="47"/>
  <c r="AP570" i="47"/>
  <c r="AR570" i="47"/>
  <c r="AP567" i="47"/>
  <c r="AR567" i="47"/>
  <c r="AP688" i="47"/>
  <c r="AR688" i="47"/>
  <c r="AP808" i="47"/>
  <c r="AR808" i="47"/>
  <c r="AP873" i="47"/>
  <c r="AR873" i="47"/>
  <c r="AP927" i="47"/>
  <c r="AR927" i="47"/>
  <c r="AP187" i="47"/>
  <c r="AR187" i="47"/>
  <c r="AP895" i="47"/>
  <c r="AR895" i="47"/>
  <c r="AP640" i="47"/>
  <c r="AR640" i="47"/>
  <c r="AP900" i="47"/>
  <c r="AR900" i="47"/>
  <c r="AP205" i="47"/>
  <c r="AR205" i="47"/>
  <c r="AP329" i="47"/>
  <c r="AR329" i="47"/>
  <c r="AP509" i="47"/>
  <c r="AR509" i="47"/>
  <c r="AP665" i="47"/>
  <c r="AR665" i="47"/>
  <c r="AP860" i="47"/>
  <c r="AR860" i="47"/>
  <c r="AP391" i="47"/>
  <c r="AR391" i="47"/>
  <c r="AP899" i="47"/>
  <c r="AR899" i="47"/>
  <c r="AP192" i="47"/>
  <c r="AR192" i="47"/>
  <c r="AP204" i="47"/>
  <c r="AR204" i="47"/>
  <c r="AP210" i="47"/>
  <c r="AR210" i="47"/>
  <c r="AP218" i="47"/>
  <c r="AR218" i="47"/>
  <c r="AP522" i="47"/>
  <c r="AR522" i="47"/>
  <c r="AP519" i="47"/>
  <c r="AR519" i="47"/>
  <c r="AP760" i="47"/>
  <c r="AR760" i="47"/>
  <c r="AP960" i="47"/>
  <c r="AR960" i="47"/>
  <c r="AP155" i="47"/>
  <c r="AR155" i="47"/>
  <c r="AP326" i="47"/>
  <c r="AR326" i="47"/>
  <c r="AP421" i="47"/>
  <c r="AR421" i="47"/>
  <c r="AP530" i="47"/>
  <c r="AR530" i="47"/>
  <c r="AP623" i="47"/>
  <c r="AR623" i="47"/>
  <c r="AP733" i="47"/>
  <c r="AR733" i="47"/>
  <c r="AR887" i="47"/>
  <c r="AP887" i="47"/>
  <c r="AP977" i="47"/>
  <c r="AR977" i="47"/>
  <c r="AP779" i="47"/>
  <c r="AR779" i="47"/>
  <c r="AP314" i="47"/>
  <c r="AR314" i="47"/>
  <c r="AP847" i="47"/>
  <c r="AR847" i="47"/>
  <c r="AP195" i="47"/>
  <c r="AR195" i="47"/>
  <c r="AP343" i="47"/>
  <c r="AR343" i="47"/>
  <c r="AP446" i="47"/>
  <c r="AR446" i="47"/>
  <c r="AP547" i="47"/>
  <c r="AR547" i="47"/>
  <c r="AP655" i="47"/>
  <c r="AR655" i="47"/>
  <c r="AP764" i="47"/>
  <c r="AR764" i="47"/>
  <c r="AP877" i="47"/>
  <c r="AR877" i="47"/>
  <c r="AR983" i="47"/>
  <c r="AP983" i="47"/>
  <c r="AP451" i="47"/>
  <c r="AR451" i="47"/>
  <c r="AP136" i="47"/>
  <c r="AR136" i="47"/>
  <c r="AP265" i="47"/>
  <c r="AR265" i="47"/>
  <c r="AP373" i="47"/>
  <c r="AR373" i="47"/>
  <c r="AP485" i="47"/>
  <c r="AR485" i="47"/>
  <c r="AP595" i="47"/>
  <c r="AR595" i="47"/>
  <c r="AP704" i="47"/>
  <c r="AR704" i="47"/>
  <c r="AP817" i="47"/>
  <c r="AR817" i="47"/>
  <c r="AP914" i="47"/>
  <c r="AR914" i="47"/>
  <c r="AR1003" i="47"/>
  <c r="AP1003" i="47"/>
  <c r="AP419" i="47"/>
  <c r="AR419" i="47"/>
  <c r="AP662" i="47"/>
  <c r="AR662" i="47"/>
  <c r="AP974" i="47"/>
  <c r="AR974" i="47"/>
  <c r="AR368" i="47"/>
  <c r="AP368" i="47"/>
  <c r="AR137" i="47"/>
  <c r="AP137" i="47"/>
  <c r="AR493" i="47"/>
  <c r="AP493" i="47"/>
  <c r="AP890" i="47"/>
  <c r="AR890" i="47"/>
  <c r="AP350" i="47"/>
  <c r="AR350" i="47"/>
  <c r="AP703" i="47"/>
  <c r="AR703" i="47"/>
  <c r="AP893" i="47"/>
  <c r="AR893" i="47"/>
  <c r="AP954" i="47"/>
  <c r="AR954" i="47"/>
  <c r="AR475" i="47"/>
  <c r="AP475" i="47"/>
  <c r="AR787" i="47"/>
  <c r="AP787" i="47"/>
  <c r="AP950" i="47"/>
  <c r="AR950" i="47"/>
  <c r="AP878" i="47"/>
  <c r="AR878" i="47"/>
  <c r="AR159" i="47"/>
  <c r="AP159" i="47"/>
  <c r="AP620" i="47"/>
  <c r="AR620" i="47"/>
  <c r="AP37" i="47"/>
  <c r="AR37" i="47"/>
  <c r="AP121" i="47"/>
  <c r="AR121" i="47"/>
  <c r="AP38" i="47"/>
  <c r="AR38" i="47"/>
  <c r="AP110" i="47"/>
  <c r="AR110" i="47"/>
  <c r="AP27" i="47"/>
  <c r="AR27" i="47"/>
  <c r="AR99" i="47"/>
  <c r="AP99" i="47"/>
  <c r="AP16" i="47"/>
  <c r="AR16" i="47"/>
  <c r="AP88" i="47"/>
  <c r="AR88" i="47"/>
  <c r="AP943" i="47"/>
  <c r="AR943" i="47"/>
  <c r="AP77" i="47"/>
  <c r="AR77" i="47"/>
  <c r="AP796" i="47"/>
  <c r="AR796" i="47"/>
  <c r="AP66" i="47"/>
  <c r="AR66" i="47"/>
  <c r="AR439" i="47"/>
  <c r="AP439" i="47"/>
  <c r="AP43" i="47"/>
  <c r="AR43" i="47"/>
  <c r="AP115" i="47"/>
  <c r="AR115" i="47"/>
  <c r="AP32" i="47"/>
  <c r="AR32" i="47"/>
  <c r="AP104" i="47"/>
  <c r="AR104" i="47"/>
  <c r="AR21" i="47"/>
  <c r="AP21" i="47"/>
  <c r="AP93" i="47"/>
  <c r="AR93" i="47"/>
  <c r="AR10" i="47"/>
  <c r="AP10" i="47"/>
  <c r="AP82" i="47"/>
  <c r="AR82" i="47"/>
  <c r="AP47" i="47"/>
  <c r="AR47" i="47"/>
  <c r="AP119" i="47"/>
  <c r="AR119" i="47"/>
  <c r="AP361" i="47"/>
  <c r="AR361" i="47"/>
  <c r="AP901" i="47"/>
  <c r="AR901" i="47"/>
  <c r="AR344" i="47"/>
  <c r="AP344" i="47"/>
  <c r="AP295" i="47"/>
  <c r="AR295" i="47"/>
  <c r="AP392" i="47"/>
  <c r="AR392" i="47"/>
  <c r="AP596" i="47"/>
  <c r="AR596" i="47"/>
  <c r="AR15" i="47"/>
  <c r="AP15" i="47"/>
  <c r="AP76" i="47"/>
  <c r="AR76" i="47"/>
  <c r="AP126" i="47"/>
  <c r="AR126" i="47"/>
  <c r="AP9" i="47"/>
  <c r="AR9" i="47"/>
  <c r="AP35" i="47"/>
  <c r="AR35" i="47"/>
  <c r="AR531" i="47"/>
  <c r="AP531" i="47"/>
  <c r="AP161" i="47"/>
  <c r="AR161" i="47"/>
  <c r="AP484" i="47"/>
  <c r="AR484" i="47"/>
  <c r="AP820" i="47"/>
  <c r="AR820" i="47"/>
  <c r="AP264" i="47"/>
  <c r="AR264" i="47"/>
  <c r="AP498" i="47"/>
  <c r="AR498" i="47"/>
  <c r="AP726" i="47"/>
  <c r="AR726" i="47"/>
  <c r="AP912" i="47"/>
  <c r="AR912" i="47"/>
  <c r="AP299" i="47"/>
  <c r="AR299" i="47"/>
  <c r="AP842" i="47"/>
  <c r="AR842" i="47"/>
  <c r="AP298" i="47"/>
  <c r="AR298" i="47"/>
  <c r="AP289" i="47"/>
  <c r="AR289" i="47"/>
  <c r="AR278" i="47"/>
  <c r="AP278" i="47"/>
  <c r="AP442" i="47"/>
  <c r="AR442" i="47"/>
  <c r="AP550" i="47"/>
  <c r="AR550" i="47"/>
  <c r="AP672" i="47"/>
  <c r="AR672" i="47"/>
  <c r="AR675" i="47"/>
  <c r="AP675" i="47"/>
  <c r="AP921" i="47"/>
  <c r="AR921" i="47"/>
  <c r="AP981" i="47"/>
  <c r="AR981" i="47"/>
  <c r="AP638" i="47"/>
  <c r="AR638" i="47"/>
  <c r="AP396" i="47"/>
  <c r="AR396" i="47"/>
  <c r="AR382" i="47"/>
  <c r="AP382" i="47"/>
  <c r="AP844" i="47"/>
  <c r="AR844" i="47"/>
  <c r="AR215" i="47"/>
  <c r="AP215" i="47"/>
  <c r="AP397" i="47"/>
  <c r="AR397" i="47"/>
  <c r="AP577" i="47"/>
  <c r="AR577" i="47"/>
  <c r="AP757" i="47"/>
  <c r="AR757" i="47"/>
  <c r="AP324" i="47"/>
  <c r="AR324" i="47"/>
  <c r="AP316" i="47"/>
  <c r="AR316" i="47"/>
  <c r="AP462" i="47"/>
  <c r="AR462" i="47"/>
  <c r="AP459" i="47"/>
  <c r="AR459" i="47"/>
  <c r="AP580" i="47"/>
  <c r="AR580" i="47"/>
  <c r="AP702" i="47"/>
  <c r="AR702" i="47"/>
  <c r="AP699" i="47"/>
  <c r="AR699" i="47"/>
  <c r="AP813" i="47"/>
  <c r="AR813" i="47"/>
  <c r="AP867" i="47"/>
  <c r="AR867" i="47"/>
  <c r="AP990" i="47"/>
  <c r="AR990" i="47"/>
  <c r="AR202" i="47"/>
  <c r="AP202" i="47"/>
  <c r="AP959" i="47"/>
  <c r="AR959" i="47"/>
  <c r="AR634" i="47"/>
  <c r="AP634" i="47"/>
  <c r="AP904" i="47"/>
  <c r="AR904" i="47"/>
  <c r="AP220" i="47"/>
  <c r="AR220" i="47"/>
  <c r="AP389" i="47"/>
  <c r="AR389" i="47"/>
  <c r="AP521" i="47"/>
  <c r="AR521" i="47"/>
  <c r="AP677" i="47"/>
  <c r="AR677" i="47"/>
  <c r="AP920" i="47"/>
  <c r="AR920" i="47"/>
  <c r="AP403" i="47"/>
  <c r="AR403" i="47"/>
  <c r="AP228" i="47"/>
  <c r="AR228" i="47"/>
  <c r="AP185" i="47"/>
  <c r="AR185" i="47"/>
  <c r="AR197" i="47"/>
  <c r="AP197" i="47"/>
  <c r="AP203" i="47"/>
  <c r="AR203" i="47"/>
  <c r="AR212" i="47"/>
  <c r="AP212" i="47"/>
  <c r="AP516" i="47"/>
  <c r="AR516" i="47"/>
  <c r="AP513" i="47"/>
  <c r="AR513" i="47"/>
  <c r="AP754" i="47"/>
  <c r="AR754" i="47"/>
  <c r="AP964" i="47"/>
  <c r="AR964" i="47"/>
  <c r="AP169" i="47"/>
  <c r="AR169" i="47"/>
  <c r="AR341" i="47"/>
  <c r="AP341" i="47"/>
  <c r="AP440" i="47"/>
  <c r="AR440" i="47"/>
  <c r="AP542" i="47"/>
  <c r="AR542" i="47"/>
  <c r="AP653" i="47"/>
  <c r="AR653" i="47"/>
  <c r="AP775" i="47"/>
  <c r="AR775" i="47"/>
  <c r="AP907" i="47"/>
  <c r="AR907" i="47"/>
  <c r="AR995" i="47"/>
  <c r="AP995" i="47"/>
  <c r="AP811" i="47"/>
  <c r="AR811" i="47"/>
  <c r="AP415" i="47"/>
  <c r="AR415" i="47"/>
  <c r="AP913" i="47"/>
  <c r="AR913" i="47"/>
  <c r="AP244" i="47"/>
  <c r="AR244" i="47"/>
  <c r="AP355" i="47"/>
  <c r="AR355" i="47"/>
  <c r="AP467" i="47"/>
  <c r="AR467" i="47"/>
  <c r="AR571" i="47"/>
  <c r="AP571" i="47"/>
  <c r="AR668" i="47"/>
  <c r="AP668" i="47"/>
  <c r="AP776" i="47"/>
  <c r="AR776" i="47"/>
  <c r="AP889" i="47"/>
  <c r="AR889" i="47"/>
  <c r="AR997" i="47"/>
  <c r="AP997" i="47"/>
  <c r="AP656" i="47"/>
  <c r="AR656" i="47"/>
  <c r="AP150" i="47"/>
  <c r="AR150" i="47"/>
  <c r="AP294" i="47"/>
  <c r="AR294" i="47"/>
  <c r="AP404" i="47"/>
  <c r="AR404" i="47"/>
  <c r="AP497" i="47"/>
  <c r="AR497" i="47"/>
  <c r="AP607" i="47"/>
  <c r="AR607" i="47"/>
  <c r="AP716" i="47"/>
  <c r="AR716" i="47"/>
  <c r="AP829" i="47"/>
  <c r="AR829" i="47"/>
  <c r="AR935" i="47"/>
  <c r="AP935" i="47"/>
  <c r="AP238" i="47"/>
  <c r="AR238" i="47"/>
  <c r="AP463" i="47"/>
  <c r="AR463" i="47"/>
  <c r="AP686" i="47"/>
  <c r="AR686" i="47"/>
  <c r="AR991" i="47"/>
  <c r="AP991" i="47"/>
  <c r="AP487" i="47"/>
  <c r="AR487" i="47"/>
  <c r="AR166" i="47"/>
  <c r="AP166" i="47"/>
  <c r="AP560" i="47"/>
  <c r="AR560" i="47"/>
  <c r="AR944" i="47"/>
  <c r="AP944" i="47"/>
  <c r="AP374" i="47"/>
  <c r="AR374" i="47"/>
  <c r="AP727" i="47"/>
  <c r="AR727" i="47"/>
  <c r="AP947" i="47"/>
  <c r="AR947" i="47"/>
  <c r="AP148" i="47"/>
  <c r="AR148" i="47"/>
  <c r="AP499" i="47"/>
  <c r="AR499" i="47"/>
  <c r="AP793" i="47"/>
  <c r="AR793" i="47"/>
  <c r="AP1004" i="47"/>
  <c r="AR1004" i="47"/>
  <c r="AR951" i="47"/>
  <c r="AP951" i="47"/>
  <c r="AP223" i="47"/>
  <c r="AR223" i="47"/>
  <c r="AP715" i="47"/>
  <c r="AR715" i="47"/>
  <c r="AR49" i="47"/>
  <c r="AP49" i="47"/>
  <c r="AP133" i="47"/>
  <c r="AR133" i="47"/>
  <c r="AP50" i="47"/>
  <c r="AR50" i="47"/>
  <c r="AP122" i="47"/>
  <c r="AR122" i="47"/>
  <c r="AP39" i="47"/>
  <c r="AR39" i="47"/>
  <c r="AP111" i="47"/>
  <c r="AR111" i="47"/>
  <c r="AP28" i="47"/>
  <c r="AR28" i="47"/>
  <c r="AP100" i="47"/>
  <c r="AR100" i="47"/>
  <c r="AP17" i="47"/>
  <c r="AR17" i="47"/>
  <c r="AP89" i="47"/>
  <c r="AR89" i="47"/>
  <c r="AP986" i="47"/>
  <c r="AR986" i="47"/>
  <c r="AP78" i="47"/>
  <c r="AR78" i="47"/>
  <c r="AP797" i="47"/>
  <c r="AR797" i="47"/>
  <c r="AP55" i="47"/>
  <c r="AR55" i="47"/>
  <c r="AP127" i="47"/>
  <c r="AR127" i="47"/>
  <c r="AP44" i="47"/>
  <c r="AR44" i="47"/>
  <c r="AP116" i="47"/>
  <c r="AR116" i="47"/>
  <c r="AP33" i="47"/>
  <c r="AR33" i="47"/>
  <c r="AP105" i="47"/>
  <c r="AR105" i="47"/>
  <c r="AP22" i="47"/>
  <c r="AR22" i="47"/>
  <c r="AP94" i="47"/>
  <c r="AR94" i="47"/>
  <c r="AP59" i="47"/>
  <c r="AR59" i="47"/>
  <c r="AP131" i="47"/>
  <c r="AR131" i="47"/>
  <c r="AP339" i="47"/>
  <c r="AR339" i="47"/>
  <c r="AP663" i="47"/>
  <c r="AR663" i="47"/>
  <c r="AP340" i="47"/>
  <c r="AR340" i="47"/>
  <c r="AP598" i="47"/>
  <c r="AR598" i="47"/>
  <c r="AP880" i="47"/>
  <c r="AR880" i="47"/>
  <c r="AP348" i="47"/>
  <c r="AR348" i="47"/>
  <c r="AP540" i="47"/>
  <c r="AR540" i="47"/>
  <c r="AP834" i="47"/>
  <c r="AR834" i="47"/>
  <c r="AP270" i="47"/>
  <c r="AR270" i="47"/>
  <c r="AP955" i="47"/>
  <c r="AR955" i="47"/>
  <c r="AP432" i="47"/>
  <c r="AR432" i="47"/>
  <c r="AP670" i="47"/>
  <c r="AR670" i="47"/>
  <c r="AP506" i="47"/>
  <c r="AR506" i="47"/>
  <c r="AP186" i="47"/>
  <c r="AR186" i="47"/>
  <c r="AP697" i="47"/>
  <c r="AR697" i="47"/>
  <c r="AR576" i="47"/>
  <c r="AP576" i="47"/>
  <c r="AP868" i="47"/>
  <c r="AR868" i="47"/>
  <c r="AP630" i="47"/>
  <c r="AR630" i="47"/>
  <c r="AP461" i="47"/>
  <c r="AR461" i="47"/>
  <c r="AP751" i="47"/>
  <c r="AR751" i="47"/>
  <c r="AP224" i="47"/>
  <c r="AR224" i="47"/>
  <c r="AR747" i="47"/>
  <c r="AP747" i="47"/>
  <c r="AP500" i="47"/>
  <c r="AR500" i="47"/>
  <c r="AP875" i="47"/>
  <c r="AR875" i="47"/>
  <c r="AP263" i="47"/>
  <c r="AR263" i="47"/>
  <c r="AP422" i="47"/>
  <c r="AR422" i="47"/>
  <c r="AR854" i="47"/>
  <c r="AP854" i="47"/>
  <c r="AP251" i="47"/>
  <c r="AR251" i="47"/>
  <c r="AR782" i="47"/>
  <c r="AP782" i="47"/>
  <c r="AP905" i="47"/>
  <c r="AR905" i="47"/>
  <c r="AP608" i="47"/>
  <c r="AR608" i="47"/>
  <c r="AR919" i="47"/>
  <c r="AP919" i="47"/>
  <c r="AR109" i="47"/>
  <c r="AP109" i="47"/>
  <c r="AR87" i="47"/>
  <c r="AP87" i="47"/>
  <c r="AP428" i="47"/>
  <c r="AR428" i="47"/>
  <c r="AP92" i="47"/>
  <c r="AR92" i="47"/>
  <c r="AP107" i="47"/>
  <c r="AR107" i="47"/>
  <c r="AP153" i="47"/>
  <c r="AR153" i="47"/>
  <c r="AP423" i="47"/>
  <c r="AR423" i="47"/>
  <c r="AP783" i="47"/>
  <c r="AR783" i="47"/>
  <c r="AP412" i="47"/>
  <c r="AR412" i="47"/>
  <c r="AP664" i="47"/>
  <c r="AR664" i="47"/>
  <c r="AP892" i="47"/>
  <c r="AR892" i="47"/>
  <c r="AP146" i="47"/>
  <c r="AR146" i="47"/>
  <c r="AP360" i="47"/>
  <c r="AR360" i="47"/>
  <c r="AP594" i="47"/>
  <c r="AR594" i="47"/>
  <c r="AP780" i="47"/>
  <c r="AR780" i="47"/>
  <c r="AR1002" i="47"/>
  <c r="AP1002" i="47"/>
  <c r="AP443" i="47"/>
  <c r="AR443" i="47"/>
  <c r="AP300" i="47"/>
  <c r="AR300" i="47"/>
  <c r="AP861" i="47"/>
  <c r="AR861" i="47"/>
  <c r="AP160" i="47"/>
  <c r="AR160" i="47"/>
  <c r="AP253" i="47"/>
  <c r="AR253" i="47"/>
  <c r="AR363" i="47"/>
  <c r="AP363" i="47"/>
  <c r="AP471" i="47"/>
  <c r="AR471" i="47"/>
  <c r="AP537" i="47"/>
  <c r="AR537" i="47"/>
  <c r="AP621" i="47"/>
  <c r="AR621" i="47"/>
  <c r="AP723" i="47"/>
  <c r="AR723" i="47"/>
  <c r="AP831" i="47"/>
  <c r="AR831" i="47"/>
  <c r="AP168" i="47"/>
  <c r="AR168" i="47"/>
  <c r="AP262" i="47"/>
  <c r="AR262" i="47"/>
  <c r="AP358" i="47"/>
  <c r="AR358" i="47"/>
  <c r="AP418" i="47"/>
  <c r="AR418" i="47"/>
  <c r="AP490" i="47"/>
  <c r="AR490" i="47"/>
  <c r="AP544" i="47"/>
  <c r="AR544" i="47"/>
  <c r="AP616" i="47"/>
  <c r="AR616" i="47"/>
  <c r="AP706" i="47"/>
  <c r="AR706" i="47"/>
  <c r="AP742" i="47"/>
  <c r="AR742" i="47"/>
  <c r="AP826" i="47"/>
  <c r="AR826" i="47"/>
  <c r="AP910" i="47"/>
  <c r="AR910" i="47"/>
  <c r="AP176" i="47"/>
  <c r="AR176" i="47"/>
  <c r="AR140" i="47"/>
  <c r="AP140" i="47"/>
  <c r="AP178" i="47"/>
  <c r="AR178" i="47"/>
  <c r="AP330" i="47"/>
  <c r="AR330" i="47"/>
  <c r="AP366" i="47"/>
  <c r="AR366" i="47"/>
  <c r="AP468" i="47"/>
  <c r="AR468" i="47"/>
  <c r="AP504" i="47"/>
  <c r="AR504" i="47"/>
  <c r="AP600" i="47"/>
  <c r="AR600" i="47"/>
  <c r="AP654" i="47"/>
  <c r="AR654" i="47"/>
  <c r="AP732" i="47"/>
  <c r="AR732" i="47"/>
  <c r="AP816" i="47"/>
  <c r="AR816" i="47"/>
  <c r="AP876" i="47"/>
  <c r="AR876" i="47"/>
  <c r="AP936" i="47"/>
  <c r="AR936" i="47"/>
  <c r="AP266" i="47"/>
  <c r="AR266" i="47"/>
  <c r="AP198" i="47"/>
  <c r="AR198" i="47"/>
  <c r="AP311" i="47"/>
  <c r="AR311" i="47"/>
  <c r="AP455" i="47"/>
  <c r="AR455" i="47"/>
  <c r="AP671" i="47"/>
  <c r="AR671" i="47"/>
  <c r="AP866" i="47"/>
  <c r="AR866" i="47"/>
  <c r="AP293" i="47"/>
  <c r="AR293" i="47"/>
  <c r="AP291" i="47"/>
  <c r="AR291" i="47"/>
  <c r="AR282" i="47"/>
  <c r="AP282" i="47"/>
  <c r="AP272" i="47"/>
  <c r="AR272" i="47"/>
  <c r="AP436" i="47"/>
  <c r="AR436" i="47"/>
  <c r="AP558" i="47"/>
  <c r="AR558" i="47"/>
  <c r="AP561" i="47"/>
  <c r="AR561" i="47"/>
  <c r="AP666" i="47"/>
  <c r="AR666" i="47"/>
  <c r="AR669" i="47"/>
  <c r="AP669" i="47"/>
  <c r="AP855" i="47"/>
  <c r="AR855" i="47"/>
  <c r="AP915" i="47"/>
  <c r="AR915" i="47"/>
  <c r="AP975" i="47"/>
  <c r="AR975" i="47"/>
  <c r="AP746" i="47"/>
  <c r="AR746" i="47"/>
  <c r="AP390" i="47"/>
  <c r="AR390" i="47"/>
  <c r="AP399" i="47"/>
  <c r="AR399" i="47"/>
  <c r="AP838" i="47"/>
  <c r="AR838" i="47"/>
  <c r="AP229" i="47"/>
  <c r="AR229" i="47"/>
  <c r="AP445" i="47"/>
  <c r="AR445" i="47"/>
  <c r="AP625" i="47"/>
  <c r="AR625" i="47"/>
  <c r="AP809" i="47"/>
  <c r="AR809" i="47"/>
  <c r="AP318" i="47"/>
  <c r="AR318" i="47"/>
  <c r="AP310" i="47"/>
  <c r="AR310" i="47"/>
  <c r="AP456" i="47"/>
  <c r="AR456" i="47"/>
  <c r="AP453" i="47"/>
  <c r="AR453" i="47"/>
  <c r="AP574" i="47"/>
  <c r="AR574" i="47"/>
  <c r="AP696" i="47"/>
  <c r="AR696" i="47"/>
  <c r="AP693" i="47"/>
  <c r="AR693" i="47"/>
  <c r="AP807" i="47"/>
  <c r="AR807" i="47"/>
  <c r="AP930" i="47"/>
  <c r="AR930" i="47"/>
  <c r="AR994" i="47"/>
  <c r="AP994" i="47"/>
  <c r="AR231" i="47"/>
  <c r="AP231" i="47"/>
  <c r="AP962" i="47"/>
  <c r="AR962" i="47"/>
  <c r="AP628" i="47"/>
  <c r="AR628" i="47"/>
  <c r="AR898" i="47"/>
  <c r="AP898" i="47"/>
  <c r="AP234" i="47"/>
  <c r="AR234" i="47"/>
  <c r="AP401" i="47"/>
  <c r="AR401" i="47"/>
  <c r="AP545" i="47"/>
  <c r="AR545" i="47"/>
  <c r="AP701" i="47"/>
  <c r="AR701" i="47"/>
  <c r="AP961" i="47"/>
  <c r="AR961" i="47"/>
  <c r="AR511" i="47"/>
  <c r="AP511" i="47"/>
  <c r="AP221" i="47"/>
  <c r="AR221" i="47"/>
  <c r="AP233" i="47"/>
  <c r="AR233" i="47"/>
  <c r="AP190" i="47"/>
  <c r="AR190" i="47"/>
  <c r="AP196" i="47"/>
  <c r="AR196" i="47"/>
  <c r="AR206" i="47"/>
  <c r="AP206" i="47"/>
  <c r="AP510" i="47"/>
  <c r="AR510" i="47"/>
  <c r="AP507" i="47"/>
  <c r="AR507" i="47"/>
  <c r="AP748" i="47"/>
  <c r="AR748" i="47"/>
  <c r="AP958" i="47"/>
  <c r="AR958" i="47"/>
  <c r="AP184" i="47"/>
  <c r="AR184" i="47"/>
  <c r="AP353" i="47"/>
  <c r="AR353" i="47"/>
  <c r="AP464" i="47"/>
  <c r="AR464" i="47"/>
  <c r="AP566" i="47"/>
  <c r="AR566" i="47"/>
  <c r="AR667" i="47"/>
  <c r="AP667" i="47"/>
  <c r="AP821" i="47"/>
  <c r="AR821" i="47"/>
  <c r="AR923" i="47"/>
  <c r="AP923" i="47"/>
  <c r="AP380" i="47"/>
  <c r="AR380" i="47"/>
  <c r="AP845" i="47"/>
  <c r="AR845" i="47"/>
  <c r="AP452" i="47"/>
  <c r="AR452" i="47"/>
  <c r="AP971" i="47"/>
  <c r="AR971" i="47"/>
  <c r="AP258" i="47"/>
  <c r="AR258" i="47"/>
  <c r="AP367" i="47"/>
  <c r="AR367" i="47"/>
  <c r="AP479" i="47"/>
  <c r="AR479" i="47"/>
  <c r="AR589" i="47"/>
  <c r="AP589" i="47"/>
  <c r="AP692" i="47"/>
  <c r="AR692" i="47"/>
  <c r="AR805" i="47"/>
  <c r="AP805" i="47"/>
  <c r="AP908" i="47"/>
  <c r="AR908" i="47"/>
  <c r="AP245" i="47"/>
  <c r="AR245" i="47"/>
  <c r="AP698" i="47"/>
  <c r="AR698" i="47"/>
  <c r="AR165" i="47"/>
  <c r="AP165" i="47"/>
  <c r="AP319" i="47"/>
  <c r="AR319" i="47"/>
  <c r="AP416" i="47"/>
  <c r="AR416" i="47"/>
  <c r="AP527" i="47"/>
  <c r="AR527" i="47"/>
  <c r="AP619" i="47"/>
  <c r="AR619" i="47"/>
  <c r="AP728" i="47"/>
  <c r="AR728" i="47"/>
  <c r="AR848" i="47"/>
  <c r="AP848" i="47"/>
  <c r="AP945" i="47"/>
  <c r="AR945" i="47"/>
  <c r="AP252" i="47"/>
  <c r="AR252" i="47"/>
  <c r="AP529" i="47"/>
  <c r="AR529" i="47"/>
  <c r="AP773" i="47"/>
  <c r="AR773" i="47"/>
  <c r="AP647" i="47"/>
  <c r="AR647" i="47"/>
  <c r="AR602" i="47"/>
  <c r="AP602" i="47"/>
  <c r="AP288" i="47"/>
  <c r="AR288" i="47"/>
  <c r="AP605" i="47"/>
  <c r="AR605" i="47"/>
  <c r="AP998" i="47"/>
  <c r="AR998" i="47"/>
  <c r="AP470" i="47"/>
  <c r="AR470" i="47"/>
  <c r="AP792" i="47"/>
  <c r="AR792" i="47"/>
  <c r="AP1001" i="47"/>
  <c r="AR1001" i="47"/>
  <c r="AP177" i="47"/>
  <c r="AR177" i="47"/>
  <c r="AP590" i="47"/>
  <c r="AR590" i="47"/>
  <c r="AP799" i="47"/>
  <c r="AR799" i="47"/>
  <c r="AP180" i="47"/>
  <c r="AR180" i="47"/>
  <c r="AP151" i="47"/>
  <c r="AR151" i="47"/>
  <c r="AP338" i="47"/>
  <c r="AR338" i="47"/>
  <c r="AP739" i="47"/>
  <c r="AR739" i="47"/>
  <c r="AP61" i="47"/>
  <c r="AR61" i="47"/>
  <c r="AP790" i="47"/>
  <c r="AR790" i="47"/>
  <c r="AP62" i="47"/>
  <c r="AR62" i="47"/>
  <c r="AP134" i="47"/>
  <c r="AR134" i="47"/>
  <c r="AR51" i="47"/>
  <c r="AP51" i="47"/>
  <c r="AP123" i="47"/>
  <c r="AR123" i="47"/>
  <c r="AP40" i="47"/>
  <c r="AR40" i="47"/>
  <c r="AP112" i="47"/>
  <c r="AR112" i="47"/>
  <c r="AP29" i="47"/>
  <c r="AR29" i="47"/>
  <c r="AP101" i="47"/>
  <c r="AR101" i="47"/>
  <c r="AP18" i="47"/>
  <c r="AR18" i="47"/>
  <c r="AP90" i="47"/>
  <c r="AR90" i="47"/>
  <c r="AP6" i="47"/>
  <c r="AR6" i="47"/>
  <c r="AP67" i="47"/>
  <c r="AR67" i="47"/>
  <c r="AP548" i="47"/>
  <c r="AR548" i="47"/>
  <c r="AP56" i="47"/>
  <c r="AR56" i="47"/>
  <c r="AP128" i="47"/>
  <c r="AR128" i="47"/>
  <c r="AP45" i="47"/>
  <c r="AR45" i="47"/>
  <c r="AP117" i="47"/>
  <c r="AR117" i="47"/>
  <c r="AP34" i="47"/>
  <c r="AR34" i="47"/>
  <c r="AP106" i="47"/>
  <c r="AR106" i="47"/>
  <c r="AP71" i="47"/>
  <c r="AR71" i="47"/>
  <c r="AP788" i="47"/>
  <c r="AR788" i="47"/>
  <c r="AP138" i="47"/>
  <c r="AR138" i="47"/>
  <c r="AP495" i="47"/>
  <c r="AR495" i="47"/>
  <c r="AP147" i="47"/>
  <c r="AR147" i="47"/>
  <c r="AP472" i="47"/>
  <c r="AR472" i="47"/>
  <c r="AP724" i="47"/>
  <c r="AR724" i="47"/>
  <c r="AR970" i="47"/>
  <c r="AP970" i="47"/>
  <c r="AR250" i="47"/>
  <c r="AP250" i="47"/>
  <c r="AP486" i="47"/>
  <c r="AR486" i="47"/>
  <c r="AP768" i="47"/>
  <c r="AR768" i="47"/>
  <c r="AP248" i="47"/>
  <c r="AR248" i="47"/>
  <c r="AP755" i="47"/>
  <c r="AR755" i="47"/>
  <c r="AP290" i="47"/>
  <c r="AR290" i="47"/>
  <c r="AP684" i="47"/>
  <c r="AR684" i="47"/>
  <c r="AP982" i="47"/>
  <c r="AR982" i="47"/>
  <c r="AP394" i="47"/>
  <c r="AR394" i="47"/>
  <c r="AP517" i="47"/>
  <c r="AR517" i="47"/>
  <c r="AR315" i="47"/>
  <c r="AP315" i="47"/>
  <c r="AR694" i="47"/>
  <c r="AP694" i="47"/>
  <c r="AR987" i="47"/>
  <c r="AP987" i="47"/>
  <c r="AP191" i="47"/>
  <c r="AR191" i="47"/>
  <c r="AP836" i="47"/>
  <c r="AR836" i="47"/>
  <c r="AP211" i="47"/>
  <c r="AR211" i="47"/>
  <c r="AP508" i="47"/>
  <c r="AR508" i="47"/>
  <c r="AP409" i="47"/>
  <c r="AR409" i="47"/>
  <c r="AP965" i="47"/>
  <c r="AR965" i="47"/>
  <c r="AP172" i="47"/>
  <c r="AR172" i="47"/>
  <c r="AP632" i="47"/>
  <c r="AR632" i="47"/>
  <c r="AP413" i="47"/>
  <c r="AR413" i="47"/>
  <c r="AP583" i="47"/>
  <c r="AR583" i="47"/>
  <c r="AP989" i="47"/>
  <c r="AR989" i="47"/>
  <c r="AP827" i="47"/>
  <c r="AR827" i="47"/>
  <c r="AR859" i="47"/>
  <c r="AP859" i="47"/>
  <c r="AP713" i="47"/>
  <c r="AR713" i="47"/>
  <c r="AP26" i="47"/>
  <c r="AR26" i="47"/>
  <c r="AR795" i="47"/>
  <c r="AP795" i="47"/>
  <c r="AP31" i="47"/>
  <c r="AR31" i="47"/>
  <c r="AP81" i="47"/>
  <c r="AR81" i="47"/>
  <c r="AP351" i="47"/>
  <c r="AR351" i="47"/>
  <c r="AP717" i="47"/>
  <c r="AR717" i="47"/>
  <c r="AP352" i="47"/>
  <c r="AR352" i="47"/>
  <c r="AP538" i="47"/>
  <c r="AR538" i="47"/>
  <c r="AP736" i="47"/>
  <c r="AR736" i="47"/>
  <c r="AR182" i="47"/>
  <c r="AP182" i="47"/>
  <c r="AP420" i="47"/>
  <c r="AR420" i="47"/>
  <c r="AP648" i="47"/>
  <c r="AR648" i="47"/>
  <c r="AP852" i="47"/>
  <c r="AR852" i="47"/>
  <c r="AR236" i="47"/>
  <c r="AP236" i="47"/>
  <c r="AP635" i="47"/>
  <c r="AR635" i="47"/>
  <c r="AR564" i="47"/>
  <c r="AP564" i="47"/>
  <c r="AP167" i="47"/>
  <c r="AR167" i="47"/>
  <c r="AP261" i="47"/>
  <c r="AR261" i="47"/>
  <c r="AP369" i="47"/>
  <c r="AR369" i="47"/>
  <c r="AP477" i="47"/>
  <c r="AR477" i="47"/>
  <c r="AP543" i="47"/>
  <c r="AR543" i="47"/>
  <c r="AP651" i="47"/>
  <c r="AR651" i="47"/>
  <c r="AP735" i="47"/>
  <c r="AR735" i="47"/>
  <c r="AP891" i="47"/>
  <c r="AR891" i="47"/>
  <c r="AP175" i="47"/>
  <c r="AR175" i="47"/>
  <c r="AR269" i="47"/>
  <c r="AP269" i="47"/>
  <c r="AR364" i="47"/>
  <c r="AP364" i="47"/>
  <c r="AP424" i="47"/>
  <c r="AR424" i="47"/>
  <c r="AR496" i="47"/>
  <c r="AP496" i="47"/>
  <c r="AP586" i="47"/>
  <c r="AR586" i="47"/>
  <c r="AP622" i="47"/>
  <c r="AR622" i="47"/>
  <c r="AP712" i="47"/>
  <c r="AR712" i="47"/>
  <c r="AP766" i="47"/>
  <c r="AR766" i="47"/>
  <c r="AP832" i="47"/>
  <c r="AR832" i="47"/>
  <c r="AP940" i="47"/>
  <c r="AR940" i="47"/>
  <c r="AP170" i="47"/>
  <c r="AR170" i="47"/>
  <c r="AP142" i="47"/>
  <c r="AR142" i="47"/>
  <c r="AP235" i="47"/>
  <c r="AR235" i="47"/>
  <c r="AP336" i="47"/>
  <c r="AR336" i="47"/>
  <c r="AP372" i="47"/>
  <c r="AR372" i="47"/>
  <c r="AP474" i="47"/>
  <c r="AR474" i="47"/>
  <c r="AP528" i="47"/>
  <c r="AR528" i="47"/>
  <c r="AP606" i="47"/>
  <c r="AR606" i="47"/>
  <c r="AP660" i="47"/>
  <c r="AR660" i="47"/>
  <c r="AP738" i="47"/>
  <c r="AR738" i="47"/>
  <c r="AP822" i="47"/>
  <c r="AR822" i="47"/>
  <c r="AP882" i="47"/>
  <c r="AR882" i="47"/>
  <c r="AP942" i="47"/>
  <c r="AR942" i="47"/>
  <c r="AP260" i="47"/>
  <c r="AR260" i="47"/>
  <c r="AP213" i="47"/>
  <c r="AR213" i="47"/>
  <c r="AP323" i="47"/>
  <c r="AR323" i="47"/>
  <c r="AP515" i="47"/>
  <c r="AR515" i="47"/>
  <c r="AP683" i="47"/>
  <c r="AR683" i="47"/>
  <c r="AP902" i="47"/>
  <c r="AR902" i="47"/>
  <c r="AP286" i="47"/>
  <c r="AR286" i="47"/>
  <c r="AP283" i="47"/>
  <c r="AR283" i="47"/>
  <c r="AP275" i="47"/>
  <c r="AR275" i="47"/>
  <c r="AP444" i="47"/>
  <c r="AR444" i="47"/>
  <c r="AP430" i="47"/>
  <c r="AR430" i="47"/>
  <c r="AR552" i="47"/>
  <c r="AP552" i="47"/>
  <c r="AP555" i="47"/>
  <c r="AR555" i="47"/>
  <c r="AP682" i="47"/>
  <c r="AR682" i="47"/>
  <c r="AP864" i="47"/>
  <c r="AR864" i="47"/>
  <c r="AP924" i="47"/>
  <c r="AR924" i="47"/>
  <c r="AP984" i="47"/>
  <c r="AR984" i="47"/>
  <c r="AP216" i="47"/>
  <c r="AR216" i="47"/>
  <c r="AP835" i="47"/>
  <c r="AR835" i="47"/>
  <c r="AP384" i="47"/>
  <c r="AR384" i="47"/>
  <c r="AP393" i="47"/>
  <c r="AR393" i="47"/>
  <c r="AP843" i="47"/>
  <c r="AR843" i="47"/>
  <c r="AP287" i="47"/>
  <c r="AR287" i="47"/>
  <c r="AP457" i="47"/>
  <c r="AR457" i="47"/>
  <c r="AR637" i="47"/>
  <c r="AP637" i="47"/>
  <c r="AP869" i="47"/>
  <c r="AR869" i="47"/>
  <c r="AP312" i="47"/>
  <c r="AR312" i="47"/>
  <c r="AP327" i="47"/>
  <c r="AR327" i="47"/>
  <c r="AP450" i="47"/>
  <c r="AR450" i="47"/>
  <c r="AP447" i="47"/>
  <c r="AR447" i="47"/>
  <c r="AR568" i="47"/>
  <c r="AP568" i="47"/>
  <c r="AP690" i="47"/>
  <c r="AR690" i="47"/>
  <c r="AP687" i="47"/>
  <c r="AR687" i="47"/>
  <c r="AP870" i="47"/>
  <c r="AR870" i="47"/>
  <c r="AP934" i="47"/>
  <c r="AR934" i="47"/>
  <c r="AP988" i="47"/>
  <c r="AR988" i="47"/>
  <c r="AP398" i="47"/>
  <c r="AR398" i="47"/>
  <c r="AP642" i="47"/>
  <c r="AR642" i="47"/>
  <c r="AP639" i="47"/>
  <c r="AR639" i="47"/>
  <c r="AP903" i="47"/>
  <c r="AR903" i="47"/>
  <c r="AP277" i="47"/>
  <c r="AR277" i="47"/>
  <c r="AP425" i="47"/>
  <c r="AR425" i="47"/>
  <c r="AP557" i="47"/>
  <c r="AR557" i="47"/>
  <c r="AP749" i="47"/>
  <c r="AR749" i="47"/>
  <c r="AR193" i="47"/>
  <c r="AP193" i="47"/>
  <c r="AP523" i="47"/>
  <c r="AR523" i="47"/>
  <c r="AP214" i="47"/>
  <c r="AR214" i="47"/>
  <c r="AP226" i="47"/>
  <c r="AR226" i="47"/>
  <c r="AP232" i="47"/>
  <c r="AR232" i="47"/>
  <c r="AP189" i="47"/>
  <c r="AR189" i="47"/>
  <c r="AP200" i="47"/>
  <c r="AR200" i="47"/>
  <c r="AP520" i="47"/>
  <c r="AR520" i="47"/>
  <c r="AP762" i="47"/>
  <c r="AR762" i="47"/>
  <c r="AP759" i="47"/>
  <c r="AR759" i="47"/>
  <c r="AP963" i="47"/>
  <c r="AR963" i="47"/>
  <c r="AP256" i="47"/>
  <c r="AR256" i="47"/>
  <c r="AR365" i="47"/>
  <c r="AP365" i="47"/>
  <c r="AP476" i="47"/>
  <c r="AR476" i="47"/>
  <c r="AP587" i="47"/>
  <c r="AR587" i="47"/>
  <c r="AP691" i="47"/>
  <c r="AR691" i="47"/>
  <c r="AR833" i="47"/>
  <c r="AP833" i="47"/>
  <c r="AR938" i="47"/>
  <c r="AP938" i="47"/>
  <c r="AR535" i="47"/>
  <c r="AP535" i="47"/>
  <c r="AP911" i="47"/>
  <c r="AR911" i="47"/>
  <c r="AR536" i="47"/>
  <c r="AP536" i="47"/>
  <c r="AP143" i="47"/>
  <c r="AR143" i="47"/>
  <c r="AP280" i="47"/>
  <c r="AR280" i="47"/>
  <c r="AP379" i="47"/>
  <c r="AR379" i="47"/>
  <c r="AP491" i="47"/>
  <c r="AR491" i="47"/>
  <c r="AP601" i="47"/>
  <c r="AR601" i="47"/>
  <c r="AP710" i="47"/>
  <c r="AR710" i="47"/>
  <c r="AP823" i="47"/>
  <c r="AR823" i="47"/>
  <c r="AR941" i="47"/>
  <c r="AP941" i="47"/>
  <c r="AP259" i="47"/>
  <c r="AR259" i="47"/>
  <c r="AR767" i="47"/>
  <c r="AP767" i="47"/>
  <c r="AP179" i="47"/>
  <c r="AR179" i="47"/>
  <c r="AR337" i="47"/>
  <c r="AP337" i="47"/>
  <c r="AP434" i="47"/>
  <c r="AR434" i="47"/>
  <c r="AP539" i="47"/>
  <c r="AR539" i="47"/>
  <c r="AP649" i="47"/>
  <c r="AR649" i="47"/>
  <c r="AP740" i="47"/>
  <c r="AR740" i="47"/>
  <c r="AP865" i="47"/>
  <c r="AR865" i="47"/>
  <c r="AP953" i="47"/>
  <c r="AR953" i="47"/>
  <c r="AP267" i="47"/>
  <c r="AR267" i="47"/>
  <c r="AP541" i="47"/>
  <c r="AR541" i="47"/>
  <c r="AP851" i="47"/>
  <c r="AR851" i="47"/>
  <c r="AR769" i="47"/>
  <c r="AP769" i="47"/>
  <c r="AP719" i="47"/>
  <c r="AR719" i="47"/>
  <c r="AP347" i="47"/>
  <c r="AR347" i="47"/>
  <c r="AP679" i="47"/>
  <c r="AR679" i="47"/>
  <c r="AP144" i="47"/>
  <c r="AR144" i="47"/>
  <c r="AP494" i="47"/>
  <c r="AR494" i="47"/>
  <c r="AP798" i="47"/>
  <c r="AR798" i="47"/>
  <c r="AP335" i="47"/>
  <c r="AR335" i="47"/>
  <c r="AP332" i="47"/>
  <c r="AR332" i="47"/>
  <c r="AP614" i="47"/>
  <c r="AR614" i="47"/>
  <c r="AP815" i="47"/>
  <c r="AR815" i="47"/>
  <c r="AR481" i="47"/>
  <c r="AP481" i="47"/>
  <c r="AP359" i="47"/>
  <c r="AR359" i="47"/>
  <c r="AP362" i="47"/>
  <c r="AR362" i="47"/>
  <c r="AP73" i="47"/>
  <c r="AR73" i="47"/>
  <c r="AP884" i="47"/>
  <c r="AR884" i="47"/>
  <c r="AR74" i="47"/>
  <c r="AP74" i="47"/>
  <c r="AR791" i="47"/>
  <c r="AP791" i="47"/>
  <c r="AP63" i="47"/>
  <c r="AR63" i="47"/>
  <c r="AP281" i="47"/>
  <c r="AR281" i="47"/>
  <c r="AR52" i="47"/>
  <c r="AP52" i="47"/>
  <c r="AR124" i="47"/>
  <c r="AP124" i="47"/>
  <c r="AR41" i="47"/>
  <c r="AP41" i="47"/>
  <c r="AP113" i="47"/>
  <c r="AR113" i="47"/>
  <c r="AP30" i="47"/>
  <c r="AR30" i="47"/>
  <c r="AP102" i="47"/>
  <c r="AR102" i="47"/>
  <c r="AP7" i="47"/>
  <c r="AR7" i="47"/>
  <c r="AP79" i="47"/>
  <c r="AR79" i="47"/>
  <c r="AR800" i="47"/>
  <c r="AP800" i="47"/>
  <c r="AP68" i="47"/>
  <c r="AR68" i="47"/>
  <c r="AP554" i="47"/>
  <c r="AR554" i="47"/>
  <c r="AP57" i="47"/>
  <c r="AR57" i="47"/>
  <c r="AP129" i="47"/>
  <c r="AR129" i="47"/>
  <c r="AP46" i="47"/>
  <c r="AR46" i="47"/>
  <c r="AP11" i="47"/>
  <c r="AR11" i="47"/>
  <c r="AP83" i="47"/>
  <c r="AR83" i="47"/>
  <c r="AP824" i="47"/>
  <c r="AR824" i="47"/>
  <c r="H14" i="42"/>
  <c r="I13" i="42"/>
  <c r="B36" i="49"/>
  <c r="C7" i="49"/>
  <c r="BE8" i="47"/>
  <c r="BF8" i="47"/>
  <c r="CI909" i="54" l="1"/>
  <c r="CM909" i="54"/>
  <c r="CP909" i="54" s="1"/>
  <c r="CQ909" i="54" s="1"/>
  <c r="CR909" i="54" s="1"/>
  <c r="CH909" i="54"/>
  <c r="B909" i="47" s="1"/>
  <c r="D909" i="47" s="1"/>
  <c r="W909" i="47" s="1"/>
  <c r="X909" i="47" s="1"/>
  <c r="CJ909" i="54"/>
  <c r="CI525" i="54"/>
  <c r="CH525" i="54"/>
  <c r="B525" i="47" s="1"/>
  <c r="D525" i="47" s="1"/>
  <c r="W525" i="47" s="1"/>
  <c r="X525" i="47" s="1"/>
  <c r="CG525" i="54"/>
  <c r="DI525" i="54" s="1"/>
  <c r="DJ525" i="54" s="1"/>
  <c r="DK525" i="54" s="1"/>
  <c r="CJ525" i="54"/>
  <c r="CM525" i="54"/>
  <c r="CP525" i="54" s="1"/>
  <c r="CQ525" i="54" s="1"/>
  <c r="CR525" i="54" s="1"/>
  <c r="CK135" i="54"/>
  <c r="CK132" i="54"/>
  <c r="CL609" i="54"/>
  <c r="CI135" i="54"/>
  <c r="CL135" i="54"/>
  <c r="CG135" i="54"/>
  <c r="DI135" i="54" s="1"/>
  <c r="DJ135" i="54" s="1"/>
  <c r="DK135" i="54" s="1"/>
  <c r="CM135" i="54"/>
  <c r="CP135" i="54" s="1"/>
  <c r="CQ135" i="54" s="1"/>
  <c r="CR135" i="54" s="1"/>
  <c r="CH135" i="54"/>
  <c r="B135" i="47" s="1"/>
  <c r="D135" i="47" s="1"/>
  <c r="W135" i="47" s="1"/>
  <c r="X135" i="47" s="1"/>
  <c r="CF135" i="54"/>
  <c r="CL132" i="54"/>
  <c r="CG609" i="54"/>
  <c r="DI609" i="54" s="1"/>
  <c r="DJ609" i="54" s="1"/>
  <c r="DK609" i="54" s="1"/>
  <c r="CJ609" i="54"/>
  <c r="CM132" i="54"/>
  <c r="CP132" i="54" s="1"/>
  <c r="CQ132" i="54" s="1"/>
  <c r="CR132" i="54" s="1"/>
  <c r="CI609" i="54"/>
  <c r="CM609" i="54"/>
  <c r="CP609" i="54" s="1"/>
  <c r="CQ609" i="54" s="1"/>
  <c r="CR609" i="54" s="1"/>
  <c r="CG132" i="54"/>
  <c r="DI132" i="54" s="1"/>
  <c r="DJ132" i="54" s="1"/>
  <c r="DK132" i="54" s="1"/>
  <c r="CK609" i="54"/>
  <c r="CI132" i="54"/>
  <c r="CJ132" i="54"/>
  <c r="CF609" i="54"/>
  <c r="CF132" i="54"/>
  <c r="CJ645" i="54"/>
  <c r="CH645" i="54"/>
  <c r="B645" i="47" s="1"/>
  <c r="D645" i="47" s="1"/>
  <c r="W645" i="47" s="1"/>
  <c r="X645" i="47" s="1"/>
  <c r="CG645" i="54"/>
  <c r="DI645" i="54" s="1"/>
  <c r="DJ645" i="54" s="1"/>
  <c r="DK645" i="54" s="1"/>
  <c r="CM645" i="54"/>
  <c r="CP645" i="54" s="1"/>
  <c r="CQ645" i="54" s="1"/>
  <c r="CR645" i="54" s="1"/>
  <c r="CN24" i="54"/>
  <c r="B28" i="44" s="1"/>
  <c r="CK645" i="54"/>
  <c r="CN357" i="54"/>
  <c r="B361" i="44" s="1"/>
  <c r="CN241" i="54"/>
  <c r="B245" i="44" s="1"/>
  <c r="CN405" i="54"/>
  <c r="B409" i="44" s="1"/>
  <c r="CN939" i="54"/>
  <c r="B943" i="44" s="1"/>
  <c r="CN569" i="54"/>
  <c r="B573" i="44" s="1"/>
  <c r="CL57" i="54"/>
  <c r="CH57" i="54"/>
  <c r="B57" i="47" s="1"/>
  <c r="D57" i="47" s="1"/>
  <c r="W57" i="47" s="1"/>
  <c r="X57" i="47" s="1"/>
  <c r="CJ57" i="54"/>
  <c r="CG57" i="54"/>
  <c r="DI57" i="54" s="1"/>
  <c r="DJ57" i="54" s="1"/>
  <c r="DK57" i="54" s="1"/>
  <c r="CK57" i="54"/>
  <c r="CM57" i="54"/>
  <c r="CP57" i="54" s="1"/>
  <c r="CQ57" i="54" s="1"/>
  <c r="CR57" i="54" s="1"/>
  <c r="CF57" i="54"/>
  <c r="CI57" i="54"/>
  <c r="CJ362" i="54"/>
  <c r="CM362" i="54"/>
  <c r="CP362" i="54" s="1"/>
  <c r="CQ362" i="54" s="1"/>
  <c r="CR362" i="54" s="1"/>
  <c r="CK362" i="54"/>
  <c r="CL362" i="54"/>
  <c r="CI362" i="54"/>
  <c r="CF362" i="54"/>
  <c r="CH362" i="54"/>
  <c r="B362" i="47" s="1"/>
  <c r="D362" i="47" s="1"/>
  <c r="W362" i="47" s="1"/>
  <c r="X362" i="47" s="1"/>
  <c r="CG362" i="54"/>
  <c r="DI362" i="54" s="1"/>
  <c r="DJ362" i="54" s="1"/>
  <c r="DK362" i="54" s="1"/>
  <c r="CL335" i="54"/>
  <c r="CJ335" i="54"/>
  <c r="CH335" i="54"/>
  <c r="B335" i="47" s="1"/>
  <c r="D335" i="47" s="1"/>
  <c r="W335" i="47" s="1"/>
  <c r="X335" i="47" s="1"/>
  <c r="CK335" i="54"/>
  <c r="CG335" i="54"/>
  <c r="DI335" i="54" s="1"/>
  <c r="DJ335" i="54" s="1"/>
  <c r="DK335" i="54" s="1"/>
  <c r="CF335" i="54"/>
  <c r="CM335" i="54"/>
  <c r="CP335" i="54" s="1"/>
  <c r="CQ335" i="54" s="1"/>
  <c r="CR335" i="54" s="1"/>
  <c r="CI335" i="54"/>
  <c r="CI520" i="54"/>
  <c r="CK520" i="54"/>
  <c r="CM520" i="54"/>
  <c r="CP520" i="54" s="1"/>
  <c r="CQ520" i="54" s="1"/>
  <c r="CR520" i="54" s="1"/>
  <c r="CF520" i="54"/>
  <c r="CJ520" i="54"/>
  <c r="CH520" i="54"/>
  <c r="B520" i="47" s="1"/>
  <c r="D520" i="47" s="1"/>
  <c r="W520" i="47" s="1"/>
  <c r="X520" i="47" s="1"/>
  <c r="CL520" i="54"/>
  <c r="CG520" i="54"/>
  <c r="DI520" i="54" s="1"/>
  <c r="DJ520" i="54" s="1"/>
  <c r="DK520" i="54" s="1"/>
  <c r="CI1001" i="54"/>
  <c r="CF1001" i="54"/>
  <c r="CL1001" i="54"/>
  <c r="CG1001" i="54"/>
  <c r="DI1001" i="54" s="1"/>
  <c r="DJ1001" i="54" s="1"/>
  <c r="DK1001" i="54" s="1"/>
  <c r="CJ1001" i="54"/>
  <c r="CM1001" i="54"/>
  <c r="CP1001" i="54" s="1"/>
  <c r="CQ1001" i="54" s="1"/>
  <c r="CR1001" i="54" s="1"/>
  <c r="CH1001" i="54"/>
  <c r="B1001" i="47" s="1"/>
  <c r="D1001" i="47" s="1"/>
  <c r="W1001" i="47" s="1"/>
  <c r="X1001" i="47" s="1"/>
  <c r="CK1001" i="54"/>
  <c r="CF233" i="54"/>
  <c r="CG233" i="54"/>
  <c r="DI233" i="54" s="1"/>
  <c r="DJ233" i="54" s="1"/>
  <c r="DK233" i="54" s="1"/>
  <c r="CL233" i="54"/>
  <c r="CI233" i="54"/>
  <c r="CH233" i="54"/>
  <c r="B233" i="47" s="1"/>
  <c r="D233" i="47" s="1"/>
  <c r="W233" i="47" s="1"/>
  <c r="X233" i="47" s="1"/>
  <c r="CJ233" i="54"/>
  <c r="CK233" i="54"/>
  <c r="CM233" i="54"/>
  <c r="CP233" i="54" s="1"/>
  <c r="CQ233" i="54" s="1"/>
  <c r="CR233" i="54" s="1"/>
  <c r="CG453" i="54"/>
  <c r="DI453" i="54" s="1"/>
  <c r="DJ453" i="54" s="1"/>
  <c r="DK453" i="54" s="1"/>
  <c r="CF453" i="54"/>
  <c r="CI453" i="54"/>
  <c r="CL453" i="54"/>
  <c r="CK453" i="54"/>
  <c r="CH453" i="54"/>
  <c r="B453" i="47" s="1"/>
  <c r="D453" i="47" s="1"/>
  <c r="W453" i="47" s="1"/>
  <c r="X453" i="47" s="1"/>
  <c r="CM453" i="54"/>
  <c r="CP453" i="54" s="1"/>
  <c r="CQ453" i="54" s="1"/>
  <c r="CR453" i="54" s="1"/>
  <c r="CJ453" i="54"/>
  <c r="CL588" i="54"/>
  <c r="CH588" i="54"/>
  <c r="B588" i="47" s="1"/>
  <c r="D588" i="47" s="1"/>
  <c r="W588" i="47" s="1"/>
  <c r="X588" i="47" s="1"/>
  <c r="CG588" i="54"/>
  <c r="DI588" i="54" s="1"/>
  <c r="DJ588" i="54" s="1"/>
  <c r="DK588" i="54" s="1"/>
  <c r="CF588" i="54"/>
  <c r="CM588" i="54"/>
  <c r="CP588" i="54" s="1"/>
  <c r="CQ588" i="54" s="1"/>
  <c r="CR588" i="54" s="1"/>
  <c r="CJ588" i="54"/>
  <c r="CK588" i="54"/>
  <c r="CI588" i="54"/>
  <c r="CM603" i="54"/>
  <c r="CP603" i="54" s="1"/>
  <c r="CQ603" i="54" s="1"/>
  <c r="CR603" i="54" s="1"/>
  <c r="CG603" i="54"/>
  <c r="DI603" i="54" s="1"/>
  <c r="DJ603" i="54" s="1"/>
  <c r="DK603" i="54" s="1"/>
  <c r="CJ603" i="54"/>
  <c r="CH603" i="54"/>
  <c r="B603" i="47" s="1"/>
  <c r="D603" i="47" s="1"/>
  <c r="W603" i="47" s="1"/>
  <c r="X603" i="47" s="1"/>
  <c r="CF603" i="54"/>
  <c r="CK603" i="54"/>
  <c r="CL603" i="54"/>
  <c r="CI603" i="54"/>
  <c r="CK686" i="54"/>
  <c r="CH686" i="54"/>
  <c r="B686" i="47" s="1"/>
  <c r="D686" i="47" s="1"/>
  <c r="W686" i="47" s="1"/>
  <c r="X686" i="47" s="1"/>
  <c r="CJ686" i="54"/>
  <c r="CI686" i="54"/>
  <c r="CL686" i="54"/>
  <c r="CF686" i="54"/>
  <c r="CM686" i="54"/>
  <c r="CP686" i="54" s="1"/>
  <c r="CQ686" i="54" s="1"/>
  <c r="CR686" i="54" s="1"/>
  <c r="CG686" i="54"/>
  <c r="DI686" i="54" s="1"/>
  <c r="DJ686" i="54" s="1"/>
  <c r="DK686" i="54" s="1"/>
  <c r="CL677" i="54"/>
  <c r="CF677" i="54"/>
  <c r="CM677" i="54"/>
  <c r="CP677" i="54" s="1"/>
  <c r="CQ677" i="54" s="1"/>
  <c r="CR677" i="54" s="1"/>
  <c r="CG677" i="54"/>
  <c r="DI677" i="54" s="1"/>
  <c r="DJ677" i="54" s="1"/>
  <c r="DK677" i="54" s="1"/>
  <c r="CK677" i="54"/>
  <c r="CH677" i="54"/>
  <c r="B677" i="47" s="1"/>
  <c r="D677" i="47" s="1"/>
  <c r="W677" i="47" s="1"/>
  <c r="X677" i="47" s="1"/>
  <c r="CJ677" i="54"/>
  <c r="CI677" i="54"/>
  <c r="CL990" i="54"/>
  <c r="CI990" i="54"/>
  <c r="CG990" i="54"/>
  <c r="DI990" i="54" s="1"/>
  <c r="DJ990" i="54" s="1"/>
  <c r="DK990" i="54" s="1"/>
  <c r="CM990" i="54"/>
  <c r="CP990" i="54" s="1"/>
  <c r="CQ990" i="54" s="1"/>
  <c r="CR990" i="54" s="1"/>
  <c r="CH990" i="54"/>
  <c r="B990" i="47" s="1"/>
  <c r="D990" i="47" s="1"/>
  <c r="W990" i="47" s="1"/>
  <c r="X990" i="47" s="1"/>
  <c r="CJ990" i="54"/>
  <c r="CF990" i="54"/>
  <c r="CK990" i="54"/>
  <c r="CH981" i="54"/>
  <c r="B981" i="47" s="1"/>
  <c r="D981" i="47" s="1"/>
  <c r="W981" i="47" s="1"/>
  <c r="X981" i="47" s="1"/>
  <c r="CK981" i="54"/>
  <c r="CF981" i="54"/>
  <c r="CI981" i="54"/>
  <c r="CL981" i="54"/>
  <c r="CG981" i="54"/>
  <c r="DI981" i="54" s="1"/>
  <c r="DJ981" i="54" s="1"/>
  <c r="DK981" i="54" s="1"/>
  <c r="CM981" i="54"/>
  <c r="CP981" i="54" s="1"/>
  <c r="CQ981" i="54" s="1"/>
  <c r="CR981" i="54" s="1"/>
  <c r="CJ981" i="54"/>
  <c r="CI564" i="54"/>
  <c r="CF564" i="54"/>
  <c r="CG564" i="54"/>
  <c r="DI564" i="54" s="1"/>
  <c r="DJ564" i="54" s="1"/>
  <c r="DK564" i="54" s="1"/>
  <c r="CL564" i="54"/>
  <c r="CK564" i="54"/>
  <c r="CM564" i="54"/>
  <c r="CP564" i="54" s="1"/>
  <c r="CQ564" i="54" s="1"/>
  <c r="CR564" i="54" s="1"/>
  <c r="CJ564" i="54"/>
  <c r="CH564" i="54"/>
  <c r="B564" i="47" s="1"/>
  <c r="D564" i="47" s="1"/>
  <c r="W564" i="47" s="1"/>
  <c r="X564" i="47" s="1"/>
  <c r="CH842" i="54"/>
  <c r="B842" i="47" s="1"/>
  <c r="D842" i="47" s="1"/>
  <c r="W842" i="47" s="1"/>
  <c r="X842" i="47" s="1"/>
  <c r="CI842" i="54"/>
  <c r="CJ842" i="54"/>
  <c r="CF842" i="54"/>
  <c r="CG842" i="54"/>
  <c r="DI842" i="54" s="1"/>
  <c r="DJ842" i="54" s="1"/>
  <c r="DK842" i="54" s="1"/>
  <c r="CL842" i="54"/>
  <c r="CM842" i="54"/>
  <c r="CP842" i="54" s="1"/>
  <c r="CQ842" i="54" s="1"/>
  <c r="CR842" i="54" s="1"/>
  <c r="CK842" i="54"/>
  <c r="CK236" i="54"/>
  <c r="CG236" i="54"/>
  <c r="DI236" i="54" s="1"/>
  <c r="DJ236" i="54" s="1"/>
  <c r="DK236" i="54" s="1"/>
  <c r="CH236" i="54"/>
  <c r="B236" i="47" s="1"/>
  <c r="D236" i="47" s="1"/>
  <c r="W236" i="47" s="1"/>
  <c r="X236" i="47" s="1"/>
  <c r="CF236" i="54"/>
  <c r="CI236" i="54"/>
  <c r="CL236" i="54"/>
  <c r="CJ236" i="54"/>
  <c r="CM236" i="54"/>
  <c r="CP236" i="54" s="1"/>
  <c r="CQ236" i="54" s="1"/>
  <c r="CR236" i="54" s="1"/>
  <c r="CL648" i="54"/>
  <c r="CF648" i="54"/>
  <c r="CM648" i="54"/>
  <c r="CP648" i="54" s="1"/>
  <c r="CQ648" i="54" s="1"/>
  <c r="CR648" i="54" s="1"/>
  <c r="CG648" i="54"/>
  <c r="DI648" i="54" s="1"/>
  <c r="DJ648" i="54" s="1"/>
  <c r="DK648" i="54" s="1"/>
  <c r="CI648" i="54"/>
  <c r="CH648" i="54"/>
  <c r="B648" i="47" s="1"/>
  <c r="D648" i="47" s="1"/>
  <c r="W648" i="47" s="1"/>
  <c r="X648" i="47" s="1"/>
  <c r="CK648" i="54"/>
  <c r="CJ648" i="54"/>
  <c r="CM664" i="54"/>
  <c r="CP664" i="54" s="1"/>
  <c r="CQ664" i="54" s="1"/>
  <c r="CR664" i="54" s="1"/>
  <c r="CL664" i="54"/>
  <c r="CF664" i="54"/>
  <c r="CH664" i="54"/>
  <c r="B664" i="47" s="1"/>
  <c r="D664" i="47" s="1"/>
  <c r="W664" i="47" s="1"/>
  <c r="X664" i="47" s="1"/>
  <c r="CI664" i="54"/>
  <c r="CJ664" i="54"/>
  <c r="CG664" i="54"/>
  <c r="DI664" i="54" s="1"/>
  <c r="DJ664" i="54" s="1"/>
  <c r="DK664" i="54" s="1"/>
  <c r="CK664" i="54"/>
  <c r="CI255" i="54"/>
  <c r="CF255" i="54"/>
  <c r="CJ255" i="54"/>
  <c r="CK255" i="54"/>
  <c r="CL255" i="54"/>
  <c r="CM255" i="54"/>
  <c r="CP255" i="54" s="1"/>
  <c r="CQ255" i="54" s="1"/>
  <c r="CR255" i="54" s="1"/>
  <c r="CG255" i="54"/>
  <c r="DI255" i="54" s="1"/>
  <c r="DJ255" i="54" s="1"/>
  <c r="DK255" i="54" s="1"/>
  <c r="CH255" i="54"/>
  <c r="B255" i="47" s="1"/>
  <c r="D255" i="47" s="1"/>
  <c r="W255" i="47" s="1"/>
  <c r="X255" i="47" s="1"/>
  <c r="CI431" i="54"/>
  <c r="CF431" i="54"/>
  <c r="CL431" i="54"/>
  <c r="CH431" i="54"/>
  <c r="B431" i="47" s="1"/>
  <c r="D431" i="47" s="1"/>
  <c r="W431" i="47" s="1"/>
  <c r="X431" i="47" s="1"/>
  <c r="CM431" i="54"/>
  <c r="CP431" i="54" s="1"/>
  <c r="CQ431" i="54" s="1"/>
  <c r="CR431" i="54" s="1"/>
  <c r="CJ431" i="54"/>
  <c r="CK431" i="54"/>
  <c r="CG431" i="54"/>
  <c r="DI431" i="54" s="1"/>
  <c r="DJ431" i="54" s="1"/>
  <c r="DK431" i="54" s="1"/>
  <c r="CL406" i="54"/>
  <c r="CI406" i="54"/>
  <c r="CK406" i="54"/>
  <c r="CH406" i="54"/>
  <c r="B406" i="47" s="1"/>
  <c r="D406" i="47" s="1"/>
  <c r="W406" i="47" s="1"/>
  <c r="X406" i="47" s="1"/>
  <c r="CJ406" i="54"/>
  <c r="CG406" i="54"/>
  <c r="DI406" i="54" s="1"/>
  <c r="DJ406" i="54" s="1"/>
  <c r="DK406" i="54" s="1"/>
  <c r="CF406" i="54"/>
  <c r="CM406" i="54"/>
  <c r="CP406" i="54" s="1"/>
  <c r="CQ406" i="54" s="1"/>
  <c r="CR406" i="54" s="1"/>
  <c r="CK501" i="54"/>
  <c r="CG501" i="54"/>
  <c r="DI501" i="54" s="1"/>
  <c r="DJ501" i="54" s="1"/>
  <c r="DK501" i="54" s="1"/>
  <c r="CF501" i="54"/>
  <c r="CI501" i="54"/>
  <c r="CL501" i="54"/>
  <c r="CH501" i="54"/>
  <c r="B501" i="47" s="1"/>
  <c r="D501" i="47" s="1"/>
  <c r="W501" i="47" s="1"/>
  <c r="X501" i="47" s="1"/>
  <c r="CM501" i="54"/>
  <c r="CP501" i="54" s="1"/>
  <c r="CQ501" i="54" s="1"/>
  <c r="CR501" i="54" s="1"/>
  <c r="CJ501" i="54"/>
  <c r="CM661" i="54"/>
  <c r="CP661" i="54" s="1"/>
  <c r="CQ661" i="54" s="1"/>
  <c r="CR661" i="54" s="1"/>
  <c r="CH661" i="54"/>
  <c r="B661" i="47" s="1"/>
  <c r="D661" i="47" s="1"/>
  <c r="W661" i="47" s="1"/>
  <c r="X661" i="47" s="1"/>
  <c r="CI661" i="54"/>
  <c r="CJ661" i="54"/>
  <c r="CK661" i="54"/>
  <c r="CL661" i="54"/>
  <c r="CG661" i="54"/>
  <c r="DI661" i="54" s="1"/>
  <c r="DJ661" i="54" s="1"/>
  <c r="DK661" i="54" s="1"/>
  <c r="CF661" i="54"/>
  <c r="CK514" i="54"/>
  <c r="CJ514" i="54"/>
  <c r="CM514" i="54"/>
  <c r="CP514" i="54" s="1"/>
  <c r="CQ514" i="54" s="1"/>
  <c r="CR514" i="54" s="1"/>
  <c r="CI514" i="54"/>
  <c r="CL514" i="54"/>
  <c r="CG514" i="54"/>
  <c r="DI514" i="54" s="1"/>
  <c r="DJ514" i="54" s="1"/>
  <c r="DK514" i="54" s="1"/>
  <c r="CF514" i="54"/>
  <c r="CH514" i="54"/>
  <c r="B514" i="47" s="1"/>
  <c r="D514" i="47" s="1"/>
  <c r="W514" i="47" s="1"/>
  <c r="X514" i="47" s="1"/>
  <c r="CM505" i="54"/>
  <c r="CP505" i="54" s="1"/>
  <c r="CQ505" i="54" s="1"/>
  <c r="CR505" i="54" s="1"/>
  <c r="CF505" i="54"/>
  <c r="CJ505" i="54"/>
  <c r="CK505" i="54"/>
  <c r="CI505" i="54"/>
  <c r="CH505" i="54"/>
  <c r="B505" i="47" s="1"/>
  <c r="D505" i="47" s="1"/>
  <c r="W505" i="47" s="1"/>
  <c r="X505" i="47" s="1"/>
  <c r="CG505" i="54"/>
  <c r="DI505" i="54" s="1"/>
  <c r="DJ505" i="54" s="1"/>
  <c r="DK505" i="54" s="1"/>
  <c r="CL505" i="54"/>
  <c r="CG534" i="54"/>
  <c r="DI534" i="54" s="1"/>
  <c r="DJ534" i="54" s="1"/>
  <c r="DK534" i="54" s="1"/>
  <c r="CJ534" i="54"/>
  <c r="CF534" i="54"/>
  <c r="CK534" i="54"/>
  <c r="CL534" i="54"/>
  <c r="CI534" i="54"/>
  <c r="CH534" i="54"/>
  <c r="B534" i="47" s="1"/>
  <c r="D534" i="47" s="1"/>
  <c r="W534" i="47" s="1"/>
  <c r="X534" i="47" s="1"/>
  <c r="CM534" i="54"/>
  <c r="CP534" i="54" s="1"/>
  <c r="CQ534" i="54" s="1"/>
  <c r="CR534" i="54" s="1"/>
  <c r="CI104" i="54"/>
  <c r="CK104" i="54"/>
  <c r="CG104" i="54"/>
  <c r="DI104" i="54" s="1"/>
  <c r="DJ104" i="54" s="1"/>
  <c r="DK104" i="54" s="1"/>
  <c r="CM104" i="54"/>
  <c r="CP104" i="54" s="1"/>
  <c r="CQ104" i="54" s="1"/>
  <c r="CR104" i="54" s="1"/>
  <c r="CH104" i="54"/>
  <c r="B104" i="47" s="1"/>
  <c r="D104" i="47" s="1"/>
  <c r="W104" i="47" s="1"/>
  <c r="X104" i="47" s="1"/>
  <c r="CL104" i="54"/>
  <c r="CF104" i="54"/>
  <c r="CJ104" i="54"/>
  <c r="CJ439" i="54"/>
  <c r="CK439" i="54"/>
  <c r="CF439" i="54"/>
  <c r="CM439" i="54"/>
  <c r="CP439" i="54" s="1"/>
  <c r="CQ439" i="54" s="1"/>
  <c r="CR439" i="54" s="1"/>
  <c r="CL439" i="54"/>
  <c r="CG439" i="54"/>
  <c r="DI439" i="54" s="1"/>
  <c r="DJ439" i="54" s="1"/>
  <c r="DK439" i="54" s="1"/>
  <c r="CH439" i="54"/>
  <c r="B439" i="47" s="1"/>
  <c r="D439" i="47" s="1"/>
  <c r="W439" i="47" s="1"/>
  <c r="X439" i="47" s="1"/>
  <c r="CI439" i="54"/>
  <c r="CG37" i="54"/>
  <c r="DI37" i="54" s="1"/>
  <c r="DJ37" i="54" s="1"/>
  <c r="DK37" i="54" s="1"/>
  <c r="CK37" i="54"/>
  <c r="CL37" i="54"/>
  <c r="CJ37" i="54"/>
  <c r="CM37" i="54"/>
  <c r="CP37" i="54" s="1"/>
  <c r="CQ37" i="54" s="1"/>
  <c r="CR37" i="54" s="1"/>
  <c r="CH37" i="54"/>
  <c r="B37" i="47" s="1"/>
  <c r="D37" i="47" s="1"/>
  <c r="W37" i="47" s="1"/>
  <c r="X37" i="47" s="1"/>
  <c r="CI37" i="54"/>
  <c r="CF37" i="54"/>
  <c r="CI475" i="54"/>
  <c r="CF475" i="54"/>
  <c r="CG475" i="54"/>
  <c r="DI475" i="54" s="1"/>
  <c r="DJ475" i="54" s="1"/>
  <c r="DK475" i="54" s="1"/>
  <c r="CH475" i="54"/>
  <c r="B475" i="47" s="1"/>
  <c r="D475" i="47" s="1"/>
  <c r="W475" i="47" s="1"/>
  <c r="X475" i="47" s="1"/>
  <c r="CJ475" i="54"/>
  <c r="CM475" i="54"/>
  <c r="CP475" i="54" s="1"/>
  <c r="CQ475" i="54" s="1"/>
  <c r="CR475" i="54" s="1"/>
  <c r="CL475" i="54"/>
  <c r="CK475" i="54"/>
  <c r="CK373" i="54"/>
  <c r="CH373" i="54"/>
  <c r="B373" i="47" s="1"/>
  <c r="D373" i="47" s="1"/>
  <c r="W373" i="47" s="1"/>
  <c r="X373" i="47" s="1"/>
  <c r="CJ373" i="54"/>
  <c r="CI373" i="54"/>
  <c r="CF373" i="54"/>
  <c r="CG373" i="54"/>
  <c r="DI373" i="54" s="1"/>
  <c r="DJ373" i="54" s="1"/>
  <c r="DK373" i="54" s="1"/>
  <c r="CL373" i="54"/>
  <c r="CM373" i="54"/>
  <c r="CP373" i="54" s="1"/>
  <c r="CQ373" i="54" s="1"/>
  <c r="CR373" i="54" s="1"/>
  <c r="CF136" i="54"/>
  <c r="CI136" i="54"/>
  <c r="CJ136" i="54"/>
  <c r="CH136" i="54"/>
  <c r="B136" i="47" s="1"/>
  <c r="D136" i="47" s="1"/>
  <c r="W136" i="47" s="1"/>
  <c r="X136" i="47" s="1"/>
  <c r="CM136" i="54"/>
  <c r="CP136" i="54" s="1"/>
  <c r="CQ136" i="54" s="1"/>
  <c r="CR136" i="54" s="1"/>
  <c r="CG136" i="54"/>
  <c r="DI136" i="54" s="1"/>
  <c r="DJ136" i="54" s="1"/>
  <c r="DK136" i="54" s="1"/>
  <c r="CK136" i="54"/>
  <c r="CL136" i="54"/>
  <c r="CK547" i="54"/>
  <c r="CF547" i="54"/>
  <c r="CH547" i="54"/>
  <c r="B547" i="47" s="1"/>
  <c r="D547" i="47" s="1"/>
  <c r="W547" i="47" s="1"/>
  <c r="X547" i="47" s="1"/>
  <c r="CJ547" i="54"/>
  <c r="CM547" i="54"/>
  <c r="CP547" i="54" s="1"/>
  <c r="CQ547" i="54" s="1"/>
  <c r="CR547" i="54" s="1"/>
  <c r="CL547" i="54"/>
  <c r="CG547" i="54"/>
  <c r="DI547" i="54" s="1"/>
  <c r="DJ547" i="54" s="1"/>
  <c r="DK547" i="54" s="1"/>
  <c r="CI547" i="54"/>
  <c r="CK847" i="54"/>
  <c r="CM847" i="54"/>
  <c r="CP847" i="54" s="1"/>
  <c r="CQ847" i="54" s="1"/>
  <c r="CR847" i="54" s="1"/>
  <c r="CI847" i="54"/>
  <c r="CG847" i="54"/>
  <c r="DI847" i="54" s="1"/>
  <c r="DJ847" i="54" s="1"/>
  <c r="DK847" i="54" s="1"/>
  <c r="CF847" i="54"/>
  <c r="CH847" i="54"/>
  <c r="B847" i="47" s="1"/>
  <c r="D847" i="47" s="1"/>
  <c r="W847" i="47" s="1"/>
  <c r="X847" i="47" s="1"/>
  <c r="CJ847" i="54"/>
  <c r="CL847" i="54"/>
  <c r="CM192" i="54"/>
  <c r="CP192" i="54" s="1"/>
  <c r="CQ192" i="54" s="1"/>
  <c r="CR192" i="54" s="1"/>
  <c r="CF192" i="54"/>
  <c r="CL192" i="54"/>
  <c r="CI192" i="54"/>
  <c r="CH192" i="54"/>
  <c r="B192" i="47" s="1"/>
  <c r="D192" i="47" s="1"/>
  <c r="W192" i="47" s="1"/>
  <c r="X192" i="47" s="1"/>
  <c r="CJ192" i="54"/>
  <c r="CG192" i="54"/>
  <c r="DI192" i="54" s="1"/>
  <c r="DJ192" i="54" s="1"/>
  <c r="DK192" i="54" s="1"/>
  <c r="CK192" i="54"/>
  <c r="CL391" i="54"/>
  <c r="CM391" i="54"/>
  <c r="CP391" i="54" s="1"/>
  <c r="CQ391" i="54" s="1"/>
  <c r="CR391" i="54" s="1"/>
  <c r="CK391" i="54"/>
  <c r="CH391" i="54"/>
  <c r="B391" i="47" s="1"/>
  <c r="D391" i="47" s="1"/>
  <c r="W391" i="47" s="1"/>
  <c r="X391" i="47" s="1"/>
  <c r="CJ391" i="54"/>
  <c r="CI391" i="54"/>
  <c r="CF391" i="54"/>
  <c r="CG391" i="54"/>
  <c r="DI391" i="54" s="1"/>
  <c r="DJ391" i="54" s="1"/>
  <c r="DK391" i="54" s="1"/>
  <c r="CL205" i="54"/>
  <c r="CM205" i="54"/>
  <c r="CP205" i="54" s="1"/>
  <c r="CQ205" i="54" s="1"/>
  <c r="CR205" i="54" s="1"/>
  <c r="CH205" i="54"/>
  <c r="B205" i="47" s="1"/>
  <c r="D205" i="47" s="1"/>
  <c r="W205" i="47" s="1"/>
  <c r="X205" i="47" s="1"/>
  <c r="CG205" i="54"/>
  <c r="DI205" i="54" s="1"/>
  <c r="DJ205" i="54" s="1"/>
  <c r="DK205" i="54" s="1"/>
  <c r="CI205" i="54"/>
  <c r="CF205" i="54"/>
  <c r="CJ205" i="54"/>
  <c r="CK205" i="54"/>
  <c r="CK688" i="54"/>
  <c r="CL688" i="54"/>
  <c r="CG688" i="54"/>
  <c r="DI688" i="54" s="1"/>
  <c r="DJ688" i="54" s="1"/>
  <c r="DK688" i="54" s="1"/>
  <c r="CF688" i="54"/>
  <c r="CM688" i="54"/>
  <c r="CP688" i="54" s="1"/>
  <c r="CQ688" i="54" s="1"/>
  <c r="CR688" i="54" s="1"/>
  <c r="CH688" i="54"/>
  <c r="B688" i="47" s="1"/>
  <c r="D688" i="47" s="1"/>
  <c r="W688" i="47" s="1"/>
  <c r="X688" i="47" s="1"/>
  <c r="CI688" i="54"/>
  <c r="CJ688" i="54"/>
  <c r="CL624" i="54"/>
  <c r="CM624" i="54"/>
  <c r="CP624" i="54" s="1"/>
  <c r="CQ624" i="54" s="1"/>
  <c r="CR624" i="54" s="1"/>
  <c r="CF624" i="54"/>
  <c r="CJ624" i="54"/>
  <c r="CG624" i="54"/>
  <c r="DI624" i="54" s="1"/>
  <c r="DJ624" i="54" s="1"/>
  <c r="DK624" i="54" s="1"/>
  <c r="CI624" i="54"/>
  <c r="CH624" i="54"/>
  <c r="B624" i="47" s="1"/>
  <c r="D624" i="47" s="1"/>
  <c r="W624" i="47" s="1"/>
  <c r="X624" i="47" s="1"/>
  <c r="CK624" i="54"/>
  <c r="CK154" i="54"/>
  <c r="CH154" i="54"/>
  <c r="B154" i="47" s="1"/>
  <c r="D154" i="47" s="1"/>
  <c r="W154" i="47" s="1"/>
  <c r="X154" i="47" s="1"/>
  <c r="CG154" i="54"/>
  <c r="DI154" i="54" s="1"/>
  <c r="DJ154" i="54" s="1"/>
  <c r="DK154" i="54" s="1"/>
  <c r="CI154" i="54"/>
  <c r="CL154" i="54"/>
  <c r="CJ154" i="54"/>
  <c r="CM154" i="54"/>
  <c r="CP154" i="54" s="1"/>
  <c r="CQ154" i="54" s="1"/>
  <c r="CR154" i="54" s="1"/>
  <c r="CF154" i="54"/>
  <c r="CI95" i="54"/>
  <c r="CJ95" i="54"/>
  <c r="CG95" i="54"/>
  <c r="DI95" i="54" s="1"/>
  <c r="DJ95" i="54" s="1"/>
  <c r="DK95" i="54" s="1"/>
  <c r="CM95" i="54"/>
  <c r="CP95" i="54" s="1"/>
  <c r="CQ95" i="54" s="1"/>
  <c r="CR95" i="54" s="1"/>
  <c r="CK95" i="54"/>
  <c r="CL95" i="54"/>
  <c r="CF95" i="54"/>
  <c r="CH95" i="54"/>
  <c r="B95" i="47" s="1"/>
  <c r="D95" i="47" s="1"/>
  <c r="W95" i="47" s="1"/>
  <c r="X95" i="47" s="1"/>
  <c r="CJ633" i="54"/>
  <c r="CK633" i="54"/>
  <c r="CL633" i="54"/>
  <c r="CF633" i="54"/>
  <c r="CI633" i="54"/>
  <c r="CM633" i="54"/>
  <c r="CP633" i="54" s="1"/>
  <c r="CQ633" i="54" s="1"/>
  <c r="CR633" i="54" s="1"/>
  <c r="CH633" i="54"/>
  <c r="B633" i="47" s="1"/>
  <c r="D633" i="47" s="1"/>
  <c r="W633" i="47" s="1"/>
  <c r="X633" i="47" s="1"/>
  <c r="CG633" i="54"/>
  <c r="DI633" i="54" s="1"/>
  <c r="DJ633" i="54" s="1"/>
  <c r="DK633" i="54" s="1"/>
  <c r="CM438" i="54"/>
  <c r="CP438" i="54" s="1"/>
  <c r="CQ438" i="54" s="1"/>
  <c r="CR438" i="54" s="1"/>
  <c r="CJ438" i="54"/>
  <c r="CF438" i="54"/>
  <c r="CK438" i="54"/>
  <c r="CL438" i="54"/>
  <c r="CI438" i="54"/>
  <c r="CH438" i="54"/>
  <c r="B438" i="47" s="1"/>
  <c r="D438" i="47" s="1"/>
  <c r="W438" i="47" s="1"/>
  <c r="X438" i="47" s="1"/>
  <c r="CG438" i="54"/>
  <c r="DI438" i="54" s="1"/>
  <c r="DJ438" i="54" s="1"/>
  <c r="DK438" i="54" s="1"/>
  <c r="CL966" i="54"/>
  <c r="CI966" i="54"/>
  <c r="CG966" i="54"/>
  <c r="DI966" i="54" s="1"/>
  <c r="DJ966" i="54" s="1"/>
  <c r="DK966" i="54" s="1"/>
  <c r="CM966" i="54"/>
  <c r="CP966" i="54" s="1"/>
  <c r="CQ966" i="54" s="1"/>
  <c r="CR966" i="54" s="1"/>
  <c r="CH966" i="54"/>
  <c r="B966" i="47" s="1"/>
  <c r="D966" i="47" s="1"/>
  <c r="W966" i="47" s="1"/>
  <c r="X966" i="47" s="1"/>
  <c r="CJ966" i="54"/>
  <c r="CF966" i="54"/>
  <c r="CK966" i="54"/>
  <c r="CK466" i="54"/>
  <c r="CM466" i="54"/>
  <c r="CP466" i="54" s="1"/>
  <c r="CQ466" i="54" s="1"/>
  <c r="CR466" i="54" s="1"/>
  <c r="CF466" i="54"/>
  <c r="CJ466" i="54"/>
  <c r="CH466" i="54"/>
  <c r="B466" i="47" s="1"/>
  <c r="D466" i="47" s="1"/>
  <c r="W466" i="47" s="1"/>
  <c r="X466" i="47" s="1"/>
  <c r="CL466" i="54"/>
  <c r="CG466" i="54"/>
  <c r="DI466" i="54" s="1"/>
  <c r="DJ466" i="54" s="1"/>
  <c r="DK466" i="54" s="1"/>
  <c r="CI466" i="54"/>
  <c r="CN765" i="54"/>
  <c r="B769" i="44" s="1"/>
  <c r="CM35" i="54"/>
  <c r="CP35" i="54" s="1"/>
  <c r="CQ35" i="54" s="1"/>
  <c r="CR35" i="54" s="1"/>
  <c r="CI35" i="54"/>
  <c r="CF35" i="54"/>
  <c r="CL35" i="54"/>
  <c r="CH35" i="54"/>
  <c r="B35" i="47" s="1"/>
  <c r="D35" i="47" s="1"/>
  <c r="W35" i="47" s="1"/>
  <c r="X35" i="47" s="1"/>
  <c r="CG35" i="54"/>
  <c r="DI35" i="54" s="1"/>
  <c r="DJ35" i="54" s="1"/>
  <c r="DK35" i="54" s="1"/>
  <c r="CJ35" i="54"/>
  <c r="CK35" i="54"/>
  <c r="CJ20" i="54"/>
  <c r="CM20" i="54"/>
  <c r="CP20" i="54" s="1"/>
  <c r="CQ20" i="54" s="1"/>
  <c r="CR20" i="54" s="1"/>
  <c r="CF20" i="54"/>
  <c r="CK20" i="54"/>
  <c r="CG20" i="54"/>
  <c r="DI20" i="54" s="1"/>
  <c r="DJ20" i="54" s="1"/>
  <c r="DK20" i="54" s="1"/>
  <c r="CH20" i="54"/>
  <c r="B20" i="47" s="1"/>
  <c r="D20" i="47" s="1"/>
  <c r="W20" i="47" s="1"/>
  <c r="X20" i="47" s="1"/>
  <c r="CI20" i="54"/>
  <c r="CL20" i="54"/>
  <c r="CH76" i="54"/>
  <c r="B76" i="47" s="1"/>
  <c r="D76" i="47" s="1"/>
  <c r="W76" i="47" s="1"/>
  <c r="X76" i="47" s="1"/>
  <c r="CM76" i="54"/>
  <c r="CP76" i="54" s="1"/>
  <c r="CQ76" i="54" s="1"/>
  <c r="CR76" i="54" s="1"/>
  <c r="CG76" i="54"/>
  <c r="DI76" i="54" s="1"/>
  <c r="DJ76" i="54" s="1"/>
  <c r="DK76" i="54" s="1"/>
  <c r="CJ76" i="54"/>
  <c r="CI76" i="54"/>
  <c r="CF76" i="54"/>
  <c r="CK76" i="54"/>
  <c r="CL76" i="54"/>
  <c r="CG713" i="54"/>
  <c r="DI713" i="54" s="1"/>
  <c r="DJ713" i="54" s="1"/>
  <c r="DK713" i="54" s="1"/>
  <c r="CH713" i="54"/>
  <c r="B713" i="47" s="1"/>
  <c r="D713" i="47" s="1"/>
  <c r="W713" i="47" s="1"/>
  <c r="X713" i="47" s="1"/>
  <c r="CJ713" i="54"/>
  <c r="CI713" i="54"/>
  <c r="CF713" i="54"/>
  <c r="CM713" i="54"/>
  <c r="CP713" i="54" s="1"/>
  <c r="CQ713" i="54" s="1"/>
  <c r="CR713" i="54" s="1"/>
  <c r="CL713" i="54"/>
  <c r="CK713" i="54"/>
  <c r="CF731" i="54"/>
  <c r="CM731" i="54"/>
  <c r="CP731" i="54" s="1"/>
  <c r="CQ731" i="54" s="1"/>
  <c r="CR731" i="54" s="1"/>
  <c r="CL731" i="54"/>
  <c r="CG731" i="54"/>
  <c r="DI731" i="54" s="1"/>
  <c r="DJ731" i="54" s="1"/>
  <c r="DK731" i="54" s="1"/>
  <c r="CH731" i="54"/>
  <c r="B731" i="47" s="1"/>
  <c r="D731" i="47" s="1"/>
  <c r="W731" i="47" s="1"/>
  <c r="X731" i="47" s="1"/>
  <c r="CI731" i="54"/>
  <c r="CJ731" i="54"/>
  <c r="CK731" i="54"/>
  <c r="CH905" i="54"/>
  <c r="B905" i="47" s="1"/>
  <c r="D905" i="47" s="1"/>
  <c r="W905" i="47" s="1"/>
  <c r="X905" i="47" s="1"/>
  <c r="CG905" i="54"/>
  <c r="DI905" i="54" s="1"/>
  <c r="DJ905" i="54" s="1"/>
  <c r="DK905" i="54" s="1"/>
  <c r="CJ905" i="54"/>
  <c r="CM905" i="54"/>
  <c r="CP905" i="54" s="1"/>
  <c r="CQ905" i="54" s="1"/>
  <c r="CR905" i="54" s="1"/>
  <c r="CI905" i="54"/>
  <c r="CK905" i="54"/>
  <c r="CF905" i="54"/>
  <c r="CL905" i="54"/>
  <c r="CJ680" i="54"/>
  <c r="CL680" i="54"/>
  <c r="CF680" i="54"/>
  <c r="CK680" i="54"/>
  <c r="CG680" i="54"/>
  <c r="DI680" i="54" s="1"/>
  <c r="DJ680" i="54" s="1"/>
  <c r="DK680" i="54" s="1"/>
  <c r="CH680" i="54"/>
  <c r="B680" i="47" s="1"/>
  <c r="D680" i="47" s="1"/>
  <c r="W680" i="47" s="1"/>
  <c r="X680" i="47" s="1"/>
  <c r="CM680" i="54"/>
  <c r="CP680" i="54" s="1"/>
  <c r="CQ680" i="54" s="1"/>
  <c r="CR680" i="54" s="1"/>
  <c r="CI680" i="54"/>
  <c r="CL413" i="54"/>
  <c r="CH413" i="54"/>
  <c r="B413" i="47" s="1"/>
  <c r="D413" i="47" s="1"/>
  <c r="W413" i="47" s="1"/>
  <c r="X413" i="47" s="1"/>
  <c r="CM413" i="54"/>
  <c r="CP413" i="54" s="1"/>
  <c r="CQ413" i="54" s="1"/>
  <c r="CR413" i="54" s="1"/>
  <c r="CJ413" i="54"/>
  <c r="CK413" i="54"/>
  <c r="CG413" i="54"/>
  <c r="DI413" i="54" s="1"/>
  <c r="DJ413" i="54" s="1"/>
  <c r="DK413" i="54" s="1"/>
  <c r="CI413" i="54"/>
  <c r="CF413" i="54"/>
  <c r="CF302" i="54"/>
  <c r="CI302" i="54"/>
  <c r="CJ302" i="54"/>
  <c r="CK302" i="54"/>
  <c r="CM302" i="54"/>
  <c r="CP302" i="54" s="1"/>
  <c r="CQ302" i="54" s="1"/>
  <c r="CR302" i="54" s="1"/>
  <c r="CH302" i="54"/>
  <c r="B302" i="47" s="1"/>
  <c r="D302" i="47" s="1"/>
  <c r="W302" i="47" s="1"/>
  <c r="X302" i="47" s="1"/>
  <c r="CL302" i="54"/>
  <c r="CG302" i="54"/>
  <c r="DI302" i="54" s="1"/>
  <c r="DJ302" i="54" s="1"/>
  <c r="DK302" i="54" s="1"/>
  <c r="CG747" i="54"/>
  <c r="DI747" i="54" s="1"/>
  <c r="DJ747" i="54" s="1"/>
  <c r="DK747" i="54" s="1"/>
  <c r="CL747" i="54"/>
  <c r="CF747" i="54"/>
  <c r="CH747" i="54"/>
  <c r="B747" i="47" s="1"/>
  <c r="D747" i="47" s="1"/>
  <c r="W747" i="47" s="1"/>
  <c r="X747" i="47" s="1"/>
  <c r="CM747" i="54"/>
  <c r="CP747" i="54" s="1"/>
  <c r="CQ747" i="54" s="1"/>
  <c r="CR747" i="54" s="1"/>
  <c r="CJ747" i="54"/>
  <c r="CI747" i="54"/>
  <c r="CK747" i="54"/>
  <c r="CL224" i="54"/>
  <c r="CJ224" i="54"/>
  <c r="CH224" i="54"/>
  <c r="B224" i="47" s="1"/>
  <c r="D224" i="47" s="1"/>
  <c r="W224" i="47" s="1"/>
  <c r="X224" i="47" s="1"/>
  <c r="CM224" i="54"/>
  <c r="CP224" i="54" s="1"/>
  <c r="CQ224" i="54" s="1"/>
  <c r="CR224" i="54" s="1"/>
  <c r="CG224" i="54"/>
  <c r="DI224" i="54" s="1"/>
  <c r="DJ224" i="54" s="1"/>
  <c r="DK224" i="54" s="1"/>
  <c r="CI224" i="54"/>
  <c r="CF224" i="54"/>
  <c r="CK224" i="54"/>
  <c r="CL630" i="54"/>
  <c r="CJ630" i="54"/>
  <c r="CM630" i="54"/>
  <c r="CP630" i="54" s="1"/>
  <c r="CQ630" i="54" s="1"/>
  <c r="CR630" i="54" s="1"/>
  <c r="CI630" i="54"/>
  <c r="CF630" i="54"/>
  <c r="CG630" i="54"/>
  <c r="DI630" i="54" s="1"/>
  <c r="DJ630" i="54" s="1"/>
  <c r="DK630" i="54" s="1"/>
  <c r="CH630" i="54"/>
  <c r="B630" i="47" s="1"/>
  <c r="D630" i="47" s="1"/>
  <c r="W630" i="47" s="1"/>
  <c r="X630" i="47" s="1"/>
  <c r="CK630" i="54"/>
  <c r="CG987" i="54"/>
  <c r="DI987" i="54" s="1"/>
  <c r="DJ987" i="54" s="1"/>
  <c r="DK987" i="54" s="1"/>
  <c r="CM987" i="54"/>
  <c r="CP987" i="54" s="1"/>
  <c r="CQ987" i="54" s="1"/>
  <c r="CR987" i="54" s="1"/>
  <c r="CH987" i="54"/>
  <c r="B987" i="47" s="1"/>
  <c r="D987" i="47" s="1"/>
  <c r="W987" i="47" s="1"/>
  <c r="X987" i="47" s="1"/>
  <c r="CJ987" i="54"/>
  <c r="CF987" i="54"/>
  <c r="CK987" i="54"/>
  <c r="CL987" i="54"/>
  <c r="CI987" i="54"/>
  <c r="CK694" i="54"/>
  <c r="CL694" i="54"/>
  <c r="CH694" i="54"/>
  <c r="B694" i="47" s="1"/>
  <c r="D694" i="47" s="1"/>
  <c r="W694" i="47" s="1"/>
  <c r="X694" i="47" s="1"/>
  <c r="CF694" i="54"/>
  <c r="CG694" i="54"/>
  <c r="DI694" i="54" s="1"/>
  <c r="DJ694" i="54" s="1"/>
  <c r="DK694" i="54" s="1"/>
  <c r="CI694" i="54"/>
  <c r="CM694" i="54"/>
  <c r="CP694" i="54" s="1"/>
  <c r="CQ694" i="54" s="1"/>
  <c r="CR694" i="54" s="1"/>
  <c r="CJ694" i="54"/>
  <c r="CL670" i="54"/>
  <c r="CG670" i="54"/>
  <c r="DI670" i="54" s="1"/>
  <c r="DJ670" i="54" s="1"/>
  <c r="DK670" i="54" s="1"/>
  <c r="CF670" i="54"/>
  <c r="CM670" i="54"/>
  <c r="CP670" i="54" s="1"/>
  <c r="CQ670" i="54" s="1"/>
  <c r="CR670" i="54" s="1"/>
  <c r="CH670" i="54"/>
  <c r="B670" i="47" s="1"/>
  <c r="D670" i="47" s="1"/>
  <c r="W670" i="47" s="1"/>
  <c r="X670" i="47" s="1"/>
  <c r="CI670" i="54"/>
  <c r="CJ670" i="54"/>
  <c r="CK670" i="54"/>
  <c r="CM562" i="54"/>
  <c r="CP562" i="54" s="1"/>
  <c r="CQ562" i="54" s="1"/>
  <c r="CR562" i="54" s="1"/>
  <c r="CH562" i="54"/>
  <c r="B562" i="47" s="1"/>
  <c r="D562" i="47" s="1"/>
  <c r="W562" i="47" s="1"/>
  <c r="X562" i="47" s="1"/>
  <c r="CJ562" i="54"/>
  <c r="CF562" i="54"/>
  <c r="CG562" i="54"/>
  <c r="DI562" i="54" s="1"/>
  <c r="DJ562" i="54" s="1"/>
  <c r="DK562" i="54" s="1"/>
  <c r="CK562" i="54"/>
  <c r="CL562" i="54"/>
  <c r="CI562" i="54"/>
  <c r="CL303" i="54"/>
  <c r="CG303" i="54"/>
  <c r="DI303" i="54" s="1"/>
  <c r="DJ303" i="54" s="1"/>
  <c r="DK303" i="54" s="1"/>
  <c r="CH303" i="54"/>
  <c r="B303" i="47" s="1"/>
  <c r="D303" i="47" s="1"/>
  <c r="W303" i="47" s="1"/>
  <c r="X303" i="47" s="1"/>
  <c r="CJ303" i="54"/>
  <c r="CK303" i="54"/>
  <c r="CI303" i="54"/>
  <c r="CM303" i="54"/>
  <c r="CP303" i="54" s="1"/>
  <c r="CQ303" i="54" s="1"/>
  <c r="CR303" i="54" s="1"/>
  <c r="CF303" i="54"/>
  <c r="CF955" i="54"/>
  <c r="CH955" i="54"/>
  <c r="B955" i="47" s="1"/>
  <c r="D955" i="47" s="1"/>
  <c r="W955" i="47" s="1"/>
  <c r="X955" i="47" s="1"/>
  <c r="CI955" i="54"/>
  <c r="CL955" i="54"/>
  <c r="CG955" i="54"/>
  <c r="DI955" i="54" s="1"/>
  <c r="DJ955" i="54" s="1"/>
  <c r="DK955" i="54" s="1"/>
  <c r="CJ955" i="54"/>
  <c r="CM955" i="54"/>
  <c r="CP955" i="54" s="1"/>
  <c r="CQ955" i="54" s="1"/>
  <c r="CR955" i="54" s="1"/>
  <c r="CK955" i="54"/>
  <c r="CG270" i="54"/>
  <c r="DI270" i="54" s="1"/>
  <c r="DJ270" i="54" s="1"/>
  <c r="DK270" i="54" s="1"/>
  <c r="CM270" i="54"/>
  <c r="CP270" i="54" s="1"/>
  <c r="CQ270" i="54" s="1"/>
  <c r="CR270" i="54" s="1"/>
  <c r="CH270" i="54"/>
  <c r="B270" i="47" s="1"/>
  <c r="D270" i="47" s="1"/>
  <c r="W270" i="47" s="1"/>
  <c r="X270" i="47" s="1"/>
  <c r="CI270" i="54"/>
  <c r="CK270" i="54"/>
  <c r="CF270" i="54"/>
  <c r="CJ270" i="54"/>
  <c r="CL270" i="54"/>
  <c r="CL972" i="54"/>
  <c r="CI972" i="54"/>
  <c r="CG972" i="54"/>
  <c r="DI972" i="54" s="1"/>
  <c r="DJ972" i="54" s="1"/>
  <c r="DK972" i="54" s="1"/>
  <c r="CM972" i="54"/>
  <c r="CP972" i="54" s="1"/>
  <c r="CQ972" i="54" s="1"/>
  <c r="CR972" i="54" s="1"/>
  <c r="CH972" i="54"/>
  <c r="B972" i="47" s="1"/>
  <c r="D972" i="47" s="1"/>
  <c r="W972" i="47" s="1"/>
  <c r="X972" i="47" s="1"/>
  <c r="CJ972" i="54"/>
  <c r="CF972" i="54"/>
  <c r="CK972" i="54"/>
  <c r="CJ714" i="54"/>
  <c r="CM714" i="54"/>
  <c r="CP714" i="54" s="1"/>
  <c r="CQ714" i="54" s="1"/>
  <c r="CR714" i="54" s="1"/>
  <c r="CF714" i="54"/>
  <c r="CG714" i="54"/>
  <c r="DI714" i="54" s="1"/>
  <c r="DJ714" i="54" s="1"/>
  <c r="DK714" i="54" s="1"/>
  <c r="CL714" i="54"/>
  <c r="CI714" i="54"/>
  <c r="CH714" i="54"/>
  <c r="B714" i="47" s="1"/>
  <c r="D714" i="47" s="1"/>
  <c r="W714" i="47" s="1"/>
  <c r="X714" i="47" s="1"/>
  <c r="CK714" i="54"/>
  <c r="CH250" i="54"/>
  <c r="B250" i="47" s="1"/>
  <c r="D250" i="47" s="1"/>
  <c r="W250" i="47" s="1"/>
  <c r="X250" i="47" s="1"/>
  <c r="CJ250" i="54"/>
  <c r="CI250" i="54"/>
  <c r="CG250" i="54"/>
  <c r="DI250" i="54" s="1"/>
  <c r="DJ250" i="54" s="1"/>
  <c r="DK250" i="54" s="1"/>
  <c r="CL250" i="54"/>
  <c r="CM250" i="54"/>
  <c r="CP250" i="54" s="1"/>
  <c r="CQ250" i="54" s="1"/>
  <c r="CR250" i="54" s="1"/>
  <c r="CF250" i="54"/>
  <c r="CK250" i="54"/>
  <c r="CH724" i="54"/>
  <c r="B724" i="47" s="1"/>
  <c r="D724" i="47" s="1"/>
  <c r="W724" i="47" s="1"/>
  <c r="X724" i="47" s="1"/>
  <c r="CG724" i="54"/>
  <c r="DI724" i="54" s="1"/>
  <c r="DJ724" i="54" s="1"/>
  <c r="DK724" i="54" s="1"/>
  <c r="CI724" i="54"/>
  <c r="CJ724" i="54"/>
  <c r="CF724" i="54"/>
  <c r="CK724" i="54"/>
  <c r="CL724" i="54"/>
  <c r="CM724" i="54"/>
  <c r="CP724" i="54" s="1"/>
  <c r="CQ724" i="54" s="1"/>
  <c r="CR724" i="54" s="1"/>
  <c r="CK340" i="54"/>
  <c r="CF340" i="54"/>
  <c r="CH340" i="54"/>
  <c r="B340" i="47" s="1"/>
  <c r="D340" i="47" s="1"/>
  <c r="W340" i="47" s="1"/>
  <c r="X340" i="47" s="1"/>
  <c r="CL340" i="54"/>
  <c r="CJ340" i="54"/>
  <c r="CG340" i="54"/>
  <c r="DI340" i="54" s="1"/>
  <c r="DJ340" i="54" s="1"/>
  <c r="DK340" i="54" s="1"/>
  <c r="CI340" i="54"/>
  <c r="CM340" i="54"/>
  <c r="CP340" i="54" s="1"/>
  <c r="CQ340" i="54" s="1"/>
  <c r="CR340" i="54" s="1"/>
  <c r="CI794" i="54"/>
  <c r="CL794" i="54"/>
  <c r="CM794" i="54"/>
  <c r="CP794" i="54" s="1"/>
  <c r="CQ794" i="54" s="1"/>
  <c r="CR794" i="54" s="1"/>
  <c r="CK794" i="54"/>
  <c r="CJ794" i="54"/>
  <c r="CF794" i="54"/>
  <c r="CH794" i="54"/>
  <c r="B794" i="47" s="1"/>
  <c r="D794" i="47" s="1"/>
  <c r="W794" i="47" s="1"/>
  <c r="X794" i="47" s="1"/>
  <c r="CG794" i="54"/>
  <c r="DI794" i="54" s="1"/>
  <c r="DJ794" i="54" s="1"/>
  <c r="DK794" i="54" s="1"/>
  <c r="CG948" i="54"/>
  <c r="DI948" i="54" s="1"/>
  <c r="DJ948" i="54" s="1"/>
  <c r="DK948" i="54" s="1"/>
  <c r="CM948" i="54"/>
  <c r="CP948" i="54" s="1"/>
  <c r="CQ948" i="54" s="1"/>
  <c r="CR948" i="54" s="1"/>
  <c r="CJ948" i="54"/>
  <c r="CH948" i="54"/>
  <c r="B948" i="47" s="1"/>
  <c r="D948" i="47" s="1"/>
  <c r="W948" i="47" s="1"/>
  <c r="X948" i="47" s="1"/>
  <c r="CK948" i="54"/>
  <c r="CF948" i="54"/>
  <c r="CI948" i="54"/>
  <c r="CL948" i="54"/>
  <c r="CG897" i="54"/>
  <c r="DI897" i="54" s="1"/>
  <c r="DJ897" i="54" s="1"/>
  <c r="DK897" i="54" s="1"/>
  <c r="CM897" i="54"/>
  <c r="CP897" i="54" s="1"/>
  <c r="CQ897" i="54" s="1"/>
  <c r="CR897" i="54" s="1"/>
  <c r="CF897" i="54"/>
  <c r="CJ897" i="54"/>
  <c r="CL897" i="54"/>
  <c r="CK897" i="54"/>
  <c r="CH897" i="54"/>
  <c r="B897" i="47" s="1"/>
  <c r="D897" i="47" s="1"/>
  <c r="W897" i="47" s="1"/>
  <c r="X897" i="47" s="1"/>
  <c r="CI897" i="54"/>
  <c r="CK276" i="54"/>
  <c r="CJ276" i="54"/>
  <c r="CH276" i="54"/>
  <c r="B276" i="47" s="1"/>
  <c r="D276" i="47" s="1"/>
  <c r="W276" i="47" s="1"/>
  <c r="X276" i="47" s="1"/>
  <c r="CI276" i="54"/>
  <c r="CG276" i="54"/>
  <c r="DI276" i="54" s="1"/>
  <c r="DJ276" i="54" s="1"/>
  <c r="DK276" i="54" s="1"/>
  <c r="CL276" i="54"/>
  <c r="CM276" i="54"/>
  <c r="CP276" i="54" s="1"/>
  <c r="CQ276" i="54" s="1"/>
  <c r="CR276" i="54" s="1"/>
  <c r="CF276" i="54"/>
  <c r="CI744" i="54"/>
  <c r="CH744" i="54"/>
  <c r="B744" i="47" s="1"/>
  <c r="D744" i="47" s="1"/>
  <c r="W744" i="47" s="1"/>
  <c r="X744" i="47" s="1"/>
  <c r="CJ744" i="54"/>
  <c r="CL744" i="54"/>
  <c r="CK744" i="54"/>
  <c r="CF744" i="54"/>
  <c r="CM744" i="54"/>
  <c r="CP744" i="54" s="1"/>
  <c r="CQ744" i="54" s="1"/>
  <c r="CR744" i="54" s="1"/>
  <c r="CG744" i="54"/>
  <c r="DI744" i="54" s="1"/>
  <c r="DJ744" i="54" s="1"/>
  <c r="DK744" i="54" s="1"/>
  <c r="CI334" i="54"/>
  <c r="CF334" i="54"/>
  <c r="CJ334" i="54"/>
  <c r="CL334" i="54"/>
  <c r="CM334" i="54"/>
  <c r="CP334" i="54" s="1"/>
  <c r="CQ334" i="54" s="1"/>
  <c r="CR334" i="54" s="1"/>
  <c r="CK334" i="54"/>
  <c r="CG334" i="54"/>
  <c r="DI334" i="54" s="1"/>
  <c r="DJ334" i="54" s="1"/>
  <c r="DK334" i="54" s="1"/>
  <c r="CH334" i="54"/>
  <c r="B334" i="47" s="1"/>
  <c r="D334" i="47" s="1"/>
  <c r="W334" i="47" s="1"/>
  <c r="X334" i="47" s="1"/>
  <c r="CN629" i="54"/>
  <c r="B633" i="44" s="1"/>
  <c r="CM129" i="54"/>
  <c r="CP129" i="54" s="1"/>
  <c r="CQ129" i="54" s="1"/>
  <c r="CR129" i="54" s="1"/>
  <c r="CL129" i="54"/>
  <c r="CI129" i="54"/>
  <c r="CH129" i="54"/>
  <c r="B129" i="47" s="1"/>
  <c r="D129" i="47" s="1"/>
  <c r="W129" i="47" s="1"/>
  <c r="X129" i="47" s="1"/>
  <c r="CF129" i="54"/>
  <c r="CJ129" i="54"/>
  <c r="CG129" i="54"/>
  <c r="DI129" i="54" s="1"/>
  <c r="DJ129" i="54" s="1"/>
  <c r="DK129" i="54" s="1"/>
  <c r="CK129" i="54"/>
  <c r="CH554" i="54"/>
  <c r="B554" i="47" s="1"/>
  <c r="D554" i="47" s="1"/>
  <c r="W554" i="47" s="1"/>
  <c r="X554" i="47" s="1"/>
  <c r="CG554" i="54"/>
  <c r="DI554" i="54" s="1"/>
  <c r="DJ554" i="54" s="1"/>
  <c r="DK554" i="54" s="1"/>
  <c r="CF554" i="54"/>
  <c r="CJ554" i="54"/>
  <c r="CM554" i="54"/>
  <c r="CP554" i="54" s="1"/>
  <c r="CQ554" i="54" s="1"/>
  <c r="CR554" i="54" s="1"/>
  <c r="CK554" i="54"/>
  <c r="CI554" i="54"/>
  <c r="CL554" i="54"/>
  <c r="CJ63" i="54"/>
  <c r="CG63" i="54"/>
  <c r="DI63" i="54" s="1"/>
  <c r="DJ63" i="54" s="1"/>
  <c r="DK63" i="54" s="1"/>
  <c r="CL63" i="54"/>
  <c r="CM63" i="54"/>
  <c r="CP63" i="54" s="1"/>
  <c r="CQ63" i="54" s="1"/>
  <c r="CR63" i="54" s="1"/>
  <c r="CF63" i="54"/>
  <c r="CK63" i="54"/>
  <c r="CH63" i="54"/>
  <c r="B63" i="47" s="1"/>
  <c r="D63" i="47" s="1"/>
  <c r="W63" i="47" s="1"/>
  <c r="X63" i="47" s="1"/>
  <c r="CI63" i="54"/>
  <c r="CJ332" i="54"/>
  <c r="CG332" i="54"/>
  <c r="DI332" i="54" s="1"/>
  <c r="DJ332" i="54" s="1"/>
  <c r="DK332" i="54" s="1"/>
  <c r="CF332" i="54"/>
  <c r="CI332" i="54"/>
  <c r="CM332" i="54"/>
  <c r="CP332" i="54" s="1"/>
  <c r="CQ332" i="54" s="1"/>
  <c r="CR332" i="54" s="1"/>
  <c r="CH332" i="54"/>
  <c r="B332" i="47" s="1"/>
  <c r="D332" i="47" s="1"/>
  <c r="W332" i="47" s="1"/>
  <c r="X332" i="47" s="1"/>
  <c r="CL332" i="54"/>
  <c r="CK332" i="54"/>
  <c r="CL347" i="54"/>
  <c r="CM347" i="54"/>
  <c r="CP347" i="54" s="1"/>
  <c r="CQ347" i="54" s="1"/>
  <c r="CR347" i="54" s="1"/>
  <c r="CI347" i="54"/>
  <c r="CJ347" i="54"/>
  <c r="CF347" i="54"/>
  <c r="CH347" i="54"/>
  <c r="B347" i="47" s="1"/>
  <c r="D347" i="47" s="1"/>
  <c r="W347" i="47" s="1"/>
  <c r="X347" i="47" s="1"/>
  <c r="CG347" i="54"/>
  <c r="DI347" i="54" s="1"/>
  <c r="DJ347" i="54" s="1"/>
  <c r="DK347" i="54" s="1"/>
  <c r="CK347" i="54"/>
  <c r="CI740" i="54"/>
  <c r="CF740" i="54"/>
  <c r="CK740" i="54"/>
  <c r="CL740" i="54"/>
  <c r="CJ740" i="54"/>
  <c r="CM740" i="54"/>
  <c r="CP740" i="54" s="1"/>
  <c r="CQ740" i="54" s="1"/>
  <c r="CR740" i="54" s="1"/>
  <c r="CH740" i="54"/>
  <c r="B740" i="47" s="1"/>
  <c r="D740" i="47" s="1"/>
  <c r="W740" i="47" s="1"/>
  <c r="X740" i="47" s="1"/>
  <c r="CG740" i="54"/>
  <c r="DI740" i="54" s="1"/>
  <c r="DJ740" i="54" s="1"/>
  <c r="DK740" i="54" s="1"/>
  <c r="CH337" i="54"/>
  <c r="B337" i="47" s="1"/>
  <c r="D337" i="47" s="1"/>
  <c r="W337" i="47" s="1"/>
  <c r="X337" i="47" s="1"/>
  <c r="CF337" i="54"/>
  <c r="CJ337" i="54"/>
  <c r="CL337" i="54"/>
  <c r="CM337" i="54"/>
  <c r="CP337" i="54" s="1"/>
  <c r="CQ337" i="54" s="1"/>
  <c r="CR337" i="54" s="1"/>
  <c r="CI337" i="54"/>
  <c r="CK337" i="54"/>
  <c r="CG337" i="54"/>
  <c r="DI337" i="54" s="1"/>
  <c r="DJ337" i="54" s="1"/>
  <c r="DK337" i="54" s="1"/>
  <c r="CH710" i="54"/>
  <c r="B710" i="47" s="1"/>
  <c r="D710" i="47" s="1"/>
  <c r="W710" i="47" s="1"/>
  <c r="X710" i="47" s="1"/>
  <c r="CJ710" i="54"/>
  <c r="CL710" i="54"/>
  <c r="CK710" i="54"/>
  <c r="CM710" i="54"/>
  <c r="CP710" i="54" s="1"/>
  <c r="CQ710" i="54" s="1"/>
  <c r="CR710" i="54" s="1"/>
  <c r="CG710" i="54"/>
  <c r="DI710" i="54" s="1"/>
  <c r="DJ710" i="54" s="1"/>
  <c r="DK710" i="54" s="1"/>
  <c r="CF710" i="54"/>
  <c r="CI710" i="54"/>
  <c r="CH491" i="54"/>
  <c r="B491" i="47" s="1"/>
  <c r="D491" i="47" s="1"/>
  <c r="W491" i="47" s="1"/>
  <c r="X491" i="47" s="1"/>
  <c r="CJ491" i="54"/>
  <c r="CF491" i="54"/>
  <c r="CL491" i="54"/>
  <c r="CM491" i="54"/>
  <c r="CP491" i="54" s="1"/>
  <c r="CQ491" i="54" s="1"/>
  <c r="CR491" i="54" s="1"/>
  <c r="CK491" i="54"/>
  <c r="CG491" i="54"/>
  <c r="DI491" i="54" s="1"/>
  <c r="DJ491" i="54" s="1"/>
  <c r="DK491" i="54" s="1"/>
  <c r="CI491" i="54"/>
  <c r="CL536" i="54"/>
  <c r="CG536" i="54"/>
  <c r="DI536" i="54" s="1"/>
  <c r="DJ536" i="54" s="1"/>
  <c r="DK536" i="54" s="1"/>
  <c r="CH536" i="54"/>
  <c r="B536" i="47" s="1"/>
  <c r="D536" i="47" s="1"/>
  <c r="W536" i="47" s="1"/>
  <c r="X536" i="47" s="1"/>
  <c r="CJ536" i="54"/>
  <c r="CF536" i="54"/>
  <c r="CI536" i="54"/>
  <c r="CM536" i="54"/>
  <c r="CP536" i="54" s="1"/>
  <c r="CQ536" i="54" s="1"/>
  <c r="CR536" i="54" s="1"/>
  <c r="CK536" i="54"/>
  <c r="CM587" i="54"/>
  <c r="CP587" i="54" s="1"/>
  <c r="CQ587" i="54" s="1"/>
  <c r="CR587" i="54" s="1"/>
  <c r="CH587" i="54"/>
  <c r="B587" i="47" s="1"/>
  <c r="D587" i="47" s="1"/>
  <c r="W587" i="47" s="1"/>
  <c r="X587" i="47" s="1"/>
  <c r="CK587" i="54"/>
  <c r="CL587" i="54"/>
  <c r="CI587" i="54"/>
  <c r="CF587" i="54"/>
  <c r="CG587" i="54"/>
  <c r="DI587" i="54" s="1"/>
  <c r="DJ587" i="54" s="1"/>
  <c r="DK587" i="54" s="1"/>
  <c r="CJ587" i="54"/>
  <c r="CM200" i="54"/>
  <c r="CP200" i="54" s="1"/>
  <c r="CQ200" i="54" s="1"/>
  <c r="CR200" i="54" s="1"/>
  <c r="CG200" i="54"/>
  <c r="DI200" i="54" s="1"/>
  <c r="DJ200" i="54" s="1"/>
  <c r="DK200" i="54" s="1"/>
  <c r="CH200" i="54"/>
  <c r="B200" i="47" s="1"/>
  <c r="D200" i="47" s="1"/>
  <c r="W200" i="47" s="1"/>
  <c r="X200" i="47" s="1"/>
  <c r="CI200" i="54"/>
  <c r="CF200" i="54"/>
  <c r="CJ200" i="54"/>
  <c r="CL200" i="54"/>
  <c r="CK200" i="54"/>
  <c r="CH214" i="54"/>
  <c r="B214" i="47" s="1"/>
  <c r="D214" i="47" s="1"/>
  <c r="W214" i="47" s="1"/>
  <c r="X214" i="47" s="1"/>
  <c r="CM214" i="54"/>
  <c r="CP214" i="54" s="1"/>
  <c r="CQ214" i="54" s="1"/>
  <c r="CR214" i="54" s="1"/>
  <c r="CI214" i="54"/>
  <c r="CL214" i="54"/>
  <c r="CF214" i="54"/>
  <c r="CG214" i="54"/>
  <c r="DI214" i="54" s="1"/>
  <c r="DJ214" i="54" s="1"/>
  <c r="DK214" i="54" s="1"/>
  <c r="CJ214" i="54"/>
  <c r="CK214" i="54"/>
  <c r="CF277" i="54"/>
  <c r="CG277" i="54"/>
  <c r="DI277" i="54" s="1"/>
  <c r="DJ277" i="54" s="1"/>
  <c r="DK277" i="54" s="1"/>
  <c r="CH277" i="54"/>
  <c r="B277" i="47" s="1"/>
  <c r="D277" i="47" s="1"/>
  <c r="W277" i="47" s="1"/>
  <c r="X277" i="47" s="1"/>
  <c r="CJ277" i="54"/>
  <c r="CI277" i="54"/>
  <c r="CK277" i="54"/>
  <c r="CL277" i="54"/>
  <c r="CM277" i="54"/>
  <c r="CP277" i="54" s="1"/>
  <c r="CQ277" i="54" s="1"/>
  <c r="CR277" i="54" s="1"/>
  <c r="CI934" i="54"/>
  <c r="CF934" i="54"/>
  <c r="CG934" i="54"/>
  <c r="DI934" i="54" s="1"/>
  <c r="DJ934" i="54" s="1"/>
  <c r="DK934" i="54" s="1"/>
  <c r="CJ934" i="54"/>
  <c r="CM934" i="54"/>
  <c r="CP934" i="54" s="1"/>
  <c r="CQ934" i="54" s="1"/>
  <c r="CR934" i="54" s="1"/>
  <c r="CK934" i="54"/>
  <c r="CL934" i="54"/>
  <c r="CH934" i="54"/>
  <c r="B934" i="47" s="1"/>
  <c r="D934" i="47" s="1"/>
  <c r="W934" i="47" s="1"/>
  <c r="X934" i="47" s="1"/>
  <c r="CH450" i="54"/>
  <c r="B450" i="47" s="1"/>
  <c r="D450" i="47" s="1"/>
  <c r="W450" i="47" s="1"/>
  <c r="X450" i="47" s="1"/>
  <c r="CJ450" i="54"/>
  <c r="CG450" i="54"/>
  <c r="DI450" i="54" s="1"/>
  <c r="DJ450" i="54" s="1"/>
  <c r="DK450" i="54" s="1"/>
  <c r="CI450" i="54"/>
  <c r="CF450" i="54"/>
  <c r="CK450" i="54"/>
  <c r="CL450" i="54"/>
  <c r="CM450" i="54"/>
  <c r="CP450" i="54" s="1"/>
  <c r="CQ450" i="54" s="1"/>
  <c r="CR450" i="54" s="1"/>
  <c r="CH287" i="54"/>
  <c r="B287" i="47" s="1"/>
  <c r="D287" i="47" s="1"/>
  <c r="W287" i="47" s="1"/>
  <c r="X287" i="47" s="1"/>
  <c r="CJ287" i="54"/>
  <c r="CM287" i="54"/>
  <c r="CP287" i="54" s="1"/>
  <c r="CQ287" i="54" s="1"/>
  <c r="CR287" i="54" s="1"/>
  <c r="CG287" i="54"/>
  <c r="DI287" i="54" s="1"/>
  <c r="DJ287" i="54" s="1"/>
  <c r="DK287" i="54" s="1"/>
  <c r="CF287" i="54"/>
  <c r="CI287" i="54"/>
  <c r="CL287" i="54"/>
  <c r="CK287" i="54"/>
  <c r="CH393" i="54"/>
  <c r="B393" i="47" s="1"/>
  <c r="D393" i="47" s="1"/>
  <c r="W393" i="47" s="1"/>
  <c r="X393" i="47" s="1"/>
  <c r="CG393" i="54"/>
  <c r="DI393" i="54" s="1"/>
  <c r="DJ393" i="54" s="1"/>
  <c r="DK393" i="54" s="1"/>
  <c r="CM393" i="54"/>
  <c r="CP393" i="54" s="1"/>
  <c r="CQ393" i="54" s="1"/>
  <c r="CR393" i="54" s="1"/>
  <c r="CF393" i="54"/>
  <c r="CK393" i="54"/>
  <c r="CL393" i="54"/>
  <c r="CI393" i="54"/>
  <c r="CJ393" i="54"/>
  <c r="CI430" i="54"/>
  <c r="CJ430" i="54"/>
  <c r="CK430" i="54"/>
  <c r="CF430" i="54"/>
  <c r="CM430" i="54"/>
  <c r="CP430" i="54" s="1"/>
  <c r="CQ430" i="54" s="1"/>
  <c r="CR430" i="54" s="1"/>
  <c r="CL430" i="54"/>
  <c r="CG430" i="54"/>
  <c r="DI430" i="54" s="1"/>
  <c r="DJ430" i="54" s="1"/>
  <c r="DK430" i="54" s="1"/>
  <c r="CH430" i="54"/>
  <c r="B430" i="47" s="1"/>
  <c r="D430" i="47" s="1"/>
  <c r="W430" i="47" s="1"/>
  <c r="X430" i="47" s="1"/>
  <c r="CG683" i="54"/>
  <c r="DI683" i="54" s="1"/>
  <c r="DJ683" i="54" s="1"/>
  <c r="DK683" i="54" s="1"/>
  <c r="CH683" i="54"/>
  <c r="B683" i="47" s="1"/>
  <c r="D683" i="47" s="1"/>
  <c r="W683" i="47" s="1"/>
  <c r="X683" i="47" s="1"/>
  <c r="CI683" i="54"/>
  <c r="CK683" i="54"/>
  <c r="CJ683" i="54"/>
  <c r="CF683" i="54"/>
  <c r="CL683" i="54"/>
  <c r="CM683" i="54"/>
  <c r="CP683" i="54" s="1"/>
  <c r="CQ683" i="54" s="1"/>
  <c r="CR683" i="54" s="1"/>
  <c r="CL882" i="54"/>
  <c r="CK882" i="54"/>
  <c r="CG882" i="54"/>
  <c r="DI882" i="54" s="1"/>
  <c r="DJ882" i="54" s="1"/>
  <c r="DK882" i="54" s="1"/>
  <c r="CM882" i="54"/>
  <c r="CP882" i="54" s="1"/>
  <c r="CQ882" i="54" s="1"/>
  <c r="CR882" i="54" s="1"/>
  <c r="CH882" i="54"/>
  <c r="B882" i="47" s="1"/>
  <c r="D882" i="47" s="1"/>
  <c r="W882" i="47" s="1"/>
  <c r="X882" i="47" s="1"/>
  <c r="CI882" i="54"/>
  <c r="CF882" i="54"/>
  <c r="CJ882" i="54"/>
  <c r="CJ738" i="54"/>
  <c r="CI738" i="54"/>
  <c r="CK738" i="54"/>
  <c r="CL738" i="54"/>
  <c r="CG738" i="54"/>
  <c r="DI738" i="54" s="1"/>
  <c r="DJ738" i="54" s="1"/>
  <c r="DK738" i="54" s="1"/>
  <c r="CF738" i="54"/>
  <c r="CH738" i="54"/>
  <c r="B738" i="47" s="1"/>
  <c r="D738" i="47" s="1"/>
  <c r="W738" i="47" s="1"/>
  <c r="X738" i="47" s="1"/>
  <c r="CM738" i="54"/>
  <c r="CP738" i="54" s="1"/>
  <c r="CQ738" i="54" s="1"/>
  <c r="CR738" i="54" s="1"/>
  <c r="CG474" i="54"/>
  <c r="DI474" i="54" s="1"/>
  <c r="DJ474" i="54" s="1"/>
  <c r="DK474" i="54" s="1"/>
  <c r="CF474" i="54"/>
  <c r="CI474" i="54"/>
  <c r="CL474" i="54"/>
  <c r="CH474" i="54"/>
  <c r="B474" i="47" s="1"/>
  <c r="D474" i="47" s="1"/>
  <c r="W474" i="47" s="1"/>
  <c r="X474" i="47" s="1"/>
  <c r="CM474" i="54"/>
  <c r="CP474" i="54" s="1"/>
  <c r="CQ474" i="54" s="1"/>
  <c r="CR474" i="54" s="1"/>
  <c r="CJ474" i="54"/>
  <c r="CK474" i="54"/>
  <c r="CJ167" i="54"/>
  <c r="CL167" i="54"/>
  <c r="CM167" i="54"/>
  <c r="CP167" i="54" s="1"/>
  <c r="CQ167" i="54" s="1"/>
  <c r="CR167" i="54" s="1"/>
  <c r="CF167" i="54"/>
  <c r="CI167" i="54"/>
  <c r="CH167" i="54"/>
  <c r="B167" i="47" s="1"/>
  <c r="D167" i="47" s="1"/>
  <c r="W167" i="47" s="1"/>
  <c r="X167" i="47" s="1"/>
  <c r="CK167" i="54"/>
  <c r="CG167" i="54"/>
  <c r="DI167" i="54" s="1"/>
  <c r="DJ167" i="54" s="1"/>
  <c r="DK167" i="54" s="1"/>
  <c r="CK916" i="54"/>
  <c r="CF916" i="54"/>
  <c r="CG916" i="54"/>
  <c r="DI916" i="54" s="1"/>
  <c r="DJ916" i="54" s="1"/>
  <c r="DK916" i="54" s="1"/>
  <c r="CM916" i="54"/>
  <c r="CP916" i="54" s="1"/>
  <c r="CQ916" i="54" s="1"/>
  <c r="CR916" i="54" s="1"/>
  <c r="CL916" i="54"/>
  <c r="CH916" i="54"/>
  <c r="B916" i="47" s="1"/>
  <c r="D916" i="47" s="1"/>
  <c r="W916" i="47" s="1"/>
  <c r="X916" i="47" s="1"/>
  <c r="CJ916" i="54"/>
  <c r="CI916" i="54"/>
  <c r="CH345" i="54"/>
  <c r="B345" i="47" s="1"/>
  <c r="D345" i="47" s="1"/>
  <c r="W345" i="47" s="1"/>
  <c r="X345" i="47" s="1"/>
  <c r="CK345" i="54"/>
  <c r="CJ345" i="54"/>
  <c r="CM345" i="54"/>
  <c r="CP345" i="54" s="1"/>
  <c r="CQ345" i="54" s="1"/>
  <c r="CR345" i="54" s="1"/>
  <c r="CL345" i="54"/>
  <c r="CF345" i="54"/>
  <c r="CG345" i="54"/>
  <c r="DI345" i="54" s="1"/>
  <c r="DJ345" i="54" s="1"/>
  <c r="DK345" i="54" s="1"/>
  <c r="CI345" i="54"/>
  <c r="CG804" i="54"/>
  <c r="DI804" i="54" s="1"/>
  <c r="DJ804" i="54" s="1"/>
  <c r="DK804" i="54" s="1"/>
  <c r="CM804" i="54"/>
  <c r="CP804" i="54" s="1"/>
  <c r="CQ804" i="54" s="1"/>
  <c r="CR804" i="54" s="1"/>
  <c r="CI804" i="54"/>
  <c r="CK804" i="54"/>
  <c r="CJ804" i="54"/>
  <c r="CL804" i="54"/>
  <c r="CH804" i="54"/>
  <c r="B804" i="47" s="1"/>
  <c r="D804" i="47" s="1"/>
  <c r="W804" i="47" s="1"/>
  <c r="X804" i="47" s="1"/>
  <c r="CF804" i="54"/>
  <c r="CL957" i="54"/>
  <c r="CI957" i="54"/>
  <c r="CG957" i="54"/>
  <c r="DI957" i="54" s="1"/>
  <c r="DJ957" i="54" s="1"/>
  <c r="DK957" i="54" s="1"/>
  <c r="CH957" i="54"/>
  <c r="B957" i="47" s="1"/>
  <c r="D957" i="47" s="1"/>
  <c r="W957" i="47" s="1"/>
  <c r="X957" i="47" s="1"/>
  <c r="CM957" i="54"/>
  <c r="CP957" i="54" s="1"/>
  <c r="CQ957" i="54" s="1"/>
  <c r="CR957" i="54" s="1"/>
  <c r="CJ957" i="54"/>
  <c r="CF957" i="54"/>
  <c r="CK957" i="54"/>
  <c r="CL926" i="54"/>
  <c r="CG926" i="54"/>
  <c r="DI926" i="54" s="1"/>
  <c r="DJ926" i="54" s="1"/>
  <c r="DK926" i="54" s="1"/>
  <c r="CJ926" i="54"/>
  <c r="CM926" i="54"/>
  <c r="CP926" i="54" s="1"/>
  <c r="CQ926" i="54" s="1"/>
  <c r="CR926" i="54" s="1"/>
  <c r="CH926" i="54"/>
  <c r="B926" i="47" s="1"/>
  <c r="D926" i="47" s="1"/>
  <c r="W926" i="47" s="1"/>
  <c r="X926" i="47" s="1"/>
  <c r="CK926" i="54"/>
  <c r="CI926" i="54"/>
  <c r="CF926" i="54"/>
  <c r="CH183" i="54"/>
  <c r="B183" i="47" s="1"/>
  <c r="D183" i="47" s="1"/>
  <c r="W183" i="47" s="1"/>
  <c r="X183" i="47" s="1"/>
  <c r="CI183" i="54"/>
  <c r="CG183" i="54"/>
  <c r="DI183" i="54" s="1"/>
  <c r="DJ183" i="54" s="1"/>
  <c r="DK183" i="54" s="1"/>
  <c r="CJ183" i="54"/>
  <c r="CM183" i="54"/>
  <c r="CP183" i="54" s="1"/>
  <c r="CQ183" i="54" s="1"/>
  <c r="CR183" i="54" s="1"/>
  <c r="CF183" i="54"/>
  <c r="CL183" i="54"/>
  <c r="CK183" i="54"/>
  <c r="CN305" i="54"/>
  <c r="B309" i="44" s="1"/>
  <c r="CK118" i="54"/>
  <c r="CL118" i="54"/>
  <c r="CJ118" i="54"/>
  <c r="CM118" i="54"/>
  <c r="CP118" i="54" s="1"/>
  <c r="CQ118" i="54" s="1"/>
  <c r="CR118" i="54" s="1"/>
  <c r="CH118" i="54"/>
  <c r="B118" i="47" s="1"/>
  <c r="D118" i="47" s="1"/>
  <c r="W118" i="47" s="1"/>
  <c r="X118" i="47" s="1"/>
  <c r="CF118" i="54"/>
  <c r="CG118" i="54"/>
  <c r="DI118" i="54" s="1"/>
  <c r="DJ118" i="54" s="1"/>
  <c r="DK118" i="54" s="1"/>
  <c r="CI118" i="54"/>
  <c r="CG34" i="54"/>
  <c r="DI34" i="54" s="1"/>
  <c r="DJ34" i="54" s="1"/>
  <c r="DK34" i="54" s="1"/>
  <c r="CL34" i="54"/>
  <c r="CH34" i="54"/>
  <c r="B34" i="47" s="1"/>
  <c r="D34" i="47" s="1"/>
  <c r="W34" i="47" s="1"/>
  <c r="X34" i="47" s="1"/>
  <c r="CK34" i="54"/>
  <c r="CI34" i="54"/>
  <c r="CF34" i="54"/>
  <c r="CJ34" i="54"/>
  <c r="CM34" i="54"/>
  <c r="CP34" i="54" s="1"/>
  <c r="CQ34" i="54" s="1"/>
  <c r="CR34" i="54" s="1"/>
  <c r="CJ90" i="54"/>
  <c r="CF90" i="54"/>
  <c r="CG90" i="54"/>
  <c r="DI90" i="54" s="1"/>
  <c r="DJ90" i="54" s="1"/>
  <c r="DK90" i="54" s="1"/>
  <c r="CI90" i="54"/>
  <c r="CM90" i="54"/>
  <c r="CP90" i="54" s="1"/>
  <c r="CQ90" i="54" s="1"/>
  <c r="CR90" i="54" s="1"/>
  <c r="CL90" i="54"/>
  <c r="CK90" i="54"/>
  <c r="CH90" i="54"/>
  <c r="B90" i="47" s="1"/>
  <c r="D90" i="47" s="1"/>
  <c r="W90" i="47" s="1"/>
  <c r="X90" i="47" s="1"/>
  <c r="CJ112" i="54"/>
  <c r="CF112" i="54"/>
  <c r="CG112" i="54"/>
  <c r="DI112" i="54" s="1"/>
  <c r="DJ112" i="54" s="1"/>
  <c r="DK112" i="54" s="1"/>
  <c r="CK112" i="54"/>
  <c r="CI112" i="54"/>
  <c r="CH112" i="54"/>
  <c r="B112" i="47" s="1"/>
  <c r="D112" i="47" s="1"/>
  <c r="W112" i="47" s="1"/>
  <c r="X112" i="47" s="1"/>
  <c r="CL112" i="54"/>
  <c r="CM112" i="54"/>
  <c r="CP112" i="54" s="1"/>
  <c r="CQ112" i="54" s="1"/>
  <c r="CR112" i="54" s="1"/>
  <c r="CL790" i="54"/>
  <c r="CJ790" i="54"/>
  <c r="CK790" i="54"/>
  <c r="CM790" i="54"/>
  <c r="CP790" i="54" s="1"/>
  <c r="CQ790" i="54" s="1"/>
  <c r="CR790" i="54" s="1"/>
  <c r="CG790" i="54"/>
  <c r="DI790" i="54" s="1"/>
  <c r="DJ790" i="54" s="1"/>
  <c r="DK790" i="54" s="1"/>
  <c r="CI790" i="54"/>
  <c r="CF790" i="54"/>
  <c r="CH790" i="54"/>
  <c r="B790" i="47" s="1"/>
  <c r="D790" i="47" s="1"/>
  <c r="W790" i="47" s="1"/>
  <c r="X790" i="47" s="1"/>
  <c r="CF739" i="54"/>
  <c r="CG739" i="54"/>
  <c r="DI739" i="54" s="1"/>
  <c r="DJ739" i="54" s="1"/>
  <c r="DK739" i="54" s="1"/>
  <c r="CL739" i="54"/>
  <c r="CH739" i="54"/>
  <c r="B739" i="47" s="1"/>
  <c r="D739" i="47" s="1"/>
  <c r="W739" i="47" s="1"/>
  <c r="X739" i="47" s="1"/>
  <c r="CI739" i="54"/>
  <c r="CJ739" i="54"/>
  <c r="CK739" i="54"/>
  <c r="CM739" i="54"/>
  <c r="CP739" i="54" s="1"/>
  <c r="CQ739" i="54" s="1"/>
  <c r="CR739" i="54" s="1"/>
  <c r="CM799" i="54"/>
  <c r="CP799" i="54" s="1"/>
  <c r="CQ799" i="54" s="1"/>
  <c r="CR799" i="54" s="1"/>
  <c r="CI799" i="54"/>
  <c r="CG799" i="54"/>
  <c r="DI799" i="54" s="1"/>
  <c r="DJ799" i="54" s="1"/>
  <c r="DK799" i="54" s="1"/>
  <c r="CF799" i="54"/>
  <c r="CH799" i="54"/>
  <c r="B799" i="47" s="1"/>
  <c r="D799" i="47" s="1"/>
  <c r="W799" i="47" s="1"/>
  <c r="X799" i="47" s="1"/>
  <c r="CL799" i="54"/>
  <c r="CJ799" i="54"/>
  <c r="CK799" i="54"/>
  <c r="CI529" i="54"/>
  <c r="CG529" i="54"/>
  <c r="DI529" i="54" s="1"/>
  <c r="DJ529" i="54" s="1"/>
  <c r="DK529" i="54" s="1"/>
  <c r="CH529" i="54"/>
  <c r="B529" i="47" s="1"/>
  <c r="D529" i="47" s="1"/>
  <c r="W529" i="47" s="1"/>
  <c r="X529" i="47" s="1"/>
  <c r="CM529" i="54"/>
  <c r="CP529" i="54" s="1"/>
  <c r="CQ529" i="54" s="1"/>
  <c r="CR529" i="54" s="1"/>
  <c r="CJ529" i="54"/>
  <c r="CF529" i="54"/>
  <c r="CL529" i="54"/>
  <c r="CK529" i="54"/>
  <c r="CH945" i="54"/>
  <c r="B945" i="47" s="1"/>
  <c r="D945" i="47" s="1"/>
  <c r="W945" i="47" s="1"/>
  <c r="X945" i="47" s="1"/>
  <c r="CK945" i="54"/>
  <c r="CF945" i="54"/>
  <c r="CI945" i="54"/>
  <c r="CL945" i="54"/>
  <c r="CG945" i="54"/>
  <c r="DI945" i="54" s="1"/>
  <c r="DJ945" i="54" s="1"/>
  <c r="DK945" i="54" s="1"/>
  <c r="CM945" i="54"/>
  <c r="CP945" i="54" s="1"/>
  <c r="CQ945" i="54" s="1"/>
  <c r="CR945" i="54" s="1"/>
  <c r="CJ945" i="54"/>
  <c r="CF527" i="54"/>
  <c r="CJ527" i="54"/>
  <c r="CM527" i="54"/>
  <c r="CP527" i="54" s="1"/>
  <c r="CQ527" i="54" s="1"/>
  <c r="CR527" i="54" s="1"/>
  <c r="CK527" i="54"/>
  <c r="CI527" i="54"/>
  <c r="CL527" i="54"/>
  <c r="CH527" i="54"/>
  <c r="B527" i="47" s="1"/>
  <c r="D527" i="47" s="1"/>
  <c r="W527" i="47" s="1"/>
  <c r="X527" i="47" s="1"/>
  <c r="CG527" i="54"/>
  <c r="DI527" i="54" s="1"/>
  <c r="DJ527" i="54" s="1"/>
  <c r="DK527" i="54" s="1"/>
  <c r="CJ908" i="54"/>
  <c r="CG908" i="54"/>
  <c r="DI908" i="54" s="1"/>
  <c r="DJ908" i="54" s="1"/>
  <c r="DK908" i="54" s="1"/>
  <c r="CH908" i="54"/>
  <c r="B908" i="47" s="1"/>
  <c r="D908" i="47" s="1"/>
  <c r="W908" i="47" s="1"/>
  <c r="X908" i="47" s="1"/>
  <c r="CM908" i="54"/>
  <c r="CP908" i="54" s="1"/>
  <c r="CQ908" i="54" s="1"/>
  <c r="CR908" i="54" s="1"/>
  <c r="CI908" i="54"/>
  <c r="CK908" i="54"/>
  <c r="CF908" i="54"/>
  <c r="CL908" i="54"/>
  <c r="CK258" i="54"/>
  <c r="CL258" i="54"/>
  <c r="CG258" i="54"/>
  <c r="DI258" i="54" s="1"/>
  <c r="DJ258" i="54" s="1"/>
  <c r="DK258" i="54" s="1"/>
  <c r="CJ258" i="54"/>
  <c r="CM258" i="54"/>
  <c r="CP258" i="54" s="1"/>
  <c r="CQ258" i="54" s="1"/>
  <c r="CR258" i="54" s="1"/>
  <c r="CI258" i="54"/>
  <c r="CF258" i="54"/>
  <c r="CH258" i="54"/>
  <c r="B258" i="47" s="1"/>
  <c r="D258" i="47" s="1"/>
  <c r="W258" i="47" s="1"/>
  <c r="X258" i="47" s="1"/>
  <c r="CI821" i="54"/>
  <c r="CL821" i="54"/>
  <c r="CK821" i="54"/>
  <c r="CJ821" i="54"/>
  <c r="CM821" i="54"/>
  <c r="CP821" i="54" s="1"/>
  <c r="CQ821" i="54" s="1"/>
  <c r="CR821" i="54" s="1"/>
  <c r="CH821" i="54"/>
  <c r="B821" i="47" s="1"/>
  <c r="D821" i="47" s="1"/>
  <c r="W821" i="47" s="1"/>
  <c r="X821" i="47" s="1"/>
  <c r="CG821" i="54"/>
  <c r="DI821" i="54" s="1"/>
  <c r="DJ821" i="54" s="1"/>
  <c r="DK821" i="54" s="1"/>
  <c r="CF821" i="54"/>
  <c r="CK190" i="54"/>
  <c r="CL190" i="54"/>
  <c r="CG190" i="54"/>
  <c r="DI190" i="54" s="1"/>
  <c r="DJ190" i="54" s="1"/>
  <c r="DK190" i="54" s="1"/>
  <c r="CJ190" i="54"/>
  <c r="CH190" i="54"/>
  <c r="B190" i="47" s="1"/>
  <c r="D190" i="47" s="1"/>
  <c r="W190" i="47" s="1"/>
  <c r="X190" i="47" s="1"/>
  <c r="CM190" i="54"/>
  <c r="CP190" i="54" s="1"/>
  <c r="CQ190" i="54" s="1"/>
  <c r="CR190" i="54" s="1"/>
  <c r="CF190" i="54"/>
  <c r="CI190" i="54"/>
  <c r="CK231" i="54"/>
  <c r="CL231" i="54"/>
  <c r="CM231" i="54"/>
  <c r="CP231" i="54" s="1"/>
  <c r="CQ231" i="54" s="1"/>
  <c r="CR231" i="54" s="1"/>
  <c r="CJ231" i="54"/>
  <c r="CG231" i="54"/>
  <c r="DI231" i="54" s="1"/>
  <c r="DJ231" i="54" s="1"/>
  <c r="DK231" i="54" s="1"/>
  <c r="CI231" i="54"/>
  <c r="CF231" i="54"/>
  <c r="CH231" i="54"/>
  <c r="B231" i="47" s="1"/>
  <c r="D231" i="47" s="1"/>
  <c r="W231" i="47" s="1"/>
  <c r="X231" i="47" s="1"/>
  <c r="CL574" i="54"/>
  <c r="CM574" i="54"/>
  <c r="CP574" i="54" s="1"/>
  <c r="CQ574" i="54" s="1"/>
  <c r="CR574" i="54" s="1"/>
  <c r="CI574" i="54"/>
  <c r="CK574" i="54"/>
  <c r="CF574" i="54"/>
  <c r="CH574" i="54"/>
  <c r="B574" i="47" s="1"/>
  <c r="D574" i="47" s="1"/>
  <c r="W574" i="47" s="1"/>
  <c r="X574" i="47" s="1"/>
  <c r="CJ574" i="54"/>
  <c r="CG574" i="54"/>
  <c r="DI574" i="54" s="1"/>
  <c r="DJ574" i="54" s="1"/>
  <c r="DK574" i="54" s="1"/>
  <c r="CF625" i="54"/>
  <c r="CH625" i="54"/>
  <c r="B625" i="47" s="1"/>
  <c r="D625" i="47" s="1"/>
  <c r="W625" i="47" s="1"/>
  <c r="X625" i="47" s="1"/>
  <c r="CI625" i="54"/>
  <c r="CG625" i="54"/>
  <c r="DI625" i="54" s="1"/>
  <c r="DJ625" i="54" s="1"/>
  <c r="DK625" i="54" s="1"/>
  <c r="CJ625" i="54"/>
  <c r="CM625" i="54"/>
  <c r="CP625" i="54" s="1"/>
  <c r="CQ625" i="54" s="1"/>
  <c r="CR625" i="54" s="1"/>
  <c r="CK625" i="54"/>
  <c r="CL625" i="54"/>
  <c r="CH293" i="54"/>
  <c r="B293" i="47" s="1"/>
  <c r="D293" i="47" s="1"/>
  <c r="W293" i="47" s="1"/>
  <c r="X293" i="47" s="1"/>
  <c r="CI293" i="54"/>
  <c r="CK293" i="54"/>
  <c r="CF293" i="54"/>
  <c r="CG293" i="54"/>
  <c r="DI293" i="54" s="1"/>
  <c r="DJ293" i="54" s="1"/>
  <c r="DK293" i="54" s="1"/>
  <c r="CL293" i="54"/>
  <c r="CM293" i="54"/>
  <c r="CP293" i="54" s="1"/>
  <c r="CQ293" i="54" s="1"/>
  <c r="CR293" i="54" s="1"/>
  <c r="CJ293" i="54"/>
  <c r="CH266" i="54"/>
  <c r="B266" i="47" s="1"/>
  <c r="D266" i="47" s="1"/>
  <c r="W266" i="47" s="1"/>
  <c r="X266" i="47" s="1"/>
  <c r="CI266" i="54"/>
  <c r="CF266" i="54"/>
  <c r="CM266" i="54"/>
  <c r="CP266" i="54" s="1"/>
  <c r="CQ266" i="54" s="1"/>
  <c r="CR266" i="54" s="1"/>
  <c r="CL266" i="54"/>
  <c r="CK266" i="54"/>
  <c r="CJ266" i="54"/>
  <c r="CG266" i="54"/>
  <c r="DI266" i="54" s="1"/>
  <c r="DJ266" i="54" s="1"/>
  <c r="DK266" i="54" s="1"/>
  <c r="CL600" i="54"/>
  <c r="CI600" i="54"/>
  <c r="CM600" i="54"/>
  <c r="CP600" i="54" s="1"/>
  <c r="CQ600" i="54" s="1"/>
  <c r="CR600" i="54" s="1"/>
  <c r="CG600" i="54"/>
  <c r="DI600" i="54" s="1"/>
  <c r="DJ600" i="54" s="1"/>
  <c r="DK600" i="54" s="1"/>
  <c r="CJ600" i="54"/>
  <c r="CH600" i="54"/>
  <c r="B600" i="47" s="1"/>
  <c r="D600" i="47" s="1"/>
  <c r="W600" i="47" s="1"/>
  <c r="X600" i="47" s="1"/>
  <c r="CF600" i="54"/>
  <c r="CK600" i="54"/>
  <c r="CL490" i="54"/>
  <c r="CM490" i="54"/>
  <c r="CP490" i="54" s="1"/>
  <c r="CQ490" i="54" s="1"/>
  <c r="CR490" i="54" s="1"/>
  <c r="CF490" i="54"/>
  <c r="CH490" i="54"/>
  <c r="B490" i="47" s="1"/>
  <c r="D490" i="47" s="1"/>
  <c r="W490" i="47" s="1"/>
  <c r="X490" i="47" s="1"/>
  <c r="CJ490" i="54"/>
  <c r="CK490" i="54"/>
  <c r="CG490" i="54"/>
  <c r="DI490" i="54" s="1"/>
  <c r="DJ490" i="54" s="1"/>
  <c r="DK490" i="54" s="1"/>
  <c r="CI490" i="54"/>
  <c r="CF168" i="54"/>
  <c r="CH168" i="54"/>
  <c r="B168" i="47" s="1"/>
  <c r="D168" i="47" s="1"/>
  <c r="W168" i="47" s="1"/>
  <c r="X168" i="47" s="1"/>
  <c r="CL168" i="54"/>
  <c r="CG168" i="54"/>
  <c r="DI168" i="54" s="1"/>
  <c r="DJ168" i="54" s="1"/>
  <c r="DK168" i="54" s="1"/>
  <c r="CI168" i="54"/>
  <c r="CM168" i="54"/>
  <c r="CP168" i="54" s="1"/>
  <c r="CQ168" i="54" s="1"/>
  <c r="CR168" i="54" s="1"/>
  <c r="CJ168" i="54"/>
  <c r="CK168" i="54"/>
  <c r="CM363" i="54"/>
  <c r="CP363" i="54" s="1"/>
  <c r="CQ363" i="54" s="1"/>
  <c r="CR363" i="54" s="1"/>
  <c r="CJ363" i="54"/>
  <c r="CF363" i="54"/>
  <c r="CG363" i="54"/>
  <c r="DI363" i="54" s="1"/>
  <c r="DJ363" i="54" s="1"/>
  <c r="DK363" i="54" s="1"/>
  <c r="CL363" i="54"/>
  <c r="CI363" i="54"/>
  <c r="CH363" i="54"/>
  <c r="B363" i="47" s="1"/>
  <c r="D363" i="47" s="1"/>
  <c r="W363" i="47" s="1"/>
  <c r="X363" i="47" s="1"/>
  <c r="CK363" i="54"/>
  <c r="CK846" i="54"/>
  <c r="CM846" i="54"/>
  <c r="CP846" i="54" s="1"/>
  <c r="CQ846" i="54" s="1"/>
  <c r="CR846" i="54" s="1"/>
  <c r="CI846" i="54"/>
  <c r="CJ846" i="54"/>
  <c r="CF846" i="54"/>
  <c r="CL846" i="54"/>
  <c r="CH846" i="54"/>
  <c r="B846" i="47" s="1"/>
  <c r="D846" i="47" s="1"/>
  <c r="W846" i="47" s="1"/>
  <c r="X846" i="47" s="1"/>
  <c r="CG846" i="54"/>
  <c r="DI846" i="54" s="1"/>
  <c r="DJ846" i="54" s="1"/>
  <c r="DK846" i="54" s="1"/>
  <c r="CF247" i="54"/>
  <c r="CH247" i="54"/>
  <c r="B247" i="47" s="1"/>
  <c r="D247" i="47" s="1"/>
  <c r="W247" i="47" s="1"/>
  <c r="X247" i="47" s="1"/>
  <c r="CG247" i="54"/>
  <c r="DI247" i="54" s="1"/>
  <c r="DJ247" i="54" s="1"/>
  <c r="DK247" i="54" s="1"/>
  <c r="CL247" i="54"/>
  <c r="CK247" i="54"/>
  <c r="CI247" i="54"/>
  <c r="CJ247" i="54"/>
  <c r="CM247" i="54"/>
  <c r="CP247" i="54" s="1"/>
  <c r="CQ247" i="54" s="1"/>
  <c r="CR247" i="54" s="1"/>
  <c r="CF14" i="54"/>
  <c r="CH14" i="54"/>
  <c r="B14" i="47" s="1"/>
  <c r="D14" i="47" s="1"/>
  <c r="W14" i="47" s="1"/>
  <c r="X14" i="47" s="1"/>
  <c r="CJ14" i="54"/>
  <c r="CI14" i="54"/>
  <c r="CL14" i="54"/>
  <c r="CG14" i="54"/>
  <c r="DI14" i="54" s="1"/>
  <c r="DJ14" i="54" s="1"/>
  <c r="DK14" i="54" s="1"/>
  <c r="CM14" i="54"/>
  <c r="CP14" i="54" s="1"/>
  <c r="CQ14" i="54" s="1"/>
  <c r="CR14" i="54" s="1"/>
  <c r="CK14" i="54"/>
  <c r="CL437" i="54"/>
  <c r="CG437" i="54"/>
  <c r="DI437" i="54" s="1"/>
  <c r="DJ437" i="54" s="1"/>
  <c r="DK437" i="54" s="1"/>
  <c r="CH437" i="54"/>
  <c r="B437" i="47" s="1"/>
  <c r="D437" i="47" s="1"/>
  <c r="W437" i="47" s="1"/>
  <c r="X437" i="47" s="1"/>
  <c r="CI437" i="54"/>
  <c r="CJ437" i="54"/>
  <c r="CK437" i="54"/>
  <c r="CM437" i="54"/>
  <c r="CP437" i="54" s="1"/>
  <c r="CQ437" i="54" s="1"/>
  <c r="CR437" i="54" s="1"/>
  <c r="CF437" i="54"/>
  <c r="CL441" i="54"/>
  <c r="CM441" i="54"/>
  <c r="CP441" i="54" s="1"/>
  <c r="CQ441" i="54" s="1"/>
  <c r="CR441" i="54" s="1"/>
  <c r="CH441" i="54"/>
  <c r="B441" i="47" s="1"/>
  <c r="D441" i="47" s="1"/>
  <c r="W441" i="47" s="1"/>
  <c r="X441" i="47" s="1"/>
  <c r="CI441" i="54"/>
  <c r="CJ441" i="54"/>
  <c r="CG441" i="54"/>
  <c r="DI441" i="54" s="1"/>
  <c r="DJ441" i="54" s="1"/>
  <c r="DK441" i="54" s="1"/>
  <c r="CF441" i="54"/>
  <c r="CK441" i="54"/>
  <c r="CJ592" i="54"/>
  <c r="CI592" i="54"/>
  <c r="CH592" i="54"/>
  <c r="B592" i="47" s="1"/>
  <c r="D592" i="47" s="1"/>
  <c r="W592" i="47" s="1"/>
  <c r="X592" i="47" s="1"/>
  <c r="CK592" i="54"/>
  <c r="CL592" i="54"/>
  <c r="CF592" i="54"/>
  <c r="CM592" i="54"/>
  <c r="CP592" i="54" s="1"/>
  <c r="CQ592" i="54" s="1"/>
  <c r="CR592" i="54" s="1"/>
  <c r="CG592" i="54"/>
  <c r="DI592" i="54" s="1"/>
  <c r="DJ592" i="54" s="1"/>
  <c r="DK592" i="54" s="1"/>
  <c r="CN819" i="54"/>
  <c r="B823" i="44" s="1"/>
  <c r="CN385" i="54"/>
  <c r="B389" i="44" s="1"/>
  <c r="CG59" i="54"/>
  <c r="DI59" i="54" s="1"/>
  <c r="DJ59" i="54" s="1"/>
  <c r="DK59" i="54" s="1"/>
  <c r="CL59" i="54"/>
  <c r="CM59" i="54"/>
  <c r="CP59" i="54" s="1"/>
  <c r="CQ59" i="54" s="1"/>
  <c r="CR59" i="54" s="1"/>
  <c r="CJ59" i="54"/>
  <c r="CF59" i="54"/>
  <c r="CH59" i="54"/>
  <c r="B59" i="47" s="1"/>
  <c r="D59" i="47" s="1"/>
  <c r="W59" i="47" s="1"/>
  <c r="X59" i="47" s="1"/>
  <c r="CI59" i="54"/>
  <c r="CK59" i="54"/>
  <c r="CF100" i="54"/>
  <c r="CL100" i="54"/>
  <c r="CG100" i="54"/>
  <c r="DI100" i="54" s="1"/>
  <c r="DJ100" i="54" s="1"/>
  <c r="DK100" i="54" s="1"/>
  <c r="CK100" i="54"/>
  <c r="CH100" i="54"/>
  <c r="B100" i="47" s="1"/>
  <c r="D100" i="47" s="1"/>
  <c r="W100" i="47" s="1"/>
  <c r="X100" i="47" s="1"/>
  <c r="CJ100" i="54"/>
  <c r="CI100" i="54"/>
  <c r="CM100" i="54"/>
  <c r="CP100" i="54" s="1"/>
  <c r="CQ100" i="54" s="1"/>
  <c r="CR100" i="54" s="1"/>
  <c r="CK122" i="54"/>
  <c r="CM122" i="54"/>
  <c r="CP122" i="54" s="1"/>
  <c r="CQ122" i="54" s="1"/>
  <c r="CR122" i="54" s="1"/>
  <c r="CJ122" i="54"/>
  <c r="CL122" i="54"/>
  <c r="CI122" i="54"/>
  <c r="CF122" i="54"/>
  <c r="CG122" i="54"/>
  <c r="DI122" i="54" s="1"/>
  <c r="DJ122" i="54" s="1"/>
  <c r="DK122" i="54" s="1"/>
  <c r="CH122" i="54"/>
  <c r="B122" i="47" s="1"/>
  <c r="D122" i="47" s="1"/>
  <c r="W122" i="47" s="1"/>
  <c r="X122" i="47" s="1"/>
  <c r="CF944" i="54"/>
  <c r="CL944" i="54"/>
  <c r="CG944" i="54"/>
  <c r="DI944" i="54" s="1"/>
  <c r="DJ944" i="54" s="1"/>
  <c r="DK944" i="54" s="1"/>
  <c r="CH944" i="54"/>
  <c r="B944" i="47" s="1"/>
  <c r="D944" i="47" s="1"/>
  <c r="W944" i="47" s="1"/>
  <c r="X944" i="47" s="1"/>
  <c r="CM944" i="54"/>
  <c r="CP944" i="54" s="1"/>
  <c r="CQ944" i="54" s="1"/>
  <c r="CR944" i="54" s="1"/>
  <c r="CI944" i="54"/>
  <c r="CK944" i="54"/>
  <c r="CJ944" i="54"/>
  <c r="CH716" i="54"/>
  <c r="B716" i="47" s="1"/>
  <c r="D716" i="47" s="1"/>
  <c r="W716" i="47" s="1"/>
  <c r="X716" i="47" s="1"/>
  <c r="CI716" i="54"/>
  <c r="CK716" i="54"/>
  <c r="CJ716" i="54"/>
  <c r="CM716" i="54"/>
  <c r="CP716" i="54" s="1"/>
  <c r="CQ716" i="54" s="1"/>
  <c r="CR716" i="54" s="1"/>
  <c r="CF716" i="54"/>
  <c r="CG716" i="54"/>
  <c r="DI716" i="54" s="1"/>
  <c r="DJ716" i="54" s="1"/>
  <c r="DK716" i="54" s="1"/>
  <c r="CL716" i="54"/>
  <c r="CF497" i="54"/>
  <c r="CM497" i="54"/>
  <c r="CP497" i="54" s="1"/>
  <c r="CQ497" i="54" s="1"/>
  <c r="CR497" i="54" s="1"/>
  <c r="CK497" i="54"/>
  <c r="CL497" i="54"/>
  <c r="CH497" i="54"/>
  <c r="B497" i="47" s="1"/>
  <c r="D497" i="47" s="1"/>
  <c r="W497" i="47" s="1"/>
  <c r="X497" i="47" s="1"/>
  <c r="CJ497" i="54"/>
  <c r="CI497" i="54"/>
  <c r="CG497" i="54"/>
  <c r="DI497" i="54" s="1"/>
  <c r="DJ497" i="54" s="1"/>
  <c r="DK497" i="54" s="1"/>
  <c r="CK656" i="54"/>
  <c r="CJ656" i="54"/>
  <c r="CF656" i="54"/>
  <c r="CL656" i="54"/>
  <c r="CM656" i="54"/>
  <c r="CP656" i="54" s="1"/>
  <c r="CQ656" i="54" s="1"/>
  <c r="CR656" i="54" s="1"/>
  <c r="CG656" i="54"/>
  <c r="DI656" i="54" s="1"/>
  <c r="DJ656" i="54" s="1"/>
  <c r="DK656" i="54" s="1"/>
  <c r="CH656" i="54"/>
  <c r="B656" i="47" s="1"/>
  <c r="D656" i="47" s="1"/>
  <c r="W656" i="47" s="1"/>
  <c r="X656" i="47" s="1"/>
  <c r="CI656" i="54"/>
  <c r="CF467" i="54"/>
  <c r="CG467" i="54"/>
  <c r="DI467" i="54" s="1"/>
  <c r="DJ467" i="54" s="1"/>
  <c r="DK467" i="54" s="1"/>
  <c r="CH467" i="54"/>
  <c r="B467" i="47" s="1"/>
  <c r="D467" i="47" s="1"/>
  <c r="W467" i="47" s="1"/>
  <c r="X467" i="47" s="1"/>
  <c r="CL467" i="54"/>
  <c r="CK467" i="54"/>
  <c r="CJ467" i="54"/>
  <c r="CI467" i="54"/>
  <c r="CM467" i="54"/>
  <c r="CP467" i="54" s="1"/>
  <c r="CQ467" i="54" s="1"/>
  <c r="CR467" i="54" s="1"/>
  <c r="CJ341" i="54"/>
  <c r="CL341" i="54"/>
  <c r="CF341" i="54"/>
  <c r="CI341" i="54"/>
  <c r="CM341" i="54"/>
  <c r="CP341" i="54" s="1"/>
  <c r="CQ341" i="54" s="1"/>
  <c r="CR341" i="54" s="1"/>
  <c r="CH341" i="54"/>
  <c r="B341" i="47" s="1"/>
  <c r="D341" i="47" s="1"/>
  <c r="W341" i="47" s="1"/>
  <c r="X341" i="47" s="1"/>
  <c r="CG341" i="54"/>
  <c r="DI341" i="54" s="1"/>
  <c r="DJ341" i="54" s="1"/>
  <c r="DK341" i="54" s="1"/>
  <c r="CK341" i="54"/>
  <c r="CH964" i="54"/>
  <c r="B964" i="47" s="1"/>
  <c r="D964" i="47" s="1"/>
  <c r="W964" i="47" s="1"/>
  <c r="X964" i="47" s="1"/>
  <c r="CI964" i="54"/>
  <c r="CJ964" i="54"/>
  <c r="CM964" i="54"/>
  <c r="CP964" i="54" s="1"/>
  <c r="CQ964" i="54" s="1"/>
  <c r="CR964" i="54" s="1"/>
  <c r="CF964" i="54"/>
  <c r="CG964" i="54"/>
  <c r="DI964" i="54" s="1"/>
  <c r="DJ964" i="54" s="1"/>
  <c r="DK964" i="54" s="1"/>
  <c r="CK964" i="54"/>
  <c r="CL964" i="54"/>
  <c r="CL212" i="54"/>
  <c r="CM212" i="54"/>
  <c r="CP212" i="54" s="1"/>
  <c r="CQ212" i="54" s="1"/>
  <c r="CR212" i="54" s="1"/>
  <c r="CJ212" i="54"/>
  <c r="CH212" i="54"/>
  <c r="B212" i="47" s="1"/>
  <c r="D212" i="47" s="1"/>
  <c r="W212" i="47" s="1"/>
  <c r="X212" i="47" s="1"/>
  <c r="CI212" i="54"/>
  <c r="CF212" i="54"/>
  <c r="CK212" i="54"/>
  <c r="CG212" i="54"/>
  <c r="DI212" i="54" s="1"/>
  <c r="DJ212" i="54" s="1"/>
  <c r="DK212" i="54" s="1"/>
  <c r="CM197" i="54"/>
  <c r="CP197" i="54" s="1"/>
  <c r="CQ197" i="54" s="1"/>
  <c r="CR197" i="54" s="1"/>
  <c r="CI197" i="54"/>
  <c r="CF197" i="54"/>
  <c r="CH197" i="54"/>
  <c r="B197" i="47" s="1"/>
  <c r="D197" i="47" s="1"/>
  <c r="W197" i="47" s="1"/>
  <c r="X197" i="47" s="1"/>
  <c r="CG197" i="54"/>
  <c r="DI197" i="54" s="1"/>
  <c r="DJ197" i="54" s="1"/>
  <c r="DK197" i="54" s="1"/>
  <c r="CL197" i="54"/>
  <c r="CJ197" i="54"/>
  <c r="CK197" i="54"/>
  <c r="CF920" i="54"/>
  <c r="CL920" i="54"/>
  <c r="CJ920" i="54"/>
  <c r="CG920" i="54"/>
  <c r="DI920" i="54" s="1"/>
  <c r="DJ920" i="54" s="1"/>
  <c r="DK920" i="54" s="1"/>
  <c r="CH920" i="54"/>
  <c r="B920" i="47" s="1"/>
  <c r="D920" i="47" s="1"/>
  <c r="W920" i="47" s="1"/>
  <c r="X920" i="47" s="1"/>
  <c r="CM920" i="54"/>
  <c r="CP920" i="54" s="1"/>
  <c r="CQ920" i="54" s="1"/>
  <c r="CR920" i="54" s="1"/>
  <c r="CI920" i="54"/>
  <c r="CK920" i="54"/>
  <c r="CJ634" i="54"/>
  <c r="CK634" i="54"/>
  <c r="CG634" i="54"/>
  <c r="DI634" i="54" s="1"/>
  <c r="DJ634" i="54" s="1"/>
  <c r="DK634" i="54" s="1"/>
  <c r="CL634" i="54"/>
  <c r="CM634" i="54"/>
  <c r="CP634" i="54" s="1"/>
  <c r="CQ634" i="54" s="1"/>
  <c r="CR634" i="54" s="1"/>
  <c r="CF634" i="54"/>
  <c r="CH634" i="54"/>
  <c r="B634" i="47" s="1"/>
  <c r="D634" i="47" s="1"/>
  <c r="W634" i="47" s="1"/>
  <c r="X634" i="47" s="1"/>
  <c r="CI634" i="54"/>
  <c r="CK202" i="54"/>
  <c r="CF202" i="54"/>
  <c r="CG202" i="54"/>
  <c r="DI202" i="54" s="1"/>
  <c r="DJ202" i="54" s="1"/>
  <c r="DK202" i="54" s="1"/>
  <c r="CI202" i="54"/>
  <c r="CJ202" i="54"/>
  <c r="CL202" i="54"/>
  <c r="CH202" i="54"/>
  <c r="B202" i="47" s="1"/>
  <c r="D202" i="47" s="1"/>
  <c r="W202" i="47" s="1"/>
  <c r="X202" i="47" s="1"/>
  <c r="CM202" i="54"/>
  <c r="CP202" i="54" s="1"/>
  <c r="CQ202" i="54" s="1"/>
  <c r="CR202" i="54" s="1"/>
  <c r="CI699" i="54"/>
  <c r="CL699" i="54"/>
  <c r="CG699" i="54"/>
  <c r="DI699" i="54" s="1"/>
  <c r="DJ699" i="54" s="1"/>
  <c r="DK699" i="54" s="1"/>
  <c r="CM699" i="54"/>
  <c r="CP699" i="54" s="1"/>
  <c r="CQ699" i="54" s="1"/>
  <c r="CR699" i="54" s="1"/>
  <c r="CH699" i="54"/>
  <c r="B699" i="47" s="1"/>
  <c r="D699" i="47" s="1"/>
  <c r="W699" i="47" s="1"/>
  <c r="X699" i="47" s="1"/>
  <c r="CK699" i="54"/>
  <c r="CF699" i="54"/>
  <c r="CJ699" i="54"/>
  <c r="CK324" i="54"/>
  <c r="CM324" i="54"/>
  <c r="CP324" i="54" s="1"/>
  <c r="CQ324" i="54" s="1"/>
  <c r="CR324" i="54" s="1"/>
  <c r="CJ324" i="54"/>
  <c r="CH324" i="54"/>
  <c r="B324" i="47" s="1"/>
  <c r="D324" i="47" s="1"/>
  <c r="W324" i="47" s="1"/>
  <c r="X324" i="47" s="1"/>
  <c r="CF324" i="54"/>
  <c r="CL324" i="54"/>
  <c r="CI324" i="54"/>
  <c r="CG324" i="54"/>
  <c r="DI324" i="54" s="1"/>
  <c r="DJ324" i="54" s="1"/>
  <c r="DK324" i="54" s="1"/>
  <c r="CL382" i="54"/>
  <c r="CM382" i="54"/>
  <c r="CP382" i="54" s="1"/>
  <c r="CQ382" i="54" s="1"/>
  <c r="CR382" i="54" s="1"/>
  <c r="CH382" i="54"/>
  <c r="B382" i="47" s="1"/>
  <c r="D382" i="47" s="1"/>
  <c r="W382" i="47" s="1"/>
  <c r="X382" i="47" s="1"/>
  <c r="CK382" i="54"/>
  <c r="CJ382" i="54"/>
  <c r="CI382" i="54"/>
  <c r="CF382" i="54"/>
  <c r="CG382" i="54"/>
  <c r="DI382" i="54" s="1"/>
  <c r="DJ382" i="54" s="1"/>
  <c r="DK382" i="54" s="1"/>
  <c r="CI675" i="54"/>
  <c r="CJ675" i="54"/>
  <c r="CL675" i="54"/>
  <c r="CK675" i="54"/>
  <c r="CF675" i="54"/>
  <c r="CM675" i="54"/>
  <c r="CP675" i="54" s="1"/>
  <c r="CQ675" i="54" s="1"/>
  <c r="CR675" i="54" s="1"/>
  <c r="CG675" i="54"/>
  <c r="DI675" i="54" s="1"/>
  <c r="DJ675" i="54" s="1"/>
  <c r="DK675" i="54" s="1"/>
  <c r="CH675" i="54"/>
  <c r="B675" i="47" s="1"/>
  <c r="D675" i="47" s="1"/>
  <c r="W675" i="47" s="1"/>
  <c r="X675" i="47" s="1"/>
  <c r="CH550" i="54"/>
  <c r="B550" i="47" s="1"/>
  <c r="D550" i="47" s="1"/>
  <c r="W550" i="47" s="1"/>
  <c r="X550" i="47" s="1"/>
  <c r="CL550" i="54"/>
  <c r="CM550" i="54"/>
  <c r="CP550" i="54" s="1"/>
  <c r="CQ550" i="54" s="1"/>
  <c r="CR550" i="54" s="1"/>
  <c r="CJ550" i="54"/>
  <c r="CF550" i="54"/>
  <c r="CI550" i="54"/>
  <c r="CK550" i="54"/>
  <c r="CG550" i="54"/>
  <c r="DI550" i="54" s="1"/>
  <c r="DJ550" i="54" s="1"/>
  <c r="DK550" i="54" s="1"/>
  <c r="CM289" i="54"/>
  <c r="CP289" i="54" s="1"/>
  <c r="CQ289" i="54" s="1"/>
  <c r="CR289" i="54" s="1"/>
  <c r="CK289" i="54"/>
  <c r="CL289" i="54"/>
  <c r="CI289" i="54"/>
  <c r="CH289" i="54"/>
  <c r="B289" i="47" s="1"/>
  <c r="D289" i="47" s="1"/>
  <c r="W289" i="47" s="1"/>
  <c r="X289" i="47" s="1"/>
  <c r="CJ289" i="54"/>
  <c r="CF289" i="54"/>
  <c r="CG289" i="54"/>
  <c r="DI289" i="54" s="1"/>
  <c r="DJ289" i="54" s="1"/>
  <c r="DK289" i="54" s="1"/>
  <c r="CF299" i="54"/>
  <c r="CG299" i="54"/>
  <c r="DI299" i="54" s="1"/>
  <c r="DJ299" i="54" s="1"/>
  <c r="DK299" i="54" s="1"/>
  <c r="CL299" i="54"/>
  <c r="CH299" i="54"/>
  <c r="B299" i="47" s="1"/>
  <c r="D299" i="47" s="1"/>
  <c r="W299" i="47" s="1"/>
  <c r="X299" i="47" s="1"/>
  <c r="CM299" i="54"/>
  <c r="CP299" i="54" s="1"/>
  <c r="CQ299" i="54" s="1"/>
  <c r="CR299" i="54" s="1"/>
  <c r="CI299" i="54"/>
  <c r="CK299" i="54"/>
  <c r="CJ299" i="54"/>
  <c r="CM1002" i="54"/>
  <c r="CP1002" i="54" s="1"/>
  <c r="CQ1002" i="54" s="1"/>
  <c r="CR1002" i="54" s="1"/>
  <c r="CH1002" i="54"/>
  <c r="B1002" i="47" s="1"/>
  <c r="D1002" i="47" s="1"/>
  <c r="W1002" i="47" s="1"/>
  <c r="X1002" i="47" s="1"/>
  <c r="CK1002" i="54"/>
  <c r="CJ1002" i="54"/>
  <c r="CF1002" i="54"/>
  <c r="CI1002" i="54"/>
  <c r="CL1002" i="54"/>
  <c r="CG1002" i="54"/>
  <c r="DI1002" i="54" s="1"/>
  <c r="DJ1002" i="54" s="1"/>
  <c r="DK1002" i="54" s="1"/>
  <c r="CJ264" i="54"/>
  <c r="CI264" i="54"/>
  <c r="CL264" i="54"/>
  <c r="CK264" i="54"/>
  <c r="CM264" i="54"/>
  <c r="CP264" i="54" s="1"/>
  <c r="CQ264" i="54" s="1"/>
  <c r="CR264" i="54" s="1"/>
  <c r="CF264" i="54"/>
  <c r="CG264" i="54"/>
  <c r="DI264" i="54" s="1"/>
  <c r="DJ264" i="54" s="1"/>
  <c r="DK264" i="54" s="1"/>
  <c r="CH264" i="54"/>
  <c r="B264" i="47" s="1"/>
  <c r="D264" i="47" s="1"/>
  <c r="W264" i="47" s="1"/>
  <c r="X264" i="47" s="1"/>
  <c r="CJ610" i="54"/>
  <c r="CL610" i="54"/>
  <c r="CG610" i="54"/>
  <c r="DI610" i="54" s="1"/>
  <c r="DJ610" i="54" s="1"/>
  <c r="DK610" i="54" s="1"/>
  <c r="CM610" i="54"/>
  <c r="CP610" i="54" s="1"/>
  <c r="CQ610" i="54" s="1"/>
  <c r="CR610" i="54" s="1"/>
  <c r="CF610" i="54"/>
  <c r="CI610" i="54"/>
  <c r="CH610" i="54"/>
  <c r="B610" i="47" s="1"/>
  <c r="D610" i="47" s="1"/>
  <c r="W610" i="47" s="1"/>
  <c r="X610" i="47" s="1"/>
  <c r="CK610" i="54"/>
  <c r="CI352" i="54"/>
  <c r="CF352" i="54"/>
  <c r="CJ352" i="54"/>
  <c r="CL352" i="54"/>
  <c r="CH352" i="54"/>
  <c r="B352" i="47" s="1"/>
  <c r="D352" i="47" s="1"/>
  <c r="W352" i="47" s="1"/>
  <c r="X352" i="47" s="1"/>
  <c r="CK352" i="54"/>
  <c r="CG352" i="54"/>
  <c r="DI352" i="54" s="1"/>
  <c r="DJ352" i="54" s="1"/>
  <c r="DK352" i="54" s="1"/>
  <c r="CM352" i="54"/>
  <c r="CP352" i="54" s="1"/>
  <c r="CQ352" i="54" s="1"/>
  <c r="CR352" i="54" s="1"/>
  <c r="CH531" i="54"/>
  <c r="B531" i="47" s="1"/>
  <c r="D531" i="47" s="1"/>
  <c r="W531" i="47" s="1"/>
  <c r="X531" i="47" s="1"/>
  <c r="CI531" i="54"/>
  <c r="CM531" i="54"/>
  <c r="CP531" i="54" s="1"/>
  <c r="CQ531" i="54" s="1"/>
  <c r="CR531" i="54" s="1"/>
  <c r="CF531" i="54"/>
  <c r="CG531" i="54"/>
  <c r="DI531" i="54" s="1"/>
  <c r="DJ531" i="54" s="1"/>
  <c r="DK531" i="54" s="1"/>
  <c r="CL531" i="54"/>
  <c r="CK531" i="54"/>
  <c r="CJ531" i="54"/>
  <c r="CI448" i="54"/>
  <c r="CJ448" i="54"/>
  <c r="CK448" i="54"/>
  <c r="CF448" i="54"/>
  <c r="CM448" i="54"/>
  <c r="CP448" i="54" s="1"/>
  <c r="CQ448" i="54" s="1"/>
  <c r="CR448" i="54" s="1"/>
  <c r="CL448" i="54"/>
  <c r="CH448" i="54"/>
  <c r="B448" i="47" s="1"/>
  <c r="D448" i="47" s="1"/>
  <c r="W448" i="47" s="1"/>
  <c r="X448" i="47" s="1"/>
  <c r="CG448" i="54"/>
  <c r="DI448" i="54" s="1"/>
  <c r="DJ448" i="54" s="1"/>
  <c r="DK448" i="54" s="1"/>
  <c r="CJ201" i="54"/>
  <c r="CF201" i="54"/>
  <c r="CL201" i="54"/>
  <c r="CM201" i="54"/>
  <c r="CP201" i="54" s="1"/>
  <c r="CQ201" i="54" s="1"/>
  <c r="CR201" i="54" s="1"/>
  <c r="CG201" i="54"/>
  <c r="DI201" i="54" s="1"/>
  <c r="DJ201" i="54" s="1"/>
  <c r="DK201" i="54" s="1"/>
  <c r="CH201" i="54"/>
  <c r="B201" i="47" s="1"/>
  <c r="D201" i="47" s="1"/>
  <c r="W201" i="47" s="1"/>
  <c r="X201" i="47" s="1"/>
  <c r="CI201" i="54"/>
  <c r="CK201" i="54"/>
  <c r="CL304" i="54"/>
  <c r="CF304" i="54"/>
  <c r="CK304" i="54"/>
  <c r="CM304" i="54"/>
  <c r="CP304" i="54" s="1"/>
  <c r="CQ304" i="54" s="1"/>
  <c r="CR304" i="54" s="1"/>
  <c r="CH304" i="54"/>
  <c r="B304" i="47" s="1"/>
  <c r="D304" i="47" s="1"/>
  <c r="W304" i="47" s="1"/>
  <c r="X304" i="47" s="1"/>
  <c r="CJ304" i="54"/>
  <c r="CI304" i="54"/>
  <c r="CG304" i="54"/>
  <c r="DI304" i="54" s="1"/>
  <c r="DJ304" i="54" s="1"/>
  <c r="DK304" i="54" s="1"/>
  <c r="CG658" i="54"/>
  <c r="DI658" i="54" s="1"/>
  <c r="DJ658" i="54" s="1"/>
  <c r="DK658" i="54" s="1"/>
  <c r="CI658" i="54"/>
  <c r="CM658" i="54"/>
  <c r="CP658" i="54" s="1"/>
  <c r="CQ658" i="54" s="1"/>
  <c r="CR658" i="54" s="1"/>
  <c r="CJ658" i="54"/>
  <c r="CK658" i="54"/>
  <c r="CL658" i="54"/>
  <c r="CF658" i="54"/>
  <c r="CH658" i="54"/>
  <c r="B658" i="47" s="1"/>
  <c r="D658" i="47" s="1"/>
  <c r="W658" i="47" s="1"/>
  <c r="X658" i="47" s="1"/>
  <c r="CM584" i="54"/>
  <c r="CP584" i="54" s="1"/>
  <c r="CQ584" i="54" s="1"/>
  <c r="CR584" i="54" s="1"/>
  <c r="CH584" i="54"/>
  <c r="B584" i="47" s="1"/>
  <c r="D584" i="47" s="1"/>
  <c r="W584" i="47" s="1"/>
  <c r="X584" i="47" s="1"/>
  <c r="CJ584" i="54"/>
  <c r="CL584" i="54"/>
  <c r="CI584" i="54"/>
  <c r="CF584" i="54"/>
  <c r="CG584" i="54"/>
  <c r="DI584" i="54" s="1"/>
  <c r="DJ584" i="54" s="1"/>
  <c r="DK584" i="54" s="1"/>
  <c r="CK584" i="54"/>
  <c r="CM274" i="54"/>
  <c r="CP274" i="54" s="1"/>
  <c r="CQ274" i="54" s="1"/>
  <c r="CR274" i="54" s="1"/>
  <c r="CI274" i="54"/>
  <c r="CH274" i="54"/>
  <c r="B274" i="47" s="1"/>
  <c r="D274" i="47" s="1"/>
  <c r="W274" i="47" s="1"/>
  <c r="X274" i="47" s="1"/>
  <c r="CG274" i="54"/>
  <c r="DI274" i="54" s="1"/>
  <c r="DJ274" i="54" s="1"/>
  <c r="DK274" i="54" s="1"/>
  <c r="CK274" i="54"/>
  <c r="CF274" i="54"/>
  <c r="CJ274" i="54"/>
  <c r="CL274" i="54"/>
  <c r="CG321" i="54"/>
  <c r="DI321" i="54" s="1"/>
  <c r="DJ321" i="54" s="1"/>
  <c r="DK321" i="54" s="1"/>
  <c r="CK321" i="54"/>
  <c r="CJ321" i="54"/>
  <c r="CM321" i="54"/>
  <c r="CP321" i="54" s="1"/>
  <c r="CQ321" i="54" s="1"/>
  <c r="CR321" i="54" s="1"/>
  <c r="CL321" i="54"/>
  <c r="CF321" i="54"/>
  <c r="CH321" i="54"/>
  <c r="B321" i="47" s="1"/>
  <c r="D321" i="47" s="1"/>
  <c r="W321" i="47" s="1"/>
  <c r="X321" i="47" s="1"/>
  <c r="CI321" i="54"/>
  <c r="CL888" i="54"/>
  <c r="CH888" i="54"/>
  <c r="B888" i="47" s="1"/>
  <c r="D888" i="47" s="1"/>
  <c r="W888" i="47" s="1"/>
  <c r="X888" i="47" s="1"/>
  <c r="CG888" i="54"/>
  <c r="DI888" i="54" s="1"/>
  <c r="DJ888" i="54" s="1"/>
  <c r="DK888" i="54" s="1"/>
  <c r="CM888" i="54"/>
  <c r="CP888" i="54" s="1"/>
  <c r="CQ888" i="54" s="1"/>
  <c r="CR888" i="54" s="1"/>
  <c r="CI888" i="54"/>
  <c r="CJ888" i="54"/>
  <c r="CF888" i="54"/>
  <c r="CK888" i="54"/>
  <c r="CJ268" i="54"/>
  <c r="CK268" i="54"/>
  <c r="CH268" i="54"/>
  <c r="B268" i="47" s="1"/>
  <c r="D268" i="47" s="1"/>
  <c r="W268" i="47" s="1"/>
  <c r="X268" i="47" s="1"/>
  <c r="CL268" i="54"/>
  <c r="CI268" i="54"/>
  <c r="CM268" i="54"/>
  <c r="CP268" i="54" s="1"/>
  <c r="CQ268" i="54" s="1"/>
  <c r="CR268" i="54" s="1"/>
  <c r="CF268" i="54"/>
  <c r="CG268" i="54"/>
  <c r="DI268" i="54" s="1"/>
  <c r="DJ268" i="54" s="1"/>
  <c r="DK268" i="54" s="1"/>
  <c r="CN885" i="54"/>
  <c r="B889" i="44" s="1"/>
  <c r="CF10" i="54"/>
  <c r="CG10" i="54"/>
  <c r="DI10" i="54" s="1"/>
  <c r="DJ10" i="54" s="1"/>
  <c r="DK10" i="54" s="1"/>
  <c r="CK10" i="54"/>
  <c r="CI10" i="54"/>
  <c r="CJ10" i="54"/>
  <c r="CM10" i="54"/>
  <c r="CP10" i="54" s="1"/>
  <c r="CQ10" i="54" s="1"/>
  <c r="CR10" i="54" s="1"/>
  <c r="CL10" i="54"/>
  <c r="CH10" i="54"/>
  <c r="B10" i="47" s="1"/>
  <c r="D10" i="47" s="1"/>
  <c r="W10" i="47" s="1"/>
  <c r="X10" i="47" s="1"/>
  <c r="CG66" i="54"/>
  <c r="DI66" i="54" s="1"/>
  <c r="DJ66" i="54" s="1"/>
  <c r="DK66" i="54" s="1"/>
  <c r="CF66" i="54"/>
  <c r="CM66" i="54"/>
  <c r="CP66" i="54" s="1"/>
  <c r="CQ66" i="54" s="1"/>
  <c r="CR66" i="54" s="1"/>
  <c r="CH66" i="54"/>
  <c r="B66" i="47" s="1"/>
  <c r="D66" i="47" s="1"/>
  <c r="W66" i="47" s="1"/>
  <c r="X66" i="47" s="1"/>
  <c r="CI66" i="54"/>
  <c r="CJ66" i="54"/>
  <c r="CK66" i="54"/>
  <c r="CL66" i="54"/>
  <c r="CK99" i="54"/>
  <c r="CJ99" i="54"/>
  <c r="CH99" i="54"/>
  <c r="B99" i="47" s="1"/>
  <c r="D99" i="47" s="1"/>
  <c r="W99" i="47" s="1"/>
  <c r="X99" i="47" s="1"/>
  <c r="CI99" i="54"/>
  <c r="CG99" i="54"/>
  <c r="DI99" i="54" s="1"/>
  <c r="DJ99" i="54" s="1"/>
  <c r="DK99" i="54" s="1"/>
  <c r="CL99" i="54"/>
  <c r="CM99" i="54"/>
  <c r="CP99" i="54" s="1"/>
  <c r="CQ99" i="54" s="1"/>
  <c r="CR99" i="54" s="1"/>
  <c r="CF99" i="54"/>
  <c r="CJ121" i="54"/>
  <c r="CL121" i="54"/>
  <c r="CF121" i="54"/>
  <c r="CG121" i="54"/>
  <c r="DI121" i="54" s="1"/>
  <c r="DJ121" i="54" s="1"/>
  <c r="DK121" i="54" s="1"/>
  <c r="CK121" i="54"/>
  <c r="CI121" i="54"/>
  <c r="CH121" i="54"/>
  <c r="B121" i="47" s="1"/>
  <c r="D121" i="47" s="1"/>
  <c r="W121" i="47" s="1"/>
  <c r="X121" i="47" s="1"/>
  <c r="CM121" i="54"/>
  <c r="CP121" i="54" s="1"/>
  <c r="CQ121" i="54" s="1"/>
  <c r="CR121" i="54" s="1"/>
  <c r="CH620" i="54"/>
  <c r="B620" i="47" s="1"/>
  <c r="D620" i="47" s="1"/>
  <c r="W620" i="47" s="1"/>
  <c r="X620" i="47" s="1"/>
  <c r="CK620" i="54"/>
  <c r="CI620" i="54"/>
  <c r="CJ620" i="54"/>
  <c r="CF620" i="54"/>
  <c r="CM620" i="54"/>
  <c r="CP620" i="54" s="1"/>
  <c r="CQ620" i="54" s="1"/>
  <c r="CR620" i="54" s="1"/>
  <c r="CL620" i="54"/>
  <c r="CG620" i="54"/>
  <c r="DI620" i="54" s="1"/>
  <c r="DJ620" i="54" s="1"/>
  <c r="DK620" i="54" s="1"/>
  <c r="CL787" i="54"/>
  <c r="CM787" i="54"/>
  <c r="CP787" i="54" s="1"/>
  <c r="CQ787" i="54" s="1"/>
  <c r="CR787" i="54" s="1"/>
  <c r="CG787" i="54"/>
  <c r="DI787" i="54" s="1"/>
  <c r="DJ787" i="54" s="1"/>
  <c r="DK787" i="54" s="1"/>
  <c r="CH787" i="54"/>
  <c r="B787" i="47" s="1"/>
  <c r="D787" i="47" s="1"/>
  <c r="W787" i="47" s="1"/>
  <c r="X787" i="47" s="1"/>
  <c r="CK787" i="54"/>
  <c r="CI787" i="54"/>
  <c r="CF787" i="54"/>
  <c r="CJ787" i="54"/>
  <c r="CM954" i="54"/>
  <c r="CP954" i="54" s="1"/>
  <c r="CQ954" i="54" s="1"/>
  <c r="CR954" i="54" s="1"/>
  <c r="CJ954" i="54"/>
  <c r="CH954" i="54"/>
  <c r="B954" i="47" s="1"/>
  <c r="D954" i="47" s="1"/>
  <c r="W954" i="47" s="1"/>
  <c r="X954" i="47" s="1"/>
  <c r="CK954" i="54"/>
  <c r="CF954" i="54"/>
  <c r="CI954" i="54"/>
  <c r="CL954" i="54"/>
  <c r="CG954" i="54"/>
  <c r="DI954" i="54" s="1"/>
  <c r="DJ954" i="54" s="1"/>
  <c r="DK954" i="54" s="1"/>
  <c r="CF890" i="54"/>
  <c r="CL890" i="54"/>
  <c r="CH890" i="54"/>
  <c r="B890" i="47" s="1"/>
  <c r="D890" i="47" s="1"/>
  <c r="W890" i="47" s="1"/>
  <c r="X890" i="47" s="1"/>
  <c r="CG890" i="54"/>
  <c r="DI890" i="54" s="1"/>
  <c r="DJ890" i="54" s="1"/>
  <c r="DK890" i="54" s="1"/>
  <c r="CJ890" i="54"/>
  <c r="CM890" i="54"/>
  <c r="CP890" i="54" s="1"/>
  <c r="CQ890" i="54" s="1"/>
  <c r="CR890" i="54" s="1"/>
  <c r="CI890" i="54"/>
  <c r="CK890" i="54"/>
  <c r="CI137" i="54"/>
  <c r="CK137" i="54"/>
  <c r="CJ137" i="54"/>
  <c r="CM137" i="54"/>
  <c r="CP137" i="54" s="1"/>
  <c r="CQ137" i="54" s="1"/>
  <c r="CR137" i="54" s="1"/>
  <c r="CG137" i="54"/>
  <c r="DI137" i="54" s="1"/>
  <c r="DJ137" i="54" s="1"/>
  <c r="DK137" i="54" s="1"/>
  <c r="CL137" i="54"/>
  <c r="CF137" i="54"/>
  <c r="CH137" i="54"/>
  <c r="B137" i="47" s="1"/>
  <c r="D137" i="47" s="1"/>
  <c r="W137" i="47" s="1"/>
  <c r="X137" i="47" s="1"/>
  <c r="CL419" i="54"/>
  <c r="CG419" i="54"/>
  <c r="DI419" i="54" s="1"/>
  <c r="DJ419" i="54" s="1"/>
  <c r="DK419" i="54" s="1"/>
  <c r="CH419" i="54"/>
  <c r="B419" i="47" s="1"/>
  <c r="D419" i="47" s="1"/>
  <c r="W419" i="47" s="1"/>
  <c r="X419" i="47" s="1"/>
  <c r="CI419" i="54"/>
  <c r="CJ419" i="54"/>
  <c r="CK419" i="54"/>
  <c r="CM419" i="54"/>
  <c r="CP419" i="54" s="1"/>
  <c r="CQ419" i="54" s="1"/>
  <c r="CR419" i="54" s="1"/>
  <c r="CF419" i="54"/>
  <c r="CJ877" i="54"/>
  <c r="CI877" i="54"/>
  <c r="CL877" i="54"/>
  <c r="CG877" i="54"/>
  <c r="DI877" i="54" s="1"/>
  <c r="DJ877" i="54" s="1"/>
  <c r="DK877" i="54" s="1"/>
  <c r="CK877" i="54"/>
  <c r="CM877" i="54"/>
  <c r="CP877" i="54" s="1"/>
  <c r="CQ877" i="54" s="1"/>
  <c r="CR877" i="54" s="1"/>
  <c r="CF877" i="54"/>
  <c r="CH877" i="54"/>
  <c r="B877" i="47" s="1"/>
  <c r="D877" i="47" s="1"/>
  <c r="W877" i="47" s="1"/>
  <c r="X877" i="47" s="1"/>
  <c r="CF509" i="54"/>
  <c r="CI509" i="54"/>
  <c r="CM509" i="54"/>
  <c r="CP509" i="54" s="1"/>
  <c r="CQ509" i="54" s="1"/>
  <c r="CR509" i="54" s="1"/>
  <c r="CK509" i="54"/>
  <c r="CL509" i="54"/>
  <c r="CG509" i="54"/>
  <c r="DI509" i="54" s="1"/>
  <c r="DJ509" i="54" s="1"/>
  <c r="DK509" i="54" s="1"/>
  <c r="CH509" i="54"/>
  <c r="B509" i="47" s="1"/>
  <c r="D509" i="47" s="1"/>
  <c r="W509" i="47" s="1"/>
  <c r="X509" i="47" s="1"/>
  <c r="CJ509" i="54"/>
  <c r="CF426" i="54"/>
  <c r="CG426" i="54"/>
  <c r="DI426" i="54" s="1"/>
  <c r="DJ426" i="54" s="1"/>
  <c r="DK426" i="54" s="1"/>
  <c r="CL426" i="54"/>
  <c r="CI426" i="54"/>
  <c r="CH426" i="54"/>
  <c r="B426" i="47" s="1"/>
  <c r="D426" i="47" s="1"/>
  <c r="W426" i="47" s="1"/>
  <c r="X426" i="47" s="1"/>
  <c r="CK426" i="54"/>
  <c r="CM426" i="54"/>
  <c r="CP426" i="54" s="1"/>
  <c r="CQ426" i="54" s="1"/>
  <c r="CR426" i="54" s="1"/>
  <c r="CJ426" i="54"/>
  <c r="CM996" i="54"/>
  <c r="CP996" i="54" s="1"/>
  <c r="CQ996" i="54" s="1"/>
  <c r="CR996" i="54" s="1"/>
  <c r="CH996" i="54"/>
  <c r="B996" i="47" s="1"/>
  <c r="D996" i="47" s="1"/>
  <c r="W996" i="47" s="1"/>
  <c r="X996" i="47" s="1"/>
  <c r="CJ996" i="54"/>
  <c r="CF996" i="54"/>
  <c r="CK996" i="54"/>
  <c r="CL996" i="54"/>
  <c r="CI996" i="54"/>
  <c r="CG996" i="54"/>
  <c r="DI996" i="54" s="1"/>
  <c r="DJ996" i="54" s="1"/>
  <c r="DK996" i="54" s="1"/>
  <c r="CF532" i="54"/>
  <c r="CJ532" i="54"/>
  <c r="CH532" i="54"/>
  <c r="B532" i="47" s="1"/>
  <c r="D532" i="47" s="1"/>
  <c r="W532" i="47" s="1"/>
  <c r="X532" i="47" s="1"/>
  <c r="CI532" i="54"/>
  <c r="CM532" i="54"/>
  <c r="CP532" i="54" s="1"/>
  <c r="CQ532" i="54" s="1"/>
  <c r="CR532" i="54" s="1"/>
  <c r="CG532" i="54"/>
  <c r="DI532" i="54" s="1"/>
  <c r="DJ532" i="54" s="1"/>
  <c r="DK532" i="54" s="1"/>
  <c r="CL532" i="54"/>
  <c r="CK532" i="54"/>
  <c r="CL931" i="54"/>
  <c r="CH931" i="54"/>
  <c r="B931" i="47" s="1"/>
  <c r="D931" i="47" s="1"/>
  <c r="W931" i="47" s="1"/>
  <c r="X931" i="47" s="1"/>
  <c r="CI931" i="54"/>
  <c r="CF931" i="54"/>
  <c r="CM931" i="54"/>
  <c r="CP931" i="54" s="1"/>
  <c r="CQ931" i="54" s="1"/>
  <c r="CR931" i="54" s="1"/>
  <c r="CJ931" i="54"/>
  <c r="CG931" i="54"/>
  <c r="DI931" i="54" s="1"/>
  <c r="DJ931" i="54" s="1"/>
  <c r="DK931" i="54" s="1"/>
  <c r="CK931" i="54"/>
  <c r="CF858" i="54"/>
  <c r="CJ858" i="54"/>
  <c r="CL858" i="54"/>
  <c r="CG858" i="54"/>
  <c r="DI858" i="54" s="1"/>
  <c r="DJ858" i="54" s="1"/>
  <c r="DK858" i="54" s="1"/>
  <c r="CM858" i="54"/>
  <c r="CP858" i="54" s="1"/>
  <c r="CQ858" i="54" s="1"/>
  <c r="CR858" i="54" s="1"/>
  <c r="CK858" i="54"/>
  <c r="CI858" i="54"/>
  <c r="CH858" i="54"/>
  <c r="B858" i="47" s="1"/>
  <c r="D858" i="47" s="1"/>
  <c r="W858" i="47" s="1"/>
  <c r="X858" i="47" s="1"/>
  <c r="CK772" i="54"/>
  <c r="CM772" i="54"/>
  <c r="CP772" i="54" s="1"/>
  <c r="CQ772" i="54" s="1"/>
  <c r="CR772" i="54" s="1"/>
  <c r="CI772" i="54"/>
  <c r="CG772" i="54"/>
  <c r="DI772" i="54" s="1"/>
  <c r="DJ772" i="54" s="1"/>
  <c r="DK772" i="54" s="1"/>
  <c r="CF772" i="54"/>
  <c r="CH772" i="54"/>
  <c r="B772" i="47" s="1"/>
  <c r="D772" i="47" s="1"/>
  <c r="W772" i="47" s="1"/>
  <c r="X772" i="47" s="1"/>
  <c r="CL772" i="54"/>
  <c r="CJ772" i="54"/>
  <c r="CJ741" i="54"/>
  <c r="CH741" i="54"/>
  <c r="B741" i="47" s="1"/>
  <c r="D741" i="47" s="1"/>
  <c r="W741" i="47" s="1"/>
  <c r="X741" i="47" s="1"/>
  <c r="CF741" i="54"/>
  <c r="CG741" i="54"/>
  <c r="DI741" i="54" s="1"/>
  <c r="DJ741" i="54" s="1"/>
  <c r="DK741" i="54" s="1"/>
  <c r="CM741" i="54"/>
  <c r="CP741" i="54" s="1"/>
  <c r="CQ741" i="54" s="1"/>
  <c r="CR741" i="54" s="1"/>
  <c r="CL741" i="54"/>
  <c r="CI741" i="54"/>
  <c r="CK741" i="54"/>
  <c r="CN839" i="54"/>
  <c r="B843" i="44" s="1"/>
  <c r="CN36" i="54"/>
  <c r="B40" i="44" s="1"/>
  <c r="CG107" i="54"/>
  <c r="DI107" i="54" s="1"/>
  <c r="DJ107" i="54" s="1"/>
  <c r="DK107" i="54" s="1"/>
  <c r="CI107" i="54"/>
  <c r="CK107" i="54"/>
  <c r="CL107" i="54"/>
  <c r="CM107" i="54"/>
  <c r="CP107" i="54" s="1"/>
  <c r="CQ107" i="54" s="1"/>
  <c r="CR107" i="54" s="1"/>
  <c r="CJ107" i="54"/>
  <c r="CH107" i="54"/>
  <c r="B107" i="47" s="1"/>
  <c r="D107" i="47" s="1"/>
  <c r="W107" i="47" s="1"/>
  <c r="X107" i="47" s="1"/>
  <c r="CF107" i="54"/>
  <c r="CM70" i="54"/>
  <c r="CP70" i="54" s="1"/>
  <c r="CQ70" i="54" s="1"/>
  <c r="CR70" i="54" s="1"/>
  <c r="CL70" i="54"/>
  <c r="CG70" i="54"/>
  <c r="DI70" i="54" s="1"/>
  <c r="DJ70" i="54" s="1"/>
  <c r="DK70" i="54" s="1"/>
  <c r="CH70" i="54"/>
  <c r="B70" i="47" s="1"/>
  <c r="D70" i="47" s="1"/>
  <c r="W70" i="47" s="1"/>
  <c r="X70" i="47" s="1"/>
  <c r="CK70" i="54"/>
  <c r="CI70" i="54"/>
  <c r="CF70" i="54"/>
  <c r="CJ70" i="54"/>
  <c r="CG103" i="54"/>
  <c r="DI103" i="54" s="1"/>
  <c r="DJ103" i="54" s="1"/>
  <c r="DK103" i="54" s="1"/>
  <c r="CJ103" i="54"/>
  <c r="CM103" i="54"/>
  <c r="CP103" i="54" s="1"/>
  <c r="CQ103" i="54" s="1"/>
  <c r="CR103" i="54" s="1"/>
  <c r="CF103" i="54"/>
  <c r="CK103" i="54"/>
  <c r="CI103" i="54"/>
  <c r="CH103" i="54"/>
  <c r="B103" i="47" s="1"/>
  <c r="D103" i="47" s="1"/>
  <c r="W103" i="47" s="1"/>
  <c r="X103" i="47" s="1"/>
  <c r="CL103" i="54"/>
  <c r="CJ428" i="54"/>
  <c r="CK428" i="54"/>
  <c r="CM428" i="54"/>
  <c r="CP428" i="54" s="1"/>
  <c r="CQ428" i="54" s="1"/>
  <c r="CR428" i="54" s="1"/>
  <c r="CF428" i="54"/>
  <c r="CL428" i="54"/>
  <c r="CG428" i="54"/>
  <c r="DI428" i="54" s="1"/>
  <c r="DJ428" i="54" s="1"/>
  <c r="DK428" i="54" s="1"/>
  <c r="CH428" i="54"/>
  <c r="B428" i="47" s="1"/>
  <c r="D428" i="47" s="1"/>
  <c r="W428" i="47" s="1"/>
  <c r="X428" i="47" s="1"/>
  <c r="CI428" i="54"/>
  <c r="CJ859" i="54"/>
  <c r="CM859" i="54"/>
  <c r="CP859" i="54" s="1"/>
  <c r="CQ859" i="54" s="1"/>
  <c r="CR859" i="54" s="1"/>
  <c r="CK859" i="54"/>
  <c r="CI859" i="54"/>
  <c r="CF859" i="54"/>
  <c r="CL859" i="54"/>
  <c r="CH859" i="54"/>
  <c r="B859" i="47" s="1"/>
  <c r="D859" i="47" s="1"/>
  <c r="W859" i="47" s="1"/>
  <c r="X859" i="47" s="1"/>
  <c r="CG859" i="54"/>
  <c r="DI859" i="54" s="1"/>
  <c r="DJ859" i="54" s="1"/>
  <c r="DK859" i="54" s="1"/>
  <c r="CJ344" i="54"/>
  <c r="CI344" i="54"/>
  <c r="CK344" i="54"/>
  <c r="CG344" i="54"/>
  <c r="DI344" i="54" s="1"/>
  <c r="DJ344" i="54" s="1"/>
  <c r="DK344" i="54" s="1"/>
  <c r="CF344" i="54"/>
  <c r="CM344" i="54"/>
  <c r="CP344" i="54" s="1"/>
  <c r="CQ344" i="54" s="1"/>
  <c r="CR344" i="54" s="1"/>
  <c r="CL344" i="54"/>
  <c r="CH344" i="54"/>
  <c r="B344" i="47" s="1"/>
  <c r="D344" i="47" s="1"/>
  <c r="W344" i="47" s="1"/>
  <c r="X344" i="47" s="1"/>
  <c r="CJ782" i="54"/>
  <c r="CH782" i="54"/>
  <c r="B782" i="47" s="1"/>
  <c r="D782" i="47" s="1"/>
  <c r="W782" i="47" s="1"/>
  <c r="X782" i="47" s="1"/>
  <c r="CK782" i="54"/>
  <c r="CI782" i="54"/>
  <c r="CL782" i="54"/>
  <c r="CF782" i="54"/>
  <c r="CM782" i="54"/>
  <c r="CP782" i="54" s="1"/>
  <c r="CQ782" i="54" s="1"/>
  <c r="CR782" i="54" s="1"/>
  <c r="CG782" i="54"/>
  <c r="DI782" i="54" s="1"/>
  <c r="DJ782" i="54" s="1"/>
  <c r="DK782" i="54" s="1"/>
  <c r="CI249" i="54"/>
  <c r="CH249" i="54"/>
  <c r="B249" i="47" s="1"/>
  <c r="D249" i="47" s="1"/>
  <c r="W249" i="47" s="1"/>
  <c r="X249" i="47" s="1"/>
  <c r="CL249" i="54"/>
  <c r="CM249" i="54"/>
  <c r="CP249" i="54" s="1"/>
  <c r="CQ249" i="54" s="1"/>
  <c r="CR249" i="54" s="1"/>
  <c r="CF249" i="54"/>
  <c r="CG249" i="54"/>
  <c r="DI249" i="54" s="1"/>
  <c r="DJ249" i="54" s="1"/>
  <c r="DK249" i="54" s="1"/>
  <c r="CJ249" i="54"/>
  <c r="CK249" i="54"/>
  <c r="CK967" i="54"/>
  <c r="CH967" i="54"/>
  <c r="B967" i="47" s="1"/>
  <c r="D967" i="47" s="1"/>
  <c r="W967" i="47" s="1"/>
  <c r="X967" i="47" s="1"/>
  <c r="CI967" i="54"/>
  <c r="CL967" i="54"/>
  <c r="CG967" i="54"/>
  <c r="DI967" i="54" s="1"/>
  <c r="DJ967" i="54" s="1"/>
  <c r="DK967" i="54" s="1"/>
  <c r="CJ967" i="54"/>
  <c r="CM967" i="54"/>
  <c r="CP967" i="54" s="1"/>
  <c r="CQ967" i="54" s="1"/>
  <c r="CR967" i="54" s="1"/>
  <c r="CF967" i="54"/>
  <c r="CM533" i="54"/>
  <c r="CP533" i="54" s="1"/>
  <c r="CQ533" i="54" s="1"/>
  <c r="CR533" i="54" s="1"/>
  <c r="CG533" i="54"/>
  <c r="DI533" i="54" s="1"/>
  <c r="DJ533" i="54" s="1"/>
  <c r="DK533" i="54" s="1"/>
  <c r="CJ533" i="54"/>
  <c r="CH533" i="54"/>
  <c r="B533" i="47" s="1"/>
  <c r="D533" i="47" s="1"/>
  <c r="W533" i="47" s="1"/>
  <c r="X533" i="47" s="1"/>
  <c r="CL533" i="54"/>
  <c r="CI533" i="54"/>
  <c r="CK533" i="54"/>
  <c r="CF533" i="54"/>
  <c r="CL644" i="54"/>
  <c r="CK644" i="54"/>
  <c r="CF644" i="54"/>
  <c r="CG644" i="54"/>
  <c r="DI644" i="54" s="1"/>
  <c r="DJ644" i="54" s="1"/>
  <c r="DK644" i="54" s="1"/>
  <c r="CM644" i="54"/>
  <c r="CP644" i="54" s="1"/>
  <c r="CQ644" i="54" s="1"/>
  <c r="CR644" i="54" s="1"/>
  <c r="CH644" i="54"/>
  <c r="B644" i="47" s="1"/>
  <c r="D644" i="47" s="1"/>
  <c r="W644" i="47" s="1"/>
  <c r="X644" i="47" s="1"/>
  <c r="CI644" i="54"/>
  <c r="CJ644" i="54"/>
  <c r="CM409" i="54"/>
  <c r="CP409" i="54" s="1"/>
  <c r="CQ409" i="54" s="1"/>
  <c r="CR409" i="54" s="1"/>
  <c r="CK409" i="54"/>
  <c r="CH409" i="54"/>
  <c r="B409" i="47" s="1"/>
  <c r="D409" i="47" s="1"/>
  <c r="W409" i="47" s="1"/>
  <c r="X409" i="47" s="1"/>
  <c r="CJ409" i="54"/>
  <c r="CI409" i="54"/>
  <c r="CF409" i="54"/>
  <c r="CG409" i="54"/>
  <c r="DI409" i="54" s="1"/>
  <c r="DJ409" i="54" s="1"/>
  <c r="DK409" i="54" s="1"/>
  <c r="CL409" i="54"/>
  <c r="CG141" i="54"/>
  <c r="DI141" i="54" s="1"/>
  <c r="DJ141" i="54" s="1"/>
  <c r="DK141" i="54" s="1"/>
  <c r="CK141" i="54"/>
  <c r="CM141" i="54"/>
  <c r="CP141" i="54" s="1"/>
  <c r="CQ141" i="54" s="1"/>
  <c r="CR141" i="54" s="1"/>
  <c r="CL141" i="54"/>
  <c r="CF141" i="54"/>
  <c r="CH141" i="54"/>
  <c r="B141" i="47" s="1"/>
  <c r="D141" i="47" s="1"/>
  <c r="W141" i="47" s="1"/>
  <c r="X141" i="47" s="1"/>
  <c r="CI141" i="54"/>
  <c r="CJ141" i="54"/>
  <c r="CI188" i="54"/>
  <c r="CM188" i="54"/>
  <c r="CP188" i="54" s="1"/>
  <c r="CQ188" i="54" s="1"/>
  <c r="CR188" i="54" s="1"/>
  <c r="CH188" i="54"/>
  <c r="B188" i="47" s="1"/>
  <c r="D188" i="47" s="1"/>
  <c r="W188" i="47" s="1"/>
  <c r="X188" i="47" s="1"/>
  <c r="CG188" i="54"/>
  <c r="DI188" i="54" s="1"/>
  <c r="DJ188" i="54" s="1"/>
  <c r="DK188" i="54" s="1"/>
  <c r="CF188" i="54"/>
  <c r="CJ188" i="54"/>
  <c r="CK188" i="54"/>
  <c r="CL188" i="54"/>
  <c r="CL222" i="54"/>
  <c r="CM222" i="54"/>
  <c r="CP222" i="54" s="1"/>
  <c r="CQ222" i="54" s="1"/>
  <c r="CR222" i="54" s="1"/>
  <c r="CF222" i="54"/>
  <c r="CG222" i="54"/>
  <c r="DI222" i="54" s="1"/>
  <c r="DJ222" i="54" s="1"/>
  <c r="DK222" i="54" s="1"/>
  <c r="CJ222" i="54"/>
  <c r="CH222" i="54"/>
  <c r="B222" i="47" s="1"/>
  <c r="D222" i="47" s="1"/>
  <c r="W222" i="47" s="1"/>
  <c r="X222" i="47" s="1"/>
  <c r="CI222" i="54"/>
  <c r="CK222" i="54"/>
  <c r="CG627" i="54"/>
  <c r="DI627" i="54" s="1"/>
  <c r="DJ627" i="54" s="1"/>
  <c r="DK627" i="54" s="1"/>
  <c r="CJ627" i="54"/>
  <c r="CK627" i="54"/>
  <c r="CI627" i="54"/>
  <c r="CL627" i="54"/>
  <c r="CM627" i="54"/>
  <c r="CP627" i="54" s="1"/>
  <c r="CQ627" i="54" s="1"/>
  <c r="CR627" i="54" s="1"/>
  <c r="CF627" i="54"/>
  <c r="CH627" i="54"/>
  <c r="B627" i="47" s="1"/>
  <c r="D627" i="47" s="1"/>
  <c r="W627" i="47" s="1"/>
  <c r="X627" i="47" s="1"/>
  <c r="CL758" i="54"/>
  <c r="CF758" i="54"/>
  <c r="CJ758" i="54"/>
  <c r="CK758" i="54"/>
  <c r="CH758" i="54"/>
  <c r="B758" i="47" s="1"/>
  <c r="D758" i="47" s="1"/>
  <c r="W758" i="47" s="1"/>
  <c r="X758" i="47" s="1"/>
  <c r="CG758" i="54"/>
  <c r="DI758" i="54" s="1"/>
  <c r="DJ758" i="54" s="1"/>
  <c r="DK758" i="54" s="1"/>
  <c r="CM758" i="54"/>
  <c r="CP758" i="54" s="1"/>
  <c r="CQ758" i="54" s="1"/>
  <c r="CR758" i="54" s="1"/>
  <c r="CI758" i="54"/>
  <c r="CM328" i="54"/>
  <c r="CP328" i="54" s="1"/>
  <c r="CQ328" i="54" s="1"/>
  <c r="CR328" i="54" s="1"/>
  <c r="CJ328" i="54"/>
  <c r="CF328" i="54"/>
  <c r="CG328" i="54"/>
  <c r="DI328" i="54" s="1"/>
  <c r="DJ328" i="54" s="1"/>
  <c r="DK328" i="54" s="1"/>
  <c r="CL328" i="54"/>
  <c r="CH328" i="54"/>
  <c r="B328" i="47" s="1"/>
  <c r="D328" i="47" s="1"/>
  <c r="W328" i="47" s="1"/>
  <c r="X328" i="47" s="1"/>
  <c r="CI328" i="54"/>
  <c r="CK328" i="54"/>
  <c r="CJ381" i="54"/>
  <c r="CF381" i="54"/>
  <c r="CG381" i="54"/>
  <c r="DI381" i="54" s="1"/>
  <c r="DJ381" i="54" s="1"/>
  <c r="DK381" i="54" s="1"/>
  <c r="CK381" i="54"/>
  <c r="CL381" i="54"/>
  <c r="CI381" i="54"/>
  <c r="CH381" i="54"/>
  <c r="B381" i="47" s="1"/>
  <c r="D381" i="47" s="1"/>
  <c r="W381" i="47" s="1"/>
  <c r="X381" i="47" s="1"/>
  <c r="CM381" i="54"/>
  <c r="CP381" i="54" s="1"/>
  <c r="CQ381" i="54" s="1"/>
  <c r="CR381" i="54" s="1"/>
  <c r="CM763" i="54"/>
  <c r="CP763" i="54" s="1"/>
  <c r="CQ763" i="54" s="1"/>
  <c r="CR763" i="54" s="1"/>
  <c r="CG763" i="54"/>
  <c r="DI763" i="54" s="1"/>
  <c r="DJ763" i="54" s="1"/>
  <c r="DK763" i="54" s="1"/>
  <c r="CH763" i="54"/>
  <c r="B763" i="47" s="1"/>
  <c r="D763" i="47" s="1"/>
  <c r="W763" i="47" s="1"/>
  <c r="X763" i="47" s="1"/>
  <c r="CF763" i="54"/>
  <c r="CI763" i="54"/>
  <c r="CL763" i="54"/>
  <c r="CJ763" i="54"/>
  <c r="CK763" i="54"/>
  <c r="CK862" i="54"/>
  <c r="CF862" i="54"/>
  <c r="CG862" i="54"/>
  <c r="DI862" i="54" s="1"/>
  <c r="DJ862" i="54" s="1"/>
  <c r="DK862" i="54" s="1"/>
  <c r="CM862" i="54"/>
  <c r="CP862" i="54" s="1"/>
  <c r="CQ862" i="54" s="1"/>
  <c r="CR862" i="54" s="1"/>
  <c r="CH862" i="54"/>
  <c r="B862" i="47" s="1"/>
  <c r="D862" i="47" s="1"/>
  <c r="W862" i="47" s="1"/>
  <c r="X862" i="47" s="1"/>
  <c r="CJ862" i="54"/>
  <c r="CI862" i="54"/>
  <c r="CL862" i="54"/>
  <c r="CG290" i="54"/>
  <c r="DI290" i="54" s="1"/>
  <c r="DJ290" i="54" s="1"/>
  <c r="DK290" i="54" s="1"/>
  <c r="CH290" i="54"/>
  <c r="B290" i="47" s="1"/>
  <c r="D290" i="47" s="1"/>
  <c r="W290" i="47" s="1"/>
  <c r="X290" i="47" s="1"/>
  <c r="CF290" i="54"/>
  <c r="CI290" i="54"/>
  <c r="CL290" i="54"/>
  <c r="CJ290" i="54"/>
  <c r="CM290" i="54"/>
  <c r="CP290" i="54" s="1"/>
  <c r="CQ290" i="54" s="1"/>
  <c r="CR290" i="54" s="1"/>
  <c r="CK290" i="54"/>
  <c r="CJ768" i="54"/>
  <c r="CK768" i="54"/>
  <c r="CH768" i="54"/>
  <c r="B768" i="47" s="1"/>
  <c r="D768" i="47" s="1"/>
  <c r="W768" i="47" s="1"/>
  <c r="X768" i="47" s="1"/>
  <c r="CF768" i="54"/>
  <c r="CG768" i="54"/>
  <c r="DI768" i="54" s="1"/>
  <c r="DJ768" i="54" s="1"/>
  <c r="DK768" i="54" s="1"/>
  <c r="CM768" i="54"/>
  <c r="CP768" i="54" s="1"/>
  <c r="CQ768" i="54" s="1"/>
  <c r="CR768" i="54" s="1"/>
  <c r="CI768" i="54"/>
  <c r="CL768" i="54"/>
  <c r="CJ618" i="54"/>
  <c r="CH618" i="54"/>
  <c r="B618" i="47" s="1"/>
  <c r="D618" i="47" s="1"/>
  <c r="W618" i="47" s="1"/>
  <c r="X618" i="47" s="1"/>
  <c r="CF618" i="54"/>
  <c r="CK618" i="54"/>
  <c r="CL618" i="54"/>
  <c r="CI618" i="54"/>
  <c r="CM618" i="54"/>
  <c r="CP618" i="54" s="1"/>
  <c r="CQ618" i="54" s="1"/>
  <c r="CR618" i="54" s="1"/>
  <c r="CG618" i="54"/>
  <c r="DI618" i="54" s="1"/>
  <c r="DJ618" i="54" s="1"/>
  <c r="DK618" i="54" s="1"/>
  <c r="CL348" i="54"/>
  <c r="CF348" i="54"/>
  <c r="CH348" i="54"/>
  <c r="B348" i="47" s="1"/>
  <c r="D348" i="47" s="1"/>
  <c r="W348" i="47" s="1"/>
  <c r="X348" i="47" s="1"/>
  <c r="CI348" i="54"/>
  <c r="CG348" i="54"/>
  <c r="DI348" i="54" s="1"/>
  <c r="DJ348" i="54" s="1"/>
  <c r="DK348" i="54" s="1"/>
  <c r="CK348" i="54"/>
  <c r="CJ348" i="54"/>
  <c r="CM348" i="54"/>
  <c r="CP348" i="54" s="1"/>
  <c r="CQ348" i="54" s="1"/>
  <c r="CR348" i="54" s="1"/>
  <c r="CG778" i="54"/>
  <c r="DI778" i="54" s="1"/>
  <c r="DJ778" i="54" s="1"/>
  <c r="DK778" i="54" s="1"/>
  <c r="CH778" i="54"/>
  <c r="B778" i="47" s="1"/>
  <c r="D778" i="47" s="1"/>
  <c r="W778" i="47" s="1"/>
  <c r="X778" i="47" s="1"/>
  <c r="CK778" i="54"/>
  <c r="CI778" i="54"/>
  <c r="CF778" i="54"/>
  <c r="CJ778" i="54"/>
  <c r="CL778" i="54"/>
  <c r="CM778" i="54"/>
  <c r="CP778" i="54" s="1"/>
  <c r="CQ778" i="54" s="1"/>
  <c r="CR778" i="54" s="1"/>
  <c r="CH376" i="54"/>
  <c r="B376" i="47" s="1"/>
  <c r="D376" i="47" s="1"/>
  <c r="W376" i="47" s="1"/>
  <c r="X376" i="47" s="1"/>
  <c r="CI376" i="54"/>
  <c r="CJ376" i="54"/>
  <c r="CK376" i="54"/>
  <c r="CF376" i="54"/>
  <c r="CM376" i="54"/>
  <c r="CP376" i="54" s="1"/>
  <c r="CQ376" i="54" s="1"/>
  <c r="CR376" i="54" s="1"/>
  <c r="CL376" i="54"/>
  <c r="CG376" i="54"/>
  <c r="DI376" i="54" s="1"/>
  <c r="DJ376" i="54" s="1"/>
  <c r="DK376" i="54" s="1"/>
  <c r="CF597" i="54"/>
  <c r="CM597" i="54"/>
  <c r="CP597" i="54" s="1"/>
  <c r="CQ597" i="54" s="1"/>
  <c r="CR597" i="54" s="1"/>
  <c r="CK597" i="54"/>
  <c r="CH597" i="54"/>
  <c r="B597" i="47" s="1"/>
  <c r="D597" i="47" s="1"/>
  <c r="W597" i="47" s="1"/>
  <c r="X597" i="47" s="1"/>
  <c r="CG597" i="54"/>
  <c r="DI597" i="54" s="1"/>
  <c r="DJ597" i="54" s="1"/>
  <c r="DK597" i="54" s="1"/>
  <c r="CL597" i="54"/>
  <c r="CI597" i="54"/>
  <c r="CJ597" i="54"/>
  <c r="CN465" i="54"/>
  <c r="B469" i="44" s="1"/>
  <c r="CI458" i="54"/>
  <c r="CF458" i="54"/>
  <c r="CG458" i="54"/>
  <c r="DI458" i="54" s="1"/>
  <c r="DJ458" i="54" s="1"/>
  <c r="DK458" i="54" s="1"/>
  <c r="CK458" i="54"/>
  <c r="CH458" i="54"/>
  <c r="B458" i="47" s="1"/>
  <c r="D458" i="47" s="1"/>
  <c r="W458" i="47" s="1"/>
  <c r="X458" i="47" s="1"/>
  <c r="CL458" i="54"/>
  <c r="CJ458" i="54"/>
  <c r="CM458" i="54"/>
  <c r="CP458" i="54" s="1"/>
  <c r="CQ458" i="54" s="1"/>
  <c r="CR458" i="54" s="1"/>
  <c r="CM208" i="54"/>
  <c r="CP208" i="54" s="1"/>
  <c r="CQ208" i="54" s="1"/>
  <c r="CR208" i="54" s="1"/>
  <c r="CK208" i="54"/>
  <c r="CL208" i="54"/>
  <c r="CG208" i="54"/>
  <c r="DI208" i="54" s="1"/>
  <c r="DJ208" i="54" s="1"/>
  <c r="DK208" i="54" s="1"/>
  <c r="CH208" i="54"/>
  <c r="B208" i="47" s="1"/>
  <c r="D208" i="47" s="1"/>
  <c r="W208" i="47" s="1"/>
  <c r="X208" i="47" s="1"/>
  <c r="CJ208" i="54"/>
  <c r="CF208" i="54"/>
  <c r="CI208" i="54"/>
  <c r="CL646" i="54"/>
  <c r="CF646" i="54"/>
  <c r="CH646" i="54"/>
  <c r="B646" i="47" s="1"/>
  <c r="D646" i="47" s="1"/>
  <c r="W646" i="47" s="1"/>
  <c r="X646" i="47" s="1"/>
  <c r="CI646" i="54"/>
  <c r="CG646" i="54"/>
  <c r="DI646" i="54" s="1"/>
  <c r="DJ646" i="54" s="1"/>
  <c r="DK646" i="54" s="1"/>
  <c r="CJ646" i="54"/>
  <c r="CM646" i="54"/>
  <c r="CP646" i="54" s="1"/>
  <c r="CQ646" i="54" s="1"/>
  <c r="CR646" i="54" s="1"/>
  <c r="CK646" i="54"/>
  <c r="AX4" i="47"/>
  <c r="CI51" i="54"/>
  <c r="CK51" i="54"/>
  <c r="CH51" i="54"/>
  <c r="B51" i="47" s="1"/>
  <c r="D51" i="47" s="1"/>
  <c r="W51" i="47" s="1"/>
  <c r="X51" i="47" s="1"/>
  <c r="CG51" i="54"/>
  <c r="DI51" i="54" s="1"/>
  <c r="DJ51" i="54" s="1"/>
  <c r="DK51" i="54" s="1"/>
  <c r="CJ51" i="54"/>
  <c r="CM51" i="54"/>
  <c r="CP51" i="54" s="1"/>
  <c r="CQ51" i="54" s="1"/>
  <c r="CR51" i="54" s="1"/>
  <c r="CL51" i="54"/>
  <c r="CF51" i="54"/>
  <c r="CK416" i="54"/>
  <c r="CL416" i="54"/>
  <c r="CI416" i="54"/>
  <c r="CF416" i="54"/>
  <c r="CH416" i="54"/>
  <c r="B416" i="47" s="1"/>
  <c r="D416" i="47" s="1"/>
  <c r="W416" i="47" s="1"/>
  <c r="X416" i="47" s="1"/>
  <c r="CG416" i="54"/>
  <c r="DI416" i="54" s="1"/>
  <c r="DJ416" i="54" s="1"/>
  <c r="DK416" i="54" s="1"/>
  <c r="CJ416" i="54"/>
  <c r="CM416" i="54"/>
  <c r="CP416" i="54" s="1"/>
  <c r="CQ416" i="54" s="1"/>
  <c r="CR416" i="54" s="1"/>
  <c r="CM807" i="54"/>
  <c r="CP807" i="54" s="1"/>
  <c r="CQ807" i="54" s="1"/>
  <c r="CR807" i="54" s="1"/>
  <c r="CH807" i="54"/>
  <c r="B807" i="47" s="1"/>
  <c r="D807" i="47" s="1"/>
  <c r="W807" i="47" s="1"/>
  <c r="X807" i="47" s="1"/>
  <c r="CG807" i="54"/>
  <c r="DI807" i="54" s="1"/>
  <c r="DJ807" i="54" s="1"/>
  <c r="DK807" i="54" s="1"/>
  <c r="CL807" i="54"/>
  <c r="CK807" i="54"/>
  <c r="CI807" i="54"/>
  <c r="CF807" i="54"/>
  <c r="CJ807" i="54"/>
  <c r="CK866" i="54"/>
  <c r="CM866" i="54"/>
  <c r="CP866" i="54" s="1"/>
  <c r="CQ866" i="54" s="1"/>
  <c r="CR866" i="54" s="1"/>
  <c r="CI866" i="54"/>
  <c r="CJ866" i="54"/>
  <c r="CF866" i="54"/>
  <c r="CL866" i="54"/>
  <c r="CH866" i="54"/>
  <c r="B866" i="47" s="1"/>
  <c r="D866" i="47" s="1"/>
  <c r="W866" i="47" s="1"/>
  <c r="X866" i="47" s="1"/>
  <c r="CG866" i="54"/>
  <c r="DI866" i="54" s="1"/>
  <c r="DJ866" i="54" s="1"/>
  <c r="DK866" i="54" s="1"/>
  <c r="CK831" i="54"/>
  <c r="CL831" i="54"/>
  <c r="CH831" i="54"/>
  <c r="B831" i="47" s="1"/>
  <c r="D831" i="47" s="1"/>
  <c r="W831" i="47" s="1"/>
  <c r="X831" i="47" s="1"/>
  <c r="CF831" i="54"/>
  <c r="CG831" i="54"/>
  <c r="DI831" i="54" s="1"/>
  <c r="DJ831" i="54" s="1"/>
  <c r="DK831" i="54" s="1"/>
  <c r="CM831" i="54"/>
  <c r="CP831" i="54" s="1"/>
  <c r="CQ831" i="54" s="1"/>
  <c r="CR831" i="54" s="1"/>
  <c r="CI831" i="54"/>
  <c r="CJ831" i="54"/>
  <c r="CK863" i="54"/>
  <c r="CI863" i="54"/>
  <c r="CF863" i="54"/>
  <c r="CL863" i="54"/>
  <c r="CJ863" i="54"/>
  <c r="CG863" i="54"/>
  <c r="DI863" i="54" s="1"/>
  <c r="DJ863" i="54" s="1"/>
  <c r="DK863" i="54" s="1"/>
  <c r="CH863" i="54"/>
  <c r="B863" i="47" s="1"/>
  <c r="D863" i="47" s="1"/>
  <c r="W863" i="47" s="1"/>
  <c r="X863" i="47" s="1"/>
  <c r="CM863" i="54"/>
  <c r="CP863" i="54" s="1"/>
  <c r="CQ863" i="54" s="1"/>
  <c r="CR863" i="54" s="1"/>
  <c r="CI488" i="54"/>
  <c r="CL488" i="54"/>
  <c r="CF488" i="54"/>
  <c r="CM488" i="54"/>
  <c r="CP488" i="54" s="1"/>
  <c r="CQ488" i="54" s="1"/>
  <c r="CR488" i="54" s="1"/>
  <c r="CG488" i="54"/>
  <c r="DI488" i="54" s="1"/>
  <c r="DJ488" i="54" s="1"/>
  <c r="DK488" i="54" s="1"/>
  <c r="CJ488" i="54"/>
  <c r="CH488" i="54"/>
  <c r="B488" i="47" s="1"/>
  <c r="D488" i="47" s="1"/>
  <c r="W488" i="47" s="1"/>
  <c r="X488" i="47" s="1"/>
  <c r="CK488" i="54"/>
  <c r="CK518" i="54"/>
  <c r="CG518" i="54"/>
  <c r="DI518" i="54" s="1"/>
  <c r="DJ518" i="54" s="1"/>
  <c r="DK518" i="54" s="1"/>
  <c r="CI518" i="54"/>
  <c r="CH518" i="54"/>
  <c r="B518" i="47" s="1"/>
  <c r="D518" i="47" s="1"/>
  <c r="W518" i="47" s="1"/>
  <c r="X518" i="47" s="1"/>
  <c r="CJ518" i="54"/>
  <c r="CF518" i="54"/>
  <c r="CL518" i="54"/>
  <c r="CM518" i="54"/>
  <c r="CP518" i="54" s="1"/>
  <c r="CQ518" i="54" s="1"/>
  <c r="CR518" i="54" s="1"/>
  <c r="CL127" i="54"/>
  <c r="CK127" i="54"/>
  <c r="CM127" i="54"/>
  <c r="CP127" i="54" s="1"/>
  <c r="CQ127" i="54" s="1"/>
  <c r="CR127" i="54" s="1"/>
  <c r="CH127" i="54"/>
  <c r="B127" i="47" s="1"/>
  <c r="D127" i="47" s="1"/>
  <c r="W127" i="47" s="1"/>
  <c r="X127" i="47" s="1"/>
  <c r="CJ127" i="54"/>
  <c r="CG127" i="54"/>
  <c r="DI127" i="54" s="1"/>
  <c r="DJ127" i="54" s="1"/>
  <c r="DK127" i="54" s="1"/>
  <c r="CF127" i="54"/>
  <c r="CI127" i="54"/>
  <c r="CF169" i="54"/>
  <c r="CG169" i="54"/>
  <c r="DI169" i="54" s="1"/>
  <c r="DJ169" i="54" s="1"/>
  <c r="DK169" i="54" s="1"/>
  <c r="CI169" i="54"/>
  <c r="CM169" i="54"/>
  <c r="CP169" i="54" s="1"/>
  <c r="CQ169" i="54" s="1"/>
  <c r="CR169" i="54" s="1"/>
  <c r="CH169" i="54"/>
  <c r="B169" i="47" s="1"/>
  <c r="D169" i="47" s="1"/>
  <c r="W169" i="47" s="1"/>
  <c r="X169" i="47" s="1"/>
  <c r="CK169" i="54"/>
  <c r="CJ169" i="54"/>
  <c r="CL169" i="54"/>
  <c r="CL389" i="54"/>
  <c r="CI389" i="54"/>
  <c r="CF389" i="54"/>
  <c r="CH389" i="54"/>
  <c r="B389" i="47" s="1"/>
  <c r="D389" i="47" s="1"/>
  <c r="W389" i="47" s="1"/>
  <c r="X389" i="47" s="1"/>
  <c r="CG389" i="54"/>
  <c r="DI389" i="54" s="1"/>
  <c r="DJ389" i="54" s="1"/>
  <c r="DK389" i="54" s="1"/>
  <c r="CJ389" i="54"/>
  <c r="CM389" i="54"/>
  <c r="CP389" i="54" s="1"/>
  <c r="CQ389" i="54" s="1"/>
  <c r="CR389" i="54" s="1"/>
  <c r="CK389" i="54"/>
  <c r="CF702" i="54"/>
  <c r="CM702" i="54"/>
  <c r="CP702" i="54" s="1"/>
  <c r="CQ702" i="54" s="1"/>
  <c r="CR702" i="54" s="1"/>
  <c r="CH702" i="54"/>
  <c r="B702" i="47" s="1"/>
  <c r="D702" i="47" s="1"/>
  <c r="W702" i="47" s="1"/>
  <c r="X702" i="47" s="1"/>
  <c r="CK702" i="54"/>
  <c r="CI702" i="54"/>
  <c r="CG702" i="54"/>
  <c r="DI702" i="54" s="1"/>
  <c r="DJ702" i="54" s="1"/>
  <c r="DK702" i="54" s="1"/>
  <c r="CL702" i="54"/>
  <c r="CJ702" i="54"/>
  <c r="CH298" i="54"/>
  <c r="B298" i="47" s="1"/>
  <c r="D298" i="47" s="1"/>
  <c r="W298" i="47" s="1"/>
  <c r="X298" i="47" s="1"/>
  <c r="CJ298" i="54"/>
  <c r="CF298" i="54"/>
  <c r="CL298" i="54"/>
  <c r="CM298" i="54"/>
  <c r="CP298" i="54" s="1"/>
  <c r="CQ298" i="54" s="1"/>
  <c r="CR298" i="54" s="1"/>
  <c r="CI298" i="54"/>
  <c r="CK298" i="54"/>
  <c r="CG298" i="54"/>
  <c r="DI298" i="54" s="1"/>
  <c r="DJ298" i="54" s="1"/>
  <c r="DK298" i="54" s="1"/>
  <c r="CI96" i="54"/>
  <c r="CG96" i="54"/>
  <c r="DI96" i="54" s="1"/>
  <c r="DJ96" i="54" s="1"/>
  <c r="DK96" i="54" s="1"/>
  <c r="CJ96" i="54"/>
  <c r="CM96" i="54"/>
  <c r="CP96" i="54" s="1"/>
  <c r="CQ96" i="54" s="1"/>
  <c r="CR96" i="54" s="1"/>
  <c r="CL96" i="54"/>
  <c r="CF96" i="54"/>
  <c r="CK96" i="54"/>
  <c r="CH96" i="54"/>
  <c r="B96" i="47" s="1"/>
  <c r="D96" i="47" s="1"/>
  <c r="W96" i="47" s="1"/>
  <c r="X96" i="47" s="1"/>
  <c r="CF267" i="54"/>
  <c r="CG267" i="54"/>
  <c r="DI267" i="54" s="1"/>
  <c r="DJ267" i="54" s="1"/>
  <c r="DK267" i="54" s="1"/>
  <c r="CH267" i="54"/>
  <c r="B267" i="47" s="1"/>
  <c r="D267" i="47" s="1"/>
  <c r="W267" i="47" s="1"/>
  <c r="X267" i="47" s="1"/>
  <c r="CM267" i="54"/>
  <c r="CP267" i="54" s="1"/>
  <c r="CQ267" i="54" s="1"/>
  <c r="CR267" i="54" s="1"/>
  <c r="CJ267" i="54"/>
  <c r="CL267" i="54"/>
  <c r="CI267" i="54"/>
  <c r="CK267" i="54"/>
  <c r="CK434" i="54"/>
  <c r="CI434" i="54"/>
  <c r="CF434" i="54"/>
  <c r="CH434" i="54"/>
  <c r="B434" i="47" s="1"/>
  <c r="D434" i="47" s="1"/>
  <c r="W434" i="47" s="1"/>
  <c r="X434" i="47" s="1"/>
  <c r="CG434" i="54"/>
  <c r="DI434" i="54" s="1"/>
  <c r="DJ434" i="54" s="1"/>
  <c r="DK434" i="54" s="1"/>
  <c r="CJ434" i="54"/>
  <c r="CM434" i="54"/>
  <c r="CP434" i="54" s="1"/>
  <c r="CQ434" i="54" s="1"/>
  <c r="CR434" i="54" s="1"/>
  <c r="CL434" i="54"/>
  <c r="CJ823" i="54"/>
  <c r="CI823" i="54"/>
  <c r="CF823" i="54"/>
  <c r="CM823" i="54"/>
  <c r="CP823" i="54" s="1"/>
  <c r="CQ823" i="54" s="1"/>
  <c r="CR823" i="54" s="1"/>
  <c r="CL823" i="54"/>
  <c r="CK823" i="54"/>
  <c r="CG823" i="54"/>
  <c r="DI823" i="54" s="1"/>
  <c r="DJ823" i="54" s="1"/>
  <c r="DK823" i="54" s="1"/>
  <c r="CH823" i="54"/>
  <c r="B823" i="47" s="1"/>
  <c r="D823" i="47" s="1"/>
  <c r="W823" i="47" s="1"/>
  <c r="X823" i="47" s="1"/>
  <c r="CM691" i="54"/>
  <c r="CP691" i="54" s="1"/>
  <c r="CQ691" i="54" s="1"/>
  <c r="CR691" i="54" s="1"/>
  <c r="CK691" i="54"/>
  <c r="CF691" i="54"/>
  <c r="CH691" i="54"/>
  <c r="B691" i="47" s="1"/>
  <c r="D691" i="47" s="1"/>
  <c r="W691" i="47" s="1"/>
  <c r="X691" i="47" s="1"/>
  <c r="CJ691" i="54"/>
  <c r="CL691" i="54"/>
  <c r="CG691" i="54"/>
  <c r="DI691" i="54" s="1"/>
  <c r="DJ691" i="54" s="1"/>
  <c r="DK691" i="54" s="1"/>
  <c r="CI691" i="54"/>
  <c r="CF226" i="54"/>
  <c r="CL226" i="54"/>
  <c r="CM226" i="54"/>
  <c r="CP226" i="54" s="1"/>
  <c r="CQ226" i="54" s="1"/>
  <c r="CR226" i="54" s="1"/>
  <c r="CG226" i="54"/>
  <c r="DI226" i="54" s="1"/>
  <c r="DJ226" i="54" s="1"/>
  <c r="DK226" i="54" s="1"/>
  <c r="CI226" i="54"/>
  <c r="CJ226" i="54"/>
  <c r="CH226" i="54"/>
  <c r="B226" i="47" s="1"/>
  <c r="D226" i="47" s="1"/>
  <c r="W226" i="47" s="1"/>
  <c r="X226" i="47" s="1"/>
  <c r="CK226" i="54"/>
  <c r="CL425" i="54"/>
  <c r="CI425" i="54"/>
  <c r="CF425" i="54"/>
  <c r="CH425" i="54"/>
  <c r="B425" i="47" s="1"/>
  <c r="D425" i="47" s="1"/>
  <c r="W425" i="47" s="1"/>
  <c r="X425" i="47" s="1"/>
  <c r="CG425" i="54"/>
  <c r="DI425" i="54" s="1"/>
  <c r="DJ425" i="54" s="1"/>
  <c r="DK425" i="54" s="1"/>
  <c r="CJ425" i="54"/>
  <c r="CM425" i="54"/>
  <c r="CP425" i="54" s="1"/>
  <c r="CQ425" i="54" s="1"/>
  <c r="CR425" i="54" s="1"/>
  <c r="CK425" i="54"/>
  <c r="CL447" i="54"/>
  <c r="CJ447" i="54"/>
  <c r="CH447" i="54"/>
  <c r="B447" i="47" s="1"/>
  <c r="D447" i="47" s="1"/>
  <c r="W447" i="47" s="1"/>
  <c r="X447" i="47" s="1"/>
  <c r="CG447" i="54"/>
  <c r="DI447" i="54" s="1"/>
  <c r="DJ447" i="54" s="1"/>
  <c r="DK447" i="54" s="1"/>
  <c r="CM447" i="54"/>
  <c r="CP447" i="54" s="1"/>
  <c r="CQ447" i="54" s="1"/>
  <c r="CR447" i="54" s="1"/>
  <c r="CI447" i="54"/>
  <c r="CF447" i="54"/>
  <c r="CK447" i="54"/>
  <c r="CH843" i="54"/>
  <c r="B843" i="47" s="1"/>
  <c r="D843" i="47" s="1"/>
  <c r="W843" i="47" s="1"/>
  <c r="X843" i="47" s="1"/>
  <c r="CG843" i="54"/>
  <c r="DI843" i="54" s="1"/>
  <c r="DJ843" i="54" s="1"/>
  <c r="DK843" i="54" s="1"/>
  <c r="CK843" i="54"/>
  <c r="CM843" i="54"/>
  <c r="CP843" i="54" s="1"/>
  <c r="CQ843" i="54" s="1"/>
  <c r="CR843" i="54" s="1"/>
  <c r="CI843" i="54"/>
  <c r="CJ843" i="54"/>
  <c r="CF843" i="54"/>
  <c r="CL843" i="54"/>
  <c r="CL216" i="54"/>
  <c r="CJ216" i="54"/>
  <c r="CF216" i="54"/>
  <c r="CG216" i="54"/>
  <c r="DI216" i="54" s="1"/>
  <c r="DJ216" i="54" s="1"/>
  <c r="DK216" i="54" s="1"/>
  <c r="CM216" i="54"/>
  <c r="CP216" i="54" s="1"/>
  <c r="CQ216" i="54" s="1"/>
  <c r="CR216" i="54" s="1"/>
  <c r="CH216" i="54"/>
  <c r="B216" i="47" s="1"/>
  <c r="D216" i="47" s="1"/>
  <c r="W216" i="47" s="1"/>
  <c r="X216" i="47" s="1"/>
  <c r="CI216" i="54"/>
  <c r="CK216" i="54"/>
  <c r="CH902" i="54"/>
  <c r="B902" i="47" s="1"/>
  <c r="D902" i="47" s="1"/>
  <c r="W902" i="47" s="1"/>
  <c r="X902" i="47" s="1"/>
  <c r="CG902" i="54"/>
  <c r="DI902" i="54" s="1"/>
  <c r="DJ902" i="54" s="1"/>
  <c r="DK902" i="54" s="1"/>
  <c r="CJ902" i="54"/>
  <c r="CM902" i="54"/>
  <c r="CP902" i="54" s="1"/>
  <c r="CQ902" i="54" s="1"/>
  <c r="CR902" i="54" s="1"/>
  <c r="CK902" i="54"/>
  <c r="CI902" i="54"/>
  <c r="CF902" i="54"/>
  <c r="CL902" i="54"/>
  <c r="CG528" i="54"/>
  <c r="DI528" i="54" s="1"/>
  <c r="DJ528" i="54" s="1"/>
  <c r="DK528" i="54" s="1"/>
  <c r="CF528" i="54"/>
  <c r="CI528" i="54"/>
  <c r="CL528" i="54"/>
  <c r="CH528" i="54"/>
  <c r="B528" i="47" s="1"/>
  <c r="D528" i="47" s="1"/>
  <c r="W528" i="47" s="1"/>
  <c r="X528" i="47" s="1"/>
  <c r="CM528" i="54"/>
  <c r="CP528" i="54" s="1"/>
  <c r="CQ528" i="54" s="1"/>
  <c r="CR528" i="54" s="1"/>
  <c r="CJ528" i="54"/>
  <c r="CK528" i="54"/>
  <c r="CK170" i="54"/>
  <c r="CI170" i="54"/>
  <c r="CM170" i="54"/>
  <c r="CP170" i="54" s="1"/>
  <c r="CQ170" i="54" s="1"/>
  <c r="CR170" i="54" s="1"/>
  <c r="CH170" i="54"/>
  <c r="B170" i="47" s="1"/>
  <c r="D170" i="47" s="1"/>
  <c r="W170" i="47" s="1"/>
  <c r="X170" i="47" s="1"/>
  <c r="CF170" i="54"/>
  <c r="CL170" i="54"/>
  <c r="CG170" i="54"/>
  <c r="DI170" i="54" s="1"/>
  <c r="DJ170" i="54" s="1"/>
  <c r="DK170" i="54" s="1"/>
  <c r="CJ170" i="54"/>
  <c r="CF586" i="54"/>
  <c r="CK586" i="54"/>
  <c r="CH586" i="54"/>
  <c r="B586" i="47" s="1"/>
  <c r="D586" i="47" s="1"/>
  <c r="W586" i="47" s="1"/>
  <c r="X586" i="47" s="1"/>
  <c r="CI586" i="54"/>
  <c r="CM586" i="54"/>
  <c r="CP586" i="54" s="1"/>
  <c r="CQ586" i="54" s="1"/>
  <c r="CR586" i="54" s="1"/>
  <c r="CG586" i="54"/>
  <c r="DI586" i="54" s="1"/>
  <c r="DJ586" i="54" s="1"/>
  <c r="DK586" i="54" s="1"/>
  <c r="CJ586" i="54"/>
  <c r="CL586" i="54"/>
  <c r="CG891" i="54"/>
  <c r="DI891" i="54" s="1"/>
  <c r="DJ891" i="54" s="1"/>
  <c r="DK891" i="54" s="1"/>
  <c r="CH891" i="54"/>
  <c r="B891" i="47" s="1"/>
  <c r="D891" i="47" s="1"/>
  <c r="W891" i="47" s="1"/>
  <c r="X891" i="47" s="1"/>
  <c r="CJ891" i="54"/>
  <c r="CF891" i="54"/>
  <c r="CK891" i="54"/>
  <c r="CL891" i="54"/>
  <c r="CI891" i="54"/>
  <c r="CM891" i="54"/>
  <c r="CP891" i="54" s="1"/>
  <c r="CQ891" i="54" s="1"/>
  <c r="CR891" i="54" s="1"/>
  <c r="CM261" i="54"/>
  <c r="CP261" i="54" s="1"/>
  <c r="CQ261" i="54" s="1"/>
  <c r="CR261" i="54" s="1"/>
  <c r="CI261" i="54"/>
  <c r="CJ261" i="54"/>
  <c r="CH261" i="54"/>
  <c r="B261" i="47" s="1"/>
  <c r="D261" i="47" s="1"/>
  <c r="W261" i="47" s="1"/>
  <c r="X261" i="47" s="1"/>
  <c r="CG261" i="54"/>
  <c r="DI261" i="54" s="1"/>
  <c r="DJ261" i="54" s="1"/>
  <c r="DK261" i="54" s="1"/>
  <c r="CF261" i="54"/>
  <c r="CK261" i="54"/>
  <c r="CL261" i="54"/>
  <c r="CI556" i="54"/>
  <c r="CG556" i="54"/>
  <c r="DI556" i="54" s="1"/>
  <c r="DJ556" i="54" s="1"/>
  <c r="DK556" i="54" s="1"/>
  <c r="CH556" i="54"/>
  <c r="B556" i="47" s="1"/>
  <c r="D556" i="47" s="1"/>
  <c r="W556" i="47" s="1"/>
  <c r="X556" i="47" s="1"/>
  <c r="CM556" i="54"/>
  <c r="CP556" i="54" s="1"/>
  <c r="CQ556" i="54" s="1"/>
  <c r="CR556" i="54" s="1"/>
  <c r="CJ556" i="54"/>
  <c r="CF556" i="54"/>
  <c r="CL556" i="54"/>
  <c r="CK556" i="54"/>
  <c r="CJ774" i="54"/>
  <c r="CI774" i="54"/>
  <c r="CG774" i="54"/>
  <c r="DI774" i="54" s="1"/>
  <c r="DJ774" i="54" s="1"/>
  <c r="DK774" i="54" s="1"/>
  <c r="CK774" i="54"/>
  <c r="CL774" i="54"/>
  <c r="CF774" i="54"/>
  <c r="CH774" i="54"/>
  <c r="B774" i="47" s="1"/>
  <c r="D774" i="47" s="1"/>
  <c r="W774" i="47" s="1"/>
  <c r="X774" i="47" s="1"/>
  <c r="CM774" i="54"/>
  <c r="CP774" i="54" s="1"/>
  <c r="CQ774" i="54" s="1"/>
  <c r="CR774" i="54" s="1"/>
  <c r="CM711" i="54"/>
  <c r="CP711" i="54" s="1"/>
  <c r="CQ711" i="54" s="1"/>
  <c r="CR711" i="54" s="1"/>
  <c r="CH711" i="54"/>
  <c r="B711" i="47" s="1"/>
  <c r="D711" i="47" s="1"/>
  <c r="W711" i="47" s="1"/>
  <c r="X711" i="47" s="1"/>
  <c r="CK711" i="54"/>
  <c r="CL711" i="54"/>
  <c r="CI711" i="54"/>
  <c r="CG711" i="54"/>
  <c r="DI711" i="54" s="1"/>
  <c r="DJ711" i="54" s="1"/>
  <c r="DK711" i="54" s="1"/>
  <c r="CF711" i="54"/>
  <c r="CJ711" i="54"/>
  <c r="CK292" i="54"/>
  <c r="CI292" i="54"/>
  <c r="CM292" i="54"/>
  <c r="CP292" i="54" s="1"/>
  <c r="CQ292" i="54" s="1"/>
  <c r="CR292" i="54" s="1"/>
  <c r="CG292" i="54"/>
  <c r="DI292" i="54" s="1"/>
  <c r="DJ292" i="54" s="1"/>
  <c r="DK292" i="54" s="1"/>
  <c r="CF292" i="54"/>
  <c r="CJ292" i="54"/>
  <c r="CH292" i="54"/>
  <c r="B292" i="47" s="1"/>
  <c r="D292" i="47" s="1"/>
  <c r="W292" i="47" s="1"/>
  <c r="X292" i="47" s="1"/>
  <c r="CL292" i="54"/>
  <c r="CN512" i="54"/>
  <c r="B516" i="44" s="1"/>
  <c r="CK106" i="54"/>
  <c r="CJ106" i="54"/>
  <c r="CF106" i="54"/>
  <c r="CL106" i="54"/>
  <c r="CM106" i="54"/>
  <c r="CP106" i="54" s="1"/>
  <c r="CQ106" i="54" s="1"/>
  <c r="CR106" i="54" s="1"/>
  <c r="CI106" i="54"/>
  <c r="CG106" i="54"/>
  <c r="DI106" i="54" s="1"/>
  <c r="DJ106" i="54" s="1"/>
  <c r="DK106" i="54" s="1"/>
  <c r="CH106" i="54"/>
  <c r="B106" i="47" s="1"/>
  <c r="D106" i="47" s="1"/>
  <c r="W106" i="47" s="1"/>
  <c r="X106" i="47" s="1"/>
  <c r="CI6" i="54"/>
  <c r="CK6" i="54"/>
  <c r="CH6" i="54"/>
  <c r="B6" i="47" s="1"/>
  <c r="D6" i="47" s="1"/>
  <c r="W6" i="47" s="1"/>
  <c r="X6" i="47" s="1"/>
  <c r="CL6" i="54"/>
  <c r="CF6" i="54"/>
  <c r="CM6" i="54"/>
  <c r="CP6" i="54" s="1"/>
  <c r="CQ6" i="54" s="1"/>
  <c r="CR6" i="54" s="1"/>
  <c r="CG6" i="54"/>
  <c r="DI6" i="54" s="1"/>
  <c r="DJ6" i="54" s="1"/>
  <c r="DK6" i="54" s="1"/>
  <c r="CJ6" i="54"/>
  <c r="CJ29" i="54"/>
  <c r="CF29" i="54"/>
  <c r="CL29" i="54"/>
  <c r="CK29" i="54"/>
  <c r="CG29" i="54"/>
  <c r="DI29" i="54" s="1"/>
  <c r="DJ29" i="54" s="1"/>
  <c r="DK29" i="54" s="1"/>
  <c r="CH29" i="54"/>
  <c r="B29" i="47" s="1"/>
  <c r="D29" i="47" s="1"/>
  <c r="W29" i="47" s="1"/>
  <c r="X29" i="47" s="1"/>
  <c r="CI29" i="54"/>
  <c r="CM29" i="54"/>
  <c r="CP29" i="54" s="1"/>
  <c r="CQ29" i="54" s="1"/>
  <c r="CR29" i="54" s="1"/>
  <c r="CF40" i="54"/>
  <c r="CG40" i="54"/>
  <c r="DI40" i="54" s="1"/>
  <c r="DJ40" i="54" s="1"/>
  <c r="DK40" i="54" s="1"/>
  <c r="CI40" i="54"/>
  <c r="CK40" i="54"/>
  <c r="CL40" i="54"/>
  <c r="CH40" i="54"/>
  <c r="B40" i="47" s="1"/>
  <c r="D40" i="47" s="1"/>
  <c r="W40" i="47" s="1"/>
  <c r="X40" i="47" s="1"/>
  <c r="CM40" i="54"/>
  <c r="CP40" i="54" s="1"/>
  <c r="CQ40" i="54" s="1"/>
  <c r="CR40" i="54" s="1"/>
  <c r="CJ40" i="54"/>
  <c r="CG61" i="54"/>
  <c r="DI61" i="54" s="1"/>
  <c r="DJ61" i="54" s="1"/>
  <c r="DK61" i="54" s="1"/>
  <c r="CL61" i="54"/>
  <c r="CH61" i="54"/>
  <c r="B61" i="47" s="1"/>
  <c r="D61" i="47" s="1"/>
  <c r="W61" i="47" s="1"/>
  <c r="X61" i="47" s="1"/>
  <c r="CK61" i="54"/>
  <c r="CI61" i="54"/>
  <c r="CF61" i="54"/>
  <c r="CJ61" i="54"/>
  <c r="CM61" i="54"/>
  <c r="CP61" i="54" s="1"/>
  <c r="CQ61" i="54" s="1"/>
  <c r="CR61" i="54" s="1"/>
  <c r="CG180" i="54"/>
  <c r="DI180" i="54" s="1"/>
  <c r="DJ180" i="54" s="1"/>
  <c r="DK180" i="54" s="1"/>
  <c r="CF180" i="54"/>
  <c r="CM180" i="54"/>
  <c r="CP180" i="54" s="1"/>
  <c r="CQ180" i="54" s="1"/>
  <c r="CR180" i="54" s="1"/>
  <c r="CI180" i="54"/>
  <c r="CH180" i="54"/>
  <c r="B180" i="47" s="1"/>
  <c r="D180" i="47" s="1"/>
  <c r="W180" i="47" s="1"/>
  <c r="X180" i="47" s="1"/>
  <c r="CJ180" i="54"/>
  <c r="CK180" i="54"/>
  <c r="CL180" i="54"/>
  <c r="CK470" i="54"/>
  <c r="CL470" i="54"/>
  <c r="CH470" i="54"/>
  <c r="B470" i="47" s="1"/>
  <c r="D470" i="47" s="1"/>
  <c r="W470" i="47" s="1"/>
  <c r="X470" i="47" s="1"/>
  <c r="CJ470" i="54"/>
  <c r="CI470" i="54"/>
  <c r="CG470" i="54"/>
  <c r="DI470" i="54" s="1"/>
  <c r="DJ470" i="54" s="1"/>
  <c r="DK470" i="54" s="1"/>
  <c r="CF470" i="54"/>
  <c r="CM470" i="54"/>
  <c r="CP470" i="54" s="1"/>
  <c r="CQ470" i="54" s="1"/>
  <c r="CR470" i="54" s="1"/>
  <c r="CF605" i="54"/>
  <c r="CM605" i="54"/>
  <c r="CP605" i="54" s="1"/>
  <c r="CQ605" i="54" s="1"/>
  <c r="CR605" i="54" s="1"/>
  <c r="CL605" i="54"/>
  <c r="CG605" i="54"/>
  <c r="DI605" i="54" s="1"/>
  <c r="DJ605" i="54" s="1"/>
  <c r="DK605" i="54" s="1"/>
  <c r="CH605" i="54"/>
  <c r="B605" i="47" s="1"/>
  <c r="D605" i="47" s="1"/>
  <c r="W605" i="47" s="1"/>
  <c r="X605" i="47" s="1"/>
  <c r="CK605" i="54"/>
  <c r="CI605" i="54"/>
  <c r="CJ605" i="54"/>
  <c r="CM773" i="54"/>
  <c r="CP773" i="54" s="1"/>
  <c r="CQ773" i="54" s="1"/>
  <c r="CR773" i="54" s="1"/>
  <c r="CG773" i="54"/>
  <c r="DI773" i="54" s="1"/>
  <c r="DJ773" i="54" s="1"/>
  <c r="DK773" i="54" s="1"/>
  <c r="CJ773" i="54"/>
  <c r="CH773" i="54"/>
  <c r="B773" i="47" s="1"/>
  <c r="D773" i="47" s="1"/>
  <c r="W773" i="47" s="1"/>
  <c r="X773" i="47" s="1"/>
  <c r="CK773" i="54"/>
  <c r="CI773" i="54"/>
  <c r="CL773" i="54"/>
  <c r="CF773" i="54"/>
  <c r="CI245" i="54"/>
  <c r="CJ245" i="54"/>
  <c r="CK245" i="54"/>
  <c r="CF245" i="54"/>
  <c r="CG245" i="54"/>
  <c r="DI245" i="54" s="1"/>
  <c r="DJ245" i="54" s="1"/>
  <c r="DK245" i="54" s="1"/>
  <c r="CL245" i="54"/>
  <c r="CH245" i="54"/>
  <c r="B245" i="47" s="1"/>
  <c r="D245" i="47" s="1"/>
  <c r="W245" i="47" s="1"/>
  <c r="X245" i="47" s="1"/>
  <c r="CM245" i="54"/>
  <c r="CP245" i="54" s="1"/>
  <c r="CQ245" i="54" s="1"/>
  <c r="CR245" i="54" s="1"/>
  <c r="CF805" i="54"/>
  <c r="CK805" i="54"/>
  <c r="CL805" i="54"/>
  <c r="CM805" i="54"/>
  <c r="CP805" i="54" s="1"/>
  <c r="CQ805" i="54" s="1"/>
  <c r="CR805" i="54" s="1"/>
  <c r="CG805" i="54"/>
  <c r="DI805" i="54" s="1"/>
  <c r="DJ805" i="54" s="1"/>
  <c r="DK805" i="54" s="1"/>
  <c r="CH805" i="54"/>
  <c r="B805" i="47" s="1"/>
  <c r="D805" i="47" s="1"/>
  <c r="W805" i="47" s="1"/>
  <c r="X805" i="47" s="1"/>
  <c r="CI805" i="54"/>
  <c r="CJ805" i="54"/>
  <c r="CJ367" i="54"/>
  <c r="CK367" i="54"/>
  <c r="CF367" i="54"/>
  <c r="CM367" i="54"/>
  <c r="CP367" i="54" s="1"/>
  <c r="CQ367" i="54" s="1"/>
  <c r="CR367" i="54" s="1"/>
  <c r="CL367" i="54"/>
  <c r="CG367" i="54"/>
  <c r="DI367" i="54" s="1"/>
  <c r="DJ367" i="54" s="1"/>
  <c r="DK367" i="54" s="1"/>
  <c r="CH367" i="54"/>
  <c r="B367" i="47" s="1"/>
  <c r="D367" i="47" s="1"/>
  <c r="W367" i="47" s="1"/>
  <c r="X367" i="47" s="1"/>
  <c r="CI367" i="54"/>
  <c r="CL971" i="54"/>
  <c r="CG971" i="54"/>
  <c r="DI971" i="54" s="1"/>
  <c r="DJ971" i="54" s="1"/>
  <c r="DK971" i="54" s="1"/>
  <c r="CH971" i="54"/>
  <c r="B971" i="47" s="1"/>
  <c r="D971" i="47" s="1"/>
  <c r="W971" i="47" s="1"/>
  <c r="X971" i="47" s="1"/>
  <c r="CJ971" i="54"/>
  <c r="CM971" i="54"/>
  <c r="CP971" i="54" s="1"/>
  <c r="CQ971" i="54" s="1"/>
  <c r="CR971" i="54" s="1"/>
  <c r="CK971" i="54"/>
  <c r="CI971" i="54"/>
  <c r="CF971" i="54"/>
  <c r="CL923" i="54"/>
  <c r="CJ923" i="54"/>
  <c r="CG923" i="54"/>
  <c r="DI923" i="54" s="1"/>
  <c r="DJ923" i="54" s="1"/>
  <c r="DK923" i="54" s="1"/>
  <c r="CH923" i="54"/>
  <c r="B923" i="47" s="1"/>
  <c r="D923" i="47" s="1"/>
  <c r="W923" i="47" s="1"/>
  <c r="X923" i="47" s="1"/>
  <c r="CM923" i="54"/>
  <c r="CP923" i="54" s="1"/>
  <c r="CQ923" i="54" s="1"/>
  <c r="CR923" i="54" s="1"/>
  <c r="CI923" i="54"/>
  <c r="CK923" i="54"/>
  <c r="CF923" i="54"/>
  <c r="CJ184" i="54"/>
  <c r="CF184" i="54"/>
  <c r="CK184" i="54"/>
  <c r="CG184" i="54"/>
  <c r="DI184" i="54" s="1"/>
  <c r="DJ184" i="54" s="1"/>
  <c r="DK184" i="54" s="1"/>
  <c r="CL184" i="54"/>
  <c r="CH184" i="54"/>
  <c r="B184" i="47" s="1"/>
  <c r="D184" i="47" s="1"/>
  <c r="W184" i="47" s="1"/>
  <c r="X184" i="47" s="1"/>
  <c r="CM184" i="54"/>
  <c r="CP184" i="54" s="1"/>
  <c r="CQ184" i="54" s="1"/>
  <c r="CR184" i="54" s="1"/>
  <c r="CI184" i="54"/>
  <c r="CK748" i="54"/>
  <c r="CM748" i="54"/>
  <c r="CP748" i="54" s="1"/>
  <c r="CQ748" i="54" s="1"/>
  <c r="CR748" i="54" s="1"/>
  <c r="CF748" i="54"/>
  <c r="CH748" i="54"/>
  <c r="B748" i="47" s="1"/>
  <c r="D748" i="47" s="1"/>
  <c r="W748" i="47" s="1"/>
  <c r="X748" i="47" s="1"/>
  <c r="CL748" i="54"/>
  <c r="CG748" i="54"/>
  <c r="DI748" i="54" s="1"/>
  <c r="DJ748" i="54" s="1"/>
  <c r="DK748" i="54" s="1"/>
  <c r="CI748" i="54"/>
  <c r="CJ748" i="54"/>
  <c r="CF701" i="54"/>
  <c r="CL701" i="54"/>
  <c r="CM701" i="54"/>
  <c r="CP701" i="54" s="1"/>
  <c r="CQ701" i="54" s="1"/>
  <c r="CR701" i="54" s="1"/>
  <c r="CG701" i="54"/>
  <c r="DI701" i="54" s="1"/>
  <c r="DJ701" i="54" s="1"/>
  <c r="DK701" i="54" s="1"/>
  <c r="CI701" i="54"/>
  <c r="CH701" i="54"/>
  <c r="B701" i="47" s="1"/>
  <c r="D701" i="47" s="1"/>
  <c r="W701" i="47" s="1"/>
  <c r="X701" i="47" s="1"/>
  <c r="CK701" i="54"/>
  <c r="CJ701" i="54"/>
  <c r="CH401" i="54"/>
  <c r="B401" i="47" s="1"/>
  <c r="D401" i="47" s="1"/>
  <c r="W401" i="47" s="1"/>
  <c r="X401" i="47" s="1"/>
  <c r="CI401" i="54"/>
  <c r="CJ401" i="54"/>
  <c r="CK401" i="54"/>
  <c r="CM401" i="54"/>
  <c r="CP401" i="54" s="1"/>
  <c r="CQ401" i="54" s="1"/>
  <c r="CR401" i="54" s="1"/>
  <c r="CF401" i="54"/>
  <c r="CL401" i="54"/>
  <c r="CG401" i="54"/>
  <c r="DI401" i="54" s="1"/>
  <c r="DJ401" i="54" s="1"/>
  <c r="DK401" i="54" s="1"/>
  <c r="CF994" i="54"/>
  <c r="CM994" i="54"/>
  <c r="CP994" i="54" s="1"/>
  <c r="CQ994" i="54" s="1"/>
  <c r="CR994" i="54" s="1"/>
  <c r="CJ994" i="54"/>
  <c r="CG994" i="54"/>
  <c r="DI994" i="54" s="1"/>
  <c r="DJ994" i="54" s="1"/>
  <c r="DK994" i="54" s="1"/>
  <c r="CK994" i="54"/>
  <c r="CL994" i="54"/>
  <c r="CH994" i="54"/>
  <c r="B994" i="47" s="1"/>
  <c r="D994" i="47" s="1"/>
  <c r="W994" i="47" s="1"/>
  <c r="X994" i="47" s="1"/>
  <c r="CI994" i="54"/>
  <c r="CI696" i="54"/>
  <c r="CG696" i="54"/>
  <c r="DI696" i="54" s="1"/>
  <c r="DJ696" i="54" s="1"/>
  <c r="DK696" i="54" s="1"/>
  <c r="CJ696" i="54"/>
  <c r="CH696" i="54"/>
  <c r="B696" i="47" s="1"/>
  <c r="D696" i="47" s="1"/>
  <c r="W696" i="47" s="1"/>
  <c r="X696" i="47" s="1"/>
  <c r="CK696" i="54"/>
  <c r="CF696" i="54"/>
  <c r="CM696" i="54"/>
  <c r="CP696" i="54" s="1"/>
  <c r="CQ696" i="54" s="1"/>
  <c r="CR696" i="54" s="1"/>
  <c r="CL696" i="54"/>
  <c r="CM975" i="54"/>
  <c r="CP975" i="54" s="1"/>
  <c r="CQ975" i="54" s="1"/>
  <c r="CR975" i="54" s="1"/>
  <c r="CH975" i="54"/>
  <c r="B975" i="47" s="1"/>
  <c r="D975" i="47" s="1"/>
  <c r="W975" i="47" s="1"/>
  <c r="X975" i="47" s="1"/>
  <c r="CK975" i="54"/>
  <c r="CJ975" i="54"/>
  <c r="CF975" i="54"/>
  <c r="CI975" i="54"/>
  <c r="CL975" i="54"/>
  <c r="CG975" i="54"/>
  <c r="DI975" i="54" s="1"/>
  <c r="DJ975" i="54" s="1"/>
  <c r="DK975" i="54" s="1"/>
  <c r="CI666" i="54"/>
  <c r="CJ666" i="54"/>
  <c r="CL666" i="54"/>
  <c r="CK666" i="54"/>
  <c r="CF666" i="54"/>
  <c r="CM666" i="54"/>
  <c r="CP666" i="54" s="1"/>
  <c r="CQ666" i="54" s="1"/>
  <c r="CR666" i="54" s="1"/>
  <c r="CG666" i="54"/>
  <c r="DI666" i="54" s="1"/>
  <c r="DJ666" i="54" s="1"/>
  <c r="DK666" i="54" s="1"/>
  <c r="CH666" i="54"/>
  <c r="B666" i="47" s="1"/>
  <c r="D666" i="47" s="1"/>
  <c r="W666" i="47" s="1"/>
  <c r="X666" i="47" s="1"/>
  <c r="CH558" i="54"/>
  <c r="B558" i="47" s="1"/>
  <c r="D558" i="47" s="1"/>
  <c r="W558" i="47" s="1"/>
  <c r="X558" i="47" s="1"/>
  <c r="CI558" i="54"/>
  <c r="CM558" i="54"/>
  <c r="CP558" i="54" s="1"/>
  <c r="CQ558" i="54" s="1"/>
  <c r="CR558" i="54" s="1"/>
  <c r="CF558" i="54"/>
  <c r="CG558" i="54"/>
  <c r="DI558" i="54" s="1"/>
  <c r="DJ558" i="54" s="1"/>
  <c r="DK558" i="54" s="1"/>
  <c r="CL558" i="54"/>
  <c r="CK558" i="54"/>
  <c r="CJ558" i="54"/>
  <c r="CM291" i="54"/>
  <c r="CP291" i="54" s="1"/>
  <c r="CQ291" i="54" s="1"/>
  <c r="CR291" i="54" s="1"/>
  <c r="CG291" i="54"/>
  <c r="DI291" i="54" s="1"/>
  <c r="DJ291" i="54" s="1"/>
  <c r="DK291" i="54" s="1"/>
  <c r="CK291" i="54"/>
  <c r="CI291" i="54"/>
  <c r="CJ291" i="54"/>
  <c r="CF291" i="54"/>
  <c r="CL291" i="54"/>
  <c r="CH291" i="54"/>
  <c r="B291" i="47" s="1"/>
  <c r="D291" i="47" s="1"/>
  <c r="W291" i="47" s="1"/>
  <c r="X291" i="47" s="1"/>
  <c r="CM936" i="54"/>
  <c r="CP936" i="54" s="1"/>
  <c r="CQ936" i="54" s="1"/>
  <c r="CR936" i="54" s="1"/>
  <c r="CG936" i="54"/>
  <c r="DI936" i="54" s="1"/>
  <c r="DJ936" i="54" s="1"/>
  <c r="DK936" i="54" s="1"/>
  <c r="CJ936" i="54"/>
  <c r="CH936" i="54"/>
  <c r="B936" i="47" s="1"/>
  <c r="D936" i="47" s="1"/>
  <c r="W936" i="47" s="1"/>
  <c r="X936" i="47" s="1"/>
  <c r="CK936" i="54"/>
  <c r="CF936" i="54"/>
  <c r="CI936" i="54"/>
  <c r="CL936" i="54"/>
  <c r="CF654" i="54"/>
  <c r="CM654" i="54"/>
  <c r="CP654" i="54" s="1"/>
  <c r="CQ654" i="54" s="1"/>
  <c r="CR654" i="54" s="1"/>
  <c r="CG654" i="54"/>
  <c r="DI654" i="54" s="1"/>
  <c r="DJ654" i="54" s="1"/>
  <c r="DK654" i="54" s="1"/>
  <c r="CH654" i="54"/>
  <c r="B654" i="47" s="1"/>
  <c r="D654" i="47" s="1"/>
  <c r="W654" i="47" s="1"/>
  <c r="X654" i="47" s="1"/>
  <c r="CJ654" i="54"/>
  <c r="CK654" i="54"/>
  <c r="CI654" i="54"/>
  <c r="CL654" i="54"/>
  <c r="CH504" i="54"/>
  <c r="B504" i="47" s="1"/>
  <c r="D504" i="47" s="1"/>
  <c r="W504" i="47" s="1"/>
  <c r="X504" i="47" s="1"/>
  <c r="CI504" i="54"/>
  <c r="CK504" i="54"/>
  <c r="CF504" i="54"/>
  <c r="CM504" i="54"/>
  <c r="CP504" i="54" s="1"/>
  <c r="CQ504" i="54" s="1"/>
  <c r="CR504" i="54" s="1"/>
  <c r="CL504" i="54"/>
  <c r="CG504" i="54"/>
  <c r="DI504" i="54" s="1"/>
  <c r="DJ504" i="54" s="1"/>
  <c r="DK504" i="54" s="1"/>
  <c r="CJ504" i="54"/>
  <c r="CI178" i="54"/>
  <c r="CM178" i="54"/>
  <c r="CP178" i="54" s="1"/>
  <c r="CQ178" i="54" s="1"/>
  <c r="CR178" i="54" s="1"/>
  <c r="CH178" i="54"/>
  <c r="B178" i="47" s="1"/>
  <c r="D178" i="47" s="1"/>
  <c r="W178" i="47" s="1"/>
  <c r="X178" i="47" s="1"/>
  <c r="CF178" i="54"/>
  <c r="CG178" i="54"/>
  <c r="DI178" i="54" s="1"/>
  <c r="DJ178" i="54" s="1"/>
  <c r="DK178" i="54" s="1"/>
  <c r="CJ178" i="54"/>
  <c r="CK178" i="54"/>
  <c r="CL178" i="54"/>
  <c r="CM706" i="54"/>
  <c r="CP706" i="54" s="1"/>
  <c r="CQ706" i="54" s="1"/>
  <c r="CR706" i="54" s="1"/>
  <c r="CF706" i="54"/>
  <c r="CJ706" i="54"/>
  <c r="CL706" i="54"/>
  <c r="CH706" i="54"/>
  <c r="B706" i="47" s="1"/>
  <c r="D706" i="47" s="1"/>
  <c r="W706" i="47" s="1"/>
  <c r="X706" i="47" s="1"/>
  <c r="CI706" i="54"/>
  <c r="CG706" i="54"/>
  <c r="DI706" i="54" s="1"/>
  <c r="DJ706" i="54" s="1"/>
  <c r="DK706" i="54" s="1"/>
  <c r="CK706" i="54"/>
  <c r="CK262" i="54"/>
  <c r="CL262" i="54"/>
  <c r="CG262" i="54"/>
  <c r="DI262" i="54" s="1"/>
  <c r="DJ262" i="54" s="1"/>
  <c r="DK262" i="54" s="1"/>
  <c r="CH262" i="54"/>
  <c r="B262" i="47" s="1"/>
  <c r="D262" i="47" s="1"/>
  <c r="W262" i="47" s="1"/>
  <c r="X262" i="47" s="1"/>
  <c r="CJ262" i="54"/>
  <c r="CF262" i="54"/>
  <c r="CI262" i="54"/>
  <c r="CM262" i="54"/>
  <c r="CP262" i="54" s="1"/>
  <c r="CQ262" i="54" s="1"/>
  <c r="CR262" i="54" s="1"/>
  <c r="CH471" i="54"/>
  <c r="B471" i="47" s="1"/>
  <c r="D471" i="47" s="1"/>
  <c r="W471" i="47" s="1"/>
  <c r="X471" i="47" s="1"/>
  <c r="CM471" i="54"/>
  <c r="CP471" i="54" s="1"/>
  <c r="CQ471" i="54" s="1"/>
  <c r="CR471" i="54" s="1"/>
  <c r="CG471" i="54"/>
  <c r="DI471" i="54" s="1"/>
  <c r="DJ471" i="54" s="1"/>
  <c r="DK471" i="54" s="1"/>
  <c r="CI471" i="54"/>
  <c r="CF471" i="54"/>
  <c r="CK471" i="54"/>
  <c r="CL471" i="54"/>
  <c r="CJ471" i="54"/>
  <c r="CL976" i="54"/>
  <c r="CG976" i="54"/>
  <c r="DI976" i="54" s="1"/>
  <c r="DJ976" i="54" s="1"/>
  <c r="DK976" i="54" s="1"/>
  <c r="CJ976" i="54"/>
  <c r="CM976" i="54"/>
  <c r="CP976" i="54" s="1"/>
  <c r="CQ976" i="54" s="1"/>
  <c r="CR976" i="54" s="1"/>
  <c r="CK976" i="54"/>
  <c r="CF976" i="54"/>
  <c r="CH976" i="54"/>
  <c r="B976" i="47" s="1"/>
  <c r="D976" i="47" s="1"/>
  <c r="W976" i="47" s="1"/>
  <c r="X976" i="47" s="1"/>
  <c r="CI976" i="54"/>
  <c r="CK285" i="54"/>
  <c r="CJ285" i="54"/>
  <c r="CF285" i="54"/>
  <c r="CI285" i="54"/>
  <c r="CM285" i="54"/>
  <c r="CP285" i="54" s="1"/>
  <c r="CQ285" i="54" s="1"/>
  <c r="CR285" i="54" s="1"/>
  <c r="CH285" i="54"/>
  <c r="B285" i="47" s="1"/>
  <c r="D285" i="47" s="1"/>
  <c r="W285" i="47" s="1"/>
  <c r="X285" i="47" s="1"/>
  <c r="CL285" i="54"/>
  <c r="CG285" i="54"/>
  <c r="DI285" i="54" s="1"/>
  <c r="DJ285" i="54" s="1"/>
  <c r="DK285" i="54" s="1"/>
  <c r="CG478" i="54"/>
  <c r="DI478" i="54" s="1"/>
  <c r="DJ478" i="54" s="1"/>
  <c r="DK478" i="54" s="1"/>
  <c r="CL478" i="54"/>
  <c r="CM478" i="54"/>
  <c r="CP478" i="54" s="1"/>
  <c r="CQ478" i="54" s="1"/>
  <c r="CR478" i="54" s="1"/>
  <c r="CF478" i="54"/>
  <c r="CJ478" i="54"/>
  <c r="CK478" i="54"/>
  <c r="CI478" i="54"/>
  <c r="CH478" i="54"/>
  <c r="B478" i="47" s="1"/>
  <c r="D478" i="47" s="1"/>
  <c r="W478" i="47" s="1"/>
  <c r="X478" i="47" s="1"/>
  <c r="CM427" i="54"/>
  <c r="CP427" i="54" s="1"/>
  <c r="CQ427" i="54" s="1"/>
  <c r="CR427" i="54" s="1"/>
  <c r="CK427" i="54"/>
  <c r="CH427" i="54"/>
  <c r="B427" i="47" s="1"/>
  <c r="D427" i="47" s="1"/>
  <c r="W427" i="47" s="1"/>
  <c r="X427" i="47" s="1"/>
  <c r="CJ427" i="54"/>
  <c r="CI427" i="54"/>
  <c r="CF427" i="54"/>
  <c r="CG427" i="54"/>
  <c r="DI427" i="54" s="1"/>
  <c r="DJ427" i="54" s="1"/>
  <c r="DK427" i="54" s="1"/>
  <c r="CL427" i="54"/>
  <c r="CK349" i="54"/>
  <c r="CF349" i="54"/>
  <c r="CM349" i="54"/>
  <c r="CP349" i="54" s="1"/>
  <c r="CQ349" i="54" s="1"/>
  <c r="CR349" i="54" s="1"/>
  <c r="CL349" i="54"/>
  <c r="CJ349" i="54"/>
  <c r="CG349" i="54"/>
  <c r="DI349" i="54" s="1"/>
  <c r="DJ349" i="54" s="1"/>
  <c r="DK349" i="54" s="1"/>
  <c r="CI349" i="54"/>
  <c r="CH349" i="54"/>
  <c r="B349" i="47" s="1"/>
  <c r="D349" i="47" s="1"/>
  <c r="W349" i="47" s="1"/>
  <c r="X349" i="47" s="1"/>
  <c r="CL207" i="54"/>
  <c r="CM207" i="54"/>
  <c r="CP207" i="54" s="1"/>
  <c r="CQ207" i="54" s="1"/>
  <c r="CR207" i="54" s="1"/>
  <c r="CF207" i="54"/>
  <c r="CJ207" i="54"/>
  <c r="CH207" i="54"/>
  <c r="B207" i="47" s="1"/>
  <c r="D207" i="47" s="1"/>
  <c r="W207" i="47" s="1"/>
  <c r="X207" i="47" s="1"/>
  <c r="CG207" i="54"/>
  <c r="DI207" i="54" s="1"/>
  <c r="DJ207" i="54" s="1"/>
  <c r="DK207" i="54" s="1"/>
  <c r="CI207" i="54"/>
  <c r="CK207" i="54"/>
  <c r="CH164" i="54"/>
  <c r="B164" i="47" s="1"/>
  <c r="D164" i="47" s="1"/>
  <c r="W164" i="47" s="1"/>
  <c r="X164" i="47" s="1"/>
  <c r="CG164" i="54"/>
  <c r="DI164" i="54" s="1"/>
  <c r="DJ164" i="54" s="1"/>
  <c r="DK164" i="54" s="1"/>
  <c r="CJ164" i="54"/>
  <c r="CI164" i="54"/>
  <c r="CK164" i="54"/>
  <c r="CF164" i="54"/>
  <c r="CL164" i="54"/>
  <c r="CM164" i="54"/>
  <c r="CP164" i="54" s="1"/>
  <c r="CQ164" i="54" s="1"/>
  <c r="CR164" i="54" s="1"/>
  <c r="CJ139" i="54"/>
  <c r="CF139" i="54"/>
  <c r="CK139" i="54"/>
  <c r="CI139" i="54"/>
  <c r="CH139" i="54"/>
  <c r="B139" i="47" s="1"/>
  <c r="D139" i="47" s="1"/>
  <c r="W139" i="47" s="1"/>
  <c r="X139" i="47" s="1"/>
  <c r="CG139" i="54"/>
  <c r="DI139" i="54" s="1"/>
  <c r="DJ139" i="54" s="1"/>
  <c r="DK139" i="54" s="1"/>
  <c r="CM139" i="54"/>
  <c r="CP139" i="54" s="1"/>
  <c r="CQ139" i="54" s="1"/>
  <c r="CR139" i="54" s="1"/>
  <c r="CL139" i="54"/>
  <c r="CG130" i="54"/>
  <c r="DI130" i="54" s="1"/>
  <c r="DJ130" i="54" s="1"/>
  <c r="DK130" i="54" s="1"/>
  <c r="CL130" i="54"/>
  <c r="CJ130" i="54"/>
  <c r="CI130" i="54"/>
  <c r="CK130" i="54"/>
  <c r="CM130" i="54"/>
  <c r="CP130" i="54" s="1"/>
  <c r="CQ130" i="54" s="1"/>
  <c r="CR130" i="54" s="1"/>
  <c r="CH130" i="54"/>
  <c r="B130" i="47" s="1"/>
  <c r="D130" i="47" s="1"/>
  <c r="W130" i="47" s="1"/>
  <c r="X130" i="47" s="1"/>
  <c r="CF130" i="54"/>
  <c r="CN12" i="54"/>
  <c r="B16" i="44" s="1"/>
  <c r="CF131" i="54"/>
  <c r="CI131" i="54"/>
  <c r="CJ131" i="54"/>
  <c r="CG131" i="54"/>
  <c r="DI131" i="54" s="1"/>
  <c r="DJ131" i="54" s="1"/>
  <c r="DK131" i="54" s="1"/>
  <c r="CK131" i="54"/>
  <c r="CH131" i="54"/>
  <c r="B131" i="47" s="1"/>
  <c r="D131" i="47" s="1"/>
  <c r="W131" i="47" s="1"/>
  <c r="X131" i="47" s="1"/>
  <c r="CM131" i="54"/>
  <c r="CP131" i="54" s="1"/>
  <c r="CQ131" i="54" s="1"/>
  <c r="CR131" i="54" s="1"/>
  <c r="CL131" i="54"/>
  <c r="CJ94" i="54"/>
  <c r="CL94" i="54"/>
  <c r="CM94" i="54"/>
  <c r="CP94" i="54" s="1"/>
  <c r="CQ94" i="54" s="1"/>
  <c r="CR94" i="54" s="1"/>
  <c r="CK94" i="54"/>
  <c r="CF94" i="54"/>
  <c r="CH94" i="54"/>
  <c r="B94" i="47" s="1"/>
  <c r="D94" i="47" s="1"/>
  <c r="W94" i="47" s="1"/>
  <c r="X94" i="47" s="1"/>
  <c r="CG94" i="54"/>
  <c r="DI94" i="54" s="1"/>
  <c r="DJ94" i="54" s="1"/>
  <c r="DK94" i="54" s="1"/>
  <c r="CI94" i="54"/>
  <c r="CI116" i="54"/>
  <c r="CM116" i="54"/>
  <c r="CP116" i="54" s="1"/>
  <c r="CQ116" i="54" s="1"/>
  <c r="CR116" i="54" s="1"/>
  <c r="CL116" i="54"/>
  <c r="CF116" i="54"/>
  <c r="CG116" i="54"/>
  <c r="DI116" i="54" s="1"/>
  <c r="DJ116" i="54" s="1"/>
  <c r="DK116" i="54" s="1"/>
  <c r="CJ116" i="54"/>
  <c r="CH116" i="54"/>
  <c r="B116" i="47" s="1"/>
  <c r="D116" i="47" s="1"/>
  <c r="W116" i="47" s="1"/>
  <c r="X116" i="47" s="1"/>
  <c r="CK116" i="54"/>
  <c r="CG17" i="54"/>
  <c r="DI17" i="54" s="1"/>
  <c r="DJ17" i="54" s="1"/>
  <c r="DK17" i="54" s="1"/>
  <c r="CH17" i="54"/>
  <c r="B17" i="47" s="1"/>
  <c r="D17" i="47" s="1"/>
  <c r="W17" i="47" s="1"/>
  <c r="X17" i="47" s="1"/>
  <c r="CI17" i="54"/>
  <c r="CJ17" i="54"/>
  <c r="CL17" i="54"/>
  <c r="CK17" i="54"/>
  <c r="CM17" i="54"/>
  <c r="CP17" i="54" s="1"/>
  <c r="CQ17" i="54" s="1"/>
  <c r="CR17" i="54" s="1"/>
  <c r="CF17" i="54"/>
  <c r="CJ39" i="54"/>
  <c r="CF39" i="54"/>
  <c r="CH39" i="54"/>
  <c r="B39" i="47" s="1"/>
  <c r="D39" i="47" s="1"/>
  <c r="W39" i="47" s="1"/>
  <c r="X39" i="47" s="1"/>
  <c r="CG39" i="54"/>
  <c r="DI39" i="54" s="1"/>
  <c r="DJ39" i="54" s="1"/>
  <c r="DK39" i="54" s="1"/>
  <c r="CK39" i="54"/>
  <c r="CM39" i="54"/>
  <c r="CP39" i="54" s="1"/>
  <c r="CQ39" i="54" s="1"/>
  <c r="CR39" i="54" s="1"/>
  <c r="CL39" i="54"/>
  <c r="CI39" i="54"/>
  <c r="CJ50" i="54"/>
  <c r="CM50" i="54"/>
  <c r="CP50" i="54" s="1"/>
  <c r="CQ50" i="54" s="1"/>
  <c r="CR50" i="54" s="1"/>
  <c r="CF50" i="54"/>
  <c r="CI50" i="54"/>
  <c r="CK50" i="54"/>
  <c r="CG50" i="54"/>
  <c r="DI50" i="54" s="1"/>
  <c r="DJ50" i="54" s="1"/>
  <c r="DK50" i="54" s="1"/>
  <c r="CL50" i="54"/>
  <c r="CH50" i="54"/>
  <c r="B50" i="47" s="1"/>
  <c r="D50" i="47" s="1"/>
  <c r="W50" i="47" s="1"/>
  <c r="X50" i="47" s="1"/>
  <c r="CG223" i="54"/>
  <c r="DI223" i="54" s="1"/>
  <c r="DJ223" i="54" s="1"/>
  <c r="DK223" i="54" s="1"/>
  <c r="CH223" i="54"/>
  <c r="B223" i="47" s="1"/>
  <c r="D223" i="47" s="1"/>
  <c r="W223" i="47" s="1"/>
  <c r="X223" i="47" s="1"/>
  <c r="CJ223" i="54"/>
  <c r="CI223" i="54"/>
  <c r="CK223" i="54"/>
  <c r="CL223" i="54"/>
  <c r="CM223" i="54"/>
  <c r="CP223" i="54" s="1"/>
  <c r="CQ223" i="54" s="1"/>
  <c r="CR223" i="54" s="1"/>
  <c r="CF223" i="54"/>
  <c r="CI1004" i="54"/>
  <c r="CK1004" i="54"/>
  <c r="CJ1004" i="54"/>
  <c r="CF1004" i="54"/>
  <c r="CL1004" i="54"/>
  <c r="CG1004" i="54"/>
  <c r="DI1004" i="54" s="1"/>
  <c r="DJ1004" i="54" s="1"/>
  <c r="DK1004" i="54" s="1"/>
  <c r="CH1004" i="54"/>
  <c r="B1004" i="47" s="1"/>
  <c r="D1004" i="47" s="1"/>
  <c r="W1004" i="47" s="1"/>
  <c r="X1004" i="47" s="1"/>
  <c r="CM1004" i="54"/>
  <c r="CP1004" i="54" s="1"/>
  <c r="CQ1004" i="54" s="1"/>
  <c r="CR1004" i="54" s="1"/>
  <c r="CL829" i="54"/>
  <c r="CG829" i="54"/>
  <c r="DI829" i="54" s="1"/>
  <c r="DJ829" i="54" s="1"/>
  <c r="DK829" i="54" s="1"/>
  <c r="CI829" i="54"/>
  <c r="CJ829" i="54"/>
  <c r="CM829" i="54"/>
  <c r="CP829" i="54" s="1"/>
  <c r="CQ829" i="54" s="1"/>
  <c r="CR829" i="54" s="1"/>
  <c r="CK829" i="54"/>
  <c r="CF829" i="54"/>
  <c r="CH829" i="54"/>
  <c r="B829" i="47" s="1"/>
  <c r="D829" i="47" s="1"/>
  <c r="W829" i="47" s="1"/>
  <c r="X829" i="47" s="1"/>
  <c r="CM607" i="54"/>
  <c r="CP607" i="54" s="1"/>
  <c r="CQ607" i="54" s="1"/>
  <c r="CR607" i="54" s="1"/>
  <c r="CF607" i="54"/>
  <c r="CI607" i="54"/>
  <c r="CH607" i="54"/>
  <c r="B607" i="47" s="1"/>
  <c r="D607" i="47" s="1"/>
  <c r="W607" i="47" s="1"/>
  <c r="X607" i="47" s="1"/>
  <c r="CK607" i="54"/>
  <c r="CJ607" i="54"/>
  <c r="CL607" i="54"/>
  <c r="CG607" i="54"/>
  <c r="DI607" i="54" s="1"/>
  <c r="DJ607" i="54" s="1"/>
  <c r="DK607" i="54" s="1"/>
  <c r="CJ150" i="54"/>
  <c r="CH150" i="54"/>
  <c r="B150" i="47" s="1"/>
  <c r="D150" i="47" s="1"/>
  <c r="W150" i="47" s="1"/>
  <c r="X150" i="47" s="1"/>
  <c r="CL150" i="54"/>
  <c r="CF150" i="54"/>
  <c r="CG150" i="54"/>
  <c r="DI150" i="54" s="1"/>
  <c r="DJ150" i="54" s="1"/>
  <c r="DK150" i="54" s="1"/>
  <c r="CI150" i="54"/>
  <c r="CM150" i="54"/>
  <c r="CP150" i="54" s="1"/>
  <c r="CQ150" i="54" s="1"/>
  <c r="CR150" i="54" s="1"/>
  <c r="CK150" i="54"/>
  <c r="CI997" i="54"/>
  <c r="CL997" i="54"/>
  <c r="CG997" i="54"/>
  <c r="DI997" i="54" s="1"/>
  <c r="DJ997" i="54" s="1"/>
  <c r="DK997" i="54" s="1"/>
  <c r="CJ997" i="54"/>
  <c r="CM997" i="54"/>
  <c r="CP997" i="54" s="1"/>
  <c r="CQ997" i="54" s="1"/>
  <c r="CR997" i="54" s="1"/>
  <c r="CK997" i="54"/>
  <c r="CF997" i="54"/>
  <c r="CH997" i="54"/>
  <c r="B997" i="47" s="1"/>
  <c r="D997" i="47" s="1"/>
  <c r="W997" i="47" s="1"/>
  <c r="X997" i="47" s="1"/>
  <c r="CG571" i="54"/>
  <c r="DI571" i="54" s="1"/>
  <c r="DJ571" i="54" s="1"/>
  <c r="DK571" i="54" s="1"/>
  <c r="CI571" i="54"/>
  <c r="CL571" i="54"/>
  <c r="CM571" i="54"/>
  <c r="CP571" i="54" s="1"/>
  <c r="CQ571" i="54" s="1"/>
  <c r="CR571" i="54" s="1"/>
  <c r="CF571" i="54"/>
  <c r="CH571" i="54"/>
  <c r="B571" i="47" s="1"/>
  <c r="D571" i="47" s="1"/>
  <c r="W571" i="47" s="1"/>
  <c r="X571" i="47" s="1"/>
  <c r="CJ571" i="54"/>
  <c r="CK571" i="54"/>
  <c r="CL440" i="54"/>
  <c r="CH440" i="54"/>
  <c r="B440" i="47" s="1"/>
  <c r="D440" i="47" s="1"/>
  <c r="W440" i="47" s="1"/>
  <c r="X440" i="47" s="1"/>
  <c r="CM440" i="54"/>
  <c r="CP440" i="54" s="1"/>
  <c r="CQ440" i="54" s="1"/>
  <c r="CR440" i="54" s="1"/>
  <c r="CJ440" i="54"/>
  <c r="CK440" i="54"/>
  <c r="CG440" i="54"/>
  <c r="DI440" i="54" s="1"/>
  <c r="DJ440" i="54" s="1"/>
  <c r="DK440" i="54" s="1"/>
  <c r="CI440" i="54"/>
  <c r="CF440" i="54"/>
  <c r="CF516" i="54"/>
  <c r="CI516" i="54"/>
  <c r="CL516" i="54"/>
  <c r="CG516" i="54"/>
  <c r="DI516" i="54" s="1"/>
  <c r="DJ516" i="54" s="1"/>
  <c r="DK516" i="54" s="1"/>
  <c r="CH516" i="54"/>
  <c r="B516" i="47" s="1"/>
  <c r="D516" i="47" s="1"/>
  <c r="W516" i="47" s="1"/>
  <c r="X516" i="47" s="1"/>
  <c r="CM516" i="54"/>
  <c r="CP516" i="54" s="1"/>
  <c r="CQ516" i="54" s="1"/>
  <c r="CR516" i="54" s="1"/>
  <c r="CJ516" i="54"/>
  <c r="CK516" i="54"/>
  <c r="CK203" i="54"/>
  <c r="CF203" i="54"/>
  <c r="CM203" i="54"/>
  <c r="CP203" i="54" s="1"/>
  <c r="CQ203" i="54" s="1"/>
  <c r="CR203" i="54" s="1"/>
  <c r="CL203" i="54"/>
  <c r="CG203" i="54"/>
  <c r="DI203" i="54" s="1"/>
  <c r="DJ203" i="54" s="1"/>
  <c r="DK203" i="54" s="1"/>
  <c r="CJ203" i="54"/>
  <c r="CH203" i="54"/>
  <c r="B203" i="47" s="1"/>
  <c r="D203" i="47" s="1"/>
  <c r="W203" i="47" s="1"/>
  <c r="X203" i="47" s="1"/>
  <c r="CI203" i="54"/>
  <c r="CL904" i="54"/>
  <c r="CI904" i="54"/>
  <c r="CJ904" i="54"/>
  <c r="CG904" i="54"/>
  <c r="DI904" i="54" s="1"/>
  <c r="DJ904" i="54" s="1"/>
  <c r="DK904" i="54" s="1"/>
  <c r="CK904" i="54"/>
  <c r="CM904" i="54"/>
  <c r="CP904" i="54" s="1"/>
  <c r="CQ904" i="54" s="1"/>
  <c r="CR904" i="54" s="1"/>
  <c r="CF904" i="54"/>
  <c r="CH904" i="54"/>
  <c r="B904" i="47" s="1"/>
  <c r="D904" i="47" s="1"/>
  <c r="W904" i="47" s="1"/>
  <c r="X904" i="47" s="1"/>
  <c r="CG959" i="54"/>
  <c r="DI959" i="54" s="1"/>
  <c r="DJ959" i="54" s="1"/>
  <c r="DK959" i="54" s="1"/>
  <c r="CH959" i="54"/>
  <c r="B959" i="47" s="1"/>
  <c r="D959" i="47" s="1"/>
  <c r="W959" i="47" s="1"/>
  <c r="X959" i="47" s="1"/>
  <c r="CM959" i="54"/>
  <c r="CP959" i="54" s="1"/>
  <c r="CQ959" i="54" s="1"/>
  <c r="CR959" i="54" s="1"/>
  <c r="CI959" i="54"/>
  <c r="CK959" i="54"/>
  <c r="CJ959" i="54"/>
  <c r="CF959" i="54"/>
  <c r="CL959" i="54"/>
  <c r="CK316" i="54"/>
  <c r="CG316" i="54"/>
  <c r="DI316" i="54" s="1"/>
  <c r="DJ316" i="54" s="1"/>
  <c r="DK316" i="54" s="1"/>
  <c r="CJ316" i="54"/>
  <c r="CM316" i="54"/>
  <c r="CP316" i="54" s="1"/>
  <c r="CQ316" i="54" s="1"/>
  <c r="CR316" i="54" s="1"/>
  <c r="CF316" i="54"/>
  <c r="CI316" i="54"/>
  <c r="CL316" i="54"/>
  <c r="CH316" i="54"/>
  <c r="B316" i="47" s="1"/>
  <c r="D316" i="47" s="1"/>
  <c r="W316" i="47" s="1"/>
  <c r="X316" i="47" s="1"/>
  <c r="CL757" i="54"/>
  <c r="CH757" i="54"/>
  <c r="B757" i="47" s="1"/>
  <c r="D757" i="47" s="1"/>
  <c r="W757" i="47" s="1"/>
  <c r="X757" i="47" s="1"/>
  <c r="CI757" i="54"/>
  <c r="CJ757" i="54"/>
  <c r="CK757" i="54"/>
  <c r="CG757" i="54"/>
  <c r="DI757" i="54" s="1"/>
  <c r="DJ757" i="54" s="1"/>
  <c r="DK757" i="54" s="1"/>
  <c r="CF757" i="54"/>
  <c r="CM757" i="54"/>
  <c r="CP757" i="54" s="1"/>
  <c r="CQ757" i="54" s="1"/>
  <c r="CR757" i="54" s="1"/>
  <c r="CG396" i="54"/>
  <c r="DI396" i="54" s="1"/>
  <c r="DJ396" i="54" s="1"/>
  <c r="DK396" i="54" s="1"/>
  <c r="CF396" i="54"/>
  <c r="CK396" i="54"/>
  <c r="CL396" i="54"/>
  <c r="CM396" i="54"/>
  <c r="CP396" i="54" s="1"/>
  <c r="CQ396" i="54" s="1"/>
  <c r="CR396" i="54" s="1"/>
  <c r="CH396" i="54"/>
  <c r="B396" i="47" s="1"/>
  <c r="D396" i="47" s="1"/>
  <c r="W396" i="47" s="1"/>
  <c r="X396" i="47" s="1"/>
  <c r="CI396" i="54"/>
  <c r="CJ396" i="54"/>
  <c r="CF861" i="54"/>
  <c r="CL861" i="54"/>
  <c r="CG861" i="54"/>
  <c r="DI861" i="54" s="1"/>
  <c r="DJ861" i="54" s="1"/>
  <c r="DK861" i="54" s="1"/>
  <c r="CM861" i="54"/>
  <c r="CP861" i="54" s="1"/>
  <c r="CQ861" i="54" s="1"/>
  <c r="CR861" i="54" s="1"/>
  <c r="CK861" i="54"/>
  <c r="CJ861" i="54"/>
  <c r="CH861" i="54"/>
  <c r="B861" i="47" s="1"/>
  <c r="D861" i="47" s="1"/>
  <c r="W861" i="47" s="1"/>
  <c r="X861" i="47" s="1"/>
  <c r="CI861" i="54"/>
  <c r="CK278" i="54"/>
  <c r="CF278" i="54"/>
  <c r="CJ278" i="54"/>
  <c r="CL278" i="54"/>
  <c r="CI278" i="54"/>
  <c r="CH278" i="54"/>
  <c r="B278" i="47" s="1"/>
  <c r="D278" i="47" s="1"/>
  <c r="W278" i="47" s="1"/>
  <c r="X278" i="47" s="1"/>
  <c r="CM278" i="54"/>
  <c r="CP278" i="54" s="1"/>
  <c r="CQ278" i="54" s="1"/>
  <c r="CR278" i="54" s="1"/>
  <c r="CG278" i="54"/>
  <c r="DI278" i="54" s="1"/>
  <c r="DJ278" i="54" s="1"/>
  <c r="DK278" i="54" s="1"/>
  <c r="CL443" i="54"/>
  <c r="CI443" i="54"/>
  <c r="CF443" i="54"/>
  <c r="CG443" i="54"/>
  <c r="DI443" i="54" s="1"/>
  <c r="DJ443" i="54" s="1"/>
  <c r="DK443" i="54" s="1"/>
  <c r="CH443" i="54"/>
  <c r="B443" i="47" s="1"/>
  <c r="D443" i="47" s="1"/>
  <c r="W443" i="47" s="1"/>
  <c r="X443" i="47" s="1"/>
  <c r="CK443" i="54"/>
  <c r="CJ443" i="54"/>
  <c r="CM443" i="54"/>
  <c r="CP443" i="54" s="1"/>
  <c r="CQ443" i="54" s="1"/>
  <c r="CR443" i="54" s="1"/>
  <c r="CH780" i="54"/>
  <c r="B780" i="47" s="1"/>
  <c r="D780" i="47" s="1"/>
  <c r="W780" i="47" s="1"/>
  <c r="X780" i="47" s="1"/>
  <c r="CI780" i="54"/>
  <c r="CL780" i="54"/>
  <c r="CK780" i="54"/>
  <c r="CJ780" i="54"/>
  <c r="CF780" i="54"/>
  <c r="CM780" i="54"/>
  <c r="CP780" i="54" s="1"/>
  <c r="CQ780" i="54" s="1"/>
  <c r="CR780" i="54" s="1"/>
  <c r="CG780" i="54"/>
  <c r="DI780" i="54" s="1"/>
  <c r="DJ780" i="54" s="1"/>
  <c r="DK780" i="54" s="1"/>
  <c r="CG360" i="54"/>
  <c r="DI360" i="54" s="1"/>
  <c r="DJ360" i="54" s="1"/>
  <c r="DK360" i="54" s="1"/>
  <c r="CF360" i="54"/>
  <c r="CK360" i="54"/>
  <c r="CL360" i="54"/>
  <c r="CM360" i="54"/>
  <c r="CP360" i="54" s="1"/>
  <c r="CQ360" i="54" s="1"/>
  <c r="CR360" i="54" s="1"/>
  <c r="CH360" i="54"/>
  <c r="B360" i="47" s="1"/>
  <c r="D360" i="47" s="1"/>
  <c r="W360" i="47" s="1"/>
  <c r="X360" i="47" s="1"/>
  <c r="CI360" i="54"/>
  <c r="CJ360" i="54"/>
  <c r="CL820" i="54"/>
  <c r="CH820" i="54"/>
  <c r="B820" i="47" s="1"/>
  <c r="D820" i="47" s="1"/>
  <c r="W820" i="47" s="1"/>
  <c r="X820" i="47" s="1"/>
  <c r="CI820" i="54"/>
  <c r="CJ820" i="54"/>
  <c r="CK820" i="54"/>
  <c r="CM820" i="54"/>
  <c r="CP820" i="54" s="1"/>
  <c r="CQ820" i="54" s="1"/>
  <c r="CR820" i="54" s="1"/>
  <c r="CF820" i="54"/>
  <c r="CG820" i="54"/>
  <c r="DI820" i="54" s="1"/>
  <c r="DJ820" i="54" s="1"/>
  <c r="DK820" i="54" s="1"/>
  <c r="CH412" i="54"/>
  <c r="B412" i="47" s="1"/>
  <c r="D412" i="47" s="1"/>
  <c r="W412" i="47" s="1"/>
  <c r="X412" i="47" s="1"/>
  <c r="CI412" i="54"/>
  <c r="CJ412" i="54"/>
  <c r="CK412" i="54"/>
  <c r="CF412" i="54"/>
  <c r="CM412" i="54"/>
  <c r="CP412" i="54" s="1"/>
  <c r="CQ412" i="54" s="1"/>
  <c r="CR412" i="54" s="1"/>
  <c r="CL412" i="54"/>
  <c r="CG412" i="54"/>
  <c r="DI412" i="54" s="1"/>
  <c r="DJ412" i="54" s="1"/>
  <c r="DK412" i="54" s="1"/>
  <c r="CH329" i="54"/>
  <c r="B329" i="47" s="1"/>
  <c r="D329" i="47" s="1"/>
  <c r="W329" i="47" s="1"/>
  <c r="X329" i="47" s="1"/>
  <c r="CL329" i="54"/>
  <c r="CK329" i="54"/>
  <c r="CF329" i="54"/>
  <c r="CM329" i="54"/>
  <c r="CP329" i="54" s="1"/>
  <c r="CQ329" i="54" s="1"/>
  <c r="CR329" i="54" s="1"/>
  <c r="CG329" i="54"/>
  <c r="DI329" i="54" s="1"/>
  <c r="DJ329" i="54" s="1"/>
  <c r="DK329" i="54" s="1"/>
  <c r="CJ329" i="54"/>
  <c r="CI329" i="54"/>
  <c r="CM745" i="54"/>
  <c r="CP745" i="54" s="1"/>
  <c r="CQ745" i="54" s="1"/>
  <c r="CR745" i="54" s="1"/>
  <c r="CG745" i="54"/>
  <c r="DI745" i="54" s="1"/>
  <c r="DJ745" i="54" s="1"/>
  <c r="DK745" i="54" s="1"/>
  <c r="CI745" i="54"/>
  <c r="CF745" i="54"/>
  <c r="CH745" i="54"/>
  <c r="B745" i="47" s="1"/>
  <c r="D745" i="47" s="1"/>
  <c r="W745" i="47" s="1"/>
  <c r="X745" i="47" s="1"/>
  <c r="CL745" i="54"/>
  <c r="CJ745" i="54"/>
  <c r="CK745" i="54"/>
  <c r="CM429" i="54"/>
  <c r="CP429" i="54" s="1"/>
  <c r="CQ429" i="54" s="1"/>
  <c r="CR429" i="54" s="1"/>
  <c r="CJ429" i="54"/>
  <c r="CF429" i="54"/>
  <c r="CK429" i="54"/>
  <c r="CL429" i="54"/>
  <c r="CI429" i="54"/>
  <c r="CH429" i="54"/>
  <c r="B429" i="47" s="1"/>
  <c r="D429" i="47" s="1"/>
  <c r="W429" i="47" s="1"/>
  <c r="X429" i="47" s="1"/>
  <c r="CG429" i="54"/>
  <c r="DI429" i="54" s="1"/>
  <c r="DJ429" i="54" s="1"/>
  <c r="DK429" i="54" s="1"/>
  <c r="CH53" i="54"/>
  <c r="B53" i="47" s="1"/>
  <c r="D53" i="47" s="1"/>
  <c r="W53" i="47" s="1"/>
  <c r="X53" i="47" s="1"/>
  <c r="CI53" i="54"/>
  <c r="CK53" i="54"/>
  <c r="CL53" i="54"/>
  <c r="CM53" i="54"/>
  <c r="CP53" i="54" s="1"/>
  <c r="CQ53" i="54" s="1"/>
  <c r="CR53" i="54" s="1"/>
  <c r="CJ53" i="54"/>
  <c r="CF53" i="54"/>
  <c r="CG53" i="54"/>
  <c r="DI53" i="54" s="1"/>
  <c r="DJ53" i="54" s="1"/>
  <c r="DK53" i="54" s="1"/>
  <c r="CK853" i="54"/>
  <c r="CG853" i="54"/>
  <c r="DI853" i="54" s="1"/>
  <c r="DJ853" i="54" s="1"/>
  <c r="DK853" i="54" s="1"/>
  <c r="CI853" i="54"/>
  <c r="CH853" i="54"/>
  <c r="B853" i="47" s="1"/>
  <c r="D853" i="47" s="1"/>
  <c r="W853" i="47" s="1"/>
  <c r="X853" i="47" s="1"/>
  <c r="CF853" i="54"/>
  <c r="CM853" i="54"/>
  <c r="CP853" i="54" s="1"/>
  <c r="CQ853" i="54" s="1"/>
  <c r="CR853" i="54" s="1"/>
  <c r="CJ853" i="54"/>
  <c r="CL853" i="54"/>
  <c r="CG657" i="54"/>
  <c r="DI657" i="54" s="1"/>
  <c r="DJ657" i="54" s="1"/>
  <c r="DK657" i="54" s="1"/>
  <c r="CH657" i="54"/>
  <c r="B657" i="47" s="1"/>
  <c r="D657" i="47" s="1"/>
  <c r="W657" i="47" s="1"/>
  <c r="X657" i="47" s="1"/>
  <c r="CI657" i="54"/>
  <c r="CJ657" i="54"/>
  <c r="CL657" i="54"/>
  <c r="CK657" i="54"/>
  <c r="CF657" i="54"/>
  <c r="CM657" i="54"/>
  <c r="CP657" i="54" s="1"/>
  <c r="CQ657" i="54" s="1"/>
  <c r="CR657" i="54" s="1"/>
  <c r="CG881" i="54"/>
  <c r="DI881" i="54" s="1"/>
  <c r="DJ881" i="54" s="1"/>
  <c r="DK881" i="54" s="1"/>
  <c r="CH881" i="54"/>
  <c r="B881" i="47" s="1"/>
  <c r="D881" i="47" s="1"/>
  <c r="W881" i="47" s="1"/>
  <c r="X881" i="47" s="1"/>
  <c r="CM881" i="54"/>
  <c r="CP881" i="54" s="1"/>
  <c r="CQ881" i="54" s="1"/>
  <c r="CR881" i="54" s="1"/>
  <c r="CJ881" i="54"/>
  <c r="CK881" i="54"/>
  <c r="CI881" i="54"/>
  <c r="CF881" i="54"/>
  <c r="CL881" i="54"/>
  <c r="CN84" i="54"/>
  <c r="B88" i="44" s="1"/>
  <c r="CH93" i="54"/>
  <c r="B93" i="47" s="1"/>
  <c r="D93" i="47" s="1"/>
  <c r="W93" i="47" s="1"/>
  <c r="X93" i="47" s="1"/>
  <c r="CG93" i="54"/>
  <c r="DI93" i="54" s="1"/>
  <c r="DJ93" i="54" s="1"/>
  <c r="DK93" i="54" s="1"/>
  <c r="CK93" i="54"/>
  <c r="CM93" i="54"/>
  <c r="CP93" i="54" s="1"/>
  <c r="CQ93" i="54" s="1"/>
  <c r="CR93" i="54" s="1"/>
  <c r="CL93" i="54"/>
  <c r="CI93" i="54"/>
  <c r="CJ93" i="54"/>
  <c r="CF93" i="54"/>
  <c r="CM115" i="54"/>
  <c r="CP115" i="54" s="1"/>
  <c r="CQ115" i="54" s="1"/>
  <c r="CR115" i="54" s="1"/>
  <c r="CG115" i="54"/>
  <c r="DI115" i="54" s="1"/>
  <c r="DJ115" i="54" s="1"/>
  <c r="DK115" i="54" s="1"/>
  <c r="CH115" i="54"/>
  <c r="B115" i="47" s="1"/>
  <c r="D115" i="47" s="1"/>
  <c r="W115" i="47" s="1"/>
  <c r="X115" i="47" s="1"/>
  <c r="CI115" i="54"/>
  <c r="CK115" i="54"/>
  <c r="CJ115" i="54"/>
  <c r="CF115" i="54"/>
  <c r="CL115" i="54"/>
  <c r="CM16" i="54"/>
  <c r="CP16" i="54" s="1"/>
  <c r="CQ16" i="54" s="1"/>
  <c r="CR16" i="54" s="1"/>
  <c r="CL16" i="54"/>
  <c r="CJ16" i="54"/>
  <c r="CG16" i="54"/>
  <c r="DI16" i="54" s="1"/>
  <c r="DJ16" i="54" s="1"/>
  <c r="DK16" i="54" s="1"/>
  <c r="CK16" i="54"/>
  <c r="CH16" i="54"/>
  <c r="B16" i="47" s="1"/>
  <c r="D16" i="47" s="1"/>
  <c r="W16" i="47" s="1"/>
  <c r="X16" i="47" s="1"/>
  <c r="CF16" i="54"/>
  <c r="CI16" i="54"/>
  <c r="CK38" i="54"/>
  <c r="CI38" i="54"/>
  <c r="CF38" i="54"/>
  <c r="CJ38" i="54"/>
  <c r="CG38" i="54"/>
  <c r="DI38" i="54" s="1"/>
  <c r="DJ38" i="54" s="1"/>
  <c r="DK38" i="54" s="1"/>
  <c r="CH38" i="54"/>
  <c r="B38" i="47" s="1"/>
  <c r="D38" i="47" s="1"/>
  <c r="W38" i="47" s="1"/>
  <c r="X38" i="47" s="1"/>
  <c r="CL38" i="54"/>
  <c r="CM38" i="54"/>
  <c r="CP38" i="54" s="1"/>
  <c r="CQ38" i="54" s="1"/>
  <c r="CR38" i="54" s="1"/>
  <c r="CJ350" i="54"/>
  <c r="CM350" i="54"/>
  <c r="CP350" i="54" s="1"/>
  <c r="CQ350" i="54" s="1"/>
  <c r="CR350" i="54" s="1"/>
  <c r="CH350" i="54"/>
  <c r="B350" i="47" s="1"/>
  <c r="D350" i="47" s="1"/>
  <c r="W350" i="47" s="1"/>
  <c r="X350" i="47" s="1"/>
  <c r="CI350" i="54"/>
  <c r="CF350" i="54"/>
  <c r="CK350" i="54"/>
  <c r="CG350" i="54"/>
  <c r="DI350" i="54" s="1"/>
  <c r="DJ350" i="54" s="1"/>
  <c r="DK350" i="54" s="1"/>
  <c r="CL350" i="54"/>
  <c r="CL493" i="54"/>
  <c r="CG493" i="54"/>
  <c r="DI493" i="54" s="1"/>
  <c r="DJ493" i="54" s="1"/>
  <c r="DK493" i="54" s="1"/>
  <c r="CI493" i="54"/>
  <c r="CK493" i="54"/>
  <c r="CM493" i="54"/>
  <c r="CP493" i="54" s="1"/>
  <c r="CQ493" i="54" s="1"/>
  <c r="CR493" i="54" s="1"/>
  <c r="CF493" i="54"/>
  <c r="CJ493" i="54"/>
  <c r="CH493" i="54"/>
  <c r="B493" i="47" s="1"/>
  <c r="D493" i="47" s="1"/>
  <c r="W493" i="47" s="1"/>
  <c r="X493" i="47" s="1"/>
  <c r="CL662" i="54"/>
  <c r="CF662" i="54"/>
  <c r="CK662" i="54"/>
  <c r="CM662" i="54"/>
  <c r="CP662" i="54" s="1"/>
  <c r="CQ662" i="54" s="1"/>
  <c r="CR662" i="54" s="1"/>
  <c r="CH662" i="54"/>
  <c r="B662" i="47" s="1"/>
  <c r="D662" i="47" s="1"/>
  <c r="W662" i="47" s="1"/>
  <c r="X662" i="47" s="1"/>
  <c r="CG662" i="54"/>
  <c r="DI662" i="54" s="1"/>
  <c r="DJ662" i="54" s="1"/>
  <c r="DK662" i="54" s="1"/>
  <c r="CI662" i="54"/>
  <c r="CJ662" i="54"/>
  <c r="CL1003" i="54"/>
  <c r="CM1003" i="54"/>
  <c r="CP1003" i="54" s="1"/>
  <c r="CQ1003" i="54" s="1"/>
  <c r="CR1003" i="54" s="1"/>
  <c r="CJ1003" i="54"/>
  <c r="CG1003" i="54"/>
  <c r="DI1003" i="54" s="1"/>
  <c r="DJ1003" i="54" s="1"/>
  <c r="DK1003" i="54" s="1"/>
  <c r="CK1003" i="54"/>
  <c r="CF1003" i="54"/>
  <c r="CH1003" i="54"/>
  <c r="B1003" i="47" s="1"/>
  <c r="D1003" i="47" s="1"/>
  <c r="W1003" i="47" s="1"/>
  <c r="X1003" i="47" s="1"/>
  <c r="CI1003" i="54"/>
  <c r="CI595" i="54"/>
  <c r="CJ595" i="54"/>
  <c r="CH595" i="54"/>
  <c r="B595" i="47" s="1"/>
  <c r="D595" i="47" s="1"/>
  <c r="W595" i="47" s="1"/>
  <c r="X595" i="47" s="1"/>
  <c r="CM595" i="54"/>
  <c r="CP595" i="54" s="1"/>
  <c r="CQ595" i="54" s="1"/>
  <c r="CR595" i="54" s="1"/>
  <c r="CK595" i="54"/>
  <c r="CL595" i="54"/>
  <c r="CG595" i="54"/>
  <c r="DI595" i="54" s="1"/>
  <c r="DJ595" i="54" s="1"/>
  <c r="DK595" i="54" s="1"/>
  <c r="CF595" i="54"/>
  <c r="CJ764" i="54"/>
  <c r="CG764" i="54"/>
  <c r="DI764" i="54" s="1"/>
  <c r="DJ764" i="54" s="1"/>
  <c r="DK764" i="54" s="1"/>
  <c r="CK764" i="54"/>
  <c r="CI764" i="54"/>
  <c r="CL764" i="54"/>
  <c r="CF764" i="54"/>
  <c r="CM764" i="54"/>
  <c r="CP764" i="54" s="1"/>
  <c r="CQ764" i="54" s="1"/>
  <c r="CR764" i="54" s="1"/>
  <c r="CH764" i="54"/>
  <c r="B764" i="47" s="1"/>
  <c r="D764" i="47" s="1"/>
  <c r="W764" i="47" s="1"/>
  <c r="X764" i="47" s="1"/>
  <c r="CM343" i="54"/>
  <c r="CP343" i="54" s="1"/>
  <c r="CQ343" i="54" s="1"/>
  <c r="CR343" i="54" s="1"/>
  <c r="CF343" i="54"/>
  <c r="CI343" i="54"/>
  <c r="CL343" i="54"/>
  <c r="CH343" i="54"/>
  <c r="B343" i="47" s="1"/>
  <c r="D343" i="47" s="1"/>
  <c r="W343" i="47" s="1"/>
  <c r="X343" i="47" s="1"/>
  <c r="CK343" i="54"/>
  <c r="CG343" i="54"/>
  <c r="DI343" i="54" s="1"/>
  <c r="DJ343" i="54" s="1"/>
  <c r="DK343" i="54" s="1"/>
  <c r="CJ343" i="54"/>
  <c r="CI887" i="54"/>
  <c r="CK887" i="54"/>
  <c r="CF887" i="54"/>
  <c r="CL887" i="54"/>
  <c r="CJ887" i="54"/>
  <c r="CG887" i="54"/>
  <c r="DI887" i="54" s="1"/>
  <c r="DJ887" i="54" s="1"/>
  <c r="DK887" i="54" s="1"/>
  <c r="CH887" i="54"/>
  <c r="B887" i="47" s="1"/>
  <c r="D887" i="47" s="1"/>
  <c r="W887" i="47" s="1"/>
  <c r="X887" i="47" s="1"/>
  <c r="CM887" i="54"/>
  <c r="CP887" i="54" s="1"/>
  <c r="CQ887" i="54" s="1"/>
  <c r="CR887" i="54" s="1"/>
  <c r="CJ623" i="54"/>
  <c r="CF623" i="54"/>
  <c r="CM623" i="54"/>
  <c r="CP623" i="54" s="1"/>
  <c r="CQ623" i="54" s="1"/>
  <c r="CR623" i="54" s="1"/>
  <c r="CL623" i="54"/>
  <c r="CG623" i="54"/>
  <c r="DI623" i="54" s="1"/>
  <c r="DJ623" i="54" s="1"/>
  <c r="DK623" i="54" s="1"/>
  <c r="CH623" i="54"/>
  <c r="B623" i="47" s="1"/>
  <c r="D623" i="47" s="1"/>
  <c r="W623" i="47" s="1"/>
  <c r="X623" i="47" s="1"/>
  <c r="CK623" i="54"/>
  <c r="CI623" i="54"/>
  <c r="CK155" i="54"/>
  <c r="CG155" i="54"/>
  <c r="DI155" i="54" s="1"/>
  <c r="DJ155" i="54" s="1"/>
  <c r="DK155" i="54" s="1"/>
  <c r="CH155" i="54"/>
  <c r="B155" i="47" s="1"/>
  <c r="D155" i="47" s="1"/>
  <c r="W155" i="47" s="1"/>
  <c r="X155" i="47" s="1"/>
  <c r="CI155" i="54"/>
  <c r="CL155" i="54"/>
  <c r="CF155" i="54"/>
  <c r="CJ155" i="54"/>
  <c r="CM155" i="54"/>
  <c r="CP155" i="54" s="1"/>
  <c r="CQ155" i="54" s="1"/>
  <c r="CR155" i="54" s="1"/>
  <c r="CL760" i="54"/>
  <c r="CM760" i="54"/>
  <c r="CP760" i="54" s="1"/>
  <c r="CQ760" i="54" s="1"/>
  <c r="CR760" i="54" s="1"/>
  <c r="CG760" i="54"/>
  <c r="DI760" i="54" s="1"/>
  <c r="DJ760" i="54" s="1"/>
  <c r="DK760" i="54" s="1"/>
  <c r="CH760" i="54"/>
  <c r="B760" i="47" s="1"/>
  <c r="D760" i="47" s="1"/>
  <c r="W760" i="47" s="1"/>
  <c r="X760" i="47" s="1"/>
  <c r="CI760" i="54"/>
  <c r="CK760" i="54"/>
  <c r="CF760" i="54"/>
  <c r="CJ760" i="54"/>
  <c r="CJ210" i="54"/>
  <c r="CI210" i="54"/>
  <c r="CL210" i="54"/>
  <c r="CK210" i="54"/>
  <c r="CM210" i="54"/>
  <c r="CP210" i="54" s="1"/>
  <c r="CQ210" i="54" s="1"/>
  <c r="CR210" i="54" s="1"/>
  <c r="CF210" i="54"/>
  <c r="CG210" i="54"/>
  <c r="DI210" i="54" s="1"/>
  <c r="DJ210" i="54" s="1"/>
  <c r="DK210" i="54" s="1"/>
  <c r="CH210" i="54"/>
  <c r="B210" i="47" s="1"/>
  <c r="D210" i="47" s="1"/>
  <c r="W210" i="47" s="1"/>
  <c r="X210" i="47" s="1"/>
  <c r="CG665" i="54"/>
  <c r="DI665" i="54" s="1"/>
  <c r="DJ665" i="54" s="1"/>
  <c r="DK665" i="54" s="1"/>
  <c r="CH665" i="54"/>
  <c r="B665" i="47" s="1"/>
  <c r="D665" i="47" s="1"/>
  <c r="W665" i="47" s="1"/>
  <c r="X665" i="47" s="1"/>
  <c r="CI665" i="54"/>
  <c r="CK665" i="54"/>
  <c r="CJ665" i="54"/>
  <c r="CF665" i="54"/>
  <c r="CL665" i="54"/>
  <c r="CM665" i="54"/>
  <c r="CP665" i="54" s="1"/>
  <c r="CQ665" i="54" s="1"/>
  <c r="CR665" i="54" s="1"/>
  <c r="CG873" i="54"/>
  <c r="DI873" i="54" s="1"/>
  <c r="DJ873" i="54" s="1"/>
  <c r="DK873" i="54" s="1"/>
  <c r="CM873" i="54"/>
  <c r="CP873" i="54" s="1"/>
  <c r="CQ873" i="54" s="1"/>
  <c r="CR873" i="54" s="1"/>
  <c r="CJ873" i="54"/>
  <c r="CH873" i="54"/>
  <c r="B873" i="47" s="1"/>
  <c r="D873" i="47" s="1"/>
  <c r="W873" i="47" s="1"/>
  <c r="X873" i="47" s="1"/>
  <c r="CK873" i="54"/>
  <c r="CF873" i="54"/>
  <c r="CI873" i="54"/>
  <c r="CL873" i="54"/>
  <c r="CK856" i="54"/>
  <c r="CM856" i="54"/>
  <c r="CP856" i="54" s="1"/>
  <c r="CQ856" i="54" s="1"/>
  <c r="CR856" i="54" s="1"/>
  <c r="CI856" i="54"/>
  <c r="CL856" i="54"/>
  <c r="CJ856" i="54"/>
  <c r="CH856" i="54"/>
  <c r="B856" i="47" s="1"/>
  <c r="D856" i="47" s="1"/>
  <c r="W856" i="47" s="1"/>
  <c r="X856" i="47" s="1"/>
  <c r="CF856" i="54"/>
  <c r="CG856" i="54"/>
  <c r="DI856" i="54" s="1"/>
  <c r="DJ856" i="54" s="1"/>
  <c r="DK856" i="54" s="1"/>
  <c r="CM806" i="54"/>
  <c r="CP806" i="54" s="1"/>
  <c r="CQ806" i="54" s="1"/>
  <c r="CR806" i="54" s="1"/>
  <c r="CK806" i="54"/>
  <c r="CG806" i="54"/>
  <c r="DI806" i="54" s="1"/>
  <c r="DJ806" i="54" s="1"/>
  <c r="DK806" i="54" s="1"/>
  <c r="CI806" i="54"/>
  <c r="CJ806" i="54"/>
  <c r="CH806" i="54"/>
  <c r="B806" i="47" s="1"/>
  <c r="D806" i="47" s="1"/>
  <c r="W806" i="47" s="1"/>
  <c r="X806" i="47" s="1"/>
  <c r="CF806" i="54"/>
  <c r="CL806" i="54"/>
  <c r="CI784" i="54"/>
  <c r="CJ784" i="54"/>
  <c r="CG784" i="54"/>
  <c r="DI784" i="54" s="1"/>
  <c r="DJ784" i="54" s="1"/>
  <c r="DK784" i="54" s="1"/>
  <c r="CK784" i="54"/>
  <c r="CF784" i="54"/>
  <c r="CM784" i="54"/>
  <c r="CP784" i="54" s="1"/>
  <c r="CQ784" i="54" s="1"/>
  <c r="CR784" i="54" s="1"/>
  <c r="CL784" i="54"/>
  <c r="CH784" i="54"/>
  <c r="B784" i="47" s="1"/>
  <c r="D784" i="47" s="1"/>
  <c r="W784" i="47" s="1"/>
  <c r="X784" i="47" s="1"/>
  <c r="CI125" i="54"/>
  <c r="CG125" i="54"/>
  <c r="DI125" i="54" s="1"/>
  <c r="DJ125" i="54" s="1"/>
  <c r="DK125" i="54" s="1"/>
  <c r="CL125" i="54"/>
  <c r="CH125" i="54"/>
  <c r="B125" i="47" s="1"/>
  <c r="D125" i="47" s="1"/>
  <c r="W125" i="47" s="1"/>
  <c r="X125" i="47" s="1"/>
  <c r="CM125" i="54"/>
  <c r="CP125" i="54" s="1"/>
  <c r="CQ125" i="54" s="1"/>
  <c r="CR125" i="54" s="1"/>
  <c r="CJ125" i="54"/>
  <c r="CK125" i="54"/>
  <c r="CF125" i="54"/>
  <c r="CG97" i="54"/>
  <c r="DI97" i="54" s="1"/>
  <c r="DJ97" i="54" s="1"/>
  <c r="DK97" i="54" s="1"/>
  <c r="CJ97" i="54"/>
  <c r="CK97" i="54"/>
  <c r="CH97" i="54"/>
  <c r="B97" i="47" s="1"/>
  <c r="D97" i="47" s="1"/>
  <c r="W97" i="47" s="1"/>
  <c r="X97" i="47" s="1"/>
  <c r="CF97" i="54"/>
  <c r="CI97" i="54"/>
  <c r="CM97" i="54"/>
  <c r="CP97" i="54" s="1"/>
  <c r="CQ97" i="54" s="1"/>
  <c r="CR97" i="54" s="1"/>
  <c r="CL97" i="54"/>
  <c r="CI770" i="54"/>
  <c r="CJ770" i="54"/>
  <c r="CK770" i="54"/>
  <c r="CF770" i="54"/>
  <c r="CL770" i="54"/>
  <c r="CM770" i="54"/>
  <c r="CP770" i="54" s="1"/>
  <c r="CQ770" i="54" s="1"/>
  <c r="CR770" i="54" s="1"/>
  <c r="CG770" i="54"/>
  <c r="DI770" i="54" s="1"/>
  <c r="DJ770" i="54" s="1"/>
  <c r="DK770" i="54" s="1"/>
  <c r="CH770" i="54"/>
  <c r="B770" i="47" s="1"/>
  <c r="D770" i="47" s="1"/>
  <c r="W770" i="47" s="1"/>
  <c r="X770" i="47" s="1"/>
  <c r="CI613" i="54"/>
  <c r="CH613" i="54"/>
  <c r="B613" i="47" s="1"/>
  <c r="D613" i="47" s="1"/>
  <c r="W613" i="47" s="1"/>
  <c r="X613" i="47" s="1"/>
  <c r="CK613" i="54"/>
  <c r="CJ613" i="54"/>
  <c r="CL613" i="54"/>
  <c r="CG613" i="54"/>
  <c r="DI613" i="54" s="1"/>
  <c r="DJ613" i="54" s="1"/>
  <c r="DK613" i="54" s="1"/>
  <c r="CM613" i="54"/>
  <c r="CP613" i="54" s="1"/>
  <c r="CQ613" i="54" s="1"/>
  <c r="CR613" i="54" s="1"/>
  <c r="CF613" i="54"/>
  <c r="CG225" i="54"/>
  <c r="DI225" i="54" s="1"/>
  <c r="DJ225" i="54" s="1"/>
  <c r="DK225" i="54" s="1"/>
  <c r="CL225" i="54"/>
  <c r="CM225" i="54"/>
  <c r="CP225" i="54" s="1"/>
  <c r="CQ225" i="54" s="1"/>
  <c r="CR225" i="54" s="1"/>
  <c r="CF225" i="54"/>
  <c r="CH225" i="54"/>
  <c r="B225" i="47" s="1"/>
  <c r="D225" i="47" s="1"/>
  <c r="W225" i="47" s="1"/>
  <c r="X225" i="47" s="1"/>
  <c r="CI225" i="54"/>
  <c r="CJ225" i="54"/>
  <c r="CK225" i="54"/>
  <c r="CM243" i="54"/>
  <c r="CP243" i="54" s="1"/>
  <c r="CQ243" i="54" s="1"/>
  <c r="CR243" i="54" s="1"/>
  <c r="CJ243" i="54"/>
  <c r="CL243" i="54"/>
  <c r="CG243" i="54"/>
  <c r="DI243" i="54" s="1"/>
  <c r="DJ243" i="54" s="1"/>
  <c r="DK243" i="54" s="1"/>
  <c r="CF243" i="54"/>
  <c r="CH243" i="54"/>
  <c r="B243" i="47" s="1"/>
  <c r="D243" i="47" s="1"/>
  <c r="W243" i="47" s="1"/>
  <c r="X243" i="47" s="1"/>
  <c r="CI243" i="54"/>
  <c r="CK243" i="54"/>
  <c r="CM65" i="54"/>
  <c r="CP65" i="54" s="1"/>
  <c r="CQ65" i="54" s="1"/>
  <c r="CR65" i="54" s="1"/>
  <c r="CF65" i="54"/>
  <c r="CG65" i="54"/>
  <c r="DI65" i="54" s="1"/>
  <c r="DJ65" i="54" s="1"/>
  <c r="DK65" i="54" s="1"/>
  <c r="CI65" i="54"/>
  <c r="CK65" i="54"/>
  <c r="CJ65" i="54"/>
  <c r="CL65" i="54"/>
  <c r="CH65" i="54"/>
  <c r="B65" i="47" s="1"/>
  <c r="D65" i="47" s="1"/>
  <c r="W65" i="47" s="1"/>
  <c r="X65" i="47" s="1"/>
  <c r="CG98" i="54"/>
  <c r="DI98" i="54" s="1"/>
  <c r="DJ98" i="54" s="1"/>
  <c r="DK98" i="54" s="1"/>
  <c r="CI98" i="54"/>
  <c r="CJ98" i="54"/>
  <c r="CL98" i="54"/>
  <c r="CK98" i="54"/>
  <c r="CM98" i="54"/>
  <c r="CP98" i="54" s="1"/>
  <c r="CQ98" i="54" s="1"/>
  <c r="CR98" i="54" s="1"/>
  <c r="CH98" i="54"/>
  <c r="B98" i="47" s="1"/>
  <c r="D98" i="47" s="1"/>
  <c r="W98" i="47" s="1"/>
  <c r="X98" i="47" s="1"/>
  <c r="CF98" i="54"/>
  <c r="CJ596" i="54"/>
  <c r="CK596" i="54"/>
  <c r="CF596" i="54"/>
  <c r="CG596" i="54"/>
  <c r="DI596" i="54" s="1"/>
  <c r="DJ596" i="54" s="1"/>
  <c r="DK596" i="54" s="1"/>
  <c r="CI596" i="54"/>
  <c r="CM596" i="54"/>
  <c r="CP596" i="54" s="1"/>
  <c r="CQ596" i="54" s="1"/>
  <c r="CR596" i="54" s="1"/>
  <c r="CL596" i="54"/>
  <c r="CH596" i="54"/>
  <c r="B596" i="47" s="1"/>
  <c r="D596" i="47" s="1"/>
  <c r="W596" i="47" s="1"/>
  <c r="X596" i="47" s="1"/>
  <c r="CL818" i="54"/>
  <c r="CM818" i="54"/>
  <c r="CP818" i="54" s="1"/>
  <c r="CQ818" i="54" s="1"/>
  <c r="CR818" i="54" s="1"/>
  <c r="CH818" i="54"/>
  <c r="B818" i="47" s="1"/>
  <c r="D818" i="47" s="1"/>
  <c r="W818" i="47" s="1"/>
  <c r="X818" i="47" s="1"/>
  <c r="CJ818" i="54"/>
  <c r="CG818" i="54"/>
  <c r="DI818" i="54" s="1"/>
  <c r="DJ818" i="54" s="1"/>
  <c r="DK818" i="54" s="1"/>
  <c r="CK818" i="54"/>
  <c r="CI818" i="54"/>
  <c r="CF818" i="54"/>
  <c r="CF608" i="54"/>
  <c r="CM608" i="54"/>
  <c r="CP608" i="54" s="1"/>
  <c r="CQ608" i="54" s="1"/>
  <c r="CR608" i="54" s="1"/>
  <c r="CL608" i="54"/>
  <c r="CG608" i="54"/>
  <c r="DI608" i="54" s="1"/>
  <c r="DJ608" i="54" s="1"/>
  <c r="DK608" i="54" s="1"/>
  <c r="CH608" i="54"/>
  <c r="B608" i="47" s="1"/>
  <c r="D608" i="47" s="1"/>
  <c r="W608" i="47" s="1"/>
  <c r="X608" i="47" s="1"/>
  <c r="CK608" i="54"/>
  <c r="CI608" i="54"/>
  <c r="CJ608" i="54"/>
  <c r="CL827" i="54"/>
  <c r="CM827" i="54"/>
  <c r="CP827" i="54" s="1"/>
  <c r="CQ827" i="54" s="1"/>
  <c r="CR827" i="54" s="1"/>
  <c r="CH827" i="54"/>
  <c r="B827" i="47" s="1"/>
  <c r="D827" i="47" s="1"/>
  <c r="W827" i="47" s="1"/>
  <c r="X827" i="47" s="1"/>
  <c r="CJ827" i="54"/>
  <c r="CG827" i="54"/>
  <c r="DI827" i="54" s="1"/>
  <c r="DJ827" i="54" s="1"/>
  <c r="DK827" i="54" s="1"/>
  <c r="CK827" i="54"/>
  <c r="CI827" i="54"/>
  <c r="CF827" i="54"/>
  <c r="CH901" i="54"/>
  <c r="B901" i="47" s="1"/>
  <c r="D901" i="47" s="1"/>
  <c r="W901" i="47" s="1"/>
  <c r="X901" i="47" s="1"/>
  <c r="CF901" i="54"/>
  <c r="CI901" i="54"/>
  <c r="CM901" i="54"/>
  <c r="CP901" i="54" s="1"/>
  <c r="CQ901" i="54" s="1"/>
  <c r="CR901" i="54" s="1"/>
  <c r="CG901" i="54"/>
  <c r="DI901" i="54" s="1"/>
  <c r="DJ901" i="54" s="1"/>
  <c r="DK901" i="54" s="1"/>
  <c r="CJ901" i="54"/>
  <c r="CK901" i="54"/>
  <c r="CL901" i="54"/>
  <c r="CI251" i="54"/>
  <c r="CF251" i="54"/>
  <c r="CJ251" i="54"/>
  <c r="CL251" i="54"/>
  <c r="CK251" i="54"/>
  <c r="CH251" i="54"/>
  <c r="B251" i="47" s="1"/>
  <c r="D251" i="47" s="1"/>
  <c r="W251" i="47" s="1"/>
  <c r="X251" i="47" s="1"/>
  <c r="CM251" i="54"/>
  <c r="CP251" i="54" s="1"/>
  <c r="CQ251" i="54" s="1"/>
  <c r="CR251" i="54" s="1"/>
  <c r="CG251" i="54"/>
  <c r="DI251" i="54" s="1"/>
  <c r="DJ251" i="54" s="1"/>
  <c r="DK251" i="54" s="1"/>
  <c r="CF632" i="54"/>
  <c r="CG632" i="54"/>
  <c r="DI632" i="54" s="1"/>
  <c r="DJ632" i="54" s="1"/>
  <c r="DK632" i="54" s="1"/>
  <c r="CK632" i="54"/>
  <c r="CH632" i="54"/>
  <c r="B632" i="47" s="1"/>
  <c r="D632" i="47" s="1"/>
  <c r="W632" i="47" s="1"/>
  <c r="X632" i="47" s="1"/>
  <c r="CI632" i="54"/>
  <c r="CJ632" i="54"/>
  <c r="CL632" i="54"/>
  <c r="CM632" i="54"/>
  <c r="CP632" i="54" s="1"/>
  <c r="CQ632" i="54" s="1"/>
  <c r="CR632" i="54" s="1"/>
  <c r="CM263" i="54"/>
  <c r="CP263" i="54" s="1"/>
  <c r="CQ263" i="54" s="1"/>
  <c r="CR263" i="54" s="1"/>
  <c r="CK263" i="54"/>
  <c r="CG263" i="54"/>
  <c r="DI263" i="54" s="1"/>
  <c r="DJ263" i="54" s="1"/>
  <c r="DK263" i="54" s="1"/>
  <c r="CJ263" i="54"/>
  <c r="CF263" i="54"/>
  <c r="CI263" i="54"/>
  <c r="CL263" i="54"/>
  <c r="CH263" i="54"/>
  <c r="B263" i="47" s="1"/>
  <c r="D263" i="47" s="1"/>
  <c r="W263" i="47" s="1"/>
  <c r="X263" i="47" s="1"/>
  <c r="CI965" i="54"/>
  <c r="CF965" i="54"/>
  <c r="CL965" i="54"/>
  <c r="CG965" i="54"/>
  <c r="DI965" i="54" s="1"/>
  <c r="DJ965" i="54" s="1"/>
  <c r="DK965" i="54" s="1"/>
  <c r="CJ965" i="54"/>
  <c r="CM965" i="54"/>
  <c r="CP965" i="54" s="1"/>
  <c r="CQ965" i="54" s="1"/>
  <c r="CR965" i="54" s="1"/>
  <c r="CH965" i="54"/>
  <c r="B965" i="47" s="1"/>
  <c r="D965" i="47" s="1"/>
  <c r="W965" i="47" s="1"/>
  <c r="X965" i="47" s="1"/>
  <c r="CK965" i="54"/>
  <c r="CI508" i="54"/>
  <c r="CK508" i="54"/>
  <c r="CM508" i="54"/>
  <c r="CP508" i="54" s="1"/>
  <c r="CQ508" i="54" s="1"/>
  <c r="CR508" i="54" s="1"/>
  <c r="CJ508" i="54"/>
  <c r="CH508" i="54"/>
  <c r="B508" i="47" s="1"/>
  <c r="D508" i="47" s="1"/>
  <c r="W508" i="47" s="1"/>
  <c r="X508" i="47" s="1"/>
  <c r="CG508" i="54"/>
  <c r="DI508" i="54" s="1"/>
  <c r="DJ508" i="54" s="1"/>
  <c r="DK508" i="54" s="1"/>
  <c r="CF508" i="54"/>
  <c r="CL508" i="54"/>
  <c r="CK836" i="54"/>
  <c r="CI836" i="54"/>
  <c r="CJ836" i="54"/>
  <c r="CG836" i="54"/>
  <c r="DI836" i="54" s="1"/>
  <c r="DJ836" i="54" s="1"/>
  <c r="DK836" i="54" s="1"/>
  <c r="CF836" i="54"/>
  <c r="CM836" i="54"/>
  <c r="CP836" i="54" s="1"/>
  <c r="CQ836" i="54" s="1"/>
  <c r="CR836" i="54" s="1"/>
  <c r="CL836" i="54"/>
  <c r="CH836" i="54"/>
  <c r="B836" i="47" s="1"/>
  <c r="D836" i="47" s="1"/>
  <c r="W836" i="47" s="1"/>
  <c r="X836" i="47" s="1"/>
  <c r="CG191" i="54"/>
  <c r="DI191" i="54" s="1"/>
  <c r="DJ191" i="54" s="1"/>
  <c r="DK191" i="54" s="1"/>
  <c r="CJ191" i="54"/>
  <c r="CI191" i="54"/>
  <c r="CK191" i="54"/>
  <c r="CF191" i="54"/>
  <c r="CL191" i="54"/>
  <c r="CM191" i="54"/>
  <c r="CP191" i="54" s="1"/>
  <c r="CQ191" i="54" s="1"/>
  <c r="CR191" i="54" s="1"/>
  <c r="CH191" i="54"/>
  <c r="B191" i="47" s="1"/>
  <c r="D191" i="47" s="1"/>
  <c r="W191" i="47" s="1"/>
  <c r="X191" i="47" s="1"/>
  <c r="CL868" i="54"/>
  <c r="CM868" i="54"/>
  <c r="CP868" i="54" s="1"/>
  <c r="CQ868" i="54" s="1"/>
  <c r="CR868" i="54" s="1"/>
  <c r="CK868" i="54"/>
  <c r="CG868" i="54"/>
  <c r="DI868" i="54" s="1"/>
  <c r="DJ868" i="54" s="1"/>
  <c r="DK868" i="54" s="1"/>
  <c r="CF868" i="54"/>
  <c r="CH868" i="54"/>
  <c r="B868" i="47" s="1"/>
  <c r="D868" i="47" s="1"/>
  <c r="W868" i="47" s="1"/>
  <c r="X868" i="47" s="1"/>
  <c r="CJ868" i="54"/>
  <c r="CI868" i="54"/>
  <c r="CL315" i="54"/>
  <c r="CM315" i="54"/>
  <c r="CP315" i="54" s="1"/>
  <c r="CQ315" i="54" s="1"/>
  <c r="CR315" i="54" s="1"/>
  <c r="CG315" i="54"/>
  <c r="DI315" i="54" s="1"/>
  <c r="DJ315" i="54" s="1"/>
  <c r="DK315" i="54" s="1"/>
  <c r="CI315" i="54"/>
  <c r="CJ315" i="54"/>
  <c r="CF315" i="54"/>
  <c r="CH315" i="54"/>
  <c r="B315" i="47" s="1"/>
  <c r="D315" i="47" s="1"/>
  <c r="W315" i="47" s="1"/>
  <c r="X315" i="47" s="1"/>
  <c r="CK315" i="54"/>
  <c r="CI956" i="54"/>
  <c r="CK956" i="54"/>
  <c r="CJ956" i="54"/>
  <c r="CG956" i="54"/>
  <c r="DI956" i="54" s="1"/>
  <c r="DJ956" i="54" s="1"/>
  <c r="DK956" i="54" s="1"/>
  <c r="CF956" i="54"/>
  <c r="CL956" i="54"/>
  <c r="CH956" i="54"/>
  <c r="B956" i="47" s="1"/>
  <c r="D956" i="47" s="1"/>
  <c r="W956" i="47" s="1"/>
  <c r="X956" i="47" s="1"/>
  <c r="CM956" i="54"/>
  <c r="CP956" i="54" s="1"/>
  <c r="CQ956" i="54" s="1"/>
  <c r="CR956" i="54" s="1"/>
  <c r="CH186" i="54"/>
  <c r="B186" i="47" s="1"/>
  <c r="D186" i="47" s="1"/>
  <c r="W186" i="47" s="1"/>
  <c r="X186" i="47" s="1"/>
  <c r="CI186" i="54"/>
  <c r="CG186" i="54"/>
  <c r="DI186" i="54" s="1"/>
  <c r="DJ186" i="54" s="1"/>
  <c r="DK186" i="54" s="1"/>
  <c r="CL186" i="54"/>
  <c r="CM186" i="54"/>
  <c r="CP186" i="54" s="1"/>
  <c r="CQ186" i="54" s="1"/>
  <c r="CR186" i="54" s="1"/>
  <c r="CK186" i="54"/>
  <c r="CJ186" i="54"/>
  <c r="CF186" i="54"/>
  <c r="CH394" i="54"/>
  <c r="B394" i="47" s="1"/>
  <c r="D394" i="47" s="1"/>
  <c r="W394" i="47" s="1"/>
  <c r="X394" i="47" s="1"/>
  <c r="CI394" i="54"/>
  <c r="CJ394" i="54"/>
  <c r="CK394" i="54"/>
  <c r="CF394" i="54"/>
  <c r="CM394" i="54"/>
  <c r="CP394" i="54" s="1"/>
  <c r="CQ394" i="54" s="1"/>
  <c r="CR394" i="54" s="1"/>
  <c r="CL394" i="54"/>
  <c r="CG394" i="54"/>
  <c r="DI394" i="54" s="1"/>
  <c r="DJ394" i="54" s="1"/>
  <c r="DK394" i="54" s="1"/>
  <c r="CK922" i="54"/>
  <c r="CL922" i="54"/>
  <c r="CM922" i="54"/>
  <c r="CP922" i="54" s="1"/>
  <c r="CQ922" i="54" s="1"/>
  <c r="CR922" i="54" s="1"/>
  <c r="CF922" i="54"/>
  <c r="CG922" i="54"/>
  <c r="DI922" i="54" s="1"/>
  <c r="DJ922" i="54" s="1"/>
  <c r="DK922" i="54" s="1"/>
  <c r="CH922" i="54"/>
  <c r="B922" i="47" s="1"/>
  <c r="D922" i="47" s="1"/>
  <c r="W922" i="47" s="1"/>
  <c r="X922" i="47" s="1"/>
  <c r="CJ922" i="54"/>
  <c r="CI922" i="54"/>
  <c r="CG432" i="54"/>
  <c r="DI432" i="54" s="1"/>
  <c r="DJ432" i="54" s="1"/>
  <c r="DK432" i="54" s="1"/>
  <c r="CF432" i="54"/>
  <c r="CK432" i="54"/>
  <c r="CL432" i="54"/>
  <c r="CM432" i="54"/>
  <c r="CP432" i="54" s="1"/>
  <c r="CQ432" i="54" s="1"/>
  <c r="CR432" i="54" s="1"/>
  <c r="CH432" i="54"/>
  <c r="B432" i="47" s="1"/>
  <c r="D432" i="47" s="1"/>
  <c r="W432" i="47" s="1"/>
  <c r="X432" i="47" s="1"/>
  <c r="CI432" i="54"/>
  <c r="CJ432" i="54"/>
  <c r="CF834" i="54"/>
  <c r="CJ834" i="54"/>
  <c r="CL834" i="54"/>
  <c r="CH834" i="54"/>
  <c r="B834" i="47" s="1"/>
  <c r="D834" i="47" s="1"/>
  <c r="W834" i="47" s="1"/>
  <c r="X834" i="47" s="1"/>
  <c r="CG834" i="54"/>
  <c r="DI834" i="54" s="1"/>
  <c r="DJ834" i="54" s="1"/>
  <c r="DK834" i="54" s="1"/>
  <c r="CM834" i="54"/>
  <c r="CP834" i="54" s="1"/>
  <c r="CQ834" i="54" s="1"/>
  <c r="CR834" i="54" s="1"/>
  <c r="CK834" i="54"/>
  <c r="CI834" i="54"/>
  <c r="CK408" i="54"/>
  <c r="CM408" i="54"/>
  <c r="CP408" i="54" s="1"/>
  <c r="CQ408" i="54" s="1"/>
  <c r="CR408" i="54" s="1"/>
  <c r="CJ408" i="54"/>
  <c r="CF408" i="54"/>
  <c r="CG408" i="54"/>
  <c r="DI408" i="54" s="1"/>
  <c r="DJ408" i="54" s="1"/>
  <c r="DK408" i="54" s="1"/>
  <c r="CL408" i="54"/>
  <c r="CI408" i="54"/>
  <c r="CH408" i="54"/>
  <c r="B408" i="47" s="1"/>
  <c r="D408" i="47" s="1"/>
  <c r="W408" i="47" s="1"/>
  <c r="X408" i="47" s="1"/>
  <c r="CF880" i="54"/>
  <c r="CM880" i="54"/>
  <c r="CP880" i="54" s="1"/>
  <c r="CQ880" i="54" s="1"/>
  <c r="CR880" i="54" s="1"/>
  <c r="CG880" i="54"/>
  <c r="DI880" i="54" s="1"/>
  <c r="DJ880" i="54" s="1"/>
  <c r="DK880" i="54" s="1"/>
  <c r="CL880" i="54"/>
  <c r="CH880" i="54"/>
  <c r="B880" i="47" s="1"/>
  <c r="D880" i="47" s="1"/>
  <c r="W880" i="47" s="1"/>
  <c r="X880" i="47" s="1"/>
  <c r="CJ880" i="54"/>
  <c r="CI880" i="54"/>
  <c r="CK880" i="54"/>
  <c r="CL472" i="54"/>
  <c r="CF472" i="54"/>
  <c r="CH472" i="54"/>
  <c r="B472" i="47" s="1"/>
  <c r="D472" i="47" s="1"/>
  <c r="W472" i="47" s="1"/>
  <c r="X472" i="47" s="1"/>
  <c r="CI472" i="54"/>
  <c r="CJ472" i="54"/>
  <c r="CK472" i="54"/>
  <c r="CG472" i="54"/>
  <c r="DI472" i="54" s="1"/>
  <c r="DJ472" i="54" s="1"/>
  <c r="DK472" i="54" s="1"/>
  <c r="CM472" i="54"/>
  <c r="CP472" i="54" s="1"/>
  <c r="CQ472" i="54" s="1"/>
  <c r="CR472" i="54" s="1"/>
  <c r="CI663" i="54"/>
  <c r="CM663" i="54"/>
  <c r="CP663" i="54" s="1"/>
  <c r="CQ663" i="54" s="1"/>
  <c r="CR663" i="54" s="1"/>
  <c r="CG663" i="54"/>
  <c r="DI663" i="54" s="1"/>
  <c r="DJ663" i="54" s="1"/>
  <c r="DK663" i="54" s="1"/>
  <c r="CF663" i="54"/>
  <c r="CH663" i="54"/>
  <c r="B663" i="47" s="1"/>
  <c r="D663" i="47" s="1"/>
  <c r="W663" i="47" s="1"/>
  <c r="X663" i="47" s="1"/>
  <c r="CJ663" i="54"/>
  <c r="CK663" i="54"/>
  <c r="CL663" i="54"/>
  <c r="CH495" i="54"/>
  <c r="B495" i="47" s="1"/>
  <c r="D495" i="47" s="1"/>
  <c r="W495" i="47" s="1"/>
  <c r="X495" i="47" s="1"/>
  <c r="CG495" i="54"/>
  <c r="DI495" i="54" s="1"/>
  <c r="DJ495" i="54" s="1"/>
  <c r="DK495" i="54" s="1"/>
  <c r="CI495" i="54"/>
  <c r="CF495" i="54"/>
  <c r="CK495" i="54"/>
  <c r="CL495" i="54"/>
  <c r="CM495" i="54"/>
  <c r="CP495" i="54" s="1"/>
  <c r="CQ495" i="54" s="1"/>
  <c r="CR495" i="54" s="1"/>
  <c r="CJ495" i="54"/>
  <c r="CN209" i="54"/>
  <c r="B213" i="44" s="1"/>
  <c r="CL949" i="54"/>
  <c r="CG949" i="54"/>
  <c r="DI949" i="54" s="1"/>
  <c r="DJ949" i="54" s="1"/>
  <c r="DK949" i="54" s="1"/>
  <c r="CJ949" i="54"/>
  <c r="CM949" i="54"/>
  <c r="CP949" i="54" s="1"/>
  <c r="CQ949" i="54" s="1"/>
  <c r="CR949" i="54" s="1"/>
  <c r="CK949" i="54"/>
  <c r="CF949" i="54"/>
  <c r="CH949" i="54"/>
  <c r="B949" i="47" s="1"/>
  <c r="D949" i="47" s="1"/>
  <c r="W949" i="47" s="1"/>
  <c r="X949" i="47" s="1"/>
  <c r="CI949" i="54"/>
  <c r="CI194" i="54"/>
  <c r="CL194" i="54"/>
  <c r="CJ194" i="54"/>
  <c r="CM194" i="54"/>
  <c r="CP194" i="54" s="1"/>
  <c r="CQ194" i="54" s="1"/>
  <c r="CR194" i="54" s="1"/>
  <c r="CF194" i="54"/>
  <c r="CG194" i="54"/>
  <c r="DI194" i="54" s="1"/>
  <c r="DJ194" i="54" s="1"/>
  <c r="DK194" i="54" s="1"/>
  <c r="CH194" i="54"/>
  <c r="B194" i="47" s="1"/>
  <c r="D194" i="47" s="1"/>
  <c r="W194" i="47" s="1"/>
  <c r="X194" i="47" s="1"/>
  <c r="CK194" i="54"/>
  <c r="CI18" i="54"/>
  <c r="CJ18" i="54"/>
  <c r="CG18" i="54"/>
  <c r="DI18" i="54" s="1"/>
  <c r="DJ18" i="54" s="1"/>
  <c r="DK18" i="54" s="1"/>
  <c r="CL18" i="54"/>
  <c r="CM18" i="54"/>
  <c r="CP18" i="54" s="1"/>
  <c r="CQ18" i="54" s="1"/>
  <c r="CR18" i="54" s="1"/>
  <c r="CH18" i="54"/>
  <c r="B18" i="47" s="1"/>
  <c r="D18" i="47" s="1"/>
  <c r="W18" i="47" s="1"/>
  <c r="X18" i="47" s="1"/>
  <c r="CK18" i="54"/>
  <c r="CF18" i="54"/>
  <c r="CG252" i="54"/>
  <c r="DI252" i="54" s="1"/>
  <c r="DJ252" i="54" s="1"/>
  <c r="DK252" i="54" s="1"/>
  <c r="CI252" i="54"/>
  <c r="CM252" i="54"/>
  <c r="CP252" i="54" s="1"/>
  <c r="CQ252" i="54" s="1"/>
  <c r="CR252" i="54" s="1"/>
  <c r="CF252" i="54"/>
  <c r="CH252" i="54"/>
  <c r="B252" i="47" s="1"/>
  <c r="D252" i="47" s="1"/>
  <c r="W252" i="47" s="1"/>
  <c r="X252" i="47" s="1"/>
  <c r="CL252" i="54"/>
  <c r="CJ252" i="54"/>
  <c r="CK252" i="54"/>
  <c r="CG667" i="54"/>
  <c r="DI667" i="54" s="1"/>
  <c r="DJ667" i="54" s="1"/>
  <c r="DK667" i="54" s="1"/>
  <c r="CI667" i="54"/>
  <c r="CM667" i="54"/>
  <c r="CP667" i="54" s="1"/>
  <c r="CQ667" i="54" s="1"/>
  <c r="CR667" i="54" s="1"/>
  <c r="CJ667" i="54"/>
  <c r="CK667" i="54"/>
  <c r="CL667" i="54"/>
  <c r="CF667" i="54"/>
  <c r="CH667" i="54"/>
  <c r="B667" i="47" s="1"/>
  <c r="D667" i="47" s="1"/>
  <c r="W667" i="47" s="1"/>
  <c r="X667" i="47" s="1"/>
  <c r="CF410" i="54"/>
  <c r="CL410" i="54"/>
  <c r="CG410" i="54"/>
  <c r="DI410" i="54" s="1"/>
  <c r="DJ410" i="54" s="1"/>
  <c r="DK410" i="54" s="1"/>
  <c r="CH410" i="54"/>
  <c r="B410" i="47" s="1"/>
  <c r="D410" i="47" s="1"/>
  <c r="W410" i="47" s="1"/>
  <c r="X410" i="47" s="1"/>
  <c r="CI410" i="54"/>
  <c r="CJ410" i="54"/>
  <c r="CK410" i="54"/>
  <c r="CM410" i="54"/>
  <c r="CP410" i="54" s="1"/>
  <c r="CQ410" i="54" s="1"/>
  <c r="CR410" i="54" s="1"/>
  <c r="CF499" i="54"/>
  <c r="CH499" i="54"/>
  <c r="B499" i="47" s="1"/>
  <c r="D499" i="47" s="1"/>
  <c r="W499" i="47" s="1"/>
  <c r="X499" i="47" s="1"/>
  <c r="CI499" i="54"/>
  <c r="CJ499" i="54"/>
  <c r="CK499" i="54"/>
  <c r="CG499" i="54"/>
  <c r="DI499" i="54" s="1"/>
  <c r="DJ499" i="54" s="1"/>
  <c r="DK499" i="54" s="1"/>
  <c r="CM499" i="54"/>
  <c r="CP499" i="54" s="1"/>
  <c r="CQ499" i="54" s="1"/>
  <c r="CR499" i="54" s="1"/>
  <c r="CL499" i="54"/>
  <c r="CG560" i="54"/>
  <c r="DI560" i="54" s="1"/>
  <c r="DJ560" i="54" s="1"/>
  <c r="DK560" i="54" s="1"/>
  <c r="CJ560" i="54"/>
  <c r="CH560" i="54"/>
  <c r="B560" i="47" s="1"/>
  <c r="D560" i="47" s="1"/>
  <c r="W560" i="47" s="1"/>
  <c r="X560" i="47" s="1"/>
  <c r="CL560" i="54"/>
  <c r="CI560" i="54"/>
  <c r="CK560" i="54"/>
  <c r="CF560" i="54"/>
  <c r="CM560" i="54"/>
  <c r="CP560" i="54" s="1"/>
  <c r="CQ560" i="54" s="1"/>
  <c r="CR560" i="54" s="1"/>
  <c r="CG907" i="54"/>
  <c r="DI907" i="54" s="1"/>
  <c r="DJ907" i="54" s="1"/>
  <c r="DK907" i="54" s="1"/>
  <c r="CK907" i="54"/>
  <c r="CF907" i="54"/>
  <c r="CH907" i="54"/>
  <c r="B907" i="47" s="1"/>
  <c r="D907" i="47" s="1"/>
  <c r="W907" i="47" s="1"/>
  <c r="X907" i="47" s="1"/>
  <c r="CJ907" i="54"/>
  <c r="CI907" i="54"/>
  <c r="CL907" i="54"/>
  <c r="CM907" i="54"/>
  <c r="CP907" i="54" s="1"/>
  <c r="CQ907" i="54" s="1"/>
  <c r="CR907" i="54" s="1"/>
  <c r="CK754" i="54"/>
  <c r="CI754" i="54"/>
  <c r="CG754" i="54"/>
  <c r="DI754" i="54" s="1"/>
  <c r="DJ754" i="54" s="1"/>
  <c r="DK754" i="54" s="1"/>
  <c r="CF754" i="54"/>
  <c r="CH754" i="54"/>
  <c r="B754" i="47" s="1"/>
  <c r="D754" i="47" s="1"/>
  <c r="W754" i="47" s="1"/>
  <c r="X754" i="47" s="1"/>
  <c r="CL754" i="54"/>
  <c r="CJ754" i="54"/>
  <c r="CM754" i="54"/>
  <c r="CP754" i="54" s="1"/>
  <c r="CQ754" i="54" s="1"/>
  <c r="CR754" i="54" s="1"/>
  <c r="CG498" i="54"/>
  <c r="DI498" i="54" s="1"/>
  <c r="DJ498" i="54" s="1"/>
  <c r="DK498" i="54" s="1"/>
  <c r="CI498" i="54"/>
  <c r="CF498" i="54"/>
  <c r="CK498" i="54"/>
  <c r="CL498" i="54"/>
  <c r="CJ498" i="54"/>
  <c r="CH498" i="54"/>
  <c r="B498" i="47" s="1"/>
  <c r="D498" i="47" s="1"/>
  <c r="W498" i="47" s="1"/>
  <c r="X498" i="47" s="1"/>
  <c r="CM498" i="54"/>
  <c r="CP498" i="54" s="1"/>
  <c r="CQ498" i="54" s="1"/>
  <c r="CR498" i="54" s="1"/>
  <c r="CL423" i="54"/>
  <c r="CM423" i="54"/>
  <c r="CP423" i="54" s="1"/>
  <c r="CQ423" i="54" s="1"/>
  <c r="CR423" i="54" s="1"/>
  <c r="CH423" i="54"/>
  <c r="B423" i="47" s="1"/>
  <c r="D423" i="47" s="1"/>
  <c r="W423" i="47" s="1"/>
  <c r="X423" i="47" s="1"/>
  <c r="CI423" i="54"/>
  <c r="CJ423" i="54"/>
  <c r="CG423" i="54"/>
  <c r="DI423" i="54" s="1"/>
  <c r="DJ423" i="54" s="1"/>
  <c r="DK423" i="54" s="1"/>
  <c r="CF423" i="54"/>
  <c r="CK423" i="54"/>
  <c r="CN673" i="54"/>
  <c r="B677" i="44" s="1"/>
  <c r="CK46" i="54"/>
  <c r="CM46" i="54"/>
  <c r="CP46" i="54" s="1"/>
  <c r="CQ46" i="54" s="1"/>
  <c r="CR46" i="54" s="1"/>
  <c r="CJ46" i="54"/>
  <c r="CG46" i="54"/>
  <c r="DI46" i="54" s="1"/>
  <c r="DJ46" i="54" s="1"/>
  <c r="DK46" i="54" s="1"/>
  <c r="CF46" i="54"/>
  <c r="CI46" i="54"/>
  <c r="CH46" i="54"/>
  <c r="B46" i="47" s="1"/>
  <c r="D46" i="47" s="1"/>
  <c r="W46" i="47" s="1"/>
  <c r="X46" i="47" s="1"/>
  <c r="CL46" i="54"/>
  <c r="CG102" i="54"/>
  <c r="DI102" i="54" s="1"/>
  <c r="DJ102" i="54" s="1"/>
  <c r="DK102" i="54" s="1"/>
  <c r="CK102" i="54"/>
  <c r="CM102" i="54"/>
  <c r="CP102" i="54" s="1"/>
  <c r="CQ102" i="54" s="1"/>
  <c r="CR102" i="54" s="1"/>
  <c r="CL102" i="54"/>
  <c r="CI102" i="54"/>
  <c r="CF102" i="54"/>
  <c r="CH102" i="54"/>
  <c r="B102" i="47" s="1"/>
  <c r="D102" i="47" s="1"/>
  <c r="W102" i="47" s="1"/>
  <c r="X102" i="47" s="1"/>
  <c r="CJ102" i="54"/>
  <c r="CH124" i="54"/>
  <c r="B124" i="47" s="1"/>
  <c r="D124" i="47" s="1"/>
  <c r="W124" i="47" s="1"/>
  <c r="X124" i="47" s="1"/>
  <c r="CK124" i="54"/>
  <c r="CI124" i="54"/>
  <c r="CF124" i="54"/>
  <c r="CJ124" i="54"/>
  <c r="CM124" i="54"/>
  <c r="CP124" i="54" s="1"/>
  <c r="CQ124" i="54" s="1"/>
  <c r="CR124" i="54" s="1"/>
  <c r="CL124" i="54"/>
  <c r="CG124" i="54"/>
  <c r="DI124" i="54" s="1"/>
  <c r="DJ124" i="54" s="1"/>
  <c r="DK124" i="54" s="1"/>
  <c r="CL884" i="54"/>
  <c r="CG884" i="54"/>
  <c r="DI884" i="54" s="1"/>
  <c r="DJ884" i="54" s="1"/>
  <c r="DK884" i="54" s="1"/>
  <c r="CJ884" i="54"/>
  <c r="CM884" i="54"/>
  <c r="CP884" i="54" s="1"/>
  <c r="CQ884" i="54" s="1"/>
  <c r="CR884" i="54" s="1"/>
  <c r="CH884" i="54"/>
  <c r="B884" i="47" s="1"/>
  <c r="D884" i="47" s="1"/>
  <c r="W884" i="47" s="1"/>
  <c r="X884" i="47" s="1"/>
  <c r="CK884" i="54"/>
  <c r="CI884" i="54"/>
  <c r="CF884" i="54"/>
  <c r="CM679" i="54"/>
  <c r="CP679" i="54" s="1"/>
  <c r="CQ679" i="54" s="1"/>
  <c r="CR679" i="54" s="1"/>
  <c r="CH679" i="54"/>
  <c r="B679" i="47" s="1"/>
  <c r="D679" i="47" s="1"/>
  <c r="W679" i="47" s="1"/>
  <c r="X679" i="47" s="1"/>
  <c r="CI679" i="54"/>
  <c r="CJ679" i="54"/>
  <c r="CK679" i="54"/>
  <c r="CL679" i="54"/>
  <c r="CG679" i="54"/>
  <c r="DI679" i="54" s="1"/>
  <c r="DJ679" i="54" s="1"/>
  <c r="DK679" i="54" s="1"/>
  <c r="CF679" i="54"/>
  <c r="CJ457" i="54"/>
  <c r="CM457" i="54"/>
  <c r="CP457" i="54" s="1"/>
  <c r="CQ457" i="54" s="1"/>
  <c r="CR457" i="54" s="1"/>
  <c r="CF457" i="54"/>
  <c r="CK457" i="54"/>
  <c r="CL457" i="54"/>
  <c r="CH457" i="54"/>
  <c r="B457" i="47" s="1"/>
  <c r="D457" i="47" s="1"/>
  <c r="W457" i="47" s="1"/>
  <c r="X457" i="47" s="1"/>
  <c r="CG457" i="54"/>
  <c r="DI457" i="54" s="1"/>
  <c r="DJ457" i="54" s="1"/>
  <c r="DK457" i="54" s="1"/>
  <c r="CI457" i="54"/>
  <c r="CF11" i="54"/>
  <c r="CM11" i="54"/>
  <c r="CP11" i="54" s="1"/>
  <c r="CQ11" i="54" s="1"/>
  <c r="CR11" i="54" s="1"/>
  <c r="CI11" i="54"/>
  <c r="CG11" i="54"/>
  <c r="DI11" i="54" s="1"/>
  <c r="DJ11" i="54" s="1"/>
  <c r="DK11" i="54" s="1"/>
  <c r="CJ11" i="54"/>
  <c r="CK11" i="54"/>
  <c r="CL11" i="54"/>
  <c r="CH11" i="54"/>
  <c r="B11" i="47" s="1"/>
  <c r="D11" i="47" s="1"/>
  <c r="W11" i="47" s="1"/>
  <c r="X11" i="47" s="1"/>
  <c r="CL800" i="54"/>
  <c r="CG800" i="54"/>
  <c r="DI800" i="54" s="1"/>
  <c r="DJ800" i="54" s="1"/>
  <c r="DK800" i="54" s="1"/>
  <c r="CJ800" i="54"/>
  <c r="CM800" i="54"/>
  <c r="CP800" i="54" s="1"/>
  <c r="CQ800" i="54" s="1"/>
  <c r="CR800" i="54" s="1"/>
  <c r="CK800" i="54"/>
  <c r="CI800" i="54"/>
  <c r="CH800" i="54"/>
  <c r="B800" i="47" s="1"/>
  <c r="D800" i="47" s="1"/>
  <c r="W800" i="47" s="1"/>
  <c r="X800" i="47" s="1"/>
  <c r="CF800" i="54"/>
  <c r="CF7" i="54"/>
  <c r="CJ7" i="54"/>
  <c r="CM7" i="54"/>
  <c r="CP7" i="54" s="1"/>
  <c r="CQ7" i="54" s="1"/>
  <c r="CR7" i="54" s="1"/>
  <c r="CI7" i="54"/>
  <c r="CG7" i="54"/>
  <c r="DI7" i="54" s="1"/>
  <c r="DJ7" i="54" s="1"/>
  <c r="DK7" i="54" s="1"/>
  <c r="CL7" i="54"/>
  <c r="CK7" i="54"/>
  <c r="CH7" i="54"/>
  <c r="B7" i="47" s="1"/>
  <c r="D7" i="47" s="1"/>
  <c r="W7" i="47" s="1"/>
  <c r="X7" i="47" s="1"/>
  <c r="CL52" i="54"/>
  <c r="CK52" i="54"/>
  <c r="CG52" i="54"/>
  <c r="DI52" i="54" s="1"/>
  <c r="DJ52" i="54" s="1"/>
  <c r="DK52" i="54" s="1"/>
  <c r="CF52" i="54"/>
  <c r="CH52" i="54"/>
  <c r="B52" i="47" s="1"/>
  <c r="D52" i="47" s="1"/>
  <c r="W52" i="47" s="1"/>
  <c r="X52" i="47" s="1"/>
  <c r="CM52" i="54"/>
  <c r="CP52" i="54" s="1"/>
  <c r="CQ52" i="54" s="1"/>
  <c r="CR52" i="54" s="1"/>
  <c r="CI52" i="54"/>
  <c r="CJ52" i="54"/>
  <c r="CL73" i="54"/>
  <c r="CG73" i="54"/>
  <c r="DI73" i="54" s="1"/>
  <c r="DJ73" i="54" s="1"/>
  <c r="DK73" i="54" s="1"/>
  <c r="CJ73" i="54"/>
  <c r="CM73" i="54"/>
  <c r="CP73" i="54" s="1"/>
  <c r="CQ73" i="54" s="1"/>
  <c r="CR73" i="54" s="1"/>
  <c r="CH73" i="54"/>
  <c r="B73" i="47" s="1"/>
  <c r="D73" i="47" s="1"/>
  <c r="W73" i="47" s="1"/>
  <c r="X73" i="47" s="1"/>
  <c r="CK73" i="54"/>
  <c r="CI73" i="54"/>
  <c r="CF73" i="54"/>
  <c r="CI815" i="54"/>
  <c r="CK815" i="54"/>
  <c r="CJ815" i="54"/>
  <c r="CH815" i="54"/>
  <c r="B815" i="47" s="1"/>
  <c r="D815" i="47" s="1"/>
  <c r="W815" i="47" s="1"/>
  <c r="X815" i="47" s="1"/>
  <c r="CF815" i="54"/>
  <c r="CL815" i="54"/>
  <c r="CM815" i="54"/>
  <c r="CP815" i="54" s="1"/>
  <c r="CQ815" i="54" s="1"/>
  <c r="CR815" i="54" s="1"/>
  <c r="CG815" i="54"/>
  <c r="DI815" i="54" s="1"/>
  <c r="DJ815" i="54" s="1"/>
  <c r="DK815" i="54" s="1"/>
  <c r="CG541" i="54"/>
  <c r="DI541" i="54" s="1"/>
  <c r="DJ541" i="54" s="1"/>
  <c r="DK541" i="54" s="1"/>
  <c r="CK541" i="54"/>
  <c r="CM541" i="54"/>
  <c r="CP541" i="54" s="1"/>
  <c r="CQ541" i="54" s="1"/>
  <c r="CR541" i="54" s="1"/>
  <c r="CJ541" i="54"/>
  <c r="CF541" i="54"/>
  <c r="CI541" i="54"/>
  <c r="CL541" i="54"/>
  <c r="CH541" i="54"/>
  <c r="B541" i="47" s="1"/>
  <c r="D541" i="47" s="1"/>
  <c r="W541" i="47" s="1"/>
  <c r="X541" i="47" s="1"/>
  <c r="CL953" i="54"/>
  <c r="CG953" i="54"/>
  <c r="DI953" i="54" s="1"/>
  <c r="DJ953" i="54" s="1"/>
  <c r="DK953" i="54" s="1"/>
  <c r="CH953" i="54"/>
  <c r="B953" i="47" s="1"/>
  <c r="D953" i="47" s="1"/>
  <c r="W953" i="47" s="1"/>
  <c r="X953" i="47" s="1"/>
  <c r="CM953" i="54"/>
  <c r="CP953" i="54" s="1"/>
  <c r="CQ953" i="54" s="1"/>
  <c r="CR953" i="54" s="1"/>
  <c r="CI953" i="54"/>
  <c r="CK953" i="54"/>
  <c r="CJ953" i="54"/>
  <c r="CF953" i="54"/>
  <c r="CH539" i="54"/>
  <c r="B539" i="47" s="1"/>
  <c r="D539" i="47" s="1"/>
  <c r="W539" i="47" s="1"/>
  <c r="X539" i="47" s="1"/>
  <c r="CL539" i="54"/>
  <c r="CK539" i="54"/>
  <c r="CF539" i="54"/>
  <c r="CI539" i="54"/>
  <c r="CJ539" i="54"/>
  <c r="CM539" i="54"/>
  <c r="CP539" i="54" s="1"/>
  <c r="CQ539" i="54" s="1"/>
  <c r="CR539" i="54" s="1"/>
  <c r="CG539" i="54"/>
  <c r="DI539" i="54" s="1"/>
  <c r="DJ539" i="54" s="1"/>
  <c r="DK539" i="54" s="1"/>
  <c r="CF280" i="54"/>
  <c r="CL280" i="54"/>
  <c r="CM280" i="54"/>
  <c r="CP280" i="54" s="1"/>
  <c r="CQ280" i="54" s="1"/>
  <c r="CR280" i="54" s="1"/>
  <c r="CI280" i="54"/>
  <c r="CJ280" i="54"/>
  <c r="CK280" i="54"/>
  <c r="CH280" i="54"/>
  <c r="B280" i="47" s="1"/>
  <c r="D280" i="47" s="1"/>
  <c r="W280" i="47" s="1"/>
  <c r="X280" i="47" s="1"/>
  <c r="CG280" i="54"/>
  <c r="DI280" i="54" s="1"/>
  <c r="DJ280" i="54" s="1"/>
  <c r="DK280" i="54" s="1"/>
  <c r="CF833" i="54"/>
  <c r="CK833" i="54"/>
  <c r="CM833" i="54"/>
  <c r="CP833" i="54" s="1"/>
  <c r="CQ833" i="54" s="1"/>
  <c r="CR833" i="54" s="1"/>
  <c r="CG833" i="54"/>
  <c r="DI833" i="54" s="1"/>
  <c r="DJ833" i="54" s="1"/>
  <c r="DK833" i="54" s="1"/>
  <c r="CH833" i="54"/>
  <c r="B833" i="47" s="1"/>
  <c r="D833" i="47" s="1"/>
  <c r="W833" i="47" s="1"/>
  <c r="X833" i="47" s="1"/>
  <c r="CI833" i="54"/>
  <c r="CJ833" i="54"/>
  <c r="CL833" i="54"/>
  <c r="CJ762" i="54"/>
  <c r="CF762" i="54"/>
  <c r="CM762" i="54"/>
  <c r="CP762" i="54" s="1"/>
  <c r="CQ762" i="54" s="1"/>
  <c r="CR762" i="54" s="1"/>
  <c r="CG762" i="54"/>
  <c r="DI762" i="54" s="1"/>
  <c r="DJ762" i="54" s="1"/>
  <c r="DK762" i="54" s="1"/>
  <c r="CH762" i="54"/>
  <c r="B762" i="47" s="1"/>
  <c r="D762" i="47" s="1"/>
  <c r="W762" i="47" s="1"/>
  <c r="X762" i="47" s="1"/>
  <c r="CI762" i="54"/>
  <c r="CL762" i="54"/>
  <c r="CK762" i="54"/>
  <c r="CH232" i="54"/>
  <c r="B232" i="47" s="1"/>
  <c r="D232" i="47" s="1"/>
  <c r="W232" i="47" s="1"/>
  <c r="X232" i="47" s="1"/>
  <c r="CF232" i="54"/>
  <c r="CI232" i="54"/>
  <c r="CG232" i="54"/>
  <c r="DI232" i="54" s="1"/>
  <c r="DJ232" i="54" s="1"/>
  <c r="DK232" i="54" s="1"/>
  <c r="CJ232" i="54"/>
  <c r="CK232" i="54"/>
  <c r="CL232" i="54"/>
  <c r="CM232" i="54"/>
  <c r="CP232" i="54" s="1"/>
  <c r="CQ232" i="54" s="1"/>
  <c r="CR232" i="54" s="1"/>
  <c r="CG568" i="54"/>
  <c r="DI568" i="54" s="1"/>
  <c r="DJ568" i="54" s="1"/>
  <c r="DK568" i="54" s="1"/>
  <c r="CH568" i="54"/>
  <c r="B568" i="47" s="1"/>
  <c r="D568" i="47" s="1"/>
  <c r="W568" i="47" s="1"/>
  <c r="X568" i="47" s="1"/>
  <c r="CK568" i="54"/>
  <c r="CM568" i="54"/>
  <c r="CP568" i="54" s="1"/>
  <c r="CQ568" i="54" s="1"/>
  <c r="CR568" i="54" s="1"/>
  <c r="CJ568" i="54"/>
  <c r="CF568" i="54"/>
  <c r="CI568" i="54"/>
  <c r="CL568" i="54"/>
  <c r="CL637" i="54"/>
  <c r="CF637" i="54"/>
  <c r="CH637" i="54"/>
  <c r="B637" i="47" s="1"/>
  <c r="D637" i="47" s="1"/>
  <c r="W637" i="47" s="1"/>
  <c r="X637" i="47" s="1"/>
  <c r="CI637" i="54"/>
  <c r="CG637" i="54"/>
  <c r="DI637" i="54" s="1"/>
  <c r="DJ637" i="54" s="1"/>
  <c r="DK637" i="54" s="1"/>
  <c r="CJ637" i="54"/>
  <c r="CM637" i="54"/>
  <c r="CP637" i="54" s="1"/>
  <c r="CQ637" i="54" s="1"/>
  <c r="CR637" i="54" s="1"/>
  <c r="CK637" i="54"/>
  <c r="CJ984" i="54"/>
  <c r="CK984" i="54"/>
  <c r="CF984" i="54"/>
  <c r="CH984" i="54"/>
  <c r="B984" i="47" s="1"/>
  <c r="D984" i="47" s="1"/>
  <c r="W984" i="47" s="1"/>
  <c r="X984" i="47" s="1"/>
  <c r="CL984" i="54"/>
  <c r="CI984" i="54"/>
  <c r="CG984" i="54"/>
  <c r="DI984" i="54" s="1"/>
  <c r="DJ984" i="54" s="1"/>
  <c r="DK984" i="54" s="1"/>
  <c r="CM984" i="54"/>
  <c r="CP984" i="54" s="1"/>
  <c r="CQ984" i="54" s="1"/>
  <c r="CR984" i="54" s="1"/>
  <c r="CH286" i="54"/>
  <c r="B286" i="47" s="1"/>
  <c r="D286" i="47" s="1"/>
  <c r="W286" i="47" s="1"/>
  <c r="X286" i="47" s="1"/>
  <c r="CF286" i="54"/>
  <c r="CJ286" i="54"/>
  <c r="CL286" i="54"/>
  <c r="CM286" i="54"/>
  <c r="CP286" i="54" s="1"/>
  <c r="CQ286" i="54" s="1"/>
  <c r="CR286" i="54" s="1"/>
  <c r="CK286" i="54"/>
  <c r="CG286" i="54"/>
  <c r="DI286" i="54" s="1"/>
  <c r="DJ286" i="54" s="1"/>
  <c r="DK286" i="54" s="1"/>
  <c r="CI286" i="54"/>
  <c r="CF260" i="54"/>
  <c r="CG260" i="54"/>
  <c r="DI260" i="54" s="1"/>
  <c r="DJ260" i="54" s="1"/>
  <c r="DK260" i="54" s="1"/>
  <c r="CL260" i="54"/>
  <c r="CI260" i="54"/>
  <c r="CH260" i="54"/>
  <c r="B260" i="47" s="1"/>
  <c r="D260" i="47" s="1"/>
  <c r="W260" i="47" s="1"/>
  <c r="X260" i="47" s="1"/>
  <c r="CJ260" i="54"/>
  <c r="CK260" i="54"/>
  <c r="CM260" i="54"/>
  <c r="CP260" i="54" s="1"/>
  <c r="CQ260" i="54" s="1"/>
  <c r="CR260" i="54" s="1"/>
  <c r="CK940" i="54"/>
  <c r="CH940" i="54"/>
  <c r="B940" i="47" s="1"/>
  <c r="D940" i="47" s="1"/>
  <c r="W940" i="47" s="1"/>
  <c r="X940" i="47" s="1"/>
  <c r="CI940" i="54"/>
  <c r="CL940" i="54"/>
  <c r="CG940" i="54"/>
  <c r="DI940" i="54" s="1"/>
  <c r="DJ940" i="54" s="1"/>
  <c r="DK940" i="54" s="1"/>
  <c r="CJ940" i="54"/>
  <c r="CM940" i="54"/>
  <c r="CP940" i="54" s="1"/>
  <c r="CQ940" i="54" s="1"/>
  <c r="CR940" i="54" s="1"/>
  <c r="CF940" i="54"/>
  <c r="CI496" i="54"/>
  <c r="CF496" i="54"/>
  <c r="CG496" i="54"/>
  <c r="DI496" i="54" s="1"/>
  <c r="DJ496" i="54" s="1"/>
  <c r="DK496" i="54" s="1"/>
  <c r="CH496" i="54"/>
  <c r="B496" i="47" s="1"/>
  <c r="D496" i="47" s="1"/>
  <c r="W496" i="47" s="1"/>
  <c r="X496" i="47" s="1"/>
  <c r="CK496" i="54"/>
  <c r="CL496" i="54"/>
  <c r="CJ496" i="54"/>
  <c r="CM496" i="54"/>
  <c r="CP496" i="54" s="1"/>
  <c r="CQ496" i="54" s="1"/>
  <c r="CR496" i="54" s="1"/>
  <c r="CG175" i="54"/>
  <c r="DI175" i="54" s="1"/>
  <c r="DJ175" i="54" s="1"/>
  <c r="DK175" i="54" s="1"/>
  <c r="CI175" i="54"/>
  <c r="CJ175" i="54"/>
  <c r="CM175" i="54"/>
  <c r="CP175" i="54" s="1"/>
  <c r="CQ175" i="54" s="1"/>
  <c r="CR175" i="54" s="1"/>
  <c r="CK175" i="54"/>
  <c r="CH175" i="54"/>
  <c r="B175" i="47" s="1"/>
  <c r="D175" i="47" s="1"/>
  <c r="W175" i="47" s="1"/>
  <c r="X175" i="47" s="1"/>
  <c r="CL175" i="54"/>
  <c r="CF175" i="54"/>
  <c r="CG735" i="54"/>
  <c r="DI735" i="54" s="1"/>
  <c r="DJ735" i="54" s="1"/>
  <c r="DK735" i="54" s="1"/>
  <c r="CI735" i="54"/>
  <c r="CH735" i="54"/>
  <c r="B735" i="47" s="1"/>
  <c r="D735" i="47" s="1"/>
  <c r="W735" i="47" s="1"/>
  <c r="X735" i="47" s="1"/>
  <c r="CJ735" i="54"/>
  <c r="CL735" i="54"/>
  <c r="CK735" i="54"/>
  <c r="CF735" i="54"/>
  <c r="CM735" i="54"/>
  <c r="CP735" i="54" s="1"/>
  <c r="CQ735" i="54" s="1"/>
  <c r="CR735" i="54" s="1"/>
  <c r="CH369" i="54"/>
  <c r="B369" i="47" s="1"/>
  <c r="D369" i="47" s="1"/>
  <c r="W369" i="47" s="1"/>
  <c r="X369" i="47" s="1"/>
  <c r="CI369" i="54"/>
  <c r="CJ369" i="54"/>
  <c r="CG369" i="54"/>
  <c r="DI369" i="54" s="1"/>
  <c r="DJ369" i="54" s="1"/>
  <c r="DK369" i="54" s="1"/>
  <c r="CF369" i="54"/>
  <c r="CK369" i="54"/>
  <c r="CL369" i="54"/>
  <c r="CM369" i="54"/>
  <c r="CP369" i="54" s="1"/>
  <c r="CQ369" i="54" s="1"/>
  <c r="CR369" i="54" s="1"/>
  <c r="CM325" i="54"/>
  <c r="CP325" i="54" s="1"/>
  <c r="CQ325" i="54" s="1"/>
  <c r="CR325" i="54" s="1"/>
  <c r="CI325" i="54"/>
  <c r="CF325" i="54"/>
  <c r="CJ325" i="54"/>
  <c r="CL325" i="54"/>
  <c r="CH325" i="54"/>
  <c r="B325" i="47" s="1"/>
  <c r="D325" i="47" s="1"/>
  <c r="W325" i="47" s="1"/>
  <c r="X325" i="47" s="1"/>
  <c r="CK325" i="54"/>
  <c r="CG325" i="54"/>
  <c r="DI325" i="54" s="1"/>
  <c r="DJ325" i="54" s="1"/>
  <c r="DK325" i="54" s="1"/>
  <c r="CH242" i="54"/>
  <c r="B242" i="47" s="1"/>
  <c r="D242" i="47" s="1"/>
  <c r="W242" i="47" s="1"/>
  <c r="X242" i="47" s="1"/>
  <c r="CG242" i="54"/>
  <c r="DI242" i="54" s="1"/>
  <c r="DJ242" i="54" s="1"/>
  <c r="DK242" i="54" s="1"/>
  <c r="CI242" i="54"/>
  <c r="CJ242" i="54"/>
  <c r="CF242" i="54"/>
  <c r="CK242" i="54"/>
  <c r="CL242" i="54"/>
  <c r="CM242" i="54"/>
  <c r="CP242" i="54" s="1"/>
  <c r="CQ242" i="54" s="1"/>
  <c r="CR242" i="54" s="1"/>
  <c r="CF492" i="54"/>
  <c r="CK492" i="54"/>
  <c r="CL492" i="54"/>
  <c r="CG492" i="54"/>
  <c r="DI492" i="54" s="1"/>
  <c r="DJ492" i="54" s="1"/>
  <c r="DK492" i="54" s="1"/>
  <c r="CM492" i="54"/>
  <c r="CP492" i="54" s="1"/>
  <c r="CQ492" i="54" s="1"/>
  <c r="CR492" i="54" s="1"/>
  <c r="CJ492" i="54"/>
  <c r="CH492" i="54"/>
  <c r="B492" i="47" s="1"/>
  <c r="D492" i="47" s="1"/>
  <c r="W492" i="47" s="1"/>
  <c r="X492" i="47" s="1"/>
  <c r="CI492" i="54"/>
  <c r="CI346" i="54"/>
  <c r="CK346" i="54"/>
  <c r="CH346" i="54"/>
  <c r="B346" i="47" s="1"/>
  <c r="D346" i="47" s="1"/>
  <c r="W346" i="47" s="1"/>
  <c r="X346" i="47" s="1"/>
  <c r="CJ346" i="54"/>
  <c r="CF346" i="54"/>
  <c r="CG346" i="54"/>
  <c r="DI346" i="54" s="1"/>
  <c r="DJ346" i="54" s="1"/>
  <c r="DK346" i="54" s="1"/>
  <c r="CL346" i="54"/>
  <c r="CM346" i="54"/>
  <c r="CP346" i="54" s="1"/>
  <c r="CQ346" i="54" s="1"/>
  <c r="CR346" i="54" s="1"/>
  <c r="CH308" i="54"/>
  <c r="B308" i="47" s="1"/>
  <c r="D308" i="47" s="1"/>
  <c r="W308" i="47" s="1"/>
  <c r="X308" i="47" s="1"/>
  <c r="CF308" i="54"/>
  <c r="CK308" i="54"/>
  <c r="CL308" i="54"/>
  <c r="CJ308" i="54"/>
  <c r="CM308" i="54"/>
  <c r="CP308" i="54" s="1"/>
  <c r="CQ308" i="54" s="1"/>
  <c r="CR308" i="54" s="1"/>
  <c r="CG308" i="54"/>
  <c r="DI308" i="54" s="1"/>
  <c r="DJ308" i="54" s="1"/>
  <c r="DK308" i="54" s="1"/>
  <c r="CI308" i="54"/>
  <c r="CJ968" i="54"/>
  <c r="CF968" i="54"/>
  <c r="CG968" i="54"/>
  <c r="DI968" i="54" s="1"/>
  <c r="DJ968" i="54" s="1"/>
  <c r="DK968" i="54" s="1"/>
  <c r="CL968" i="54"/>
  <c r="CH968" i="54"/>
  <c r="B968" i="47" s="1"/>
  <c r="D968" i="47" s="1"/>
  <c r="W968" i="47" s="1"/>
  <c r="X968" i="47" s="1"/>
  <c r="CM968" i="54"/>
  <c r="CP968" i="54" s="1"/>
  <c r="CQ968" i="54" s="1"/>
  <c r="CR968" i="54" s="1"/>
  <c r="CI968" i="54"/>
  <c r="CK968" i="54"/>
  <c r="CM631" i="54"/>
  <c r="CP631" i="54" s="1"/>
  <c r="CQ631" i="54" s="1"/>
  <c r="CR631" i="54" s="1"/>
  <c r="CI631" i="54"/>
  <c r="CJ631" i="54"/>
  <c r="CK631" i="54"/>
  <c r="CH631" i="54"/>
  <c r="B631" i="47" s="1"/>
  <c r="D631" i="47" s="1"/>
  <c r="W631" i="47" s="1"/>
  <c r="X631" i="47" s="1"/>
  <c r="CL631" i="54"/>
  <c r="CG631" i="54"/>
  <c r="DI631" i="54" s="1"/>
  <c r="DJ631" i="54" s="1"/>
  <c r="DK631" i="54" s="1"/>
  <c r="CF631" i="54"/>
  <c r="CH993" i="54"/>
  <c r="B993" i="47" s="1"/>
  <c r="D993" i="47" s="1"/>
  <c r="W993" i="47" s="1"/>
  <c r="X993" i="47" s="1"/>
  <c r="CJ993" i="54"/>
  <c r="CF993" i="54"/>
  <c r="CK993" i="54"/>
  <c r="CL993" i="54"/>
  <c r="CI993" i="54"/>
  <c r="CG993" i="54"/>
  <c r="DI993" i="54" s="1"/>
  <c r="DJ993" i="54" s="1"/>
  <c r="DK993" i="54" s="1"/>
  <c r="CM993" i="54"/>
  <c r="CP993" i="54" s="1"/>
  <c r="CQ993" i="54" s="1"/>
  <c r="CR993" i="54" s="1"/>
  <c r="CH918" i="54"/>
  <c r="B918" i="47" s="1"/>
  <c r="D918" i="47" s="1"/>
  <c r="W918" i="47" s="1"/>
  <c r="X918" i="47" s="1"/>
  <c r="CJ918" i="54"/>
  <c r="CI918" i="54"/>
  <c r="CK918" i="54"/>
  <c r="CF918" i="54"/>
  <c r="CL918" i="54"/>
  <c r="CM918" i="54"/>
  <c r="CP918" i="54" s="1"/>
  <c r="CQ918" i="54" s="1"/>
  <c r="CR918" i="54" s="1"/>
  <c r="CG918" i="54"/>
  <c r="DI918" i="54" s="1"/>
  <c r="DJ918" i="54" s="1"/>
  <c r="DK918" i="54" s="1"/>
  <c r="CF850" i="54"/>
  <c r="CK850" i="54"/>
  <c r="CI850" i="54"/>
  <c r="CM850" i="54"/>
  <c r="CP850" i="54" s="1"/>
  <c r="CQ850" i="54" s="1"/>
  <c r="CR850" i="54" s="1"/>
  <c r="CL850" i="54"/>
  <c r="CH850" i="54"/>
  <c r="B850" i="47" s="1"/>
  <c r="D850" i="47" s="1"/>
  <c r="W850" i="47" s="1"/>
  <c r="X850" i="47" s="1"/>
  <c r="CG850" i="54"/>
  <c r="DI850" i="54" s="1"/>
  <c r="DJ850" i="54" s="1"/>
  <c r="DK850" i="54" s="1"/>
  <c r="CJ850" i="54"/>
  <c r="CN85" i="54"/>
  <c r="B89" i="44" s="1"/>
  <c r="CN786" i="54"/>
  <c r="B790" i="44" s="1"/>
  <c r="CM56" i="54"/>
  <c r="CP56" i="54" s="1"/>
  <c r="CQ56" i="54" s="1"/>
  <c r="CR56" i="54" s="1"/>
  <c r="CF56" i="54"/>
  <c r="CG56" i="54"/>
  <c r="DI56" i="54" s="1"/>
  <c r="DJ56" i="54" s="1"/>
  <c r="DK56" i="54" s="1"/>
  <c r="CI56" i="54"/>
  <c r="CH56" i="54"/>
  <c r="B56" i="47" s="1"/>
  <c r="D56" i="47" s="1"/>
  <c r="W56" i="47" s="1"/>
  <c r="X56" i="47" s="1"/>
  <c r="CJ56" i="54"/>
  <c r="CK56" i="54"/>
  <c r="CL56" i="54"/>
  <c r="CH67" i="54"/>
  <c r="B67" i="47" s="1"/>
  <c r="D67" i="47" s="1"/>
  <c r="W67" i="47" s="1"/>
  <c r="X67" i="47" s="1"/>
  <c r="CM67" i="54"/>
  <c r="CP67" i="54" s="1"/>
  <c r="CQ67" i="54" s="1"/>
  <c r="CR67" i="54" s="1"/>
  <c r="CJ67" i="54"/>
  <c r="CG67" i="54"/>
  <c r="DI67" i="54" s="1"/>
  <c r="DJ67" i="54" s="1"/>
  <c r="DK67" i="54" s="1"/>
  <c r="CF67" i="54"/>
  <c r="CI67" i="54"/>
  <c r="CK67" i="54"/>
  <c r="CL67" i="54"/>
  <c r="AV4" i="47"/>
  <c r="CI134" i="54"/>
  <c r="CM134" i="54"/>
  <c r="CP134" i="54" s="1"/>
  <c r="CQ134" i="54" s="1"/>
  <c r="CR134" i="54" s="1"/>
  <c r="CL134" i="54"/>
  <c r="CH134" i="54"/>
  <c r="B134" i="47" s="1"/>
  <c r="D134" i="47" s="1"/>
  <c r="W134" i="47" s="1"/>
  <c r="X134" i="47" s="1"/>
  <c r="CJ134" i="54"/>
  <c r="CK134" i="54"/>
  <c r="CF134" i="54"/>
  <c r="CG134" i="54"/>
  <c r="DI134" i="54" s="1"/>
  <c r="DJ134" i="54" s="1"/>
  <c r="DK134" i="54" s="1"/>
  <c r="CK151" i="54"/>
  <c r="CM151" i="54"/>
  <c r="CP151" i="54" s="1"/>
  <c r="CQ151" i="54" s="1"/>
  <c r="CR151" i="54" s="1"/>
  <c r="CI151" i="54"/>
  <c r="CL151" i="54"/>
  <c r="CF151" i="54"/>
  <c r="CH151" i="54"/>
  <c r="B151" i="47" s="1"/>
  <c r="D151" i="47" s="1"/>
  <c r="W151" i="47" s="1"/>
  <c r="X151" i="47" s="1"/>
  <c r="CG151" i="54"/>
  <c r="DI151" i="54" s="1"/>
  <c r="DJ151" i="54" s="1"/>
  <c r="DK151" i="54" s="1"/>
  <c r="CJ151" i="54"/>
  <c r="CF792" i="54"/>
  <c r="CH792" i="54"/>
  <c r="B792" i="47" s="1"/>
  <c r="D792" i="47" s="1"/>
  <c r="W792" i="47" s="1"/>
  <c r="X792" i="47" s="1"/>
  <c r="CM792" i="54"/>
  <c r="CP792" i="54" s="1"/>
  <c r="CQ792" i="54" s="1"/>
  <c r="CR792" i="54" s="1"/>
  <c r="CJ792" i="54"/>
  <c r="CI792" i="54"/>
  <c r="CG792" i="54"/>
  <c r="DI792" i="54" s="1"/>
  <c r="DJ792" i="54" s="1"/>
  <c r="DK792" i="54" s="1"/>
  <c r="CK792" i="54"/>
  <c r="CL792" i="54"/>
  <c r="CG998" i="54"/>
  <c r="DI998" i="54" s="1"/>
  <c r="DJ998" i="54" s="1"/>
  <c r="DK998" i="54" s="1"/>
  <c r="CJ998" i="54"/>
  <c r="CM998" i="54"/>
  <c r="CP998" i="54" s="1"/>
  <c r="CQ998" i="54" s="1"/>
  <c r="CR998" i="54" s="1"/>
  <c r="CH998" i="54"/>
  <c r="B998" i="47" s="1"/>
  <c r="D998" i="47" s="1"/>
  <c r="W998" i="47" s="1"/>
  <c r="X998" i="47" s="1"/>
  <c r="CK998" i="54"/>
  <c r="CI998" i="54"/>
  <c r="CF998" i="54"/>
  <c r="CL998" i="54"/>
  <c r="CG647" i="54"/>
  <c r="DI647" i="54" s="1"/>
  <c r="DJ647" i="54" s="1"/>
  <c r="DK647" i="54" s="1"/>
  <c r="CH647" i="54"/>
  <c r="B647" i="47" s="1"/>
  <c r="D647" i="47" s="1"/>
  <c r="W647" i="47" s="1"/>
  <c r="X647" i="47" s="1"/>
  <c r="CK647" i="54"/>
  <c r="CI647" i="54"/>
  <c r="CL647" i="54"/>
  <c r="CJ647" i="54"/>
  <c r="CF647" i="54"/>
  <c r="CM647" i="54"/>
  <c r="CP647" i="54" s="1"/>
  <c r="CQ647" i="54" s="1"/>
  <c r="CR647" i="54" s="1"/>
  <c r="CK698" i="54"/>
  <c r="CG698" i="54"/>
  <c r="DI698" i="54" s="1"/>
  <c r="DJ698" i="54" s="1"/>
  <c r="DK698" i="54" s="1"/>
  <c r="CH698" i="54"/>
  <c r="B698" i="47" s="1"/>
  <c r="D698" i="47" s="1"/>
  <c r="W698" i="47" s="1"/>
  <c r="X698" i="47" s="1"/>
  <c r="CM698" i="54"/>
  <c r="CP698" i="54" s="1"/>
  <c r="CQ698" i="54" s="1"/>
  <c r="CR698" i="54" s="1"/>
  <c r="CI698" i="54"/>
  <c r="CL698" i="54"/>
  <c r="CJ698" i="54"/>
  <c r="CF698" i="54"/>
  <c r="CJ479" i="54"/>
  <c r="CH479" i="54"/>
  <c r="B479" i="47" s="1"/>
  <c r="D479" i="47" s="1"/>
  <c r="W479" i="47" s="1"/>
  <c r="X479" i="47" s="1"/>
  <c r="CL479" i="54"/>
  <c r="CI479" i="54"/>
  <c r="CK479" i="54"/>
  <c r="CF479" i="54"/>
  <c r="CM479" i="54"/>
  <c r="CP479" i="54" s="1"/>
  <c r="CQ479" i="54" s="1"/>
  <c r="CR479" i="54" s="1"/>
  <c r="CG479" i="54"/>
  <c r="DI479" i="54" s="1"/>
  <c r="DJ479" i="54" s="1"/>
  <c r="DK479" i="54" s="1"/>
  <c r="CI380" i="54"/>
  <c r="CF380" i="54"/>
  <c r="CM380" i="54"/>
  <c r="CP380" i="54" s="1"/>
  <c r="CQ380" i="54" s="1"/>
  <c r="CR380" i="54" s="1"/>
  <c r="CH380" i="54"/>
  <c r="B380" i="47" s="1"/>
  <c r="D380" i="47" s="1"/>
  <c r="W380" i="47" s="1"/>
  <c r="X380" i="47" s="1"/>
  <c r="CG380" i="54"/>
  <c r="DI380" i="54" s="1"/>
  <c r="DJ380" i="54" s="1"/>
  <c r="DK380" i="54" s="1"/>
  <c r="CJ380" i="54"/>
  <c r="CK380" i="54"/>
  <c r="CL380" i="54"/>
  <c r="CK353" i="54"/>
  <c r="CL353" i="54"/>
  <c r="CF353" i="54"/>
  <c r="CM353" i="54"/>
  <c r="CP353" i="54" s="1"/>
  <c r="CQ353" i="54" s="1"/>
  <c r="CR353" i="54" s="1"/>
  <c r="CG353" i="54"/>
  <c r="DI353" i="54" s="1"/>
  <c r="DJ353" i="54" s="1"/>
  <c r="DK353" i="54" s="1"/>
  <c r="CH353" i="54"/>
  <c r="B353" i="47" s="1"/>
  <c r="D353" i="47" s="1"/>
  <c r="W353" i="47" s="1"/>
  <c r="X353" i="47" s="1"/>
  <c r="CJ353" i="54"/>
  <c r="CI353" i="54"/>
  <c r="CL958" i="54"/>
  <c r="CH958" i="54"/>
  <c r="B958" i="47" s="1"/>
  <c r="D958" i="47" s="1"/>
  <c r="W958" i="47" s="1"/>
  <c r="X958" i="47" s="1"/>
  <c r="CI958" i="54"/>
  <c r="CF958" i="54"/>
  <c r="CG958" i="54"/>
  <c r="DI958" i="54" s="1"/>
  <c r="DJ958" i="54" s="1"/>
  <c r="DK958" i="54" s="1"/>
  <c r="CJ958" i="54"/>
  <c r="CM958" i="54"/>
  <c r="CP958" i="54" s="1"/>
  <c r="CQ958" i="54" s="1"/>
  <c r="CR958" i="54" s="1"/>
  <c r="CK958" i="54"/>
  <c r="CF206" i="54"/>
  <c r="CG206" i="54"/>
  <c r="DI206" i="54" s="1"/>
  <c r="DJ206" i="54" s="1"/>
  <c r="DK206" i="54" s="1"/>
  <c r="CL206" i="54"/>
  <c r="CI206" i="54"/>
  <c r="CH206" i="54"/>
  <c r="B206" i="47" s="1"/>
  <c r="D206" i="47" s="1"/>
  <c r="W206" i="47" s="1"/>
  <c r="X206" i="47" s="1"/>
  <c r="CJ206" i="54"/>
  <c r="CK206" i="54"/>
  <c r="CM206" i="54"/>
  <c r="CP206" i="54" s="1"/>
  <c r="CQ206" i="54" s="1"/>
  <c r="CR206" i="54" s="1"/>
  <c r="CM545" i="54"/>
  <c r="CP545" i="54" s="1"/>
  <c r="CQ545" i="54" s="1"/>
  <c r="CR545" i="54" s="1"/>
  <c r="CK545" i="54"/>
  <c r="CI545" i="54"/>
  <c r="CJ545" i="54"/>
  <c r="CH545" i="54"/>
  <c r="B545" i="47" s="1"/>
  <c r="D545" i="47" s="1"/>
  <c r="W545" i="47" s="1"/>
  <c r="X545" i="47" s="1"/>
  <c r="CG545" i="54"/>
  <c r="DI545" i="54" s="1"/>
  <c r="DJ545" i="54" s="1"/>
  <c r="DK545" i="54" s="1"/>
  <c r="CF545" i="54"/>
  <c r="CL545" i="54"/>
  <c r="CJ628" i="54"/>
  <c r="CH628" i="54"/>
  <c r="B628" i="47" s="1"/>
  <c r="D628" i="47" s="1"/>
  <c r="W628" i="47" s="1"/>
  <c r="X628" i="47" s="1"/>
  <c r="CK628" i="54"/>
  <c r="CG628" i="54"/>
  <c r="DI628" i="54" s="1"/>
  <c r="DJ628" i="54" s="1"/>
  <c r="DK628" i="54" s="1"/>
  <c r="CL628" i="54"/>
  <c r="CM628" i="54"/>
  <c r="CP628" i="54" s="1"/>
  <c r="CQ628" i="54" s="1"/>
  <c r="CR628" i="54" s="1"/>
  <c r="CF628" i="54"/>
  <c r="CI628" i="54"/>
  <c r="CL693" i="54"/>
  <c r="CJ693" i="54"/>
  <c r="CF693" i="54"/>
  <c r="CM693" i="54"/>
  <c r="CP693" i="54" s="1"/>
  <c r="CQ693" i="54" s="1"/>
  <c r="CR693" i="54" s="1"/>
  <c r="CH693" i="54"/>
  <c r="B693" i="47" s="1"/>
  <c r="D693" i="47" s="1"/>
  <c r="W693" i="47" s="1"/>
  <c r="X693" i="47" s="1"/>
  <c r="CK693" i="54"/>
  <c r="CI693" i="54"/>
  <c r="CG693" i="54"/>
  <c r="DI693" i="54" s="1"/>
  <c r="DJ693" i="54" s="1"/>
  <c r="DK693" i="54" s="1"/>
  <c r="CG318" i="54"/>
  <c r="DI318" i="54" s="1"/>
  <c r="DJ318" i="54" s="1"/>
  <c r="DK318" i="54" s="1"/>
  <c r="CI318" i="54"/>
  <c r="CH318" i="54"/>
  <c r="B318" i="47" s="1"/>
  <c r="D318" i="47" s="1"/>
  <c r="W318" i="47" s="1"/>
  <c r="X318" i="47" s="1"/>
  <c r="CK318" i="54"/>
  <c r="CJ318" i="54"/>
  <c r="CM318" i="54"/>
  <c r="CP318" i="54" s="1"/>
  <c r="CQ318" i="54" s="1"/>
  <c r="CR318" i="54" s="1"/>
  <c r="CL318" i="54"/>
  <c r="CF318" i="54"/>
  <c r="CJ746" i="54"/>
  <c r="CG746" i="54"/>
  <c r="DI746" i="54" s="1"/>
  <c r="DJ746" i="54" s="1"/>
  <c r="DK746" i="54" s="1"/>
  <c r="CK746" i="54"/>
  <c r="CI746" i="54"/>
  <c r="CH746" i="54"/>
  <c r="B746" i="47" s="1"/>
  <c r="D746" i="47" s="1"/>
  <c r="W746" i="47" s="1"/>
  <c r="X746" i="47" s="1"/>
  <c r="CL746" i="54"/>
  <c r="CF746" i="54"/>
  <c r="CM746" i="54"/>
  <c r="CP746" i="54" s="1"/>
  <c r="CQ746" i="54" s="1"/>
  <c r="CR746" i="54" s="1"/>
  <c r="CI669" i="54"/>
  <c r="CG669" i="54"/>
  <c r="DI669" i="54" s="1"/>
  <c r="DJ669" i="54" s="1"/>
  <c r="DK669" i="54" s="1"/>
  <c r="CJ669" i="54"/>
  <c r="CH669" i="54"/>
  <c r="B669" i="47" s="1"/>
  <c r="D669" i="47" s="1"/>
  <c r="W669" i="47" s="1"/>
  <c r="X669" i="47" s="1"/>
  <c r="CK669" i="54"/>
  <c r="CL669" i="54"/>
  <c r="CF669" i="54"/>
  <c r="CM669" i="54"/>
  <c r="CP669" i="54" s="1"/>
  <c r="CQ669" i="54" s="1"/>
  <c r="CR669" i="54" s="1"/>
  <c r="CM561" i="54"/>
  <c r="CP561" i="54" s="1"/>
  <c r="CQ561" i="54" s="1"/>
  <c r="CR561" i="54" s="1"/>
  <c r="CG561" i="54"/>
  <c r="DI561" i="54" s="1"/>
  <c r="DJ561" i="54" s="1"/>
  <c r="DK561" i="54" s="1"/>
  <c r="CJ561" i="54"/>
  <c r="CF561" i="54"/>
  <c r="CK561" i="54"/>
  <c r="CL561" i="54"/>
  <c r="CI561" i="54"/>
  <c r="CH561" i="54"/>
  <c r="B561" i="47" s="1"/>
  <c r="D561" i="47" s="1"/>
  <c r="W561" i="47" s="1"/>
  <c r="X561" i="47" s="1"/>
  <c r="CI282" i="54"/>
  <c r="CF282" i="54"/>
  <c r="CH282" i="54"/>
  <c r="B282" i="47" s="1"/>
  <c r="D282" i="47" s="1"/>
  <c r="W282" i="47" s="1"/>
  <c r="X282" i="47" s="1"/>
  <c r="CJ282" i="54"/>
  <c r="CM282" i="54"/>
  <c r="CP282" i="54" s="1"/>
  <c r="CQ282" i="54" s="1"/>
  <c r="CR282" i="54" s="1"/>
  <c r="CL282" i="54"/>
  <c r="CK282" i="54"/>
  <c r="CG282" i="54"/>
  <c r="DI282" i="54" s="1"/>
  <c r="DJ282" i="54" s="1"/>
  <c r="DK282" i="54" s="1"/>
  <c r="CH311" i="54"/>
  <c r="B311" i="47" s="1"/>
  <c r="D311" i="47" s="1"/>
  <c r="W311" i="47" s="1"/>
  <c r="X311" i="47" s="1"/>
  <c r="CK311" i="54"/>
  <c r="CG311" i="54"/>
  <c r="DI311" i="54" s="1"/>
  <c r="DJ311" i="54" s="1"/>
  <c r="DK311" i="54" s="1"/>
  <c r="CI311" i="54"/>
  <c r="CF311" i="54"/>
  <c r="CM311" i="54"/>
  <c r="CP311" i="54" s="1"/>
  <c r="CQ311" i="54" s="1"/>
  <c r="CR311" i="54" s="1"/>
  <c r="CJ311" i="54"/>
  <c r="CL311" i="54"/>
  <c r="CL330" i="54"/>
  <c r="CH330" i="54"/>
  <c r="B330" i="47" s="1"/>
  <c r="D330" i="47" s="1"/>
  <c r="W330" i="47" s="1"/>
  <c r="X330" i="47" s="1"/>
  <c r="CM330" i="54"/>
  <c r="CP330" i="54" s="1"/>
  <c r="CQ330" i="54" s="1"/>
  <c r="CR330" i="54" s="1"/>
  <c r="CG330" i="54"/>
  <c r="DI330" i="54" s="1"/>
  <c r="DJ330" i="54" s="1"/>
  <c r="DK330" i="54" s="1"/>
  <c r="CK330" i="54"/>
  <c r="CJ330" i="54"/>
  <c r="CF330" i="54"/>
  <c r="CI330" i="54"/>
  <c r="CI140" i="54"/>
  <c r="CK140" i="54"/>
  <c r="CG140" i="54"/>
  <c r="DI140" i="54" s="1"/>
  <c r="DJ140" i="54" s="1"/>
  <c r="DK140" i="54" s="1"/>
  <c r="CL140" i="54"/>
  <c r="CM140" i="54"/>
  <c r="CP140" i="54" s="1"/>
  <c r="CQ140" i="54" s="1"/>
  <c r="CR140" i="54" s="1"/>
  <c r="CF140" i="54"/>
  <c r="CH140" i="54"/>
  <c r="B140" i="47" s="1"/>
  <c r="D140" i="47" s="1"/>
  <c r="W140" i="47" s="1"/>
  <c r="X140" i="47" s="1"/>
  <c r="CJ140" i="54"/>
  <c r="CH616" i="54"/>
  <c r="B616" i="47" s="1"/>
  <c r="D616" i="47" s="1"/>
  <c r="W616" i="47" s="1"/>
  <c r="X616" i="47" s="1"/>
  <c r="CK616" i="54"/>
  <c r="CJ616" i="54"/>
  <c r="CL616" i="54"/>
  <c r="CG616" i="54"/>
  <c r="DI616" i="54" s="1"/>
  <c r="DJ616" i="54" s="1"/>
  <c r="DK616" i="54" s="1"/>
  <c r="CM616" i="54"/>
  <c r="CP616" i="54" s="1"/>
  <c r="CQ616" i="54" s="1"/>
  <c r="CR616" i="54" s="1"/>
  <c r="CF616" i="54"/>
  <c r="CI616" i="54"/>
  <c r="CG358" i="54"/>
  <c r="DI358" i="54" s="1"/>
  <c r="DJ358" i="54" s="1"/>
  <c r="DK358" i="54" s="1"/>
  <c r="CH358" i="54"/>
  <c r="B358" i="47" s="1"/>
  <c r="D358" i="47" s="1"/>
  <c r="W358" i="47" s="1"/>
  <c r="X358" i="47" s="1"/>
  <c r="CI358" i="54"/>
  <c r="CJ358" i="54"/>
  <c r="CK358" i="54"/>
  <c r="CF358" i="54"/>
  <c r="CM358" i="54"/>
  <c r="CP358" i="54" s="1"/>
  <c r="CQ358" i="54" s="1"/>
  <c r="CR358" i="54" s="1"/>
  <c r="CL358" i="54"/>
  <c r="CF537" i="54"/>
  <c r="CG537" i="54"/>
  <c r="DI537" i="54" s="1"/>
  <c r="DJ537" i="54" s="1"/>
  <c r="DK537" i="54" s="1"/>
  <c r="CL537" i="54"/>
  <c r="CK537" i="54"/>
  <c r="CM537" i="54"/>
  <c r="CP537" i="54" s="1"/>
  <c r="CQ537" i="54" s="1"/>
  <c r="CR537" i="54" s="1"/>
  <c r="CJ537" i="54"/>
  <c r="CH537" i="54"/>
  <c r="B537" i="47" s="1"/>
  <c r="D537" i="47" s="1"/>
  <c r="W537" i="47" s="1"/>
  <c r="X537" i="47" s="1"/>
  <c r="CI537" i="54"/>
  <c r="CL567" i="54"/>
  <c r="CI567" i="54"/>
  <c r="CJ567" i="54"/>
  <c r="CH567" i="54"/>
  <c r="B567" i="47" s="1"/>
  <c r="D567" i="47" s="1"/>
  <c r="W567" i="47" s="1"/>
  <c r="X567" i="47" s="1"/>
  <c r="CM567" i="54"/>
  <c r="CP567" i="54" s="1"/>
  <c r="CQ567" i="54" s="1"/>
  <c r="CR567" i="54" s="1"/>
  <c r="CG567" i="54"/>
  <c r="DI567" i="54" s="1"/>
  <c r="DJ567" i="54" s="1"/>
  <c r="DK567" i="54" s="1"/>
  <c r="CF567" i="54"/>
  <c r="CK567" i="54"/>
  <c r="CG840" i="54"/>
  <c r="DI840" i="54" s="1"/>
  <c r="DJ840" i="54" s="1"/>
  <c r="DK840" i="54" s="1"/>
  <c r="CM840" i="54"/>
  <c r="CP840" i="54" s="1"/>
  <c r="CQ840" i="54" s="1"/>
  <c r="CR840" i="54" s="1"/>
  <c r="CI840" i="54"/>
  <c r="CK840" i="54"/>
  <c r="CH840" i="54"/>
  <c r="B840" i="47" s="1"/>
  <c r="D840" i="47" s="1"/>
  <c r="W840" i="47" s="1"/>
  <c r="X840" i="47" s="1"/>
  <c r="CF840" i="54"/>
  <c r="CJ840" i="54"/>
  <c r="CL840" i="54"/>
  <c r="CJ883" i="54"/>
  <c r="CL883" i="54"/>
  <c r="CK883" i="54"/>
  <c r="CG883" i="54"/>
  <c r="DI883" i="54" s="1"/>
  <c r="DJ883" i="54" s="1"/>
  <c r="DK883" i="54" s="1"/>
  <c r="CF883" i="54"/>
  <c r="CH883" i="54"/>
  <c r="B883" i="47" s="1"/>
  <c r="D883" i="47" s="1"/>
  <c r="W883" i="47" s="1"/>
  <c r="X883" i="47" s="1"/>
  <c r="CM883" i="54"/>
  <c r="CP883" i="54" s="1"/>
  <c r="CQ883" i="54" s="1"/>
  <c r="CR883" i="54" s="1"/>
  <c r="CI883" i="54"/>
  <c r="CL841" i="54"/>
  <c r="CG841" i="54"/>
  <c r="DI841" i="54" s="1"/>
  <c r="DJ841" i="54" s="1"/>
  <c r="DK841" i="54" s="1"/>
  <c r="CK841" i="54"/>
  <c r="CI841" i="54"/>
  <c r="CM841" i="54"/>
  <c r="CP841" i="54" s="1"/>
  <c r="CQ841" i="54" s="1"/>
  <c r="CR841" i="54" s="1"/>
  <c r="CF841" i="54"/>
  <c r="CH841" i="54"/>
  <c r="B841" i="47" s="1"/>
  <c r="D841" i="47" s="1"/>
  <c r="W841" i="47" s="1"/>
  <c r="X841" i="47" s="1"/>
  <c r="CJ841" i="54"/>
  <c r="CH480" i="54"/>
  <c r="B480" i="47" s="1"/>
  <c r="D480" i="47" s="1"/>
  <c r="W480" i="47" s="1"/>
  <c r="X480" i="47" s="1"/>
  <c r="CM480" i="54"/>
  <c r="CP480" i="54" s="1"/>
  <c r="CQ480" i="54" s="1"/>
  <c r="CR480" i="54" s="1"/>
  <c r="CG480" i="54"/>
  <c r="DI480" i="54" s="1"/>
  <c r="DJ480" i="54" s="1"/>
  <c r="DK480" i="54" s="1"/>
  <c r="CI480" i="54"/>
  <c r="CF480" i="54"/>
  <c r="CJ480" i="54"/>
  <c r="CL480" i="54"/>
  <c r="CK480" i="54"/>
  <c r="CN48" i="54"/>
  <c r="B52" i="44" s="1"/>
  <c r="CN980" i="54"/>
  <c r="B984" i="44" s="1"/>
  <c r="CF33" i="54"/>
  <c r="CL33" i="54"/>
  <c r="CH33" i="54"/>
  <c r="B33" i="47" s="1"/>
  <c r="D33" i="47" s="1"/>
  <c r="W33" i="47" s="1"/>
  <c r="X33" i="47" s="1"/>
  <c r="CG33" i="54"/>
  <c r="DI33" i="54" s="1"/>
  <c r="DJ33" i="54" s="1"/>
  <c r="DK33" i="54" s="1"/>
  <c r="CI33" i="54"/>
  <c r="CM33" i="54"/>
  <c r="CP33" i="54" s="1"/>
  <c r="CQ33" i="54" s="1"/>
  <c r="CR33" i="54" s="1"/>
  <c r="CK33" i="54"/>
  <c r="CJ33" i="54"/>
  <c r="CG44" i="54"/>
  <c r="DI44" i="54" s="1"/>
  <c r="DJ44" i="54" s="1"/>
  <c r="DK44" i="54" s="1"/>
  <c r="CI44" i="54"/>
  <c r="CH44" i="54"/>
  <c r="B44" i="47" s="1"/>
  <c r="D44" i="47" s="1"/>
  <c r="W44" i="47" s="1"/>
  <c r="X44" i="47" s="1"/>
  <c r="CL44" i="54"/>
  <c r="CJ44" i="54"/>
  <c r="CM44" i="54"/>
  <c r="CP44" i="54" s="1"/>
  <c r="CQ44" i="54" s="1"/>
  <c r="CR44" i="54" s="1"/>
  <c r="CF44" i="54"/>
  <c r="CK44" i="54"/>
  <c r="CI89" i="54"/>
  <c r="CJ89" i="54"/>
  <c r="CL89" i="54"/>
  <c r="CK89" i="54"/>
  <c r="CG89" i="54"/>
  <c r="DI89" i="54" s="1"/>
  <c r="DJ89" i="54" s="1"/>
  <c r="DK89" i="54" s="1"/>
  <c r="CH89" i="54"/>
  <c r="B89" i="47" s="1"/>
  <c r="D89" i="47" s="1"/>
  <c r="W89" i="47" s="1"/>
  <c r="X89" i="47" s="1"/>
  <c r="CM89" i="54"/>
  <c r="CP89" i="54" s="1"/>
  <c r="CQ89" i="54" s="1"/>
  <c r="CR89" i="54" s="1"/>
  <c r="CF89" i="54"/>
  <c r="CK111" i="54"/>
  <c r="CG111" i="54"/>
  <c r="DI111" i="54" s="1"/>
  <c r="DJ111" i="54" s="1"/>
  <c r="DK111" i="54" s="1"/>
  <c r="CF111" i="54"/>
  <c r="CM111" i="54"/>
  <c r="CP111" i="54" s="1"/>
  <c r="CQ111" i="54" s="1"/>
  <c r="CR111" i="54" s="1"/>
  <c r="CJ111" i="54"/>
  <c r="CI111" i="54"/>
  <c r="CL111" i="54"/>
  <c r="CH111" i="54"/>
  <c r="B111" i="47" s="1"/>
  <c r="D111" i="47" s="1"/>
  <c r="W111" i="47" s="1"/>
  <c r="X111" i="47" s="1"/>
  <c r="CH715" i="54"/>
  <c r="B715" i="47" s="1"/>
  <c r="D715" i="47" s="1"/>
  <c r="W715" i="47" s="1"/>
  <c r="X715" i="47" s="1"/>
  <c r="CG715" i="54"/>
  <c r="DI715" i="54" s="1"/>
  <c r="DJ715" i="54" s="1"/>
  <c r="DK715" i="54" s="1"/>
  <c r="CI715" i="54"/>
  <c r="CJ715" i="54"/>
  <c r="CF715" i="54"/>
  <c r="CK715" i="54"/>
  <c r="CL715" i="54"/>
  <c r="CM715" i="54"/>
  <c r="CP715" i="54" s="1"/>
  <c r="CQ715" i="54" s="1"/>
  <c r="CR715" i="54" s="1"/>
  <c r="CL951" i="54"/>
  <c r="CG951" i="54"/>
  <c r="DI951" i="54" s="1"/>
  <c r="DJ951" i="54" s="1"/>
  <c r="DK951" i="54" s="1"/>
  <c r="CM951" i="54"/>
  <c r="CP951" i="54" s="1"/>
  <c r="CQ951" i="54" s="1"/>
  <c r="CR951" i="54" s="1"/>
  <c r="CJ951" i="54"/>
  <c r="CH951" i="54"/>
  <c r="B951" i="47" s="1"/>
  <c r="D951" i="47" s="1"/>
  <c r="W951" i="47" s="1"/>
  <c r="X951" i="47" s="1"/>
  <c r="CK951" i="54"/>
  <c r="CF951" i="54"/>
  <c r="CI951" i="54"/>
  <c r="CJ148" i="54"/>
  <c r="CK148" i="54"/>
  <c r="CM148" i="54"/>
  <c r="CP148" i="54" s="1"/>
  <c r="CQ148" i="54" s="1"/>
  <c r="CR148" i="54" s="1"/>
  <c r="CL148" i="54"/>
  <c r="CF148" i="54"/>
  <c r="CG148" i="54"/>
  <c r="DI148" i="54" s="1"/>
  <c r="DJ148" i="54" s="1"/>
  <c r="DK148" i="54" s="1"/>
  <c r="CH148" i="54"/>
  <c r="B148" i="47" s="1"/>
  <c r="D148" i="47" s="1"/>
  <c r="W148" i="47" s="1"/>
  <c r="X148" i="47" s="1"/>
  <c r="CI148" i="54"/>
  <c r="CL727" i="54"/>
  <c r="CI727" i="54"/>
  <c r="CH727" i="54"/>
  <c r="B727" i="47" s="1"/>
  <c r="D727" i="47" s="1"/>
  <c r="W727" i="47" s="1"/>
  <c r="X727" i="47" s="1"/>
  <c r="CJ727" i="54"/>
  <c r="CK727" i="54"/>
  <c r="CG727" i="54"/>
  <c r="DI727" i="54" s="1"/>
  <c r="DJ727" i="54" s="1"/>
  <c r="DK727" i="54" s="1"/>
  <c r="CF727" i="54"/>
  <c r="CM727" i="54"/>
  <c r="CP727" i="54" s="1"/>
  <c r="CQ727" i="54" s="1"/>
  <c r="CR727" i="54" s="1"/>
  <c r="CH166" i="54"/>
  <c r="B166" i="47" s="1"/>
  <c r="D166" i="47" s="1"/>
  <c r="W166" i="47" s="1"/>
  <c r="X166" i="47" s="1"/>
  <c r="CJ166" i="54"/>
  <c r="CM166" i="54"/>
  <c r="CP166" i="54" s="1"/>
  <c r="CQ166" i="54" s="1"/>
  <c r="CR166" i="54" s="1"/>
  <c r="CK166" i="54"/>
  <c r="CF166" i="54"/>
  <c r="CL166" i="54"/>
  <c r="CG166" i="54"/>
  <c r="DI166" i="54" s="1"/>
  <c r="DJ166" i="54" s="1"/>
  <c r="DK166" i="54" s="1"/>
  <c r="CI166" i="54"/>
  <c r="CF991" i="54"/>
  <c r="CM991" i="54"/>
  <c r="CP991" i="54" s="1"/>
  <c r="CQ991" i="54" s="1"/>
  <c r="CR991" i="54" s="1"/>
  <c r="CL991" i="54"/>
  <c r="CG991" i="54"/>
  <c r="DI991" i="54" s="1"/>
  <c r="DJ991" i="54" s="1"/>
  <c r="DK991" i="54" s="1"/>
  <c r="CJ991" i="54"/>
  <c r="CK991" i="54"/>
  <c r="CH991" i="54"/>
  <c r="B991" i="47" s="1"/>
  <c r="D991" i="47" s="1"/>
  <c r="W991" i="47" s="1"/>
  <c r="X991" i="47" s="1"/>
  <c r="CI991" i="54"/>
  <c r="CM294" i="54"/>
  <c r="CP294" i="54" s="1"/>
  <c r="CQ294" i="54" s="1"/>
  <c r="CR294" i="54" s="1"/>
  <c r="CL294" i="54"/>
  <c r="CJ294" i="54"/>
  <c r="CG294" i="54"/>
  <c r="DI294" i="54" s="1"/>
  <c r="DJ294" i="54" s="1"/>
  <c r="DK294" i="54" s="1"/>
  <c r="CI294" i="54"/>
  <c r="CK294" i="54"/>
  <c r="CF294" i="54"/>
  <c r="CH294" i="54"/>
  <c r="B294" i="47" s="1"/>
  <c r="D294" i="47" s="1"/>
  <c r="W294" i="47" s="1"/>
  <c r="X294" i="47" s="1"/>
  <c r="CM668" i="54"/>
  <c r="CP668" i="54" s="1"/>
  <c r="CQ668" i="54" s="1"/>
  <c r="CR668" i="54" s="1"/>
  <c r="CG668" i="54"/>
  <c r="DI668" i="54" s="1"/>
  <c r="DJ668" i="54" s="1"/>
  <c r="DK668" i="54" s="1"/>
  <c r="CK668" i="54"/>
  <c r="CH668" i="54"/>
  <c r="B668" i="47" s="1"/>
  <c r="D668" i="47" s="1"/>
  <c r="W668" i="47" s="1"/>
  <c r="X668" i="47" s="1"/>
  <c r="CJ668" i="54"/>
  <c r="CI668" i="54"/>
  <c r="CL668" i="54"/>
  <c r="CF668" i="54"/>
  <c r="CK415" i="54"/>
  <c r="CH415" i="54"/>
  <c r="B415" i="47" s="1"/>
  <c r="D415" i="47" s="1"/>
  <c r="W415" i="47" s="1"/>
  <c r="X415" i="47" s="1"/>
  <c r="CJ415" i="54"/>
  <c r="CG415" i="54"/>
  <c r="DI415" i="54" s="1"/>
  <c r="DJ415" i="54" s="1"/>
  <c r="DK415" i="54" s="1"/>
  <c r="CF415" i="54"/>
  <c r="CM415" i="54"/>
  <c r="CP415" i="54" s="1"/>
  <c r="CQ415" i="54" s="1"/>
  <c r="CR415" i="54" s="1"/>
  <c r="CL415" i="54"/>
  <c r="CI415" i="54"/>
  <c r="CF995" i="54"/>
  <c r="CL995" i="54"/>
  <c r="CG995" i="54"/>
  <c r="DI995" i="54" s="1"/>
  <c r="DJ995" i="54" s="1"/>
  <c r="DK995" i="54" s="1"/>
  <c r="CJ995" i="54"/>
  <c r="CM995" i="54"/>
  <c r="CP995" i="54" s="1"/>
  <c r="CQ995" i="54" s="1"/>
  <c r="CR995" i="54" s="1"/>
  <c r="CH995" i="54"/>
  <c r="B995" i="47" s="1"/>
  <c r="D995" i="47" s="1"/>
  <c r="W995" i="47" s="1"/>
  <c r="X995" i="47" s="1"/>
  <c r="CK995" i="54"/>
  <c r="CI995" i="54"/>
  <c r="CK542" i="54"/>
  <c r="CH542" i="54"/>
  <c r="B542" i="47" s="1"/>
  <c r="D542" i="47" s="1"/>
  <c r="W542" i="47" s="1"/>
  <c r="X542" i="47" s="1"/>
  <c r="CL542" i="54"/>
  <c r="CI542" i="54"/>
  <c r="CJ542" i="54"/>
  <c r="CF542" i="54"/>
  <c r="CM542" i="54"/>
  <c r="CP542" i="54" s="1"/>
  <c r="CQ542" i="54" s="1"/>
  <c r="CR542" i="54" s="1"/>
  <c r="CG542" i="54"/>
  <c r="DI542" i="54" s="1"/>
  <c r="DJ542" i="54" s="1"/>
  <c r="DK542" i="54" s="1"/>
  <c r="CG513" i="54"/>
  <c r="DI513" i="54" s="1"/>
  <c r="DJ513" i="54" s="1"/>
  <c r="DK513" i="54" s="1"/>
  <c r="CF513" i="54"/>
  <c r="CK513" i="54"/>
  <c r="CL513" i="54"/>
  <c r="CI513" i="54"/>
  <c r="CJ513" i="54"/>
  <c r="CH513" i="54"/>
  <c r="B513" i="47" s="1"/>
  <c r="D513" i="47" s="1"/>
  <c r="W513" i="47" s="1"/>
  <c r="X513" i="47" s="1"/>
  <c r="CM513" i="54"/>
  <c r="CP513" i="54" s="1"/>
  <c r="CQ513" i="54" s="1"/>
  <c r="CR513" i="54" s="1"/>
  <c r="CG228" i="54"/>
  <c r="DI228" i="54" s="1"/>
  <c r="DJ228" i="54" s="1"/>
  <c r="DK228" i="54" s="1"/>
  <c r="CH228" i="54"/>
  <c r="B228" i="47" s="1"/>
  <c r="D228" i="47" s="1"/>
  <c r="W228" i="47" s="1"/>
  <c r="X228" i="47" s="1"/>
  <c r="CI228" i="54"/>
  <c r="CK228" i="54"/>
  <c r="CJ228" i="54"/>
  <c r="CM228" i="54"/>
  <c r="CP228" i="54" s="1"/>
  <c r="CQ228" i="54" s="1"/>
  <c r="CR228" i="54" s="1"/>
  <c r="CL228" i="54"/>
  <c r="CF228" i="54"/>
  <c r="CH220" i="54"/>
  <c r="B220" i="47" s="1"/>
  <c r="D220" i="47" s="1"/>
  <c r="W220" i="47" s="1"/>
  <c r="X220" i="47" s="1"/>
  <c r="CG220" i="54"/>
  <c r="DI220" i="54" s="1"/>
  <c r="DJ220" i="54" s="1"/>
  <c r="DK220" i="54" s="1"/>
  <c r="CK220" i="54"/>
  <c r="CI220" i="54"/>
  <c r="CJ220" i="54"/>
  <c r="CL220" i="54"/>
  <c r="CM220" i="54"/>
  <c r="CP220" i="54" s="1"/>
  <c r="CQ220" i="54" s="1"/>
  <c r="CR220" i="54" s="1"/>
  <c r="CF220" i="54"/>
  <c r="CG867" i="54"/>
  <c r="DI867" i="54" s="1"/>
  <c r="DJ867" i="54" s="1"/>
  <c r="DK867" i="54" s="1"/>
  <c r="CM867" i="54"/>
  <c r="CP867" i="54" s="1"/>
  <c r="CQ867" i="54" s="1"/>
  <c r="CR867" i="54" s="1"/>
  <c r="CI867" i="54"/>
  <c r="CJ867" i="54"/>
  <c r="CF867" i="54"/>
  <c r="CK867" i="54"/>
  <c r="CL867" i="54"/>
  <c r="CH867" i="54"/>
  <c r="B867" i="47" s="1"/>
  <c r="D867" i="47" s="1"/>
  <c r="W867" i="47" s="1"/>
  <c r="X867" i="47" s="1"/>
  <c r="CH462" i="54"/>
  <c r="B462" i="47" s="1"/>
  <c r="D462" i="47" s="1"/>
  <c r="W462" i="47" s="1"/>
  <c r="X462" i="47" s="1"/>
  <c r="CM462" i="54"/>
  <c r="CP462" i="54" s="1"/>
  <c r="CQ462" i="54" s="1"/>
  <c r="CR462" i="54" s="1"/>
  <c r="CJ462" i="54"/>
  <c r="CK462" i="54"/>
  <c r="CF462" i="54"/>
  <c r="CI462" i="54"/>
  <c r="CL462" i="54"/>
  <c r="CG462" i="54"/>
  <c r="DI462" i="54" s="1"/>
  <c r="DJ462" i="54" s="1"/>
  <c r="DK462" i="54" s="1"/>
  <c r="CG215" i="54"/>
  <c r="DI215" i="54" s="1"/>
  <c r="DJ215" i="54" s="1"/>
  <c r="DK215" i="54" s="1"/>
  <c r="CI215" i="54"/>
  <c r="CJ215" i="54"/>
  <c r="CF215" i="54"/>
  <c r="CK215" i="54"/>
  <c r="CL215" i="54"/>
  <c r="CM215" i="54"/>
  <c r="CP215" i="54" s="1"/>
  <c r="CQ215" i="54" s="1"/>
  <c r="CR215" i="54" s="1"/>
  <c r="CH215" i="54"/>
  <c r="B215" i="47" s="1"/>
  <c r="D215" i="47" s="1"/>
  <c r="W215" i="47" s="1"/>
  <c r="X215" i="47" s="1"/>
  <c r="CH921" i="54"/>
  <c r="B921" i="47" s="1"/>
  <c r="D921" i="47" s="1"/>
  <c r="W921" i="47" s="1"/>
  <c r="X921" i="47" s="1"/>
  <c r="CK921" i="54"/>
  <c r="CF921" i="54"/>
  <c r="CI921" i="54"/>
  <c r="CL921" i="54"/>
  <c r="CG921" i="54"/>
  <c r="DI921" i="54" s="1"/>
  <c r="DJ921" i="54" s="1"/>
  <c r="DK921" i="54" s="1"/>
  <c r="CM921" i="54"/>
  <c r="CP921" i="54" s="1"/>
  <c r="CQ921" i="54" s="1"/>
  <c r="CR921" i="54" s="1"/>
  <c r="CJ921" i="54"/>
  <c r="CJ442" i="54"/>
  <c r="CG442" i="54"/>
  <c r="DI442" i="54" s="1"/>
  <c r="DJ442" i="54" s="1"/>
  <c r="DK442" i="54" s="1"/>
  <c r="CF442" i="54"/>
  <c r="CM442" i="54"/>
  <c r="CP442" i="54" s="1"/>
  <c r="CQ442" i="54" s="1"/>
  <c r="CR442" i="54" s="1"/>
  <c r="CL442" i="54"/>
  <c r="CI442" i="54"/>
  <c r="CK442" i="54"/>
  <c r="CH442" i="54"/>
  <c r="B442" i="47" s="1"/>
  <c r="D442" i="47" s="1"/>
  <c r="W442" i="47" s="1"/>
  <c r="X442" i="47" s="1"/>
  <c r="CI635" i="54"/>
  <c r="CJ635" i="54"/>
  <c r="CL635" i="54"/>
  <c r="CK635" i="54"/>
  <c r="CF635" i="54"/>
  <c r="CG635" i="54"/>
  <c r="DI635" i="54" s="1"/>
  <c r="DJ635" i="54" s="1"/>
  <c r="DK635" i="54" s="1"/>
  <c r="CM635" i="54"/>
  <c r="CP635" i="54" s="1"/>
  <c r="CQ635" i="54" s="1"/>
  <c r="CR635" i="54" s="1"/>
  <c r="CH635" i="54"/>
  <c r="B635" i="47" s="1"/>
  <c r="D635" i="47" s="1"/>
  <c r="W635" i="47" s="1"/>
  <c r="X635" i="47" s="1"/>
  <c r="CL852" i="54"/>
  <c r="CH852" i="54"/>
  <c r="B852" i="47" s="1"/>
  <c r="D852" i="47" s="1"/>
  <c r="W852" i="47" s="1"/>
  <c r="X852" i="47" s="1"/>
  <c r="CI852" i="54"/>
  <c r="CG852" i="54"/>
  <c r="DI852" i="54" s="1"/>
  <c r="DJ852" i="54" s="1"/>
  <c r="DK852" i="54" s="1"/>
  <c r="CK852" i="54"/>
  <c r="CM852" i="54"/>
  <c r="CP852" i="54" s="1"/>
  <c r="CQ852" i="54" s="1"/>
  <c r="CR852" i="54" s="1"/>
  <c r="CF852" i="54"/>
  <c r="CJ852" i="54"/>
  <c r="CH726" i="54"/>
  <c r="B726" i="47" s="1"/>
  <c r="D726" i="47" s="1"/>
  <c r="W726" i="47" s="1"/>
  <c r="X726" i="47" s="1"/>
  <c r="CM726" i="54"/>
  <c r="CP726" i="54" s="1"/>
  <c r="CQ726" i="54" s="1"/>
  <c r="CR726" i="54" s="1"/>
  <c r="CJ726" i="54"/>
  <c r="CG726" i="54"/>
  <c r="DI726" i="54" s="1"/>
  <c r="DJ726" i="54" s="1"/>
  <c r="DK726" i="54" s="1"/>
  <c r="CI726" i="54"/>
  <c r="CK726" i="54"/>
  <c r="CL726" i="54"/>
  <c r="CF726" i="54"/>
  <c r="CH420" i="54"/>
  <c r="B420" i="47" s="1"/>
  <c r="D420" i="47" s="1"/>
  <c r="W420" i="47" s="1"/>
  <c r="X420" i="47" s="1"/>
  <c r="CG420" i="54"/>
  <c r="DI420" i="54" s="1"/>
  <c r="DJ420" i="54" s="1"/>
  <c r="DK420" i="54" s="1"/>
  <c r="CM420" i="54"/>
  <c r="CP420" i="54" s="1"/>
  <c r="CQ420" i="54" s="1"/>
  <c r="CR420" i="54" s="1"/>
  <c r="CJ420" i="54"/>
  <c r="CF420" i="54"/>
  <c r="CK420" i="54"/>
  <c r="CL420" i="54"/>
  <c r="CI420" i="54"/>
  <c r="CF892" i="54"/>
  <c r="CH892" i="54"/>
  <c r="B892" i="47" s="1"/>
  <c r="D892" i="47" s="1"/>
  <c r="W892" i="47" s="1"/>
  <c r="X892" i="47" s="1"/>
  <c r="CM892" i="54"/>
  <c r="CP892" i="54" s="1"/>
  <c r="CQ892" i="54" s="1"/>
  <c r="CR892" i="54" s="1"/>
  <c r="CI892" i="54"/>
  <c r="CJ892" i="54"/>
  <c r="CL892" i="54"/>
  <c r="CK892" i="54"/>
  <c r="CG892" i="54"/>
  <c r="DI892" i="54" s="1"/>
  <c r="DJ892" i="54" s="1"/>
  <c r="DK892" i="54" s="1"/>
  <c r="CF736" i="54"/>
  <c r="CH736" i="54"/>
  <c r="B736" i="47" s="1"/>
  <c r="D736" i="47" s="1"/>
  <c r="W736" i="47" s="1"/>
  <c r="X736" i="47" s="1"/>
  <c r="CL736" i="54"/>
  <c r="CJ736" i="54"/>
  <c r="CK736" i="54"/>
  <c r="CM736" i="54"/>
  <c r="CP736" i="54" s="1"/>
  <c r="CQ736" i="54" s="1"/>
  <c r="CR736" i="54" s="1"/>
  <c r="CI736" i="54"/>
  <c r="CG736" i="54"/>
  <c r="DI736" i="54" s="1"/>
  <c r="DJ736" i="54" s="1"/>
  <c r="DK736" i="54" s="1"/>
  <c r="CG484" i="54"/>
  <c r="DI484" i="54" s="1"/>
  <c r="DJ484" i="54" s="1"/>
  <c r="DK484" i="54" s="1"/>
  <c r="CH484" i="54"/>
  <c r="B484" i="47" s="1"/>
  <c r="D484" i="47" s="1"/>
  <c r="W484" i="47" s="1"/>
  <c r="X484" i="47" s="1"/>
  <c r="CK484" i="54"/>
  <c r="CJ484" i="54"/>
  <c r="CM484" i="54"/>
  <c r="CP484" i="54" s="1"/>
  <c r="CQ484" i="54" s="1"/>
  <c r="CR484" i="54" s="1"/>
  <c r="CL484" i="54"/>
  <c r="CF484" i="54"/>
  <c r="CI484" i="54"/>
  <c r="CH717" i="54"/>
  <c r="B717" i="47" s="1"/>
  <c r="D717" i="47" s="1"/>
  <c r="W717" i="47" s="1"/>
  <c r="X717" i="47" s="1"/>
  <c r="CM717" i="54"/>
  <c r="CP717" i="54" s="1"/>
  <c r="CQ717" i="54" s="1"/>
  <c r="CR717" i="54" s="1"/>
  <c r="CJ717" i="54"/>
  <c r="CG717" i="54"/>
  <c r="DI717" i="54" s="1"/>
  <c r="DJ717" i="54" s="1"/>
  <c r="DK717" i="54" s="1"/>
  <c r="CI717" i="54"/>
  <c r="CK717" i="54"/>
  <c r="CL717" i="54"/>
  <c r="CF717" i="54"/>
  <c r="CJ153" i="54"/>
  <c r="CI153" i="54"/>
  <c r="CK153" i="54"/>
  <c r="CG153" i="54"/>
  <c r="DI153" i="54" s="1"/>
  <c r="DJ153" i="54" s="1"/>
  <c r="DK153" i="54" s="1"/>
  <c r="CL153" i="54"/>
  <c r="CM153" i="54"/>
  <c r="CP153" i="54" s="1"/>
  <c r="CQ153" i="54" s="1"/>
  <c r="CR153" i="54" s="1"/>
  <c r="CF153" i="54"/>
  <c r="CH153" i="54"/>
  <c r="B153" i="47" s="1"/>
  <c r="D153" i="47" s="1"/>
  <c r="W153" i="47" s="1"/>
  <c r="X153" i="47" s="1"/>
  <c r="CF681" i="54"/>
  <c r="CI681" i="54"/>
  <c r="CL681" i="54"/>
  <c r="CG681" i="54"/>
  <c r="DI681" i="54" s="1"/>
  <c r="DJ681" i="54" s="1"/>
  <c r="DK681" i="54" s="1"/>
  <c r="CM681" i="54"/>
  <c r="CP681" i="54" s="1"/>
  <c r="CQ681" i="54" s="1"/>
  <c r="CR681" i="54" s="1"/>
  <c r="CH681" i="54"/>
  <c r="B681" i="47" s="1"/>
  <c r="D681" i="47" s="1"/>
  <c r="W681" i="47" s="1"/>
  <c r="X681" i="47" s="1"/>
  <c r="CJ681" i="54"/>
  <c r="CK681" i="54"/>
  <c r="CG414" i="54"/>
  <c r="DI414" i="54" s="1"/>
  <c r="DJ414" i="54" s="1"/>
  <c r="DK414" i="54" s="1"/>
  <c r="CF414" i="54"/>
  <c r="CK414" i="54"/>
  <c r="CL414" i="54"/>
  <c r="CM414" i="54"/>
  <c r="CP414" i="54" s="1"/>
  <c r="CQ414" i="54" s="1"/>
  <c r="CR414" i="54" s="1"/>
  <c r="CH414" i="54"/>
  <c r="B414" i="47" s="1"/>
  <c r="D414" i="47" s="1"/>
  <c r="W414" i="47" s="1"/>
  <c r="X414" i="47" s="1"/>
  <c r="CI414" i="54"/>
  <c r="CJ414" i="54"/>
  <c r="CK145" i="54"/>
  <c r="CH145" i="54"/>
  <c r="B145" i="47" s="1"/>
  <c r="D145" i="47" s="1"/>
  <c r="W145" i="47" s="1"/>
  <c r="X145" i="47" s="1"/>
  <c r="CG145" i="54"/>
  <c r="DI145" i="54" s="1"/>
  <c r="DJ145" i="54" s="1"/>
  <c r="DK145" i="54" s="1"/>
  <c r="CI145" i="54"/>
  <c r="CM145" i="54"/>
  <c r="CP145" i="54" s="1"/>
  <c r="CQ145" i="54" s="1"/>
  <c r="CR145" i="54" s="1"/>
  <c r="CJ145" i="54"/>
  <c r="CL145" i="54"/>
  <c r="CF145" i="54"/>
  <c r="CG19" i="54"/>
  <c r="DI19" i="54" s="1"/>
  <c r="DJ19" i="54" s="1"/>
  <c r="DK19" i="54" s="1"/>
  <c r="CK19" i="54"/>
  <c r="CI19" i="54"/>
  <c r="CJ19" i="54"/>
  <c r="CL19" i="54"/>
  <c r="CF19" i="54"/>
  <c r="CH19" i="54"/>
  <c r="B19" i="47" s="1"/>
  <c r="D19" i="47" s="1"/>
  <c r="W19" i="47" s="1"/>
  <c r="X19" i="47" s="1"/>
  <c r="CM19" i="54"/>
  <c r="CP19" i="54" s="1"/>
  <c r="CQ19" i="54" s="1"/>
  <c r="CR19" i="54" s="1"/>
  <c r="CM524" i="54"/>
  <c r="CP524" i="54" s="1"/>
  <c r="CQ524" i="54" s="1"/>
  <c r="CR524" i="54" s="1"/>
  <c r="CK524" i="54"/>
  <c r="CJ524" i="54"/>
  <c r="CH524" i="54"/>
  <c r="B524" i="47" s="1"/>
  <c r="D524" i="47" s="1"/>
  <c r="W524" i="47" s="1"/>
  <c r="X524" i="47" s="1"/>
  <c r="CG524" i="54"/>
  <c r="DI524" i="54" s="1"/>
  <c r="DJ524" i="54" s="1"/>
  <c r="DK524" i="54" s="1"/>
  <c r="CI524" i="54"/>
  <c r="CL524" i="54"/>
  <c r="CF524" i="54"/>
  <c r="CI157" i="54"/>
  <c r="CJ157" i="54"/>
  <c r="CK157" i="54"/>
  <c r="CF157" i="54"/>
  <c r="CL157" i="54"/>
  <c r="CG157" i="54"/>
  <c r="DI157" i="54" s="1"/>
  <c r="DJ157" i="54" s="1"/>
  <c r="DK157" i="54" s="1"/>
  <c r="CM157" i="54"/>
  <c r="CP157" i="54" s="1"/>
  <c r="CQ157" i="54" s="1"/>
  <c r="CR157" i="54" s="1"/>
  <c r="CH157" i="54"/>
  <c r="B157" i="47" s="1"/>
  <c r="D157" i="47" s="1"/>
  <c r="W157" i="47" s="1"/>
  <c r="X157" i="47" s="1"/>
  <c r="CH636" i="54"/>
  <c r="B636" i="47" s="1"/>
  <c r="D636" i="47" s="1"/>
  <c r="W636" i="47" s="1"/>
  <c r="X636" i="47" s="1"/>
  <c r="CI636" i="54"/>
  <c r="CK636" i="54"/>
  <c r="CF636" i="54"/>
  <c r="CL636" i="54"/>
  <c r="CM636" i="54"/>
  <c r="CP636" i="54" s="1"/>
  <c r="CQ636" i="54" s="1"/>
  <c r="CR636" i="54" s="1"/>
  <c r="CG636" i="54"/>
  <c r="DI636" i="54" s="1"/>
  <c r="DJ636" i="54" s="1"/>
  <c r="DK636" i="54" s="1"/>
  <c r="CJ636" i="54"/>
  <c r="CL296" i="54"/>
  <c r="CI296" i="54"/>
  <c r="CH296" i="54"/>
  <c r="B296" i="47" s="1"/>
  <c r="D296" i="47" s="1"/>
  <c r="W296" i="47" s="1"/>
  <c r="X296" i="47" s="1"/>
  <c r="CG296" i="54"/>
  <c r="DI296" i="54" s="1"/>
  <c r="DJ296" i="54" s="1"/>
  <c r="DK296" i="54" s="1"/>
  <c r="CJ296" i="54"/>
  <c r="CK296" i="54"/>
  <c r="CF296" i="54"/>
  <c r="CM296" i="54"/>
  <c r="CP296" i="54" s="1"/>
  <c r="CQ296" i="54" s="1"/>
  <c r="CR296" i="54" s="1"/>
  <c r="CF370" i="54"/>
  <c r="CM370" i="54"/>
  <c r="CP370" i="54" s="1"/>
  <c r="CQ370" i="54" s="1"/>
  <c r="CR370" i="54" s="1"/>
  <c r="CL370" i="54"/>
  <c r="CI370" i="54"/>
  <c r="CK370" i="54"/>
  <c r="CH370" i="54"/>
  <c r="B370" i="47" s="1"/>
  <c r="D370" i="47" s="1"/>
  <c r="W370" i="47" s="1"/>
  <c r="X370" i="47" s="1"/>
  <c r="CJ370" i="54"/>
  <c r="CG370" i="54"/>
  <c r="DI370" i="54" s="1"/>
  <c r="DJ370" i="54" s="1"/>
  <c r="DK370" i="54" s="1"/>
  <c r="CN812" i="54"/>
  <c r="B816" i="44" s="1"/>
  <c r="CN917" i="54"/>
  <c r="B921" i="44" s="1"/>
  <c r="CN273" i="54"/>
  <c r="B277" i="44" s="1"/>
  <c r="CL108" i="54"/>
  <c r="CI108" i="54"/>
  <c r="CG108" i="54"/>
  <c r="DI108" i="54" s="1"/>
  <c r="DJ108" i="54" s="1"/>
  <c r="DK108" i="54" s="1"/>
  <c r="CF108" i="54"/>
  <c r="CM108" i="54"/>
  <c r="CP108" i="54" s="1"/>
  <c r="CQ108" i="54" s="1"/>
  <c r="CR108" i="54" s="1"/>
  <c r="CH108" i="54"/>
  <c r="B108" i="47" s="1"/>
  <c r="D108" i="47" s="1"/>
  <c r="W108" i="47" s="1"/>
  <c r="X108" i="47" s="1"/>
  <c r="CK108" i="54"/>
  <c r="CJ108" i="54"/>
  <c r="CM47" i="54"/>
  <c r="CP47" i="54" s="1"/>
  <c r="CQ47" i="54" s="1"/>
  <c r="CR47" i="54" s="1"/>
  <c r="CG47" i="54"/>
  <c r="DI47" i="54" s="1"/>
  <c r="DJ47" i="54" s="1"/>
  <c r="DK47" i="54" s="1"/>
  <c r="CI47" i="54"/>
  <c r="CH47" i="54"/>
  <c r="B47" i="47" s="1"/>
  <c r="D47" i="47" s="1"/>
  <c r="W47" i="47" s="1"/>
  <c r="X47" i="47" s="1"/>
  <c r="CJ47" i="54"/>
  <c r="CK47" i="54"/>
  <c r="CF47" i="54"/>
  <c r="CL47" i="54"/>
  <c r="CM32" i="54"/>
  <c r="CP32" i="54" s="1"/>
  <c r="CQ32" i="54" s="1"/>
  <c r="CR32" i="54" s="1"/>
  <c r="CH32" i="54"/>
  <c r="B32" i="47" s="1"/>
  <c r="D32" i="47" s="1"/>
  <c r="W32" i="47" s="1"/>
  <c r="X32" i="47" s="1"/>
  <c r="CJ32" i="54"/>
  <c r="CK32" i="54"/>
  <c r="CI32" i="54"/>
  <c r="CL32" i="54"/>
  <c r="CG32" i="54"/>
  <c r="DI32" i="54" s="1"/>
  <c r="DJ32" i="54" s="1"/>
  <c r="DK32" i="54" s="1"/>
  <c r="CF32" i="54"/>
  <c r="CL43" i="54"/>
  <c r="CH43" i="54"/>
  <c r="B43" i="47" s="1"/>
  <c r="D43" i="47" s="1"/>
  <c r="W43" i="47" s="1"/>
  <c r="X43" i="47" s="1"/>
  <c r="CI43" i="54"/>
  <c r="CK43" i="54"/>
  <c r="CJ43" i="54"/>
  <c r="CF43" i="54"/>
  <c r="CG43" i="54"/>
  <c r="DI43" i="54" s="1"/>
  <c r="DJ43" i="54" s="1"/>
  <c r="DK43" i="54" s="1"/>
  <c r="CM43" i="54"/>
  <c r="CP43" i="54" s="1"/>
  <c r="CQ43" i="54" s="1"/>
  <c r="CR43" i="54" s="1"/>
  <c r="CG88" i="54"/>
  <c r="DI88" i="54" s="1"/>
  <c r="DJ88" i="54" s="1"/>
  <c r="DK88" i="54" s="1"/>
  <c r="CI88" i="54"/>
  <c r="CJ88" i="54"/>
  <c r="CK88" i="54"/>
  <c r="CL88" i="54"/>
  <c r="CF88" i="54"/>
  <c r="CH88" i="54"/>
  <c r="B88" i="47" s="1"/>
  <c r="D88" i="47" s="1"/>
  <c r="W88" i="47" s="1"/>
  <c r="X88" i="47" s="1"/>
  <c r="CM88" i="54"/>
  <c r="CP88" i="54" s="1"/>
  <c r="CQ88" i="54" s="1"/>
  <c r="CR88" i="54" s="1"/>
  <c r="CF110" i="54"/>
  <c r="CG110" i="54"/>
  <c r="DI110" i="54" s="1"/>
  <c r="DJ110" i="54" s="1"/>
  <c r="DK110" i="54" s="1"/>
  <c r="CH110" i="54"/>
  <c r="B110" i="47" s="1"/>
  <c r="D110" i="47" s="1"/>
  <c r="W110" i="47" s="1"/>
  <c r="X110" i="47" s="1"/>
  <c r="CI110" i="54"/>
  <c r="CK110" i="54"/>
  <c r="CJ110" i="54"/>
  <c r="CM110" i="54"/>
  <c r="CP110" i="54" s="1"/>
  <c r="CQ110" i="54" s="1"/>
  <c r="CR110" i="54" s="1"/>
  <c r="CL110" i="54"/>
  <c r="CI878" i="54"/>
  <c r="CF878" i="54"/>
  <c r="CL878" i="54"/>
  <c r="CG878" i="54"/>
  <c r="DI878" i="54" s="1"/>
  <c r="DJ878" i="54" s="1"/>
  <c r="DK878" i="54" s="1"/>
  <c r="CJ878" i="54"/>
  <c r="CM878" i="54"/>
  <c r="CP878" i="54" s="1"/>
  <c r="CQ878" i="54" s="1"/>
  <c r="CR878" i="54" s="1"/>
  <c r="CH878" i="54"/>
  <c r="B878" i="47" s="1"/>
  <c r="D878" i="47" s="1"/>
  <c r="W878" i="47" s="1"/>
  <c r="X878" i="47" s="1"/>
  <c r="CK878" i="54"/>
  <c r="CM703" i="54"/>
  <c r="CP703" i="54" s="1"/>
  <c r="CQ703" i="54" s="1"/>
  <c r="CR703" i="54" s="1"/>
  <c r="CJ703" i="54"/>
  <c r="CK703" i="54"/>
  <c r="CL703" i="54"/>
  <c r="CH703" i="54"/>
  <c r="B703" i="47" s="1"/>
  <c r="D703" i="47" s="1"/>
  <c r="W703" i="47" s="1"/>
  <c r="X703" i="47" s="1"/>
  <c r="CF703" i="54"/>
  <c r="CG703" i="54"/>
  <c r="DI703" i="54" s="1"/>
  <c r="DJ703" i="54" s="1"/>
  <c r="DK703" i="54" s="1"/>
  <c r="CI703" i="54"/>
  <c r="CG704" i="54"/>
  <c r="DI704" i="54" s="1"/>
  <c r="DJ704" i="54" s="1"/>
  <c r="DK704" i="54" s="1"/>
  <c r="CI704" i="54"/>
  <c r="CM704" i="54"/>
  <c r="CP704" i="54" s="1"/>
  <c r="CQ704" i="54" s="1"/>
  <c r="CR704" i="54" s="1"/>
  <c r="CK704" i="54"/>
  <c r="CF704" i="54"/>
  <c r="CJ704" i="54"/>
  <c r="CH704" i="54"/>
  <c r="B704" i="47" s="1"/>
  <c r="D704" i="47" s="1"/>
  <c r="W704" i="47" s="1"/>
  <c r="X704" i="47" s="1"/>
  <c r="CL704" i="54"/>
  <c r="CL485" i="54"/>
  <c r="CM485" i="54"/>
  <c r="CP485" i="54" s="1"/>
  <c r="CQ485" i="54" s="1"/>
  <c r="CR485" i="54" s="1"/>
  <c r="CH485" i="54"/>
  <c r="B485" i="47" s="1"/>
  <c r="D485" i="47" s="1"/>
  <c r="W485" i="47" s="1"/>
  <c r="X485" i="47" s="1"/>
  <c r="CG485" i="54"/>
  <c r="DI485" i="54" s="1"/>
  <c r="DJ485" i="54" s="1"/>
  <c r="DK485" i="54" s="1"/>
  <c r="CK485" i="54"/>
  <c r="CF485" i="54"/>
  <c r="CI485" i="54"/>
  <c r="CJ485" i="54"/>
  <c r="CH451" i="54"/>
  <c r="B451" i="47" s="1"/>
  <c r="D451" i="47" s="1"/>
  <c r="W451" i="47" s="1"/>
  <c r="X451" i="47" s="1"/>
  <c r="CI451" i="54"/>
  <c r="CJ451" i="54"/>
  <c r="CM451" i="54"/>
  <c r="CP451" i="54" s="1"/>
  <c r="CQ451" i="54" s="1"/>
  <c r="CR451" i="54" s="1"/>
  <c r="CF451" i="54"/>
  <c r="CG451" i="54"/>
  <c r="DI451" i="54" s="1"/>
  <c r="DJ451" i="54" s="1"/>
  <c r="DK451" i="54" s="1"/>
  <c r="CL451" i="54"/>
  <c r="CK451" i="54"/>
  <c r="CL446" i="54"/>
  <c r="CI446" i="54"/>
  <c r="CK446" i="54"/>
  <c r="CH446" i="54"/>
  <c r="B446" i="47" s="1"/>
  <c r="D446" i="47" s="1"/>
  <c r="W446" i="47" s="1"/>
  <c r="X446" i="47" s="1"/>
  <c r="CM446" i="54"/>
  <c r="CP446" i="54" s="1"/>
  <c r="CQ446" i="54" s="1"/>
  <c r="CR446" i="54" s="1"/>
  <c r="CJ446" i="54"/>
  <c r="CG446" i="54"/>
  <c r="DI446" i="54" s="1"/>
  <c r="DJ446" i="54" s="1"/>
  <c r="DK446" i="54" s="1"/>
  <c r="CF446" i="54"/>
  <c r="CJ195" i="54"/>
  <c r="CK195" i="54"/>
  <c r="CF195" i="54"/>
  <c r="CH195" i="54"/>
  <c r="B195" i="47" s="1"/>
  <c r="D195" i="47" s="1"/>
  <c r="W195" i="47" s="1"/>
  <c r="X195" i="47" s="1"/>
  <c r="CG195" i="54"/>
  <c r="DI195" i="54" s="1"/>
  <c r="DJ195" i="54" s="1"/>
  <c r="DK195" i="54" s="1"/>
  <c r="CI195" i="54"/>
  <c r="CM195" i="54"/>
  <c r="CP195" i="54" s="1"/>
  <c r="CQ195" i="54" s="1"/>
  <c r="CR195" i="54" s="1"/>
  <c r="CL195" i="54"/>
  <c r="CF733" i="54"/>
  <c r="CJ733" i="54"/>
  <c r="CL733" i="54"/>
  <c r="CM733" i="54"/>
  <c r="CP733" i="54" s="1"/>
  <c r="CQ733" i="54" s="1"/>
  <c r="CR733" i="54" s="1"/>
  <c r="CG733" i="54"/>
  <c r="DI733" i="54" s="1"/>
  <c r="DJ733" i="54" s="1"/>
  <c r="DK733" i="54" s="1"/>
  <c r="CK733" i="54"/>
  <c r="CH733" i="54"/>
  <c r="B733" i="47" s="1"/>
  <c r="D733" i="47" s="1"/>
  <c r="W733" i="47" s="1"/>
  <c r="X733" i="47" s="1"/>
  <c r="CI733" i="54"/>
  <c r="CF326" i="54"/>
  <c r="CM326" i="54"/>
  <c r="CP326" i="54" s="1"/>
  <c r="CQ326" i="54" s="1"/>
  <c r="CR326" i="54" s="1"/>
  <c r="CG326" i="54"/>
  <c r="DI326" i="54" s="1"/>
  <c r="DJ326" i="54" s="1"/>
  <c r="DK326" i="54" s="1"/>
  <c r="CH326" i="54"/>
  <c r="B326" i="47" s="1"/>
  <c r="D326" i="47" s="1"/>
  <c r="W326" i="47" s="1"/>
  <c r="X326" i="47" s="1"/>
  <c r="CJ326" i="54"/>
  <c r="CI326" i="54"/>
  <c r="CK326" i="54"/>
  <c r="CL326" i="54"/>
  <c r="CF960" i="54"/>
  <c r="CI960" i="54"/>
  <c r="CL960" i="54"/>
  <c r="CM960" i="54"/>
  <c r="CP960" i="54" s="1"/>
  <c r="CQ960" i="54" s="1"/>
  <c r="CR960" i="54" s="1"/>
  <c r="CG960" i="54"/>
  <c r="DI960" i="54" s="1"/>
  <c r="DJ960" i="54" s="1"/>
  <c r="DK960" i="54" s="1"/>
  <c r="CJ960" i="54"/>
  <c r="CH960" i="54"/>
  <c r="B960" i="47" s="1"/>
  <c r="D960" i="47" s="1"/>
  <c r="W960" i="47" s="1"/>
  <c r="X960" i="47" s="1"/>
  <c r="CK960" i="54"/>
  <c r="CK218" i="54"/>
  <c r="CF218" i="54"/>
  <c r="CH218" i="54"/>
  <c r="B218" i="47" s="1"/>
  <c r="D218" i="47" s="1"/>
  <c r="W218" i="47" s="1"/>
  <c r="X218" i="47" s="1"/>
  <c r="CL218" i="54"/>
  <c r="CG218" i="54"/>
  <c r="DI218" i="54" s="1"/>
  <c r="DJ218" i="54" s="1"/>
  <c r="DK218" i="54" s="1"/>
  <c r="CM218" i="54"/>
  <c r="CP218" i="54" s="1"/>
  <c r="CQ218" i="54" s="1"/>
  <c r="CR218" i="54" s="1"/>
  <c r="CI218" i="54"/>
  <c r="CJ218" i="54"/>
  <c r="CJ204" i="54"/>
  <c r="CF204" i="54"/>
  <c r="CI204" i="54"/>
  <c r="CG204" i="54"/>
  <c r="DI204" i="54" s="1"/>
  <c r="DJ204" i="54" s="1"/>
  <c r="DK204" i="54" s="1"/>
  <c r="CH204" i="54"/>
  <c r="B204" i="47" s="1"/>
  <c r="D204" i="47" s="1"/>
  <c r="W204" i="47" s="1"/>
  <c r="X204" i="47" s="1"/>
  <c r="CK204" i="54"/>
  <c r="CL204" i="54"/>
  <c r="CM204" i="54"/>
  <c r="CP204" i="54" s="1"/>
  <c r="CQ204" i="54" s="1"/>
  <c r="CR204" i="54" s="1"/>
  <c r="CM860" i="54"/>
  <c r="CP860" i="54" s="1"/>
  <c r="CQ860" i="54" s="1"/>
  <c r="CR860" i="54" s="1"/>
  <c r="CL860" i="54"/>
  <c r="CH860" i="54"/>
  <c r="B860" i="47" s="1"/>
  <c r="D860" i="47" s="1"/>
  <c r="W860" i="47" s="1"/>
  <c r="X860" i="47" s="1"/>
  <c r="CJ860" i="54"/>
  <c r="CI860" i="54"/>
  <c r="CK860" i="54"/>
  <c r="CG860" i="54"/>
  <c r="DI860" i="54" s="1"/>
  <c r="DJ860" i="54" s="1"/>
  <c r="DK860" i="54" s="1"/>
  <c r="CF860" i="54"/>
  <c r="CF927" i="54"/>
  <c r="CI927" i="54"/>
  <c r="CL927" i="54"/>
  <c r="CG927" i="54"/>
  <c r="DI927" i="54" s="1"/>
  <c r="DJ927" i="54" s="1"/>
  <c r="DK927" i="54" s="1"/>
  <c r="CM927" i="54"/>
  <c r="CP927" i="54" s="1"/>
  <c r="CQ927" i="54" s="1"/>
  <c r="CR927" i="54" s="1"/>
  <c r="CJ927" i="54"/>
  <c r="CH927" i="54"/>
  <c r="B927" i="47" s="1"/>
  <c r="D927" i="47" s="1"/>
  <c r="W927" i="47" s="1"/>
  <c r="X927" i="47" s="1"/>
  <c r="CK927" i="54"/>
  <c r="CH808" i="54"/>
  <c r="B808" i="47" s="1"/>
  <c r="D808" i="47" s="1"/>
  <c r="W808" i="47" s="1"/>
  <c r="X808" i="47" s="1"/>
  <c r="CF808" i="54"/>
  <c r="CJ808" i="54"/>
  <c r="CL808" i="54"/>
  <c r="CI808" i="54"/>
  <c r="CK808" i="54"/>
  <c r="CM808" i="54"/>
  <c r="CP808" i="54" s="1"/>
  <c r="CQ808" i="54" s="1"/>
  <c r="CR808" i="54" s="1"/>
  <c r="CG808" i="54"/>
  <c r="DI808" i="54" s="1"/>
  <c r="DJ808" i="54" s="1"/>
  <c r="DK808" i="54" s="1"/>
  <c r="CF257" i="54"/>
  <c r="CG257" i="54"/>
  <c r="DI257" i="54" s="1"/>
  <c r="DJ257" i="54" s="1"/>
  <c r="DK257" i="54" s="1"/>
  <c r="CJ257" i="54"/>
  <c r="CH257" i="54"/>
  <c r="B257" i="47" s="1"/>
  <c r="D257" i="47" s="1"/>
  <c r="W257" i="47" s="1"/>
  <c r="X257" i="47" s="1"/>
  <c r="CI257" i="54"/>
  <c r="CK257" i="54"/>
  <c r="CL257" i="54"/>
  <c r="CM257" i="54"/>
  <c r="CP257" i="54" s="1"/>
  <c r="CQ257" i="54" s="1"/>
  <c r="CR257" i="54" s="1"/>
  <c r="CL75" i="54"/>
  <c r="CH75" i="54"/>
  <c r="B75" i="47" s="1"/>
  <c r="D75" i="47" s="1"/>
  <c r="W75" i="47" s="1"/>
  <c r="X75" i="47" s="1"/>
  <c r="CK75" i="54"/>
  <c r="CG75" i="54"/>
  <c r="DI75" i="54" s="1"/>
  <c r="DJ75" i="54" s="1"/>
  <c r="DK75" i="54" s="1"/>
  <c r="CJ75" i="54"/>
  <c r="CM75" i="54"/>
  <c r="CP75" i="54" s="1"/>
  <c r="CQ75" i="54" s="1"/>
  <c r="CR75" i="54" s="1"/>
  <c r="CI75" i="54"/>
  <c r="CF75" i="54"/>
  <c r="CF871" i="54"/>
  <c r="CH871" i="54"/>
  <c r="B871" i="47" s="1"/>
  <c r="D871" i="47" s="1"/>
  <c r="W871" i="47" s="1"/>
  <c r="X871" i="47" s="1"/>
  <c r="CG871" i="54"/>
  <c r="DI871" i="54" s="1"/>
  <c r="DJ871" i="54" s="1"/>
  <c r="DK871" i="54" s="1"/>
  <c r="CI871" i="54"/>
  <c r="CJ871" i="54"/>
  <c r="CL871" i="54"/>
  <c r="CK871" i="54"/>
  <c r="CM871" i="54"/>
  <c r="CP871" i="54" s="1"/>
  <c r="CQ871" i="54" s="1"/>
  <c r="CR871" i="54" s="1"/>
  <c r="CG761" i="54"/>
  <c r="DI761" i="54" s="1"/>
  <c r="DJ761" i="54" s="1"/>
  <c r="DK761" i="54" s="1"/>
  <c r="CK761" i="54"/>
  <c r="CH761" i="54"/>
  <c r="B761" i="47" s="1"/>
  <c r="D761" i="47" s="1"/>
  <c r="W761" i="47" s="1"/>
  <c r="X761" i="47" s="1"/>
  <c r="CJ761" i="54"/>
  <c r="CI761" i="54"/>
  <c r="CF761" i="54"/>
  <c r="CL761" i="54"/>
  <c r="CM761" i="54"/>
  <c r="CP761" i="54" s="1"/>
  <c r="CQ761" i="54" s="1"/>
  <c r="CR761" i="54" s="1"/>
  <c r="CH685" i="54"/>
  <c r="B685" i="47" s="1"/>
  <c r="D685" i="47" s="1"/>
  <c r="W685" i="47" s="1"/>
  <c r="X685" i="47" s="1"/>
  <c r="CG685" i="54"/>
  <c r="DI685" i="54" s="1"/>
  <c r="DJ685" i="54" s="1"/>
  <c r="DK685" i="54" s="1"/>
  <c r="CI685" i="54"/>
  <c r="CM685" i="54"/>
  <c r="CP685" i="54" s="1"/>
  <c r="CQ685" i="54" s="1"/>
  <c r="CR685" i="54" s="1"/>
  <c r="CJ685" i="54"/>
  <c r="CK685" i="54"/>
  <c r="CL685" i="54"/>
  <c r="CF685" i="54"/>
  <c r="CN333" i="54"/>
  <c r="B337" i="44" s="1"/>
  <c r="CN689" i="54"/>
  <c r="B693" i="44" s="1"/>
  <c r="CN433" i="54"/>
  <c r="B437" i="44" s="1"/>
  <c r="CH92" i="54"/>
  <c r="B92" i="47" s="1"/>
  <c r="D92" i="47" s="1"/>
  <c r="W92" i="47" s="1"/>
  <c r="X92" i="47" s="1"/>
  <c r="CM92" i="54"/>
  <c r="CP92" i="54" s="1"/>
  <c r="CQ92" i="54" s="1"/>
  <c r="CR92" i="54" s="1"/>
  <c r="CF92" i="54"/>
  <c r="CG92" i="54"/>
  <c r="DI92" i="54" s="1"/>
  <c r="DJ92" i="54" s="1"/>
  <c r="DK92" i="54" s="1"/>
  <c r="CI92" i="54"/>
  <c r="CK92" i="54"/>
  <c r="CJ92" i="54"/>
  <c r="CL92" i="54"/>
  <c r="CF126" i="54"/>
  <c r="CH126" i="54"/>
  <c r="B126" i="47" s="1"/>
  <c r="D126" i="47" s="1"/>
  <c r="W126" i="47" s="1"/>
  <c r="X126" i="47" s="1"/>
  <c r="CG126" i="54"/>
  <c r="DI126" i="54" s="1"/>
  <c r="DJ126" i="54" s="1"/>
  <c r="DK126" i="54" s="1"/>
  <c r="CI126" i="54"/>
  <c r="CM126" i="54"/>
  <c r="CP126" i="54" s="1"/>
  <c r="CQ126" i="54" s="1"/>
  <c r="CR126" i="54" s="1"/>
  <c r="CJ126" i="54"/>
  <c r="CK126" i="54"/>
  <c r="CL126" i="54"/>
  <c r="CK15" i="54"/>
  <c r="CI15" i="54"/>
  <c r="CH15" i="54"/>
  <c r="B15" i="47" s="1"/>
  <c r="D15" i="47" s="1"/>
  <c r="W15" i="47" s="1"/>
  <c r="X15" i="47" s="1"/>
  <c r="CG15" i="54"/>
  <c r="DI15" i="54" s="1"/>
  <c r="DJ15" i="54" s="1"/>
  <c r="DK15" i="54" s="1"/>
  <c r="CJ15" i="54"/>
  <c r="CM15" i="54"/>
  <c r="CP15" i="54" s="1"/>
  <c r="CQ15" i="54" s="1"/>
  <c r="CR15" i="54" s="1"/>
  <c r="CL15" i="54"/>
  <c r="CF15" i="54"/>
  <c r="CF25" i="54"/>
  <c r="CJ25" i="54"/>
  <c r="CM25" i="54"/>
  <c r="CP25" i="54" s="1"/>
  <c r="CQ25" i="54" s="1"/>
  <c r="CR25" i="54" s="1"/>
  <c r="CI25" i="54"/>
  <c r="CL25" i="54"/>
  <c r="CG25" i="54"/>
  <c r="DI25" i="54" s="1"/>
  <c r="DJ25" i="54" s="1"/>
  <c r="DK25" i="54" s="1"/>
  <c r="CK25" i="54"/>
  <c r="CH25" i="54"/>
  <c r="B25" i="47" s="1"/>
  <c r="D25" i="47" s="1"/>
  <c r="W25" i="47" s="1"/>
  <c r="X25" i="47" s="1"/>
  <c r="CM737" i="54"/>
  <c r="CP737" i="54" s="1"/>
  <c r="CQ737" i="54" s="1"/>
  <c r="CR737" i="54" s="1"/>
  <c r="CJ737" i="54"/>
  <c r="CG737" i="54"/>
  <c r="DI737" i="54" s="1"/>
  <c r="DJ737" i="54" s="1"/>
  <c r="DK737" i="54" s="1"/>
  <c r="CK737" i="54"/>
  <c r="CI737" i="54"/>
  <c r="CH737" i="54"/>
  <c r="B737" i="47" s="1"/>
  <c r="D737" i="47" s="1"/>
  <c r="W737" i="47" s="1"/>
  <c r="X737" i="47" s="1"/>
  <c r="CL737" i="54"/>
  <c r="CF737" i="54"/>
  <c r="CK469" i="54"/>
  <c r="CL469" i="54"/>
  <c r="CJ469" i="54"/>
  <c r="CM469" i="54"/>
  <c r="CP469" i="54" s="1"/>
  <c r="CQ469" i="54" s="1"/>
  <c r="CR469" i="54" s="1"/>
  <c r="CI469" i="54"/>
  <c r="CF469" i="54"/>
  <c r="CG469" i="54"/>
  <c r="DI469" i="54" s="1"/>
  <c r="DJ469" i="54" s="1"/>
  <c r="DK469" i="54" s="1"/>
  <c r="CH469" i="54"/>
  <c r="B469" i="47" s="1"/>
  <c r="D469" i="47" s="1"/>
  <c r="W469" i="47" s="1"/>
  <c r="X469" i="47" s="1"/>
  <c r="CH361" i="54"/>
  <c r="B361" i="47" s="1"/>
  <c r="D361" i="47" s="1"/>
  <c r="W361" i="47" s="1"/>
  <c r="X361" i="47" s="1"/>
  <c r="CJ361" i="54"/>
  <c r="CG361" i="54"/>
  <c r="DI361" i="54" s="1"/>
  <c r="DJ361" i="54" s="1"/>
  <c r="DK361" i="54" s="1"/>
  <c r="CF361" i="54"/>
  <c r="CM361" i="54"/>
  <c r="CP361" i="54" s="1"/>
  <c r="CQ361" i="54" s="1"/>
  <c r="CR361" i="54" s="1"/>
  <c r="CL361" i="54"/>
  <c r="CI361" i="54"/>
  <c r="CK361" i="54"/>
  <c r="CI781" i="54"/>
  <c r="CG781" i="54"/>
  <c r="DI781" i="54" s="1"/>
  <c r="DJ781" i="54" s="1"/>
  <c r="DK781" i="54" s="1"/>
  <c r="CF781" i="54"/>
  <c r="CH781" i="54"/>
  <c r="B781" i="47" s="1"/>
  <c r="D781" i="47" s="1"/>
  <c r="W781" i="47" s="1"/>
  <c r="X781" i="47" s="1"/>
  <c r="CL781" i="54"/>
  <c r="CJ781" i="54"/>
  <c r="CK781" i="54"/>
  <c r="CM781" i="54"/>
  <c r="CP781" i="54" s="1"/>
  <c r="CQ781" i="54" s="1"/>
  <c r="CR781" i="54" s="1"/>
  <c r="CF317" i="54"/>
  <c r="CM317" i="54"/>
  <c r="CP317" i="54" s="1"/>
  <c r="CQ317" i="54" s="1"/>
  <c r="CR317" i="54" s="1"/>
  <c r="CL317" i="54"/>
  <c r="CH317" i="54"/>
  <c r="B317" i="47" s="1"/>
  <c r="D317" i="47" s="1"/>
  <c r="W317" i="47" s="1"/>
  <c r="X317" i="47" s="1"/>
  <c r="CJ317" i="54"/>
  <c r="CI317" i="54"/>
  <c r="CK317" i="54"/>
  <c r="CG317" i="54"/>
  <c r="DI317" i="54" s="1"/>
  <c r="DJ317" i="54" s="1"/>
  <c r="DK317" i="54" s="1"/>
  <c r="CJ933" i="54"/>
  <c r="CF933" i="54"/>
  <c r="CK933" i="54"/>
  <c r="CL933" i="54"/>
  <c r="CI933" i="54"/>
  <c r="CG933" i="54"/>
  <c r="DI933" i="54" s="1"/>
  <c r="DJ933" i="54" s="1"/>
  <c r="DK933" i="54" s="1"/>
  <c r="CH933" i="54"/>
  <c r="B933" i="47" s="1"/>
  <c r="D933" i="47" s="1"/>
  <c r="W933" i="47" s="1"/>
  <c r="X933" i="47" s="1"/>
  <c r="CM933" i="54"/>
  <c r="CP933" i="54" s="1"/>
  <c r="CQ933" i="54" s="1"/>
  <c r="CR933" i="54" s="1"/>
  <c r="CF814" i="54"/>
  <c r="CJ814" i="54"/>
  <c r="CL814" i="54"/>
  <c r="CM814" i="54"/>
  <c r="CP814" i="54" s="1"/>
  <c r="CQ814" i="54" s="1"/>
  <c r="CR814" i="54" s="1"/>
  <c r="CG814" i="54"/>
  <c r="DI814" i="54" s="1"/>
  <c r="DJ814" i="54" s="1"/>
  <c r="DK814" i="54" s="1"/>
  <c r="CH814" i="54"/>
  <c r="B814" i="47" s="1"/>
  <c r="D814" i="47" s="1"/>
  <c r="W814" i="47" s="1"/>
  <c r="X814" i="47" s="1"/>
  <c r="CI814" i="54"/>
  <c r="CK814" i="54"/>
  <c r="CM454" i="54"/>
  <c r="CP454" i="54" s="1"/>
  <c r="CQ454" i="54" s="1"/>
  <c r="CR454" i="54" s="1"/>
  <c r="CG454" i="54"/>
  <c r="DI454" i="54" s="1"/>
  <c r="DJ454" i="54" s="1"/>
  <c r="DK454" i="54" s="1"/>
  <c r="CJ454" i="54"/>
  <c r="CI454" i="54"/>
  <c r="CF454" i="54"/>
  <c r="CH454" i="54"/>
  <c r="B454" i="47" s="1"/>
  <c r="D454" i="47" s="1"/>
  <c r="W454" i="47" s="1"/>
  <c r="X454" i="47" s="1"/>
  <c r="CL454" i="54"/>
  <c r="CK454" i="54"/>
  <c r="CM313" i="54"/>
  <c r="CP313" i="54" s="1"/>
  <c r="CQ313" i="54" s="1"/>
  <c r="CR313" i="54" s="1"/>
  <c r="CK313" i="54"/>
  <c r="CF313" i="54"/>
  <c r="CH313" i="54"/>
  <c r="B313" i="47" s="1"/>
  <c r="D313" i="47" s="1"/>
  <c r="W313" i="47" s="1"/>
  <c r="X313" i="47" s="1"/>
  <c r="CL313" i="54"/>
  <c r="CJ313" i="54"/>
  <c r="CG313" i="54"/>
  <c r="DI313" i="54" s="1"/>
  <c r="DJ313" i="54" s="1"/>
  <c r="DK313" i="54" s="1"/>
  <c r="CI313" i="54"/>
  <c r="CF435" i="54"/>
  <c r="CG435" i="54"/>
  <c r="DI435" i="54" s="1"/>
  <c r="DJ435" i="54" s="1"/>
  <c r="DK435" i="54" s="1"/>
  <c r="CL435" i="54"/>
  <c r="CI435" i="54"/>
  <c r="CH435" i="54"/>
  <c r="B435" i="47" s="1"/>
  <c r="D435" i="47" s="1"/>
  <c r="W435" i="47" s="1"/>
  <c r="X435" i="47" s="1"/>
  <c r="CK435" i="54"/>
  <c r="CM435" i="54"/>
  <c r="CP435" i="54" s="1"/>
  <c r="CQ435" i="54" s="1"/>
  <c r="CR435" i="54" s="1"/>
  <c r="CJ435" i="54"/>
  <c r="CH395" i="54"/>
  <c r="B395" i="47" s="1"/>
  <c r="D395" i="47" s="1"/>
  <c r="W395" i="47" s="1"/>
  <c r="X395" i="47" s="1"/>
  <c r="CM395" i="54"/>
  <c r="CP395" i="54" s="1"/>
  <c r="CQ395" i="54" s="1"/>
  <c r="CR395" i="54" s="1"/>
  <c r="CJ395" i="54"/>
  <c r="CK395" i="54"/>
  <c r="CG395" i="54"/>
  <c r="DI395" i="54" s="1"/>
  <c r="DJ395" i="54" s="1"/>
  <c r="DK395" i="54" s="1"/>
  <c r="CI395" i="54"/>
  <c r="CF395" i="54"/>
  <c r="CL395" i="54"/>
  <c r="CI894" i="54"/>
  <c r="CF894" i="54"/>
  <c r="CJ894" i="54"/>
  <c r="CL894" i="54"/>
  <c r="CK894" i="54"/>
  <c r="CG894" i="54"/>
  <c r="DI894" i="54" s="1"/>
  <c r="DJ894" i="54" s="1"/>
  <c r="DK894" i="54" s="1"/>
  <c r="CM894" i="54"/>
  <c r="CP894" i="54" s="1"/>
  <c r="CQ894" i="54" s="1"/>
  <c r="CR894" i="54" s="1"/>
  <c r="CH894" i="54"/>
  <c r="B894" i="47" s="1"/>
  <c r="D894" i="47" s="1"/>
  <c r="W894" i="47" s="1"/>
  <c r="X894" i="47" s="1"/>
  <c r="CG526" i="54"/>
  <c r="DI526" i="54" s="1"/>
  <c r="DJ526" i="54" s="1"/>
  <c r="DK526" i="54" s="1"/>
  <c r="CM526" i="54"/>
  <c r="CP526" i="54" s="1"/>
  <c r="CQ526" i="54" s="1"/>
  <c r="CR526" i="54" s="1"/>
  <c r="CL526" i="54"/>
  <c r="CF526" i="54"/>
  <c r="CI526" i="54"/>
  <c r="CK526" i="54"/>
  <c r="CJ526" i="54"/>
  <c r="CH526" i="54"/>
  <c r="B526" i="47" s="1"/>
  <c r="D526" i="47" s="1"/>
  <c r="W526" i="47" s="1"/>
  <c r="X526" i="47" s="1"/>
  <c r="CH771" i="54"/>
  <c r="B771" i="47" s="1"/>
  <c r="D771" i="47" s="1"/>
  <c r="W771" i="47" s="1"/>
  <c r="X771" i="47" s="1"/>
  <c r="CI771" i="54"/>
  <c r="CF771" i="54"/>
  <c r="CM771" i="54"/>
  <c r="CP771" i="54" s="1"/>
  <c r="CQ771" i="54" s="1"/>
  <c r="CR771" i="54" s="1"/>
  <c r="CG771" i="54"/>
  <c r="DI771" i="54" s="1"/>
  <c r="DJ771" i="54" s="1"/>
  <c r="DK771" i="54" s="1"/>
  <c r="CJ771" i="54"/>
  <c r="CK771" i="54"/>
  <c r="CL771" i="54"/>
  <c r="CF181" i="54"/>
  <c r="CH181" i="54"/>
  <c r="B181" i="47" s="1"/>
  <c r="D181" i="47" s="1"/>
  <c r="W181" i="47" s="1"/>
  <c r="X181" i="47" s="1"/>
  <c r="CK181" i="54"/>
  <c r="CI181" i="54"/>
  <c r="CG181" i="54"/>
  <c r="DI181" i="54" s="1"/>
  <c r="DJ181" i="54" s="1"/>
  <c r="DK181" i="54" s="1"/>
  <c r="CL181" i="54"/>
  <c r="CJ181" i="54"/>
  <c r="CM181" i="54"/>
  <c r="CP181" i="54" s="1"/>
  <c r="CQ181" i="54" s="1"/>
  <c r="CR181" i="54" s="1"/>
  <c r="CF58" i="54"/>
  <c r="CK58" i="54"/>
  <c r="CI58" i="54"/>
  <c r="CH58" i="54"/>
  <c r="B58" i="47" s="1"/>
  <c r="D58" i="47" s="1"/>
  <c r="W58" i="47" s="1"/>
  <c r="X58" i="47" s="1"/>
  <c r="CJ58" i="54"/>
  <c r="CM58" i="54"/>
  <c r="CP58" i="54" s="1"/>
  <c r="CQ58" i="54" s="1"/>
  <c r="CR58" i="54" s="1"/>
  <c r="CG58" i="54"/>
  <c r="DI58" i="54" s="1"/>
  <c r="DJ58" i="54" s="1"/>
  <c r="DK58" i="54" s="1"/>
  <c r="CL58" i="54"/>
  <c r="CF42" i="54"/>
  <c r="CK42" i="54"/>
  <c r="CJ42" i="54"/>
  <c r="CH42" i="54"/>
  <c r="B42" i="47" s="1"/>
  <c r="D42" i="47" s="1"/>
  <c r="W42" i="47" s="1"/>
  <c r="X42" i="47" s="1"/>
  <c r="CG42" i="54"/>
  <c r="DI42" i="54" s="1"/>
  <c r="DJ42" i="54" s="1"/>
  <c r="DK42" i="54" s="1"/>
  <c r="CI42" i="54"/>
  <c r="CM42" i="54"/>
  <c r="CP42" i="54" s="1"/>
  <c r="CQ42" i="54" s="1"/>
  <c r="CR42" i="54" s="1"/>
  <c r="CL42" i="54"/>
  <c r="CF377" i="54"/>
  <c r="CL377" i="54"/>
  <c r="CJ377" i="54"/>
  <c r="CK377" i="54"/>
  <c r="CH377" i="54"/>
  <c r="B377" i="47" s="1"/>
  <c r="D377" i="47" s="1"/>
  <c r="W377" i="47" s="1"/>
  <c r="X377" i="47" s="1"/>
  <c r="CM377" i="54"/>
  <c r="CP377" i="54" s="1"/>
  <c r="CQ377" i="54" s="1"/>
  <c r="CR377" i="54" s="1"/>
  <c r="CG377" i="54"/>
  <c r="DI377" i="54" s="1"/>
  <c r="DJ377" i="54" s="1"/>
  <c r="DK377" i="54" s="1"/>
  <c r="CI377" i="54"/>
  <c r="CH301" i="54"/>
  <c r="B301" i="47" s="1"/>
  <c r="D301" i="47" s="1"/>
  <c r="W301" i="47" s="1"/>
  <c r="X301" i="47" s="1"/>
  <c r="CG301" i="54"/>
  <c r="DI301" i="54" s="1"/>
  <c r="DJ301" i="54" s="1"/>
  <c r="DK301" i="54" s="1"/>
  <c r="CK301" i="54"/>
  <c r="CF301" i="54"/>
  <c r="CJ301" i="54"/>
  <c r="CM301" i="54"/>
  <c r="CP301" i="54" s="1"/>
  <c r="CQ301" i="54" s="1"/>
  <c r="CR301" i="54" s="1"/>
  <c r="CI301" i="54"/>
  <c r="CL301" i="54"/>
  <c r="CF549" i="54"/>
  <c r="CG549" i="54"/>
  <c r="DI549" i="54" s="1"/>
  <c r="DJ549" i="54" s="1"/>
  <c r="DK549" i="54" s="1"/>
  <c r="CL549" i="54"/>
  <c r="CM549" i="54"/>
  <c r="CP549" i="54" s="1"/>
  <c r="CQ549" i="54" s="1"/>
  <c r="CR549" i="54" s="1"/>
  <c r="CJ549" i="54"/>
  <c r="CH549" i="54"/>
  <c r="B549" i="47" s="1"/>
  <c r="D549" i="47" s="1"/>
  <c r="W549" i="47" s="1"/>
  <c r="X549" i="47" s="1"/>
  <c r="CI549" i="54"/>
  <c r="CK549" i="54"/>
  <c r="CF378" i="54"/>
  <c r="CK378" i="54"/>
  <c r="CL378" i="54"/>
  <c r="CM378" i="54"/>
  <c r="CP378" i="54" s="1"/>
  <c r="CQ378" i="54" s="1"/>
  <c r="CR378" i="54" s="1"/>
  <c r="CH378" i="54"/>
  <c r="B378" i="47" s="1"/>
  <c r="D378" i="47" s="1"/>
  <c r="W378" i="47" s="1"/>
  <c r="X378" i="47" s="1"/>
  <c r="CI378" i="54"/>
  <c r="CJ378" i="54"/>
  <c r="CG378" i="54"/>
  <c r="DI378" i="54" s="1"/>
  <c r="DJ378" i="54" s="1"/>
  <c r="DK378" i="54" s="1"/>
  <c r="CF838" i="54"/>
  <c r="CK838" i="54"/>
  <c r="CG838" i="54"/>
  <c r="DI838" i="54" s="1"/>
  <c r="DJ838" i="54" s="1"/>
  <c r="DK838" i="54" s="1"/>
  <c r="CL838" i="54"/>
  <c r="CI838" i="54"/>
  <c r="CH838" i="54"/>
  <c r="B838" i="47" s="1"/>
  <c r="D838" i="47" s="1"/>
  <c r="W838" i="47" s="1"/>
  <c r="X838" i="47" s="1"/>
  <c r="CJ838" i="54"/>
  <c r="CM838" i="54"/>
  <c r="CP838" i="54" s="1"/>
  <c r="CQ838" i="54" s="1"/>
  <c r="CR838" i="54" s="1"/>
  <c r="CG176" i="54"/>
  <c r="DI176" i="54" s="1"/>
  <c r="DJ176" i="54" s="1"/>
  <c r="DK176" i="54" s="1"/>
  <c r="CL176" i="54"/>
  <c r="CM176" i="54"/>
  <c r="CP176" i="54" s="1"/>
  <c r="CQ176" i="54" s="1"/>
  <c r="CR176" i="54" s="1"/>
  <c r="CF176" i="54"/>
  <c r="CI176" i="54"/>
  <c r="CH176" i="54"/>
  <c r="B176" i="47" s="1"/>
  <c r="D176" i="47" s="1"/>
  <c r="W176" i="47" s="1"/>
  <c r="X176" i="47" s="1"/>
  <c r="CK176" i="54"/>
  <c r="CJ176" i="54"/>
  <c r="CH544" i="54"/>
  <c r="B544" i="47" s="1"/>
  <c r="D544" i="47" s="1"/>
  <c r="W544" i="47" s="1"/>
  <c r="X544" i="47" s="1"/>
  <c r="CJ544" i="54"/>
  <c r="CK544" i="54"/>
  <c r="CG544" i="54"/>
  <c r="DI544" i="54" s="1"/>
  <c r="DJ544" i="54" s="1"/>
  <c r="DK544" i="54" s="1"/>
  <c r="CI544" i="54"/>
  <c r="CL544" i="54"/>
  <c r="CM544" i="54"/>
  <c r="CP544" i="54" s="1"/>
  <c r="CQ544" i="54" s="1"/>
  <c r="CR544" i="54" s="1"/>
  <c r="CF544" i="54"/>
  <c r="CM621" i="54"/>
  <c r="CP621" i="54" s="1"/>
  <c r="CQ621" i="54" s="1"/>
  <c r="CR621" i="54" s="1"/>
  <c r="CG621" i="54"/>
  <c r="DI621" i="54" s="1"/>
  <c r="DJ621" i="54" s="1"/>
  <c r="DK621" i="54" s="1"/>
  <c r="CJ621" i="54"/>
  <c r="CH621" i="54"/>
  <c r="B621" i="47" s="1"/>
  <c r="D621" i="47" s="1"/>
  <c r="W621" i="47" s="1"/>
  <c r="X621" i="47" s="1"/>
  <c r="CF621" i="54"/>
  <c r="CK621" i="54"/>
  <c r="CL621" i="54"/>
  <c r="CI621" i="54"/>
  <c r="CM355" i="54"/>
  <c r="CP355" i="54" s="1"/>
  <c r="CQ355" i="54" s="1"/>
  <c r="CR355" i="54" s="1"/>
  <c r="CJ355" i="54"/>
  <c r="CF355" i="54"/>
  <c r="CG355" i="54"/>
  <c r="DI355" i="54" s="1"/>
  <c r="DJ355" i="54" s="1"/>
  <c r="DK355" i="54" s="1"/>
  <c r="CL355" i="54"/>
  <c r="CH355" i="54"/>
  <c r="B355" i="47" s="1"/>
  <c r="D355" i="47" s="1"/>
  <c r="W355" i="47" s="1"/>
  <c r="X355" i="47" s="1"/>
  <c r="CI355" i="54"/>
  <c r="CK355" i="54"/>
  <c r="CH422" i="54"/>
  <c r="B422" i="47" s="1"/>
  <c r="D422" i="47" s="1"/>
  <c r="W422" i="47" s="1"/>
  <c r="X422" i="47" s="1"/>
  <c r="CM422" i="54"/>
  <c r="CP422" i="54" s="1"/>
  <c r="CQ422" i="54" s="1"/>
  <c r="CR422" i="54" s="1"/>
  <c r="CJ422" i="54"/>
  <c r="CK422" i="54"/>
  <c r="CG422" i="54"/>
  <c r="DI422" i="54" s="1"/>
  <c r="DJ422" i="54" s="1"/>
  <c r="DK422" i="54" s="1"/>
  <c r="CI422" i="54"/>
  <c r="CF422" i="54"/>
  <c r="CL422" i="54"/>
  <c r="CH79" i="54"/>
  <c r="B79" i="47" s="1"/>
  <c r="D79" i="47" s="1"/>
  <c r="W79" i="47" s="1"/>
  <c r="X79" i="47" s="1"/>
  <c r="CK79" i="54"/>
  <c r="CJ79" i="54"/>
  <c r="CF79" i="54"/>
  <c r="CL79" i="54"/>
  <c r="CM79" i="54"/>
  <c r="CP79" i="54" s="1"/>
  <c r="CQ79" i="54" s="1"/>
  <c r="CR79" i="54" s="1"/>
  <c r="CI79" i="54"/>
  <c r="CG79" i="54"/>
  <c r="DI79" i="54" s="1"/>
  <c r="DJ79" i="54" s="1"/>
  <c r="DK79" i="54" s="1"/>
  <c r="CH113" i="54"/>
  <c r="B113" i="47" s="1"/>
  <c r="D113" i="47" s="1"/>
  <c r="W113" i="47" s="1"/>
  <c r="X113" i="47" s="1"/>
  <c r="CI113" i="54"/>
  <c r="CK113" i="54"/>
  <c r="CG113" i="54"/>
  <c r="DI113" i="54" s="1"/>
  <c r="DJ113" i="54" s="1"/>
  <c r="DK113" i="54" s="1"/>
  <c r="CF113" i="54"/>
  <c r="CM113" i="54"/>
  <c r="CP113" i="54" s="1"/>
  <c r="CQ113" i="54" s="1"/>
  <c r="CR113" i="54" s="1"/>
  <c r="CL113" i="54"/>
  <c r="CJ113" i="54"/>
  <c r="CF791" i="54"/>
  <c r="CJ791" i="54"/>
  <c r="CM791" i="54"/>
  <c r="CP791" i="54" s="1"/>
  <c r="CQ791" i="54" s="1"/>
  <c r="CR791" i="54" s="1"/>
  <c r="CK791" i="54"/>
  <c r="CI791" i="54"/>
  <c r="CL791" i="54"/>
  <c r="CG791" i="54"/>
  <c r="DI791" i="54" s="1"/>
  <c r="DJ791" i="54" s="1"/>
  <c r="DK791" i="54" s="1"/>
  <c r="CH791" i="54"/>
  <c r="B791" i="47" s="1"/>
  <c r="D791" i="47" s="1"/>
  <c r="W791" i="47" s="1"/>
  <c r="X791" i="47" s="1"/>
  <c r="CJ481" i="54"/>
  <c r="CH481" i="54"/>
  <c r="B481" i="47" s="1"/>
  <c r="D481" i="47" s="1"/>
  <c r="W481" i="47" s="1"/>
  <c r="X481" i="47" s="1"/>
  <c r="CL481" i="54"/>
  <c r="CI481" i="54"/>
  <c r="CK481" i="54"/>
  <c r="CM481" i="54"/>
  <c r="CP481" i="54" s="1"/>
  <c r="CQ481" i="54" s="1"/>
  <c r="CR481" i="54" s="1"/>
  <c r="CG481" i="54"/>
  <c r="DI481" i="54" s="1"/>
  <c r="DJ481" i="54" s="1"/>
  <c r="DK481" i="54" s="1"/>
  <c r="CF481" i="54"/>
  <c r="CI614" i="54"/>
  <c r="CJ614" i="54"/>
  <c r="CF614" i="54"/>
  <c r="CM614" i="54"/>
  <c r="CP614" i="54" s="1"/>
  <c r="CQ614" i="54" s="1"/>
  <c r="CR614" i="54" s="1"/>
  <c r="CL614" i="54"/>
  <c r="CG614" i="54"/>
  <c r="DI614" i="54" s="1"/>
  <c r="DJ614" i="54" s="1"/>
  <c r="DK614" i="54" s="1"/>
  <c r="CH614" i="54"/>
  <c r="B614" i="47" s="1"/>
  <c r="D614" i="47" s="1"/>
  <c r="W614" i="47" s="1"/>
  <c r="X614" i="47" s="1"/>
  <c r="CK614" i="54"/>
  <c r="CH851" i="54"/>
  <c r="B851" i="47" s="1"/>
  <c r="D851" i="47" s="1"/>
  <c r="W851" i="47" s="1"/>
  <c r="X851" i="47" s="1"/>
  <c r="CI851" i="54"/>
  <c r="CJ851" i="54"/>
  <c r="CK851" i="54"/>
  <c r="CG851" i="54"/>
  <c r="DI851" i="54" s="1"/>
  <c r="DJ851" i="54" s="1"/>
  <c r="DK851" i="54" s="1"/>
  <c r="CF851" i="54"/>
  <c r="CM851" i="54"/>
  <c r="CP851" i="54" s="1"/>
  <c r="CQ851" i="54" s="1"/>
  <c r="CR851" i="54" s="1"/>
  <c r="CL851" i="54"/>
  <c r="CL649" i="54"/>
  <c r="CF649" i="54"/>
  <c r="CG649" i="54"/>
  <c r="DI649" i="54" s="1"/>
  <c r="DJ649" i="54" s="1"/>
  <c r="DK649" i="54" s="1"/>
  <c r="CH649" i="54"/>
  <c r="B649" i="47" s="1"/>
  <c r="D649" i="47" s="1"/>
  <c r="W649" i="47" s="1"/>
  <c r="X649" i="47" s="1"/>
  <c r="CM649" i="54"/>
  <c r="CP649" i="54" s="1"/>
  <c r="CQ649" i="54" s="1"/>
  <c r="CR649" i="54" s="1"/>
  <c r="CI649" i="54"/>
  <c r="CJ649" i="54"/>
  <c r="CK649" i="54"/>
  <c r="CJ259" i="54"/>
  <c r="CK259" i="54"/>
  <c r="CL259" i="54"/>
  <c r="CG259" i="54"/>
  <c r="DI259" i="54" s="1"/>
  <c r="DJ259" i="54" s="1"/>
  <c r="DK259" i="54" s="1"/>
  <c r="CH259" i="54"/>
  <c r="B259" i="47" s="1"/>
  <c r="D259" i="47" s="1"/>
  <c r="W259" i="47" s="1"/>
  <c r="X259" i="47" s="1"/>
  <c r="CM259" i="54"/>
  <c r="CP259" i="54" s="1"/>
  <c r="CQ259" i="54" s="1"/>
  <c r="CR259" i="54" s="1"/>
  <c r="CI259" i="54"/>
  <c r="CF259" i="54"/>
  <c r="CI379" i="54"/>
  <c r="CK379" i="54"/>
  <c r="CF379" i="54"/>
  <c r="CM379" i="54"/>
  <c r="CP379" i="54" s="1"/>
  <c r="CQ379" i="54" s="1"/>
  <c r="CR379" i="54" s="1"/>
  <c r="CH379" i="54"/>
  <c r="B379" i="47" s="1"/>
  <c r="D379" i="47" s="1"/>
  <c r="W379" i="47" s="1"/>
  <c r="X379" i="47" s="1"/>
  <c r="CJ379" i="54"/>
  <c r="CG379" i="54"/>
  <c r="DI379" i="54" s="1"/>
  <c r="DJ379" i="54" s="1"/>
  <c r="DK379" i="54" s="1"/>
  <c r="CL379" i="54"/>
  <c r="CK143" i="54"/>
  <c r="CF143" i="54"/>
  <c r="CH143" i="54"/>
  <c r="B143" i="47" s="1"/>
  <c r="D143" i="47" s="1"/>
  <c r="W143" i="47" s="1"/>
  <c r="X143" i="47" s="1"/>
  <c r="CI143" i="54"/>
  <c r="CJ143" i="54"/>
  <c r="CL143" i="54"/>
  <c r="CM143" i="54"/>
  <c r="CP143" i="54" s="1"/>
  <c r="CQ143" i="54" s="1"/>
  <c r="CR143" i="54" s="1"/>
  <c r="CG143" i="54"/>
  <c r="DI143" i="54" s="1"/>
  <c r="DJ143" i="54" s="1"/>
  <c r="DK143" i="54" s="1"/>
  <c r="CM256" i="54"/>
  <c r="CP256" i="54" s="1"/>
  <c r="CQ256" i="54" s="1"/>
  <c r="CR256" i="54" s="1"/>
  <c r="CH256" i="54"/>
  <c r="B256" i="47" s="1"/>
  <c r="D256" i="47" s="1"/>
  <c r="W256" i="47" s="1"/>
  <c r="X256" i="47" s="1"/>
  <c r="CF256" i="54"/>
  <c r="CK256" i="54"/>
  <c r="CL256" i="54"/>
  <c r="CG256" i="54"/>
  <c r="DI256" i="54" s="1"/>
  <c r="DJ256" i="54" s="1"/>
  <c r="DK256" i="54" s="1"/>
  <c r="CI256" i="54"/>
  <c r="CJ256" i="54"/>
  <c r="CG759" i="54"/>
  <c r="DI759" i="54" s="1"/>
  <c r="DJ759" i="54" s="1"/>
  <c r="DK759" i="54" s="1"/>
  <c r="CM759" i="54"/>
  <c r="CP759" i="54" s="1"/>
  <c r="CQ759" i="54" s="1"/>
  <c r="CR759" i="54" s="1"/>
  <c r="CI759" i="54"/>
  <c r="CJ759" i="54"/>
  <c r="CK759" i="54"/>
  <c r="CL759" i="54"/>
  <c r="CH759" i="54"/>
  <c r="B759" i="47" s="1"/>
  <c r="D759" i="47" s="1"/>
  <c r="W759" i="47" s="1"/>
  <c r="X759" i="47" s="1"/>
  <c r="CF759" i="54"/>
  <c r="CL189" i="54"/>
  <c r="CG189" i="54"/>
  <c r="DI189" i="54" s="1"/>
  <c r="DJ189" i="54" s="1"/>
  <c r="DK189" i="54" s="1"/>
  <c r="CI189" i="54"/>
  <c r="CM189" i="54"/>
  <c r="CP189" i="54" s="1"/>
  <c r="CQ189" i="54" s="1"/>
  <c r="CR189" i="54" s="1"/>
  <c r="CJ189" i="54"/>
  <c r="CH189" i="54"/>
  <c r="B189" i="47" s="1"/>
  <c r="D189" i="47" s="1"/>
  <c r="W189" i="47" s="1"/>
  <c r="X189" i="47" s="1"/>
  <c r="CF189" i="54"/>
  <c r="CK189" i="54"/>
  <c r="CJ642" i="54"/>
  <c r="CL642" i="54"/>
  <c r="CF642" i="54"/>
  <c r="CI642" i="54"/>
  <c r="CM642" i="54"/>
  <c r="CP642" i="54" s="1"/>
  <c r="CQ642" i="54" s="1"/>
  <c r="CR642" i="54" s="1"/>
  <c r="CH642" i="54"/>
  <c r="B642" i="47" s="1"/>
  <c r="D642" i="47" s="1"/>
  <c r="W642" i="47" s="1"/>
  <c r="X642" i="47" s="1"/>
  <c r="CG642" i="54"/>
  <c r="DI642" i="54" s="1"/>
  <c r="DJ642" i="54" s="1"/>
  <c r="DK642" i="54" s="1"/>
  <c r="CK642" i="54"/>
  <c r="CL988" i="54"/>
  <c r="CG988" i="54"/>
  <c r="DI988" i="54" s="1"/>
  <c r="DJ988" i="54" s="1"/>
  <c r="DK988" i="54" s="1"/>
  <c r="CJ988" i="54"/>
  <c r="CM988" i="54"/>
  <c r="CP988" i="54" s="1"/>
  <c r="CQ988" i="54" s="1"/>
  <c r="CR988" i="54" s="1"/>
  <c r="CK988" i="54"/>
  <c r="CF988" i="54"/>
  <c r="CH988" i="54"/>
  <c r="B988" i="47" s="1"/>
  <c r="D988" i="47" s="1"/>
  <c r="W988" i="47" s="1"/>
  <c r="X988" i="47" s="1"/>
  <c r="CI988" i="54"/>
  <c r="CG690" i="54"/>
  <c r="DI690" i="54" s="1"/>
  <c r="DJ690" i="54" s="1"/>
  <c r="DK690" i="54" s="1"/>
  <c r="CM690" i="54"/>
  <c r="CP690" i="54" s="1"/>
  <c r="CQ690" i="54" s="1"/>
  <c r="CR690" i="54" s="1"/>
  <c r="CH690" i="54"/>
  <c r="B690" i="47" s="1"/>
  <c r="D690" i="47" s="1"/>
  <c r="W690" i="47" s="1"/>
  <c r="X690" i="47" s="1"/>
  <c r="CK690" i="54"/>
  <c r="CF690" i="54"/>
  <c r="CJ690" i="54"/>
  <c r="CI690" i="54"/>
  <c r="CL690" i="54"/>
  <c r="CG869" i="54"/>
  <c r="DI869" i="54" s="1"/>
  <c r="DJ869" i="54" s="1"/>
  <c r="DK869" i="54" s="1"/>
  <c r="CH869" i="54"/>
  <c r="B869" i="47" s="1"/>
  <c r="D869" i="47" s="1"/>
  <c r="W869" i="47" s="1"/>
  <c r="X869" i="47" s="1"/>
  <c r="CM869" i="54"/>
  <c r="CP869" i="54" s="1"/>
  <c r="CQ869" i="54" s="1"/>
  <c r="CR869" i="54" s="1"/>
  <c r="CI869" i="54"/>
  <c r="CK869" i="54"/>
  <c r="CJ869" i="54"/>
  <c r="CF869" i="54"/>
  <c r="CL869" i="54"/>
  <c r="CJ384" i="54"/>
  <c r="CF384" i="54"/>
  <c r="CK384" i="54"/>
  <c r="CL384" i="54"/>
  <c r="CI384" i="54"/>
  <c r="CH384" i="54"/>
  <c r="B384" i="47" s="1"/>
  <c r="D384" i="47" s="1"/>
  <c r="W384" i="47" s="1"/>
  <c r="X384" i="47" s="1"/>
  <c r="CG384" i="54"/>
  <c r="DI384" i="54" s="1"/>
  <c r="DJ384" i="54" s="1"/>
  <c r="DK384" i="54" s="1"/>
  <c r="CM384" i="54"/>
  <c r="CP384" i="54" s="1"/>
  <c r="CQ384" i="54" s="1"/>
  <c r="CR384" i="54" s="1"/>
  <c r="CM682" i="54"/>
  <c r="CP682" i="54" s="1"/>
  <c r="CQ682" i="54" s="1"/>
  <c r="CR682" i="54" s="1"/>
  <c r="CL682" i="54"/>
  <c r="CF682" i="54"/>
  <c r="CH682" i="54"/>
  <c r="B682" i="47" s="1"/>
  <c r="D682" i="47" s="1"/>
  <c r="W682" i="47" s="1"/>
  <c r="X682" i="47" s="1"/>
  <c r="CI682" i="54"/>
  <c r="CJ682" i="54"/>
  <c r="CG682" i="54"/>
  <c r="DI682" i="54" s="1"/>
  <c r="DJ682" i="54" s="1"/>
  <c r="DK682" i="54" s="1"/>
  <c r="CK682" i="54"/>
  <c r="CL552" i="54"/>
  <c r="CJ552" i="54"/>
  <c r="CH552" i="54"/>
  <c r="B552" i="47" s="1"/>
  <c r="D552" i="47" s="1"/>
  <c r="W552" i="47" s="1"/>
  <c r="X552" i="47" s="1"/>
  <c r="CM552" i="54"/>
  <c r="CP552" i="54" s="1"/>
  <c r="CQ552" i="54" s="1"/>
  <c r="CR552" i="54" s="1"/>
  <c r="CG552" i="54"/>
  <c r="DI552" i="54" s="1"/>
  <c r="DJ552" i="54" s="1"/>
  <c r="DK552" i="54" s="1"/>
  <c r="CI552" i="54"/>
  <c r="CF552" i="54"/>
  <c r="CK552" i="54"/>
  <c r="CK283" i="54"/>
  <c r="CF283" i="54"/>
  <c r="CG283" i="54"/>
  <c r="DI283" i="54" s="1"/>
  <c r="DJ283" i="54" s="1"/>
  <c r="DK283" i="54" s="1"/>
  <c r="CJ283" i="54"/>
  <c r="CL283" i="54"/>
  <c r="CM283" i="54"/>
  <c r="CP283" i="54" s="1"/>
  <c r="CQ283" i="54" s="1"/>
  <c r="CR283" i="54" s="1"/>
  <c r="CH283" i="54"/>
  <c r="B283" i="47" s="1"/>
  <c r="D283" i="47" s="1"/>
  <c r="W283" i="47" s="1"/>
  <c r="X283" i="47" s="1"/>
  <c r="CI283" i="54"/>
  <c r="CI213" i="54"/>
  <c r="CM213" i="54"/>
  <c r="CP213" i="54" s="1"/>
  <c r="CQ213" i="54" s="1"/>
  <c r="CR213" i="54" s="1"/>
  <c r="CF213" i="54"/>
  <c r="CG213" i="54"/>
  <c r="DI213" i="54" s="1"/>
  <c r="DJ213" i="54" s="1"/>
  <c r="DK213" i="54" s="1"/>
  <c r="CH213" i="54"/>
  <c r="B213" i="47" s="1"/>
  <c r="D213" i="47" s="1"/>
  <c r="W213" i="47" s="1"/>
  <c r="X213" i="47" s="1"/>
  <c r="CK213" i="54"/>
  <c r="CJ213" i="54"/>
  <c r="CL213" i="54"/>
  <c r="CG942" i="54"/>
  <c r="DI942" i="54" s="1"/>
  <c r="DJ942" i="54" s="1"/>
  <c r="DK942" i="54" s="1"/>
  <c r="CM942" i="54"/>
  <c r="CP942" i="54" s="1"/>
  <c r="CQ942" i="54" s="1"/>
  <c r="CR942" i="54" s="1"/>
  <c r="CH942" i="54"/>
  <c r="B942" i="47" s="1"/>
  <c r="D942" i="47" s="1"/>
  <c r="W942" i="47" s="1"/>
  <c r="X942" i="47" s="1"/>
  <c r="CJ942" i="54"/>
  <c r="CF942" i="54"/>
  <c r="CK942" i="54"/>
  <c r="CL942" i="54"/>
  <c r="CI942" i="54"/>
  <c r="CF660" i="54"/>
  <c r="CM660" i="54"/>
  <c r="CP660" i="54" s="1"/>
  <c r="CQ660" i="54" s="1"/>
  <c r="CR660" i="54" s="1"/>
  <c r="CI660" i="54"/>
  <c r="CG660" i="54"/>
  <c r="DI660" i="54" s="1"/>
  <c r="DJ660" i="54" s="1"/>
  <c r="DK660" i="54" s="1"/>
  <c r="CJ660" i="54"/>
  <c r="CH660" i="54"/>
  <c r="B660" i="47" s="1"/>
  <c r="D660" i="47" s="1"/>
  <c r="W660" i="47" s="1"/>
  <c r="X660" i="47" s="1"/>
  <c r="CK660" i="54"/>
  <c r="CL660" i="54"/>
  <c r="CG235" i="54"/>
  <c r="DI235" i="54" s="1"/>
  <c r="DJ235" i="54" s="1"/>
  <c r="DK235" i="54" s="1"/>
  <c r="CH235" i="54"/>
  <c r="B235" i="47" s="1"/>
  <c r="D235" i="47" s="1"/>
  <c r="W235" i="47" s="1"/>
  <c r="X235" i="47" s="1"/>
  <c r="CI235" i="54"/>
  <c r="CF235" i="54"/>
  <c r="CJ235" i="54"/>
  <c r="CM235" i="54"/>
  <c r="CP235" i="54" s="1"/>
  <c r="CQ235" i="54" s="1"/>
  <c r="CR235" i="54" s="1"/>
  <c r="CK235" i="54"/>
  <c r="CL235" i="54"/>
  <c r="CH712" i="54"/>
  <c r="B712" i="47" s="1"/>
  <c r="D712" i="47" s="1"/>
  <c r="W712" i="47" s="1"/>
  <c r="X712" i="47" s="1"/>
  <c r="CM712" i="54"/>
  <c r="CP712" i="54" s="1"/>
  <c r="CQ712" i="54" s="1"/>
  <c r="CR712" i="54" s="1"/>
  <c r="CF712" i="54"/>
  <c r="CJ712" i="54"/>
  <c r="CG712" i="54"/>
  <c r="DI712" i="54" s="1"/>
  <c r="DJ712" i="54" s="1"/>
  <c r="DK712" i="54" s="1"/>
  <c r="CI712" i="54"/>
  <c r="CL712" i="54"/>
  <c r="CK712" i="54"/>
  <c r="CL269" i="54"/>
  <c r="CK269" i="54"/>
  <c r="CH269" i="54"/>
  <c r="B269" i="47" s="1"/>
  <c r="D269" i="47" s="1"/>
  <c r="W269" i="47" s="1"/>
  <c r="X269" i="47" s="1"/>
  <c r="CG269" i="54"/>
  <c r="DI269" i="54" s="1"/>
  <c r="DJ269" i="54" s="1"/>
  <c r="DK269" i="54" s="1"/>
  <c r="CI269" i="54"/>
  <c r="CJ269" i="54"/>
  <c r="CF269" i="54"/>
  <c r="CM269" i="54"/>
  <c r="CP269" i="54" s="1"/>
  <c r="CQ269" i="54" s="1"/>
  <c r="CR269" i="54" s="1"/>
  <c r="CJ477" i="54"/>
  <c r="CH477" i="54"/>
  <c r="B477" i="47" s="1"/>
  <c r="D477" i="47" s="1"/>
  <c r="W477" i="47" s="1"/>
  <c r="X477" i="47" s="1"/>
  <c r="CI477" i="54"/>
  <c r="CK477" i="54"/>
  <c r="CF477" i="54"/>
  <c r="CM477" i="54"/>
  <c r="CP477" i="54" s="1"/>
  <c r="CQ477" i="54" s="1"/>
  <c r="CR477" i="54" s="1"/>
  <c r="CL477" i="54"/>
  <c r="CG477" i="54"/>
  <c r="DI477" i="54" s="1"/>
  <c r="DJ477" i="54" s="1"/>
  <c r="DK477" i="54" s="1"/>
  <c r="CG322" i="54"/>
  <c r="DI322" i="54" s="1"/>
  <c r="DJ322" i="54" s="1"/>
  <c r="DK322" i="54" s="1"/>
  <c r="CI322" i="54"/>
  <c r="CH322" i="54"/>
  <c r="B322" i="47" s="1"/>
  <c r="D322" i="47" s="1"/>
  <c r="W322" i="47" s="1"/>
  <c r="X322" i="47" s="1"/>
  <c r="CK322" i="54"/>
  <c r="CF322" i="54"/>
  <c r="CM322" i="54"/>
  <c r="CP322" i="54" s="1"/>
  <c r="CQ322" i="54" s="1"/>
  <c r="CR322" i="54" s="1"/>
  <c r="CL322" i="54"/>
  <c r="CJ322" i="54"/>
  <c r="CH388" i="54"/>
  <c r="B388" i="47" s="1"/>
  <c r="D388" i="47" s="1"/>
  <c r="W388" i="47" s="1"/>
  <c r="X388" i="47" s="1"/>
  <c r="CJ388" i="54"/>
  <c r="CG388" i="54"/>
  <c r="DI388" i="54" s="1"/>
  <c r="DJ388" i="54" s="1"/>
  <c r="DK388" i="54" s="1"/>
  <c r="CF388" i="54"/>
  <c r="CM388" i="54"/>
  <c r="CP388" i="54" s="1"/>
  <c r="CQ388" i="54" s="1"/>
  <c r="CR388" i="54" s="1"/>
  <c r="CL388" i="54"/>
  <c r="CI388" i="54"/>
  <c r="CK388" i="54"/>
  <c r="CF575" i="54"/>
  <c r="CG575" i="54"/>
  <c r="DI575" i="54" s="1"/>
  <c r="DJ575" i="54" s="1"/>
  <c r="DK575" i="54" s="1"/>
  <c r="CH575" i="54"/>
  <c r="B575" i="47" s="1"/>
  <c r="D575" i="47" s="1"/>
  <c r="W575" i="47" s="1"/>
  <c r="X575" i="47" s="1"/>
  <c r="CL575" i="54"/>
  <c r="CK575" i="54"/>
  <c r="CJ575" i="54"/>
  <c r="CI575" i="54"/>
  <c r="CM575" i="54"/>
  <c r="CP575" i="54" s="1"/>
  <c r="CQ575" i="54" s="1"/>
  <c r="CR575" i="54" s="1"/>
  <c r="CF604" i="54"/>
  <c r="CH604" i="54"/>
  <c r="B604" i="47" s="1"/>
  <c r="D604" i="47" s="1"/>
  <c r="W604" i="47" s="1"/>
  <c r="X604" i="47" s="1"/>
  <c r="CK604" i="54"/>
  <c r="CJ604" i="54"/>
  <c r="CL604" i="54"/>
  <c r="CG604" i="54"/>
  <c r="DI604" i="54" s="1"/>
  <c r="DJ604" i="54" s="1"/>
  <c r="DK604" i="54" s="1"/>
  <c r="CM604" i="54"/>
  <c r="CP604" i="54" s="1"/>
  <c r="CQ604" i="54" s="1"/>
  <c r="CR604" i="54" s="1"/>
  <c r="CI604" i="54"/>
  <c r="CF617" i="54"/>
  <c r="CM617" i="54"/>
  <c r="CP617" i="54" s="1"/>
  <c r="CQ617" i="54" s="1"/>
  <c r="CR617" i="54" s="1"/>
  <c r="CL617" i="54"/>
  <c r="CG617" i="54"/>
  <c r="DI617" i="54" s="1"/>
  <c r="DJ617" i="54" s="1"/>
  <c r="DK617" i="54" s="1"/>
  <c r="CH617" i="54"/>
  <c r="B617" i="47" s="1"/>
  <c r="D617" i="47" s="1"/>
  <c r="W617" i="47" s="1"/>
  <c r="X617" i="47" s="1"/>
  <c r="CK617" i="54"/>
  <c r="CI617" i="54"/>
  <c r="CJ617" i="54"/>
  <c r="CH503" i="54"/>
  <c r="B503" i="47" s="1"/>
  <c r="D503" i="47" s="1"/>
  <c r="W503" i="47" s="1"/>
  <c r="X503" i="47" s="1"/>
  <c r="CL503" i="54"/>
  <c r="CK503" i="54"/>
  <c r="CM503" i="54"/>
  <c r="CP503" i="54" s="1"/>
  <c r="CQ503" i="54" s="1"/>
  <c r="CR503" i="54" s="1"/>
  <c r="CI503" i="54"/>
  <c r="CF503" i="54"/>
  <c r="CG503" i="54"/>
  <c r="DI503" i="54" s="1"/>
  <c r="DJ503" i="54" s="1"/>
  <c r="DK503" i="54" s="1"/>
  <c r="CJ503" i="54"/>
  <c r="CH230" i="54"/>
  <c r="B230" i="47" s="1"/>
  <c r="D230" i="47" s="1"/>
  <c r="W230" i="47" s="1"/>
  <c r="X230" i="47" s="1"/>
  <c r="CI230" i="54"/>
  <c r="CK230" i="54"/>
  <c r="CF230" i="54"/>
  <c r="CM230" i="54"/>
  <c r="CP230" i="54" s="1"/>
  <c r="CQ230" i="54" s="1"/>
  <c r="CR230" i="54" s="1"/>
  <c r="CL230" i="54"/>
  <c r="CG230" i="54"/>
  <c r="DI230" i="54" s="1"/>
  <c r="DJ230" i="54" s="1"/>
  <c r="DK230" i="54" s="1"/>
  <c r="CJ230" i="54"/>
  <c r="CJ546" i="54"/>
  <c r="CH546" i="54"/>
  <c r="B546" i="47" s="1"/>
  <c r="D546" i="47" s="1"/>
  <c r="W546" i="47" s="1"/>
  <c r="X546" i="47" s="1"/>
  <c r="CK546" i="54"/>
  <c r="CF546" i="54"/>
  <c r="CG546" i="54"/>
  <c r="DI546" i="54" s="1"/>
  <c r="DJ546" i="54" s="1"/>
  <c r="DK546" i="54" s="1"/>
  <c r="CL546" i="54"/>
  <c r="CI546" i="54"/>
  <c r="CM546" i="54"/>
  <c r="CP546" i="54" s="1"/>
  <c r="CQ546" i="54" s="1"/>
  <c r="CR546" i="54" s="1"/>
  <c r="CL342" i="54"/>
  <c r="CM342" i="54"/>
  <c r="CP342" i="54" s="1"/>
  <c r="CQ342" i="54" s="1"/>
  <c r="CR342" i="54" s="1"/>
  <c r="CG342" i="54"/>
  <c r="DI342" i="54" s="1"/>
  <c r="DJ342" i="54" s="1"/>
  <c r="DK342" i="54" s="1"/>
  <c r="CI342" i="54"/>
  <c r="CJ342" i="54"/>
  <c r="CF342" i="54"/>
  <c r="CH342" i="54"/>
  <c r="B342" i="47" s="1"/>
  <c r="D342" i="47" s="1"/>
  <c r="W342" i="47" s="1"/>
  <c r="X342" i="47" s="1"/>
  <c r="CK342" i="54"/>
  <c r="CI502" i="54"/>
  <c r="CF502" i="54"/>
  <c r="CG502" i="54"/>
  <c r="DI502" i="54" s="1"/>
  <c r="DJ502" i="54" s="1"/>
  <c r="DK502" i="54" s="1"/>
  <c r="CH502" i="54"/>
  <c r="B502" i="47" s="1"/>
  <c r="D502" i="47" s="1"/>
  <c r="W502" i="47" s="1"/>
  <c r="X502" i="47" s="1"/>
  <c r="CJ502" i="54"/>
  <c r="CM502" i="54"/>
  <c r="CP502" i="54" s="1"/>
  <c r="CQ502" i="54" s="1"/>
  <c r="CR502" i="54" s="1"/>
  <c r="CL502" i="54"/>
  <c r="CK502" i="54"/>
  <c r="CN72" i="54"/>
  <c r="B76" i="44" s="1"/>
  <c r="CN925" i="54"/>
  <c r="B929" i="44" s="1"/>
  <c r="CN13" i="54"/>
  <c r="B17" i="44" s="1"/>
  <c r="CN752" i="54"/>
  <c r="B756" i="44" s="1"/>
  <c r="CJ788" i="54"/>
  <c r="CI788" i="54"/>
  <c r="CF788" i="54"/>
  <c r="CL788" i="54"/>
  <c r="CM788" i="54"/>
  <c r="CP788" i="54" s="1"/>
  <c r="CQ788" i="54" s="1"/>
  <c r="CR788" i="54" s="1"/>
  <c r="CK788" i="54"/>
  <c r="CG788" i="54"/>
  <c r="DI788" i="54" s="1"/>
  <c r="DJ788" i="54" s="1"/>
  <c r="DK788" i="54" s="1"/>
  <c r="CH788" i="54"/>
  <c r="B788" i="47" s="1"/>
  <c r="D788" i="47" s="1"/>
  <c r="W788" i="47" s="1"/>
  <c r="X788" i="47" s="1"/>
  <c r="CI128" i="54"/>
  <c r="CK128" i="54"/>
  <c r="CJ128" i="54"/>
  <c r="CH128" i="54"/>
  <c r="B128" i="47" s="1"/>
  <c r="D128" i="47" s="1"/>
  <c r="W128" i="47" s="1"/>
  <c r="X128" i="47" s="1"/>
  <c r="CG128" i="54"/>
  <c r="DI128" i="54" s="1"/>
  <c r="DJ128" i="54" s="1"/>
  <c r="DK128" i="54" s="1"/>
  <c r="CF128" i="54"/>
  <c r="CL128" i="54"/>
  <c r="CM128" i="54"/>
  <c r="CP128" i="54" s="1"/>
  <c r="CQ128" i="54" s="1"/>
  <c r="CR128" i="54" s="1"/>
  <c r="CK548" i="54"/>
  <c r="CJ548" i="54"/>
  <c r="CI548" i="54"/>
  <c r="CM548" i="54"/>
  <c r="CP548" i="54" s="1"/>
  <c r="CQ548" i="54" s="1"/>
  <c r="CR548" i="54" s="1"/>
  <c r="CF548" i="54"/>
  <c r="CG548" i="54"/>
  <c r="DI548" i="54" s="1"/>
  <c r="DJ548" i="54" s="1"/>
  <c r="DK548" i="54" s="1"/>
  <c r="CH548" i="54"/>
  <c r="B548" i="47" s="1"/>
  <c r="D548" i="47" s="1"/>
  <c r="W548" i="47" s="1"/>
  <c r="X548" i="47" s="1"/>
  <c r="CL548" i="54"/>
  <c r="AT4" i="47"/>
  <c r="CL62" i="54"/>
  <c r="CM62" i="54"/>
  <c r="CP62" i="54" s="1"/>
  <c r="CQ62" i="54" s="1"/>
  <c r="CR62" i="54" s="1"/>
  <c r="CG62" i="54"/>
  <c r="DI62" i="54" s="1"/>
  <c r="DJ62" i="54" s="1"/>
  <c r="DK62" i="54" s="1"/>
  <c r="CF62" i="54"/>
  <c r="CH62" i="54"/>
  <c r="B62" i="47" s="1"/>
  <c r="D62" i="47" s="1"/>
  <c r="W62" i="47" s="1"/>
  <c r="X62" i="47" s="1"/>
  <c r="CJ62" i="54"/>
  <c r="CI62" i="54"/>
  <c r="CK62" i="54"/>
  <c r="CG338" i="54"/>
  <c r="DI338" i="54" s="1"/>
  <c r="DJ338" i="54" s="1"/>
  <c r="DK338" i="54" s="1"/>
  <c r="CI338" i="54"/>
  <c r="CF338" i="54"/>
  <c r="CJ338" i="54"/>
  <c r="CM338" i="54"/>
  <c r="CP338" i="54" s="1"/>
  <c r="CQ338" i="54" s="1"/>
  <c r="CR338" i="54" s="1"/>
  <c r="CH338" i="54"/>
  <c r="B338" i="47" s="1"/>
  <c r="D338" i="47" s="1"/>
  <c r="W338" i="47" s="1"/>
  <c r="X338" i="47" s="1"/>
  <c r="CL338" i="54"/>
  <c r="CK338" i="54"/>
  <c r="CK602" i="54"/>
  <c r="CI602" i="54"/>
  <c r="CJ602" i="54"/>
  <c r="CF602" i="54"/>
  <c r="CM602" i="54"/>
  <c r="CP602" i="54" s="1"/>
  <c r="CQ602" i="54" s="1"/>
  <c r="CR602" i="54" s="1"/>
  <c r="CL602" i="54"/>
  <c r="CG602" i="54"/>
  <c r="DI602" i="54" s="1"/>
  <c r="DJ602" i="54" s="1"/>
  <c r="DK602" i="54" s="1"/>
  <c r="CH602" i="54"/>
  <c r="B602" i="47" s="1"/>
  <c r="D602" i="47" s="1"/>
  <c r="W602" i="47" s="1"/>
  <c r="X602" i="47" s="1"/>
  <c r="CJ848" i="54"/>
  <c r="CG848" i="54"/>
  <c r="DI848" i="54" s="1"/>
  <c r="DJ848" i="54" s="1"/>
  <c r="DK848" i="54" s="1"/>
  <c r="CF848" i="54"/>
  <c r="CM848" i="54"/>
  <c r="CP848" i="54" s="1"/>
  <c r="CQ848" i="54" s="1"/>
  <c r="CR848" i="54" s="1"/>
  <c r="CL848" i="54"/>
  <c r="CH848" i="54"/>
  <c r="B848" i="47" s="1"/>
  <c r="D848" i="47" s="1"/>
  <c r="W848" i="47" s="1"/>
  <c r="X848" i="47" s="1"/>
  <c r="CK848" i="54"/>
  <c r="CI848" i="54"/>
  <c r="CJ619" i="54"/>
  <c r="CL619" i="54"/>
  <c r="CG619" i="54"/>
  <c r="DI619" i="54" s="1"/>
  <c r="DJ619" i="54" s="1"/>
  <c r="DK619" i="54" s="1"/>
  <c r="CM619" i="54"/>
  <c r="CP619" i="54" s="1"/>
  <c r="CQ619" i="54" s="1"/>
  <c r="CR619" i="54" s="1"/>
  <c r="CF619" i="54"/>
  <c r="CI619" i="54"/>
  <c r="CH619" i="54"/>
  <c r="B619" i="47" s="1"/>
  <c r="D619" i="47" s="1"/>
  <c r="W619" i="47" s="1"/>
  <c r="X619" i="47" s="1"/>
  <c r="CK619" i="54"/>
  <c r="CI165" i="54"/>
  <c r="CF165" i="54"/>
  <c r="CH165" i="54"/>
  <c r="B165" i="47" s="1"/>
  <c r="D165" i="47" s="1"/>
  <c r="W165" i="47" s="1"/>
  <c r="X165" i="47" s="1"/>
  <c r="CG165" i="54"/>
  <c r="DI165" i="54" s="1"/>
  <c r="DJ165" i="54" s="1"/>
  <c r="DK165" i="54" s="1"/>
  <c r="CJ165" i="54"/>
  <c r="CM165" i="54"/>
  <c r="CP165" i="54" s="1"/>
  <c r="CQ165" i="54" s="1"/>
  <c r="CR165" i="54" s="1"/>
  <c r="CK165" i="54"/>
  <c r="CL165" i="54"/>
  <c r="CK589" i="54"/>
  <c r="CG589" i="54"/>
  <c r="DI589" i="54" s="1"/>
  <c r="DJ589" i="54" s="1"/>
  <c r="DK589" i="54" s="1"/>
  <c r="CI589" i="54"/>
  <c r="CL589" i="54"/>
  <c r="CJ589" i="54"/>
  <c r="CM589" i="54"/>
  <c r="CP589" i="54" s="1"/>
  <c r="CQ589" i="54" s="1"/>
  <c r="CR589" i="54" s="1"/>
  <c r="CF589" i="54"/>
  <c r="CH589" i="54"/>
  <c r="B589" i="47" s="1"/>
  <c r="D589" i="47" s="1"/>
  <c r="W589" i="47" s="1"/>
  <c r="X589" i="47" s="1"/>
  <c r="CG845" i="54"/>
  <c r="DI845" i="54" s="1"/>
  <c r="DJ845" i="54" s="1"/>
  <c r="DK845" i="54" s="1"/>
  <c r="CL845" i="54"/>
  <c r="CM845" i="54"/>
  <c r="CP845" i="54" s="1"/>
  <c r="CQ845" i="54" s="1"/>
  <c r="CR845" i="54" s="1"/>
  <c r="CK845" i="54"/>
  <c r="CH845" i="54"/>
  <c r="B845" i="47" s="1"/>
  <c r="D845" i="47" s="1"/>
  <c r="W845" i="47" s="1"/>
  <c r="X845" i="47" s="1"/>
  <c r="CI845" i="54"/>
  <c r="CJ845" i="54"/>
  <c r="CF845" i="54"/>
  <c r="CM464" i="54"/>
  <c r="CP464" i="54" s="1"/>
  <c r="CQ464" i="54" s="1"/>
  <c r="CR464" i="54" s="1"/>
  <c r="CK464" i="54"/>
  <c r="CG464" i="54"/>
  <c r="DI464" i="54" s="1"/>
  <c r="DJ464" i="54" s="1"/>
  <c r="DK464" i="54" s="1"/>
  <c r="CI464" i="54"/>
  <c r="CH464" i="54"/>
  <c r="B464" i="47" s="1"/>
  <c r="D464" i="47" s="1"/>
  <c r="W464" i="47" s="1"/>
  <c r="X464" i="47" s="1"/>
  <c r="CJ464" i="54"/>
  <c r="CF464" i="54"/>
  <c r="CL464" i="54"/>
  <c r="CF510" i="54"/>
  <c r="CG510" i="54"/>
  <c r="DI510" i="54" s="1"/>
  <c r="DJ510" i="54" s="1"/>
  <c r="DK510" i="54" s="1"/>
  <c r="CH510" i="54"/>
  <c r="B510" i="47" s="1"/>
  <c r="D510" i="47" s="1"/>
  <c r="W510" i="47" s="1"/>
  <c r="X510" i="47" s="1"/>
  <c r="CI510" i="54"/>
  <c r="CK510" i="54"/>
  <c r="CL510" i="54"/>
  <c r="CM510" i="54"/>
  <c r="CP510" i="54" s="1"/>
  <c r="CQ510" i="54" s="1"/>
  <c r="CR510" i="54" s="1"/>
  <c r="CJ510" i="54"/>
  <c r="CH196" i="54"/>
  <c r="B196" i="47" s="1"/>
  <c r="D196" i="47" s="1"/>
  <c r="W196" i="47" s="1"/>
  <c r="X196" i="47" s="1"/>
  <c r="CJ196" i="54"/>
  <c r="CK196" i="54"/>
  <c r="CM196" i="54"/>
  <c r="CP196" i="54" s="1"/>
  <c r="CQ196" i="54" s="1"/>
  <c r="CR196" i="54" s="1"/>
  <c r="CI196" i="54"/>
  <c r="CF196" i="54"/>
  <c r="CL196" i="54"/>
  <c r="CG196" i="54"/>
  <c r="DI196" i="54" s="1"/>
  <c r="DJ196" i="54" s="1"/>
  <c r="DK196" i="54" s="1"/>
  <c r="CH511" i="54"/>
  <c r="B511" i="47" s="1"/>
  <c r="D511" i="47" s="1"/>
  <c r="W511" i="47" s="1"/>
  <c r="X511" i="47" s="1"/>
  <c r="CK511" i="54"/>
  <c r="CJ511" i="54"/>
  <c r="CM511" i="54"/>
  <c r="CP511" i="54" s="1"/>
  <c r="CQ511" i="54" s="1"/>
  <c r="CR511" i="54" s="1"/>
  <c r="CL511" i="54"/>
  <c r="CF511" i="54"/>
  <c r="CI511" i="54"/>
  <c r="CG511" i="54"/>
  <c r="DI511" i="54" s="1"/>
  <c r="DJ511" i="54" s="1"/>
  <c r="DK511" i="54" s="1"/>
  <c r="CL898" i="54"/>
  <c r="CH898" i="54"/>
  <c r="B898" i="47" s="1"/>
  <c r="D898" i="47" s="1"/>
  <c r="W898" i="47" s="1"/>
  <c r="X898" i="47" s="1"/>
  <c r="CF898" i="54"/>
  <c r="CI898" i="54"/>
  <c r="CM898" i="54"/>
  <c r="CP898" i="54" s="1"/>
  <c r="CQ898" i="54" s="1"/>
  <c r="CR898" i="54" s="1"/>
  <c r="CG898" i="54"/>
  <c r="DI898" i="54" s="1"/>
  <c r="DJ898" i="54" s="1"/>
  <c r="DK898" i="54" s="1"/>
  <c r="CJ898" i="54"/>
  <c r="CK898" i="54"/>
  <c r="CG962" i="54"/>
  <c r="DI962" i="54" s="1"/>
  <c r="DJ962" i="54" s="1"/>
  <c r="DK962" i="54" s="1"/>
  <c r="CH962" i="54"/>
  <c r="B962" i="47" s="1"/>
  <c r="D962" i="47" s="1"/>
  <c r="W962" i="47" s="1"/>
  <c r="X962" i="47" s="1"/>
  <c r="CM962" i="54"/>
  <c r="CP962" i="54" s="1"/>
  <c r="CQ962" i="54" s="1"/>
  <c r="CR962" i="54" s="1"/>
  <c r="CJ962" i="54"/>
  <c r="CK962" i="54"/>
  <c r="CI962" i="54"/>
  <c r="CF962" i="54"/>
  <c r="CL962" i="54"/>
  <c r="CG310" i="54"/>
  <c r="DI310" i="54" s="1"/>
  <c r="DJ310" i="54" s="1"/>
  <c r="DK310" i="54" s="1"/>
  <c r="CJ310" i="54"/>
  <c r="CM310" i="54"/>
  <c r="CP310" i="54" s="1"/>
  <c r="CQ310" i="54" s="1"/>
  <c r="CR310" i="54" s="1"/>
  <c r="CF310" i="54"/>
  <c r="CH310" i="54"/>
  <c r="B310" i="47" s="1"/>
  <c r="D310" i="47" s="1"/>
  <c r="W310" i="47" s="1"/>
  <c r="X310" i="47" s="1"/>
  <c r="CI310" i="54"/>
  <c r="CK310" i="54"/>
  <c r="CL310" i="54"/>
  <c r="CF809" i="54"/>
  <c r="CM809" i="54"/>
  <c r="CP809" i="54" s="1"/>
  <c r="CQ809" i="54" s="1"/>
  <c r="CR809" i="54" s="1"/>
  <c r="CJ809" i="54"/>
  <c r="CH809" i="54"/>
  <c r="B809" i="47" s="1"/>
  <c r="D809" i="47" s="1"/>
  <c r="W809" i="47" s="1"/>
  <c r="X809" i="47" s="1"/>
  <c r="CK809" i="54"/>
  <c r="CI809" i="54"/>
  <c r="CL809" i="54"/>
  <c r="CG809" i="54"/>
  <c r="DI809" i="54" s="1"/>
  <c r="DJ809" i="54" s="1"/>
  <c r="DK809" i="54" s="1"/>
  <c r="CJ390" i="54"/>
  <c r="CF390" i="54"/>
  <c r="CG390" i="54"/>
  <c r="DI390" i="54" s="1"/>
  <c r="DJ390" i="54" s="1"/>
  <c r="DK390" i="54" s="1"/>
  <c r="CL390" i="54"/>
  <c r="CI390" i="54"/>
  <c r="CH390" i="54"/>
  <c r="B390" i="47" s="1"/>
  <c r="D390" i="47" s="1"/>
  <c r="W390" i="47" s="1"/>
  <c r="X390" i="47" s="1"/>
  <c r="CK390" i="54"/>
  <c r="CM390" i="54"/>
  <c r="CP390" i="54" s="1"/>
  <c r="CQ390" i="54" s="1"/>
  <c r="CR390" i="54" s="1"/>
  <c r="CL855" i="54"/>
  <c r="CG855" i="54"/>
  <c r="DI855" i="54" s="1"/>
  <c r="DJ855" i="54" s="1"/>
  <c r="DK855" i="54" s="1"/>
  <c r="CM855" i="54"/>
  <c r="CP855" i="54" s="1"/>
  <c r="CQ855" i="54" s="1"/>
  <c r="CR855" i="54" s="1"/>
  <c r="CK855" i="54"/>
  <c r="CI855" i="54"/>
  <c r="CH855" i="54"/>
  <c r="B855" i="47" s="1"/>
  <c r="D855" i="47" s="1"/>
  <c r="W855" i="47" s="1"/>
  <c r="X855" i="47" s="1"/>
  <c r="CJ855" i="54"/>
  <c r="CF855" i="54"/>
  <c r="CK272" i="54"/>
  <c r="CF272" i="54"/>
  <c r="CH272" i="54"/>
  <c r="B272" i="47" s="1"/>
  <c r="D272" i="47" s="1"/>
  <c r="W272" i="47" s="1"/>
  <c r="X272" i="47" s="1"/>
  <c r="CL272" i="54"/>
  <c r="CG272" i="54"/>
  <c r="DI272" i="54" s="1"/>
  <c r="DJ272" i="54" s="1"/>
  <c r="DK272" i="54" s="1"/>
  <c r="CM272" i="54"/>
  <c r="CP272" i="54" s="1"/>
  <c r="CQ272" i="54" s="1"/>
  <c r="CR272" i="54" s="1"/>
  <c r="CI272" i="54"/>
  <c r="CJ272" i="54"/>
  <c r="CJ455" i="54"/>
  <c r="CM455" i="54"/>
  <c r="CP455" i="54" s="1"/>
  <c r="CQ455" i="54" s="1"/>
  <c r="CR455" i="54" s="1"/>
  <c r="CF455" i="54"/>
  <c r="CG455" i="54"/>
  <c r="DI455" i="54" s="1"/>
  <c r="DJ455" i="54" s="1"/>
  <c r="DK455" i="54" s="1"/>
  <c r="CI455" i="54"/>
  <c r="CH455" i="54"/>
  <c r="B455" i="47" s="1"/>
  <c r="D455" i="47" s="1"/>
  <c r="W455" i="47" s="1"/>
  <c r="X455" i="47" s="1"/>
  <c r="CK455" i="54"/>
  <c r="CL455" i="54"/>
  <c r="CG198" i="54"/>
  <c r="DI198" i="54" s="1"/>
  <c r="DJ198" i="54" s="1"/>
  <c r="DK198" i="54" s="1"/>
  <c r="CJ198" i="54"/>
  <c r="CM198" i="54"/>
  <c r="CP198" i="54" s="1"/>
  <c r="CQ198" i="54" s="1"/>
  <c r="CR198" i="54" s="1"/>
  <c r="CI198" i="54"/>
  <c r="CH198" i="54"/>
  <c r="B198" i="47" s="1"/>
  <c r="D198" i="47" s="1"/>
  <c r="W198" i="47" s="1"/>
  <c r="X198" i="47" s="1"/>
  <c r="CL198" i="54"/>
  <c r="CK198" i="54"/>
  <c r="CF198" i="54"/>
  <c r="CG816" i="54"/>
  <c r="DI816" i="54" s="1"/>
  <c r="DJ816" i="54" s="1"/>
  <c r="DK816" i="54" s="1"/>
  <c r="CI816" i="54"/>
  <c r="CH816" i="54"/>
  <c r="B816" i="47" s="1"/>
  <c r="D816" i="47" s="1"/>
  <c r="W816" i="47" s="1"/>
  <c r="X816" i="47" s="1"/>
  <c r="CJ816" i="54"/>
  <c r="CL816" i="54"/>
  <c r="CK816" i="54"/>
  <c r="CF816" i="54"/>
  <c r="CM816" i="54"/>
  <c r="CP816" i="54" s="1"/>
  <c r="CQ816" i="54" s="1"/>
  <c r="CR816" i="54" s="1"/>
  <c r="CF366" i="54"/>
  <c r="CK366" i="54"/>
  <c r="CL366" i="54"/>
  <c r="CI366" i="54"/>
  <c r="CG366" i="54"/>
  <c r="DI366" i="54" s="1"/>
  <c r="DJ366" i="54" s="1"/>
  <c r="DK366" i="54" s="1"/>
  <c r="CH366" i="54"/>
  <c r="B366" i="47" s="1"/>
  <c r="D366" i="47" s="1"/>
  <c r="W366" i="47" s="1"/>
  <c r="X366" i="47" s="1"/>
  <c r="CM366" i="54"/>
  <c r="CP366" i="54" s="1"/>
  <c r="CQ366" i="54" s="1"/>
  <c r="CR366" i="54" s="1"/>
  <c r="CJ366" i="54"/>
  <c r="CH826" i="54"/>
  <c r="B826" i="47" s="1"/>
  <c r="D826" i="47" s="1"/>
  <c r="W826" i="47" s="1"/>
  <c r="X826" i="47" s="1"/>
  <c r="CI826" i="54"/>
  <c r="CF826" i="54"/>
  <c r="CG826" i="54"/>
  <c r="DI826" i="54" s="1"/>
  <c r="DJ826" i="54" s="1"/>
  <c r="DK826" i="54" s="1"/>
  <c r="CL826" i="54"/>
  <c r="CJ826" i="54"/>
  <c r="CK826" i="54"/>
  <c r="CM826" i="54"/>
  <c r="CP826" i="54" s="1"/>
  <c r="CQ826" i="54" s="1"/>
  <c r="CR826" i="54" s="1"/>
  <c r="CL418" i="54"/>
  <c r="CM418" i="54"/>
  <c r="CP418" i="54" s="1"/>
  <c r="CQ418" i="54" s="1"/>
  <c r="CR418" i="54" s="1"/>
  <c r="CK418" i="54"/>
  <c r="CH418" i="54"/>
  <c r="B418" i="47" s="1"/>
  <c r="D418" i="47" s="1"/>
  <c r="W418" i="47" s="1"/>
  <c r="X418" i="47" s="1"/>
  <c r="CJ418" i="54"/>
  <c r="CI418" i="54"/>
  <c r="CF418" i="54"/>
  <c r="CG418" i="54"/>
  <c r="DI418" i="54" s="1"/>
  <c r="DJ418" i="54" s="1"/>
  <c r="DK418" i="54" s="1"/>
  <c r="CM900" i="54"/>
  <c r="CP900" i="54" s="1"/>
  <c r="CQ900" i="54" s="1"/>
  <c r="CR900" i="54" s="1"/>
  <c r="CI900" i="54"/>
  <c r="CF900" i="54"/>
  <c r="CJ900" i="54"/>
  <c r="CL900" i="54"/>
  <c r="CK900" i="54"/>
  <c r="CH900" i="54"/>
  <c r="B900" i="47" s="1"/>
  <c r="D900" i="47" s="1"/>
  <c r="W900" i="47" s="1"/>
  <c r="X900" i="47" s="1"/>
  <c r="CG900" i="54"/>
  <c r="DI900" i="54" s="1"/>
  <c r="DJ900" i="54" s="1"/>
  <c r="DK900" i="54" s="1"/>
  <c r="CI992" i="54"/>
  <c r="CK992" i="54"/>
  <c r="CJ992" i="54"/>
  <c r="CF992" i="54"/>
  <c r="CL992" i="54"/>
  <c r="CG992" i="54"/>
  <c r="DI992" i="54" s="1"/>
  <c r="DJ992" i="54" s="1"/>
  <c r="DK992" i="54" s="1"/>
  <c r="CH992" i="54"/>
  <c r="B992" i="47" s="1"/>
  <c r="D992" i="47" s="1"/>
  <c r="W992" i="47" s="1"/>
  <c r="X992" i="47" s="1"/>
  <c r="CM992" i="54"/>
  <c r="CP992" i="54" s="1"/>
  <c r="CQ992" i="54" s="1"/>
  <c r="CR992" i="54" s="1"/>
  <c r="CJ284" i="54"/>
  <c r="CH284" i="54"/>
  <c r="B284" i="47" s="1"/>
  <c r="D284" i="47" s="1"/>
  <c r="W284" i="47" s="1"/>
  <c r="X284" i="47" s="1"/>
  <c r="CK284" i="54"/>
  <c r="CG284" i="54"/>
  <c r="DI284" i="54" s="1"/>
  <c r="DJ284" i="54" s="1"/>
  <c r="DK284" i="54" s="1"/>
  <c r="CF284" i="54"/>
  <c r="CI284" i="54"/>
  <c r="CL284" i="54"/>
  <c r="CM284" i="54"/>
  <c r="CP284" i="54" s="1"/>
  <c r="CQ284" i="54" s="1"/>
  <c r="CR284" i="54" s="1"/>
  <c r="CH152" i="54"/>
  <c r="B152" i="47" s="1"/>
  <c r="D152" i="47" s="1"/>
  <c r="W152" i="47" s="1"/>
  <c r="X152" i="47" s="1"/>
  <c r="CM152" i="54"/>
  <c r="CP152" i="54" s="1"/>
  <c r="CQ152" i="54" s="1"/>
  <c r="CR152" i="54" s="1"/>
  <c r="CJ152" i="54"/>
  <c r="CF152" i="54"/>
  <c r="CG152" i="54"/>
  <c r="DI152" i="54" s="1"/>
  <c r="DJ152" i="54" s="1"/>
  <c r="DK152" i="54" s="1"/>
  <c r="CK152" i="54"/>
  <c r="CI152" i="54"/>
  <c r="CL152" i="54"/>
  <c r="CI674" i="54"/>
  <c r="CK674" i="54"/>
  <c r="CJ674" i="54"/>
  <c r="CF674" i="54"/>
  <c r="CL674" i="54"/>
  <c r="CM674" i="54"/>
  <c r="CP674" i="54" s="1"/>
  <c r="CQ674" i="54" s="1"/>
  <c r="CR674" i="54" s="1"/>
  <c r="CG674" i="54"/>
  <c r="DI674" i="54" s="1"/>
  <c r="DJ674" i="54" s="1"/>
  <c r="DK674" i="54" s="1"/>
  <c r="CH674" i="54"/>
  <c r="B674" i="47" s="1"/>
  <c r="D674" i="47" s="1"/>
  <c r="W674" i="47" s="1"/>
  <c r="X674" i="47" s="1"/>
  <c r="CJ162" i="54"/>
  <c r="CK162" i="54"/>
  <c r="CG162" i="54"/>
  <c r="DI162" i="54" s="1"/>
  <c r="DJ162" i="54" s="1"/>
  <c r="DK162" i="54" s="1"/>
  <c r="CL162" i="54"/>
  <c r="CM162" i="54"/>
  <c r="CP162" i="54" s="1"/>
  <c r="CQ162" i="54" s="1"/>
  <c r="CR162" i="54" s="1"/>
  <c r="CI162" i="54"/>
  <c r="CH162" i="54"/>
  <c r="B162" i="47" s="1"/>
  <c r="D162" i="47" s="1"/>
  <c r="W162" i="47" s="1"/>
  <c r="X162" i="47" s="1"/>
  <c r="CF162" i="54"/>
  <c r="CJ306" i="54"/>
  <c r="CF306" i="54"/>
  <c r="CG306" i="54"/>
  <c r="DI306" i="54" s="1"/>
  <c r="DJ306" i="54" s="1"/>
  <c r="DK306" i="54" s="1"/>
  <c r="CL306" i="54"/>
  <c r="CM306" i="54"/>
  <c r="CP306" i="54" s="1"/>
  <c r="CQ306" i="54" s="1"/>
  <c r="CR306" i="54" s="1"/>
  <c r="CH306" i="54"/>
  <c r="B306" i="47" s="1"/>
  <c r="D306" i="47" s="1"/>
  <c r="W306" i="47" s="1"/>
  <c r="X306" i="47" s="1"/>
  <c r="CI306" i="54"/>
  <c r="CK306" i="54"/>
  <c r="CJ978" i="54"/>
  <c r="CF978" i="54"/>
  <c r="CK978" i="54"/>
  <c r="CL978" i="54"/>
  <c r="CI978" i="54"/>
  <c r="CG978" i="54"/>
  <c r="DI978" i="54" s="1"/>
  <c r="DJ978" i="54" s="1"/>
  <c r="DK978" i="54" s="1"/>
  <c r="CM978" i="54"/>
  <c r="CP978" i="54" s="1"/>
  <c r="CQ978" i="54" s="1"/>
  <c r="CR978" i="54" s="1"/>
  <c r="CH978" i="54"/>
  <c r="B978" i="47" s="1"/>
  <c r="D978" i="47" s="1"/>
  <c r="W978" i="47" s="1"/>
  <c r="X978" i="47" s="1"/>
  <c r="CH828" i="54"/>
  <c r="B828" i="47" s="1"/>
  <c r="D828" i="47" s="1"/>
  <c r="W828" i="47" s="1"/>
  <c r="X828" i="47" s="1"/>
  <c r="CM828" i="54"/>
  <c r="CP828" i="54" s="1"/>
  <c r="CQ828" i="54" s="1"/>
  <c r="CR828" i="54" s="1"/>
  <c r="CK828" i="54"/>
  <c r="CF828" i="54"/>
  <c r="CG828" i="54"/>
  <c r="DI828" i="54" s="1"/>
  <c r="DJ828" i="54" s="1"/>
  <c r="DK828" i="54" s="1"/>
  <c r="CL828" i="54"/>
  <c r="CI828" i="54"/>
  <c r="CJ828" i="54"/>
  <c r="CN946" i="54"/>
  <c r="B950" i="44" s="1"/>
  <c r="CN825" i="54"/>
  <c r="B829" i="44" s="1"/>
  <c r="CK105" i="54"/>
  <c r="CG105" i="54"/>
  <c r="DI105" i="54" s="1"/>
  <c r="DJ105" i="54" s="1"/>
  <c r="DK105" i="54" s="1"/>
  <c r="CL105" i="54"/>
  <c r="CM105" i="54"/>
  <c r="CP105" i="54" s="1"/>
  <c r="CQ105" i="54" s="1"/>
  <c r="CR105" i="54" s="1"/>
  <c r="CH105" i="54"/>
  <c r="B105" i="47" s="1"/>
  <c r="D105" i="47" s="1"/>
  <c r="W105" i="47" s="1"/>
  <c r="X105" i="47" s="1"/>
  <c r="CF105" i="54"/>
  <c r="CI105" i="54"/>
  <c r="CJ105" i="54"/>
  <c r="CF797" i="54"/>
  <c r="CL797" i="54"/>
  <c r="CM797" i="54"/>
  <c r="CP797" i="54" s="1"/>
  <c r="CQ797" i="54" s="1"/>
  <c r="CR797" i="54" s="1"/>
  <c r="CG797" i="54"/>
  <c r="DI797" i="54" s="1"/>
  <c r="DJ797" i="54" s="1"/>
  <c r="DK797" i="54" s="1"/>
  <c r="CH797" i="54"/>
  <c r="B797" i="47" s="1"/>
  <c r="D797" i="47" s="1"/>
  <c r="W797" i="47" s="1"/>
  <c r="X797" i="47" s="1"/>
  <c r="CI797" i="54"/>
  <c r="CJ797" i="54"/>
  <c r="CK797" i="54"/>
  <c r="CG986" i="54"/>
  <c r="DI986" i="54" s="1"/>
  <c r="DJ986" i="54" s="1"/>
  <c r="DK986" i="54" s="1"/>
  <c r="CH986" i="54"/>
  <c r="B986" i="47" s="1"/>
  <c r="D986" i="47" s="1"/>
  <c r="W986" i="47" s="1"/>
  <c r="X986" i="47" s="1"/>
  <c r="CM986" i="54"/>
  <c r="CP986" i="54" s="1"/>
  <c r="CQ986" i="54" s="1"/>
  <c r="CR986" i="54" s="1"/>
  <c r="CI986" i="54"/>
  <c r="CK986" i="54"/>
  <c r="CJ986" i="54"/>
  <c r="CF986" i="54"/>
  <c r="CL986" i="54"/>
  <c r="CK28" i="54"/>
  <c r="CI28" i="54"/>
  <c r="CJ28" i="54"/>
  <c r="CM28" i="54"/>
  <c r="CP28" i="54" s="1"/>
  <c r="CQ28" i="54" s="1"/>
  <c r="CR28" i="54" s="1"/>
  <c r="CL28" i="54"/>
  <c r="CH28" i="54"/>
  <c r="B28" i="47" s="1"/>
  <c r="D28" i="47" s="1"/>
  <c r="W28" i="47" s="1"/>
  <c r="X28" i="47" s="1"/>
  <c r="CF28" i="54"/>
  <c r="CG28" i="54"/>
  <c r="DI28" i="54" s="1"/>
  <c r="DJ28" i="54" s="1"/>
  <c r="DK28" i="54" s="1"/>
  <c r="CJ49" i="54"/>
  <c r="CL49" i="54"/>
  <c r="CK49" i="54"/>
  <c r="CM49" i="54"/>
  <c r="CP49" i="54" s="1"/>
  <c r="CQ49" i="54" s="1"/>
  <c r="CR49" i="54" s="1"/>
  <c r="CH49" i="54"/>
  <c r="B49" i="47" s="1"/>
  <c r="D49" i="47" s="1"/>
  <c r="W49" i="47" s="1"/>
  <c r="X49" i="47" s="1"/>
  <c r="CI49" i="54"/>
  <c r="CG49" i="54"/>
  <c r="DI49" i="54" s="1"/>
  <c r="DJ49" i="54" s="1"/>
  <c r="DK49" i="54" s="1"/>
  <c r="CF49" i="54"/>
  <c r="CJ947" i="54"/>
  <c r="CL947" i="54"/>
  <c r="CG947" i="54"/>
  <c r="DI947" i="54" s="1"/>
  <c r="DJ947" i="54" s="1"/>
  <c r="DK947" i="54" s="1"/>
  <c r="CH947" i="54"/>
  <c r="B947" i="47" s="1"/>
  <c r="D947" i="47" s="1"/>
  <c r="W947" i="47" s="1"/>
  <c r="X947" i="47" s="1"/>
  <c r="CM947" i="54"/>
  <c r="CP947" i="54" s="1"/>
  <c r="CQ947" i="54" s="1"/>
  <c r="CR947" i="54" s="1"/>
  <c r="CI947" i="54"/>
  <c r="CK947" i="54"/>
  <c r="CF947" i="54"/>
  <c r="CF487" i="54"/>
  <c r="CH487" i="54"/>
  <c r="B487" i="47" s="1"/>
  <c r="D487" i="47" s="1"/>
  <c r="W487" i="47" s="1"/>
  <c r="X487" i="47" s="1"/>
  <c r="CK487" i="54"/>
  <c r="CJ487" i="54"/>
  <c r="CM487" i="54"/>
  <c r="CP487" i="54" s="1"/>
  <c r="CQ487" i="54" s="1"/>
  <c r="CR487" i="54" s="1"/>
  <c r="CI487" i="54"/>
  <c r="CL487" i="54"/>
  <c r="CG487" i="54"/>
  <c r="DI487" i="54" s="1"/>
  <c r="DJ487" i="54" s="1"/>
  <c r="DK487" i="54" s="1"/>
  <c r="CF238" i="54"/>
  <c r="CG238" i="54"/>
  <c r="DI238" i="54" s="1"/>
  <c r="DJ238" i="54" s="1"/>
  <c r="DK238" i="54" s="1"/>
  <c r="CI238" i="54"/>
  <c r="CH238" i="54"/>
  <c r="B238" i="47" s="1"/>
  <c r="D238" i="47" s="1"/>
  <c r="W238" i="47" s="1"/>
  <c r="X238" i="47" s="1"/>
  <c r="CJ238" i="54"/>
  <c r="CK238" i="54"/>
  <c r="CL238" i="54"/>
  <c r="CM238" i="54"/>
  <c r="CP238" i="54" s="1"/>
  <c r="CQ238" i="54" s="1"/>
  <c r="CR238" i="54" s="1"/>
  <c r="CF776" i="54"/>
  <c r="CJ776" i="54"/>
  <c r="CL776" i="54"/>
  <c r="CH776" i="54"/>
  <c r="B776" i="47" s="1"/>
  <c r="D776" i="47" s="1"/>
  <c r="W776" i="47" s="1"/>
  <c r="X776" i="47" s="1"/>
  <c r="CG776" i="54"/>
  <c r="DI776" i="54" s="1"/>
  <c r="DJ776" i="54" s="1"/>
  <c r="DK776" i="54" s="1"/>
  <c r="CM776" i="54"/>
  <c r="CP776" i="54" s="1"/>
  <c r="CQ776" i="54" s="1"/>
  <c r="CR776" i="54" s="1"/>
  <c r="CI776" i="54"/>
  <c r="CK776" i="54"/>
  <c r="CK913" i="54"/>
  <c r="CG913" i="54"/>
  <c r="DI913" i="54" s="1"/>
  <c r="DJ913" i="54" s="1"/>
  <c r="DK913" i="54" s="1"/>
  <c r="CL913" i="54"/>
  <c r="CH913" i="54"/>
  <c r="B913" i="47" s="1"/>
  <c r="D913" i="47" s="1"/>
  <c r="W913" i="47" s="1"/>
  <c r="X913" i="47" s="1"/>
  <c r="CM913" i="54"/>
  <c r="CP913" i="54" s="1"/>
  <c r="CQ913" i="54" s="1"/>
  <c r="CR913" i="54" s="1"/>
  <c r="CI913" i="54"/>
  <c r="CJ913" i="54"/>
  <c r="CF913" i="54"/>
  <c r="CL811" i="54"/>
  <c r="CH811" i="54"/>
  <c r="B811" i="47" s="1"/>
  <c r="D811" i="47" s="1"/>
  <c r="W811" i="47" s="1"/>
  <c r="X811" i="47" s="1"/>
  <c r="CI811" i="54"/>
  <c r="CG811" i="54"/>
  <c r="DI811" i="54" s="1"/>
  <c r="DJ811" i="54" s="1"/>
  <c r="DK811" i="54" s="1"/>
  <c r="CJ811" i="54"/>
  <c r="CM811" i="54"/>
  <c r="CP811" i="54" s="1"/>
  <c r="CQ811" i="54" s="1"/>
  <c r="CR811" i="54" s="1"/>
  <c r="CF811" i="54"/>
  <c r="CK811" i="54"/>
  <c r="CL653" i="54"/>
  <c r="CK653" i="54"/>
  <c r="CF653" i="54"/>
  <c r="CG653" i="54"/>
  <c r="DI653" i="54" s="1"/>
  <c r="DJ653" i="54" s="1"/>
  <c r="DK653" i="54" s="1"/>
  <c r="CM653" i="54"/>
  <c r="CP653" i="54" s="1"/>
  <c r="CQ653" i="54" s="1"/>
  <c r="CR653" i="54" s="1"/>
  <c r="CH653" i="54"/>
  <c r="B653" i="47" s="1"/>
  <c r="D653" i="47" s="1"/>
  <c r="W653" i="47" s="1"/>
  <c r="X653" i="47" s="1"/>
  <c r="CI653" i="54"/>
  <c r="CJ653" i="54"/>
  <c r="CF185" i="54"/>
  <c r="CG185" i="54"/>
  <c r="DI185" i="54" s="1"/>
  <c r="DJ185" i="54" s="1"/>
  <c r="DK185" i="54" s="1"/>
  <c r="CI185" i="54"/>
  <c r="CH185" i="54"/>
  <c r="B185" i="47" s="1"/>
  <c r="D185" i="47" s="1"/>
  <c r="W185" i="47" s="1"/>
  <c r="X185" i="47" s="1"/>
  <c r="CK185" i="54"/>
  <c r="CJ185" i="54"/>
  <c r="CM185" i="54"/>
  <c r="CP185" i="54" s="1"/>
  <c r="CQ185" i="54" s="1"/>
  <c r="CR185" i="54" s="1"/>
  <c r="CL185" i="54"/>
  <c r="CF403" i="54"/>
  <c r="CM403" i="54"/>
  <c r="CP403" i="54" s="1"/>
  <c r="CQ403" i="54" s="1"/>
  <c r="CR403" i="54" s="1"/>
  <c r="CL403" i="54"/>
  <c r="CG403" i="54"/>
  <c r="DI403" i="54" s="1"/>
  <c r="DJ403" i="54" s="1"/>
  <c r="DK403" i="54" s="1"/>
  <c r="CH403" i="54"/>
  <c r="B403" i="47" s="1"/>
  <c r="D403" i="47" s="1"/>
  <c r="W403" i="47" s="1"/>
  <c r="X403" i="47" s="1"/>
  <c r="CI403" i="54"/>
  <c r="CJ403" i="54"/>
  <c r="CK403" i="54"/>
  <c r="CI813" i="54"/>
  <c r="CK813" i="54"/>
  <c r="CJ813" i="54"/>
  <c r="CH813" i="54"/>
  <c r="B813" i="47" s="1"/>
  <c r="D813" i="47" s="1"/>
  <c r="W813" i="47" s="1"/>
  <c r="X813" i="47" s="1"/>
  <c r="CF813" i="54"/>
  <c r="CG813" i="54"/>
  <c r="DI813" i="54" s="1"/>
  <c r="DJ813" i="54" s="1"/>
  <c r="DK813" i="54" s="1"/>
  <c r="CM813" i="54"/>
  <c r="CP813" i="54" s="1"/>
  <c r="CQ813" i="54" s="1"/>
  <c r="CR813" i="54" s="1"/>
  <c r="CL813" i="54"/>
  <c r="CJ459" i="54"/>
  <c r="CG459" i="54"/>
  <c r="DI459" i="54" s="1"/>
  <c r="DJ459" i="54" s="1"/>
  <c r="DK459" i="54" s="1"/>
  <c r="CM459" i="54"/>
  <c r="CP459" i="54" s="1"/>
  <c r="CQ459" i="54" s="1"/>
  <c r="CR459" i="54" s="1"/>
  <c r="CF459" i="54"/>
  <c r="CK459" i="54"/>
  <c r="CL459" i="54"/>
  <c r="CI459" i="54"/>
  <c r="CH459" i="54"/>
  <c r="B459" i="47" s="1"/>
  <c r="D459" i="47" s="1"/>
  <c r="W459" i="47" s="1"/>
  <c r="X459" i="47" s="1"/>
  <c r="CK844" i="54"/>
  <c r="CG844" i="54"/>
  <c r="DI844" i="54" s="1"/>
  <c r="DJ844" i="54" s="1"/>
  <c r="DK844" i="54" s="1"/>
  <c r="CI844" i="54"/>
  <c r="CF844" i="54"/>
  <c r="CJ844" i="54"/>
  <c r="CH844" i="54"/>
  <c r="B844" i="47" s="1"/>
  <c r="D844" i="47" s="1"/>
  <c r="W844" i="47" s="1"/>
  <c r="X844" i="47" s="1"/>
  <c r="CL844" i="54"/>
  <c r="CM844" i="54"/>
  <c r="CP844" i="54" s="1"/>
  <c r="CQ844" i="54" s="1"/>
  <c r="CR844" i="54" s="1"/>
  <c r="CL912" i="54"/>
  <c r="CM912" i="54"/>
  <c r="CP912" i="54" s="1"/>
  <c r="CQ912" i="54" s="1"/>
  <c r="CR912" i="54" s="1"/>
  <c r="CI912" i="54"/>
  <c r="CG912" i="54"/>
  <c r="DI912" i="54" s="1"/>
  <c r="DJ912" i="54" s="1"/>
  <c r="DK912" i="54" s="1"/>
  <c r="CH912" i="54"/>
  <c r="B912" i="47" s="1"/>
  <c r="D912" i="47" s="1"/>
  <c r="W912" i="47" s="1"/>
  <c r="X912" i="47" s="1"/>
  <c r="CJ912" i="54"/>
  <c r="CF912" i="54"/>
  <c r="CK912" i="54"/>
  <c r="CH182" i="54"/>
  <c r="B182" i="47" s="1"/>
  <c r="D182" i="47" s="1"/>
  <c r="W182" i="47" s="1"/>
  <c r="X182" i="47" s="1"/>
  <c r="CI182" i="54"/>
  <c r="CJ182" i="54"/>
  <c r="CM182" i="54"/>
  <c r="CP182" i="54" s="1"/>
  <c r="CQ182" i="54" s="1"/>
  <c r="CR182" i="54" s="1"/>
  <c r="CK182" i="54"/>
  <c r="CG182" i="54"/>
  <c r="DI182" i="54" s="1"/>
  <c r="DJ182" i="54" s="1"/>
  <c r="DK182" i="54" s="1"/>
  <c r="CF182" i="54"/>
  <c r="CL182" i="54"/>
  <c r="CJ538" i="54"/>
  <c r="CF538" i="54"/>
  <c r="CL538" i="54"/>
  <c r="CH538" i="54"/>
  <c r="B538" i="47" s="1"/>
  <c r="D538" i="47" s="1"/>
  <c r="W538" i="47" s="1"/>
  <c r="X538" i="47" s="1"/>
  <c r="CI538" i="54"/>
  <c r="CG538" i="54"/>
  <c r="DI538" i="54" s="1"/>
  <c r="DJ538" i="54" s="1"/>
  <c r="DK538" i="54" s="1"/>
  <c r="CK538" i="54"/>
  <c r="CM538" i="54"/>
  <c r="CP538" i="54" s="1"/>
  <c r="CQ538" i="54" s="1"/>
  <c r="CR538" i="54" s="1"/>
  <c r="CM783" i="54"/>
  <c r="CP783" i="54" s="1"/>
  <c r="CQ783" i="54" s="1"/>
  <c r="CR783" i="54" s="1"/>
  <c r="CL783" i="54"/>
  <c r="CG783" i="54"/>
  <c r="DI783" i="54" s="1"/>
  <c r="DJ783" i="54" s="1"/>
  <c r="DK783" i="54" s="1"/>
  <c r="CH783" i="54"/>
  <c r="B783" i="47" s="1"/>
  <c r="D783" i="47" s="1"/>
  <c r="W783" i="47" s="1"/>
  <c r="X783" i="47" s="1"/>
  <c r="CF783" i="54"/>
  <c r="CJ783" i="54"/>
  <c r="CI783" i="54"/>
  <c r="CK783" i="54"/>
  <c r="CF615" i="54"/>
  <c r="CK615" i="54"/>
  <c r="CL615" i="54"/>
  <c r="CI615" i="54"/>
  <c r="CM615" i="54"/>
  <c r="CP615" i="54" s="1"/>
  <c r="CQ615" i="54" s="1"/>
  <c r="CR615" i="54" s="1"/>
  <c r="CG615" i="54"/>
  <c r="DI615" i="54" s="1"/>
  <c r="DJ615" i="54" s="1"/>
  <c r="DK615" i="54" s="1"/>
  <c r="CJ615" i="54"/>
  <c r="CH615" i="54"/>
  <c r="B615" i="47" s="1"/>
  <c r="D615" i="47" s="1"/>
  <c r="W615" i="47" s="1"/>
  <c r="X615" i="47" s="1"/>
  <c r="CI246" i="54"/>
  <c r="CK246" i="54"/>
  <c r="CM246" i="54"/>
  <c r="CP246" i="54" s="1"/>
  <c r="CQ246" i="54" s="1"/>
  <c r="CR246" i="54" s="1"/>
  <c r="CH246" i="54"/>
  <c r="B246" i="47" s="1"/>
  <c r="D246" i="47" s="1"/>
  <c r="W246" i="47" s="1"/>
  <c r="X246" i="47" s="1"/>
  <c r="CJ246" i="54"/>
  <c r="CG246" i="54"/>
  <c r="DI246" i="54" s="1"/>
  <c r="DJ246" i="54" s="1"/>
  <c r="DK246" i="54" s="1"/>
  <c r="CL246" i="54"/>
  <c r="CF246" i="54"/>
  <c r="CH626" i="54"/>
  <c r="B626" i="47" s="1"/>
  <c r="D626" i="47" s="1"/>
  <c r="W626" i="47" s="1"/>
  <c r="X626" i="47" s="1"/>
  <c r="CF626" i="54"/>
  <c r="CI626" i="54"/>
  <c r="CL626" i="54"/>
  <c r="CJ626" i="54"/>
  <c r="CK626" i="54"/>
  <c r="CM626" i="54"/>
  <c r="CP626" i="54" s="1"/>
  <c r="CQ626" i="54" s="1"/>
  <c r="CR626" i="54" s="1"/>
  <c r="CG626" i="54"/>
  <c r="DI626" i="54" s="1"/>
  <c r="DJ626" i="54" s="1"/>
  <c r="DK626" i="54" s="1"/>
  <c r="CH720" i="54"/>
  <c r="B720" i="47" s="1"/>
  <c r="D720" i="47" s="1"/>
  <c r="W720" i="47" s="1"/>
  <c r="X720" i="47" s="1"/>
  <c r="CI720" i="54"/>
  <c r="CJ720" i="54"/>
  <c r="CK720" i="54"/>
  <c r="CL720" i="54"/>
  <c r="CM720" i="54"/>
  <c r="CP720" i="54" s="1"/>
  <c r="CQ720" i="54" s="1"/>
  <c r="CR720" i="54" s="1"/>
  <c r="CF720" i="54"/>
  <c r="CG720" i="54"/>
  <c r="DI720" i="54" s="1"/>
  <c r="DJ720" i="54" s="1"/>
  <c r="DK720" i="54" s="1"/>
  <c r="CK1000" i="54"/>
  <c r="CL1000" i="54"/>
  <c r="CH1000" i="54"/>
  <c r="B1000" i="47" s="1"/>
  <c r="D1000" i="47" s="1"/>
  <c r="W1000" i="47" s="1"/>
  <c r="X1000" i="47" s="1"/>
  <c r="CI1000" i="54"/>
  <c r="CF1000" i="54"/>
  <c r="CG1000" i="54"/>
  <c r="DI1000" i="54" s="1"/>
  <c r="DJ1000" i="54" s="1"/>
  <c r="DK1000" i="54" s="1"/>
  <c r="CJ1000" i="54"/>
  <c r="CM1000" i="54"/>
  <c r="CP1000" i="54" s="1"/>
  <c r="CQ1000" i="54" s="1"/>
  <c r="CR1000" i="54" s="1"/>
  <c r="CG69" i="54"/>
  <c r="DI69" i="54" s="1"/>
  <c r="DJ69" i="54" s="1"/>
  <c r="DK69" i="54" s="1"/>
  <c r="CH69" i="54"/>
  <c r="B69" i="47" s="1"/>
  <c r="D69" i="47" s="1"/>
  <c r="W69" i="47" s="1"/>
  <c r="X69" i="47" s="1"/>
  <c r="CF69" i="54"/>
  <c r="CK69" i="54"/>
  <c r="CL69" i="54"/>
  <c r="CJ69" i="54"/>
  <c r="CM69" i="54"/>
  <c r="CP69" i="54" s="1"/>
  <c r="CQ69" i="54" s="1"/>
  <c r="CR69" i="54" s="1"/>
  <c r="CI69" i="54"/>
  <c r="CG593" i="54"/>
  <c r="DI593" i="54" s="1"/>
  <c r="DJ593" i="54" s="1"/>
  <c r="DK593" i="54" s="1"/>
  <c r="CK593" i="54"/>
  <c r="CM593" i="54"/>
  <c r="CP593" i="54" s="1"/>
  <c r="CQ593" i="54" s="1"/>
  <c r="CR593" i="54" s="1"/>
  <c r="CH593" i="54"/>
  <c r="B593" i="47" s="1"/>
  <c r="D593" i="47" s="1"/>
  <c r="W593" i="47" s="1"/>
  <c r="X593" i="47" s="1"/>
  <c r="CJ593" i="54"/>
  <c r="CL593" i="54"/>
  <c r="CF593" i="54"/>
  <c r="CI593" i="54"/>
  <c r="CK725" i="54"/>
  <c r="CJ725" i="54"/>
  <c r="CM725" i="54"/>
  <c r="CP725" i="54" s="1"/>
  <c r="CQ725" i="54" s="1"/>
  <c r="CR725" i="54" s="1"/>
  <c r="CF725" i="54"/>
  <c r="CG725" i="54"/>
  <c r="DI725" i="54" s="1"/>
  <c r="DJ725" i="54" s="1"/>
  <c r="DK725" i="54" s="1"/>
  <c r="CL725" i="54"/>
  <c r="CH725" i="54"/>
  <c r="B725" i="47" s="1"/>
  <c r="D725" i="47" s="1"/>
  <c r="W725" i="47" s="1"/>
  <c r="X725" i="47" s="1"/>
  <c r="CI725" i="54"/>
  <c r="CK722" i="54"/>
  <c r="CJ722" i="54"/>
  <c r="CI722" i="54"/>
  <c r="CF722" i="54"/>
  <c r="CM722" i="54"/>
  <c r="CP722" i="54" s="1"/>
  <c r="CQ722" i="54" s="1"/>
  <c r="CR722" i="54" s="1"/>
  <c r="CL722" i="54"/>
  <c r="CG722" i="54"/>
  <c r="DI722" i="54" s="1"/>
  <c r="DJ722" i="54" s="1"/>
  <c r="DK722" i="54" s="1"/>
  <c r="CH722" i="54"/>
  <c r="B722" i="47" s="1"/>
  <c r="D722" i="47" s="1"/>
  <c r="W722" i="47" s="1"/>
  <c r="X722" i="47" s="1"/>
  <c r="CK581" i="54"/>
  <c r="CI581" i="54"/>
  <c r="CH581" i="54"/>
  <c r="B581" i="47" s="1"/>
  <c r="D581" i="47" s="1"/>
  <c r="W581" i="47" s="1"/>
  <c r="X581" i="47" s="1"/>
  <c r="CG581" i="54"/>
  <c r="DI581" i="54" s="1"/>
  <c r="DJ581" i="54" s="1"/>
  <c r="DK581" i="54" s="1"/>
  <c r="CF581" i="54"/>
  <c r="CJ581" i="54"/>
  <c r="CM581" i="54"/>
  <c r="CP581" i="54" s="1"/>
  <c r="CQ581" i="54" s="1"/>
  <c r="CR581" i="54" s="1"/>
  <c r="CL581" i="54"/>
  <c r="CH810" i="54"/>
  <c r="B810" i="47" s="1"/>
  <c r="D810" i="47" s="1"/>
  <c r="W810" i="47" s="1"/>
  <c r="X810" i="47" s="1"/>
  <c r="CF810" i="54"/>
  <c r="CJ810" i="54"/>
  <c r="CI810" i="54"/>
  <c r="CK810" i="54"/>
  <c r="CM810" i="54"/>
  <c r="CP810" i="54" s="1"/>
  <c r="CQ810" i="54" s="1"/>
  <c r="CR810" i="54" s="1"/>
  <c r="CL810" i="54"/>
  <c r="CG810" i="54"/>
  <c r="DI810" i="54" s="1"/>
  <c r="DJ810" i="54" s="1"/>
  <c r="DK810" i="54" s="1"/>
  <c r="CK676" i="54"/>
  <c r="CL676" i="54"/>
  <c r="CF676" i="54"/>
  <c r="CH676" i="54"/>
  <c r="B676" i="47" s="1"/>
  <c r="D676" i="47" s="1"/>
  <c r="W676" i="47" s="1"/>
  <c r="X676" i="47" s="1"/>
  <c r="CG676" i="54"/>
  <c r="DI676" i="54" s="1"/>
  <c r="DJ676" i="54" s="1"/>
  <c r="DK676" i="54" s="1"/>
  <c r="CI676" i="54"/>
  <c r="CM676" i="54"/>
  <c r="CP676" i="54" s="1"/>
  <c r="CQ676" i="54" s="1"/>
  <c r="CR676" i="54" s="1"/>
  <c r="CJ676" i="54"/>
  <c r="CK551" i="54"/>
  <c r="CJ551" i="54"/>
  <c r="CH551" i="54"/>
  <c r="B551" i="47" s="1"/>
  <c r="D551" i="47" s="1"/>
  <c r="W551" i="47" s="1"/>
  <c r="X551" i="47" s="1"/>
  <c r="CL551" i="54"/>
  <c r="CI551" i="54"/>
  <c r="CG551" i="54"/>
  <c r="DI551" i="54" s="1"/>
  <c r="DJ551" i="54" s="1"/>
  <c r="DK551" i="54" s="1"/>
  <c r="CF551" i="54"/>
  <c r="CM551" i="54"/>
  <c r="CP551" i="54" s="1"/>
  <c r="CQ551" i="54" s="1"/>
  <c r="CR551" i="54" s="1"/>
  <c r="CK718" i="54"/>
  <c r="CG718" i="54"/>
  <c r="DI718" i="54" s="1"/>
  <c r="DJ718" i="54" s="1"/>
  <c r="DK718" i="54" s="1"/>
  <c r="CF718" i="54"/>
  <c r="CM718" i="54"/>
  <c r="CP718" i="54" s="1"/>
  <c r="CQ718" i="54" s="1"/>
  <c r="CR718" i="54" s="1"/>
  <c r="CL718" i="54"/>
  <c r="CI718" i="54"/>
  <c r="CH718" i="54"/>
  <c r="B718" i="47" s="1"/>
  <c r="D718" i="47" s="1"/>
  <c r="W718" i="47" s="1"/>
  <c r="X718" i="47" s="1"/>
  <c r="CJ718" i="54"/>
  <c r="CN489" i="54"/>
  <c r="B493" i="44" s="1"/>
  <c r="CN879" i="54"/>
  <c r="B883" i="44" s="1"/>
  <c r="CN60" i="54"/>
  <c r="B64" i="44" s="1"/>
  <c r="CI119" i="54"/>
  <c r="CM119" i="54"/>
  <c r="CP119" i="54" s="1"/>
  <c r="CQ119" i="54" s="1"/>
  <c r="CR119" i="54" s="1"/>
  <c r="CJ119" i="54"/>
  <c r="CG119" i="54"/>
  <c r="DI119" i="54" s="1"/>
  <c r="DJ119" i="54" s="1"/>
  <c r="DK119" i="54" s="1"/>
  <c r="CH119" i="54"/>
  <c r="B119" i="47" s="1"/>
  <c r="D119" i="47" s="1"/>
  <c r="W119" i="47" s="1"/>
  <c r="X119" i="47" s="1"/>
  <c r="CF119" i="54"/>
  <c r="CK119" i="54"/>
  <c r="CL119" i="54"/>
  <c r="CH82" i="54"/>
  <c r="B82" i="47" s="1"/>
  <c r="D82" i="47" s="1"/>
  <c r="W82" i="47" s="1"/>
  <c r="X82" i="47" s="1"/>
  <c r="CK82" i="54"/>
  <c r="CI82" i="54"/>
  <c r="CJ82" i="54"/>
  <c r="CF82" i="54"/>
  <c r="CL82" i="54"/>
  <c r="CM82" i="54"/>
  <c r="CP82" i="54" s="1"/>
  <c r="CQ82" i="54" s="1"/>
  <c r="CR82" i="54" s="1"/>
  <c r="CG82" i="54"/>
  <c r="DI82" i="54" s="1"/>
  <c r="DJ82" i="54" s="1"/>
  <c r="DK82" i="54" s="1"/>
  <c r="CF796" i="54"/>
  <c r="CK796" i="54"/>
  <c r="CL796" i="54"/>
  <c r="CM796" i="54"/>
  <c r="CP796" i="54" s="1"/>
  <c r="CQ796" i="54" s="1"/>
  <c r="CR796" i="54" s="1"/>
  <c r="CG796" i="54"/>
  <c r="DI796" i="54" s="1"/>
  <c r="DJ796" i="54" s="1"/>
  <c r="DK796" i="54" s="1"/>
  <c r="CH796" i="54"/>
  <c r="B796" i="47" s="1"/>
  <c r="D796" i="47" s="1"/>
  <c r="W796" i="47" s="1"/>
  <c r="X796" i="47" s="1"/>
  <c r="CJ796" i="54"/>
  <c r="CI796" i="54"/>
  <c r="CK943" i="54"/>
  <c r="CL943" i="54"/>
  <c r="CH943" i="54"/>
  <c r="B943" i="47" s="1"/>
  <c r="D943" i="47" s="1"/>
  <c r="W943" i="47" s="1"/>
  <c r="X943" i="47" s="1"/>
  <c r="CI943" i="54"/>
  <c r="CF943" i="54"/>
  <c r="CG943" i="54"/>
  <c r="DI943" i="54" s="1"/>
  <c r="DJ943" i="54" s="1"/>
  <c r="DK943" i="54" s="1"/>
  <c r="CJ943" i="54"/>
  <c r="CM943" i="54"/>
  <c r="CP943" i="54" s="1"/>
  <c r="CQ943" i="54" s="1"/>
  <c r="CR943" i="54" s="1"/>
  <c r="CM27" i="54"/>
  <c r="CP27" i="54" s="1"/>
  <c r="CQ27" i="54" s="1"/>
  <c r="CR27" i="54" s="1"/>
  <c r="CI27" i="54"/>
  <c r="CK27" i="54"/>
  <c r="CJ27" i="54"/>
  <c r="CF27" i="54"/>
  <c r="CL27" i="54"/>
  <c r="CG27" i="54"/>
  <c r="DI27" i="54" s="1"/>
  <c r="DJ27" i="54" s="1"/>
  <c r="DK27" i="54" s="1"/>
  <c r="CH27" i="54"/>
  <c r="B27" i="47" s="1"/>
  <c r="D27" i="47" s="1"/>
  <c r="W27" i="47" s="1"/>
  <c r="X27" i="47" s="1"/>
  <c r="CM159" i="54"/>
  <c r="CP159" i="54" s="1"/>
  <c r="CQ159" i="54" s="1"/>
  <c r="CR159" i="54" s="1"/>
  <c r="CI159" i="54"/>
  <c r="CJ159" i="54"/>
  <c r="CL159" i="54"/>
  <c r="CF159" i="54"/>
  <c r="CH159" i="54"/>
  <c r="B159" i="47" s="1"/>
  <c r="D159" i="47" s="1"/>
  <c r="W159" i="47" s="1"/>
  <c r="X159" i="47" s="1"/>
  <c r="CG159" i="54"/>
  <c r="DI159" i="54" s="1"/>
  <c r="DJ159" i="54" s="1"/>
  <c r="DK159" i="54" s="1"/>
  <c r="CK159" i="54"/>
  <c r="CF950" i="54"/>
  <c r="CL950" i="54"/>
  <c r="CG950" i="54"/>
  <c r="DI950" i="54" s="1"/>
  <c r="DJ950" i="54" s="1"/>
  <c r="DK950" i="54" s="1"/>
  <c r="CH950" i="54"/>
  <c r="B950" i="47" s="1"/>
  <c r="D950" i="47" s="1"/>
  <c r="W950" i="47" s="1"/>
  <c r="X950" i="47" s="1"/>
  <c r="CM950" i="54"/>
  <c r="CP950" i="54" s="1"/>
  <c r="CQ950" i="54" s="1"/>
  <c r="CR950" i="54" s="1"/>
  <c r="CI950" i="54"/>
  <c r="CK950" i="54"/>
  <c r="CJ950" i="54"/>
  <c r="CL893" i="54"/>
  <c r="CJ893" i="54"/>
  <c r="CG893" i="54"/>
  <c r="DI893" i="54" s="1"/>
  <c r="DJ893" i="54" s="1"/>
  <c r="DK893" i="54" s="1"/>
  <c r="CH893" i="54"/>
  <c r="B893" i="47" s="1"/>
  <c r="D893" i="47" s="1"/>
  <c r="W893" i="47" s="1"/>
  <c r="X893" i="47" s="1"/>
  <c r="CM893" i="54"/>
  <c r="CP893" i="54" s="1"/>
  <c r="CQ893" i="54" s="1"/>
  <c r="CR893" i="54" s="1"/>
  <c r="CK893" i="54"/>
  <c r="CI893" i="54"/>
  <c r="CF893" i="54"/>
  <c r="CH368" i="54"/>
  <c r="B368" i="47" s="1"/>
  <c r="D368" i="47" s="1"/>
  <c r="W368" i="47" s="1"/>
  <c r="X368" i="47" s="1"/>
  <c r="CM368" i="54"/>
  <c r="CP368" i="54" s="1"/>
  <c r="CQ368" i="54" s="1"/>
  <c r="CR368" i="54" s="1"/>
  <c r="CJ368" i="54"/>
  <c r="CK368" i="54"/>
  <c r="CG368" i="54"/>
  <c r="DI368" i="54" s="1"/>
  <c r="DJ368" i="54" s="1"/>
  <c r="DK368" i="54" s="1"/>
  <c r="CI368" i="54"/>
  <c r="CF368" i="54"/>
  <c r="CL368" i="54"/>
  <c r="CH817" i="54"/>
  <c r="B817" i="47" s="1"/>
  <c r="D817" i="47" s="1"/>
  <c r="W817" i="47" s="1"/>
  <c r="X817" i="47" s="1"/>
  <c r="CG817" i="54"/>
  <c r="DI817" i="54" s="1"/>
  <c r="DJ817" i="54" s="1"/>
  <c r="DK817" i="54" s="1"/>
  <c r="CF817" i="54"/>
  <c r="CJ817" i="54"/>
  <c r="CL817" i="54"/>
  <c r="CK817" i="54"/>
  <c r="CI817" i="54"/>
  <c r="CM817" i="54"/>
  <c r="CP817" i="54" s="1"/>
  <c r="CQ817" i="54" s="1"/>
  <c r="CR817" i="54" s="1"/>
  <c r="CL983" i="54"/>
  <c r="CG983" i="54"/>
  <c r="DI983" i="54" s="1"/>
  <c r="DJ983" i="54" s="1"/>
  <c r="DK983" i="54" s="1"/>
  <c r="CJ983" i="54"/>
  <c r="CM983" i="54"/>
  <c r="CP983" i="54" s="1"/>
  <c r="CQ983" i="54" s="1"/>
  <c r="CR983" i="54" s="1"/>
  <c r="CH983" i="54"/>
  <c r="B983" i="47" s="1"/>
  <c r="D983" i="47" s="1"/>
  <c r="W983" i="47" s="1"/>
  <c r="X983" i="47" s="1"/>
  <c r="CK983" i="54"/>
  <c r="CI983" i="54"/>
  <c r="CF983" i="54"/>
  <c r="CM779" i="54"/>
  <c r="CP779" i="54" s="1"/>
  <c r="CQ779" i="54" s="1"/>
  <c r="CR779" i="54" s="1"/>
  <c r="CG779" i="54"/>
  <c r="DI779" i="54" s="1"/>
  <c r="DJ779" i="54" s="1"/>
  <c r="DK779" i="54" s="1"/>
  <c r="CH779" i="54"/>
  <c r="B779" i="47" s="1"/>
  <c r="D779" i="47" s="1"/>
  <c r="W779" i="47" s="1"/>
  <c r="X779" i="47" s="1"/>
  <c r="CK779" i="54"/>
  <c r="CJ779" i="54"/>
  <c r="CI779" i="54"/>
  <c r="CF779" i="54"/>
  <c r="CL779" i="54"/>
  <c r="CJ421" i="54"/>
  <c r="CK421" i="54"/>
  <c r="CF421" i="54"/>
  <c r="CM421" i="54"/>
  <c r="CP421" i="54" s="1"/>
  <c r="CQ421" i="54" s="1"/>
  <c r="CR421" i="54" s="1"/>
  <c r="CL421" i="54"/>
  <c r="CG421" i="54"/>
  <c r="DI421" i="54" s="1"/>
  <c r="DJ421" i="54" s="1"/>
  <c r="DK421" i="54" s="1"/>
  <c r="CH421" i="54"/>
  <c r="B421" i="47" s="1"/>
  <c r="D421" i="47" s="1"/>
  <c r="W421" i="47" s="1"/>
  <c r="X421" i="47" s="1"/>
  <c r="CI421" i="54"/>
  <c r="CH522" i="54"/>
  <c r="B522" i="47" s="1"/>
  <c r="D522" i="47" s="1"/>
  <c r="W522" i="47" s="1"/>
  <c r="X522" i="47" s="1"/>
  <c r="CG522" i="54"/>
  <c r="DI522" i="54" s="1"/>
  <c r="DJ522" i="54" s="1"/>
  <c r="DK522" i="54" s="1"/>
  <c r="CI522" i="54"/>
  <c r="CF522" i="54"/>
  <c r="CK522" i="54"/>
  <c r="CL522" i="54"/>
  <c r="CM522" i="54"/>
  <c r="CP522" i="54" s="1"/>
  <c r="CQ522" i="54" s="1"/>
  <c r="CR522" i="54" s="1"/>
  <c r="CJ522" i="54"/>
  <c r="CJ187" i="54"/>
  <c r="CK187" i="54"/>
  <c r="CL187" i="54"/>
  <c r="CI187" i="54"/>
  <c r="CM187" i="54"/>
  <c r="CP187" i="54" s="1"/>
  <c r="CQ187" i="54" s="1"/>
  <c r="CR187" i="54" s="1"/>
  <c r="CF187" i="54"/>
  <c r="CG187" i="54"/>
  <c r="DI187" i="54" s="1"/>
  <c r="DJ187" i="54" s="1"/>
  <c r="DK187" i="54" s="1"/>
  <c r="CH187" i="54"/>
  <c r="B187" i="47" s="1"/>
  <c r="D187" i="47" s="1"/>
  <c r="W187" i="47" s="1"/>
  <c r="X187" i="47" s="1"/>
  <c r="CK565" i="54"/>
  <c r="CM565" i="54"/>
  <c r="CP565" i="54" s="1"/>
  <c r="CQ565" i="54" s="1"/>
  <c r="CR565" i="54" s="1"/>
  <c r="CJ565" i="54"/>
  <c r="CF565" i="54"/>
  <c r="CL565" i="54"/>
  <c r="CH565" i="54"/>
  <c r="B565" i="47" s="1"/>
  <c r="D565" i="47" s="1"/>
  <c r="W565" i="47" s="1"/>
  <c r="X565" i="47" s="1"/>
  <c r="CI565" i="54"/>
  <c r="CG565" i="54"/>
  <c r="DI565" i="54" s="1"/>
  <c r="DJ565" i="54" s="1"/>
  <c r="DK565" i="54" s="1"/>
  <c r="CH173" i="54"/>
  <c r="B173" i="47" s="1"/>
  <c r="D173" i="47" s="1"/>
  <c r="W173" i="47" s="1"/>
  <c r="X173" i="47" s="1"/>
  <c r="CJ173" i="54"/>
  <c r="CI173" i="54"/>
  <c r="CK173" i="54"/>
  <c r="CF173" i="54"/>
  <c r="CL173" i="54"/>
  <c r="CM173" i="54"/>
  <c r="CP173" i="54" s="1"/>
  <c r="CQ173" i="54" s="1"/>
  <c r="CR173" i="54" s="1"/>
  <c r="CG173" i="54"/>
  <c r="DI173" i="54" s="1"/>
  <c r="DJ173" i="54" s="1"/>
  <c r="DK173" i="54" s="1"/>
  <c r="CG599" i="54"/>
  <c r="DI599" i="54" s="1"/>
  <c r="DJ599" i="54" s="1"/>
  <c r="DK599" i="54" s="1"/>
  <c r="CJ599" i="54"/>
  <c r="CL599" i="54"/>
  <c r="CM599" i="54"/>
  <c r="CP599" i="54" s="1"/>
  <c r="CQ599" i="54" s="1"/>
  <c r="CR599" i="54" s="1"/>
  <c r="CH599" i="54"/>
  <c r="B599" i="47" s="1"/>
  <c r="D599" i="47" s="1"/>
  <c r="W599" i="47" s="1"/>
  <c r="X599" i="47" s="1"/>
  <c r="CI599" i="54"/>
  <c r="CK599" i="54"/>
  <c r="CF599" i="54"/>
  <c r="CM582" i="54"/>
  <c r="CP582" i="54" s="1"/>
  <c r="CQ582" i="54" s="1"/>
  <c r="CR582" i="54" s="1"/>
  <c r="CJ582" i="54"/>
  <c r="CK582" i="54"/>
  <c r="CG582" i="54"/>
  <c r="DI582" i="54" s="1"/>
  <c r="DJ582" i="54" s="1"/>
  <c r="DK582" i="54" s="1"/>
  <c r="CF582" i="54"/>
  <c r="CI582" i="54"/>
  <c r="CL582" i="54"/>
  <c r="CH582" i="54"/>
  <c r="B582" i="47" s="1"/>
  <c r="D582" i="47" s="1"/>
  <c r="W582" i="47" s="1"/>
  <c r="X582" i="47" s="1"/>
  <c r="CK400" i="54"/>
  <c r="CH400" i="54"/>
  <c r="B400" i="47" s="1"/>
  <c r="D400" i="47" s="1"/>
  <c r="W400" i="47" s="1"/>
  <c r="X400" i="47" s="1"/>
  <c r="CJ400" i="54"/>
  <c r="CI400" i="54"/>
  <c r="CF400" i="54"/>
  <c r="CG400" i="54"/>
  <c r="DI400" i="54" s="1"/>
  <c r="DJ400" i="54" s="1"/>
  <c r="DK400" i="54" s="1"/>
  <c r="CL400" i="54"/>
  <c r="CM400" i="54"/>
  <c r="CP400" i="54" s="1"/>
  <c r="CQ400" i="54" s="1"/>
  <c r="CR400" i="54" s="1"/>
  <c r="CL174" i="54"/>
  <c r="CF174" i="54"/>
  <c r="CH174" i="54"/>
  <c r="B174" i="47" s="1"/>
  <c r="D174" i="47" s="1"/>
  <c r="W174" i="47" s="1"/>
  <c r="X174" i="47" s="1"/>
  <c r="CI174" i="54"/>
  <c r="CG174" i="54"/>
  <c r="DI174" i="54" s="1"/>
  <c r="DJ174" i="54" s="1"/>
  <c r="DK174" i="54" s="1"/>
  <c r="CJ174" i="54"/>
  <c r="CM174" i="54"/>
  <c r="CP174" i="54" s="1"/>
  <c r="CQ174" i="54" s="1"/>
  <c r="CR174" i="54" s="1"/>
  <c r="CK174" i="54"/>
  <c r="CL802" i="54"/>
  <c r="CH802" i="54"/>
  <c r="B802" i="47" s="1"/>
  <c r="D802" i="47" s="1"/>
  <c r="W802" i="47" s="1"/>
  <c r="X802" i="47" s="1"/>
  <c r="CI802" i="54"/>
  <c r="CJ802" i="54"/>
  <c r="CK802" i="54"/>
  <c r="CM802" i="54"/>
  <c r="CP802" i="54" s="1"/>
  <c r="CQ802" i="54" s="1"/>
  <c r="CR802" i="54" s="1"/>
  <c r="CF802" i="54"/>
  <c r="CG802" i="54"/>
  <c r="DI802" i="54" s="1"/>
  <c r="DJ802" i="54" s="1"/>
  <c r="DK802" i="54" s="1"/>
  <c r="CJ9" i="54"/>
  <c r="CH9" i="54"/>
  <c r="B9" i="47" s="1"/>
  <c r="D9" i="47" s="1"/>
  <c r="W9" i="47" s="1"/>
  <c r="X9" i="47" s="1"/>
  <c r="CI9" i="54"/>
  <c r="CG9" i="54"/>
  <c r="DI9" i="54" s="1"/>
  <c r="DJ9" i="54" s="1"/>
  <c r="DK9" i="54" s="1"/>
  <c r="CF9" i="54"/>
  <c r="CM9" i="54"/>
  <c r="CP9" i="54" s="1"/>
  <c r="CQ9" i="54" s="1"/>
  <c r="CR9" i="54" s="1"/>
  <c r="CL9" i="54"/>
  <c r="CK9" i="54"/>
  <c r="CF31" i="54"/>
  <c r="CG31" i="54"/>
  <c r="DI31" i="54" s="1"/>
  <c r="DJ31" i="54" s="1"/>
  <c r="DK31" i="54" s="1"/>
  <c r="CI31" i="54"/>
  <c r="CK31" i="54"/>
  <c r="CJ31" i="54"/>
  <c r="CH31" i="54"/>
  <c r="B31" i="47" s="1"/>
  <c r="D31" i="47" s="1"/>
  <c r="W31" i="47" s="1"/>
  <c r="X31" i="47" s="1"/>
  <c r="CL31" i="54"/>
  <c r="CM31" i="54"/>
  <c r="CP31" i="54" s="1"/>
  <c r="CQ31" i="54" s="1"/>
  <c r="CR31" i="54" s="1"/>
  <c r="CF54" i="54"/>
  <c r="CG54" i="54"/>
  <c r="DI54" i="54" s="1"/>
  <c r="DJ54" i="54" s="1"/>
  <c r="DK54" i="54" s="1"/>
  <c r="CI54" i="54"/>
  <c r="CM54" i="54"/>
  <c r="CP54" i="54" s="1"/>
  <c r="CQ54" i="54" s="1"/>
  <c r="CR54" i="54" s="1"/>
  <c r="CL54" i="54"/>
  <c r="CK54" i="54"/>
  <c r="CJ54" i="54"/>
  <c r="CH54" i="54"/>
  <c r="B54" i="47" s="1"/>
  <c r="D54" i="47" s="1"/>
  <c r="W54" i="47" s="1"/>
  <c r="X54" i="47" s="1"/>
  <c r="CG87" i="54"/>
  <c r="DI87" i="54" s="1"/>
  <c r="DJ87" i="54" s="1"/>
  <c r="DK87" i="54" s="1"/>
  <c r="CJ87" i="54"/>
  <c r="CM87" i="54"/>
  <c r="CP87" i="54" s="1"/>
  <c r="CQ87" i="54" s="1"/>
  <c r="CR87" i="54" s="1"/>
  <c r="CK87" i="54"/>
  <c r="CF87" i="54"/>
  <c r="CL87" i="54"/>
  <c r="CH87" i="54"/>
  <c r="B87" i="47" s="1"/>
  <c r="D87" i="47" s="1"/>
  <c r="W87" i="47" s="1"/>
  <c r="X87" i="47" s="1"/>
  <c r="CI87" i="54"/>
  <c r="CK109" i="54"/>
  <c r="CI109" i="54"/>
  <c r="CJ109" i="54"/>
  <c r="CM109" i="54"/>
  <c r="CP109" i="54" s="1"/>
  <c r="CQ109" i="54" s="1"/>
  <c r="CR109" i="54" s="1"/>
  <c r="CL109" i="54"/>
  <c r="CF109" i="54"/>
  <c r="CG109" i="54"/>
  <c r="DI109" i="54" s="1"/>
  <c r="DJ109" i="54" s="1"/>
  <c r="DK109" i="54" s="1"/>
  <c r="CH109" i="54"/>
  <c r="B109" i="47" s="1"/>
  <c r="D109" i="47" s="1"/>
  <c r="W109" i="47" s="1"/>
  <c r="X109" i="47" s="1"/>
  <c r="CK830" i="54"/>
  <c r="CM830" i="54"/>
  <c r="CP830" i="54" s="1"/>
  <c r="CQ830" i="54" s="1"/>
  <c r="CR830" i="54" s="1"/>
  <c r="CJ830" i="54"/>
  <c r="CL830" i="54"/>
  <c r="CH830" i="54"/>
  <c r="B830" i="47" s="1"/>
  <c r="D830" i="47" s="1"/>
  <c r="W830" i="47" s="1"/>
  <c r="X830" i="47" s="1"/>
  <c r="CG830" i="54"/>
  <c r="DI830" i="54" s="1"/>
  <c r="DJ830" i="54" s="1"/>
  <c r="DK830" i="54" s="1"/>
  <c r="CF830" i="54"/>
  <c r="CI830" i="54"/>
  <c r="CI407" i="54"/>
  <c r="CF407" i="54"/>
  <c r="CH407" i="54"/>
  <c r="B407" i="47" s="1"/>
  <c r="D407" i="47" s="1"/>
  <c r="W407" i="47" s="1"/>
  <c r="X407" i="47" s="1"/>
  <c r="CG407" i="54"/>
  <c r="DI407" i="54" s="1"/>
  <c r="DJ407" i="54" s="1"/>
  <c r="DK407" i="54" s="1"/>
  <c r="CJ407" i="54"/>
  <c r="CM407" i="54"/>
  <c r="CP407" i="54" s="1"/>
  <c r="CQ407" i="54" s="1"/>
  <c r="CR407" i="54" s="1"/>
  <c r="CK407" i="54"/>
  <c r="CL407" i="54"/>
  <c r="CI473" i="54"/>
  <c r="CJ473" i="54"/>
  <c r="CH473" i="54"/>
  <c r="B473" i="47" s="1"/>
  <c r="D473" i="47" s="1"/>
  <c r="W473" i="47" s="1"/>
  <c r="X473" i="47" s="1"/>
  <c r="CL473" i="54"/>
  <c r="CF473" i="54"/>
  <c r="CG473" i="54"/>
  <c r="DI473" i="54" s="1"/>
  <c r="DJ473" i="54" s="1"/>
  <c r="DK473" i="54" s="1"/>
  <c r="CM473" i="54"/>
  <c r="CP473" i="54" s="1"/>
  <c r="CQ473" i="54" s="1"/>
  <c r="CR473" i="54" s="1"/>
  <c r="CK473" i="54"/>
  <c r="CJ854" i="54"/>
  <c r="CG854" i="54"/>
  <c r="DI854" i="54" s="1"/>
  <c r="DJ854" i="54" s="1"/>
  <c r="DK854" i="54" s="1"/>
  <c r="CF854" i="54"/>
  <c r="CM854" i="54"/>
  <c r="CP854" i="54" s="1"/>
  <c r="CQ854" i="54" s="1"/>
  <c r="CR854" i="54" s="1"/>
  <c r="CL854" i="54"/>
  <c r="CK854" i="54"/>
  <c r="CH854" i="54"/>
  <c r="B854" i="47" s="1"/>
  <c r="D854" i="47" s="1"/>
  <c r="W854" i="47" s="1"/>
  <c r="X854" i="47" s="1"/>
  <c r="CI854" i="54"/>
  <c r="CF172" i="54"/>
  <c r="CH172" i="54"/>
  <c r="B172" i="47" s="1"/>
  <c r="D172" i="47" s="1"/>
  <c r="W172" i="47" s="1"/>
  <c r="X172" i="47" s="1"/>
  <c r="CK172" i="54"/>
  <c r="CI172" i="54"/>
  <c r="CG172" i="54"/>
  <c r="DI172" i="54" s="1"/>
  <c r="DJ172" i="54" s="1"/>
  <c r="DK172" i="54" s="1"/>
  <c r="CJ172" i="54"/>
  <c r="CM172" i="54"/>
  <c r="CP172" i="54" s="1"/>
  <c r="CQ172" i="54" s="1"/>
  <c r="CR172" i="54" s="1"/>
  <c r="CL172" i="54"/>
  <c r="CF721" i="54"/>
  <c r="CI721" i="54"/>
  <c r="CL721" i="54"/>
  <c r="CK721" i="54"/>
  <c r="CH721" i="54"/>
  <c r="B721" i="47" s="1"/>
  <c r="D721" i="47" s="1"/>
  <c r="W721" i="47" s="1"/>
  <c r="X721" i="47" s="1"/>
  <c r="CM721" i="54"/>
  <c r="CP721" i="54" s="1"/>
  <c r="CQ721" i="54" s="1"/>
  <c r="CR721" i="54" s="1"/>
  <c r="CG721" i="54"/>
  <c r="DI721" i="54" s="1"/>
  <c r="DJ721" i="54" s="1"/>
  <c r="DK721" i="54" s="1"/>
  <c r="CJ721" i="54"/>
  <c r="CJ500" i="54"/>
  <c r="CH500" i="54"/>
  <c r="B500" i="47" s="1"/>
  <c r="D500" i="47" s="1"/>
  <c r="W500" i="47" s="1"/>
  <c r="X500" i="47" s="1"/>
  <c r="CL500" i="54"/>
  <c r="CF500" i="54"/>
  <c r="CG500" i="54"/>
  <c r="DI500" i="54" s="1"/>
  <c r="DJ500" i="54" s="1"/>
  <c r="DK500" i="54" s="1"/>
  <c r="CM500" i="54"/>
  <c r="CP500" i="54" s="1"/>
  <c r="CQ500" i="54" s="1"/>
  <c r="CR500" i="54" s="1"/>
  <c r="CK500" i="54"/>
  <c r="CI500" i="54"/>
  <c r="CI211" i="54"/>
  <c r="CH211" i="54"/>
  <c r="B211" i="47" s="1"/>
  <c r="D211" i="47" s="1"/>
  <c r="W211" i="47" s="1"/>
  <c r="X211" i="47" s="1"/>
  <c r="CL211" i="54"/>
  <c r="CK211" i="54"/>
  <c r="CJ211" i="54"/>
  <c r="CM211" i="54"/>
  <c r="CP211" i="54" s="1"/>
  <c r="CQ211" i="54" s="1"/>
  <c r="CR211" i="54" s="1"/>
  <c r="CF211" i="54"/>
  <c r="CG211" i="54"/>
  <c r="DI211" i="54" s="1"/>
  <c r="DJ211" i="54" s="1"/>
  <c r="DK211" i="54" s="1"/>
  <c r="CG751" i="54"/>
  <c r="DI751" i="54" s="1"/>
  <c r="DJ751" i="54" s="1"/>
  <c r="DK751" i="54" s="1"/>
  <c r="CH751" i="54"/>
  <c r="B751" i="47" s="1"/>
  <c r="D751" i="47" s="1"/>
  <c r="W751" i="47" s="1"/>
  <c r="X751" i="47" s="1"/>
  <c r="CK751" i="54"/>
  <c r="CI751" i="54"/>
  <c r="CF751" i="54"/>
  <c r="CJ751" i="54"/>
  <c r="CL751" i="54"/>
  <c r="CM751" i="54"/>
  <c r="CP751" i="54" s="1"/>
  <c r="CQ751" i="54" s="1"/>
  <c r="CR751" i="54" s="1"/>
  <c r="CF461" i="54"/>
  <c r="CM461" i="54"/>
  <c r="CP461" i="54" s="1"/>
  <c r="CQ461" i="54" s="1"/>
  <c r="CR461" i="54" s="1"/>
  <c r="CG461" i="54"/>
  <c r="DI461" i="54" s="1"/>
  <c r="DJ461" i="54" s="1"/>
  <c r="DK461" i="54" s="1"/>
  <c r="CJ461" i="54"/>
  <c r="CH461" i="54"/>
  <c r="B461" i="47" s="1"/>
  <c r="D461" i="47" s="1"/>
  <c r="W461" i="47" s="1"/>
  <c r="X461" i="47" s="1"/>
  <c r="CK461" i="54"/>
  <c r="CI461" i="54"/>
  <c r="CL461" i="54"/>
  <c r="CH576" i="54"/>
  <c r="B576" i="47" s="1"/>
  <c r="D576" i="47" s="1"/>
  <c r="W576" i="47" s="1"/>
  <c r="X576" i="47" s="1"/>
  <c r="CI576" i="54"/>
  <c r="CK576" i="54"/>
  <c r="CF576" i="54"/>
  <c r="CG576" i="54"/>
  <c r="DI576" i="54" s="1"/>
  <c r="DJ576" i="54" s="1"/>
  <c r="DK576" i="54" s="1"/>
  <c r="CL576" i="54"/>
  <c r="CM576" i="54"/>
  <c r="CP576" i="54" s="1"/>
  <c r="CQ576" i="54" s="1"/>
  <c r="CR576" i="54" s="1"/>
  <c r="CJ576" i="54"/>
  <c r="CJ517" i="54"/>
  <c r="CK517" i="54"/>
  <c r="CG517" i="54"/>
  <c r="DI517" i="54" s="1"/>
  <c r="DJ517" i="54" s="1"/>
  <c r="DK517" i="54" s="1"/>
  <c r="CI517" i="54"/>
  <c r="CL517" i="54"/>
  <c r="CM517" i="54"/>
  <c r="CP517" i="54" s="1"/>
  <c r="CQ517" i="54" s="1"/>
  <c r="CR517" i="54" s="1"/>
  <c r="CF517" i="54"/>
  <c r="CH517" i="54"/>
  <c r="B517" i="47" s="1"/>
  <c r="D517" i="47" s="1"/>
  <c r="W517" i="47" s="1"/>
  <c r="X517" i="47" s="1"/>
  <c r="CJ506" i="54"/>
  <c r="CH506" i="54"/>
  <c r="B506" i="47" s="1"/>
  <c r="D506" i="47" s="1"/>
  <c r="W506" i="47" s="1"/>
  <c r="X506" i="47" s="1"/>
  <c r="CL506" i="54"/>
  <c r="CI506" i="54"/>
  <c r="CK506" i="54"/>
  <c r="CF506" i="54"/>
  <c r="CM506" i="54"/>
  <c r="CP506" i="54" s="1"/>
  <c r="CQ506" i="54" s="1"/>
  <c r="CR506" i="54" s="1"/>
  <c r="CG506" i="54"/>
  <c r="DI506" i="54" s="1"/>
  <c r="DJ506" i="54" s="1"/>
  <c r="DK506" i="54" s="1"/>
  <c r="CL563" i="54"/>
  <c r="CG563" i="54"/>
  <c r="DI563" i="54" s="1"/>
  <c r="DJ563" i="54" s="1"/>
  <c r="DK563" i="54" s="1"/>
  <c r="CH563" i="54"/>
  <c r="B563" i="47" s="1"/>
  <c r="D563" i="47" s="1"/>
  <c r="W563" i="47" s="1"/>
  <c r="X563" i="47" s="1"/>
  <c r="CJ563" i="54"/>
  <c r="CF563" i="54"/>
  <c r="CI563" i="54"/>
  <c r="CM563" i="54"/>
  <c r="CP563" i="54" s="1"/>
  <c r="CQ563" i="54" s="1"/>
  <c r="CR563" i="54" s="1"/>
  <c r="CK563" i="54"/>
  <c r="CH540" i="54"/>
  <c r="B540" i="47" s="1"/>
  <c r="D540" i="47" s="1"/>
  <c r="W540" i="47" s="1"/>
  <c r="X540" i="47" s="1"/>
  <c r="CM540" i="54"/>
  <c r="CP540" i="54" s="1"/>
  <c r="CQ540" i="54" s="1"/>
  <c r="CR540" i="54" s="1"/>
  <c r="CG540" i="54"/>
  <c r="DI540" i="54" s="1"/>
  <c r="DJ540" i="54" s="1"/>
  <c r="DK540" i="54" s="1"/>
  <c r="CF540" i="54"/>
  <c r="CK540" i="54"/>
  <c r="CL540" i="54"/>
  <c r="CI540" i="54"/>
  <c r="CJ540" i="54"/>
  <c r="CF158" i="54"/>
  <c r="CI158" i="54"/>
  <c r="CG158" i="54"/>
  <c r="DI158" i="54" s="1"/>
  <c r="DJ158" i="54" s="1"/>
  <c r="DK158" i="54" s="1"/>
  <c r="CK158" i="54"/>
  <c r="CH158" i="54"/>
  <c r="B158" i="47" s="1"/>
  <c r="D158" i="47" s="1"/>
  <c r="W158" i="47" s="1"/>
  <c r="X158" i="47" s="1"/>
  <c r="CM158" i="54"/>
  <c r="CP158" i="54" s="1"/>
  <c r="CQ158" i="54" s="1"/>
  <c r="CR158" i="54" s="1"/>
  <c r="CJ158" i="54"/>
  <c r="CL158" i="54"/>
  <c r="CL598" i="54"/>
  <c r="CI598" i="54"/>
  <c r="CG598" i="54"/>
  <c r="DI598" i="54" s="1"/>
  <c r="DJ598" i="54" s="1"/>
  <c r="DK598" i="54" s="1"/>
  <c r="CF598" i="54"/>
  <c r="CK598" i="54"/>
  <c r="CM598" i="54"/>
  <c r="CP598" i="54" s="1"/>
  <c r="CQ598" i="54" s="1"/>
  <c r="CR598" i="54" s="1"/>
  <c r="CH598" i="54"/>
  <c r="B598" i="47" s="1"/>
  <c r="D598" i="47" s="1"/>
  <c r="W598" i="47" s="1"/>
  <c r="X598" i="47" s="1"/>
  <c r="CJ598" i="54"/>
  <c r="CH147" i="54"/>
  <c r="B147" i="47" s="1"/>
  <c r="D147" i="47" s="1"/>
  <c r="W147" i="47" s="1"/>
  <c r="X147" i="47" s="1"/>
  <c r="CI147" i="54"/>
  <c r="CG147" i="54"/>
  <c r="DI147" i="54" s="1"/>
  <c r="DJ147" i="54" s="1"/>
  <c r="DK147" i="54" s="1"/>
  <c r="CJ147" i="54"/>
  <c r="CM147" i="54"/>
  <c r="CP147" i="54" s="1"/>
  <c r="CQ147" i="54" s="1"/>
  <c r="CR147" i="54" s="1"/>
  <c r="CK147" i="54"/>
  <c r="CL147" i="54"/>
  <c r="CF147" i="54"/>
  <c r="CK339" i="54"/>
  <c r="CL339" i="54"/>
  <c r="CI339" i="54"/>
  <c r="CH339" i="54"/>
  <c r="B339" i="47" s="1"/>
  <c r="D339" i="47" s="1"/>
  <c r="W339" i="47" s="1"/>
  <c r="X339" i="47" s="1"/>
  <c r="CF339" i="54"/>
  <c r="CG339" i="54"/>
  <c r="DI339" i="54" s="1"/>
  <c r="DJ339" i="54" s="1"/>
  <c r="DK339" i="54" s="1"/>
  <c r="CM339" i="54"/>
  <c r="CP339" i="54" s="1"/>
  <c r="CQ339" i="54" s="1"/>
  <c r="CR339" i="54" s="1"/>
  <c r="CJ339" i="54"/>
  <c r="CM138" i="54"/>
  <c r="CP138" i="54" s="1"/>
  <c r="CQ138" i="54" s="1"/>
  <c r="CR138" i="54" s="1"/>
  <c r="CK138" i="54"/>
  <c r="CI138" i="54"/>
  <c r="CF138" i="54"/>
  <c r="CL138" i="54"/>
  <c r="CJ138" i="54"/>
  <c r="CG138" i="54"/>
  <c r="DI138" i="54" s="1"/>
  <c r="DJ138" i="54" s="1"/>
  <c r="DK138" i="54" s="1"/>
  <c r="CH138" i="54"/>
  <c r="B138" i="47" s="1"/>
  <c r="D138" i="47" s="1"/>
  <c r="W138" i="47" s="1"/>
  <c r="X138" i="47" s="1"/>
  <c r="CN729" i="54"/>
  <c r="B733" i="44" s="1"/>
  <c r="CN969" i="54"/>
  <c r="B973" i="44" s="1"/>
  <c r="CN849" i="54"/>
  <c r="B853" i="44" s="1"/>
  <c r="CF23" i="54"/>
  <c r="CJ23" i="54"/>
  <c r="CK23" i="54"/>
  <c r="CI23" i="54"/>
  <c r="CL23" i="54"/>
  <c r="CG23" i="54"/>
  <c r="DI23" i="54" s="1"/>
  <c r="DJ23" i="54" s="1"/>
  <c r="DK23" i="54" s="1"/>
  <c r="CM23" i="54"/>
  <c r="CP23" i="54" s="1"/>
  <c r="CQ23" i="54" s="1"/>
  <c r="CR23" i="54" s="1"/>
  <c r="CH23" i="54"/>
  <c r="B23" i="47" s="1"/>
  <c r="D23" i="47" s="1"/>
  <c r="W23" i="47" s="1"/>
  <c r="X23" i="47" s="1"/>
  <c r="CM80" i="54"/>
  <c r="CP80" i="54" s="1"/>
  <c r="CQ80" i="54" s="1"/>
  <c r="CR80" i="54" s="1"/>
  <c r="CI80" i="54"/>
  <c r="CF80" i="54"/>
  <c r="CG80" i="54"/>
  <c r="DI80" i="54" s="1"/>
  <c r="DJ80" i="54" s="1"/>
  <c r="DK80" i="54" s="1"/>
  <c r="CL80" i="54"/>
  <c r="CH80" i="54"/>
  <c r="B80" i="47" s="1"/>
  <c r="D80" i="47" s="1"/>
  <c r="W80" i="47" s="1"/>
  <c r="X80" i="47" s="1"/>
  <c r="CJ80" i="54"/>
  <c r="CK80" i="54"/>
  <c r="CM356" i="54"/>
  <c r="CP356" i="54" s="1"/>
  <c r="CQ356" i="54" s="1"/>
  <c r="CR356" i="54" s="1"/>
  <c r="CL356" i="54"/>
  <c r="CG356" i="54"/>
  <c r="DI356" i="54" s="1"/>
  <c r="DJ356" i="54" s="1"/>
  <c r="DK356" i="54" s="1"/>
  <c r="CH356" i="54"/>
  <c r="B356" i="47" s="1"/>
  <c r="D356" i="47" s="1"/>
  <c r="W356" i="47" s="1"/>
  <c r="X356" i="47" s="1"/>
  <c r="CI356" i="54"/>
  <c r="CJ356" i="54"/>
  <c r="CK356" i="54"/>
  <c r="CF356" i="54"/>
  <c r="CJ973" i="54"/>
  <c r="CM973" i="54"/>
  <c r="CP973" i="54" s="1"/>
  <c r="CQ973" i="54" s="1"/>
  <c r="CR973" i="54" s="1"/>
  <c r="CK973" i="54"/>
  <c r="CG973" i="54"/>
  <c r="DI973" i="54" s="1"/>
  <c r="DJ973" i="54" s="1"/>
  <c r="DK973" i="54" s="1"/>
  <c r="CL973" i="54"/>
  <c r="CF973" i="54"/>
  <c r="CH973" i="54"/>
  <c r="B973" i="47" s="1"/>
  <c r="D973" i="47" s="1"/>
  <c r="W973" i="47" s="1"/>
  <c r="X973" i="47" s="1"/>
  <c r="CI973" i="54"/>
  <c r="CG460" i="54"/>
  <c r="DI460" i="54" s="1"/>
  <c r="DJ460" i="54" s="1"/>
  <c r="DK460" i="54" s="1"/>
  <c r="CF460" i="54"/>
  <c r="CH460" i="54"/>
  <c r="B460" i="47" s="1"/>
  <c r="D460" i="47" s="1"/>
  <c r="W460" i="47" s="1"/>
  <c r="X460" i="47" s="1"/>
  <c r="CK460" i="54"/>
  <c r="CJ460" i="54"/>
  <c r="CM460" i="54"/>
  <c r="CP460" i="54" s="1"/>
  <c r="CQ460" i="54" s="1"/>
  <c r="CR460" i="54" s="1"/>
  <c r="CI460" i="54"/>
  <c r="CL460" i="54"/>
  <c r="CG386" i="54"/>
  <c r="DI386" i="54" s="1"/>
  <c r="DJ386" i="54" s="1"/>
  <c r="DK386" i="54" s="1"/>
  <c r="CI386" i="54"/>
  <c r="CF386" i="54"/>
  <c r="CL386" i="54"/>
  <c r="CH386" i="54"/>
  <c r="B386" i="47" s="1"/>
  <c r="D386" i="47" s="1"/>
  <c r="W386" i="47" s="1"/>
  <c r="X386" i="47" s="1"/>
  <c r="CM386" i="54"/>
  <c r="CP386" i="54" s="1"/>
  <c r="CQ386" i="54" s="1"/>
  <c r="CR386" i="54" s="1"/>
  <c r="CJ386" i="54"/>
  <c r="CK386" i="54"/>
  <c r="CH952" i="54"/>
  <c r="B952" i="47" s="1"/>
  <c r="D952" i="47" s="1"/>
  <c r="W952" i="47" s="1"/>
  <c r="X952" i="47" s="1"/>
  <c r="CI952" i="54"/>
  <c r="CJ952" i="54"/>
  <c r="CG952" i="54"/>
  <c r="DI952" i="54" s="1"/>
  <c r="DJ952" i="54" s="1"/>
  <c r="DK952" i="54" s="1"/>
  <c r="CK952" i="54"/>
  <c r="CM952" i="54"/>
  <c r="CP952" i="54" s="1"/>
  <c r="CQ952" i="54" s="1"/>
  <c r="CR952" i="54" s="1"/>
  <c r="CL952" i="54"/>
  <c r="CF952" i="54"/>
  <c r="CF83" i="54"/>
  <c r="CI83" i="54"/>
  <c r="CG83" i="54"/>
  <c r="DI83" i="54" s="1"/>
  <c r="DJ83" i="54" s="1"/>
  <c r="DK83" i="54" s="1"/>
  <c r="CJ83" i="54"/>
  <c r="CH83" i="54"/>
  <c r="B83" i="47" s="1"/>
  <c r="D83" i="47" s="1"/>
  <c r="W83" i="47" s="1"/>
  <c r="X83" i="47" s="1"/>
  <c r="CL83" i="54"/>
  <c r="CK83" i="54"/>
  <c r="CM83" i="54"/>
  <c r="CP83" i="54" s="1"/>
  <c r="CQ83" i="54" s="1"/>
  <c r="CR83" i="54" s="1"/>
  <c r="CJ68" i="54"/>
  <c r="CF68" i="54"/>
  <c r="CH68" i="54"/>
  <c r="B68" i="47" s="1"/>
  <c r="D68" i="47" s="1"/>
  <c r="W68" i="47" s="1"/>
  <c r="X68" i="47" s="1"/>
  <c r="CI68" i="54"/>
  <c r="CL68" i="54"/>
  <c r="CG68" i="54"/>
  <c r="DI68" i="54" s="1"/>
  <c r="DJ68" i="54" s="1"/>
  <c r="DK68" i="54" s="1"/>
  <c r="CM68" i="54"/>
  <c r="CP68" i="54" s="1"/>
  <c r="CQ68" i="54" s="1"/>
  <c r="CR68" i="54" s="1"/>
  <c r="CK68" i="54"/>
  <c r="CI281" i="54"/>
  <c r="CK281" i="54"/>
  <c r="CF281" i="54"/>
  <c r="CH281" i="54"/>
  <c r="B281" i="47" s="1"/>
  <c r="D281" i="47" s="1"/>
  <c r="W281" i="47" s="1"/>
  <c r="X281" i="47" s="1"/>
  <c r="CL281" i="54"/>
  <c r="CJ281" i="54"/>
  <c r="CM281" i="54"/>
  <c r="CP281" i="54" s="1"/>
  <c r="CQ281" i="54" s="1"/>
  <c r="CR281" i="54" s="1"/>
  <c r="CG281" i="54"/>
  <c r="DI281" i="54" s="1"/>
  <c r="DJ281" i="54" s="1"/>
  <c r="DK281" i="54" s="1"/>
  <c r="CF494" i="54"/>
  <c r="CH494" i="54"/>
  <c r="B494" i="47" s="1"/>
  <c r="D494" i="47" s="1"/>
  <c r="W494" i="47" s="1"/>
  <c r="X494" i="47" s="1"/>
  <c r="CL494" i="54"/>
  <c r="CK494" i="54"/>
  <c r="CJ494" i="54"/>
  <c r="CI494" i="54"/>
  <c r="CM494" i="54"/>
  <c r="CP494" i="54" s="1"/>
  <c r="CQ494" i="54" s="1"/>
  <c r="CR494" i="54" s="1"/>
  <c r="CG494" i="54"/>
  <c r="DI494" i="54" s="1"/>
  <c r="DJ494" i="54" s="1"/>
  <c r="DK494" i="54" s="1"/>
  <c r="CL719" i="54"/>
  <c r="CK719" i="54"/>
  <c r="CH719" i="54"/>
  <c r="B719" i="47" s="1"/>
  <c r="D719" i="47" s="1"/>
  <c r="W719" i="47" s="1"/>
  <c r="X719" i="47" s="1"/>
  <c r="CM719" i="54"/>
  <c r="CP719" i="54" s="1"/>
  <c r="CQ719" i="54" s="1"/>
  <c r="CR719" i="54" s="1"/>
  <c r="CJ719" i="54"/>
  <c r="CG719" i="54"/>
  <c r="DI719" i="54" s="1"/>
  <c r="DJ719" i="54" s="1"/>
  <c r="DK719" i="54" s="1"/>
  <c r="CF719" i="54"/>
  <c r="CI719" i="54"/>
  <c r="CL865" i="54"/>
  <c r="CI865" i="54"/>
  <c r="CF865" i="54"/>
  <c r="CK865" i="54"/>
  <c r="CM865" i="54"/>
  <c r="CP865" i="54" s="1"/>
  <c r="CQ865" i="54" s="1"/>
  <c r="CR865" i="54" s="1"/>
  <c r="CH865" i="54"/>
  <c r="B865" i="47" s="1"/>
  <c r="D865" i="47" s="1"/>
  <c r="W865" i="47" s="1"/>
  <c r="X865" i="47" s="1"/>
  <c r="CJ865" i="54"/>
  <c r="CG865" i="54"/>
  <c r="DI865" i="54" s="1"/>
  <c r="DJ865" i="54" s="1"/>
  <c r="DK865" i="54" s="1"/>
  <c r="CJ179" i="54"/>
  <c r="CG179" i="54"/>
  <c r="DI179" i="54" s="1"/>
  <c r="DJ179" i="54" s="1"/>
  <c r="DK179" i="54" s="1"/>
  <c r="CK179" i="54"/>
  <c r="CL179" i="54"/>
  <c r="CI179" i="54"/>
  <c r="CM179" i="54"/>
  <c r="CP179" i="54" s="1"/>
  <c r="CQ179" i="54" s="1"/>
  <c r="CR179" i="54" s="1"/>
  <c r="CH179" i="54"/>
  <c r="B179" i="47" s="1"/>
  <c r="D179" i="47" s="1"/>
  <c r="W179" i="47" s="1"/>
  <c r="X179" i="47" s="1"/>
  <c r="CF179" i="54"/>
  <c r="CJ601" i="54"/>
  <c r="CL601" i="54"/>
  <c r="CG601" i="54"/>
  <c r="DI601" i="54" s="1"/>
  <c r="DJ601" i="54" s="1"/>
  <c r="DK601" i="54" s="1"/>
  <c r="CM601" i="54"/>
  <c r="CP601" i="54" s="1"/>
  <c r="CQ601" i="54" s="1"/>
  <c r="CR601" i="54" s="1"/>
  <c r="CF601" i="54"/>
  <c r="CI601" i="54"/>
  <c r="CH601" i="54"/>
  <c r="B601" i="47" s="1"/>
  <c r="D601" i="47" s="1"/>
  <c r="W601" i="47" s="1"/>
  <c r="X601" i="47" s="1"/>
  <c r="CK601" i="54"/>
  <c r="CL911" i="54"/>
  <c r="CH911" i="54"/>
  <c r="B911" i="47" s="1"/>
  <c r="D911" i="47" s="1"/>
  <c r="W911" i="47" s="1"/>
  <c r="X911" i="47" s="1"/>
  <c r="CG911" i="54"/>
  <c r="DI911" i="54" s="1"/>
  <c r="DJ911" i="54" s="1"/>
  <c r="DK911" i="54" s="1"/>
  <c r="CI911" i="54"/>
  <c r="CM911" i="54"/>
  <c r="CP911" i="54" s="1"/>
  <c r="CQ911" i="54" s="1"/>
  <c r="CR911" i="54" s="1"/>
  <c r="CK911" i="54"/>
  <c r="CJ911" i="54"/>
  <c r="CF911" i="54"/>
  <c r="CL938" i="54"/>
  <c r="CG938" i="54"/>
  <c r="DI938" i="54" s="1"/>
  <c r="DJ938" i="54" s="1"/>
  <c r="DK938" i="54" s="1"/>
  <c r="CJ938" i="54"/>
  <c r="CM938" i="54"/>
  <c r="CP938" i="54" s="1"/>
  <c r="CQ938" i="54" s="1"/>
  <c r="CR938" i="54" s="1"/>
  <c r="CH938" i="54"/>
  <c r="B938" i="47" s="1"/>
  <c r="D938" i="47" s="1"/>
  <c r="W938" i="47" s="1"/>
  <c r="X938" i="47" s="1"/>
  <c r="CK938" i="54"/>
  <c r="CI938" i="54"/>
  <c r="CF938" i="54"/>
  <c r="CJ476" i="54"/>
  <c r="CH476" i="54"/>
  <c r="B476" i="47" s="1"/>
  <c r="D476" i="47" s="1"/>
  <c r="W476" i="47" s="1"/>
  <c r="X476" i="47" s="1"/>
  <c r="CL476" i="54"/>
  <c r="CK476" i="54"/>
  <c r="CM476" i="54"/>
  <c r="CP476" i="54" s="1"/>
  <c r="CQ476" i="54" s="1"/>
  <c r="CR476" i="54" s="1"/>
  <c r="CI476" i="54"/>
  <c r="CF476" i="54"/>
  <c r="CG476" i="54"/>
  <c r="DI476" i="54" s="1"/>
  <c r="DJ476" i="54" s="1"/>
  <c r="DK476" i="54" s="1"/>
  <c r="CL523" i="54"/>
  <c r="CM523" i="54"/>
  <c r="CP523" i="54" s="1"/>
  <c r="CQ523" i="54" s="1"/>
  <c r="CR523" i="54" s="1"/>
  <c r="CJ523" i="54"/>
  <c r="CF523" i="54"/>
  <c r="CI523" i="54"/>
  <c r="CK523" i="54"/>
  <c r="CG523" i="54"/>
  <c r="DI523" i="54" s="1"/>
  <c r="DJ523" i="54" s="1"/>
  <c r="DK523" i="54" s="1"/>
  <c r="CH523" i="54"/>
  <c r="B523" i="47" s="1"/>
  <c r="D523" i="47" s="1"/>
  <c r="W523" i="47" s="1"/>
  <c r="X523" i="47" s="1"/>
  <c r="CH749" i="54"/>
  <c r="B749" i="47" s="1"/>
  <c r="D749" i="47" s="1"/>
  <c r="W749" i="47" s="1"/>
  <c r="X749" i="47" s="1"/>
  <c r="CG749" i="54"/>
  <c r="DI749" i="54" s="1"/>
  <c r="DJ749" i="54" s="1"/>
  <c r="DK749" i="54" s="1"/>
  <c r="CM749" i="54"/>
  <c r="CP749" i="54" s="1"/>
  <c r="CQ749" i="54" s="1"/>
  <c r="CR749" i="54" s="1"/>
  <c r="CI749" i="54"/>
  <c r="CK749" i="54"/>
  <c r="CL749" i="54"/>
  <c r="CJ749" i="54"/>
  <c r="CF749" i="54"/>
  <c r="CH903" i="54"/>
  <c r="B903" i="47" s="1"/>
  <c r="D903" i="47" s="1"/>
  <c r="W903" i="47" s="1"/>
  <c r="X903" i="47" s="1"/>
  <c r="CJ903" i="54"/>
  <c r="CF903" i="54"/>
  <c r="CK903" i="54"/>
  <c r="CL903" i="54"/>
  <c r="CG903" i="54"/>
  <c r="DI903" i="54" s="1"/>
  <c r="DJ903" i="54" s="1"/>
  <c r="DK903" i="54" s="1"/>
  <c r="CM903" i="54"/>
  <c r="CP903" i="54" s="1"/>
  <c r="CQ903" i="54" s="1"/>
  <c r="CR903" i="54" s="1"/>
  <c r="CI903" i="54"/>
  <c r="CF870" i="54"/>
  <c r="CJ870" i="54"/>
  <c r="CL870" i="54"/>
  <c r="CK870" i="54"/>
  <c r="CH870" i="54"/>
  <c r="B870" i="47" s="1"/>
  <c r="D870" i="47" s="1"/>
  <c r="W870" i="47" s="1"/>
  <c r="X870" i="47" s="1"/>
  <c r="CG870" i="54"/>
  <c r="DI870" i="54" s="1"/>
  <c r="DJ870" i="54" s="1"/>
  <c r="DK870" i="54" s="1"/>
  <c r="CM870" i="54"/>
  <c r="CP870" i="54" s="1"/>
  <c r="CQ870" i="54" s="1"/>
  <c r="CR870" i="54" s="1"/>
  <c r="CI870" i="54"/>
  <c r="CH327" i="54"/>
  <c r="B327" i="47" s="1"/>
  <c r="D327" i="47" s="1"/>
  <c r="W327" i="47" s="1"/>
  <c r="X327" i="47" s="1"/>
  <c r="CF327" i="54"/>
  <c r="CJ327" i="54"/>
  <c r="CM327" i="54"/>
  <c r="CP327" i="54" s="1"/>
  <c r="CQ327" i="54" s="1"/>
  <c r="CR327" i="54" s="1"/>
  <c r="CL327" i="54"/>
  <c r="CI327" i="54"/>
  <c r="CK327" i="54"/>
  <c r="CG327" i="54"/>
  <c r="DI327" i="54" s="1"/>
  <c r="DJ327" i="54" s="1"/>
  <c r="DK327" i="54" s="1"/>
  <c r="CH924" i="54"/>
  <c r="B924" i="47" s="1"/>
  <c r="D924" i="47" s="1"/>
  <c r="W924" i="47" s="1"/>
  <c r="X924" i="47" s="1"/>
  <c r="CK924" i="54"/>
  <c r="CF924" i="54"/>
  <c r="CI924" i="54"/>
  <c r="CL924" i="54"/>
  <c r="CG924" i="54"/>
  <c r="DI924" i="54" s="1"/>
  <c r="DJ924" i="54" s="1"/>
  <c r="DK924" i="54" s="1"/>
  <c r="CM924" i="54"/>
  <c r="CP924" i="54" s="1"/>
  <c r="CQ924" i="54" s="1"/>
  <c r="CR924" i="54" s="1"/>
  <c r="CJ924" i="54"/>
  <c r="CK444" i="54"/>
  <c r="CF444" i="54"/>
  <c r="CG444" i="54"/>
  <c r="DI444" i="54" s="1"/>
  <c r="DJ444" i="54" s="1"/>
  <c r="DK444" i="54" s="1"/>
  <c r="CL444" i="54"/>
  <c r="CI444" i="54"/>
  <c r="CH444" i="54"/>
  <c r="B444" i="47" s="1"/>
  <c r="D444" i="47" s="1"/>
  <c r="W444" i="47" s="1"/>
  <c r="X444" i="47" s="1"/>
  <c r="CM444" i="54"/>
  <c r="CP444" i="54" s="1"/>
  <c r="CQ444" i="54" s="1"/>
  <c r="CR444" i="54" s="1"/>
  <c r="CJ444" i="54"/>
  <c r="CG515" i="54"/>
  <c r="DI515" i="54" s="1"/>
  <c r="DJ515" i="54" s="1"/>
  <c r="DK515" i="54" s="1"/>
  <c r="CJ515" i="54"/>
  <c r="CH515" i="54"/>
  <c r="B515" i="47" s="1"/>
  <c r="D515" i="47" s="1"/>
  <c r="W515" i="47" s="1"/>
  <c r="X515" i="47" s="1"/>
  <c r="CK515" i="54"/>
  <c r="CI515" i="54"/>
  <c r="CL515" i="54"/>
  <c r="CF515" i="54"/>
  <c r="CM515" i="54"/>
  <c r="CP515" i="54" s="1"/>
  <c r="CQ515" i="54" s="1"/>
  <c r="CR515" i="54" s="1"/>
  <c r="CL822" i="54"/>
  <c r="CJ822" i="54"/>
  <c r="CK822" i="54"/>
  <c r="CH822" i="54"/>
  <c r="B822" i="47" s="1"/>
  <c r="D822" i="47" s="1"/>
  <c r="W822" i="47" s="1"/>
  <c r="X822" i="47" s="1"/>
  <c r="CF822" i="54"/>
  <c r="CG822" i="54"/>
  <c r="DI822" i="54" s="1"/>
  <c r="DJ822" i="54" s="1"/>
  <c r="DK822" i="54" s="1"/>
  <c r="CM822" i="54"/>
  <c r="CP822" i="54" s="1"/>
  <c r="CQ822" i="54" s="1"/>
  <c r="CR822" i="54" s="1"/>
  <c r="CI822" i="54"/>
  <c r="CH372" i="54"/>
  <c r="B372" i="47" s="1"/>
  <c r="D372" i="47" s="1"/>
  <c r="W372" i="47" s="1"/>
  <c r="X372" i="47" s="1"/>
  <c r="CK372" i="54"/>
  <c r="CJ372" i="54"/>
  <c r="CM372" i="54"/>
  <c r="CP372" i="54" s="1"/>
  <c r="CQ372" i="54" s="1"/>
  <c r="CR372" i="54" s="1"/>
  <c r="CF372" i="54"/>
  <c r="CG372" i="54"/>
  <c r="DI372" i="54" s="1"/>
  <c r="DJ372" i="54" s="1"/>
  <c r="DK372" i="54" s="1"/>
  <c r="CL372" i="54"/>
  <c r="CI372" i="54"/>
  <c r="CG832" i="54"/>
  <c r="DI832" i="54" s="1"/>
  <c r="DJ832" i="54" s="1"/>
  <c r="DK832" i="54" s="1"/>
  <c r="CH832" i="54"/>
  <c r="B832" i="47" s="1"/>
  <c r="D832" i="47" s="1"/>
  <c r="W832" i="47" s="1"/>
  <c r="X832" i="47" s="1"/>
  <c r="CJ832" i="54"/>
  <c r="CK832" i="54"/>
  <c r="CF832" i="54"/>
  <c r="CI832" i="54"/>
  <c r="CL832" i="54"/>
  <c r="CM832" i="54"/>
  <c r="CP832" i="54" s="1"/>
  <c r="CQ832" i="54" s="1"/>
  <c r="CR832" i="54" s="1"/>
  <c r="CI424" i="54"/>
  <c r="CK424" i="54"/>
  <c r="CH424" i="54"/>
  <c r="B424" i="47" s="1"/>
  <c r="D424" i="47" s="1"/>
  <c r="W424" i="47" s="1"/>
  <c r="X424" i="47" s="1"/>
  <c r="CJ424" i="54"/>
  <c r="CG424" i="54"/>
  <c r="DI424" i="54" s="1"/>
  <c r="DJ424" i="54" s="1"/>
  <c r="DK424" i="54" s="1"/>
  <c r="CF424" i="54"/>
  <c r="CM424" i="54"/>
  <c r="CP424" i="54" s="1"/>
  <c r="CQ424" i="54" s="1"/>
  <c r="CR424" i="54" s="1"/>
  <c r="CL424" i="54"/>
  <c r="CK651" i="54"/>
  <c r="CL651" i="54"/>
  <c r="CF651" i="54"/>
  <c r="CI651" i="54"/>
  <c r="CM651" i="54"/>
  <c r="CP651" i="54" s="1"/>
  <c r="CQ651" i="54" s="1"/>
  <c r="CR651" i="54" s="1"/>
  <c r="CH651" i="54"/>
  <c r="B651" i="47" s="1"/>
  <c r="D651" i="47" s="1"/>
  <c r="W651" i="47" s="1"/>
  <c r="X651" i="47" s="1"/>
  <c r="CG651" i="54"/>
  <c r="DI651" i="54" s="1"/>
  <c r="DJ651" i="54" s="1"/>
  <c r="DK651" i="54" s="1"/>
  <c r="CJ651" i="54"/>
  <c r="CF640" i="54"/>
  <c r="CG640" i="54"/>
  <c r="DI640" i="54" s="1"/>
  <c r="DJ640" i="54" s="1"/>
  <c r="DK640" i="54" s="1"/>
  <c r="CH640" i="54"/>
  <c r="B640" i="47" s="1"/>
  <c r="D640" i="47" s="1"/>
  <c r="W640" i="47" s="1"/>
  <c r="X640" i="47" s="1"/>
  <c r="CJ640" i="54"/>
  <c r="CK640" i="54"/>
  <c r="CL640" i="54"/>
  <c r="CM640" i="54"/>
  <c r="CP640" i="54" s="1"/>
  <c r="CQ640" i="54" s="1"/>
  <c r="CR640" i="54" s="1"/>
  <c r="CI640" i="54"/>
  <c r="CL163" i="54"/>
  <c r="CM163" i="54"/>
  <c r="CP163" i="54" s="1"/>
  <c r="CQ163" i="54" s="1"/>
  <c r="CR163" i="54" s="1"/>
  <c r="CF163" i="54"/>
  <c r="CK163" i="54"/>
  <c r="CJ163" i="54"/>
  <c r="CG163" i="54"/>
  <c r="DI163" i="54" s="1"/>
  <c r="DJ163" i="54" s="1"/>
  <c r="DK163" i="54" s="1"/>
  <c r="CI163" i="54"/>
  <c r="CH163" i="54"/>
  <c r="B163" i="47" s="1"/>
  <c r="D163" i="47" s="1"/>
  <c r="W163" i="47" s="1"/>
  <c r="X163" i="47" s="1"/>
  <c r="CK801" i="54"/>
  <c r="CM801" i="54"/>
  <c r="CP801" i="54" s="1"/>
  <c r="CQ801" i="54" s="1"/>
  <c r="CR801" i="54" s="1"/>
  <c r="CL801" i="54"/>
  <c r="CG801" i="54"/>
  <c r="DI801" i="54" s="1"/>
  <c r="DJ801" i="54" s="1"/>
  <c r="DK801" i="54" s="1"/>
  <c r="CH801" i="54"/>
  <c r="B801" i="47" s="1"/>
  <c r="D801" i="47" s="1"/>
  <c r="W801" i="47" s="1"/>
  <c r="X801" i="47" s="1"/>
  <c r="CF801" i="54"/>
  <c r="CJ801" i="54"/>
  <c r="CI801" i="54"/>
  <c r="CF64" i="54"/>
  <c r="CG64" i="54"/>
  <c r="DI64" i="54" s="1"/>
  <c r="DJ64" i="54" s="1"/>
  <c r="DK64" i="54" s="1"/>
  <c r="CK64" i="54"/>
  <c r="CI64" i="54"/>
  <c r="CJ64" i="54"/>
  <c r="CM64" i="54"/>
  <c r="CP64" i="54" s="1"/>
  <c r="CQ64" i="54" s="1"/>
  <c r="CR64" i="54" s="1"/>
  <c r="CH64" i="54"/>
  <c r="B64" i="47" s="1"/>
  <c r="D64" i="47" s="1"/>
  <c r="W64" i="47" s="1"/>
  <c r="X64" i="47" s="1"/>
  <c r="CL64" i="54"/>
  <c r="CK371" i="54"/>
  <c r="CL371" i="54"/>
  <c r="CI371" i="54"/>
  <c r="CF371" i="54"/>
  <c r="CH371" i="54"/>
  <c r="B371" i="47" s="1"/>
  <c r="D371" i="47" s="1"/>
  <c r="W371" i="47" s="1"/>
  <c r="X371" i="47" s="1"/>
  <c r="CG371" i="54"/>
  <c r="DI371" i="54" s="1"/>
  <c r="DJ371" i="54" s="1"/>
  <c r="DK371" i="54" s="1"/>
  <c r="CJ371" i="54"/>
  <c r="CM371" i="54"/>
  <c r="CP371" i="54" s="1"/>
  <c r="CQ371" i="54" s="1"/>
  <c r="CR371" i="54" s="1"/>
  <c r="CJ559" i="54"/>
  <c r="CM559" i="54"/>
  <c r="CP559" i="54" s="1"/>
  <c r="CQ559" i="54" s="1"/>
  <c r="CR559" i="54" s="1"/>
  <c r="CI559" i="54"/>
  <c r="CH559" i="54"/>
  <c r="B559" i="47" s="1"/>
  <c r="D559" i="47" s="1"/>
  <c r="W559" i="47" s="1"/>
  <c r="X559" i="47" s="1"/>
  <c r="CG559" i="54"/>
  <c r="DI559" i="54" s="1"/>
  <c r="DJ559" i="54" s="1"/>
  <c r="DK559" i="54" s="1"/>
  <c r="CL559" i="54"/>
  <c r="CF559" i="54"/>
  <c r="CK559" i="54"/>
  <c r="CM709" i="54"/>
  <c r="CP709" i="54" s="1"/>
  <c r="CQ709" i="54" s="1"/>
  <c r="CR709" i="54" s="1"/>
  <c r="CK709" i="54"/>
  <c r="CH709" i="54"/>
  <c r="B709" i="47" s="1"/>
  <c r="D709" i="47" s="1"/>
  <c r="W709" i="47" s="1"/>
  <c r="X709" i="47" s="1"/>
  <c r="CJ709" i="54"/>
  <c r="CF709" i="54"/>
  <c r="CL709" i="54"/>
  <c r="CG709" i="54"/>
  <c r="DI709" i="54" s="1"/>
  <c r="DJ709" i="54" s="1"/>
  <c r="DK709" i="54" s="1"/>
  <c r="CI709" i="54"/>
  <c r="CL579" i="54"/>
  <c r="CJ579" i="54"/>
  <c r="CH579" i="54"/>
  <c r="B579" i="47" s="1"/>
  <c r="D579" i="47" s="1"/>
  <c r="W579" i="47" s="1"/>
  <c r="X579" i="47" s="1"/>
  <c r="CM579" i="54"/>
  <c r="CP579" i="54" s="1"/>
  <c r="CQ579" i="54" s="1"/>
  <c r="CR579" i="54" s="1"/>
  <c r="CG579" i="54"/>
  <c r="DI579" i="54" s="1"/>
  <c r="DJ579" i="54" s="1"/>
  <c r="DK579" i="54" s="1"/>
  <c r="CI579" i="54"/>
  <c r="CF579" i="54"/>
  <c r="CK579" i="54"/>
  <c r="CF387" i="54"/>
  <c r="CK387" i="54"/>
  <c r="CH387" i="54"/>
  <c r="B387" i="47" s="1"/>
  <c r="D387" i="47" s="1"/>
  <c r="W387" i="47" s="1"/>
  <c r="X387" i="47" s="1"/>
  <c r="CI387" i="54"/>
  <c r="CJ387" i="54"/>
  <c r="CG387" i="54"/>
  <c r="DI387" i="54" s="1"/>
  <c r="DJ387" i="54" s="1"/>
  <c r="DK387" i="54" s="1"/>
  <c r="CL387" i="54"/>
  <c r="CM387" i="54"/>
  <c r="CP387" i="54" s="1"/>
  <c r="CQ387" i="54" s="1"/>
  <c r="CR387" i="54" s="1"/>
  <c r="CG254" i="54"/>
  <c r="DI254" i="54" s="1"/>
  <c r="DJ254" i="54" s="1"/>
  <c r="DK254" i="54" s="1"/>
  <c r="CH254" i="54"/>
  <c r="B254" i="47" s="1"/>
  <c r="D254" i="47" s="1"/>
  <c r="W254" i="47" s="1"/>
  <c r="X254" i="47" s="1"/>
  <c r="CL254" i="54"/>
  <c r="CJ254" i="54"/>
  <c r="CI254" i="54"/>
  <c r="CF254" i="54"/>
  <c r="CK254" i="54"/>
  <c r="CM254" i="54"/>
  <c r="CP254" i="54" s="1"/>
  <c r="CQ254" i="54" s="1"/>
  <c r="CR254" i="54" s="1"/>
  <c r="CH483" i="54"/>
  <c r="B483" i="47" s="1"/>
  <c r="D483" i="47" s="1"/>
  <c r="W483" i="47" s="1"/>
  <c r="X483" i="47" s="1"/>
  <c r="CF483" i="54"/>
  <c r="CI483" i="54"/>
  <c r="CL483" i="54"/>
  <c r="CK483" i="54"/>
  <c r="CM483" i="54"/>
  <c r="CP483" i="54" s="1"/>
  <c r="CQ483" i="54" s="1"/>
  <c r="CR483" i="54" s="1"/>
  <c r="CJ483" i="54"/>
  <c r="CG483" i="54"/>
  <c r="DI483" i="54" s="1"/>
  <c r="DJ483" i="54" s="1"/>
  <c r="DK483" i="54" s="1"/>
  <c r="CL117" i="54"/>
  <c r="CF117" i="54"/>
  <c r="CG117" i="54"/>
  <c r="DI117" i="54" s="1"/>
  <c r="DJ117" i="54" s="1"/>
  <c r="DK117" i="54" s="1"/>
  <c r="CI117" i="54"/>
  <c r="CM117" i="54"/>
  <c r="CP117" i="54" s="1"/>
  <c r="CQ117" i="54" s="1"/>
  <c r="CR117" i="54" s="1"/>
  <c r="CJ117" i="54"/>
  <c r="CK117" i="54"/>
  <c r="CH117" i="54"/>
  <c r="B117" i="47" s="1"/>
  <c r="D117" i="47" s="1"/>
  <c r="W117" i="47" s="1"/>
  <c r="X117" i="47" s="1"/>
  <c r="CM590" i="54"/>
  <c r="CP590" i="54" s="1"/>
  <c r="CQ590" i="54" s="1"/>
  <c r="CR590" i="54" s="1"/>
  <c r="CK590" i="54"/>
  <c r="CF590" i="54"/>
  <c r="CJ590" i="54"/>
  <c r="CI590" i="54"/>
  <c r="CL590" i="54"/>
  <c r="CG590" i="54"/>
  <c r="DI590" i="54" s="1"/>
  <c r="DJ590" i="54" s="1"/>
  <c r="DK590" i="54" s="1"/>
  <c r="CH590" i="54"/>
  <c r="B590" i="47" s="1"/>
  <c r="D590" i="47" s="1"/>
  <c r="W590" i="47" s="1"/>
  <c r="X590" i="47" s="1"/>
  <c r="CJ445" i="54"/>
  <c r="CI445" i="54"/>
  <c r="CL445" i="54"/>
  <c r="CK445" i="54"/>
  <c r="CG445" i="54"/>
  <c r="DI445" i="54" s="1"/>
  <c r="DJ445" i="54" s="1"/>
  <c r="DK445" i="54" s="1"/>
  <c r="CH445" i="54"/>
  <c r="B445" i="47" s="1"/>
  <c r="D445" i="47" s="1"/>
  <c r="W445" i="47" s="1"/>
  <c r="X445" i="47" s="1"/>
  <c r="CM445" i="54"/>
  <c r="CP445" i="54" s="1"/>
  <c r="CQ445" i="54" s="1"/>
  <c r="CR445" i="54" s="1"/>
  <c r="CF445" i="54"/>
  <c r="CM253" i="54"/>
  <c r="CP253" i="54" s="1"/>
  <c r="CQ253" i="54" s="1"/>
  <c r="CR253" i="54" s="1"/>
  <c r="CG253" i="54"/>
  <c r="DI253" i="54" s="1"/>
  <c r="DJ253" i="54" s="1"/>
  <c r="DK253" i="54" s="1"/>
  <c r="CJ253" i="54"/>
  <c r="CI253" i="54"/>
  <c r="CH253" i="54"/>
  <c r="B253" i="47" s="1"/>
  <c r="D253" i="47" s="1"/>
  <c r="W253" i="47" s="1"/>
  <c r="X253" i="47" s="1"/>
  <c r="CL253" i="54"/>
  <c r="CF253" i="54"/>
  <c r="CK253" i="54"/>
  <c r="CG279" i="54"/>
  <c r="DI279" i="54" s="1"/>
  <c r="DJ279" i="54" s="1"/>
  <c r="DK279" i="54" s="1"/>
  <c r="CI279" i="54"/>
  <c r="CM279" i="54"/>
  <c r="CP279" i="54" s="1"/>
  <c r="CQ279" i="54" s="1"/>
  <c r="CR279" i="54" s="1"/>
  <c r="CH279" i="54"/>
  <c r="B279" i="47" s="1"/>
  <c r="D279" i="47" s="1"/>
  <c r="W279" i="47" s="1"/>
  <c r="X279" i="47" s="1"/>
  <c r="CF279" i="54"/>
  <c r="CK279" i="54"/>
  <c r="CJ279" i="54"/>
  <c r="CL279" i="54"/>
  <c r="CL374" i="54"/>
  <c r="CG374" i="54"/>
  <c r="DI374" i="54" s="1"/>
  <c r="DJ374" i="54" s="1"/>
  <c r="DK374" i="54" s="1"/>
  <c r="CH374" i="54"/>
  <c r="B374" i="47" s="1"/>
  <c r="D374" i="47" s="1"/>
  <c r="W374" i="47" s="1"/>
  <c r="X374" i="47" s="1"/>
  <c r="CI374" i="54"/>
  <c r="CJ374" i="54"/>
  <c r="CK374" i="54"/>
  <c r="CM374" i="54"/>
  <c r="CP374" i="54" s="1"/>
  <c r="CQ374" i="54" s="1"/>
  <c r="CR374" i="54" s="1"/>
  <c r="CF374" i="54"/>
  <c r="CJ404" i="54"/>
  <c r="CK404" i="54"/>
  <c r="CG404" i="54"/>
  <c r="DI404" i="54" s="1"/>
  <c r="DJ404" i="54" s="1"/>
  <c r="DK404" i="54" s="1"/>
  <c r="CI404" i="54"/>
  <c r="CF404" i="54"/>
  <c r="CL404" i="54"/>
  <c r="CH404" i="54"/>
  <c r="B404" i="47" s="1"/>
  <c r="D404" i="47" s="1"/>
  <c r="W404" i="47" s="1"/>
  <c r="X404" i="47" s="1"/>
  <c r="CM404" i="54"/>
  <c r="CP404" i="54" s="1"/>
  <c r="CQ404" i="54" s="1"/>
  <c r="CR404" i="54" s="1"/>
  <c r="CF397" i="54"/>
  <c r="CM397" i="54"/>
  <c r="CP397" i="54" s="1"/>
  <c r="CQ397" i="54" s="1"/>
  <c r="CR397" i="54" s="1"/>
  <c r="CL397" i="54"/>
  <c r="CI397" i="54"/>
  <c r="CK397" i="54"/>
  <c r="CH397" i="54"/>
  <c r="B397" i="47" s="1"/>
  <c r="D397" i="47" s="1"/>
  <c r="W397" i="47" s="1"/>
  <c r="X397" i="47" s="1"/>
  <c r="CJ397" i="54"/>
  <c r="CG397" i="54"/>
  <c r="DI397" i="54" s="1"/>
  <c r="DJ397" i="54" s="1"/>
  <c r="DK397" i="54" s="1"/>
  <c r="CI672" i="54"/>
  <c r="CL672" i="54"/>
  <c r="CH672" i="54"/>
  <c r="B672" i="47" s="1"/>
  <c r="D672" i="47" s="1"/>
  <c r="W672" i="47" s="1"/>
  <c r="X672" i="47" s="1"/>
  <c r="CJ672" i="54"/>
  <c r="CK672" i="54"/>
  <c r="CF672" i="54"/>
  <c r="CM672" i="54"/>
  <c r="CP672" i="54" s="1"/>
  <c r="CQ672" i="54" s="1"/>
  <c r="CR672" i="54" s="1"/>
  <c r="CG672" i="54"/>
  <c r="DI672" i="54" s="1"/>
  <c r="DJ672" i="54" s="1"/>
  <c r="DK672" i="54" s="1"/>
  <c r="CH171" i="54"/>
  <c r="B171" i="47" s="1"/>
  <c r="D171" i="47" s="1"/>
  <c r="W171" i="47" s="1"/>
  <c r="X171" i="47" s="1"/>
  <c r="CL171" i="54"/>
  <c r="CJ171" i="54"/>
  <c r="CK171" i="54"/>
  <c r="CG171" i="54"/>
  <c r="DI171" i="54" s="1"/>
  <c r="DJ171" i="54" s="1"/>
  <c r="DK171" i="54" s="1"/>
  <c r="CI171" i="54"/>
  <c r="CM171" i="54"/>
  <c r="CP171" i="54" s="1"/>
  <c r="CQ171" i="54" s="1"/>
  <c r="CR171" i="54" s="1"/>
  <c r="CF171" i="54"/>
  <c r="CN585" i="54"/>
  <c r="B589" i="44" s="1"/>
  <c r="CN985" i="54"/>
  <c r="B989" i="44" s="1"/>
  <c r="CN872" i="54"/>
  <c r="B876" i="44" s="1"/>
  <c r="CF803" i="54"/>
  <c r="CM803" i="54"/>
  <c r="CP803" i="54" s="1"/>
  <c r="CQ803" i="54" s="1"/>
  <c r="CR803" i="54" s="1"/>
  <c r="CK803" i="54"/>
  <c r="CJ803" i="54"/>
  <c r="CG803" i="54"/>
  <c r="DI803" i="54" s="1"/>
  <c r="DJ803" i="54" s="1"/>
  <c r="DK803" i="54" s="1"/>
  <c r="CH803" i="54"/>
  <c r="B803" i="47" s="1"/>
  <c r="D803" i="47" s="1"/>
  <c r="W803" i="47" s="1"/>
  <c r="X803" i="47" s="1"/>
  <c r="CL803" i="54"/>
  <c r="CI803" i="54"/>
  <c r="CI824" i="54"/>
  <c r="CJ824" i="54"/>
  <c r="CK824" i="54"/>
  <c r="CF824" i="54"/>
  <c r="CL824" i="54"/>
  <c r="CM824" i="54"/>
  <c r="CP824" i="54" s="1"/>
  <c r="CQ824" i="54" s="1"/>
  <c r="CR824" i="54" s="1"/>
  <c r="CG824" i="54"/>
  <c r="DI824" i="54" s="1"/>
  <c r="DJ824" i="54" s="1"/>
  <c r="DK824" i="54" s="1"/>
  <c r="CH824" i="54"/>
  <c r="B824" i="47" s="1"/>
  <c r="D824" i="47" s="1"/>
  <c r="W824" i="47" s="1"/>
  <c r="X824" i="47" s="1"/>
  <c r="CM30" i="54"/>
  <c r="CP30" i="54" s="1"/>
  <c r="CQ30" i="54" s="1"/>
  <c r="CR30" i="54" s="1"/>
  <c r="CJ30" i="54"/>
  <c r="CI30" i="54"/>
  <c r="CL30" i="54"/>
  <c r="CK30" i="54"/>
  <c r="CF30" i="54"/>
  <c r="CG30" i="54"/>
  <c r="DI30" i="54" s="1"/>
  <c r="DJ30" i="54" s="1"/>
  <c r="DK30" i="54" s="1"/>
  <c r="CH30" i="54"/>
  <c r="B30" i="47" s="1"/>
  <c r="D30" i="47" s="1"/>
  <c r="W30" i="47" s="1"/>
  <c r="X30" i="47" s="1"/>
  <c r="CM41" i="54"/>
  <c r="CP41" i="54" s="1"/>
  <c r="CQ41" i="54" s="1"/>
  <c r="CR41" i="54" s="1"/>
  <c r="CI41" i="54"/>
  <c r="CF41" i="54"/>
  <c r="CG41" i="54"/>
  <c r="DI41" i="54" s="1"/>
  <c r="DJ41" i="54" s="1"/>
  <c r="DK41" i="54" s="1"/>
  <c r="CJ41" i="54"/>
  <c r="CK41" i="54"/>
  <c r="CH41" i="54"/>
  <c r="B41" i="47" s="1"/>
  <c r="D41" i="47" s="1"/>
  <c r="W41" i="47" s="1"/>
  <c r="X41" i="47" s="1"/>
  <c r="CL41" i="54"/>
  <c r="CH74" i="54"/>
  <c r="B74" i="47" s="1"/>
  <c r="D74" i="47" s="1"/>
  <c r="W74" i="47" s="1"/>
  <c r="X74" i="47" s="1"/>
  <c r="CK74" i="54"/>
  <c r="CI74" i="54"/>
  <c r="CL74" i="54"/>
  <c r="CJ74" i="54"/>
  <c r="CG74" i="54"/>
  <c r="DI74" i="54" s="1"/>
  <c r="DJ74" i="54" s="1"/>
  <c r="DK74" i="54" s="1"/>
  <c r="CF74" i="54"/>
  <c r="CM74" i="54"/>
  <c r="CP74" i="54" s="1"/>
  <c r="CQ74" i="54" s="1"/>
  <c r="CR74" i="54" s="1"/>
  <c r="CH359" i="54"/>
  <c r="B359" i="47" s="1"/>
  <c r="D359" i="47" s="1"/>
  <c r="W359" i="47" s="1"/>
  <c r="X359" i="47" s="1"/>
  <c r="CM359" i="54"/>
  <c r="CP359" i="54" s="1"/>
  <c r="CQ359" i="54" s="1"/>
  <c r="CR359" i="54" s="1"/>
  <c r="CJ359" i="54"/>
  <c r="CK359" i="54"/>
  <c r="CG359" i="54"/>
  <c r="DI359" i="54" s="1"/>
  <c r="DJ359" i="54" s="1"/>
  <c r="DK359" i="54" s="1"/>
  <c r="CI359" i="54"/>
  <c r="CF359" i="54"/>
  <c r="CL359" i="54"/>
  <c r="CH798" i="54"/>
  <c r="B798" i="47" s="1"/>
  <c r="D798" i="47" s="1"/>
  <c r="W798" i="47" s="1"/>
  <c r="X798" i="47" s="1"/>
  <c r="CJ798" i="54"/>
  <c r="CF798" i="54"/>
  <c r="CM798" i="54"/>
  <c r="CP798" i="54" s="1"/>
  <c r="CQ798" i="54" s="1"/>
  <c r="CR798" i="54" s="1"/>
  <c r="CI798" i="54"/>
  <c r="CG798" i="54"/>
  <c r="DI798" i="54" s="1"/>
  <c r="DJ798" i="54" s="1"/>
  <c r="DK798" i="54" s="1"/>
  <c r="CL798" i="54"/>
  <c r="CK798" i="54"/>
  <c r="CJ144" i="54"/>
  <c r="CG144" i="54"/>
  <c r="DI144" i="54" s="1"/>
  <c r="DJ144" i="54" s="1"/>
  <c r="DK144" i="54" s="1"/>
  <c r="CK144" i="54"/>
  <c r="CL144" i="54"/>
  <c r="CM144" i="54"/>
  <c r="CP144" i="54" s="1"/>
  <c r="CQ144" i="54" s="1"/>
  <c r="CR144" i="54" s="1"/>
  <c r="CF144" i="54"/>
  <c r="CH144" i="54"/>
  <c r="B144" i="47" s="1"/>
  <c r="D144" i="47" s="1"/>
  <c r="W144" i="47" s="1"/>
  <c r="X144" i="47" s="1"/>
  <c r="CI144" i="54"/>
  <c r="CK769" i="54"/>
  <c r="CH769" i="54"/>
  <c r="B769" i="47" s="1"/>
  <c r="D769" i="47" s="1"/>
  <c r="W769" i="47" s="1"/>
  <c r="X769" i="47" s="1"/>
  <c r="CI769" i="54"/>
  <c r="CF769" i="54"/>
  <c r="CJ769" i="54"/>
  <c r="CL769" i="54"/>
  <c r="CM769" i="54"/>
  <c r="CP769" i="54" s="1"/>
  <c r="CQ769" i="54" s="1"/>
  <c r="CR769" i="54" s="1"/>
  <c r="CG769" i="54"/>
  <c r="DI769" i="54" s="1"/>
  <c r="DJ769" i="54" s="1"/>
  <c r="DK769" i="54" s="1"/>
  <c r="CM767" i="54"/>
  <c r="CP767" i="54" s="1"/>
  <c r="CQ767" i="54" s="1"/>
  <c r="CR767" i="54" s="1"/>
  <c r="CL767" i="54"/>
  <c r="CJ767" i="54"/>
  <c r="CF767" i="54"/>
  <c r="CH767" i="54"/>
  <c r="B767" i="47" s="1"/>
  <c r="D767" i="47" s="1"/>
  <c r="W767" i="47" s="1"/>
  <c r="X767" i="47" s="1"/>
  <c r="CG767" i="54"/>
  <c r="DI767" i="54" s="1"/>
  <c r="DJ767" i="54" s="1"/>
  <c r="DK767" i="54" s="1"/>
  <c r="CI767" i="54"/>
  <c r="CK767" i="54"/>
  <c r="CH941" i="54"/>
  <c r="B941" i="47" s="1"/>
  <c r="D941" i="47" s="1"/>
  <c r="W941" i="47" s="1"/>
  <c r="X941" i="47" s="1"/>
  <c r="CM941" i="54"/>
  <c r="CP941" i="54" s="1"/>
  <c r="CQ941" i="54" s="1"/>
  <c r="CR941" i="54" s="1"/>
  <c r="CI941" i="54"/>
  <c r="CK941" i="54"/>
  <c r="CJ941" i="54"/>
  <c r="CF941" i="54"/>
  <c r="CL941" i="54"/>
  <c r="CG941" i="54"/>
  <c r="DI941" i="54" s="1"/>
  <c r="DJ941" i="54" s="1"/>
  <c r="DK941" i="54" s="1"/>
  <c r="CL535" i="54"/>
  <c r="CI535" i="54"/>
  <c r="CM535" i="54"/>
  <c r="CP535" i="54" s="1"/>
  <c r="CQ535" i="54" s="1"/>
  <c r="CR535" i="54" s="1"/>
  <c r="CH535" i="54"/>
  <c r="B535" i="47" s="1"/>
  <c r="D535" i="47" s="1"/>
  <c r="W535" i="47" s="1"/>
  <c r="X535" i="47" s="1"/>
  <c r="CJ535" i="54"/>
  <c r="CK535" i="54"/>
  <c r="CG535" i="54"/>
  <c r="DI535" i="54" s="1"/>
  <c r="DJ535" i="54" s="1"/>
  <c r="DK535" i="54" s="1"/>
  <c r="CF535" i="54"/>
  <c r="CJ365" i="54"/>
  <c r="CK365" i="54"/>
  <c r="CM365" i="54"/>
  <c r="CP365" i="54" s="1"/>
  <c r="CQ365" i="54" s="1"/>
  <c r="CR365" i="54" s="1"/>
  <c r="CF365" i="54"/>
  <c r="CL365" i="54"/>
  <c r="CG365" i="54"/>
  <c r="DI365" i="54" s="1"/>
  <c r="DJ365" i="54" s="1"/>
  <c r="DK365" i="54" s="1"/>
  <c r="CH365" i="54"/>
  <c r="B365" i="47" s="1"/>
  <c r="D365" i="47" s="1"/>
  <c r="W365" i="47" s="1"/>
  <c r="X365" i="47" s="1"/>
  <c r="CI365" i="54"/>
  <c r="CF963" i="54"/>
  <c r="CI963" i="54"/>
  <c r="CL963" i="54"/>
  <c r="CG963" i="54"/>
  <c r="DI963" i="54" s="1"/>
  <c r="DJ963" i="54" s="1"/>
  <c r="DK963" i="54" s="1"/>
  <c r="CM963" i="54"/>
  <c r="CP963" i="54" s="1"/>
  <c r="CQ963" i="54" s="1"/>
  <c r="CR963" i="54" s="1"/>
  <c r="CJ963" i="54"/>
  <c r="CH963" i="54"/>
  <c r="B963" i="47" s="1"/>
  <c r="D963" i="47" s="1"/>
  <c r="W963" i="47" s="1"/>
  <c r="X963" i="47" s="1"/>
  <c r="CK963" i="54"/>
  <c r="CJ193" i="54"/>
  <c r="CM193" i="54"/>
  <c r="CP193" i="54" s="1"/>
  <c r="CQ193" i="54" s="1"/>
  <c r="CR193" i="54" s="1"/>
  <c r="CF193" i="54"/>
  <c r="CK193" i="54"/>
  <c r="CG193" i="54"/>
  <c r="DI193" i="54" s="1"/>
  <c r="DJ193" i="54" s="1"/>
  <c r="DK193" i="54" s="1"/>
  <c r="CL193" i="54"/>
  <c r="CH193" i="54"/>
  <c r="B193" i="47" s="1"/>
  <c r="D193" i="47" s="1"/>
  <c r="W193" i="47" s="1"/>
  <c r="X193" i="47" s="1"/>
  <c r="CI193" i="54"/>
  <c r="CH557" i="54"/>
  <c r="B557" i="47" s="1"/>
  <c r="D557" i="47" s="1"/>
  <c r="W557" i="47" s="1"/>
  <c r="X557" i="47" s="1"/>
  <c r="CG557" i="54"/>
  <c r="DI557" i="54" s="1"/>
  <c r="DJ557" i="54" s="1"/>
  <c r="DK557" i="54" s="1"/>
  <c r="CK557" i="54"/>
  <c r="CM557" i="54"/>
  <c r="CP557" i="54" s="1"/>
  <c r="CQ557" i="54" s="1"/>
  <c r="CR557" i="54" s="1"/>
  <c r="CI557" i="54"/>
  <c r="CF557" i="54"/>
  <c r="CJ557" i="54"/>
  <c r="CL557" i="54"/>
  <c r="CF639" i="54"/>
  <c r="CM639" i="54"/>
  <c r="CP639" i="54" s="1"/>
  <c r="CQ639" i="54" s="1"/>
  <c r="CR639" i="54" s="1"/>
  <c r="CG639" i="54"/>
  <c r="DI639" i="54" s="1"/>
  <c r="DJ639" i="54" s="1"/>
  <c r="DK639" i="54" s="1"/>
  <c r="CI639" i="54"/>
  <c r="CH639" i="54"/>
  <c r="B639" i="47" s="1"/>
  <c r="D639" i="47" s="1"/>
  <c r="W639" i="47" s="1"/>
  <c r="X639" i="47" s="1"/>
  <c r="CK639" i="54"/>
  <c r="CJ639" i="54"/>
  <c r="CL639" i="54"/>
  <c r="CI398" i="54"/>
  <c r="CF398" i="54"/>
  <c r="CH398" i="54"/>
  <c r="B398" i="47" s="1"/>
  <c r="D398" i="47" s="1"/>
  <c r="W398" i="47" s="1"/>
  <c r="X398" i="47" s="1"/>
  <c r="CG398" i="54"/>
  <c r="DI398" i="54" s="1"/>
  <c r="DJ398" i="54" s="1"/>
  <c r="DK398" i="54" s="1"/>
  <c r="CJ398" i="54"/>
  <c r="CM398" i="54"/>
  <c r="CP398" i="54" s="1"/>
  <c r="CQ398" i="54" s="1"/>
  <c r="CR398" i="54" s="1"/>
  <c r="CK398" i="54"/>
  <c r="CL398" i="54"/>
  <c r="CF687" i="54"/>
  <c r="CM687" i="54"/>
  <c r="CP687" i="54" s="1"/>
  <c r="CQ687" i="54" s="1"/>
  <c r="CR687" i="54" s="1"/>
  <c r="CI687" i="54"/>
  <c r="CG687" i="54"/>
  <c r="DI687" i="54" s="1"/>
  <c r="DJ687" i="54" s="1"/>
  <c r="DK687" i="54" s="1"/>
  <c r="CJ687" i="54"/>
  <c r="CH687" i="54"/>
  <c r="B687" i="47" s="1"/>
  <c r="D687" i="47" s="1"/>
  <c r="W687" i="47" s="1"/>
  <c r="X687" i="47" s="1"/>
  <c r="CK687" i="54"/>
  <c r="CL687" i="54"/>
  <c r="CG312" i="54"/>
  <c r="DI312" i="54" s="1"/>
  <c r="DJ312" i="54" s="1"/>
  <c r="DK312" i="54" s="1"/>
  <c r="CM312" i="54"/>
  <c r="CP312" i="54" s="1"/>
  <c r="CQ312" i="54" s="1"/>
  <c r="CR312" i="54" s="1"/>
  <c r="CJ312" i="54"/>
  <c r="CK312" i="54"/>
  <c r="CL312" i="54"/>
  <c r="CI312" i="54"/>
  <c r="CH312" i="54"/>
  <c r="B312" i="47" s="1"/>
  <c r="D312" i="47" s="1"/>
  <c r="W312" i="47" s="1"/>
  <c r="X312" i="47" s="1"/>
  <c r="CF312" i="54"/>
  <c r="CG835" i="54"/>
  <c r="DI835" i="54" s="1"/>
  <c r="DJ835" i="54" s="1"/>
  <c r="DK835" i="54" s="1"/>
  <c r="CH835" i="54"/>
  <c r="B835" i="47" s="1"/>
  <c r="D835" i="47" s="1"/>
  <c r="W835" i="47" s="1"/>
  <c r="X835" i="47" s="1"/>
  <c r="CJ835" i="54"/>
  <c r="CL835" i="54"/>
  <c r="CK835" i="54"/>
  <c r="CF835" i="54"/>
  <c r="CI835" i="54"/>
  <c r="CM835" i="54"/>
  <c r="CP835" i="54" s="1"/>
  <c r="CQ835" i="54" s="1"/>
  <c r="CR835" i="54" s="1"/>
  <c r="CI864" i="54"/>
  <c r="CH864" i="54"/>
  <c r="B864" i="47" s="1"/>
  <c r="D864" i="47" s="1"/>
  <c r="W864" i="47" s="1"/>
  <c r="X864" i="47" s="1"/>
  <c r="CJ864" i="54"/>
  <c r="CF864" i="54"/>
  <c r="CK864" i="54"/>
  <c r="CL864" i="54"/>
  <c r="CG864" i="54"/>
  <c r="DI864" i="54" s="1"/>
  <c r="DJ864" i="54" s="1"/>
  <c r="DK864" i="54" s="1"/>
  <c r="CM864" i="54"/>
  <c r="CP864" i="54" s="1"/>
  <c r="CQ864" i="54" s="1"/>
  <c r="CR864" i="54" s="1"/>
  <c r="CK555" i="54"/>
  <c r="CG555" i="54"/>
  <c r="DI555" i="54" s="1"/>
  <c r="DJ555" i="54" s="1"/>
  <c r="DK555" i="54" s="1"/>
  <c r="CF555" i="54"/>
  <c r="CI555" i="54"/>
  <c r="CL555" i="54"/>
  <c r="CH555" i="54"/>
  <c r="B555" i="47" s="1"/>
  <c r="D555" i="47" s="1"/>
  <c r="W555" i="47" s="1"/>
  <c r="X555" i="47" s="1"/>
  <c r="CM555" i="54"/>
  <c r="CP555" i="54" s="1"/>
  <c r="CQ555" i="54" s="1"/>
  <c r="CR555" i="54" s="1"/>
  <c r="CJ555" i="54"/>
  <c r="CG275" i="54"/>
  <c r="DI275" i="54" s="1"/>
  <c r="DJ275" i="54" s="1"/>
  <c r="DK275" i="54" s="1"/>
  <c r="CF275" i="54"/>
  <c r="CI275" i="54"/>
  <c r="CL275" i="54"/>
  <c r="CH275" i="54"/>
  <c r="B275" i="47" s="1"/>
  <c r="D275" i="47" s="1"/>
  <c r="W275" i="47" s="1"/>
  <c r="X275" i="47" s="1"/>
  <c r="CJ275" i="54"/>
  <c r="CK275" i="54"/>
  <c r="CM275" i="54"/>
  <c r="CP275" i="54" s="1"/>
  <c r="CQ275" i="54" s="1"/>
  <c r="CR275" i="54" s="1"/>
  <c r="CI323" i="54"/>
  <c r="CK323" i="54"/>
  <c r="CJ323" i="54"/>
  <c r="CG323" i="54"/>
  <c r="DI323" i="54" s="1"/>
  <c r="DJ323" i="54" s="1"/>
  <c r="DK323" i="54" s="1"/>
  <c r="CF323" i="54"/>
  <c r="CL323" i="54"/>
  <c r="CM323" i="54"/>
  <c r="CP323" i="54" s="1"/>
  <c r="CQ323" i="54" s="1"/>
  <c r="CR323" i="54" s="1"/>
  <c r="CH323" i="54"/>
  <c r="B323" i="47" s="1"/>
  <c r="D323" i="47" s="1"/>
  <c r="W323" i="47" s="1"/>
  <c r="X323" i="47" s="1"/>
  <c r="CJ606" i="54"/>
  <c r="CH606" i="54"/>
  <c r="B606" i="47" s="1"/>
  <c r="D606" i="47" s="1"/>
  <c r="W606" i="47" s="1"/>
  <c r="X606" i="47" s="1"/>
  <c r="CF606" i="54"/>
  <c r="CK606" i="54"/>
  <c r="CL606" i="54"/>
  <c r="CI606" i="54"/>
  <c r="CM606" i="54"/>
  <c r="CP606" i="54" s="1"/>
  <c r="CQ606" i="54" s="1"/>
  <c r="CR606" i="54" s="1"/>
  <c r="CG606" i="54"/>
  <c r="DI606" i="54" s="1"/>
  <c r="DJ606" i="54" s="1"/>
  <c r="DK606" i="54" s="1"/>
  <c r="CK336" i="54"/>
  <c r="CG336" i="54"/>
  <c r="DI336" i="54" s="1"/>
  <c r="DJ336" i="54" s="1"/>
  <c r="DK336" i="54" s="1"/>
  <c r="CH336" i="54"/>
  <c r="B336" i="47" s="1"/>
  <c r="D336" i="47" s="1"/>
  <c r="W336" i="47" s="1"/>
  <c r="X336" i="47" s="1"/>
  <c r="CI336" i="54"/>
  <c r="CJ336" i="54"/>
  <c r="CF336" i="54"/>
  <c r="CL336" i="54"/>
  <c r="CM336" i="54"/>
  <c r="CP336" i="54" s="1"/>
  <c r="CQ336" i="54" s="1"/>
  <c r="CR336" i="54" s="1"/>
  <c r="CM142" i="54"/>
  <c r="CP142" i="54" s="1"/>
  <c r="CQ142" i="54" s="1"/>
  <c r="CR142" i="54" s="1"/>
  <c r="CG142" i="54"/>
  <c r="DI142" i="54" s="1"/>
  <c r="DJ142" i="54" s="1"/>
  <c r="DK142" i="54" s="1"/>
  <c r="CI142" i="54"/>
  <c r="CL142" i="54"/>
  <c r="CK142" i="54"/>
  <c r="CH142" i="54"/>
  <c r="B142" i="47" s="1"/>
  <c r="D142" i="47" s="1"/>
  <c r="W142" i="47" s="1"/>
  <c r="X142" i="47" s="1"/>
  <c r="CF142" i="54"/>
  <c r="CJ142" i="54"/>
  <c r="CI766" i="54"/>
  <c r="CG766" i="54"/>
  <c r="DI766" i="54" s="1"/>
  <c r="DJ766" i="54" s="1"/>
  <c r="DK766" i="54" s="1"/>
  <c r="CJ766" i="54"/>
  <c r="CK766" i="54"/>
  <c r="CF766" i="54"/>
  <c r="CM766" i="54"/>
  <c r="CP766" i="54" s="1"/>
  <c r="CQ766" i="54" s="1"/>
  <c r="CR766" i="54" s="1"/>
  <c r="CL766" i="54"/>
  <c r="CH766" i="54"/>
  <c r="B766" i="47" s="1"/>
  <c r="D766" i="47" s="1"/>
  <c r="W766" i="47" s="1"/>
  <c r="X766" i="47" s="1"/>
  <c r="CG622" i="54"/>
  <c r="DI622" i="54" s="1"/>
  <c r="DJ622" i="54" s="1"/>
  <c r="DK622" i="54" s="1"/>
  <c r="CM622" i="54"/>
  <c r="CP622" i="54" s="1"/>
  <c r="CQ622" i="54" s="1"/>
  <c r="CR622" i="54" s="1"/>
  <c r="CF622" i="54"/>
  <c r="CI622" i="54"/>
  <c r="CH622" i="54"/>
  <c r="B622" i="47" s="1"/>
  <c r="D622" i="47" s="1"/>
  <c r="W622" i="47" s="1"/>
  <c r="X622" i="47" s="1"/>
  <c r="CK622" i="54"/>
  <c r="CJ622" i="54"/>
  <c r="CL622" i="54"/>
  <c r="CK364" i="54"/>
  <c r="CH364" i="54"/>
  <c r="B364" i="47" s="1"/>
  <c r="D364" i="47" s="1"/>
  <c r="W364" i="47" s="1"/>
  <c r="X364" i="47" s="1"/>
  <c r="CJ364" i="54"/>
  <c r="CI364" i="54"/>
  <c r="CF364" i="54"/>
  <c r="CG364" i="54"/>
  <c r="DI364" i="54" s="1"/>
  <c r="DJ364" i="54" s="1"/>
  <c r="DK364" i="54" s="1"/>
  <c r="CL364" i="54"/>
  <c r="CM364" i="54"/>
  <c r="CP364" i="54" s="1"/>
  <c r="CQ364" i="54" s="1"/>
  <c r="CR364" i="54" s="1"/>
  <c r="CH543" i="54"/>
  <c r="B543" i="47" s="1"/>
  <c r="D543" i="47" s="1"/>
  <c r="W543" i="47" s="1"/>
  <c r="X543" i="47" s="1"/>
  <c r="CM543" i="54"/>
  <c r="CP543" i="54" s="1"/>
  <c r="CQ543" i="54" s="1"/>
  <c r="CR543" i="54" s="1"/>
  <c r="CJ543" i="54"/>
  <c r="CI543" i="54"/>
  <c r="CF543" i="54"/>
  <c r="CK543" i="54"/>
  <c r="CL543" i="54"/>
  <c r="CG543" i="54"/>
  <c r="DI543" i="54" s="1"/>
  <c r="DJ543" i="54" s="1"/>
  <c r="DK543" i="54" s="1"/>
  <c r="CL570" i="54"/>
  <c r="CK570" i="54"/>
  <c r="CH570" i="54"/>
  <c r="B570" i="47" s="1"/>
  <c r="D570" i="47" s="1"/>
  <c r="W570" i="47" s="1"/>
  <c r="X570" i="47" s="1"/>
  <c r="CM570" i="54"/>
  <c r="CP570" i="54" s="1"/>
  <c r="CQ570" i="54" s="1"/>
  <c r="CR570" i="54" s="1"/>
  <c r="CJ570" i="54"/>
  <c r="CI570" i="54"/>
  <c r="CF570" i="54"/>
  <c r="CG570" i="54"/>
  <c r="DI570" i="54" s="1"/>
  <c r="DJ570" i="54" s="1"/>
  <c r="DK570" i="54" s="1"/>
  <c r="CK297" i="54"/>
  <c r="CM297" i="54"/>
  <c r="CP297" i="54" s="1"/>
  <c r="CQ297" i="54" s="1"/>
  <c r="CR297" i="54" s="1"/>
  <c r="CF297" i="54"/>
  <c r="CJ297" i="54"/>
  <c r="CI297" i="54"/>
  <c r="CG297" i="54"/>
  <c r="DI297" i="54" s="1"/>
  <c r="DJ297" i="54" s="1"/>
  <c r="DK297" i="54" s="1"/>
  <c r="CL297" i="54"/>
  <c r="CH297" i="54"/>
  <c r="B297" i="47" s="1"/>
  <c r="D297" i="47" s="1"/>
  <c r="W297" i="47" s="1"/>
  <c r="X297" i="47" s="1"/>
  <c r="CL886" i="54"/>
  <c r="CI886" i="54"/>
  <c r="CF886" i="54"/>
  <c r="CK886" i="54"/>
  <c r="CM886" i="54"/>
  <c r="CP886" i="54" s="1"/>
  <c r="CQ886" i="54" s="1"/>
  <c r="CR886" i="54" s="1"/>
  <c r="CH886" i="54"/>
  <c r="B886" i="47" s="1"/>
  <c r="D886" i="47" s="1"/>
  <c r="W886" i="47" s="1"/>
  <c r="X886" i="47" s="1"/>
  <c r="CJ886" i="54"/>
  <c r="CG886" i="54"/>
  <c r="DI886" i="54" s="1"/>
  <c r="DJ886" i="54" s="1"/>
  <c r="DK886" i="54" s="1"/>
  <c r="CM114" i="54"/>
  <c r="CP114" i="54" s="1"/>
  <c r="CQ114" i="54" s="1"/>
  <c r="CR114" i="54" s="1"/>
  <c r="CJ114" i="54"/>
  <c r="CF114" i="54"/>
  <c r="CK114" i="54"/>
  <c r="CL114" i="54"/>
  <c r="CH114" i="54"/>
  <c r="B114" i="47" s="1"/>
  <c r="D114" i="47" s="1"/>
  <c r="W114" i="47" s="1"/>
  <c r="X114" i="47" s="1"/>
  <c r="CG114" i="54"/>
  <c r="DI114" i="54" s="1"/>
  <c r="DJ114" i="54" s="1"/>
  <c r="DK114" i="54" s="1"/>
  <c r="CI114" i="54"/>
  <c r="CI86" i="54"/>
  <c r="CH86" i="54"/>
  <c r="B86" i="47" s="1"/>
  <c r="D86" i="47" s="1"/>
  <c r="W86" i="47" s="1"/>
  <c r="X86" i="47" s="1"/>
  <c r="CG86" i="54"/>
  <c r="DI86" i="54" s="1"/>
  <c r="DJ86" i="54" s="1"/>
  <c r="DK86" i="54" s="1"/>
  <c r="CJ86" i="54"/>
  <c r="CM86" i="54"/>
  <c r="CP86" i="54" s="1"/>
  <c r="CQ86" i="54" s="1"/>
  <c r="CR86" i="54" s="1"/>
  <c r="CK86" i="54"/>
  <c r="CL86" i="54"/>
  <c r="CF86" i="54"/>
  <c r="CJ320" i="54"/>
  <c r="CF320" i="54"/>
  <c r="CH320" i="54"/>
  <c r="B320" i="47" s="1"/>
  <c r="D320" i="47" s="1"/>
  <c r="W320" i="47" s="1"/>
  <c r="X320" i="47" s="1"/>
  <c r="CG320" i="54"/>
  <c r="DI320" i="54" s="1"/>
  <c r="DJ320" i="54" s="1"/>
  <c r="DK320" i="54" s="1"/>
  <c r="CK320" i="54"/>
  <c r="CL320" i="54"/>
  <c r="CM320" i="54"/>
  <c r="CP320" i="54" s="1"/>
  <c r="CQ320" i="54" s="1"/>
  <c r="CR320" i="54" s="1"/>
  <c r="CI320" i="54"/>
  <c r="CG929" i="54"/>
  <c r="DI929" i="54" s="1"/>
  <c r="DJ929" i="54" s="1"/>
  <c r="DK929" i="54" s="1"/>
  <c r="CH929" i="54"/>
  <c r="B929" i="47" s="1"/>
  <c r="D929" i="47" s="1"/>
  <c r="W929" i="47" s="1"/>
  <c r="X929" i="47" s="1"/>
  <c r="CM929" i="54"/>
  <c r="CP929" i="54" s="1"/>
  <c r="CQ929" i="54" s="1"/>
  <c r="CR929" i="54" s="1"/>
  <c r="CJ929" i="54"/>
  <c r="CF929" i="54"/>
  <c r="CL929" i="54"/>
  <c r="CI929" i="54"/>
  <c r="CK929" i="54"/>
  <c r="CI708" i="54"/>
  <c r="CG708" i="54"/>
  <c r="DI708" i="54" s="1"/>
  <c r="DJ708" i="54" s="1"/>
  <c r="DK708" i="54" s="1"/>
  <c r="CH708" i="54"/>
  <c r="B708" i="47" s="1"/>
  <c r="D708" i="47" s="1"/>
  <c r="W708" i="47" s="1"/>
  <c r="X708" i="47" s="1"/>
  <c r="CL708" i="54"/>
  <c r="CK708" i="54"/>
  <c r="CM708" i="54"/>
  <c r="CP708" i="54" s="1"/>
  <c r="CQ708" i="54" s="1"/>
  <c r="CR708" i="54" s="1"/>
  <c r="CJ708" i="54"/>
  <c r="CF708" i="54"/>
  <c r="CN705" i="54"/>
  <c r="B709" i="44" s="1"/>
  <c r="CJ71" i="54"/>
  <c r="CI71" i="54"/>
  <c r="CK71" i="54"/>
  <c r="CG71" i="54"/>
  <c r="DI71" i="54" s="1"/>
  <c r="DJ71" i="54" s="1"/>
  <c r="DK71" i="54" s="1"/>
  <c r="CL71" i="54"/>
  <c r="CF71" i="54"/>
  <c r="CM71" i="54"/>
  <c r="CP71" i="54" s="1"/>
  <c r="CQ71" i="54" s="1"/>
  <c r="CR71" i="54" s="1"/>
  <c r="CH71" i="54"/>
  <c r="B71" i="47" s="1"/>
  <c r="D71" i="47" s="1"/>
  <c r="W71" i="47" s="1"/>
  <c r="X71" i="47" s="1"/>
  <c r="CG45" i="54"/>
  <c r="DI45" i="54" s="1"/>
  <c r="DJ45" i="54" s="1"/>
  <c r="DK45" i="54" s="1"/>
  <c r="CJ45" i="54"/>
  <c r="CM45" i="54"/>
  <c r="CP45" i="54" s="1"/>
  <c r="CQ45" i="54" s="1"/>
  <c r="CR45" i="54" s="1"/>
  <c r="CL45" i="54"/>
  <c r="CK45" i="54"/>
  <c r="CH45" i="54"/>
  <c r="B45" i="47" s="1"/>
  <c r="D45" i="47" s="1"/>
  <c r="W45" i="47" s="1"/>
  <c r="X45" i="47" s="1"/>
  <c r="CF45" i="54"/>
  <c r="CI45" i="54"/>
  <c r="AZ4" i="47"/>
  <c r="CH101" i="54"/>
  <c r="B101" i="47" s="1"/>
  <c r="D101" i="47" s="1"/>
  <c r="W101" i="47" s="1"/>
  <c r="X101" i="47" s="1"/>
  <c r="CK101" i="54"/>
  <c r="CI101" i="54"/>
  <c r="CL101" i="54"/>
  <c r="CJ101" i="54"/>
  <c r="CM101" i="54"/>
  <c r="CP101" i="54" s="1"/>
  <c r="CQ101" i="54" s="1"/>
  <c r="CR101" i="54" s="1"/>
  <c r="CF101" i="54"/>
  <c r="CG101" i="54"/>
  <c r="DI101" i="54" s="1"/>
  <c r="DJ101" i="54" s="1"/>
  <c r="DK101" i="54" s="1"/>
  <c r="CM123" i="54"/>
  <c r="CP123" i="54" s="1"/>
  <c r="CQ123" i="54" s="1"/>
  <c r="CR123" i="54" s="1"/>
  <c r="CL123" i="54"/>
  <c r="CF123" i="54"/>
  <c r="CK123" i="54"/>
  <c r="CH123" i="54"/>
  <c r="B123" i="47" s="1"/>
  <c r="D123" i="47" s="1"/>
  <c r="W123" i="47" s="1"/>
  <c r="X123" i="47" s="1"/>
  <c r="CI123" i="54"/>
  <c r="CG123" i="54"/>
  <c r="DI123" i="54" s="1"/>
  <c r="DJ123" i="54" s="1"/>
  <c r="DK123" i="54" s="1"/>
  <c r="CJ123" i="54"/>
  <c r="CH177" i="54"/>
  <c r="B177" i="47" s="1"/>
  <c r="D177" i="47" s="1"/>
  <c r="W177" i="47" s="1"/>
  <c r="X177" i="47" s="1"/>
  <c r="CF177" i="54"/>
  <c r="CI177" i="54"/>
  <c r="CG177" i="54"/>
  <c r="DI177" i="54" s="1"/>
  <c r="DJ177" i="54" s="1"/>
  <c r="DK177" i="54" s="1"/>
  <c r="CK177" i="54"/>
  <c r="CM177" i="54"/>
  <c r="CP177" i="54" s="1"/>
  <c r="CQ177" i="54" s="1"/>
  <c r="CR177" i="54" s="1"/>
  <c r="CL177" i="54"/>
  <c r="CJ177" i="54"/>
  <c r="CG288" i="54"/>
  <c r="DI288" i="54" s="1"/>
  <c r="DJ288" i="54" s="1"/>
  <c r="DK288" i="54" s="1"/>
  <c r="CF288" i="54"/>
  <c r="CK288" i="54"/>
  <c r="CM288" i="54"/>
  <c r="CP288" i="54" s="1"/>
  <c r="CQ288" i="54" s="1"/>
  <c r="CR288" i="54" s="1"/>
  <c r="CI288" i="54"/>
  <c r="CL288" i="54"/>
  <c r="CJ288" i="54"/>
  <c r="CH288" i="54"/>
  <c r="B288" i="47" s="1"/>
  <c r="D288" i="47" s="1"/>
  <c r="W288" i="47" s="1"/>
  <c r="X288" i="47" s="1"/>
  <c r="CM728" i="54"/>
  <c r="CP728" i="54" s="1"/>
  <c r="CQ728" i="54" s="1"/>
  <c r="CR728" i="54" s="1"/>
  <c r="CJ728" i="54"/>
  <c r="CG728" i="54"/>
  <c r="DI728" i="54" s="1"/>
  <c r="DJ728" i="54" s="1"/>
  <c r="DK728" i="54" s="1"/>
  <c r="CF728" i="54"/>
  <c r="CI728" i="54"/>
  <c r="CL728" i="54"/>
  <c r="CK728" i="54"/>
  <c r="CH728" i="54"/>
  <c r="B728" i="47" s="1"/>
  <c r="D728" i="47" s="1"/>
  <c r="W728" i="47" s="1"/>
  <c r="X728" i="47" s="1"/>
  <c r="CF319" i="54"/>
  <c r="CG319" i="54"/>
  <c r="DI319" i="54" s="1"/>
  <c r="DJ319" i="54" s="1"/>
  <c r="DK319" i="54" s="1"/>
  <c r="CL319" i="54"/>
  <c r="CM319" i="54"/>
  <c r="CP319" i="54" s="1"/>
  <c r="CQ319" i="54" s="1"/>
  <c r="CR319" i="54" s="1"/>
  <c r="CI319" i="54"/>
  <c r="CK319" i="54"/>
  <c r="CH319" i="54"/>
  <c r="B319" i="47" s="1"/>
  <c r="D319" i="47" s="1"/>
  <c r="W319" i="47" s="1"/>
  <c r="X319" i="47" s="1"/>
  <c r="CJ319" i="54"/>
  <c r="CF692" i="54"/>
  <c r="CL692" i="54"/>
  <c r="CM692" i="54"/>
  <c r="CP692" i="54" s="1"/>
  <c r="CQ692" i="54" s="1"/>
  <c r="CR692" i="54" s="1"/>
  <c r="CI692" i="54"/>
  <c r="CH692" i="54"/>
  <c r="B692" i="47" s="1"/>
  <c r="D692" i="47" s="1"/>
  <c r="W692" i="47" s="1"/>
  <c r="X692" i="47" s="1"/>
  <c r="CK692" i="54"/>
  <c r="CJ692" i="54"/>
  <c r="CG692" i="54"/>
  <c r="DI692" i="54" s="1"/>
  <c r="DJ692" i="54" s="1"/>
  <c r="DK692" i="54" s="1"/>
  <c r="CJ452" i="54"/>
  <c r="CK452" i="54"/>
  <c r="CL452" i="54"/>
  <c r="CI452" i="54"/>
  <c r="CF452" i="54"/>
  <c r="CG452" i="54"/>
  <c r="DI452" i="54" s="1"/>
  <c r="DJ452" i="54" s="1"/>
  <c r="DK452" i="54" s="1"/>
  <c r="CH452" i="54"/>
  <c r="B452" i="47" s="1"/>
  <c r="D452" i="47" s="1"/>
  <c r="W452" i="47" s="1"/>
  <c r="X452" i="47" s="1"/>
  <c r="CM452" i="54"/>
  <c r="CP452" i="54" s="1"/>
  <c r="CQ452" i="54" s="1"/>
  <c r="CR452" i="54" s="1"/>
  <c r="CH566" i="54"/>
  <c r="B566" i="47" s="1"/>
  <c r="D566" i="47" s="1"/>
  <c r="W566" i="47" s="1"/>
  <c r="X566" i="47" s="1"/>
  <c r="CF566" i="54"/>
  <c r="CK566" i="54"/>
  <c r="CL566" i="54"/>
  <c r="CI566" i="54"/>
  <c r="CJ566" i="54"/>
  <c r="CM566" i="54"/>
  <c r="CP566" i="54" s="1"/>
  <c r="CQ566" i="54" s="1"/>
  <c r="CR566" i="54" s="1"/>
  <c r="CG566" i="54"/>
  <c r="DI566" i="54" s="1"/>
  <c r="DJ566" i="54" s="1"/>
  <c r="DK566" i="54" s="1"/>
  <c r="CI507" i="54"/>
  <c r="CF507" i="54"/>
  <c r="CJ507" i="54"/>
  <c r="CL507" i="54"/>
  <c r="CK507" i="54"/>
  <c r="CH507" i="54"/>
  <c r="B507" i="47" s="1"/>
  <c r="D507" i="47" s="1"/>
  <c r="W507" i="47" s="1"/>
  <c r="X507" i="47" s="1"/>
  <c r="CM507" i="54"/>
  <c r="CP507" i="54" s="1"/>
  <c r="CQ507" i="54" s="1"/>
  <c r="CR507" i="54" s="1"/>
  <c r="CG507" i="54"/>
  <c r="DI507" i="54" s="1"/>
  <c r="DJ507" i="54" s="1"/>
  <c r="DK507" i="54" s="1"/>
  <c r="CL221" i="54"/>
  <c r="CH221" i="54"/>
  <c r="B221" i="47" s="1"/>
  <c r="D221" i="47" s="1"/>
  <c r="W221" i="47" s="1"/>
  <c r="X221" i="47" s="1"/>
  <c r="CJ221" i="54"/>
  <c r="CK221" i="54"/>
  <c r="CM221" i="54"/>
  <c r="CP221" i="54" s="1"/>
  <c r="CQ221" i="54" s="1"/>
  <c r="CR221" i="54" s="1"/>
  <c r="CG221" i="54"/>
  <c r="DI221" i="54" s="1"/>
  <c r="DJ221" i="54" s="1"/>
  <c r="DK221" i="54" s="1"/>
  <c r="CF221" i="54"/>
  <c r="CI221" i="54"/>
  <c r="CF961" i="54"/>
  <c r="CG961" i="54"/>
  <c r="DI961" i="54" s="1"/>
  <c r="DJ961" i="54" s="1"/>
  <c r="DK961" i="54" s="1"/>
  <c r="CJ961" i="54"/>
  <c r="CM961" i="54"/>
  <c r="CP961" i="54" s="1"/>
  <c r="CQ961" i="54" s="1"/>
  <c r="CR961" i="54" s="1"/>
  <c r="CK961" i="54"/>
  <c r="CL961" i="54"/>
  <c r="CH961" i="54"/>
  <c r="B961" i="47" s="1"/>
  <c r="D961" i="47" s="1"/>
  <c r="W961" i="47" s="1"/>
  <c r="X961" i="47" s="1"/>
  <c r="CI961" i="54"/>
  <c r="CF234" i="54"/>
  <c r="CJ234" i="54"/>
  <c r="CI234" i="54"/>
  <c r="CK234" i="54"/>
  <c r="CL234" i="54"/>
  <c r="CM234" i="54"/>
  <c r="CP234" i="54" s="1"/>
  <c r="CQ234" i="54" s="1"/>
  <c r="CR234" i="54" s="1"/>
  <c r="CG234" i="54"/>
  <c r="DI234" i="54" s="1"/>
  <c r="DJ234" i="54" s="1"/>
  <c r="DK234" i="54" s="1"/>
  <c r="CH234" i="54"/>
  <c r="B234" i="47" s="1"/>
  <c r="D234" i="47" s="1"/>
  <c r="W234" i="47" s="1"/>
  <c r="X234" i="47" s="1"/>
  <c r="CF930" i="54"/>
  <c r="CK930" i="54"/>
  <c r="CL930" i="54"/>
  <c r="CI930" i="54"/>
  <c r="CM930" i="54"/>
  <c r="CP930" i="54" s="1"/>
  <c r="CQ930" i="54" s="1"/>
  <c r="CR930" i="54" s="1"/>
  <c r="CH930" i="54"/>
  <c r="B930" i="47" s="1"/>
  <c r="D930" i="47" s="1"/>
  <c r="W930" i="47" s="1"/>
  <c r="X930" i="47" s="1"/>
  <c r="CG930" i="54"/>
  <c r="DI930" i="54" s="1"/>
  <c r="DJ930" i="54" s="1"/>
  <c r="DK930" i="54" s="1"/>
  <c r="CJ930" i="54"/>
  <c r="CF456" i="54"/>
  <c r="CK456" i="54"/>
  <c r="CL456" i="54"/>
  <c r="CI456" i="54"/>
  <c r="CH456" i="54"/>
  <c r="B456" i="47" s="1"/>
  <c r="D456" i="47" s="1"/>
  <c r="W456" i="47" s="1"/>
  <c r="X456" i="47" s="1"/>
  <c r="CG456" i="54"/>
  <c r="DI456" i="54" s="1"/>
  <c r="DJ456" i="54" s="1"/>
  <c r="DK456" i="54" s="1"/>
  <c r="CM456" i="54"/>
  <c r="CP456" i="54" s="1"/>
  <c r="CQ456" i="54" s="1"/>
  <c r="CR456" i="54" s="1"/>
  <c r="CJ456" i="54"/>
  <c r="CL229" i="54"/>
  <c r="CH229" i="54"/>
  <c r="B229" i="47" s="1"/>
  <c r="D229" i="47" s="1"/>
  <c r="W229" i="47" s="1"/>
  <c r="X229" i="47" s="1"/>
  <c r="CF229" i="54"/>
  <c r="CK229" i="54"/>
  <c r="CM229" i="54"/>
  <c r="CP229" i="54" s="1"/>
  <c r="CQ229" i="54" s="1"/>
  <c r="CR229" i="54" s="1"/>
  <c r="CG229" i="54"/>
  <c r="DI229" i="54" s="1"/>
  <c r="DJ229" i="54" s="1"/>
  <c r="DK229" i="54" s="1"/>
  <c r="CI229" i="54"/>
  <c r="CJ229" i="54"/>
  <c r="CM399" i="54"/>
  <c r="CP399" i="54" s="1"/>
  <c r="CQ399" i="54" s="1"/>
  <c r="CR399" i="54" s="1"/>
  <c r="CF399" i="54"/>
  <c r="CG399" i="54"/>
  <c r="DI399" i="54" s="1"/>
  <c r="DJ399" i="54" s="1"/>
  <c r="DK399" i="54" s="1"/>
  <c r="CL399" i="54"/>
  <c r="CI399" i="54"/>
  <c r="CH399" i="54"/>
  <c r="B399" i="47" s="1"/>
  <c r="D399" i="47" s="1"/>
  <c r="W399" i="47" s="1"/>
  <c r="X399" i="47" s="1"/>
  <c r="CK399" i="54"/>
  <c r="CJ399" i="54"/>
  <c r="CI915" i="54"/>
  <c r="CF915" i="54"/>
  <c r="CJ915" i="54"/>
  <c r="CL915" i="54"/>
  <c r="CK915" i="54"/>
  <c r="CM915" i="54"/>
  <c r="CP915" i="54" s="1"/>
  <c r="CQ915" i="54" s="1"/>
  <c r="CR915" i="54" s="1"/>
  <c r="CG915" i="54"/>
  <c r="DI915" i="54" s="1"/>
  <c r="DJ915" i="54" s="1"/>
  <c r="DK915" i="54" s="1"/>
  <c r="CH915" i="54"/>
  <c r="B915" i="47" s="1"/>
  <c r="D915" i="47" s="1"/>
  <c r="W915" i="47" s="1"/>
  <c r="X915" i="47" s="1"/>
  <c r="CJ436" i="54"/>
  <c r="CI436" i="54"/>
  <c r="CF436" i="54"/>
  <c r="CG436" i="54"/>
  <c r="DI436" i="54" s="1"/>
  <c r="DJ436" i="54" s="1"/>
  <c r="DK436" i="54" s="1"/>
  <c r="CL436" i="54"/>
  <c r="CM436" i="54"/>
  <c r="CP436" i="54" s="1"/>
  <c r="CQ436" i="54" s="1"/>
  <c r="CR436" i="54" s="1"/>
  <c r="CK436" i="54"/>
  <c r="CH436" i="54"/>
  <c r="B436" i="47" s="1"/>
  <c r="D436" i="47" s="1"/>
  <c r="W436" i="47" s="1"/>
  <c r="X436" i="47" s="1"/>
  <c r="CJ671" i="54"/>
  <c r="CL671" i="54"/>
  <c r="CM671" i="54"/>
  <c r="CP671" i="54" s="1"/>
  <c r="CQ671" i="54" s="1"/>
  <c r="CR671" i="54" s="1"/>
  <c r="CK671" i="54"/>
  <c r="CF671" i="54"/>
  <c r="CH671" i="54"/>
  <c r="B671" i="47" s="1"/>
  <c r="D671" i="47" s="1"/>
  <c r="W671" i="47" s="1"/>
  <c r="X671" i="47" s="1"/>
  <c r="CG671" i="54"/>
  <c r="DI671" i="54" s="1"/>
  <c r="DJ671" i="54" s="1"/>
  <c r="DK671" i="54" s="1"/>
  <c r="CI671" i="54"/>
  <c r="BO140" i="54" s="1"/>
  <c r="CL876" i="54"/>
  <c r="CK876" i="54"/>
  <c r="CG876" i="54"/>
  <c r="DI876" i="54" s="1"/>
  <c r="DJ876" i="54" s="1"/>
  <c r="DK876" i="54" s="1"/>
  <c r="CM876" i="54"/>
  <c r="CP876" i="54" s="1"/>
  <c r="CQ876" i="54" s="1"/>
  <c r="CR876" i="54" s="1"/>
  <c r="CI876" i="54"/>
  <c r="CH876" i="54"/>
  <c r="B876" i="47" s="1"/>
  <c r="D876" i="47" s="1"/>
  <c r="W876" i="47" s="1"/>
  <c r="X876" i="47" s="1"/>
  <c r="CF876" i="54"/>
  <c r="CJ876" i="54"/>
  <c r="CL732" i="54"/>
  <c r="CI732" i="54"/>
  <c r="CH732" i="54"/>
  <c r="B732" i="47" s="1"/>
  <c r="D732" i="47" s="1"/>
  <c r="W732" i="47" s="1"/>
  <c r="X732" i="47" s="1"/>
  <c r="CK732" i="54"/>
  <c r="CJ732" i="54"/>
  <c r="CM732" i="54"/>
  <c r="CP732" i="54" s="1"/>
  <c r="CQ732" i="54" s="1"/>
  <c r="CR732" i="54" s="1"/>
  <c r="CF732" i="54"/>
  <c r="CG732" i="54"/>
  <c r="DI732" i="54" s="1"/>
  <c r="DJ732" i="54" s="1"/>
  <c r="DK732" i="54" s="1"/>
  <c r="CJ468" i="54"/>
  <c r="CH468" i="54"/>
  <c r="B468" i="47" s="1"/>
  <c r="D468" i="47" s="1"/>
  <c r="W468" i="47" s="1"/>
  <c r="X468" i="47" s="1"/>
  <c r="CG468" i="54"/>
  <c r="DI468" i="54" s="1"/>
  <c r="DJ468" i="54" s="1"/>
  <c r="DK468" i="54" s="1"/>
  <c r="CI468" i="54"/>
  <c r="CF468" i="54"/>
  <c r="CK468" i="54"/>
  <c r="CL468" i="54"/>
  <c r="CM468" i="54"/>
  <c r="CP468" i="54" s="1"/>
  <c r="CQ468" i="54" s="1"/>
  <c r="CR468" i="54" s="1"/>
  <c r="CJ910" i="54"/>
  <c r="CF910" i="54"/>
  <c r="CK910" i="54"/>
  <c r="CH910" i="54"/>
  <c r="B910" i="47" s="1"/>
  <c r="D910" i="47" s="1"/>
  <c r="W910" i="47" s="1"/>
  <c r="X910" i="47" s="1"/>
  <c r="CL910" i="54"/>
  <c r="CI910" i="54"/>
  <c r="CG910" i="54"/>
  <c r="DI910" i="54" s="1"/>
  <c r="DJ910" i="54" s="1"/>
  <c r="DK910" i="54" s="1"/>
  <c r="CM910" i="54"/>
  <c r="CP910" i="54" s="1"/>
  <c r="CQ910" i="54" s="1"/>
  <c r="CR910" i="54" s="1"/>
  <c r="CK742" i="54"/>
  <c r="CF742" i="54"/>
  <c r="CJ742" i="54"/>
  <c r="CL742" i="54"/>
  <c r="CM742" i="54"/>
  <c r="CP742" i="54" s="1"/>
  <c r="CQ742" i="54" s="1"/>
  <c r="CR742" i="54" s="1"/>
  <c r="CG742" i="54"/>
  <c r="DI742" i="54" s="1"/>
  <c r="DJ742" i="54" s="1"/>
  <c r="DK742" i="54" s="1"/>
  <c r="CH742" i="54"/>
  <c r="B742" i="47" s="1"/>
  <c r="D742" i="47" s="1"/>
  <c r="W742" i="47" s="1"/>
  <c r="X742" i="47" s="1"/>
  <c r="CI742" i="54"/>
  <c r="CL723" i="54"/>
  <c r="CG723" i="54"/>
  <c r="DI723" i="54" s="1"/>
  <c r="DJ723" i="54" s="1"/>
  <c r="DK723" i="54" s="1"/>
  <c r="CI723" i="54"/>
  <c r="CH723" i="54"/>
  <c r="B723" i="47" s="1"/>
  <c r="D723" i="47" s="1"/>
  <c r="W723" i="47" s="1"/>
  <c r="X723" i="47" s="1"/>
  <c r="CK723" i="54"/>
  <c r="CJ723" i="54"/>
  <c r="CM723" i="54"/>
  <c r="CP723" i="54" s="1"/>
  <c r="CQ723" i="54" s="1"/>
  <c r="CR723" i="54" s="1"/>
  <c r="CF723" i="54"/>
  <c r="CG160" i="54"/>
  <c r="DI160" i="54" s="1"/>
  <c r="DJ160" i="54" s="1"/>
  <c r="DK160" i="54" s="1"/>
  <c r="CH160" i="54"/>
  <c r="B160" i="47" s="1"/>
  <c r="D160" i="47" s="1"/>
  <c r="W160" i="47" s="1"/>
  <c r="X160" i="47" s="1"/>
  <c r="CI160" i="54"/>
  <c r="CM160" i="54"/>
  <c r="CP160" i="54" s="1"/>
  <c r="CQ160" i="54" s="1"/>
  <c r="CR160" i="54" s="1"/>
  <c r="CJ160" i="54"/>
  <c r="CK160" i="54"/>
  <c r="CL160" i="54"/>
  <c r="CF160" i="54"/>
  <c r="CF678" i="54"/>
  <c r="CM678" i="54"/>
  <c r="CP678" i="54" s="1"/>
  <c r="CQ678" i="54" s="1"/>
  <c r="CR678" i="54" s="1"/>
  <c r="CI678" i="54"/>
  <c r="CG678" i="54"/>
  <c r="DI678" i="54" s="1"/>
  <c r="DJ678" i="54" s="1"/>
  <c r="DK678" i="54" s="1"/>
  <c r="CJ678" i="54"/>
  <c r="CH678" i="54"/>
  <c r="B678" i="47" s="1"/>
  <c r="D678" i="47" s="1"/>
  <c r="W678" i="47" s="1"/>
  <c r="X678" i="47" s="1"/>
  <c r="CK678" i="54"/>
  <c r="CL678" i="54"/>
  <c r="CK979" i="54"/>
  <c r="CL979" i="54"/>
  <c r="CH979" i="54"/>
  <c r="B979" i="47" s="1"/>
  <c r="D979" i="47" s="1"/>
  <c r="W979" i="47" s="1"/>
  <c r="X979" i="47" s="1"/>
  <c r="CI979" i="54"/>
  <c r="CF979" i="54"/>
  <c r="CG979" i="54"/>
  <c r="DI979" i="54" s="1"/>
  <c r="DJ979" i="54" s="1"/>
  <c r="DK979" i="54" s="1"/>
  <c r="CJ979" i="54"/>
  <c r="CM979" i="54"/>
  <c r="CP979" i="54" s="1"/>
  <c r="CQ979" i="54" s="1"/>
  <c r="CR979" i="54" s="1"/>
  <c r="CL354" i="54"/>
  <c r="CI354" i="54"/>
  <c r="CK354" i="54"/>
  <c r="CG354" i="54"/>
  <c r="DI354" i="54" s="1"/>
  <c r="DJ354" i="54" s="1"/>
  <c r="DK354" i="54" s="1"/>
  <c r="CH354" i="54"/>
  <c r="B354" i="47" s="1"/>
  <c r="D354" i="47" s="1"/>
  <c r="W354" i="47" s="1"/>
  <c r="X354" i="47" s="1"/>
  <c r="CF354" i="54"/>
  <c r="CJ354" i="54"/>
  <c r="CM354" i="54"/>
  <c r="CP354" i="54" s="1"/>
  <c r="CQ354" i="54" s="1"/>
  <c r="CR354" i="54" s="1"/>
  <c r="CM730" i="54"/>
  <c r="CP730" i="54" s="1"/>
  <c r="CQ730" i="54" s="1"/>
  <c r="CR730" i="54" s="1"/>
  <c r="CG730" i="54"/>
  <c r="DI730" i="54" s="1"/>
  <c r="DJ730" i="54" s="1"/>
  <c r="DK730" i="54" s="1"/>
  <c r="CJ730" i="54"/>
  <c r="CF730" i="54"/>
  <c r="CI730" i="54"/>
  <c r="CL730" i="54"/>
  <c r="CK730" i="54"/>
  <c r="CH730" i="54"/>
  <c r="B730" i="47" s="1"/>
  <c r="D730" i="47" s="1"/>
  <c r="W730" i="47" s="1"/>
  <c r="X730" i="47" s="1"/>
  <c r="CL239" i="54"/>
  <c r="CM239" i="54"/>
  <c r="CP239" i="54" s="1"/>
  <c r="CQ239" i="54" s="1"/>
  <c r="CR239" i="54" s="1"/>
  <c r="CJ239" i="54"/>
  <c r="CG239" i="54"/>
  <c r="DI239" i="54" s="1"/>
  <c r="DJ239" i="54" s="1"/>
  <c r="DK239" i="54" s="1"/>
  <c r="CH239" i="54"/>
  <c r="B239" i="47" s="1"/>
  <c r="D239" i="47" s="1"/>
  <c r="W239" i="47" s="1"/>
  <c r="X239" i="47" s="1"/>
  <c r="CI239" i="54"/>
  <c r="CF239" i="54"/>
  <c r="CK239" i="54"/>
  <c r="CK91" i="54"/>
  <c r="CF91" i="54"/>
  <c r="CJ91" i="54"/>
  <c r="CG91" i="54"/>
  <c r="DI91" i="54" s="1"/>
  <c r="DJ91" i="54" s="1"/>
  <c r="DK91" i="54" s="1"/>
  <c r="CH91" i="54"/>
  <c r="B91" i="47" s="1"/>
  <c r="D91" i="47" s="1"/>
  <c r="W91" i="47" s="1"/>
  <c r="X91" i="47" s="1"/>
  <c r="CM91" i="54"/>
  <c r="CP91" i="54" s="1"/>
  <c r="CQ91" i="54" s="1"/>
  <c r="CR91" i="54" s="1"/>
  <c r="CI91" i="54"/>
  <c r="CL91" i="54"/>
  <c r="CI578" i="54"/>
  <c r="CL578" i="54"/>
  <c r="CF578" i="54"/>
  <c r="CM578" i="54"/>
  <c r="CP578" i="54" s="1"/>
  <c r="CQ578" i="54" s="1"/>
  <c r="CR578" i="54" s="1"/>
  <c r="CK578" i="54"/>
  <c r="CJ578" i="54"/>
  <c r="CH578" i="54"/>
  <c r="B578" i="47" s="1"/>
  <c r="D578" i="47" s="1"/>
  <c r="W578" i="47" s="1"/>
  <c r="X578" i="47" s="1"/>
  <c r="CG578" i="54"/>
  <c r="DI578" i="54" s="1"/>
  <c r="DJ578" i="54" s="1"/>
  <c r="DK578" i="54" s="1"/>
  <c r="CJ572" i="54"/>
  <c r="CH572" i="54"/>
  <c r="B572" i="47" s="1"/>
  <c r="D572" i="47" s="1"/>
  <c r="W572" i="47" s="1"/>
  <c r="X572" i="47" s="1"/>
  <c r="CG572" i="54"/>
  <c r="DI572" i="54" s="1"/>
  <c r="DJ572" i="54" s="1"/>
  <c r="DK572" i="54" s="1"/>
  <c r="CF572" i="54"/>
  <c r="CL572" i="54"/>
  <c r="CM572" i="54"/>
  <c r="CP572" i="54" s="1"/>
  <c r="CQ572" i="54" s="1"/>
  <c r="CR572" i="54" s="1"/>
  <c r="CK572" i="54"/>
  <c r="CI572" i="54"/>
  <c r="CJ756" i="54"/>
  <c r="CI756" i="54"/>
  <c r="CG756" i="54"/>
  <c r="DI756" i="54" s="1"/>
  <c r="DJ756" i="54" s="1"/>
  <c r="DK756" i="54" s="1"/>
  <c r="CK756" i="54"/>
  <c r="CL756" i="54"/>
  <c r="CF756" i="54"/>
  <c r="CH756" i="54"/>
  <c r="B756" i="47" s="1"/>
  <c r="D756" i="47" s="1"/>
  <c r="W756" i="47" s="1"/>
  <c r="X756" i="47" s="1"/>
  <c r="CM756" i="54"/>
  <c r="CP756" i="54" s="1"/>
  <c r="CQ756" i="54" s="1"/>
  <c r="CR756" i="54" s="1"/>
  <c r="CM700" i="54"/>
  <c r="CP700" i="54" s="1"/>
  <c r="CQ700" i="54" s="1"/>
  <c r="CR700" i="54" s="1"/>
  <c r="CK700" i="54"/>
  <c r="CF700" i="54"/>
  <c r="CH700" i="54"/>
  <c r="B700" i="47" s="1"/>
  <c r="D700" i="47" s="1"/>
  <c r="W700" i="47" s="1"/>
  <c r="X700" i="47" s="1"/>
  <c r="CJ700" i="54"/>
  <c r="CL700" i="54"/>
  <c r="CG700" i="54"/>
  <c r="DI700" i="54" s="1"/>
  <c r="DJ700" i="54" s="1"/>
  <c r="DK700" i="54" s="1"/>
  <c r="CI700" i="54"/>
  <c r="CK837" i="54"/>
  <c r="CJ837" i="54"/>
  <c r="CL837" i="54"/>
  <c r="CH837" i="54"/>
  <c r="B837" i="47" s="1"/>
  <c r="D837" i="47" s="1"/>
  <c r="W837" i="47" s="1"/>
  <c r="X837" i="47" s="1"/>
  <c r="CG837" i="54"/>
  <c r="DI837" i="54" s="1"/>
  <c r="DJ837" i="54" s="1"/>
  <c r="DK837" i="54" s="1"/>
  <c r="CM837" i="54"/>
  <c r="CP837" i="54" s="1"/>
  <c r="CQ837" i="54" s="1"/>
  <c r="CR837" i="54" s="1"/>
  <c r="CF837" i="54"/>
  <c r="CI837" i="54"/>
  <c r="CH227" i="54"/>
  <c r="B227" i="47" s="1"/>
  <c r="D227" i="47" s="1"/>
  <c r="W227" i="47" s="1"/>
  <c r="X227" i="47" s="1"/>
  <c r="CI227" i="54"/>
  <c r="CF227" i="54"/>
  <c r="CJ227" i="54"/>
  <c r="CL227" i="54"/>
  <c r="CK227" i="54"/>
  <c r="CM227" i="54"/>
  <c r="CP227" i="54" s="1"/>
  <c r="CQ227" i="54" s="1"/>
  <c r="CR227" i="54" s="1"/>
  <c r="CG227" i="54"/>
  <c r="DI227" i="54" s="1"/>
  <c r="DJ227" i="54" s="1"/>
  <c r="DK227" i="54" s="1"/>
  <c r="CM375" i="54"/>
  <c r="CP375" i="54" s="1"/>
  <c r="CQ375" i="54" s="1"/>
  <c r="CR375" i="54" s="1"/>
  <c r="CJ375" i="54"/>
  <c r="CF375" i="54"/>
  <c r="CK375" i="54"/>
  <c r="CL375" i="54"/>
  <c r="CI375" i="54"/>
  <c r="CH375" i="54"/>
  <c r="B375" i="47" s="1"/>
  <c r="D375" i="47" s="1"/>
  <c r="W375" i="47" s="1"/>
  <c r="X375" i="47" s="1"/>
  <c r="CG375" i="54"/>
  <c r="DI375" i="54" s="1"/>
  <c r="DJ375" i="54" s="1"/>
  <c r="DK375" i="54" s="1"/>
  <c r="CN896" i="54"/>
  <c r="B900" i="44" s="1"/>
  <c r="CN449" i="54"/>
  <c r="B453" i="44" s="1"/>
  <c r="CN857" i="54"/>
  <c r="B861" i="44" s="1"/>
  <c r="CH789" i="54"/>
  <c r="B789" i="47" s="1"/>
  <c r="D789" i="47" s="1"/>
  <c r="W789" i="47" s="1"/>
  <c r="X789" i="47" s="1"/>
  <c r="CJ789" i="54"/>
  <c r="CL789" i="54"/>
  <c r="CK789" i="54"/>
  <c r="CF789" i="54"/>
  <c r="CM789" i="54"/>
  <c r="CP789" i="54" s="1"/>
  <c r="CQ789" i="54" s="1"/>
  <c r="CR789" i="54" s="1"/>
  <c r="CG789" i="54"/>
  <c r="DI789" i="54" s="1"/>
  <c r="DJ789" i="54" s="1"/>
  <c r="DK789" i="54" s="1"/>
  <c r="CI789" i="54"/>
  <c r="CH22" i="54"/>
  <c r="B22" i="47" s="1"/>
  <c r="D22" i="47" s="1"/>
  <c r="W22" i="47" s="1"/>
  <c r="X22" i="47" s="1"/>
  <c r="CL22" i="54"/>
  <c r="CG22" i="54"/>
  <c r="DI22" i="54" s="1"/>
  <c r="DJ22" i="54" s="1"/>
  <c r="DK22" i="54" s="1"/>
  <c r="CF22" i="54"/>
  <c r="CI22" i="54"/>
  <c r="CK22" i="54"/>
  <c r="CJ22" i="54"/>
  <c r="CM22" i="54"/>
  <c r="CP22" i="54" s="1"/>
  <c r="CQ22" i="54" s="1"/>
  <c r="CR22" i="54" s="1"/>
  <c r="CK55" i="54"/>
  <c r="CG55" i="54"/>
  <c r="DI55" i="54" s="1"/>
  <c r="DJ55" i="54" s="1"/>
  <c r="DK55" i="54" s="1"/>
  <c r="CJ55" i="54"/>
  <c r="CH55" i="54"/>
  <c r="B55" i="47" s="1"/>
  <c r="D55" i="47" s="1"/>
  <c r="W55" i="47" s="1"/>
  <c r="X55" i="47" s="1"/>
  <c r="CL55" i="54"/>
  <c r="CI55" i="54"/>
  <c r="CM55" i="54"/>
  <c r="CP55" i="54" s="1"/>
  <c r="CQ55" i="54" s="1"/>
  <c r="CR55" i="54" s="1"/>
  <c r="CF55" i="54"/>
  <c r="CG78" i="54"/>
  <c r="DI78" i="54" s="1"/>
  <c r="DJ78" i="54" s="1"/>
  <c r="DK78" i="54" s="1"/>
  <c r="CJ78" i="54"/>
  <c r="CM78" i="54"/>
  <c r="CP78" i="54" s="1"/>
  <c r="CQ78" i="54" s="1"/>
  <c r="CR78" i="54" s="1"/>
  <c r="CK78" i="54"/>
  <c r="CF78" i="54"/>
  <c r="CI78" i="54"/>
  <c r="CL78" i="54"/>
  <c r="CH78" i="54"/>
  <c r="B78" i="47" s="1"/>
  <c r="D78" i="47" s="1"/>
  <c r="W78" i="47" s="1"/>
  <c r="X78" i="47" s="1"/>
  <c r="CI133" i="54"/>
  <c r="CH133" i="54"/>
  <c r="B133" i="47" s="1"/>
  <c r="D133" i="47" s="1"/>
  <c r="W133" i="47" s="1"/>
  <c r="X133" i="47" s="1"/>
  <c r="CJ133" i="54"/>
  <c r="CK133" i="54"/>
  <c r="CL133" i="54"/>
  <c r="CF133" i="54"/>
  <c r="CG133" i="54"/>
  <c r="DI133" i="54" s="1"/>
  <c r="DJ133" i="54" s="1"/>
  <c r="DK133" i="54" s="1"/>
  <c r="CM133" i="54"/>
  <c r="CP133" i="54" s="1"/>
  <c r="CQ133" i="54" s="1"/>
  <c r="CR133" i="54" s="1"/>
  <c r="CI793" i="54"/>
  <c r="CJ793" i="54"/>
  <c r="CK793" i="54"/>
  <c r="CG793" i="54"/>
  <c r="DI793" i="54" s="1"/>
  <c r="DJ793" i="54" s="1"/>
  <c r="DK793" i="54" s="1"/>
  <c r="CF793" i="54"/>
  <c r="CM793" i="54"/>
  <c r="CP793" i="54" s="1"/>
  <c r="CQ793" i="54" s="1"/>
  <c r="CR793" i="54" s="1"/>
  <c r="CL793" i="54"/>
  <c r="CH793" i="54"/>
  <c r="B793" i="47" s="1"/>
  <c r="D793" i="47" s="1"/>
  <c r="W793" i="47" s="1"/>
  <c r="X793" i="47" s="1"/>
  <c r="CM463" i="54"/>
  <c r="CP463" i="54" s="1"/>
  <c r="CQ463" i="54" s="1"/>
  <c r="CR463" i="54" s="1"/>
  <c r="CF463" i="54"/>
  <c r="CH463" i="54"/>
  <c r="B463" i="47" s="1"/>
  <c r="D463" i="47" s="1"/>
  <c r="W463" i="47" s="1"/>
  <c r="X463" i="47" s="1"/>
  <c r="CJ463" i="54"/>
  <c r="CK463" i="54"/>
  <c r="CG463" i="54"/>
  <c r="DI463" i="54" s="1"/>
  <c r="DJ463" i="54" s="1"/>
  <c r="DK463" i="54" s="1"/>
  <c r="CI463" i="54"/>
  <c r="CL463" i="54"/>
  <c r="CJ935" i="54"/>
  <c r="CF935" i="54"/>
  <c r="CL935" i="54"/>
  <c r="CG935" i="54"/>
  <c r="DI935" i="54" s="1"/>
  <c r="DJ935" i="54" s="1"/>
  <c r="DK935" i="54" s="1"/>
  <c r="CH935" i="54"/>
  <c r="B935" i="47" s="1"/>
  <c r="D935" i="47" s="1"/>
  <c r="W935" i="47" s="1"/>
  <c r="X935" i="47" s="1"/>
  <c r="CM935" i="54"/>
  <c r="CP935" i="54" s="1"/>
  <c r="CQ935" i="54" s="1"/>
  <c r="CR935" i="54" s="1"/>
  <c r="CI935" i="54"/>
  <c r="CK935" i="54"/>
  <c r="CL889" i="54"/>
  <c r="CI889" i="54"/>
  <c r="CJ889" i="54"/>
  <c r="CG889" i="54"/>
  <c r="DI889" i="54" s="1"/>
  <c r="DJ889" i="54" s="1"/>
  <c r="DK889" i="54" s="1"/>
  <c r="CM889" i="54"/>
  <c r="CP889" i="54" s="1"/>
  <c r="CQ889" i="54" s="1"/>
  <c r="CR889" i="54" s="1"/>
  <c r="CK889" i="54"/>
  <c r="CF889" i="54"/>
  <c r="CH889" i="54"/>
  <c r="B889" i="47" s="1"/>
  <c r="D889" i="47" s="1"/>
  <c r="W889" i="47" s="1"/>
  <c r="X889" i="47" s="1"/>
  <c r="CH244" i="54"/>
  <c r="B244" i="47" s="1"/>
  <c r="D244" i="47" s="1"/>
  <c r="W244" i="47" s="1"/>
  <c r="X244" i="47" s="1"/>
  <c r="CG244" i="54"/>
  <c r="DI244" i="54" s="1"/>
  <c r="DJ244" i="54" s="1"/>
  <c r="DK244" i="54" s="1"/>
  <c r="CM244" i="54"/>
  <c r="CP244" i="54" s="1"/>
  <c r="CQ244" i="54" s="1"/>
  <c r="CR244" i="54" s="1"/>
  <c r="CI244" i="54"/>
  <c r="CJ244" i="54"/>
  <c r="CK244" i="54"/>
  <c r="CF244" i="54"/>
  <c r="CL244" i="54"/>
  <c r="CJ775" i="54"/>
  <c r="CG775" i="54"/>
  <c r="DI775" i="54" s="1"/>
  <c r="DJ775" i="54" s="1"/>
  <c r="DK775" i="54" s="1"/>
  <c r="CK775" i="54"/>
  <c r="CF775" i="54"/>
  <c r="CM775" i="54"/>
  <c r="CP775" i="54" s="1"/>
  <c r="CQ775" i="54" s="1"/>
  <c r="CR775" i="54" s="1"/>
  <c r="CL775" i="54"/>
  <c r="CH775" i="54"/>
  <c r="B775" i="47" s="1"/>
  <c r="D775" i="47" s="1"/>
  <c r="W775" i="47" s="1"/>
  <c r="X775" i="47" s="1"/>
  <c r="CI775" i="54"/>
  <c r="CF521" i="54"/>
  <c r="CG521" i="54"/>
  <c r="DI521" i="54" s="1"/>
  <c r="DJ521" i="54" s="1"/>
  <c r="DK521" i="54" s="1"/>
  <c r="CH521" i="54"/>
  <c r="B521" i="47" s="1"/>
  <c r="D521" i="47" s="1"/>
  <c r="W521" i="47" s="1"/>
  <c r="X521" i="47" s="1"/>
  <c r="CL521" i="54"/>
  <c r="CK521" i="54"/>
  <c r="CJ521" i="54"/>
  <c r="CI521" i="54"/>
  <c r="CM521" i="54"/>
  <c r="CP521" i="54" s="1"/>
  <c r="CQ521" i="54" s="1"/>
  <c r="CR521" i="54" s="1"/>
  <c r="CK580" i="54"/>
  <c r="CJ580" i="54"/>
  <c r="CH580" i="54"/>
  <c r="B580" i="47" s="1"/>
  <c r="D580" i="47" s="1"/>
  <c r="W580" i="47" s="1"/>
  <c r="X580" i="47" s="1"/>
  <c r="CG580" i="54"/>
  <c r="DI580" i="54" s="1"/>
  <c r="DJ580" i="54" s="1"/>
  <c r="DK580" i="54" s="1"/>
  <c r="CM580" i="54"/>
  <c r="CP580" i="54" s="1"/>
  <c r="CQ580" i="54" s="1"/>
  <c r="CR580" i="54" s="1"/>
  <c r="CL580" i="54"/>
  <c r="CF580" i="54"/>
  <c r="CI580" i="54"/>
  <c r="CM577" i="54"/>
  <c r="CP577" i="54" s="1"/>
  <c r="CQ577" i="54" s="1"/>
  <c r="CR577" i="54" s="1"/>
  <c r="CJ577" i="54"/>
  <c r="CF577" i="54"/>
  <c r="CI577" i="54"/>
  <c r="CK577" i="54"/>
  <c r="CG577" i="54"/>
  <c r="DI577" i="54" s="1"/>
  <c r="DJ577" i="54" s="1"/>
  <c r="DK577" i="54" s="1"/>
  <c r="CH577" i="54"/>
  <c r="B577" i="47" s="1"/>
  <c r="D577" i="47" s="1"/>
  <c r="W577" i="47" s="1"/>
  <c r="X577" i="47" s="1"/>
  <c r="CL577" i="54"/>
  <c r="CM638" i="54"/>
  <c r="CP638" i="54" s="1"/>
  <c r="CQ638" i="54" s="1"/>
  <c r="CR638" i="54" s="1"/>
  <c r="CG638" i="54"/>
  <c r="DI638" i="54" s="1"/>
  <c r="DJ638" i="54" s="1"/>
  <c r="DK638" i="54" s="1"/>
  <c r="CH638" i="54"/>
  <c r="B638" i="47" s="1"/>
  <c r="D638" i="47" s="1"/>
  <c r="W638" i="47" s="1"/>
  <c r="X638" i="47" s="1"/>
  <c r="CK638" i="54"/>
  <c r="CI638" i="54"/>
  <c r="CL638" i="54"/>
  <c r="CJ638" i="54"/>
  <c r="CF638" i="54"/>
  <c r="CI300" i="54"/>
  <c r="CM300" i="54"/>
  <c r="CP300" i="54" s="1"/>
  <c r="CQ300" i="54" s="1"/>
  <c r="CR300" i="54" s="1"/>
  <c r="CF300" i="54"/>
  <c r="CG300" i="54"/>
  <c r="DI300" i="54" s="1"/>
  <c r="DJ300" i="54" s="1"/>
  <c r="DK300" i="54" s="1"/>
  <c r="CJ300" i="54"/>
  <c r="CH300" i="54"/>
  <c r="B300" i="47" s="1"/>
  <c r="D300" i="47" s="1"/>
  <c r="W300" i="47" s="1"/>
  <c r="X300" i="47" s="1"/>
  <c r="CL300" i="54"/>
  <c r="CK300" i="54"/>
  <c r="CI594" i="54"/>
  <c r="CJ594" i="54"/>
  <c r="CL594" i="54"/>
  <c r="CF594" i="54"/>
  <c r="CM594" i="54"/>
  <c r="CP594" i="54" s="1"/>
  <c r="CQ594" i="54" s="1"/>
  <c r="CR594" i="54" s="1"/>
  <c r="CH594" i="54"/>
  <c r="B594" i="47" s="1"/>
  <c r="D594" i="47" s="1"/>
  <c r="W594" i="47" s="1"/>
  <c r="X594" i="47" s="1"/>
  <c r="CK594" i="54"/>
  <c r="CG594" i="54"/>
  <c r="DI594" i="54" s="1"/>
  <c r="DJ594" i="54" s="1"/>
  <c r="DK594" i="54" s="1"/>
  <c r="CH146" i="54"/>
  <c r="B146" i="47" s="1"/>
  <c r="D146" i="47" s="1"/>
  <c r="W146" i="47" s="1"/>
  <c r="X146" i="47" s="1"/>
  <c r="CI146" i="54"/>
  <c r="CJ146" i="54"/>
  <c r="CF146" i="54"/>
  <c r="CK146" i="54"/>
  <c r="CM146" i="54"/>
  <c r="CP146" i="54" s="1"/>
  <c r="CQ146" i="54" s="1"/>
  <c r="CR146" i="54" s="1"/>
  <c r="CL146" i="54"/>
  <c r="CG146" i="54"/>
  <c r="DI146" i="54" s="1"/>
  <c r="DJ146" i="54" s="1"/>
  <c r="DK146" i="54" s="1"/>
  <c r="CG161" i="54"/>
  <c r="DI161" i="54" s="1"/>
  <c r="DJ161" i="54" s="1"/>
  <c r="DK161" i="54" s="1"/>
  <c r="CJ161" i="54"/>
  <c r="CH161" i="54"/>
  <c r="B161" i="47" s="1"/>
  <c r="D161" i="47" s="1"/>
  <c r="W161" i="47" s="1"/>
  <c r="X161" i="47" s="1"/>
  <c r="CM161" i="54"/>
  <c r="CP161" i="54" s="1"/>
  <c r="CQ161" i="54" s="1"/>
  <c r="CR161" i="54" s="1"/>
  <c r="CK161" i="54"/>
  <c r="CI161" i="54"/>
  <c r="CL161" i="54"/>
  <c r="CF161" i="54"/>
  <c r="CL351" i="54"/>
  <c r="CI351" i="54"/>
  <c r="CG351" i="54"/>
  <c r="DI351" i="54" s="1"/>
  <c r="DJ351" i="54" s="1"/>
  <c r="DK351" i="54" s="1"/>
  <c r="CK351" i="54"/>
  <c r="CM351" i="54"/>
  <c r="CP351" i="54" s="1"/>
  <c r="CQ351" i="54" s="1"/>
  <c r="CR351" i="54" s="1"/>
  <c r="CJ351" i="54"/>
  <c r="CH351" i="54"/>
  <c r="B351" i="47" s="1"/>
  <c r="D351" i="47" s="1"/>
  <c r="W351" i="47" s="1"/>
  <c r="X351" i="47" s="1"/>
  <c r="CF351" i="54"/>
  <c r="CL906" i="54"/>
  <c r="CG906" i="54"/>
  <c r="DI906" i="54" s="1"/>
  <c r="DJ906" i="54" s="1"/>
  <c r="DK906" i="54" s="1"/>
  <c r="CH906" i="54"/>
  <c r="B906" i="47" s="1"/>
  <c r="D906" i="47" s="1"/>
  <c r="W906" i="47" s="1"/>
  <c r="X906" i="47" s="1"/>
  <c r="CJ906" i="54"/>
  <c r="CI906" i="54"/>
  <c r="CK906" i="54"/>
  <c r="CF906" i="54"/>
  <c r="CM906" i="54"/>
  <c r="CP906" i="54" s="1"/>
  <c r="CQ906" i="54" s="1"/>
  <c r="CR906" i="54" s="1"/>
  <c r="CH777" i="54"/>
  <c r="B777" i="47" s="1"/>
  <c r="D777" i="47" s="1"/>
  <c r="W777" i="47" s="1"/>
  <c r="X777" i="47" s="1"/>
  <c r="CF777" i="54"/>
  <c r="CG777" i="54"/>
  <c r="DI777" i="54" s="1"/>
  <c r="DJ777" i="54" s="1"/>
  <c r="DK777" i="54" s="1"/>
  <c r="CM777" i="54"/>
  <c r="CP777" i="54" s="1"/>
  <c r="CQ777" i="54" s="1"/>
  <c r="CR777" i="54" s="1"/>
  <c r="CI777" i="54"/>
  <c r="CJ777" i="54"/>
  <c r="CK777" i="54"/>
  <c r="CL777" i="54"/>
  <c r="CF932" i="54"/>
  <c r="CL932" i="54"/>
  <c r="CG932" i="54"/>
  <c r="DI932" i="54" s="1"/>
  <c r="DJ932" i="54" s="1"/>
  <c r="DK932" i="54" s="1"/>
  <c r="CJ932" i="54"/>
  <c r="CM932" i="54"/>
  <c r="CP932" i="54" s="1"/>
  <c r="CQ932" i="54" s="1"/>
  <c r="CR932" i="54" s="1"/>
  <c r="CH932" i="54"/>
  <c r="B932" i="47" s="1"/>
  <c r="D932" i="47" s="1"/>
  <c r="W932" i="47" s="1"/>
  <c r="X932" i="47" s="1"/>
  <c r="CK932" i="54"/>
  <c r="CI932" i="54"/>
  <c r="CH237" i="54"/>
  <c r="B237" i="47" s="1"/>
  <c r="D237" i="47" s="1"/>
  <c r="W237" i="47" s="1"/>
  <c r="X237" i="47" s="1"/>
  <c r="CJ237" i="54"/>
  <c r="CK237" i="54"/>
  <c r="CL237" i="54"/>
  <c r="CI237" i="54"/>
  <c r="CM237" i="54"/>
  <c r="CP237" i="54" s="1"/>
  <c r="CQ237" i="54" s="1"/>
  <c r="CR237" i="54" s="1"/>
  <c r="CF237" i="54"/>
  <c r="CG237" i="54"/>
  <c r="DI237" i="54" s="1"/>
  <c r="DJ237" i="54" s="1"/>
  <c r="DK237" i="54" s="1"/>
  <c r="CL219" i="54"/>
  <c r="CH219" i="54"/>
  <c r="B219" i="47" s="1"/>
  <c r="D219" i="47" s="1"/>
  <c r="W219" i="47" s="1"/>
  <c r="X219" i="47" s="1"/>
  <c r="CI219" i="54"/>
  <c r="CK219" i="54"/>
  <c r="CM219" i="54"/>
  <c r="CP219" i="54" s="1"/>
  <c r="CQ219" i="54" s="1"/>
  <c r="CR219" i="54" s="1"/>
  <c r="CF219" i="54"/>
  <c r="CJ219" i="54"/>
  <c r="CG219" i="54"/>
  <c r="DI219" i="54" s="1"/>
  <c r="DJ219" i="54" s="1"/>
  <c r="DK219" i="54" s="1"/>
  <c r="CM643" i="54"/>
  <c r="CP643" i="54" s="1"/>
  <c r="CQ643" i="54" s="1"/>
  <c r="CR643" i="54" s="1"/>
  <c r="CF643" i="54"/>
  <c r="CH643" i="54"/>
  <c r="B643" i="47" s="1"/>
  <c r="D643" i="47" s="1"/>
  <c r="W643" i="47" s="1"/>
  <c r="X643" i="47" s="1"/>
  <c r="CI643" i="54"/>
  <c r="CJ643" i="54"/>
  <c r="CK643" i="54"/>
  <c r="CG643" i="54"/>
  <c r="DI643" i="54" s="1"/>
  <c r="DJ643" i="54" s="1"/>
  <c r="DK643" i="54" s="1"/>
  <c r="CL643" i="54"/>
  <c r="CK149" i="54"/>
  <c r="CH149" i="54"/>
  <c r="B149" i="47" s="1"/>
  <c r="D149" i="47" s="1"/>
  <c r="W149" i="47" s="1"/>
  <c r="X149" i="47" s="1"/>
  <c r="CG149" i="54"/>
  <c r="DI149" i="54" s="1"/>
  <c r="DJ149" i="54" s="1"/>
  <c r="DK149" i="54" s="1"/>
  <c r="CM149" i="54"/>
  <c r="CP149" i="54" s="1"/>
  <c r="CQ149" i="54" s="1"/>
  <c r="CR149" i="54" s="1"/>
  <c r="CJ149" i="54"/>
  <c r="CL149" i="54"/>
  <c r="CI149" i="54"/>
  <c r="CF149" i="54"/>
  <c r="CN999" i="54"/>
  <c r="B1003" i="44" s="1"/>
  <c r="CN553" i="54"/>
  <c r="B557" i="44" s="1"/>
  <c r="CL21" i="54"/>
  <c r="CJ21" i="54"/>
  <c r="CG21" i="54"/>
  <c r="DI21" i="54" s="1"/>
  <c r="DJ21" i="54" s="1"/>
  <c r="DK21" i="54" s="1"/>
  <c r="CK21" i="54"/>
  <c r="CM21" i="54"/>
  <c r="CP21" i="54" s="1"/>
  <c r="CQ21" i="54" s="1"/>
  <c r="CR21" i="54" s="1"/>
  <c r="CH21" i="54"/>
  <c r="B21" i="47" s="1"/>
  <c r="D21" i="47" s="1"/>
  <c r="W21" i="47" s="1"/>
  <c r="X21" i="47" s="1"/>
  <c r="CI21" i="54"/>
  <c r="CF21" i="54"/>
  <c r="CL77" i="54"/>
  <c r="CI77" i="54"/>
  <c r="CM77" i="54"/>
  <c r="CP77" i="54" s="1"/>
  <c r="CQ77" i="54" s="1"/>
  <c r="CR77" i="54" s="1"/>
  <c r="CG77" i="54"/>
  <c r="DI77" i="54" s="1"/>
  <c r="DJ77" i="54" s="1"/>
  <c r="DK77" i="54" s="1"/>
  <c r="CF77" i="54"/>
  <c r="CH77" i="54"/>
  <c r="B77" i="47" s="1"/>
  <c r="D77" i="47" s="1"/>
  <c r="W77" i="47" s="1"/>
  <c r="X77" i="47" s="1"/>
  <c r="CK77" i="54"/>
  <c r="CJ77" i="54"/>
  <c r="CF974" i="54"/>
  <c r="CL974" i="54"/>
  <c r="CG974" i="54"/>
  <c r="DI974" i="54" s="1"/>
  <c r="DJ974" i="54" s="1"/>
  <c r="DK974" i="54" s="1"/>
  <c r="CJ974" i="54"/>
  <c r="CM974" i="54"/>
  <c r="CP974" i="54" s="1"/>
  <c r="CQ974" i="54" s="1"/>
  <c r="CR974" i="54" s="1"/>
  <c r="CH974" i="54"/>
  <c r="B974" i="47" s="1"/>
  <c r="D974" i="47" s="1"/>
  <c r="W974" i="47" s="1"/>
  <c r="X974" i="47" s="1"/>
  <c r="CK974" i="54"/>
  <c r="CI974" i="54"/>
  <c r="CF914" i="54"/>
  <c r="CL914" i="54"/>
  <c r="CG914" i="54"/>
  <c r="DI914" i="54" s="1"/>
  <c r="DJ914" i="54" s="1"/>
  <c r="DK914" i="54" s="1"/>
  <c r="CJ914" i="54"/>
  <c r="CM914" i="54"/>
  <c r="CP914" i="54" s="1"/>
  <c r="CQ914" i="54" s="1"/>
  <c r="CR914" i="54" s="1"/>
  <c r="CH914" i="54"/>
  <c r="B914" i="47" s="1"/>
  <c r="D914" i="47" s="1"/>
  <c r="W914" i="47" s="1"/>
  <c r="X914" i="47" s="1"/>
  <c r="CK914" i="54"/>
  <c r="CI914" i="54"/>
  <c r="CF265" i="54"/>
  <c r="CG265" i="54"/>
  <c r="DI265" i="54" s="1"/>
  <c r="DJ265" i="54" s="1"/>
  <c r="DK265" i="54" s="1"/>
  <c r="CL265" i="54"/>
  <c r="CH265" i="54"/>
  <c r="B265" i="47" s="1"/>
  <c r="D265" i="47" s="1"/>
  <c r="W265" i="47" s="1"/>
  <c r="X265" i="47" s="1"/>
  <c r="CJ265" i="54"/>
  <c r="CK265" i="54"/>
  <c r="CI265" i="54"/>
  <c r="CM265" i="54"/>
  <c r="CP265" i="54" s="1"/>
  <c r="CQ265" i="54" s="1"/>
  <c r="CR265" i="54" s="1"/>
  <c r="CF655" i="54"/>
  <c r="CI655" i="54"/>
  <c r="CJ655" i="54"/>
  <c r="CG655" i="54"/>
  <c r="DI655" i="54" s="1"/>
  <c r="DJ655" i="54" s="1"/>
  <c r="DK655" i="54" s="1"/>
  <c r="CK655" i="54"/>
  <c r="CM655" i="54"/>
  <c r="CP655" i="54" s="1"/>
  <c r="CQ655" i="54" s="1"/>
  <c r="CR655" i="54" s="1"/>
  <c r="CL655" i="54"/>
  <c r="CH655" i="54"/>
  <c r="B655" i="47" s="1"/>
  <c r="D655" i="47" s="1"/>
  <c r="W655" i="47" s="1"/>
  <c r="X655" i="47" s="1"/>
  <c r="CH314" i="54"/>
  <c r="B314" i="47" s="1"/>
  <c r="D314" i="47" s="1"/>
  <c r="W314" i="47" s="1"/>
  <c r="X314" i="47" s="1"/>
  <c r="CG314" i="54"/>
  <c r="DI314" i="54" s="1"/>
  <c r="DJ314" i="54" s="1"/>
  <c r="DK314" i="54" s="1"/>
  <c r="CK314" i="54"/>
  <c r="CJ314" i="54"/>
  <c r="CL314" i="54"/>
  <c r="CF314" i="54"/>
  <c r="CI314" i="54"/>
  <c r="CM314" i="54"/>
  <c r="CP314" i="54" s="1"/>
  <c r="CQ314" i="54" s="1"/>
  <c r="CR314" i="54" s="1"/>
  <c r="CJ977" i="54"/>
  <c r="CF977" i="54"/>
  <c r="CL977" i="54"/>
  <c r="CG977" i="54"/>
  <c r="DI977" i="54" s="1"/>
  <c r="DJ977" i="54" s="1"/>
  <c r="DK977" i="54" s="1"/>
  <c r="CH977" i="54"/>
  <c r="B977" i="47" s="1"/>
  <c r="D977" i="47" s="1"/>
  <c r="W977" i="47" s="1"/>
  <c r="X977" i="47" s="1"/>
  <c r="CM977" i="54"/>
  <c r="CP977" i="54" s="1"/>
  <c r="CQ977" i="54" s="1"/>
  <c r="CR977" i="54" s="1"/>
  <c r="CI977" i="54"/>
  <c r="CK977" i="54"/>
  <c r="CJ530" i="54"/>
  <c r="CL530" i="54"/>
  <c r="CH530" i="54"/>
  <c r="B530" i="47" s="1"/>
  <c r="D530" i="47" s="1"/>
  <c r="W530" i="47" s="1"/>
  <c r="X530" i="47" s="1"/>
  <c r="CG530" i="54"/>
  <c r="DI530" i="54" s="1"/>
  <c r="DJ530" i="54" s="1"/>
  <c r="DK530" i="54" s="1"/>
  <c r="CK530" i="54"/>
  <c r="CM530" i="54"/>
  <c r="CP530" i="54" s="1"/>
  <c r="CQ530" i="54" s="1"/>
  <c r="CR530" i="54" s="1"/>
  <c r="CI530" i="54"/>
  <c r="CF530" i="54"/>
  <c r="CL519" i="54"/>
  <c r="CG519" i="54"/>
  <c r="DI519" i="54" s="1"/>
  <c r="DJ519" i="54" s="1"/>
  <c r="DK519" i="54" s="1"/>
  <c r="CM519" i="54"/>
  <c r="CP519" i="54" s="1"/>
  <c r="CQ519" i="54" s="1"/>
  <c r="CR519" i="54" s="1"/>
  <c r="CJ519" i="54"/>
  <c r="CH519" i="54"/>
  <c r="B519" i="47" s="1"/>
  <c r="D519" i="47" s="1"/>
  <c r="W519" i="47" s="1"/>
  <c r="X519" i="47" s="1"/>
  <c r="CI519" i="54"/>
  <c r="CF519" i="54"/>
  <c r="CK519" i="54"/>
  <c r="CJ899" i="54"/>
  <c r="CG899" i="54"/>
  <c r="DI899" i="54" s="1"/>
  <c r="DJ899" i="54" s="1"/>
  <c r="DK899" i="54" s="1"/>
  <c r="CH899" i="54"/>
  <c r="B899" i="47" s="1"/>
  <c r="D899" i="47" s="1"/>
  <c r="W899" i="47" s="1"/>
  <c r="X899" i="47" s="1"/>
  <c r="CM899" i="54"/>
  <c r="CP899" i="54" s="1"/>
  <c r="CQ899" i="54" s="1"/>
  <c r="CR899" i="54" s="1"/>
  <c r="CI899" i="54"/>
  <c r="CK899" i="54"/>
  <c r="CF899" i="54"/>
  <c r="CL899" i="54"/>
  <c r="CL895" i="54"/>
  <c r="CI895" i="54"/>
  <c r="CM895" i="54"/>
  <c r="CP895" i="54" s="1"/>
  <c r="CQ895" i="54" s="1"/>
  <c r="CR895" i="54" s="1"/>
  <c r="CG895" i="54"/>
  <c r="DI895" i="54" s="1"/>
  <c r="DJ895" i="54" s="1"/>
  <c r="DK895" i="54" s="1"/>
  <c r="CJ895" i="54"/>
  <c r="CF895" i="54"/>
  <c r="CK895" i="54"/>
  <c r="CH895" i="54"/>
  <c r="B895" i="47" s="1"/>
  <c r="D895" i="47" s="1"/>
  <c r="W895" i="47" s="1"/>
  <c r="X895" i="47" s="1"/>
  <c r="CJ309" i="54"/>
  <c r="CH309" i="54"/>
  <c r="B309" i="47" s="1"/>
  <c r="D309" i="47" s="1"/>
  <c r="W309" i="47" s="1"/>
  <c r="X309" i="47" s="1"/>
  <c r="CL309" i="54"/>
  <c r="CF309" i="54"/>
  <c r="CG309" i="54"/>
  <c r="DI309" i="54" s="1"/>
  <c r="DJ309" i="54" s="1"/>
  <c r="DK309" i="54" s="1"/>
  <c r="CI309" i="54"/>
  <c r="CK309" i="54"/>
  <c r="CM309" i="54"/>
  <c r="CP309" i="54" s="1"/>
  <c r="CQ309" i="54" s="1"/>
  <c r="CR309" i="54" s="1"/>
  <c r="CG402" i="54"/>
  <c r="DI402" i="54" s="1"/>
  <c r="DJ402" i="54" s="1"/>
  <c r="DK402" i="54" s="1"/>
  <c r="CM402" i="54"/>
  <c r="CP402" i="54" s="1"/>
  <c r="CQ402" i="54" s="1"/>
  <c r="CR402" i="54" s="1"/>
  <c r="CF402" i="54"/>
  <c r="CK402" i="54"/>
  <c r="CL402" i="54"/>
  <c r="CI402" i="54"/>
  <c r="CH402" i="54"/>
  <c r="B402" i="47" s="1"/>
  <c r="D402" i="47" s="1"/>
  <c r="W402" i="47" s="1"/>
  <c r="X402" i="47" s="1"/>
  <c r="CJ402" i="54"/>
  <c r="CF417" i="54"/>
  <c r="CG417" i="54"/>
  <c r="DI417" i="54" s="1"/>
  <c r="DJ417" i="54" s="1"/>
  <c r="DK417" i="54" s="1"/>
  <c r="CL417" i="54"/>
  <c r="CI417" i="54"/>
  <c r="CH417" i="54"/>
  <c r="B417" i="47" s="1"/>
  <c r="D417" i="47" s="1"/>
  <c r="W417" i="47" s="1"/>
  <c r="X417" i="47" s="1"/>
  <c r="CK417" i="54"/>
  <c r="CM417" i="54"/>
  <c r="CP417" i="54" s="1"/>
  <c r="CQ417" i="54" s="1"/>
  <c r="CR417" i="54" s="1"/>
  <c r="CJ417" i="54"/>
  <c r="CJ8" i="54"/>
  <c r="CG8" i="54"/>
  <c r="DI8" i="54" s="1"/>
  <c r="DJ8" i="54" s="1"/>
  <c r="DK8" i="54" s="1"/>
  <c r="CF8" i="54"/>
  <c r="CH8" i="54"/>
  <c r="B8" i="47" s="1"/>
  <c r="D8" i="47" s="1"/>
  <c r="W8" i="47" s="1"/>
  <c r="X8" i="47" s="1"/>
  <c r="CI8" i="54"/>
  <c r="CK8" i="54"/>
  <c r="CL8" i="54"/>
  <c r="CM8" i="54"/>
  <c r="CP8" i="54" s="1"/>
  <c r="CQ8" i="54" s="1"/>
  <c r="CR8" i="54" s="1"/>
  <c r="CL707" i="54"/>
  <c r="CJ707" i="54"/>
  <c r="CM707" i="54"/>
  <c r="CP707" i="54" s="1"/>
  <c r="CQ707" i="54" s="1"/>
  <c r="CR707" i="54" s="1"/>
  <c r="CG707" i="54"/>
  <c r="DI707" i="54" s="1"/>
  <c r="DJ707" i="54" s="1"/>
  <c r="DK707" i="54" s="1"/>
  <c r="CK707" i="54"/>
  <c r="CF707" i="54"/>
  <c r="CI707" i="54"/>
  <c r="CH707" i="54"/>
  <c r="B707" i="47" s="1"/>
  <c r="D707" i="47" s="1"/>
  <c r="W707" i="47" s="1"/>
  <c r="X707" i="47" s="1"/>
  <c r="CF659" i="54"/>
  <c r="CM659" i="54"/>
  <c r="CP659" i="54" s="1"/>
  <c r="CQ659" i="54" s="1"/>
  <c r="CR659" i="54" s="1"/>
  <c r="CG659" i="54"/>
  <c r="DI659" i="54" s="1"/>
  <c r="DJ659" i="54" s="1"/>
  <c r="DK659" i="54" s="1"/>
  <c r="CK659" i="54"/>
  <c r="CH659" i="54"/>
  <c r="B659" i="47" s="1"/>
  <c r="D659" i="47" s="1"/>
  <c r="W659" i="47" s="1"/>
  <c r="X659" i="47" s="1"/>
  <c r="CJ659" i="54"/>
  <c r="CI659" i="54"/>
  <c r="CL659" i="54"/>
  <c r="CH753" i="54"/>
  <c r="B753" i="47" s="1"/>
  <c r="D753" i="47" s="1"/>
  <c r="W753" i="47" s="1"/>
  <c r="X753" i="47" s="1"/>
  <c r="CI753" i="54"/>
  <c r="CL753" i="54"/>
  <c r="CK753" i="54"/>
  <c r="CF753" i="54"/>
  <c r="CM753" i="54"/>
  <c r="CP753" i="54" s="1"/>
  <c r="CQ753" i="54" s="1"/>
  <c r="CR753" i="54" s="1"/>
  <c r="CG753" i="54"/>
  <c r="DI753" i="54" s="1"/>
  <c r="DJ753" i="54" s="1"/>
  <c r="DK753" i="54" s="1"/>
  <c r="CJ753" i="54"/>
  <c r="CJ928" i="54"/>
  <c r="CM928" i="54"/>
  <c r="CP928" i="54" s="1"/>
  <c r="CQ928" i="54" s="1"/>
  <c r="CR928" i="54" s="1"/>
  <c r="CK928" i="54"/>
  <c r="CF928" i="54"/>
  <c r="CH928" i="54"/>
  <c r="B928" i="47" s="1"/>
  <c r="D928" i="47" s="1"/>
  <c r="W928" i="47" s="1"/>
  <c r="X928" i="47" s="1"/>
  <c r="CI928" i="54"/>
  <c r="CL928" i="54"/>
  <c r="CG928" i="54"/>
  <c r="DI928" i="54" s="1"/>
  <c r="DJ928" i="54" s="1"/>
  <c r="DK928" i="54" s="1"/>
  <c r="CL695" i="54"/>
  <c r="CG695" i="54"/>
  <c r="DI695" i="54" s="1"/>
  <c r="DJ695" i="54" s="1"/>
  <c r="DK695" i="54" s="1"/>
  <c r="CI695" i="54"/>
  <c r="CF695" i="54"/>
  <c r="CK695" i="54"/>
  <c r="CM695" i="54"/>
  <c r="CP695" i="54" s="1"/>
  <c r="CQ695" i="54" s="1"/>
  <c r="CR695" i="54" s="1"/>
  <c r="CJ695" i="54"/>
  <c r="CH695" i="54"/>
  <c r="B695" i="47" s="1"/>
  <c r="D695" i="47" s="1"/>
  <c r="W695" i="47" s="1"/>
  <c r="X695" i="47" s="1"/>
  <c r="CG612" i="54"/>
  <c r="DI612" i="54" s="1"/>
  <c r="DJ612" i="54" s="1"/>
  <c r="DK612" i="54" s="1"/>
  <c r="CJ612" i="54"/>
  <c r="CH612" i="54"/>
  <c r="B612" i="47" s="1"/>
  <c r="D612" i="47" s="1"/>
  <c r="W612" i="47" s="1"/>
  <c r="X612" i="47" s="1"/>
  <c r="CF612" i="54"/>
  <c r="CK612" i="54"/>
  <c r="CL612" i="54"/>
  <c r="CI612" i="54"/>
  <c r="CM612" i="54"/>
  <c r="CP612" i="54" s="1"/>
  <c r="CQ612" i="54" s="1"/>
  <c r="CR612" i="54" s="1"/>
  <c r="CH120" i="54"/>
  <c r="B120" i="47" s="1"/>
  <c r="D120" i="47" s="1"/>
  <c r="W120" i="47" s="1"/>
  <c r="X120" i="47" s="1"/>
  <c r="CF120" i="54"/>
  <c r="CG120" i="54"/>
  <c r="DI120" i="54" s="1"/>
  <c r="DJ120" i="54" s="1"/>
  <c r="DK120" i="54" s="1"/>
  <c r="CK120" i="54"/>
  <c r="CM120" i="54"/>
  <c r="CP120" i="54" s="1"/>
  <c r="CQ120" i="54" s="1"/>
  <c r="CR120" i="54" s="1"/>
  <c r="CL120" i="54"/>
  <c r="CI120" i="54"/>
  <c r="CJ120" i="54"/>
  <c r="CK81" i="54"/>
  <c r="CJ81" i="54"/>
  <c r="CF81" i="54"/>
  <c r="CI81" i="54"/>
  <c r="CG81" i="54"/>
  <c r="DI81" i="54" s="1"/>
  <c r="DJ81" i="54" s="1"/>
  <c r="DK81" i="54" s="1"/>
  <c r="CH81" i="54"/>
  <c r="B81" i="47" s="1"/>
  <c r="D81" i="47" s="1"/>
  <c r="W81" i="47" s="1"/>
  <c r="X81" i="47" s="1"/>
  <c r="CM81" i="54"/>
  <c r="CP81" i="54" s="1"/>
  <c r="CQ81" i="54" s="1"/>
  <c r="CR81" i="54" s="1"/>
  <c r="CL81" i="54"/>
  <c r="CL795" i="54"/>
  <c r="CI795" i="54"/>
  <c r="CJ795" i="54"/>
  <c r="CK795" i="54"/>
  <c r="CH795" i="54"/>
  <c r="B795" i="47" s="1"/>
  <c r="D795" i="47" s="1"/>
  <c r="W795" i="47" s="1"/>
  <c r="X795" i="47" s="1"/>
  <c r="CF795" i="54"/>
  <c r="CG795" i="54"/>
  <c r="DI795" i="54" s="1"/>
  <c r="DJ795" i="54" s="1"/>
  <c r="DK795" i="54" s="1"/>
  <c r="CM795" i="54"/>
  <c r="CP795" i="54" s="1"/>
  <c r="CQ795" i="54" s="1"/>
  <c r="CR795" i="54" s="1"/>
  <c r="CK937" i="54"/>
  <c r="CM937" i="54"/>
  <c r="CP937" i="54" s="1"/>
  <c r="CQ937" i="54" s="1"/>
  <c r="CR937" i="54" s="1"/>
  <c r="CL937" i="54"/>
  <c r="CF937" i="54"/>
  <c r="CH937" i="54"/>
  <c r="B937" i="47" s="1"/>
  <c r="D937" i="47" s="1"/>
  <c r="W937" i="47" s="1"/>
  <c r="X937" i="47" s="1"/>
  <c r="CI937" i="54"/>
  <c r="CJ937" i="54"/>
  <c r="CG937" i="54"/>
  <c r="DI937" i="54" s="1"/>
  <c r="DJ937" i="54" s="1"/>
  <c r="DK937" i="54" s="1"/>
  <c r="CK26" i="54"/>
  <c r="CI26" i="54"/>
  <c r="CM26" i="54"/>
  <c r="CP26" i="54" s="1"/>
  <c r="CQ26" i="54" s="1"/>
  <c r="CR26" i="54" s="1"/>
  <c r="CL26" i="54"/>
  <c r="CF26" i="54"/>
  <c r="CJ26" i="54"/>
  <c r="CG26" i="54"/>
  <c r="DI26" i="54" s="1"/>
  <c r="DJ26" i="54" s="1"/>
  <c r="DK26" i="54" s="1"/>
  <c r="CH26" i="54"/>
  <c r="B26" i="47" s="1"/>
  <c r="D26" i="47" s="1"/>
  <c r="W26" i="47" s="1"/>
  <c r="X26" i="47" s="1"/>
  <c r="CL919" i="54"/>
  <c r="CM919" i="54"/>
  <c r="CP919" i="54" s="1"/>
  <c r="CQ919" i="54" s="1"/>
  <c r="CR919" i="54" s="1"/>
  <c r="CG919" i="54"/>
  <c r="DI919" i="54" s="1"/>
  <c r="DJ919" i="54" s="1"/>
  <c r="DK919" i="54" s="1"/>
  <c r="CF919" i="54"/>
  <c r="CJ919" i="54"/>
  <c r="CH919" i="54"/>
  <c r="B919" i="47" s="1"/>
  <c r="D919" i="47" s="1"/>
  <c r="W919" i="47" s="1"/>
  <c r="X919" i="47" s="1"/>
  <c r="CK919" i="54"/>
  <c r="CI919" i="54"/>
  <c r="CH392" i="54"/>
  <c r="B392" i="47" s="1"/>
  <c r="D392" i="47" s="1"/>
  <c r="W392" i="47" s="1"/>
  <c r="X392" i="47" s="1"/>
  <c r="CI392" i="54"/>
  <c r="CJ392" i="54"/>
  <c r="CK392" i="54"/>
  <c r="CM392" i="54"/>
  <c r="CP392" i="54" s="1"/>
  <c r="CQ392" i="54" s="1"/>
  <c r="CR392" i="54" s="1"/>
  <c r="CF392" i="54"/>
  <c r="CL392" i="54"/>
  <c r="CG392" i="54"/>
  <c r="DI392" i="54" s="1"/>
  <c r="DJ392" i="54" s="1"/>
  <c r="DK392" i="54" s="1"/>
  <c r="CF295" i="54"/>
  <c r="CJ295" i="54"/>
  <c r="CG295" i="54"/>
  <c r="DI295" i="54" s="1"/>
  <c r="DJ295" i="54" s="1"/>
  <c r="DK295" i="54" s="1"/>
  <c r="CL295" i="54"/>
  <c r="CH295" i="54"/>
  <c r="B295" i="47" s="1"/>
  <c r="D295" i="47" s="1"/>
  <c r="W295" i="47" s="1"/>
  <c r="X295" i="47" s="1"/>
  <c r="CM295" i="54"/>
  <c r="CP295" i="54" s="1"/>
  <c r="CQ295" i="54" s="1"/>
  <c r="CR295" i="54" s="1"/>
  <c r="CI295" i="54"/>
  <c r="CK295" i="54"/>
  <c r="CI650" i="54"/>
  <c r="CH650" i="54"/>
  <c r="B650" i="47" s="1"/>
  <c r="D650" i="47" s="1"/>
  <c r="W650" i="47" s="1"/>
  <c r="X650" i="47" s="1"/>
  <c r="CJ650" i="54"/>
  <c r="CL650" i="54"/>
  <c r="CF650" i="54"/>
  <c r="CM650" i="54"/>
  <c r="CP650" i="54" s="1"/>
  <c r="CQ650" i="54" s="1"/>
  <c r="CR650" i="54" s="1"/>
  <c r="CK650" i="54"/>
  <c r="CG650" i="54"/>
  <c r="DI650" i="54" s="1"/>
  <c r="DJ650" i="54" s="1"/>
  <c r="DK650" i="54" s="1"/>
  <c r="CI989" i="54"/>
  <c r="CK989" i="54"/>
  <c r="CJ989" i="54"/>
  <c r="CF989" i="54"/>
  <c r="CL989" i="54"/>
  <c r="CG989" i="54"/>
  <c r="DI989" i="54" s="1"/>
  <c r="DJ989" i="54" s="1"/>
  <c r="DK989" i="54" s="1"/>
  <c r="CH989" i="54"/>
  <c r="B989" i="47" s="1"/>
  <c r="D989" i="47" s="1"/>
  <c r="W989" i="47" s="1"/>
  <c r="X989" i="47" s="1"/>
  <c r="CM989" i="54"/>
  <c r="CP989" i="54" s="1"/>
  <c r="CQ989" i="54" s="1"/>
  <c r="CR989" i="54" s="1"/>
  <c r="CH583" i="54"/>
  <c r="B583" i="47" s="1"/>
  <c r="D583" i="47" s="1"/>
  <c r="W583" i="47" s="1"/>
  <c r="X583" i="47" s="1"/>
  <c r="CL583" i="54"/>
  <c r="CK583" i="54"/>
  <c r="CF583" i="54"/>
  <c r="CI583" i="54"/>
  <c r="CJ583" i="54"/>
  <c r="CM583" i="54"/>
  <c r="CP583" i="54" s="1"/>
  <c r="CQ583" i="54" s="1"/>
  <c r="CR583" i="54" s="1"/>
  <c r="CG583" i="54"/>
  <c r="DI583" i="54" s="1"/>
  <c r="DJ583" i="54" s="1"/>
  <c r="DK583" i="54" s="1"/>
  <c r="CM734" i="54"/>
  <c r="CP734" i="54" s="1"/>
  <c r="CQ734" i="54" s="1"/>
  <c r="CR734" i="54" s="1"/>
  <c r="CG734" i="54"/>
  <c r="DI734" i="54" s="1"/>
  <c r="DJ734" i="54" s="1"/>
  <c r="DK734" i="54" s="1"/>
  <c r="CH734" i="54"/>
  <c r="B734" i="47" s="1"/>
  <c r="D734" i="47" s="1"/>
  <c r="W734" i="47" s="1"/>
  <c r="X734" i="47" s="1"/>
  <c r="CK734" i="54"/>
  <c r="CJ734" i="54"/>
  <c r="CI734" i="54"/>
  <c r="CF734" i="54"/>
  <c r="CL734" i="54"/>
  <c r="CL331" i="54"/>
  <c r="CM331" i="54"/>
  <c r="CP331" i="54" s="1"/>
  <c r="CQ331" i="54" s="1"/>
  <c r="CR331" i="54" s="1"/>
  <c r="CG331" i="54"/>
  <c r="DI331" i="54" s="1"/>
  <c r="DJ331" i="54" s="1"/>
  <c r="DK331" i="54" s="1"/>
  <c r="CI331" i="54"/>
  <c r="BO72" i="54" s="1"/>
  <c r="CJ331" i="54"/>
  <c r="CK331" i="54"/>
  <c r="CF331" i="54"/>
  <c r="CH331" i="54"/>
  <c r="B331" i="47" s="1"/>
  <c r="D331" i="47" s="1"/>
  <c r="W331" i="47" s="1"/>
  <c r="X331" i="47" s="1"/>
  <c r="CJ875" i="54"/>
  <c r="CG875" i="54"/>
  <c r="DI875" i="54" s="1"/>
  <c r="DJ875" i="54" s="1"/>
  <c r="DK875" i="54" s="1"/>
  <c r="CH875" i="54"/>
  <c r="B875" i="47" s="1"/>
  <c r="D875" i="47" s="1"/>
  <c r="W875" i="47" s="1"/>
  <c r="X875" i="47" s="1"/>
  <c r="CI875" i="54"/>
  <c r="CF875" i="54"/>
  <c r="CL875" i="54"/>
  <c r="CK875" i="54"/>
  <c r="CM875" i="54"/>
  <c r="CP875" i="54" s="1"/>
  <c r="CQ875" i="54" s="1"/>
  <c r="CR875" i="54" s="1"/>
  <c r="CH611" i="54"/>
  <c r="B611" i="47" s="1"/>
  <c r="D611" i="47" s="1"/>
  <c r="W611" i="47" s="1"/>
  <c r="X611" i="47" s="1"/>
  <c r="CK611" i="54"/>
  <c r="CI611" i="54"/>
  <c r="CJ611" i="54"/>
  <c r="CF611" i="54"/>
  <c r="CM611" i="54"/>
  <c r="CP611" i="54" s="1"/>
  <c r="CQ611" i="54" s="1"/>
  <c r="CR611" i="54" s="1"/>
  <c r="CL611" i="54"/>
  <c r="CG611" i="54"/>
  <c r="DI611" i="54" s="1"/>
  <c r="DJ611" i="54" s="1"/>
  <c r="DK611" i="54" s="1"/>
  <c r="CI750" i="54"/>
  <c r="CJ750" i="54"/>
  <c r="CL750" i="54"/>
  <c r="CK750" i="54"/>
  <c r="CH750" i="54"/>
  <c r="B750" i="47" s="1"/>
  <c r="D750" i="47" s="1"/>
  <c r="W750" i="47" s="1"/>
  <c r="X750" i="47" s="1"/>
  <c r="CF750" i="54"/>
  <c r="CG750" i="54"/>
  <c r="DI750" i="54" s="1"/>
  <c r="DJ750" i="54" s="1"/>
  <c r="DK750" i="54" s="1"/>
  <c r="CM750" i="54"/>
  <c r="CP750" i="54" s="1"/>
  <c r="CQ750" i="54" s="1"/>
  <c r="CR750" i="54" s="1"/>
  <c r="CI217" i="54"/>
  <c r="CJ217" i="54"/>
  <c r="CK217" i="54"/>
  <c r="CH217" i="54"/>
  <c r="B217" i="47" s="1"/>
  <c r="D217" i="47" s="1"/>
  <c r="W217" i="47" s="1"/>
  <c r="X217" i="47" s="1"/>
  <c r="CL217" i="54"/>
  <c r="CF217" i="54"/>
  <c r="CG217" i="54"/>
  <c r="DI217" i="54" s="1"/>
  <c r="DJ217" i="54" s="1"/>
  <c r="DK217" i="54" s="1"/>
  <c r="CM217" i="54"/>
  <c r="CP217" i="54" s="1"/>
  <c r="CQ217" i="54" s="1"/>
  <c r="CR217" i="54" s="1"/>
  <c r="CM199" i="54"/>
  <c r="CP199" i="54" s="1"/>
  <c r="CQ199" i="54" s="1"/>
  <c r="CR199" i="54" s="1"/>
  <c r="CF199" i="54"/>
  <c r="CH199" i="54"/>
  <c r="B199" i="47" s="1"/>
  <c r="D199" i="47" s="1"/>
  <c r="W199" i="47" s="1"/>
  <c r="X199" i="47" s="1"/>
  <c r="CI199" i="54"/>
  <c r="CK199" i="54"/>
  <c r="CJ199" i="54"/>
  <c r="CG199" i="54"/>
  <c r="DI199" i="54" s="1"/>
  <c r="DJ199" i="54" s="1"/>
  <c r="DK199" i="54" s="1"/>
  <c r="CL199" i="54"/>
  <c r="CK641" i="54"/>
  <c r="CG641" i="54"/>
  <c r="DI641" i="54" s="1"/>
  <c r="DJ641" i="54" s="1"/>
  <c r="DK641" i="54" s="1"/>
  <c r="CJ641" i="54"/>
  <c r="CL641" i="54"/>
  <c r="CF641" i="54"/>
  <c r="CM641" i="54"/>
  <c r="CP641" i="54" s="1"/>
  <c r="CQ641" i="54" s="1"/>
  <c r="CR641" i="54" s="1"/>
  <c r="CH641" i="54"/>
  <c r="B641" i="47" s="1"/>
  <c r="D641" i="47" s="1"/>
  <c r="W641" i="47" s="1"/>
  <c r="X641" i="47" s="1"/>
  <c r="CI641" i="54"/>
  <c r="CK573" i="54"/>
  <c r="CF573" i="54"/>
  <c r="CG573" i="54"/>
  <c r="DI573" i="54" s="1"/>
  <c r="DJ573" i="54" s="1"/>
  <c r="DK573" i="54" s="1"/>
  <c r="CL573" i="54"/>
  <c r="CI573" i="54"/>
  <c r="CM573" i="54"/>
  <c r="CP573" i="54" s="1"/>
  <c r="CQ573" i="54" s="1"/>
  <c r="CR573" i="54" s="1"/>
  <c r="CJ573" i="54"/>
  <c r="CH573" i="54"/>
  <c r="B573" i="47" s="1"/>
  <c r="D573" i="47" s="1"/>
  <c r="W573" i="47" s="1"/>
  <c r="X573" i="47" s="1"/>
  <c r="CL697" i="54"/>
  <c r="CH697" i="54"/>
  <c r="B697" i="47" s="1"/>
  <c r="D697" i="47" s="1"/>
  <c r="W697" i="47" s="1"/>
  <c r="X697" i="47" s="1"/>
  <c r="CG697" i="54"/>
  <c r="DI697" i="54" s="1"/>
  <c r="DJ697" i="54" s="1"/>
  <c r="DK697" i="54" s="1"/>
  <c r="CK697" i="54"/>
  <c r="CM697" i="54"/>
  <c r="CP697" i="54" s="1"/>
  <c r="CQ697" i="54" s="1"/>
  <c r="CR697" i="54" s="1"/>
  <c r="CF697" i="54"/>
  <c r="CI697" i="54"/>
  <c r="CJ697" i="54"/>
  <c r="CJ982" i="54"/>
  <c r="CG982" i="54"/>
  <c r="DI982" i="54" s="1"/>
  <c r="DJ982" i="54" s="1"/>
  <c r="DK982" i="54" s="1"/>
  <c r="CK982" i="54"/>
  <c r="CM982" i="54"/>
  <c r="CP982" i="54" s="1"/>
  <c r="CQ982" i="54" s="1"/>
  <c r="CR982" i="54" s="1"/>
  <c r="CF982" i="54"/>
  <c r="CL982" i="54"/>
  <c r="CH982" i="54"/>
  <c r="B982" i="47" s="1"/>
  <c r="D982" i="47" s="1"/>
  <c r="W982" i="47" s="1"/>
  <c r="X982" i="47" s="1"/>
  <c r="CI982" i="54"/>
  <c r="CG684" i="54"/>
  <c r="DI684" i="54" s="1"/>
  <c r="DJ684" i="54" s="1"/>
  <c r="DK684" i="54" s="1"/>
  <c r="CI684" i="54"/>
  <c r="CJ684" i="54"/>
  <c r="CL684" i="54"/>
  <c r="CK684" i="54"/>
  <c r="CF684" i="54"/>
  <c r="CM684" i="54"/>
  <c r="CP684" i="54" s="1"/>
  <c r="CQ684" i="54" s="1"/>
  <c r="CR684" i="54" s="1"/>
  <c r="CH684" i="54"/>
  <c r="B684" i="47" s="1"/>
  <c r="D684" i="47" s="1"/>
  <c r="W684" i="47" s="1"/>
  <c r="X684" i="47" s="1"/>
  <c r="CH271" i="54"/>
  <c r="B271" i="47" s="1"/>
  <c r="D271" i="47" s="1"/>
  <c r="W271" i="47" s="1"/>
  <c r="X271" i="47" s="1"/>
  <c r="CG271" i="54"/>
  <c r="DI271" i="54" s="1"/>
  <c r="DJ271" i="54" s="1"/>
  <c r="DK271" i="54" s="1"/>
  <c r="CF271" i="54"/>
  <c r="CL271" i="54"/>
  <c r="CM271" i="54"/>
  <c r="CP271" i="54" s="1"/>
  <c r="CQ271" i="54" s="1"/>
  <c r="CR271" i="54" s="1"/>
  <c r="CI271" i="54"/>
  <c r="CJ271" i="54"/>
  <c r="CK271" i="54"/>
  <c r="CK755" i="54"/>
  <c r="CI755" i="54"/>
  <c r="CL755" i="54"/>
  <c r="CF755" i="54"/>
  <c r="CM755" i="54"/>
  <c r="CP755" i="54" s="1"/>
  <c r="CQ755" i="54" s="1"/>
  <c r="CR755" i="54" s="1"/>
  <c r="CG755" i="54"/>
  <c r="DI755" i="54" s="1"/>
  <c r="DJ755" i="54" s="1"/>
  <c r="DK755" i="54" s="1"/>
  <c r="CJ755" i="54"/>
  <c r="CH755" i="54"/>
  <c r="B755" i="47" s="1"/>
  <c r="D755" i="47" s="1"/>
  <c r="W755" i="47" s="1"/>
  <c r="X755" i="47" s="1"/>
  <c r="CL248" i="54"/>
  <c r="CG248" i="54"/>
  <c r="DI248" i="54" s="1"/>
  <c r="DJ248" i="54" s="1"/>
  <c r="DK248" i="54" s="1"/>
  <c r="CJ248" i="54"/>
  <c r="CK248" i="54"/>
  <c r="CM248" i="54"/>
  <c r="CP248" i="54" s="1"/>
  <c r="CQ248" i="54" s="1"/>
  <c r="CR248" i="54" s="1"/>
  <c r="CI248" i="54"/>
  <c r="CF248" i="54"/>
  <c r="CH248" i="54"/>
  <c r="B248" i="47" s="1"/>
  <c r="D248" i="47" s="1"/>
  <c r="W248" i="47" s="1"/>
  <c r="X248" i="47" s="1"/>
  <c r="CJ486" i="54"/>
  <c r="CH486" i="54"/>
  <c r="B486" i="47" s="1"/>
  <c r="D486" i="47" s="1"/>
  <c r="W486" i="47" s="1"/>
  <c r="X486" i="47" s="1"/>
  <c r="CM486" i="54"/>
  <c r="CP486" i="54" s="1"/>
  <c r="CQ486" i="54" s="1"/>
  <c r="CR486" i="54" s="1"/>
  <c r="CG486" i="54"/>
  <c r="DI486" i="54" s="1"/>
  <c r="DJ486" i="54" s="1"/>
  <c r="DK486" i="54" s="1"/>
  <c r="CF486" i="54"/>
  <c r="CK486" i="54"/>
  <c r="CL486" i="54"/>
  <c r="CI486" i="54"/>
  <c r="CK156" i="54"/>
  <c r="CF156" i="54"/>
  <c r="CH156" i="54"/>
  <c r="B156" i="47" s="1"/>
  <c r="D156" i="47" s="1"/>
  <c r="W156" i="47" s="1"/>
  <c r="X156" i="47" s="1"/>
  <c r="CG156" i="54"/>
  <c r="DI156" i="54" s="1"/>
  <c r="DJ156" i="54" s="1"/>
  <c r="DK156" i="54" s="1"/>
  <c r="CI156" i="54"/>
  <c r="CM156" i="54"/>
  <c r="CP156" i="54" s="1"/>
  <c r="CQ156" i="54" s="1"/>
  <c r="CR156" i="54" s="1"/>
  <c r="CJ156" i="54"/>
  <c r="CL156" i="54"/>
  <c r="CF970" i="54"/>
  <c r="CH970" i="54"/>
  <c r="B970" i="47" s="1"/>
  <c r="D970" i="47" s="1"/>
  <c r="W970" i="47" s="1"/>
  <c r="X970" i="47" s="1"/>
  <c r="CI970" i="54"/>
  <c r="CJ970" i="54"/>
  <c r="CG970" i="54"/>
  <c r="DI970" i="54" s="1"/>
  <c r="DJ970" i="54" s="1"/>
  <c r="DK970" i="54" s="1"/>
  <c r="CK970" i="54"/>
  <c r="CM970" i="54"/>
  <c r="CP970" i="54" s="1"/>
  <c r="CQ970" i="54" s="1"/>
  <c r="CR970" i="54" s="1"/>
  <c r="CL970" i="54"/>
  <c r="CK652" i="54"/>
  <c r="CG652" i="54"/>
  <c r="DI652" i="54" s="1"/>
  <c r="DJ652" i="54" s="1"/>
  <c r="DK652" i="54" s="1"/>
  <c r="CL652" i="54"/>
  <c r="CM652" i="54"/>
  <c r="CP652" i="54" s="1"/>
  <c r="CQ652" i="54" s="1"/>
  <c r="CR652" i="54" s="1"/>
  <c r="CF652" i="54"/>
  <c r="CH652" i="54"/>
  <c r="B652" i="47" s="1"/>
  <c r="D652" i="47" s="1"/>
  <c r="W652" i="47" s="1"/>
  <c r="X652" i="47" s="1"/>
  <c r="CI652" i="54"/>
  <c r="CJ652" i="54"/>
  <c r="CH240" i="54"/>
  <c r="B240" i="47" s="1"/>
  <c r="D240" i="47" s="1"/>
  <c r="W240" i="47" s="1"/>
  <c r="X240" i="47" s="1"/>
  <c r="CJ240" i="54"/>
  <c r="CM240" i="54"/>
  <c r="CP240" i="54" s="1"/>
  <c r="CQ240" i="54" s="1"/>
  <c r="CR240" i="54" s="1"/>
  <c r="CI240" i="54"/>
  <c r="CL240" i="54"/>
  <c r="CF240" i="54"/>
  <c r="CG240" i="54"/>
  <c r="DI240" i="54" s="1"/>
  <c r="DJ240" i="54" s="1"/>
  <c r="DK240" i="54" s="1"/>
  <c r="CK240" i="54"/>
  <c r="CG411" i="54"/>
  <c r="DI411" i="54" s="1"/>
  <c r="DJ411" i="54" s="1"/>
  <c r="DK411" i="54" s="1"/>
  <c r="CM411" i="54"/>
  <c r="CP411" i="54" s="1"/>
  <c r="CQ411" i="54" s="1"/>
  <c r="CR411" i="54" s="1"/>
  <c r="CJ411" i="54"/>
  <c r="CF411" i="54"/>
  <c r="CK411" i="54"/>
  <c r="CL411" i="54"/>
  <c r="CI411" i="54"/>
  <c r="CH411" i="54"/>
  <c r="B411" i="47" s="1"/>
  <c r="D411" i="47" s="1"/>
  <c r="W411" i="47" s="1"/>
  <c r="X411" i="47" s="1"/>
  <c r="CM785" i="54"/>
  <c r="CP785" i="54" s="1"/>
  <c r="CQ785" i="54" s="1"/>
  <c r="CR785" i="54" s="1"/>
  <c r="CJ785" i="54"/>
  <c r="CL785" i="54"/>
  <c r="CH785" i="54"/>
  <c r="B785" i="47" s="1"/>
  <c r="D785" i="47" s="1"/>
  <c r="W785" i="47" s="1"/>
  <c r="X785" i="47" s="1"/>
  <c r="CG785" i="54"/>
  <c r="DI785" i="54" s="1"/>
  <c r="DJ785" i="54" s="1"/>
  <c r="DK785" i="54" s="1"/>
  <c r="CF785" i="54"/>
  <c r="CI785" i="54"/>
  <c r="CK785" i="54"/>
  <c r="CL482" i="54"/>
  <c r="CG482" i="54"/>
  <c r="DI482" i="54" s="1"/>
  <c r="DJ482" i="54" s="1"/>
  <c r="DK482" i="54" s="1"/>
  <c r="CH482" i="54"/>
  <c r="B482" i="47" s="1"/>
  <c r="D482" i="47" s="1"/>
  <c r="W482" i="47" s="1"/>
  <c r="X482" i="47" s="1"/>
  <c r="CJ482" i="54"/>
  <c r="CF482" i="54"/>
  <c r="CI482" i="54"/>
  <c r="CM482" i="54"/>
  <c r="CP482" i="54" s="1"/>
  <c r="CQ482" i="54" s="1"/>
  <c r="CR482" i="54" s="1"/>
  <c r="CK482" i="54"/>
  <c r="CG743" i="54"/>
  <c r="DI743" i="54" s="1"/>
  <c r="DJ743" i="54" s="1"/>
  <c r="DK743" i="54" s="1"/>
  <c r="CK743" i="54"/>
  <c r="CH743" i="54"/>
  <c r="B743" i="47" s="1"/>
  <c r="D743" i="47" s="1"/>
  <c r="W743" i="47" s="1"/>
  <c r="X743" i="47" s="1"/>
  <c r="CJ743" i="54"/>
  <c r="CI743" i="54"/>
  <c r="CF743" i="54"/>
  <c r="CL743" i="54"/>
  <c r="CM743" i="54"/>
  <c r="CP743" i="54" s="1"/>
  <c r="CQ743" i="54" s="1"/>
  <c r="CR743" i="54" s="1"/>
  <c r="CI307" i="54"/>
  <c r="CL307" i="54"/>
  <c r="CK307" i="54"/>
  <c r="CH307" i="54"/>
  <c r="B307" i="47" s="1"/>
  <c r="D307" i="47" s="1"/>
  <c r="W307" i="47" s="1"/>
  <c r="X307" i="47" s="1"/>
  <c r="CG307" i="54"/>
  <c r="DI307" i="54" s="1"/>
  <c r="DJ307" i="54" s="1"/>
  <c r="DK307" i="54" s="1"/>
  <c r="CF307" i="54"/>
  <c r="CJ307" i="54"/>
  <c r="CM307" i="54"/>
  <c r="CP307" i="54" s="1"/>
  <c r="CQ307" i="54" s="1"/>
  <c r="CR307" i="54" s="1"/>
  <c r="CL874" i="54"/>
  <c r="CK874" i="54"/>
  <c r="CG874" i="54"/>
  <c r="DI874" i="54" s="1"/>
  <c r="DJ874" i="54" s="1"/>
  <c r="DK874" i="54" s="1"/>
  <c r="CH874" i="54"/>
  <c r="B874" i="47" s="1"/>
  <c r="D874" i="47" s="1"/>
  <c r="W874" i="47" s="1"/>
  <c r="X874" i="47" s="1"/>
  <c r="CF874" i="54"/>
  <c r="CI874" i="54"/>
  <c r="CJ874" i="54"/>
  <c r="CM874" i="54"/>
  <c r="CP874" i="54" s="1"/>
  <c r="CQ874" i="54" s="1"/>
  <c r="CR874" i="54" s="1"/>
  <c r="CG383" i="54"/>
  <c r="DI383" i="54" s="1"/>
  <c r="DJ383" i="54" s="1"/>
  <c r="DK383" i="54" s="1"/>
  <c r="CH383" i="54"/>
  <c r="B383" i="47" s="1"/>
  <c r="D383" i="47" s="1"/>
  <c r="W383" i="47" s="1"/>
  <c r="X383" i="47" s="1"/>
  <c r="CI383" i="54"/>
  <c r="CJ383" i="54"/>
  <c r="CK383" i="54"/>
  <c r="CM383" i="54"/>
  <c r="CP383" i="54" s="1"/>
  <c r="CQ383" i="54" s="1"/>
  <c r="CR383" i="54" s="1"/>
  <c r="CF383" i="54"/>
  <c r="CL383" i="54"/>
  <c r="CJ591" i="54"/>
  <c r="CG591" i="54"/>
  <c r="DI591" i="54" s="1"/>
  <c r="DJ591" i="54" s="1"/>
  <c r="DK591" i="54" s="1"/>
  <c r="CI591" i="54"/>
  <c r="CK591" i="54"/>
  <c r="CM591" i="54"/>
  <c r="CP591" i="54" s="1"/>
  <c r="CQ591" i="54" s="1"/>
  <c r="CR591" i="54" s="1"/>
  <c r="CL591" i="54"/>
  <c r="CF591" i="54"/>
  <c r="CH591" i="54"/>
  <c r="B591" i="47" s="1"/>
  <c r="D591" i="47" s="1"/>
  <c r="W591" i="47" s="1"/>
  <c r="X591" i="47" s="1"/>
  <c r="AR4" i="47"/>
  <c r="AP4" i="47"/>
  <c r="H15" i="42"/>
  <c r="I14" i="42"/>
  <c r="B37" i="49"/>
  <c r="C8" i="49"/>
  <c r="F3" i="47"/>
  <c r="B3" i="47"/>
  <c r="CN645" i="54" l="1"/>
  <c r="B649" i="44" s="1"/>
  <c r="CN609" i="54"/>
  <c r="B613" i="44" s="1"/>
  <c r="BO93" i="54"/>
  <c r="CN909" i="54"/>
  <c r="B913" i="44" s="1"/>
  <c r="CN525" i="54"/>
  <c r="B529" i="44" s="1"/>
  <c r="BO95" i="54"/>
  <c r="BO39" i="54"/>
  <c r="BO194" i="54"/>
  <c r="BO158" i="54"/>
  <c r="BO126" i="54"/>
  <c r="CN135" i="54"/>
  <c r="B139" i="44" s="1"/>
  <c r="BO181" i="54"/>
  <c r="BO20" i="54"/>
  <c r="BO88" i="54"/>
  <c r="BP88" i="54" s="1"/>
  <c r="BV46" i="54" s="1"/>
  <c r="BO66" i="54"/>
  <c r="BO157" i="54"/>
  <c r="BO127" i="54"/>
  <c r="BO37" i="54"/>
  <c r="BO50" i="54"/>
  <c r="BO48" i="54"/>
  <c r="BP48" i="54" s="1"/>
  <c r="BV26" i="54" s="1"/>
  <c r="BO103" i="54"/>
  <c r="BO131" i="54"/>
  <c r="BO124" i="54"/>
  <c r="BO12" i="54"/>
  <c r="CN132" i="54"/>
  <c r="B136" i="44" s="1"/>
  <c r="BO62" i="54"/>
  <c r="BO13" i="54"/>
  <c r="BP13" i="54" s="1"/>
  <c r="BT9" i="54" s="1"/>
  <c r="CN20" i="54"/>
  <c r="B24" i="44" s="1"/>
  <c r="CN19" i="54"/>
  <c r="B23" i="44" s="1"/>
  <c r="BO22" i="54"/>
  <c r="BP22" i="54" s="1"/>
  <c r="CW17" i="54"/>
  <c r="CX17" i="54" s="1"/>
  <c r="CY17" i="54" s="1"/>
  <c r="CZ17" i="54" s="1"/>
  <c r="DA17" i="54" s="1"/>
  <c r="BO38" i="54"/>
  <c r="BP38" i="54" s="1"/>
  <c r="BV21" i="54" s="1"/>
  <c r="BO24" i="54"/>
  <c r="BO26" i="54"/>
  <c r="CW10" i="54"/>
  <c r="CX10" i="54" s="1"/>
  <c r="CY10" i="54" s="1"/>
  <c r="CZ10" i="54" s="1"/>
  <c r="DA10" i="54" s="1"/>
  <c r="BO101" i="54"/>
  <c r="CW9" i="54"/>
  <c r="CX9" i="54" s="1"/>
  <c r="CY9" i="54" s="1"/>
  <c r="CZ9" i="54" s="1"/>
  <c r="DA9" i="54" s="1"/>
  <c r="BO115" i="54"/>
  <c r="BP115" i="54" s="1"/>
  <c r="BT60" i="54" s="1"/>
  <c r="CN860" i="54"/>
  <c r="B864" i="44" s="1"/>
  <c r="CN703" i="54"/>
  <c r="B707" i="44" s="1"/>
  <c r="CN88" i="54"/>
  <c r="B92" i="44" s="1"/>
  <c r="CN153" i="54"/>
  <c r="B157" i="44" s="1"/>
  <c r="CN420" i="54"/>
  <c r="B424" i="44" s="1"/>
  <c r="CN635" i="54"/>
  <c r="B639" i="44" s="1"/>
  <c r="CN921" i="54"/>
  <c r="B925" i="44" s="1"/>
  <c r="CN294" i="54"/>
  <c r="B298" i="44" s="1"/>
  <c r="CN166" i="54"/>
  <c r="B170" i="44" s="1"/>
  <c r="CN727" i="54"/>
  <c r="B731" i="44" s="1"/>
  <c r="CN111" i="54"/>
  <c r="B115" i="44" s="1"/>
  <c r="CN44" i="54"/>
  <c r="B48" i="44" s="1"/>
  <c r="CN883" i="54"/>
  <c r="B887" i="44" s="1"/>
  <c r="CN330" i="54"/>
  <c r="B334" i="44" s="1"/>
  <c r="CN693" i="54"/>
  <c r="B697" i="44" s="1"/>
  <c r="CN545" i="54"/>
  <c r="B549" i="44" s="1"/>
  <c r="CN631" i="54"/>
  <c r="B635" i="44" s="1"/>
  <c r="CN175" i="54"/>
  <c r="B179" i="44" s="1"/>
  <c r="CN907" i="54"/>
  <c r="B911" i="44" s="1"/>
  <c r="CN51" i="54"/>
  <c r="B55" i="44" s="1"/>
  <c r="BO187" i="54"/>
  <c r="BO90" i="54"/>
  <c r="CN477" i="54"/>
  <c r="B481" i="44" s="1"/>
  <c r="CN269" i="54"/>
  <c r="B273" i="44" s="1"/>
  <c r="CN712" i="54"/>
  <c r="B716" i="44" s="1"/>
  <c r="CN690" i="54"/>
  <c r="B694" i="44" s="1"/>
  <c r="CN642" i="54"/>
  <c r="B646" i="44" s="1"/>
  <c r="CN256" i="54"/>
  <c r="B260" i="44" s="1"/>
  <c r="CN614" i="54"/>
  <c r="B618" i="44" s="1"/>
  <c r="CN422" i="54"/>
  <c r="B426" i="44" s="1"/>
  <c r="CN355" i="54"/>
  <c r="B359" i="44" s="1"/>
  <c r="CN621" i="54"/>
  <c r="B625" i="44" s="1"/>
  <c r="CN771" i="54"/>
  <c r="B775" i="44" s="1"/>
  <c r="CN25" i="54"/>
  <c r="B29" i="44" s="1"/>
  <c r="CN787" i="54"/>
  <c r="B791" i="44" s="1"/>
  <c r="CN321" i="54"/>
  <c r="B325" i="44" s="1"/>
  <c r="CN437" i="54"/>
  <c r="B441" i="44" s="1"/>
  <c r="BO10" i="54"/>
  <c r="BO76" i="54"/>
  <c r="CN41" i="54"/>
  <c r="B45" i="44" s="1"/>
  <c r="BO166" i="54"/>
  <c r="BO195" i="54"/>
  <c r="BP195" i="54" s="1"/>
  <c r="BT100" i="54" s="1"/>
  <c r="CN868" i="54"/>
  <c r="B872" i="44" s="1"/>
  <c r="CN243" i="54"/>
  <c r="B247" i="44" s="1"/>
  <c r="CN784" i="54"/>
  <c r="B788" i="44" s="1"/>
  <c r="CN806" i="54"/>
  <c r="B810" i="44" s="1"/>
  <c r="CN38" i="54"/>
  <c r="B42" i="44" s="1"/>
  <c r="CN115" i="54"/>
  <c r="B119" i="44" s="1"/>
  <c r="CN745" i="54"/>
  <c r="B749" i="44" s="1"/>
  <c r="CN223" i="54"/>
  <c r="B227" i="44" s="1"/>
  <c r="CN17" i="54"/>
  <c r="B21" i="44" s="1"/>
  <c r="CN116" i="54"/>
  <c r="B120" i="44" s="1"/>
  <c r="CN141" i="54"/>
  <c r="B145" i="44" s="1"/>
  <c r="CN644" i="54"/>
  <c r="B648" i="44" s="1"/>
  <c r="CN741" i="54"/>
  <c r="B745" i="44" s="1"/>
  <c r="CN772" i="54"/>
  <c r="B776" i="44" s="1"/>
  <c r="CN466" i="54"/>
  <c r="B470" i="44" s="1"/>
  <c r="CN624" i="54"/>
  <c r="B628" i="44" s="1"/>
  <c r="CN660" i="54"/>
  <c r="B664" i="44" s="1"/>
  <c r="CN791" i="54"/>
  <c r="B795" i="44" s="1"/>
  <c r="CN378" i="54"/>
  <c r="B382" i="44" s="1"/>
  <c r="BO111" i="54"/>
  <c r="BP111" i="54" s="1"/>
  <c r="BO118" i="54"/>
  <c r="BP118" i="54" s="1"/>
  <c r="BV61" i="54" s="1"/>
  <c r="BO36" i="54"/>
  <c r="BP36" i="54" s="1"/>
  <c r="BV20" i="54" s="1"/>
  <c r="BO17" i="54"/>
  <c r="BP17" i="54" s="1"/>
  <c r="BT11" i="54" s="1"/>
  <c r="BO132" i="54"/>
  <c r="BP132" i="54" s="1"/>
  <c r="BV68" i="54" s="1"/>
  <c r="CN902" i="54"/>
  <c r="B906" i="44" s="1"/>
  <c r="CN216" i="54"/>
  <c r="B220" i="44" s="1"/>
  <c r="CN447" i="54"/>
  <c r="B451" i="44" s="1"/>
  <c r="CN425" i="54"/>
  <c r="B429" i="44" s="1"/>
  <c r="CN823" i="54"/>
  <c r="B827" i="44" s="1"/>
  <c r="CN831" i="54"/>
  <c r="B835" i="44" s="1"/>
  <c r="CN416" i="54"/>
  <c r="B420" i="44" s="1"/>
  <c r="CN411" i="54"/>
  <c r="B415" i="44" s="1"/>
  <c r="CN240" i="54"/>
  <c r="B244" i="44" s="1"/>
  <c r="CN199" i="54"/>
  <c r="B203" i="44" s="1"/>
  <c r="CN750" i="54"/>
  <c r="B754" i="44" s="1"/>
  <c r="CN583" i="54"/>
  <c r="B587" i="44" s="1"/>
  <c r="CN392" i="54"/>
  <c r="B396" i="44" s="1"/>
  <c r="CN8" i="54"/>
  <c r="B12" i="44" s="1"/>
  <c r="CN899" i="54"/>
  <c r="B903" i="44" s="1"/>
  <c r="CN265" i="54"/>
  <c r="B269" i="44" s="1"/>
  <c r="CN149" i="54"/>
  <c r="B153" i="44" s="1"/>
  <c r="CN219" i="54"/>
  <c r="B223" i="44" s="1"/>
  <c r="BO35" i="54"/>
  <c r="CN594" i="54"/>
  <c r="B598" i="44" s="1"/>
  <c r="CN638" i="54"/>
  <c r="B642" i="44" s="1"/>
  <c r="CN775" i="54"/>
  <c r="B779" i="44" s="1"/>
  <c r="CN55" i="54"/>
  <c r="B59" i="44" s="1"/>
  <c r="CN22" i="54"/>
  <c r="B26" i="44" s="1"/>
  <c r="CN876" i="54"/>
  <c r="B880" i="44" s="1"/>
  <c r="CN456" i="54"/>
  <c r="B460" i="44" s="1"/>
  <c r="CN961" i="54"/>
  <c r="B965" i="44" s="1"/>
  <c r="CN319" i="54"/>
  <c r="B323" i="44" s="1"/>
  <c r="CN123" i="54"/>
  <c r="B127" i="44" s="1"/>
  <c r="BO23" i="54"/>
  <c r="BP23" i="54" s="1"/>
  <c r="BT14" i="54" s="1"/>
  <c r="CN114" i="54"/>
  <c r="B118" i="44" s="1"/>
  <c r="CN543" i="54"/>
  <c r="B547" i="44" s="1"/>
  <c r="CN622" i="54"/>
  <c r="B626" i="44" s="1"/>
  <c r="CN766" i="54"/>
  <c r="B770" i="44" s="1"/>
  <c r="CN142" i="54"/>
  <c r="B146" i="44" s="1"/>
  <c r="CN193" i="54"/>
  <c r="B197" i="44" s="1"/>
  <c r="BO40" i="54"/>
  <c r="CN374" i="54"/>
  <c r="B378" i="44" s="1"/>
  <c r="CN801" i="54"/>
  <c r="B805" i="44" s="1"/>
  <c r="CN9" i="54"/>
  <c r="B13" i="44" s="1"/>
  <c r="CN27" i="54"/>
  <c r="B31" i="44" s="1"/>
  <c r="CN34" i="54"/>
  <c r="B38" i="44" s="1"/>
  <c r="DP11" i="54"/>
  <c r="ED11" i="54" s="1"/>
  <c r="CN661" i="54"/>
  <c r="B665" i="44" s="1"/>
  <c r="CN236" i="54"/>
  <c r="B240" i="44" s="1"/>
  <c r="CN582" i="54"/>
  <c r="B586" i="44" s="1"/>
  <c r="CN779" i="54"/>
  <c r="B783" i="44" s="1"/>
  <c r="CN368" i="54"/>
  <c r="B372" i="44" s="1"/>
  <c r="CN943" i="54"/>
  <c r="B947" i="44" s="1"/>
  <c r="CN725" i="54"/>
  <c r="B729" i="44" s="1"/>
  <c r="CN844" i="54"/>
  <c r="B848" i="44" s="1"/>
  <c r="CN947" i="54"/>
  <c r="B951" i="44" s="1"/>
  <c r="CN105" i="54"/>
  <c r="B109" i="44" s="1"/>
  <c r="CN828" i="54"/>
  <c r="B832" i="44" s="1"/>
  <c r="DP13" i="54"/>
  <c r="DX13" i="54" s="1"/>
  <c r="BO185" i="54"/>
  <c r="BP185" i="54" s="1"/>
  <c r="CN511" i="54"/>
  <c r="B515" i="44" s="1"/>
  <c r="CN845" i="54"/>
  <c r="B849" i="44" s="1"/>
  <c r="CN62" i="54"/>
  <c r="B66" i="44" s="1"/>
  <c r="BO8" i="54"/>
  <c r="BP8" i="54" s="1"/>
  <c r="BV6" i="54" s="1"/>
  <c r="CN285" i="54"/>
  <c r="B289" i="44" s="1"/>
  <c r="CN367" i="54"/>
  <c r="B371" i="44" s="1"/>
  <c r="CN40" i="54"/>
  <c r="B44" i="44" s="1"/>
  <c r="CN261" i="54"/>
  <c r="B265" i="44" s="1"/>
  <c r="CN488" i="54"/>
  <c r="B492" i="44" s="1"/>
  <c r="CN137" i="54"/>
  <c r="B141" i="44" s="1"/>
  <c r="CN954" i="54"/>
  <c r="B958" i="44" s="1"/>
  <c r="CN118" i="54"/>
  <c r="B122" i="44" s="1"/>
  <c r="CN957" i="54"/>
  <c r="B961" i="44" s="1"/>
  <c r="CN287" i="54"/>
  <c r="B291" i="44" s="1"/>
  <c r="CN491" i="54"/>
  <c r="B495" i="44" s="1"/>
  <c r="CN347" i="54"/>
  <c r="B351" i="44" s="1"/>
  <c r="CN744" i="54"/>
  <c r="B748" i="44" s="1"/>
  <c r="CN276" i="54"/>
  <c r="B280" i="44" s="1"/>
  <c r="CN948" i="54"/>
  <c r="B952" i="44" s="1"/>
  <c r="CN501" i="54"/>
  <c r="B505" i="44" s="1"/>
  <c r="BO77" i="54"/>
  <c r="BP77" i="54" s="1"/>
  <c r="BT41" i="54" s="1"/>
  <c r="BO107" i="54"/>
  <c r="BP107" i="54" s="1"/>
  <c r="BT56" i="54" s="1"/>
  <c r="CN500" i="54"/>
  <c r="B504" i="44" s="1"/>
  <c r="CN109" i="54"/>
  <c r="B113" i="44" s="1"/>
  <c r="BO163" i="54"/>
  <c r="BQ22" i="54"/>
  <c r="BW13" i="54" s="1"/>
  <c r="BV13" i="54"/>
  <c r="BO121" i="54"/>
  <c r="CN796" i="54"/>
  <c r="B800" i="44" s="1"/>
  <c r="CN617" i="54"/>
  <c r="B621" i="44" s="1"/>
  <c r="CN377" i="54"/>
  <c r="B381" i="44" s="1"/>
  <c r="CN181" i="54"/>
  <c r="B185" i="44" s="1"/>
  <c r="DP8" i="54"/>
  <c r="BO180" i="54"/>
  <c r="CN878" i="54"/>
  <c r="B882" i="44" s="1"/>
  <c r="CN370" i="54"/>
  <c r="B374" i="44" s="1"/>
  <c r="BO153" i="54"/>
  <c r="CN736" i="54"/>
  <c r="B740" i="44" s="1"/>
  <c r="CN995" i="54"/>
  <c r="B999" i="44" s="1"/>
  <c r="CN792" i="54"/>
  <c r="B796" i="44" s="1"/>
  <c r="CN637" i="54"/>
  <c r="B641" i="44" s="1"/>
  <c r="CN762" i="54"/>
  <c r="B766" i="44" s="1"/>
  <c r="BO114" i="54"/>
  <c r="BO15" i="54"/>
  <c r="CN499" i="54"/>
  <c r="B503" i="44" s="1"/>
  <c r="BO197" i="54"/>
  <c r="BO56" i="54"/>
  <c r="BO186" i="54"/>
  <c r="CN608" i="54"/>
  <c r="B612" i="44" s="1"/>
  <c r="BO125" i="54"/>
  <c r="BO177" i="54"/>
  <c r="BO182" i="54"/>
  <c r="BO178" i="54"/>
  <c r="CN203" i="54"/>
  <c r="B207" i="44" s="1"/>
  <c r="BO120" i="54"/>
  <c r="CN607" i="54"/>
  <c r="B611" i="44" s="1"/>
  <c r="BO32" i="54"/>
  <c r="BO193" i="54"/>
  <c r="BO139" i="54"/>
  <c r="CN994" i="54"/>
  <c r="B998" i="44" s="1"/>
  <c r="BO146" i="54"/>
  <c r="BO200" i="54"/>
  <c r="BO54" i="54"/>
  <c r="CN470" i="54"/>
  <c r="B474" i="44" s="1"/>
  <c r="BO18" i="54"/>
  <c r="CN6" i="54"/>
  <c r="BO123" i="54"/>
  <c r="CN528" i="54"/>
  <c r="B532" i="44" s="1"/>
  <c r="CN96" i="54"/>
  <c r="B100" i="44" s="1"/>
  <c r="CN298" i="54"/>
  <c r="B302" i="44" s="1"/>
  <c r="BO135" i="54"/>
  <c r="CN458" i="54"/>
  <c r="B462" i="44" s="1"/>
  <c r="CN858" i="54"/>
  <c r="B862" i="44" s="1"/>
  <c r="BO192" i="54"/>
  <c r="BO205" i="54"/>
  <c r="CN877" i="54"/>
  <c r="B881" i="44" s="1"/>
  <c r="CN890" i="54"/>
  <c r="B894" i="44" s="1"/>
  <c r="CN121" i="54"/>
  <c r="B125" i="44" s="1"/>
  <c r="CN274" i="54"/>
  <c r="B278" i="44" s="1"/>
  <c r="CN201" i="54"/>
  <c r="B205" i="44" s="1"/>
  <c r="CN448" i="54"/>
  <c r="B452" i="44" s="1"/>
  <c r="CN352" i="54"/>
  <c r="B356" i="44" s="1"/>
  <c r="CN264" i="54"/>
  <c r="B268" i="44" s="1"/>
  <c r="BO149" i="54"/>
  <c r="CN122" i="54"/>
  <c r="B126" i="44" s="1"/>
  <c r="BO94" i="54"/>
  <c r="BO52" i="54"/>
  <c r="CN799" i="54"/>
  <c r="B803" i="44" s="1"/>
  <c r="CN882" i="54"/>
  <c r="B886" i="44" s="1"/>
  <c r="CN450" i="54"/>
  <c r="B454" i="44" s="1"/>
  <c r="CN214" i="54"/>
  <c r="B218" i="44" s="1"/>
  <c r="CN536" i="54"/>
  <c r="B540" i="44" s="1"/>
  <c r="CN554" i="54"/>
  <c r="B558" i="44" s="1"/>
  <c r="CN129" i="54"/>
  <c r="B133" i="44" s="1"/>
  <c r="CN334" i="54"/>
  <c r="B338" i="44" s="1"/>
  <c r="CN794" i="54"/>
  <c r="B798" i="44" s="1"/>
  <c r="CN340" i="54"/>
  <c r="B344" i="44" s="1"/>
  <c r="CN270" i="54"/>
  <c r="B274" i="44" s="1"/>
  <c r="CN694" i="54"/>
  <c r="B698" i="44" s="1"/>
  <c r="CN391" i="54"/>
  <c r="B395" i="44" s="1"/>
  <c r="CN847" i="54"/>
  <c r="B851" i="44" s="1"/>
  <c r="CN373" i="54"/>
  <c r="B377" i="44" s="1"/>
  <c r="CN104" i="54"/>
  <c r="B108" i="44" s="1"/>
  <c r="CN505" i="54"/>
  <c r="B509" i="44" s="1"/>
  <c r="CN255" i="54"/>
  <c r="B259" i="44" s="1"/>
  <c r="CN842" i="54"/>
  <c r="B846" i="44" s="1"/>
  <c r="CN453" i="54"/>
  <c r="B457" i="44" s="1"/>
  <c r="CN687" i="54"/>
  <c r="B691" i="44" s="1"/>
  <c r="CN803" i="54"/>
  <c r="B807" i="44" s="1"/>
  <c r="CN483" i="54"/>
  <c r="B487" i="44" s="1"/>
  <c r="CN68" i="54"/>
  <c r="B72" i="44" s="1"/>
  <c r="CN407" i="54"/>
  <c r="B411" i="44" s="1"/>
  <c r="CN626" i="54"/>
  <c r="B630" i="44" s="1"/>
  <c r="CN306" i="54"/>
  <c r="B310" i="44" s="1"/>
  <c r="CN390" i="54"/>
  <c r="B394" i="44" s="1"/>
  <c r="CN591" i="54"/>
  <c r="B595" i="44" s="1"/>
  <c r="CN874" i="54"/>
  <c r="B878" i="44" s="1"/>
  <c r="CN482" i="54"/>
  <c r="B486" i="44" s="1"/>
  <c r="BP37" i="54"/>
  <c r="BT21" i="54" s="1"/>
  <c r="CN982" i="54"/>
  <c r="B986" i="44" s="1"/>
  <c r="CN641" i="54"/>
  <c r="B645" i="44" s="1"/>
  <c r="CN734" i="54"/>
  <c r="B738" i="44" s="1"/>
  <c r="CN81" i="54"/>
  <c r="B85" i="44" s="1"/>
  <c r="CN695" i="54"/>
  <c r="B699" i="44" s="1"/>
  <c r="CN707" i="54"/>
  <c r="B711" i="44" s="1"/>
  <c r="CN21" i="54"/>
  <c r="B25" i="44" s="1"/>
  <c r="CN237" i="54"/>
  <c r="B241" i="44" s="1"/>
  <c r="CN906" i="54"/>
  <c r="B910" i="44" s="1"/>
  <c r="CN577" i="54"/>
  <c r="B581" i="44" s="1"/>
  <c r="BO110" i="54"/>
  <c r="CN521" i="54"/>
  <c r="B525" i="44" s="1"/>
  <c r="CN889" i="54"/>
  <c r="B893" i="44" s="1"/>
  <c r="CN78" i="54"/>
  <c r="B82" i="44" s="1"/>
  <c r="DP9" i="54"/>
  <c r="CN789" i="54"/>
  <c r="B793" i="44" s="1"/>
  <c r="CN756" i="54"/>
  <c r="B760" i="44" s="1"/>
  <c r="CN730" i="54"/>
  <c r="B734" i="44" s="1"/>
  <c r="CN354" i="54"/>
  <c r="B358" i="44" s="1"/>
  <c r="CN723" i="54"/>
  <c r="B727" i="44" s="1"/>
  <c r="BP140" i="54"/>
  <c r="BV72" i="54" s="1"/>
  <c r="CN399" i="54"/>
  <c r="B403" i="44" s="1"/>
  <c r="BP50" i="54"/>
  <c r="BV27" i="54" s="1"/>
  <c r="CN45" i="54"/>
  <c r="B49" i="44" s="1"/>
  <c r="CN275" i="54"/>
  <c r="B279" i="44" s="1"/>
  <c r="CN398" i="54"/>
  <c r="B402" i="44" s="1"/>
  <c r="CN557" i="54"/>
  <c r="B561" i="44" s="1"/>
  <c r="CN535" i="54"/>
  <c r="B539" i="44" s="1"/>
  <c r="CN824" i="54"/>
  <c r="B828" i="44" s="1"/>
  <c r="CN404" i="54"/>
  <c r="B408" i="44" s="1"/>
  <c r="CN117" i="54"/>
  <c r="B121" i="44" s="1"/>
  <c r="CN579" i="54"/>
  <c r="B583" i="44" s="1"/>
  <c r="CN372" i="54"/>
  <c r="B376" i="44" s="1"/>
  <c r="CN476" i="54"/>
  <c r="B480" i="44" s="1"/>
  <c r="CN719" i="54"/>
  <c r="B723" i="44" s="1"/>
  <c r="CN952" i="54"/>
  <c r="B956" i="44" s="1"/>
  <c r="CN751" i="54"/>
  <c r="B755" i="44" s="1"/>
  <c r="CN211" i="54"/>
  <c r="B215" i="44" s="1"/>
  <c r="CN172" i="54"/>
  <c r="B176" i="44" s="1"/>
  <c r="CN854" i="54"/>
  <c r="B858" i="44" s="1"/>
  <c r="CN473" i="54"/>
  <c r="B477" i="44" s="1"/>
  <c r="CN565" i="54"/>
  <c r="B569" i="44" s="1"/>
  <c r="CN187" i="54"/>
  <c r="B191" i="44" s="1"/>
  <c r="CN983" i="54"/>
  <c r="B987" i="44" s="1"/>
  <c r="CN893" i="54"/>
  <c r="B897" i="44" s="1"/>
  <c r="CN718" i="54"/>
  <c r="B722" i="44" s="1"/>
  <c r="BO116" i="54"/>
  <c r="CN581" i="54"/>
  <c r="B585" i="44" s="1"/>
  <c r="CN912" i="54"/>
  <c r="B916" i="44" s="1"/>
  <c r="BO168" i="54"/>
  <c r="BO161" i="54"/>
  <c r="CN776" i="54"/>
  <c r="B780" i="44" s="1"/>
  <c r="CN986" i="54"/>
  <c r="B990" i="44" s="1"/>
  <c r="BO67" i="54"/>
  <c r="CW23" i="54"/>
  <c r="CX23" i="54" s="1"/>
  <c r="CY23" i="54" s="1"/>
  <c r="CZ23" i="54" s="1"/>
  <c r="DA23" i="54" s="1"/>
  <c r="CN366" i="54"/>
  <c r="B370" i="44" s="1"/>
  <c r="CN962" i="54"/>
  <c r="B966" i="44" s="1"/>
  <c r="CN898" i="54"/>
  <c r="B902" i="44" s="1"/>
  <c r="CN848" i="54"/>
  <c r="B852" i="44" s="1"/>
  <c r="CN502" i="54"/>
  <c r="B506" i="44" s="1"/>
  <c r="CN235" i="54"/>
  <c r="B239" i="44" s="1"/>
  <c r="CN988" i="54"/>
  <c r="B992" i="44" s="1"/>
  <c r="CW21" i="54"/>
  <c r="CX21" i="54" s="1"/>
  <c r="CY21" i="54" s="1"/>
  <c r="CZ21" i="54" s="1"/>
  <c r="DA21" i="54" s="1"/>
  <c r="CN259" i="54"/>
  <c r="B263" i="44" s="1"/>
  <c r="CN851" i="54"/>
  <c r="B855" i="44" s="1"/>
  <c r="BO102" i="54"/>
  <c r="CN79" i="54"/>
  <c r="B83" i="44" s="1"/>
  <c r="CN301" i="54"/>
  <c r="B305" i="44" s="1"/>
  <c r="BO160" i="54"/>
  <c r="CN526" i="54"/>
  <c r="B530" i="44" s="1"/>
  <c r="CN15" i="54"/>
  <c r="B19" i="44" s="1"/>
  <c r="BO31" i="54"/>
  <c r="CN257" i="54"/>
  <c r="B261" i="44" s="1"/>
  <c r="CN960" i="54"/>
  <c r="B964" i="44" s="1"/>
  <c r="CN451" i="54"/>
  <c r="B455" i="44" s="1"/>
  <c r="BO65" i="54"/>
  <c r="CN636" i="54"/>
  <c r="B640" i="44" s="1"/>
  <c r="CN524" i="54"/>
  <c r="B528" i="44" s="1"/>
  <c r="CN414" i="54"/>
  <c r="B418" i="44" s="1"/>
  <c r="CN717" i="54"/>
  <c r="B721" i="44" s="1"/>
  <c r="CN215" i="54"/>
  <c r="B219" i="44" s="1"/>
  <c r="CN513" i="54"/>
  <c r="B517" i="44" s="1"/>
  <c r="BO204" i="54"/>
  <c r="CN840" i="54"/>
  <c r="B844" i="44" s="1"/>
  <c r="CN358" i="54"/>
  <c r="B362" i="44" s="1"/>
  <c r="BO129" i="54"/>
  <c r="BO155" i="54"/>
  <c r="CN958" i="54"/>
  <c r="B962" i="44" s="1"/>
  <c r="CN380" i="54"/>
  <c r="B384" i="44" s="1"/>
  <c r="CN850" i="54"/>
  <c r="B854" i="44" s="1"/>
  <c r="BO75" i="54"/>
  <c r="CN242" i="54"/>
  <c r="B246" i="44" s="1"/>
  <c r="CN260" i="54"/>
  <c r="B264" i="44" s="1"/>
  <c r="CW22" i="54"/>
  <c r="CX22" i="54" s="1"/>
  <c r="CY22" i="54" s="1"/>
  <c r="CZ22" i="54" s="1"/>
  <c r="DA22" i="54" s="1"/>
  <c r="CN541" i="54"/>
  <c r="B545" i="44" s="1"/>
  <c r="CN7" i="54"/>
  <c r="B11" i="44" s="1"/>
  <c r="CW8" i="54"/>
  <c r="CX8" i="54" s="1"/>
  <c r="CY8" i="54" s="1"/>
  <c r="CZ8" i="54" s="1"/>
  <c r="DA8" i="54" s="1"/>
  <c r="CN46" i="54"/>
  <c r="B50" i="44" s="1"/>
  <c r="CN18" i="54"/>
  <c r="B22" i="44" s="1"/>
  <c r="CN194" i="54"/>
  <c r="B198" i="44" s="1"/>
  <c r="CN495" i="54"/>
  <c r="B499" i="44" s="1"/>
  <c r="CN472" i="54"/>
  <c r="B476" i="44" s="1"/>
  <c r="BO173" i="54"/>
  <c r="CN901" i="54"/>
  <c r="B905" i="44" s="1"/>
  <c r="CN818" i="54"/>
  <c r="B822" i="44" s="1"/>
  <c r="CN65" i="54"/>
  <c r="B69" i="44" s="1"/>
  <c r="CN613" i="54"/>
  <c r="B617" i="44" s="1"/>
  <c r="CN770" i="54"/>
  <c r="B774" i="44" s="1"/>
  <c r="CN125" i="54"/>
  <c r="B129" i="44" s="1"/>
  <c r="CN665" i="54"/>
  <c r="B669" i="44" s="1"/>
  <c r="CN155" i="54"/>
  <c r="B159" i="44" s="1"/>
  <c r="CN623" i="54"/>
  <c r="B627" i="44" s="1"/>
  <c r="CN1003" i="54"/>
  <c r="B1007" i="44" s="1"/>
  <c r="CN662" i="54"/>
  <c r="B666" i="44" s="1"/>
  <c r="CN93" i="54"/>
  <c r="B97" i="44" s="1"/>
  <c r="CN657" i="54"/>
  <c r="B661" i="44" s="1"/>
  <c r="CN443" i="54"/>
  <c r="B447" i="44" s="1"/>
  <c r="CN861" i="54"/>
  <c r="B865" i="44" s="1"/>
  <c r="CN50" i="54"/>
  <c r="B54" i="44" s="1"/>
  <c r="CN94" i="54"/>
  <c r="B98" i="44" s="1"/>
  <c r="CN131" i="54"/>
  <c r="B135" i="44" s="1"/>
  <c r="CN139" i="54"/>
  <c r="B143" i="44" s="1"/>
  <c r="CN349" i="54"/>
  <c r="B353" i="44" s="1"/>
  <c r="CN936" i="54"/>
  <c r="B940" i="44" s="1"/>
  <c r="CN558" i="54"/>
  <c r="B562" i="44" s="1"/>
  <c r="BO86" i="54"/>
  <c r="CN184" i="54"/>
  <c r="B188" i="44" s="1"/>
  <c r="CN773" i="54"/>
  <c r="B777" i="44" s="1"/>
  <c r="CN180" i="54"/>
  <c r="B184" i="44" s="1"/>
  <c r="CN29" i="54"/>
  <c r="B33" i="44" s="1"/>
  <c r="BO27" i="54"/>
  <c r="BO148" i="54"/>
  <c r="BO184" i="54"/>
  <c r="CN170" i="54"/>
  <c r="B174" i="44" s="1"/>
  <c r="CN843" i="54"/>
  <c r="B847" i="44" s="1"/>
  <c r="CN226" i="54"/>
  <c r="B230" i="44" s="1"/>
  <c r="CN691" i="54"/>
  <c r="B695" i="44" s="1"/>
  <c r="CN866" i="54"/>
  <c r="B870" i="44" s="1"/>
  <c r="CN807" i="54"/>
  <c r="B811" i="44" s="1"/>
  <c r="BO89" i="54"/>
  <c r="CN758" i="54"/>
  <c r="B762" i="44" s="1"/>
  <c r="CN409" i="54"/>
  <c r="B413" i="44" s="1"/>
  <c r="CN428" i="54"/>
  <c r="B432" i="44" s="1"/>
  <c r="CN419" i="54"/>
  <c r="B423" i="44" s="1"/>
  <c r="CW13" i="54"/>
  <c r="CX13" i="54" s="1"/>
  <c r="CY13" i="54" s="1"/>
  <c r="CZ13" i="54" s="1"/>
  <c r="DA13" i="54" s="1"/>
  <c r="CN888" i="54"/>
  <c r="B892" i="44" s="1"/>
  <c r="BO46" i="54"/>
  <c r="CN467" i="54"/>
  <c r="B471" i="44" s="1"/>
  <c r="CN656" i="54"/>
  <c r="B660" i="44" s="1"/>
  <c r="CN100" i="54"/>
  <c r="B104" i="44" s="1"/>
  <c r="CN14" i="54"/>
  <c r="B18" i="44" s="1"/>
  <c r="CN846" i="54"/>
  <c r="B850" i="44" s="1"/>
  <c r="CN600" i="54"/>
  <c r="B604" i="44" s="1"/>
  <c r="CN266" i="54"/>
  <c r="B270" i="44" s="1"/>
  <c r="CN625" i="54"/>
  <c r="B629" i="44" s="1"/>
  <c r="CN190" i="54"/>
  <c r="B194" i="44" s="1"/>
  <c r="CN908" i="54"/>
  <c r="B912" i="44" s="1"/>
  <c r="CN790" i="54"/>
  <c r="B794" i="44" s="1"/>
  <c r="CN183" i="54"/>
  <c r="B187" i="44" s="1"/>
  <c r="CN926" i="54"/>
  <c r="B930" i="44" s="1"/>
  <c r="CN474" i="54"/>
  <c r="B478" i="44" s="1"/>
  <c r="CN430" i="54"/>
  <c r="B434" i="44" s="1"/>
  <c r="CN955" i="54"/>
  <c r="B959" i="44" s="1"/>
  <c r="CN987" i="54"/>
  <c r="B991" i="44" s="1"/>
  <c r="CN302" i="54"/>
  <c r="B306" i="44" s="1"/>
  <c r="CN905" i="54"/>
  <c r="B909" i="44" s="1"/>
  <c r="CN713" i="54"/>
  <c r="B717" i="44" s="1"/>
  <c r="BO199" i="54"/>
  <c r="BO84" i="54"/>
  <c r="CN192" i="54"/>
  <c r="B196" i="44" s="1"/>
  <c r="BO33" i="54"/>
  <c r="CN37" i="54"/>
  <c r="B41" i="44" s="1"/>
  <c r="CN664" i="54"/>
  <c r="B668" i="44" s="1"/>
  <c r="CN362" i="54"/>
  <c r="B366" i="44" s="1"/>
  <c r="BP24" i="54"/>
  <c r="BV14" i="54" s="1"/>
  <c r="BP72" i="54"/>
  <c r="BV38" i="54" s="1"/>
  <c r="CN989" i="54"/>
  <c r="B993" i="44" s="1"/>
  <c r="BO11" i="54"/>
  <c r="CN937" i="54"/>
  <c r="B941" i="44" s="1"/>
  <c r="CN795" i="54"/>
  <c r="B799" i="44" s="1"/>
  <c r="CN519" i="54"/>
  <c r="B523" i="44" s="1"/>
  <c r="CN914" i="54"/>
  <c r="B918" i="44" s="1"/>
  <c r="CN77" i="54"/>
  <c r="B81" i="44" s="1"/>
  <c r="BP10" i="54"/>
  <c r="BV7" i="54" s="1"/>
  <c r="CN643" i="54"/>
  <c r="B647" i="44" s="1"/>
  <c r="CN351" i="54"/>
  <c r="B355" i="44" s="1"/>
  <c r="BP76" i="54"/>
  <c r="BV40" i="54" s="1"/>
  <c r="CN935" i="54"/>
  <c r="B939" i="44" s="1"/>
  <c r="CN375" i="54"/>
  <c r="B379" i="44" s="1"/>
  <c r="CN837" i="54"/>
  <c r="B841" i="44" s="1"/>
  <c r="CN700" i="54"/>
  <c r="B704" i="44" s="1"/>
  <c r="CN578" i="54"/>
  <c r="B582" i="44" s="1"/>
  <c r="CN239" i="54"/>
  <c r="B243" i="44" s="1"/>
  <c r="BP181" i="54"/>
  <c r="BT93" i="54" s="1"/>
  <c r="CN436" i="54"/>
  <c r="B440" i="44" s="1"/>
  <c r="CN229" i="54"/>
  <c r="B233" i="44" s="1"/>
  <c r="CN930" i="54"/>
  <c r="B934" i="44" s="1"/>
  <c r="CN221" i="54"/>
  <c r="B225" i="44" s="1"/>
  <c r="BO119" i="54"/>
  <c r="BP26" i="54"/>
  <c r="BV15" i="54" s="1"/>
  <c r="BP20" i="54"/>
  <c r="BV12" i="54" s="1"/>
  <c r="CN886" i="54"/>
  <c r="B890" i="44" s="1"/>
  <c r="CN570" i="54"/>
  <c r="B574" i="44" s="1"/>
  <c r="CN364" i="54"/>
  <c r="B368" i="44" s="1"/>
  <c r="CN606" i="54"/>
  <c r="B610" i="44" s="1"/>
  <c r="CN323" i="54"/>
  <c r="B327" i="44" s="1"/>
  <c r="CN555" i="54"/>
  <c r="B559" i="44" s="1"/>
  <c r="BP194" i="54"/>
  <c r="BV99" i="54" s="1"/>
  <c r="CN359" i="54"/>
  <c r="B363" i="44" s="1"/>
  <c r="CN672" i="54"/>
  <c r="B676" i="44" s="1"/>
  <c r="CN279" i="54"/>
  <c r="B283" i="44" s="1"/>
  <c r="CN253" i="54"/>
  <c r="B257" i="44" s="1"/>
  <c r="BO136" i="54"/>
  <c r="CN424" i="54"/>
  <c r="B428" i="44" s="1"/>
  <c r="CN327" i="54"/>
  <c r="B331" i="44" s="1"/>
  <c r="CN749" i="54"/>
  <c r="B753" i="44" s="1"/>
  <c r="CN523" i="54"/>
  <c r="B527" i="44" s="1"/>
  <c r="BP101" i="54"/>
  <c r="BT53" i="54" s="1"/>
  <c r="CN938" i="54"/>
  <c r="B942" i="44" s="1"/>
  <c r="BO188" i="54"/>
  <c r="BP126" i="54"/>
  <c r="BV65" i="54" s="1"/>
  <c r="CN179" i="54"/>
  <c r="B183" i="44" s="1"/>
  <c r="CN386" i="54"/>
  <c r="B390" i="44" s="1"/>
  <c r="CN23" i="54"/>
  <c r="B27" i="44" s="1"/>
  <c r="CN540" i="54"/>
  <c r="B544" i="44" s="1"/>
  <c r="BO156" i="54"/>
  <c r="CN421" i="54"/>
  <c r="B425" i="44" s="1"/>
  <c r="CN817" i="54"/>
  <c r="B821" i="44" s="1"/>
  <c r="CN159" i="54"/>
  <c r="B163" i="44" s="1"/>
  <c r="BO141" i="54"/>
  <c r="CN810" i="54"/>
  <c r="B814" i="44" s="1"/>
  <c r="CN246" i="54"/>
  <c r="B250" i="44" s="1"/>
  <c r="CN538" i="54"/>
  <c r="B542" i="44" s="1"/>
  <c r="CN459" i="54"/>
  <c r="B463" i="44" s="1"/>
  <c r="CN49" i="54"/>
  <c r="B53" i="44" s="1"/>
  <c r="CN162" i="54"/>
  <c r="B166" i="44" s="1"/>
  <c r="CN674" i="54"/>
  <c r="B678" i="44" s="1"/>
  <c r="CN992" i="54"/>
  <c r="B996" i="44" s="1"/>
  <c r="BO169" i="54"/>
  <c r="CN272" i="54"/>
  <c r="B276" i="44" s="1"/>
  <c r="CN310" i="54"/>
  <c r="B314" i="44" s="1"/>
  <c r="CN196" i="54"/>
  <c r="B200" i="44" s="1"/>
  <c r="CN602" i="54"/>
  <c r="B606" i="44" s="1"/>
  <c r="CN548" i="54"/>
  <c r="B552" i="44" s="1"/>
  <c r="CN788" i="54"/>
  <c r="B792" i="44" s="1"/>
  <c r="CN604" i="54"/>
  <c r="B608" i="44" s="1"/>
  <c r="CN213" i="54"/>
  <c r="B217" i="44" s="1"/>
  <c r="CN552" i="54"/>
  <c r="B556" i="44" s="1"/>
  <c r="CN682" i="54"/>
  <c r="B686" i="44" s="1"/>
  <c r="CN869" i="54"/>
  <c r="B873" i="44" s="1"/>
  <c r="BO57" i="54"/>
  <c r="BO164" i="54"/>
  <c r="CN549" i="54"/>
  <c r="B553" i="44" s="1"/>
  <c r="CN42" i="54"/>
  <c r="B46" i="44" s="1"/>
  <c r="CN395" i="54"/>
  <c r="B399" i="44" s="1"/>
  <c r="CN317" i="54"/>
  <c r="B321" i="44" s="1"/>
  <c r="CN781" i="54"/>
  <c r="B785" i="44" s="1"/>
  <c r="CN761" i="54"/>
  <c r="B765" i="44" s="1"/>
  <c r="CN808" i="54"/>
  <c r="B812" i="44" s="1"/>
  <c r="CN204" i="54"/>
  <c r="B208" i="44" s="1"/>
  <c r="CN446" i="54"/>
  <c r="B450" i="44" s="1"/>
  <c r="BP95" i="54"/>
  <c r="BT50" i="54" s="1"/>
  <c r="CN485" i="54"/>
  <c r="B489" i="44" s="1"/>
  <c r="CN43" i="54"/>
  <c r="B47" i="44" s="1"/>
  <c r="CN32" i="54"/>
  <c r="B36" i="44" s="1"/>
  <c r="CN296" i="54"/>
  <c r="B300" i="44" s="1"/>
  <c r="CN892" i="54"/>
  <c r="B896" i="44" s="1"/>
  <c r="BO151" i="54"/>
  <c r="CN852" i="54"/>
  <c r="B856" i="44" s="1"/>
  <c r="CN462" i="54"/>
  <c r="B466" i="44" s="1"/>
  <c r="CN991" i="54"/>
  <c r="B995" i="44" s="1"/>
  <c r="CN715" i="54"/>
  <c r="B719" i="44" s="1"/>
  <c r="CN33" i="54"/>
  <c r="B37" i="44" s="1"/>
  <c r="CN480" i="54"/>
  <c r="B484" i="44" s="1"/>
  <c r="CN567" i="54"/>
  <c r="B571" i="44" s="1"/>
  <c r="CN616" i="54"/>
  <c r="B620" i="44" s="1"/>
  <c r="CN669" i="54"/>
  <c r="B673" i="44" s="1"/>
  <c r="CN206" i="54"/>
  <c r="B210" i="44" s="1"/>
  <c r="CN647" i="54"/>
  <c r="B651" i="44" s="1"/>
  <c r="CN56" i="54"/>
  <c r="B60" i="44" s="1"/>
  <c r="CN968" i="54"/>
  <c r="B972" i="44" s="1"/>
  <c r="CN496" i="54"/>
  <c r="B500" i="44" s="1"/>
  <c r="BO63" i="54"/>
  <c r="CN286" i="54"/>
  <c r="B290" i="44" s="1"/>
  <c r="CN953" i="54"/>
  <c r="B957" i="44" s="1"/>
  <c r="CN73" i="54"/>
  <c r="B77" i="44" s="1"/>
  <c r="CN52" i="54"/>
  <c r="B56" i="44" s="1"/>
  <c r="CN800" i="54"/>
  <c r="B804" i="44" s="1"/>
  <c r="CN679" i="54"/>
  <c r="B683" i="44" s="1"/>
  <c r="CN423" i="54"/>
  <c r="B427" i="44" s="1"/>
  <c r="CN498" i="54"/>
  <c r="B502" i="44" s="1"/>
  <c r="CN410" i="54"/>
  <c r="B414" i="44" s="1"/>
  <c r="CN949" i="54"/>
  <c r="B953" i="44" s="1"/>
  <c r="CN834" i="54"/>
  <c r="B838" i="44" s="1"/>
  <c r="CN956" i="54"/>
  <c r="B960" i="44" s="1"/>
  <c r="CN191" i="54"/>
  <c r="B195" i="44" s="1"/>
  <c r="CN596" i="54"/>
  <c r="B600" i="44" s="1"/>
  <c r="CN97" i="54"/>
  <c r="B101" i="44" s="1"/>
  <c r="BO30" i="54"/>
  <c r="CW33" i="54"/>
  <c r="CX33" i="54" s="1"/>
  <c r="CY33" i="54" s="1"/>
  <c r="CZ33" i="54" s="1"/>
  <c r="DA33" i="54" s="1"/>
  <c r="CN856" i="54"/>
  <c r="B860" i="44" s="1"/>
  <c r="CN887" i="54"/>
  <c r="B891" i="44" s="1"/>
  <c r="CN350" i="54"/>
  <c r="B354" i="44" s="1"/>
  <c r="CN329" i="54"/>
  <c r="B333" i="44" s="1"/>
  <c r="CN780" i="54"/>
  <c r="B784" i="44" s="1"/>
  <c r="CN396" i="54"/>
  <c r="B400" i="44" s="1"/>
  <c r="BO69" i="54"/>
  <c r="BO109" i="54"/>
  <c r="CN150" i="54"/>
  <c r="B154" i="44" s="1"/>
  <c r="CN1004" i="54"/>
  <c r="B1008" i="44" s="1"/>
  <c r="CN471" i="54"/>
  <c r="B475" i="44" s="1"/>
  <c r="CW31" i="54"/>
  <c r="CX31" i="54" s="1"/>
  <c r="CY31" i="54" s="1"/>
  <c r="CZ31" i="54" s="1"/>
  <c r="DA31" i="54" s="1"/>
  <c r="CN666" i="54"/>
  <c r="B670" i="44" s="1"/>
  <c r="CN774" i="54"/>
  <c r="B778" i="44" s="1"/>
  <c r="CW20" i="54"/>
  <c r="CX20" i="54" s="1"/>
  <c r="CY20" i="54" s="1"/>
  <c r="CZ20" i="54" s="1"/>
  <c r="DA20" i="54" s="1"/>
  <c r="BO144" i="54"/>
  <c r="CN169" i="54"/>
  <c r="B173" i="44" s="1"/>
  <c r="CN646" i="54"/>
  <c r="B650" i="44" s="1"/>
  <c r="CN376" i="54"/>
  <c r="B380" i="44" s="1"/>
  <c r="CN290" i="54"/>
  <c r="B294" i="44" s="1"/>
  <c r="CN344" i="54"/>
  <c r="B348" i="44" s="1"/>
  <c r="CN70" i="54"/>
  <c r="B74" i="44" s="1"/>
  <c r="BO154" i="54"/>
  <c r="CN426" i="54"/>
  <c r="B430" i="44" s="1"/>
  <c r="CN620" i="54"/>
  <c r="B624" i="44" s="1"/>
  <c r="BO19" i="54"/>
  <c r="CN10" i="54"/>
  <c r="B14" i="44" s="1"/>
  <c r="BO70" i="54"/>
  <c r="CN584" i="54"/>
  <c r="B588" i="44" s="1"/>
  <c r="CN531" i="54"/>
  <c r="B535" i="44" s="1"/>
  <c r="CN634" i="54"/>
  <c r="B638" i="44" s="1"/>
  <c r="CN212" i="54"/>
  <c r="B216" i="44" s="1"/>
  <c r="BO74" i="54"/>
  <c r="BO137" i="54"/>
  <c r="CW30" i="54"/>
  <c r="CX30" i="54" s="1"/>
  <c r="CY30" i="54" s="1"/>
  <c r="CZ30" i="54" s="1"/>
  <c r="DA30" i="54" s="1"/>
  <c r="CN716" i="54"/>
  <c r="B720" i="44" s="1"/>
  <c r="CN592" i="54"/>
  <c r="B596" i="44" s="1"/>
  <c r="BO59" i="54"/>
  <c r="CN293" i="54"/>
  <c r="B297" i="44" s="1"/>
  <c r="CN821" i="54"/>
  <c r="B825" i="44" s="1"/>
  <c r="CN529" i="54"/>
  <c r="B533" i="44" s="1"/>
  <c r="CN112" i="54"/>
  <c r="B116" i="44" s="1"/>
  <c r="BO191" i="54"/>
  <c r="CN277" i="54"/>
  <c r="B281" i="44" s="1"/>
  <c r="CN200" i="54"/>
  <c r="B204" i="44" s="1"/>
  <c r="CN710" i="54"/>
  <c r="B714" i="44" s="1"/>
  <c r="CN332" i="54"/>
  <c r="B336" i="44" s="1"/>
  <c r="CN63" i="54"/>
  <c r="B67" i="44" s="1"/>
  <c r="BO61" i="54"/>
  <c r="CW35" i="54"/>
  <c r="CX35" i="54" s="1"/>
  <c r="CY35" i="54" s="1"/>
  <c r="CZ35" i="54" s="1"/>
  <c r="DA35" i="54" s="1"/>
  <c r="CN303" i="54"/>
  <c r="B307" i="44" s="1"/>
  <c r="CN562" i="54"/>
  <c r="B566" i="44" s="1"/>
  <c r="CN413" i="54"/>
  <c r="B417" i="44" s="1"/>
  <c r="CN76" i="54"/>
  <c r="B80" i="44" s="1"/>
  <c r="CN966" i="54"/>
  <c r="B970" i="44" s="1"/>
  <c r="CN438" i="54"/>
  <c r="B442" i="44" s="1"/>
  <c r="CN95" i="54"/>
  <c r="B99" i="44" s="1"/>
  <c r="CN136" i="54"/>
  <c r="B140" i="44" s="1"/>
  <c r="CN439" i="54"/>
  <c r="B443" i="44" s="1"/>
  <c r="BO87" i="54"/>
  <c r="CN686" i="54"/>
  <c r="B690" i="44" s="1"/>
  <c r="CN588" i="54"/>
  <c r="B592" i="44" s="1"/>
  <c r="CN57" i="54"/>
  <c r="B61" i="44" s="1"/>
  <c r="BP40" i="54"/>
  <c r="BV22" i="54" s="1"/>
  <c r="CN307" i="54"/>
  <c r="B311" i="44" s="1"/>
  <c r="CN785" i="54"/>
  <c r="B789" i="44" s="1"/>
  <c r="CN755" i="54"/>
  <c r="B759" i="44" s="1"/>
  <c r="BO60" i="54"/>
  <c r="CN697" i="54"/>
  <c r="B701" i="44" s="1"/>
  <c r="CN573" i="54"/>
  <c r="B577" i="44" s="1"/>
  <c r="CN383" i="54"/>
  <c r="B387" i="44" s="1"/>
  <c r="CN652" i="54"/>
  <c r="B656" i="44" s="1"/>
  <c r="CN248" i="54"/>
  <c r="B252" i="44" s="1"/>
  <c r="CN611" i="54"/>
  <c r="B615" i="44" s="1"/>
  <c r="CN295" i="54"/>
  <c r="B299" i="44" s="1"/>
  <c r="CN928" i="54"/>
  <c r="B932" i="44" s="1"/>
  <c r="CN530" i="54"/>
  <c r="B534" i="44" s="1"/>
  <c r="CN314" i="54"/>
  <c r="B318" i="44" s="1"/>
  <c r="CN932" i="54"/>
  <c r="B936" i="44" s="1"/>
  <c r="BP93" i="54"/>
  <c r="BT49" i="54" s="1"/>
  <c r="CN507" i="54"/>
  <c r="B511" i="44" s="1"/>
  <c r="CN288" i="54"/>
  <c r="B292" i="44" s="1"/>
  <c r="BO183" i="54"/>
  <c r="CN336" i="54"/>
  <c r="B340" i="44" s="1"/>
  <c r="CN864" i="54"/>
  <c r="B868" i="44" s="1"/>
  <c r="CN835" i="54"/>
  <c r="B839" i="44" s="1"/>
  <c r="CN312" i="54"/>
  <c r="B316" i="44" s="1"/>
  <c r="CN365" i="54"/>
  <c r="B369" i="44" s="1"/>
  <c r="CN767" i="54"/>
  <c r="B771" i="44" s="1"/>
  <c r="CN30" i="54"/>
  <c r="B34" i="44" s="1"/>
  <c r="CN397" i="54"/>
  <c r="B401" i="44" s="1"/>
  <c r="CN445" i="54"/>
  <c r="B449" i="44" s="1"/>
  <c r="CN64" i="54"/>
  <c r="B68" i="44" s="1"/>
  <c r="CN640" i="54"/>
  <c r="B644" i="44" s="1"/>
  <c r="CN651" i="54"/>
  <c r="B655" i="44" s="1"/>
  <c r="CN822" i="54"/>
  <c r="B826" i="44" s="1"/>
  <c r="CN515" i="54"/>
  <c r="B519" i="44" s="1"/>
  <c r="CN601" i="54"/>
  <c r="B605" i="44" s="1"/>
  <c r="CN865" i="54"/>
  <c r="B869" i="44" s="1"/>
  <c r="CN494" i="54"/>
  <c r="B498" i="44" s="1"/>
  <c r="CN281" i="54"/>
  <c r="B285" i="44" s="1"/>
  <c r="CN83" i="54"/>
  <c r="B87" i="44" s="1"/>
  <c r="BO83" i="54"/>
  <c r="CN973" i="54"/>
  <c r="B977" i="44" s="1"/>
  <c r="CN356" i="54"/>
  <c r="B360" i="44" s="1"/>
  <c r="CN158" i="54"/>
  <c r="B162" i="44" s="1"/>
  <c r="CN563" i="54"/>
  <c r="B567" i="44" s="1"/>
  <c r="CW27" i="54"/>
  <c r="CX27" i="54" s="1"/>
  <c r="CY27" i="54" s="1"/>
  <c r="CZ27" i="54" s="1"/>
  <c r="DA27" i="54" s="1"/>
  <c r="BO98" i="54"/>
  <c r="CN461" i="54"/>
  <c r="B465" i="44" s="1"/>
  <c r="CN830" i="54"/>
  <c r="B834" i="44" s="1"/>
  <c r="CN87" i="54"/>
  <c r="B91" i="44" s="1"/>
  <c r="CN54" i="54"/>
  <c r="B58" i="44" s="1"/>
  <c r="BP12" i="54"/>
  <c r="BV8" i="54" s="1"/>
  <c r="CN802" i="54"/>
  <c r="B806" i="44" s="1"/>
  <c r="BP90" i="54"/>
  <c r="BV47" i="54" s="1"/>
  <c r="BO55" i="54"/>
  <c r="CN783" i="54"/>
  <c r="B787" i="44" s="1"/>
  <c r="CN813" i="54"/>
  <c r="B817" i="44" s="1"/>
  <c r="CN403" i="54"/>
  <c r="B407" i="44" s="1"/>
  <c r="CN811" i="54"/>
  <c r="B815" i="44" s="1"/>
  <c r="CN238" i="54"/>
  <c r="B242" i="44" s="1"/>
  <c r="CN797" i="54"/>
  <c r="B801" i="44" s="1"/>
  <c r="CN418" i="54"/>
  <c r="B422" i="44" s="1"/>
  <c r="CN826" i="54"/>
  <c r="B830" i="44" s="1"/>
  <c r="CN816" i="54"/>
  <c r="B820" i="44" s="1"/>
  <c r="CN809" i="54"/>
  <c r="B813" i="44" s="1"/>
  <c r="BO45" i="54"/>
  <c r="CN510" i="54"/>
  <c r="B514" i="44" s="1"/>
  <c r="CN589" i="54"/>
  <c r="B593" i="44" s="1"/>
  <c r="CN619" i="54"/>
  <c r="B623" i="44" s="1"/>
  <c r="CN128" i="54"/>
  <c r="B132" i="44" s="1"/>
  <c r="CN546" i="54"/>
  <c r="B550" i="44" s="1"/>
  <c r="CN388" i="54"/>
  <c r="B392" i="44" s="1"/>
  <c r="CN143" i="54"/>
  <c r="B147" i="44" s="1"/>
  <c r="CN649" i="54"/>
  <c r="B653" i="44" s="1"/>
  <c r="CN481" i="54"/>
  <c r="B485" i="44" s="1"/>
  <c r="BO130" i="54"/>
  <c r="BO42" i="54"/>
  <c r="CN361" i="54"/>
  <c r="B365" i="44" s="1"/>
  <c r="CN469" i="54"/>
  <c r="B473" i="44" s="1"/>
  <c r="CN737" i="54"/>
  <c r="B741" i="44" s="1"/>
  <c r="BP158" i="54"/>
  <c r="BV81" i="54" s="1"/>
  <c r="CN871" i="54"/>
  <c r="B875" i="44" s="1"/>
  <c r="CN326" i="54"/>
  <c r="B330" i="44" s="1"/>
  <c r="CN110" i="54"/>
  <c r="B114" i="44" s="1"/>
  <c r="BO133" i="54"/>
  <c r="CN157" i="54"/>
  <c r="B161" i="44" s="1"/>
  <c r="BO142" i="54"/>
  <c r="CN220" i="54"/>
  <c r="B224" i="44" s="1"/>
  <c r="CN668" i="54"/>
  <c r="B672" i="44" s="1"/>
  <c r="BP39" i="54"/>
  <c r="BT22" i="54" s="1"/>
  <c r="BO28" i="54"/>
  <c r="CN89" i="54"/>
  <c r="B93" i="44" s="1"/>
  <c r="CN841" i="54"/>
  <c r="B845" i="44" s="1"/>
  <c r="CN282" i="54"/>
  <c r="B286" i="44" s="1"/>
  <c r="CN561" i="54"/>
  <c r="B565" i="44" s="1"/>
  <c r="CW19" i="54"/>
  <c r="CX19" i="54" s="1"/>
  <c r="CY19" i="54" s="1"/>
  <c r="CZ19" i="54" s="1"/>
  <c r="DA19" i="54" s="1"/>
  <c r="CN67" i="54"/>
  <c r="B71" i="44" s="1"/>
  <c r="CN993" i="54"/>
  <c r="B997" i="44" s="1"/>
  <c r="CN346" i="54"/>
  <c r="B350" i="44" s="1"/>
  <c r="CN492" i="54"/>
  <c r="B496" i="44" s="1"/>
  <c r="BO105" i="54"/>
  <c r="CN984" i="54"/>
  <c r="B988" i="44" s="1"/>
  <c r="CN833" i="54"/>
  <c r="B837" i="44" s="1"/>
  <c r="CN815" i="54"/>
  <c r="B819" i="44" s="1"/>
  <c r="CW11" i="54"/>
  <c r="CX11" i="54" s="1"/>
  <c r="CY11" i="54" s="1"/>
  <c r="CZ11" i="54" s="1"/>
  <c r="DA11" i="54" s="1"/>
  <c r="CN754" i="54"/>
  <c r="B758" i="44" s="1"/>
  <c r="CN252" i="54"/>
  <c r="B256" i="44" s="1"/>
  <c r="CN663" i="54"/>
  <c r="B667" i="44" s="1"/>
  <c r="CN408" i="54"/>
  <c r="B412" i="44" s="1"/>
  <c r="CN432" i="54"/>
  <c r="B436" i="44" s="1"/>
  <c r="CN922" i="54"/>
  <c r="B926" i="44" s="1"/>
  <c r="CN186" i="54"/>
  <c r="B190" i="44" s="1"/>
  <c r="BO43" i="54"/>
  <c r="CN315" i="54"/>
  <c r="B319" i="44" s="1"/>
  <c r="CN827" i="54"/>
  <c r="B831" i="44" s="1"/>
  <c r="CN225" i="54"/>
  <c r="B229" i="44" s="1"/>
  <c r="CW15" i="54"/>
  <c r="CX15" i="54" s="1"/>
  <c r="CY15" i="54" s="1"/>
  <c r="CZ15" i="54" s="1"/>
  <c r="DA15" i="54" s="1"/>
  <c r="BO167" i="54"/>
  <c r="CN210" i="54"/>
  <c r="B214" i="44" s="1"/>
  <c r="CN764" i="54"/>
  <c r="B768" i="44" s="1"/>
  <c r="CN595" i="54"/>
  <c r="B599" i="44" s="1"/>
  <c r="BO9" i="54"/>
  <c r="CN412" i="54"/>
  <c r="B416" i="44" s="1"/>
  <c r="CN820" i="54"/>
  <c r="B824" i="44" s="1"/>
  <c r="BO85" i="54"/>
  <c r="CN316" i="54"/>
  <c r="B320" i="44" s="1"/>
  <c r="CN959" i="54"/>
  <c r="B963" i="44" s="1"/>
  <c r="CN516" i="54"/>
  <c r="B520" i="44" s="1"/>
  <c r="CN571" i="54"/>
  <c r="B575" i="44" s="1"/>
  <c r="CN997" i="54"/>
  <c r="B1001" i="44" s="1"/>
  <c r="CN829" i="54"/>
  <c r="B833" i="44" s="1"/>
  <c r="BO29" i="54"/>
  <c r="CN478" i="54"/>
  <c r="B482" i="44" s="1"/>
  <c r="BO201" i="54"/>
  <c r="BO100" i="54"/>
  <c r="CN262" i="54"/>
  <c r="B266" i="44" s="1"/>
  <c r="CN706" i="54"/>
  <c r="B710" i="44" s="1"/>
  <c r="CN178" i="54"/>
  <c r="B182" i="44" s="1"/>
  <c r="CN291" i="54"/>
  <c r="B295" i="44" s="1"/>
  <c r="CN401" i="54"/>
  <c r="B405" i="44" s="1"/>
  <c r="CN923" i="54"/>
  <c r="B927" i="44" s="1"/>
  <c r="CN245" i="54"/>
  <c r="B249" i="44" s="1"/>
  <c r="CW7" i="54"/>
  <c r="CX7" i="54" s="1"/>
  <c r="CY7" i="54" s="1"/>
  <c r="CZ7" i="54" s="1"/>
  <c r="DA7" i="54" s="1"/>
  <c r="DP7" i="54"/>
  <c r="BO117" i="54"/>
  <c r="CN586" i="54"/>
  <c r="B590" i="44" s="1"/>
  <c r="BO51" i="54"/>
  <c r="CN267" i="54"/>
  <c r="B271" i="44" s="1"/>
  <c r="BO172" i="54"/>
  <c r="BO179" i="54"/>
  <c r="CN348" i="54"/>
  <c r="B352" i="44" s="1"/>
  <c r="CN381" i="54"/>
  <c r="B385" i="44" s="1"/>
  <c r="CN533" i="54"/>
  <c r="B537" i="44" s="1"/>
  <c r="CN103" i="54"/>
  <c r="B107" i="44" s="1"/>
  <c r="CN107" i="54"/>
  <c r="B111" i="44" s="1"/>
  <c r="CN996" i="54"/>
  <c r="B1000" i="44" s="1"/>
  <c r="CN99" i="54"/>
  <c r="B103" i="44" s="1"/>
  <c r="CN658" i="54"/>
  <c r="B662" i="44" s="1"/>
  <c r="CN1002" i="54"/>
  <c r="B1006" i="44" s="1"/>
  <c r="CN299" i="54"/>
  <c r="B303" i="44" s="1"/>
  <c r="CN550" i="54"/>
  <c r="B554" i="44" s="1"/>
  <c r="CN324" i="54"/>
  <c r="B328" i="44" s="1"/>
  <c r="CN699" i="54"/>
  <c r="B703" i="44" s="1"/>
  <c r="CN920" i="54"/>
  <c r="B924" i="44" s="1"/>
  <c r="CN197" i="54"/>
  <c r="B201" i="44" s="1"/>
  <c r="CN341" i="54"/>
  <c r="B345" i="44" s="1"/>
  <c r="CN944" i="54"/>
  <c r="B948" i="44" s="1"/>
  <c r="CN441" i="54"/>
  <c r="B445" i="44" s="1"/>
  <c r="CN247" i="54"/>
  <c r="B251" i="44" s="1"/>
  <c r="BO175" i="54"/>
  <c r="CN168" i="54"/>
  <c r="B172" i="44" s="1"/>
  <c r="CN490" i="54"/>
  <c r="B494" i="44" s="1"/>
  <c r="BO170" i="54"/>
  <c r="CN527" i="54"/>
  <c r="B531" i="44" s="1"/>
  <c r="CN945" i="54"/>
  <c r="B949" i="44" s="1"/>
  <c r="CN345" i="54"/>
  <c r="B349" i="44" s="1"/>
  <c r="BO189" i="54"/>
  <c r="CN916" i="54"/>
  <c r="B920" i="44" s="1"/>
  <c r="CN167" i="54"/>
  <c r="B171" i="44" s="1"/>
  <c r="CN683" i="54"/>
  <c r="B687" i="44" s="1"/>
  <c r="CN393" i="54"/>
  <c r="B397" i="44" s="1"/>
  <c r="CN587" i="54"/>
  <c r="B591" i="44" s="1"/>
  <c r="CN337" i="54"/>
  <c r="B341" i="44" s="1"/>
  <c r="CN972" i="54"/>
  <c r="B976" i="44" s="1"/>
  <c r="CN630" i="54"/>
  <c r="B634" i="44" s="1"/>
  <c r="CN224" i="54"/>
  <c r="B228" i="44" s="1"/>
  <c r="CN747" i="54"/>
  <c r="B751" i="44" s="1"/>
  <c r="CN680" i="54"/>
  <c r="B684" i="44" s="1"/>
  <c r="CN731" i="54"/>
  <c r="B735" i="44" s="1"/>
  <c r="BO21" i="54"/>
  <c r="CN35" i="54"/>
  <c r="B39" i="44" s="1"/>
  <c r="CN633" i="54"/>
  <c r="B637" i="44" s="1"/>
  <c r="CN154" i="54"/>
  <c r="B158" i="44" s="1"/>
  <c r="CN534" i="54"/>
  <c r="B538" i="44" s="1"/>
  <c r="CN514" i="54"/>
  <c r="B518" i="44" s="1"/>
  <c r="BO138" i="54"/>
  <c r="CN406" i="54"/>
  <c r="B410" i="44" s="1"/>
  <c r="BO53" i="54"/>
  <c r="CN990" i="54"/>
  <c r="B994" i="44" s="1"/>
  <c r="CN233" i="54"/>
  <c r="B237" i="44" s="1"/>
  <c r="BP103" i="54"/>
  <c r="BT54" i="54" s="1"/>
  <c r="CW32" i="54"/>
  <c r="CX32" i="54" s="1"/>
  <c r="CY32" i="54" s="1"/>
  <c r="CZ32" i="54" s="1"/>
  <c r="DA32" i="54" s="1"/>
  <c r="CN970" i="54"/>
  <c r="B974" i="44" s="1"/>
  <c r="CN486" i="54"/>
  <c r="B490" i="44" s="1"/>
  <c r="CN650" i="54"/>
  <c r="B654" i="44" s="1"/>
  <c r="BP187" i="54"/>
  <c r="BT96" i="54" s="1"/>
  <c r="CN300" i="54"/>
  <c r="B304" i="44" s="1"/>
  <c r="CN793" i="54"/>
  <c r="B797" i="44" s="1"/>
  <c r="CN742" i="54"/>
  <c r="B746" i="44" s="1"/>
  <c r="BO97" i="54"/>
  <c r="CN320" i="54"/>
  <c r="B324" i="44" s="1"/>
  <c r="CW14" i="54"/>
  <c r="CX14" i="54" s="1"/>
  <c r="CY14" i="54" s="1"/>
  <c r="CZ14" i="54" s="1"/>
  <c r="DA14" i="54" s="1"/>
  <c r="CN743" i="54"/>
  <c r="B747" i="44" s="1"/>
  <c r="CN156" i="54"/>
  <c r="B160" i="44" s="1"/>
  <c r="CN684" i="54"/>
  <c r="B688" i="44" s="1"/>
  <c r="BO134" i="54"/>
  <c r="CN217" i="54"/>
  <c r="B221" i="44" s="1"/>
  <c r="CN919" i="54"/>
  <c r="B923" i="44" s="1"/>
  <c r="CN120" i="54"/>
  <c r="B124" i="44" s="1"/>
  <c r="CN753" i="54"/>
  <c r="B757" i="44" s="1"/>
  <c r="CN659" i="54"/>
  <c r="B663" i="44" s="1"/>
  <c r="CN417" i="54"/>
  <c r="B421" i="44" s="1"/>
  <c r="CN402" i="54"/>
  <c r="B406" i="44" s="1"/>
  <c r="CN655" i="54"/>
  <c r="B659" i="44" s="1"/>
  <c r="CN974" i="54"/>
  <c r="B978" i="44" s="1"/>
  <c r="CN777" i="54"/>
  <c r="B781" i="44" s="1"/>
  <c r="CN161" i="54"/>
  <c r="B165" i="44" s="1"/>
  <c r="CN146" i="54"/>
  <c r="B150" i="44" s="1"/>
  <c r="CN463" i="54"/>
  <c r="B467" i="44" s="1"/>
  <c r="CN133" i="54"/>
  <c r="B137" i="44" s="1"/>
  <c r="CN227" i="54"/>
  <c r="B231" i="44" s="1"/>
  <c r="CN979" i="54"/>
  <c r="B983" i="44" s="1"/>
  <c r="CN678" i="54"/>
  <c r="B682" i="44" s="1"/>
  <c r="CN468" i="54"/>
  <c r="B472" i="44" s="1"/>
  <c r="CN732" i="54"/>
  <c r="B736" i="44" s="1"/>
  <c r="CN671" i="54"/>
  <c r="B675" i="44" s="1"/>
  <c r="CN234" i="54"/>
  <c r="B238" i="44" s="1"/>
  <c r="CN452" i="54"/>
  <c r="B456" i="44" s="1"/>
  <c r="CN692" i="54"/>
  <c r="B696" i="44" s="1"/>
  <c r="CN101" i="54"/>
  <c r="B105" i="44" s="1"/>
  <c r="CN71" i="54"/>
  <c r="B75" i="44" s="1"/>
  <c r="CN929" i="54"/>
  <c r="B933" i="44" s="1"/>
  <c r="CN297" i="54"/>
  <c r="B301" i="44" s="1"/>
  <c r="BO159" i="54"/>
  <c r="CW29" i="54"/>
  <c r="CX29" i="54" s="1"/>
  <c r="CY29" i="54" s="1"/>
  <c r="CZ29" i="54" s="1"/>
  <c r="DA29" i="54" s="1"/>
  <c r="CN639" i="54"/>
  <c r="B643" i="44" s="1"/>
  <c r="CN963" i="54"/>
  <c r="B967" i="44" s="1"/>
  <c r="CN798" i="54"/>
  <c r="B802" i="44" s="1"/>
  <c r="CN74" i="54"/>
  <c r="B78" i="44" s="1"/>
  <c r="CN171" i="54"/>
  <c r="B175" i="44" s="1"/>
  <c r="CN590" i="54"/>
  <c r="B594" i="44" s="1"/>
  <c r="CN254" i="54"/>
  <c r="B258" i="44" s="1"/>
  <c r="CN371" i="54"/>
  <c r="B375" i="44" s="1"/>
  <c r="BP166" i="54"/>
  <c r="BV85" i="54" s="1"/>
  <c r="CN444" i="54"/>
  <c r="B448" i="44" s="1"/>
  <c r="CN911" i="54"/>
  <c r="B915" i="44" s="1"/>
  <c r="CN80" i="54"/>
  <c r="B84" i="44" s="1"/>
  <c r="CN138" i="54"/>
  <c r="B142" i="44" s="1"/>
  <c r="CN147" i="54"/>
  <c r="B151" i="44" s="1"/>
  <c r="CN598" i="54"/>
  <c r="B602" i="44" s="1"/>
  <c r="CN506" i="54"/>
  <c r="B510" i="44" s="1"/>
  <c r="CN576" i="54"/>
  <c r="B580" i="44" s="1"/>
  <c r="BO150" i="54"/>
  <c r="CN400" i="54"/>
  <c r="B404" i="44" s="1"/>
  <c r="CN173" i="54"/>
  <c r="B177" i="44" s="1"/>
  <c r="CN950" i="54"/>
  <c r="B954" i="44" s="1"/>
  <c r="CN82" i="54"/>
  <c r="B86" i="44" s="1"/>
  <c r="BO122" i="54"/>
  <c r="CN722" i="54"/>
  <c r="B726" i="44" s="1"/>
  <c r="CN913" i="54"/>
  <c r="B917" i="44" s="1"/>
  <c r="BO203" i="54"/>
  <c r="CN978" i="54"/>
  <c r="B982" i="44" s="1"/>
  <c r="CN152" i="54"/>
  <c r="B156" i="44" s="1"/>
  <c r="BO171" i="54"/>
  <c r="BO79" i="54"/>
  <c r="CN198" i="54"/>
  <c r="B202" i="44" s="1"/>
  <c r="CN855" i="54"/>
  <c r="B859" i="44" s="1"/>
  <c r="CN165" i="54"/>
  <c r="B169" i="44" s="1"/>
  <c r="CN575" i="54"/>
  <c r="B579" i="44" s="1"/>
  <c r="CN322" i="54"/>
  <c r="B326" i="44" s="1"/>
  <c r="CN942" i="54"/>
  <c r="B946" i="44" s="1"/>
  <c r="CN189" i="54"/>
  <c r="B193" i="44" s="1"/>
  <c r="CN379" i="54"/>
  <c r="B383" i="44" s="1"/>
  <c r="CN113" i="54"/>
  <c r="B117" i="44" s="1"/>
  <c r="BO41" i="54"/>
  <c r="CN838" i="54"/>
  <c r="B842" i="44" s="1"/>
  <c r="BP66" i="54"/>
  <c r="BV35" i="54" s="1"/>
  <c r="CN58" i="54"/>
  <c r="B62" i="44" s="1"/>
  <c r="CN435" i="54"/>
  <c r="B439" i="44" s="1"/>
  <c r="CN313" i="54"/>
  <c r="B317" i="44" s="1"/>
  <c r="CN454" i="54"/>
  <c r="B458" i="44" s="1"/>
  <c r="CN814" i="54"/>
  <c r="B818" i="44" s="1"/>
  <c r="BO162" i="54"/>
  <c r="CN126" i="54"/>
  <c r="B130" i="44" s="1"/>
  <c r="CN92" i="54"/>
  <c r="B96" i="44" s="1"/>
  <c r="CN685" i="54"/>
  <c r="B689" i="44" s="1"/>
  <c r="CN75" i="54"/>
  <c r="B79" i="44" s="1"/>
  <c r="CN218" i="54"/>
  <c r="B222" i="44" s="1"/>
  <c r="BO71" i="54"/>
  <c r="BO96" i="54"/>
  <c r="CN108" i="54"/>
  <c r="B112" i="44" s="1"/>
  <c r="CN681" i="54"/>
  <c r="B685" i="44" s="1"/>
  <c r="CN484" i="54"/>
  <c r="B488" i="44" s="1"/>
  <c r="CN442" i="54"/>
  <c r="B446" i="44" s="1"/>
  <c r="CN867" i="54"/>
  <c r="B871" i="44" s="1"/>
  <c r="CN415" i="54"/>
  <c r="B419" i="44" s="1"/>
  <c r="CN148" i="54"/>
  <c r="B152" i="44" s="1"/>
  <c r="CN951" i="54"/>
  <c r="B955" i="44" s="1"/>
  <c r="CN537" i="54"/>
  <c r="B541" i="44" s="1"/>
  <c r="CN311" i="54"/>
  <c r="B315" i="44" s="1"/>
  <c r="CN746" i="54"/>
  <c r="B750" i="44" s="1"/>
  <c r="CN628" i="54"/>
  <c r="B632" i="44" s="1"/>
  <c r="CN353" i="54"/>
  <c r="B357" i="44" s="1"/>
  <c r="CN998" i="54"/>
  <c r="B1002" i="44" s="1"/>
  <c r="CN151" i="54"/>
  <c r="B155" i="44" s="1"/>
  <c r="CN134" i="54"/>
  <c r="B138" i="44" s="1"/>
  <c r="CW12" i="54"/>
  <c r="CX12" i="54" s="1"/>
  <c r="CY12" i="54" s="1"/>
  <c r="CZ12" i="54" s="1"/>
  <c r="DA12" i="54" s="1"/>
  <c r="CN308" i="54"/>
  <c r="B312" i="44" s="1"/>
  <c r="CN940" i="54"/>
  <c r="B944" i="44" s="1"/>
  <c r="CN568" i="54"/>
  <c r="B572" i="44" s="1"/>
  <c r="CN232" i="54"/>
  <c r="B236" i="44" s="1"/>
  <c r="CN539" i="54"/>
  <c r="B543" i="44" s="1"/>
  <c r="CN884" i="54"/>
  <c r="B888" i="44" s="1"/>
  <c r="CN124" i="54"/>
  <c r="B128" i="44" s="1"/>
  <c r="CN102" i="54"/>
  <c r="B106" i="44" s="1"/>
  <c r="CN560" i="54"/>
  <c r="B564" i="44" s="1"/>
  <c r="CN667" i="54"/>
  <c r="B671" i="44" s="1"/>
  <c r="CN880" i="54"/>
  <c r="B884" i="44" s="1"/>
  <c r="CN394" i="54"/>
  <c r="B398" i="44" s="1"/>
  <c r="CW18" i="54"/>
  <c r="CX18" i="54" s="1"/>
  <c r="CY18" i="54" s="1"/>
  <c r="CZ18" i="54" s="1"/>
  <c r="DA18" i="54" s="1"/>
  <c r="CW36" i="54"/>
  <c r="CX36" i="54" s="1"/>
  <c r="CY36" i="54" s="1"/>
  <c r="CZ36" i="54" s="1"/>
  <c r="DA36" i="54" s="1"/>
  <c r="BO44" i="54"/>
  <c r="CN836" i="54"/>
  <c r="B840" i="44" s="1"/>
  <c r="CN508" i="54"/>
  <c r="B512" i="44" s="1"/>
  <c r="CN263" i="54"/>
  <c r="B267" i="44" s="1"/>
  <c r="CN632" i="54"/>
  <c r="B636" i="44" s="1"/>
  <c r="CW34" i="54"/>
  <c r="CX34" i="54" s="1"/>
  <c r="CY34" i="54" s="1"/>
  <c r="CZ34" i="54" s="1"/>
  <c r="DA34" i="54" s="1"/>
  <c r="CN760" i="54"/>
  <c r="B764" i="44" s="1"/>
  <c r="CN16" i="54"/>
  <c r="B20" i="44" s="1"/>
  <c r="CN360" i="54"/>
  <c r="B364" i="44" s="1"/>
  <c r="CN278" i="54"/>
  <c r="B282" i="44" s="1"/>
  <c r="CN440" i="54"/>
  <c r="B444" i="44" s="1"/>
  <c r="CN39" i="54"/>
  <c r="B43" i="44" s="1"/>
  <c r="CN130" i="54"/>
  <c r="B134" i="44" s="1"/>
  <c r="CN207" i="54"/>
  <c r="B211" i="44" s="1"/>
  <c r="CN654" i="54"/>
  <c r="B658" i="44" s="1"/>
  <c r="CN975" i="54"/>
  <c r="B979" i="44" s="1"/>
  <c r="BO145" i="54"/>
  <c r="CN701" i="54"/>
  <c r="B705" i="44" s="1"/>
  <c r="CN748" i="54"/>
  <c r="B752" i="44" s="1"/>
  <c r="CN805" i="54"/>
  <c r="B809" i="44" s="1"/>
  <c r="CN605" i="54"/>
  <c r="B609" i="44" s="1"/>
  <c r="BO7" i="54"/>
  <c r="CN106" i="54"/>
  <c r="B110" i="44" s="1"/>
  <c r="CN556" i="54"/>
  <c r="B560" i="44" s="1"/>
  <c r="BO58" i="54"/>
  <c r="CN891" i="54"/>
  <c r="B895" i="44" s="1"/>
  <c r="CN702" i="54"/>
  <c r="B706" i="44" s="1"/>
  <c r="CN389" i="54"/>
  <c r="B393" i="44" s="1"/>
  <c r="CN127" i="54"/>
  <c r="B131" i="44" s="1"/>
  <c r="CN518" i="54"/>
  <c r="B522" i="44" s="1"/>
  <c r="CN597" i="54"/>
  <c r="B601" i="44" s="1"/>
  <c r="CN778" i="54"/>
  <c r="B782" i="44" s="1"/>
  <c r="CN618" i="54"/>
  <c r="B622" i="44" s="1"/>
  <c r="CN328" i="54"/>
  <c r="B332" i="44" s="1"/>
  <c r="CN627" i="54"/>
  <c r="B631" i="44" s="1"/>
  <c r="CN222" i="54"/>
  <c r="B226" i="44" s="1"/>
  <c r="CN188" i="54"/>
  <c r="B192" i="44" s="1"/>
  <c r="BO34" i="54"/>
  <c r="CN249" i="54"/>
  <c r="B253" i="44" s="1"/>
  <c r="CN859" i="54"/>
  <c r="B863" i="44" s="1"/>
  <c r="CN532" i="54"/>
  <c r="B536" i="44" s="1"/>
  <c r="CN509" i="54"/>
  <c r="B513" i="44" s="1"/>
  <c r="CN304" i="54"/>
  <c r="B308" i="44" s="1"/>
  <c r="BO112" i="54"/>
  <c r="CN202" i="54"/>
  <c r="B206" i="44" s="1"/>
  <c r="CN90" i="54"/>
  <c r="B94" i="44" s="1"/>
  <c r="BO152" i="54"/>
  <c r="DP10" i="54"/>
  <c r="DP14" i="54"/>
  <c r="BO106" i="54"/>
  <c r="CN431" i="54"/>
  <c r="B435" i="44" s="1"/>
  <c r="CN648" i="54"/>
  <c r="B652" i="44" s="1"/>
  <c r="CN564" i="54"/>
  <c r="B568" i="44" s="1"/>
  <c r="BO202" i="54"/>
  <c r="CN677" i="54"/>
  <c r="B681" i="44" s="1"/>
  <c r="BO143" i="54"/>
  <c r="CN1001" i="54"/>
  <c r="B1005" i="44" s="1"/>
  <c r="BP35" i="54"/>
  <c r="BT20" i="54" s="1"/>
  <c r="BP124" i="54"/>
  <c r="BV64" i="54" s="1"/>
  <c r="CN271" i="54"/>
  <c r="B275" i="44" s="1"/>
  <c r="BO128" i="54"/>
  <c r="CN875" i="54"/>
  <c r="B879" i="44" s="1"/>
  <c r="CN331" i="54"/>
  <c r="B335" i="44" s="1"/>
  <c r="CN26" i="54"/>
  <c r="B30" i="44" s="1"/>
  <c r="CN612" i="54"/>
  <c r="B616" i="44" s="1"/>
  <c r="CN309" i="54"/>
  <c r="B313" i="44" s="1"/>
  <c r="CN895" i="54"/>
  <c r="B899" i="44" s="1"/>
  <c r="CN977" i="54"/>
  <c r="B981" i="44" s="1"/>
  <c r="CN580" i="54"/>
  <c r="B584" i="44" s="1"/>
  <c r="CN244" i="54"/>
  <c r="B248" i="44" s="1"/>
  <c r="BP157" i="54"/>
  <c r="BT81" i="54" s="1"/>
  <c r="CN572" i="54"/>
  <c r="B576" i="44" s="1"/>
  <c r="CN91" i="54"/>
  <c r="B95" i="44" s="1"/>
  <c r="CN160" i="54"/>
  <c r="B164" i="44" s="1"/>
  <c r="CN910" i="54"/>
  <c r="B914" i="44" s="1"/>
  <c r="CN915" i="54"/>
  <c r="B919" i="44" s="1"/>
  <c r="CW26" i="54"/>
  <c r="CX26" i="54" s="1"/>
  <c r="CY26" i="54" s="1"/>
  <c r="CZ26" i="54" s="1"/>
  <c r="DA26" i="54" s="1"/>
  <c r="BO198" i="54"/>
  <c r="CN566" i="54"/>
  <c r="B570" i="44" s="1"/>
  <c r="CN728" i="54"/>
  <c r="B732" i="44" s="1"/>
  <c r="CN177" i="54"/>
  <c r="B181" i="44" s="1"/>
  <c r="CN708" i="54"/>
  <c r="B712" i="44" s="1"/>
  <c r="CN86" i="54"/>
  <c r="B90" i="44" s="1"/>
  <c r="BO73" i="54"/>
  <c r="BP127" i="54"/>
  <c r="BT66" i="54" s="1"/>
  <c r="BO78" i="54"/>
  <c r="CN941" i="54"/>
  <c r="B945" i="44" s="1"/>
  <c r="CN769" i="54"/>
  <c r="B773" i="44" s="1"/>
  <c r="CN144" i="54"/>
  <c r="B148" i="44" s="1"/>
  <c r="BO14" i="54"/>
  <c r="CN387" i="54"/>
  <c r="B391" i="44" s="1"/>
  <c r="CN709" i="54"/>
  <c r="B713" i="44" s="1"/>
  <c r="CN559" i="54"/>
  <c r="B563" i="44" s="1"/>
  <c r="BO80" i="54"/>
  <c r="CN163" i="54"/>
  <c r="B167" i="44" s="1"/>
  <c r="CN832" i="54"/>
  <c r="B836" i="44" s="1"/>
  <c r="CN924" i="54"/>
  <c r="B928" i="44" s="1"/>
  <c r="CN870" i="54"/>
  <c r="B874" i="44" s="1"/>
  <c r="CN903" i="54"/>
  <c r="B907" i="44" s="1"/>
  <c r="BP62" i="54"/>
  <c r="BV33" i="54" s="1"/>
  <c r="CN460" i="54"/>
  <c r="B464" i="44" s="1"/>
  <c r="CW24" i="54"/>
  <c r="CX24" i="54" s="1"/>
  <c r="CY24" i="54" s="1"/>
  <c r="CZ24" i="54" s="1"/>
  <c r="DA24" i="54" s="1"/>
  <c r="CN339" i="54"/>
  <c r="B343" i="44" s="1"/>
  <c r="CN517" i="54"/>
  <c r="B521" i="44" s="1"/>
  <c r="CN721" i="54"/>
  <c r="B725" i="44" s="1"/>
  <c r="CN31" i="54"/>
  <c r="B35" i="44" s="1"/>
  <c r="CN174" i="54"/>
  <c r="B178" i="44" s="1"/>
  <c r="CN599" i="54"/>
  <c r="B603" i="44" s="1"/>
  <c r="CN522" i="54"/>
  <c r="B526" i="44" s="1"/>
  <c r="BO165" i="54"/>
  <c r="CN119" i="54"/>
  <c r="B123" i="44" s="1"/>
  <c r="CN551" i="54"/>
  <c r="B555" i="44" s="1"/>
  <c r="CN676" i="54"/>
  <c r="B680" i="44" s="1"/>
  <c r="CN593" i="54"/>
  <c r="B597" i="44" s="1"/>
  <c r="CN69" i="54"/>
  <c r="B73" i="44" s="1"/>
  <c r="CN1000" i="54"/>
  <c r="B1004" i="44" s="1"/>
  <c r="CN720" i="54"/>
  <c r="B724" i="44" s="1"/>
  <c r="BP131" i="54"/>
  <c r="BT68" i="54" s="1"/>
  <c r="CN615" i="54"/>
  <c r="B619" i="44" s="1"/>
  <c r="CN182" i="54"/>
  <c r="B186" i="44" s="1"/>
  <c r="CN185" i="54"/>
  <c r="B189" i="44" s="1"/>
  <c r="CN653" i="54"/>
  <c r="B657" i="44" s="1"/>
  <c r="CN487" i="54"/>
  <c r="B491" i="44" s="1"/>
  <c r="CN28" i="54"/>
  <c r="B32" i="44" s="1"/>
  <c r="CN284" i="54"/>
  <c r="B288" i="44" s="1"/>
  <c r="CN900" i="54"/>
  <c r="B904" i="44" s="1"/>
  <c r="CN455" i="54"/>
  <c r="B459" i="44" s="1"/>
  <c r="BO108" i="54"/>
  <c r="CN464" i="54"/>
  <c r="B468" i="44" s="1"/>
  <c r="CN338" i="54"/>
  <c r="B342" i="44" s="1"/>
  <c r="CN342" i="54"/>
  <c r="B346" i="44" s="1"/>
  <c r="CN230" i="54"/>
  <c r="B234" i="44" s="1"/>
  <c r="CN503" i="54"/>
  <c r="B507" i="44" s="1"/>
  <c r="CN283" i="54"/>
  <c r="B287" i="44" s="1"/>
  <c r="CN384" i="54"/>
  <c r="B388" i="44" s="1"/>
  <c r="CN759" i="54"/>
  <c r="B763" i="44" s="1"/>
  <c r="BO176" i="54"/>
  <c r="CN544" i="54"/>
  <c r="B548" i="44" s="1"/>
  <c r="CN176" i="54"/>
  <c r="B180" i="44" s="1"/>
  <c r="CN894" i="54"/>
  <c r="B898" i="44" s="1"/>
  <c r="CN933" i="54"/>
  <c r="B937" i="44" s="1"/>
  <c r="CW16" i="54"/>
  <c r="CX16" i="54" s="1"/>
  <c r="CY16" i="54" s="1"/>
  <c r="CZ16" i="54" s="1"/>
  <c r="DA16" i="54" s="1"/>
  <c r="CN927" i="54"/>
  <c r="B931" i="44" s="1"/>
  <c r="CN733" i="54"/>
  <c r="B737" i="44" s="1"/>
  <c r="CN195" i="54"/>
  <c r="B199" i="44" s="1"/>
  <c r="CN704" i="54"/>
  <c r="B708" i="44" s="1"/>
  <c r="CN47" i="54"/>
  <c r="B51" i="44" s="1"/>
  <c r="CN145" i="54"/>
  <c r="B149" i="44" s="1"/>
  <c r="CN726" i="54"/>
  <c r="B730" i="44" s="1"/>
  <c r="BO190" i="54"/>
  <c r="CN228" i="54"/>
  <c r="B232" i="44" s="1"/>
  <c r="CN542" i="54"/>
  <c r="B546" i="44" s="1"/>
  <c r="BO174" i="54"/>
  <c r="CN140" i="54"/>
  <c r="B144" i="44" s="1"/>
  <c r="BO68" i="54"/>
  <c r="CN318" i="54"/>
  <c r="B322" i="44" s="1"/>
  <c r="BO47" i="54"/>
  <c r="CN479" i="54"/>
  <c r="B483" i="44" s="1"/>
  <c r="CN698" i="54"/>
  <c r="B702" i="44" s="1"/>
  <c r="CN918" i="54"/>
  <c r="B922" i="44" s="1"/>
  <c r="CN325" i="54"/>
  <c r="B329" i="44" s="1"/>
  <c r="CN369" i="54"/>
  <c r="B373" i="44" s="1"/>
  <c r="CN735" i="54"/>
  <c r="B739" i="44" s="1"/>
  <c r="CN280" i="54"/>
  <c r="B284" i="44" s="1"/>
  <c r="CN11" i="54"/>
  <c r="B15" i="44" s="1"/>
  <c r="CN457" i="54"/>
  <c r="B461" i="44" s="1"/>
  <c r="CN965" i="54"/>
  <c r="B969" i="44" s="1"/>
  <c r="CN251" i="54"/>
  <c r="B255" i="44" s="1"/>
  <c r="CN98" i="54"/>
  <c r="B102" i="44" s="1"/>
  <c r="DP12" i="54"/>
  <c r="CN873" i="54"/>
  <c r="B877" i="44" s="1"/>
  <c r="CN343" i="54"/>
  <c r="B347" i="44" s="1"/>
  <c r="CN493" i="54"/>
  <c r="B497" i="44" s="1"/>
  <c r="CN881" i="54"/>
  <c r="B885" i="44" s="1"/>
  <c r="CN853" i="54"/>
  <c r="B857" i="44" s="1"/>
  <c r="CN53" i="54"/>
  <c r="B57" i="44" s="1"/>
  <c r="CN429" i="54"/>
  <c r="B433" i="44" s="1"/>
  <c r="CN757" i="54"/>
  <c r="B761" i="44" s="1"/>
  <c r="CN904" i="54"/>
  <c r="B908" i="44" s="1"/>
  <c r="CN164" i="54"/>
  <c r="B168" i="44" s="1"/>
  <c r="CN427" i="54"/>
  <c r="B431" i="44" s="1"/>
  <c r="CN976" i="54"/>
  <c r="B980" i="44" s="1"/>
  <c r="BO147" i="54"/>
  <c r="CN504" i="54"/>
  <c r="B508" i="44" s="1"/>
  <c r="BO64" i="54"/>
  <c r="CN696" i="54"/>
  <c r="B700" i="44" s="1"/>
  <c r="CN971" i="54"/>
  <c r="B975" i="44" s="1"/>
  <c r="CN61" i="54"/>
  <c r="B65" i="44" s="1"/>
  <c r="CN292" i="54"/>
  <c r="B296" i="44" s="1"/>
  <c r="CN711" i="54"/>
  <c r="B715" i="44" s="1"/>
  <c r="CW28" i="54"/>
  <c r="CX28" i="54" s="1"/>
  <c r="CY28" i="54" s="1"/>
  <c r="CZ28" i="54" s="1"/>
  <c r="DA28" i="54" s="1"/>
  <c r="BO49" i="54"/>
  <c r="CN434" i="54"/>
  <c r="B438" i="44" s="1"/>
  <c r="BO25" i="54"/>
  <c r="CN863" i="54"/>
  <c r="B867" i="44" s="1"/>
  <c r="BO16" i="54"/>
  <c r="CN208" i="54"/>
  <c r="B212" i="44" s="1"/>
  <c r="BO81" i="54"/>
  <c r="CN768" i="54"/>
  <c r="B772" i="44" s="1"/>
  <c r="CN862" i="54"/>
  <c r="B866" i="44" s="1"/>
  <c r="CN763" i="54"/>
  <c r="B767" i="44" s="1"/>
  <c r="BO82" i="54"/>
  <c r="CN967" i="54"/>
  <c r="B971" i="44" s="1"/>
  <c r="CN782" i="54"/>
  <c r="B786" i="44" s="1"/>
  <c r="CN931" i="54"/>
  <c r="B935" i="44" s="1"/>
  <c r="BO91" i="54"/>
  <c r="CN66" i="54"/>
  <c r="B70" i="44" s="1"/>
  <c r="CN268" i="54"/>
  <c r="B272" i="44" s="1"/>
  <c r="CN610" i="54"/>
  <c r="B614" i="44" s="1"/>
  <c r="CN289" i="54"/>
  <c r="B293" i="44" s="1"/>
  <c r="CN675" i="54"/>
  <c r="B679" i="44" s="1"/>
  <c r="CN382" i="54"/>
  <c r="B386" i="44" s="1"/>
  <c r="CN964" i="54"/>
  <c r="B968" i="44" s="1"/>
  <c r="CN497" i="54"/>
  <c r="B501" i="44" s="1"/>
  <c r="CN59" i="54"/>
  <c r="B63" i="44" s="1"/>
  <c r="CN363" i="54"/>
  <c r="B367" i="44" s="1"/>
  <c r="CN574" i="54"/>
  <c r="B578" i="44" s="1"/>
  <c r="CN231" i="54"/>
  <c r="B235" i="44" s="1"/>
  <c r="CN258" i="54"/>
  <c r="B262" i="44" s="1"/>
  <c r="CN739" i="54"/>
  <c r="B743" i="44" s="1"/>
  <c r="CN804" i="54"/>
  <c r="B808" i="44" s="1"/>
  <c r="CN738" i="54"/>
  <c r="B742" i="44" s="1"/>
  <c r="CN934" i="54"/>
  <c r="B938" i="44" s="1"/>
  <c r="BO113" i="54"/>
  <c r="BO104" i="54"/>
  <c r="CN740" i="54"/>
  <c r="B744" i="44" s="1"/>
  <c r="CN897" i="54"/>
  <c r="B901" i="44" s="1"/>
  <c r="CN724" i="54"/>
  <c r="B728" i="44" s="1"/>
  <c r="CN250" i="54"/>
  <c r="B254" i="44" s="1"/>
  <c r="CN714" i="54"/>
  <c r="B718" i="44" s="1"/>
  <c r="BO196" i="54"/>
  <c r="CN670" i="54"/>
  <c r="B674" i="44" s="1"/>
  <c r="BO99" i="54"/>
  <c r="CN688" i="54"/>
  <c r="B692" i="44" s="1"/>
  <c r="CN205" i="54"/>
  <c r="B209" i="44" s="1"/>
  <c r="CN547" i="54"/>
  <c r="B551" i="44" s="1"/>
  <c r="CN475" i="54"/>
  <c r="B479" i="44" s="1"/>
  <c r="CW25" i="54"/>
  <c r="CX25" i="54" s="1"/>
  <c r="CY25" i="54" s="1"/>
  <c r="CZ25" i="54" s="1"/>
  <c r="DA25" i="54" s="1"/>
  <c r="BO92" i="54"/>
  <c r="CN981" i="54"/>
  <c r="B985" i="44" s="1"/>
  <c r="CN603" i="54"/>
  <c r="B607" i="44" s="1"/>
  <c r="BO206" i="54"/>
  <c r="CN520" i="54"/>
  <c r="B524" i="44" s="1"/>
  <c r="CN335" i="54"/>
  <c r="B339" i="44" s="1"/>
  <c r="H16" i="42"/>
  <c r="I15" i="42"/>
  <c r="AK10" i="47"/>
  <c r="AL10" i="47" s="1"/>
  <c r="AK46" i="47"/>
  <c r="AL46" i="47" s="1"/>
  <c r="AK82" i="47"/>
  <c r="AL82" i="47" s="1"/>
  <c r="AK118" i="47"/>
  <c r="AL118" i="47" s="1"/>
  <c r="AK154" i="47"/>
  <c r="AL154" i="47" s="1"/>
  <c r="AK190" i="47"/>
  <c r="AL190" i="47" s="1"/>
  <c r="AK226" i="47"/>
  <c r="AL226" i="47" s="1"/>
  <c r="AK262" i="47"/>
  <c r="AL262" i="47" s="1"/>
  <c r="AK298" i="47"/>
  <c r="AL298" i="47" s="1"/>
  <c r="AK334" i="47"/>
  <c r="AL334" i="47" s="1"/>
  <c r="AK370" i="47"/>
  <c r="AL370" i="47" s="1"/>
  <c r="AK406" i="47"/>
  <c r="AL406" i="47" s="1"/>
  <c r="AK442" i="47"/>
  <c r="AL442" i="47" s="1"/>
  <c r="AK478" i="47"/>
  <c r="AL478" i="47" s="1"/>
  <c r="AK514" i="47"/>
  <c r="AL514" i="47" s="1"/>
  <c r="AK550" i="47"/>
  <c r="AL550" i="47" s="1"/>
  <c r="AK586" i="47"/>
  <c r="AL586" i="47" s="1"/>
  <c r="AK11" i="47"/>
  <c r="AL11" i="47" s="1"/>
  <c r="AK47" i="47"/>
  <c r="AL47" i="47" s="1"/>
  <c r="AK83" i="47"/>
  <c r="AL83" i="47" s="1"/>
  <c r="AK119" i="47"/>
  <c r="AL119" i="47" s="1"/>
  <c r="AK155" i="47"/>
  <c r="AL155" i="47" s="1"/>
  <c r="AK191" i="47"/>
  <c r="AL191" i="47" s="1"/>
  <c r="AK227" i="47"/>
  <c r="AL227" i="47" s="1"/>
  <c r="AK263" i="47"/>
  <c r="AL263" i="47" s="1"/>
  <c r="AK299" i="47"/>
  <c r="AL299" i="47" s="1"/>
  <c r="AK335" i="47"/>
  <c r="AL335" i="47" s="1"/>
  <c r="AK371" i="47"/>
  <c r="AL371" i="47" s="1"/>
  <c r="AK18" i="47"/>
  <c r="AL18" i="47" s="1"/>
  <c r="AK54" i="47"/>
  <c r="AL54" i="47" s="1"/>
  <c r="AK90" i="47"/>
  <c r="AL90" i="47" s="1"/>
  <c r="AK14" i="47"/>
  <c r="AL14" i="47" s="1"/>
  <c r="AK50" i="47"/>
  <c r="AL50" i="47" s="1"/>
  <c r="AK86" i="47"/>
  <c r="AL86" i="47" s="1"/>
  <c r="AK122" i="47"/>
  <c r="AL122" i="47" s="1"/>
  <c r="AK158" i="47"/>
  <c r="AL158" i="47" s="1"/>
  <c r="AK194" i="47"/>
  <c r="AL194" i="47" s="1"/>
  <c r="AK230" i="47"/>
  <c r="AL230" i="47" s="1"/>
  <c r="AK266" i="47"/>
  <c r="AL266" i="47" s="1"/>
  <c r="AK302" i="47"/>
  <c r="AL302" i="47" s="1"/>
  <c r="AK338" i="47"/>
  <c r="AL338" i="47" s="1"/>
  <c r="AK374" i="47"/>
  <c r="AL374" i="47" s="1"/>
  <c r="AK410" i="47"/>
  <c r="AL410" i="47" s="1"/>
  <c r="AK446" i="47"/>
  <c r="AL446" i="47" s="1"/>
  <c r="AK482" i="47"/>
  <c r="AL482" i="47" s="1"/>
  <c r="AK518" i="47"/>
  <c r="AL518" i="47" s="1"/>
  <c r="AK554" i="47"/>
  <c r="AL554" i="47" s="1"/>
  <c r="AK7" i="47"/>
  <c r="AL7" i="47" s="1"/>
  <c r="AK115" i="47"/>
  <c r="AL115" i="47" s="1"/>
  <c r="AK187" i="47"/>
  <c r="AL187" i="47" s="1"/>
  <c r="AK259" i="47"/>
  <c r="AL259" i="47" s="1"/>
  <c r="AK331" i="47"/>
  <c r="AL331" i="47" s="1"/>
  <c r="AK402" i="47"/>
  <c r="AL402" i="47" s="1"/>
  <c r="AK456" i="47"/>
  <c r="AL456" i="47" s="1"/>
  <c r="AK510" i="47"/>
  <c r="AL510" i="47" s="1"/>
  <c r="AK564" i="47"/>
  <c r="AL564" i="47" s="1"/>
  <c r="AK612" i="47"/>
  <c r="AL612" i="47" s="1"/>
  <c r="AK649" i="47"/>
  <c r="AL649" i="47" s="1"/>
  <c r="AK685" i="47"/>
  <c r="AL685" i="47" s="1"/>
  <c r="AK721" i="47"/>
  <c r="AL721" i="47" s="1"/>
  <c r="AK757" i="47"/>
  <c r="AL757" i="47" s="1"/>
  <c r="AK793" i="47"/>
  <c r="AL793" i="47" s="1"/>
  <c r="AK829" i="47"/>
  <c r="AL829" i="47" s="1"/>
  <c r="AK99" i="47"/>
  <c r="AL99" i="47" s="1"/>
  <c r="AK177" i="47"/>
  <c r="AL177" i="47" s="1"/>
  <c r="AK249" i="47"/>
  <c r="AL249" i="47" s="1"/>
  <c r="AK321" i="47"/>
  <c r="AL321" i="47" s="1"/>
  <c r="AK393" i="47"/>
  <c r="AL393" i="47" s="1"/>
  <c r="AK449" i="47"/>
  <c r="AL449" i="47" s="1"/>
  <c r="AK503" i="47"/>
  <c r="AL503" i="47" s="1"/>
  <c r="AK557" i="47"/>
  <c r="AL557" i="47" s="1"/>
  <c r="AK606" i="47"/>
  <c r="AL606" i="47" s="1"/>
  <c r="AK644" i="47"/>
  <c r="AL644" i="47" s="1"/>
  <c r="AK680" i="47"/>
  <c r="AL680" i="47" s="1"/>
  <c r="AK716" i="47"/>
  <c r="AL716" i="47" s="1"/>
  <c r="AK752" i="47"/>
  <c r="AL752" i="47" s="1"/>
  <c r="AK788" i="47"/>
  <c r="AL788" i="47" s="1"/>
  <c r="AK824" i="47"/>
  <c r="AL824" i="47" s="1"/>
  <c r="AK860" i="47"/>
  <c r="AL860" i="47" s="1"/>
  <c r="AK896" i="47"/>
  <c r="AL896" i="47" s="1"/>
  <c r="AK932" i="47"/>
  <c r="AL932" i="47" s="1"/>
  <c r="AK968" i="47"/>
  <c r="AL968" i="47" s="1"/>
  <c r="AK13" i="47"/>
  <c r="AL13" i="47" s="1"/>
  <c r="AK120" i="47"/>
  <c r="AL120" i="47" s="1"/>
  <c r="AK192" i="47"/>
  <c r="AL192" i="47" s="1"/>
  <c r="AK264" i="47"/>
  <c r="AL264" i="47" s="1"/>
  <c r="AK336" i="47"/>
  <c r="AL336" i="47" s="1"/>
  <c r="AK405" i="47"/>
  <c r="AL405" i="47" s="1"/>
  <c r="AK459" i="47"/>
  <c r="AL459" i="47" s="1"/>
  <c r="AK513" i="47"/>
  <c r="AL513" i="47" s="1"/>
  <c r="AK567" i="47"/>
  <c r="AL567" i="47" s="1"/>
  <c r="AK614" i="47"/>
  <c r="AL614" i="47" s="1"/>
  <c r="AK651" i="47"/>
  <c r="AL651" i="47" s="1"/>
  <c r="AK687" i="47"/>
  <c r="AL687" i="47" s="1"/>
  <c r="AK723" i="47"/>
  <c r="AL723" i="47" s="1"/>
  <c r="AK759" i="47"/>
  <c r="AL759" i="47" s="1"/>
  <c r="AK795" i="47"/>
  <c r="AL795" i="47" s="1"/>
  <c r="AK831" i="47"/>
  <c r="AL831" i="47" s="1"/>
  <c r="AK867" i="47"/>
  <c r="AL867" i="47" s="1"/>
  <c r="AK903" i="47"/>
  <c r="AL903" i="47" s="1"/>
  <c r="AK939" i="47"/>
  <c r="AL939" i="47" s="1"/>
  <c r="AK55" i="47"/>
  <c r="AL55" i="47" s="1"/>
  <c r="AK147" i="47"/>
  <c r="AL147" i="47" s="1"/>
  <c r="AK219" i="47"/>
  <c r="AL219" i="47" s="1"/>
  <c r="AK291" i="47"/>
  <c r="AL291" i="47" s="1"/>
  <c r="AK363" i="47"/>
  <c r="AL363" i="47" s="1"/>
  <c r="AK426" i="47"/>
  <c r="AL426" i="47" s="1"/>
  <c r="AK480" i="47"/>
  <c r="AL480" i="47" s="1"/>
  <c r="AK534" i="47"/>
  <c r="AL534" i="47" s="1"/>
  <c r="AK588" i="47"/>
  <c r="AL588" i="47" s="1"/>
  <c r="AK629" i="47"/>
  <c r="AL629" i="47" s="1"/>
  <c r="AK665" i="47"/>
  <c r="AL665" i="47" s="1"/>
  <c r="AK701" i="47"/>
  <c r="AL701" i="47" s="1"/>
  <c r="AK737" i="47"/>
  <c r="AL737" i="47" s="1"/>
  <c r="AK773" i="47"/>
  <c r="AL773" i="47" s="1"/>
  <c r="AK809" i="47"/>
  <c r="AL809" i="47" s="1"/>
  <c r="AK845" i="47"/>
  <c r="AL845" i="47" s="1"/>
  <c r="AK16" i="47"/>
  <c r="AL16" i="47" s="1"/>
  <c r="AK52" i="47"/>
  <c r="AL52" i="47" s="1"/>
  <c r="AK88" i="47"/>
  <c r="AL88" i="47" s="1"/>
  <c r="AK124" i="47"/>
  <c r="AL124" i="47" s="1"/>
  <c r="AK160" i="47"/>
  <c r="AL160" i="47" s="1"/>
  <c r="AK196" i="47"/>
  <c r="AL196" i="47" s="1"/>
  <c r="AK232" i="47"/>
  <c r="AL232" i="47" s="1"/>
  <c r="AK268" i="47"/>
  <c r="AL268" i="47" s="1"/>
  <c r="AK304" i="47"/>
  <c r="AL304" i="47" s="1"/>
  <c r="AK340" i="47"/>
  <c r="AL340" i="47" s="1"/>
  <c r="AK376" i="47"/>
  <c r="AL376" i="47" s="1"/>
  <c r="AK412" i="47"/>
  <c r="AL412" i="47" s="1"/>
  <c r="AK448" i="47"/>
  <c r="AL448" i="47" s="1"/>
  <c r="AK484" i="47"/>
  <c r="AL484" i="47" s="1"/>
  <c r="AK520" i="47"/>
  <c r="AL520" i="47" s="1"/>
  <c r="AK556" i="47"/>
  <c r="AL556" i="47" s="1"/>
  <c r="AK592" i="47"/>
  <c r="AL592" i="47" s="1"/>
  <c r="AK17" i="47"/>
  <c r="AL17" i="47" s="1"/>
  <c r="AK53" i="47"/>
  <c r="AL53" i="47" s="1"/>
  <c r="AK89" i="47"/>
  <c r="AL89" i="47" s="1"/>
  <c r="AK125" i="47"/>
  <c r="AL125" i="47" s="1"/>
  <c r="AK161" i="47"/>
  <c r="AL161" i="47" s="1"/>
  <c r="AK197" i="47"/>
  <c r="AL197" i="47" s="1"/>
  <c r="AK233" i="47"/>
  <c r="AL233" i="47" s="1"/>
  <c r="AK269" i="47"/>
  <c r="AL269" i="47" s="1"/>
  <c r="AK305" i="47"/>
  <c r="AL305" i="47" s="1"/>
  <c r="AK341" i="47"/>
  <c r="AL341" i="47" s="1"/>
  <c r="AK377" i="47"/>
  <c r="AL377" i="47" s="1"/>
  <c r="AK24" i="47"/>
  <c r="AL24" i="47" s="1"/>
  <c r="AK60" i="47"/>
  <c r="AL60" i="47" s="1"/>
  <c r="AK96" i="47"/>
  <c r="AL96" i="47" s="1"/>
  <c r="AK20" i="47"/>
  <c r="AL20" i="47" s="1"/>
  <c r="AK56" i="47"/>
  <c r="AL56" i="47" s="1"/>
  <c r="AK92" i="47"/>
  <c r="AL92" i="47" s="1"/>
  <c r="AK128" i="47"/>
  <c r="AL128" i="47" s="1"/>
  <c r="AK164" i="47"/>
  <c r="AL164" i="47" s="1"/>
  <c r="AK200" i="47"/>
  <c r="AL200" i="47" s="1"/>
  <c r="AK236" i="47"/>
  <c r="AL236" i="47" s="1"/>
  <c r="AK272" i="47"/>
  <c r="AL272" i="47" s="1"/>
  <c r="AK308" i="47"/>
  <c r="AL308" i="47" s="1"/>
  <c r="AK344" i="47"/>
  <c r="AL344" i="47" s="1"/>
  <c r="AK380" i="47"/>
  <c r="AL380" i="47" s="1"/>
  <c r="AK416" i="47"/>
  <c r="AL416" i="47" s="1"/>
  <c r="AK452" i="47"/>
  <c r="AL452" i="47" s="1"/>
  <c r="AK488" i="47"/>
  <c r="AL488" i="47" s="1"/>
  <c r="AK524" i="47"/>
  <c r="AL524" i="47" s="1"/>
  <c r="AK560" i="47"/>
  <c r="AL560" i="47" s="1"/>
  <c r="AK25" i="47"/>
  <c r="AL25" i="47" s="1"/>
  <c r="AK127" i="47"/>
  <c r="AL127" i="47" s="1"/>
  <c r="AK199" i="47"/>
  <c r="AL199" i="47" s="1"/>
  <c r="AK271" i="47"/>
  <c r="AL271" i="47" s="1"/>
  <c r="AK343" i="47"/>
  <c r="AL343" i="47" s="1"/>
  <c r="AK411" i="47"/>
  <c r="AL411" i="47" s="1"/>
  <c r="AK465" i="47"/>
  <c r="AL465" i="47" s="1"/>
  <c r="AK519" i="47"/>
  <c r="AL519" i="47" s="1"/>
  <c r="AK573" i="47"/>
  <c r="AL573" i="47" s="1"/>
  <c r="AK619" i="47"/>
  <c r="AL619" i="47" s="1"/>
  <c r="AK655" i="47"/>
  <c r="AL655" i="47" s="1"/>
  <c r="AK691" i="47"/>
  <c r="AL691" i="47" s="1"/>
  <c r="AK727" i="47"/>
  <c r="AL727" i="47" s="1"/>
  <c r="AK763" i="47"/>
  <c r="AL763" i="47" s="1"/>
  <c r="AK799" i="47"/>
  <c r="AL799" i="47" s="1"/>
  <c r="AK9" i="47"/>
  <c r="AL9" i="47" s="1"/>
  <c r="AK117" i="47"/>
  <c r="AL117" i="47" s="1"/>
  <c r="AK189" i="47"/>
  <c r="AL189" i="47" s="1"/>
  <c r="AK261" i="47"/>
  <c r="AL261" i="47" s="1"/>
  <c r="AK333" i="47"/>
  <c r="AL333" i="47" s="1"/>
  <c r="AK403" i="47"/>
  <c r="AL403" i="47" s="1"/>
  <c r="AK457" i="47"/>
  <c r="AL457" i="47" s="1"/>
  <c r="AK511" i="47"/>
  <c r="AL511" i="47" s="1"/>
  <c r="AK565" i="47"/>
  <c r="AL565" i="47" s="1"/>
  <c r="AK613" i="47"/>
  <c r="AL613" i="47" s="1"/>
  <c r="AK650" i="47"/>
  <c r="AL650" i="47" s="1"/>
  <c r="AK686" i="47"/>
  <c r="AL686" i="47" s="1"/>
  <c r="AK722" i="47"/>
  <c r="AL722" i="47" s="1"/>
  <c r="AK758" i="47"/>
  <c r="AL758" i="47" s="1"/>
  <c r="AK794" i="47"/>
  <c r="AL794" i="47" s="1"/>
  <c r="AK830" i="47"/>
  <c r="AL830" i="47" s="1"/>
  <c r="AK34" i="47"/>
  <c r="AL34" i="47" s="1"/>
  <c r="AK70" i="47"/>
  <c r="AL70" i="47" s="1"/>
  <c r="AK106" i="47"/>
  <c r="AL106" i="47" s="1"/>
  <c r="AK142" i="47"/>
  <c r="AL142" i="47" s="1"/>
  <c r="AK178" i="47"/>
  <c r="AL178" i="47" s="1"/>
  <c r="AK214" i="47"/>
  <c r="AL214" i="47" s="1"/>
  <c r="AK250" i="47"/>
  <c r="AL250" i="47" s="1"/>
  <c r="AK286" i="47"/>
  <c r="AL286" i="47" s="1"/>
  <c r="AK322" i="47"/>
  <c r="AL322" i="47" s="1"/>
  <c r="AK358" i="47"/>
  <c r="AL358" i="47" s="1"/>
  <c r="AK394" i="47"/>
  <c r="AL394" i="47" s="1"/>
  <c r="AK430" i="47"/>
  <c r="AL430" i="47" s="1"/>
  <c r="AK466" i="47"/>
  <c r="AL466" i="47" s="1"/>
  <c r="AK502" i="47"/>
  <c r="AL502" i="47" s="1"/>
  <c r="AK538" i="47"/>
  <c r="AL538" i="47" s="1"/>
  <c r="AK574" i="47"/>
  <c r="AL574" i="47" s="1"/>
  <c r="AK610" i="47"/>
  <c r="AL610" i="47" s="1"/>
  <c r="AK35" i="47"/>
  <c r="AL35" i="47" s="1"/>
  <c r="AK71" i="47"/>
  <c r="AL71" i="47" s="1"/>
  <c r="AK107" i="47"/>
  <c r="AL107" i="47" s="1"/>
  <c r="AK143" i="47"/>
  <c r="AL143" i="47" s="1"/>
  <c r="AK179" i="47"/>
  <c r="AL179" i="47" s="1"/>
  <c r="AK215" i="47"/>
  <c r="AL215" i="47" s="1"/>
  <c r="AK251" i="47"/>
  <c r="AL251" i="47" s="1"/>
  <c r="AK287" i="47"/>
  <c r="AL287" i="47" s="1"/>
  <c r="AK323" i="47"/>
  <c r="AL323" i="47" s="1"/>
  <c r="AK359" i="47"/>
  <c r="AL359" i="47" s="1"/>
  <c r="AK395" i="47"/>
  <c r="AL395" i="47" s="1"/>
  <c r="AK42" i="47"/>
  <c r="AL42" i="47" s="1"/>
  <c r="AK78" i="47"/>
  <c r="AL78" i="47" s="1"/>
  <c r="AK114" i="47"/>
  <c r="AL114" i="47" s="1"/>
  <c r="AK38" i="47"/>
  <c r="AL38" i="47" s="1"/>
  <c r="AK74" i="47"/>
  <c r="AL74" i="47" s="1"/>
  <c r="AK110" i="47"/>
  <c r="AL110" i="47" s="1"/>
  <c r="AK146" i="47"/>
  <c r="AL146" i="47" s="1"/>
  <c r="AK182" i="47"/>
  <c r="AL182" i="47" s="1"/>
  <c r="AK218" i="47"/>
  <c r="AL218" i="47" s="1"/>
  <c r="AK254" i="47"/>
  <c r="AL254" i="47" s="1"/>
  <c r="AK290" i="47"/>
  <c r="AL290" i="47" s="1"/>
  <c r="AK326" i="47"/>
  <c r="AL326" i="47" s="1"/>
  <c r="AK362" i="47"/>
  <c r="AL362" i="47" s="1"/>
  <c r="AK398" i="47"/>
  <c r="AL398" i="47" s="1"/>
  <c r="AK434" i="47"/>
  <c r="AL434" i="47" s="1"/>
  <c r="AK470" i="47"/>
  <c r="AL470" i="47" s="1"/>
  <c r="AK506" i="47"/>
  <c r="AL506" i="47" s="1"/>
  <c r="AK542" i="47"/>
  <c r="AL542" i="47" s="1"/>
  <c r="AK578" i="47"/>
  <c r="AL578" i="47" s="1"/>
  <c r="AK79" i="47"/>
  <c r="AL79" i="47" s="1"/>
  <c r="AK163" i="47"/>
  <c r="AL163" i="47" s="1"/>
  <c r="AK235" i="47"/>
  <c r="AL235" i="47" s="1"/>
  <c r="AK307" i="47"/>
  <c r="AL307" i="47" s="1"/>
  <c r="AK379" i="47"/>
  <c r="AL379" i="47" s="1"/>
  <c r="AK438" i="47"/>
  <c r="AL438" i="47" s="1"/>
  <c r="AK492" i="47"/>
  <c r="AL492" i="47" s="1"/>
  <c r="AK546" i="47"/>
  <c r="AL546" i="47" s="1"/>
  <c r="AK597" i="47"/>
  <c r="AL597" i="47" s="1"/>
  <c r="AK637" i="47"/>
  <c r="AL637" i="47" s="1"/>
  <c r="AK673" i="47"/>
  <c r="AL673" i="47" s="1"/>
  <c r="AK709" i="47"/>
  <c r="AL709" i="47" s="1"/>
  <c r="AK745" i="47"/>
  <c r="AL745" i="47" s="1"/>
  <c r="AK781" i="47"/>
  <c r="AL781" i="47" s="1"/>
  <c r="AK817" i="47"/>
  <c r="AL817" i="47" s="1"/>
  <c r="AK63" i="47"/>
  <c r="AL63" i="47" s="1"/>
  <c r="AK153" i="47"/>
  <c r="AL153" i="47" s="1"/>
  <c r="AK225" i="47"/>
  <c r="AL225" i="47" s="1"/>
  <c r="AK297" i="47"/>
  <c r="AL297" i="47" s="1"/>
  <c r="AK369" i="47"/>
  <c r="AL369" i="47" s="1"/>
  <c r="AK431" i="47"/>
  <c r="AL431" i="47" s="1"/>
  <c r="AK485" i="47"/>
  <c r="AL485" i="47" s="1"/>
  <c r="AK539" i="47"/>
  <c r="AL539" i="47" s="1"/>
  <c r="AK591" i="47"/>
  <c r="AL591" i="47" s="1"/>
  <c r="AK632" i="47"/>
  <c r="AL632" i="47" s="1"/>
  <c r="AK668" i="47"/>
  <c r="AL668" i="47" s="1"/>
  <c r="AK704" i="47"/>
  <c r="AL704" i="47" s="1"/>
  <c r="AK740" i="47"/>
  <c r="AL740" i="47" s="1"/>
  <c r="AK776" i="47"/>
  <c r="AL776" i="47" s="1"/>
  <c r="AK812" i="47"/>
  <c r="AL812" i="47" s="1"/>
  <c r="AK848" i="47"/>
  <c r="AL848" i="47" s="1"/>
  <c r="AK884" i="47"/>
  <c r="AL884" i="47" s="1"/>
  <c r="AK920" i="47"/>
  <c r="AL920" i="47" s="1"/>
  <c r="AK956" i="47"/>
  <c r="AL956" i="47" s="1"/>
  <c r="AK992" i="47"/>
  <c r="AL992" i="47" s="1"/>
  <c r="AK85" i="47"/>
  <c r="AL85" i="47" s="1"/>
  <c r="AK168" i="47"/>
  <c r="AL168" i="47" s="1"/>
  <c r="AK240" i="47"/>
  <c r="AL240" i="47" s="1"/>
  <c r="AK312" i="47"/>
  <c r="AL312" i="47" s="1"/>
  <c r="AK384" i="47"/>
  <c r="AL384" i="47" s="1"/>
  <c r="AK441" i="47"/>
  <c r="AL441" i="47" s="1"/>
  <c r="AK495" i="47"/>
  <c r="AL495" i="47" s="1"/>
  <c r="AK549" i="47"/>
  <c r="AL549" i="47" s="1"/>
  <c r="AK600" i="47"/>
  <c r="AL600" i="47" s="1"/>
  <c r="AK639" i="47"/>
  <c r="AL639" i="47" s="1"/>
  <c r="AK675" i="47"/>
  <c r="AL675" i="47" s="1"/>
  <c r="AK711" i="47"/>
  <c r="AL711" i="47" s="1"/>
  <c r="AK747" i="47"/>
  <c r="AL747" i="47" s="1"/>
  <c r="AK783" i="47"/>
  <c r="AL783" i="47" s="1"/>
  <c r="AK819" i="47"/>
  <c r="AL819" i="47" s="1"/>
  <c r="AK855" i="47"/>
  <c r="AL855" i="47" s="1"/>
  <c r="AK891" i="47"/>
  <c r="AL891" i="47" s="1"/>
  <c r="AK927" i="47"/>
  <c r="AL927" i="47" s="1"/>
  <c r="AK19" i="47"/>
  <c r="AL19" i="47" s="1"/>
  <c r="AK123" i="47"/>
  <c r="AL123" i="47" s="1"/>
  <c r="AK195" i="47"/>
  <c r="AL195" i="47" s="1"/>
  <c r="AK267" i="47"/>
  <c r="AL267" i="47" s="1"/>
  <c r="AK339" i="47"/>
  <c r="AL339" i="47" s="1"/>
  <c r="AK408" i="47"/>
  <c r="AL408" i="47" s="1"/>
  <c r="AK462" i="47"/>
  <c r="AL462" i="47" s="1"/>
  <c r="AK516" i="47"/>
  <c r="AL516" i="47" s="1"/>
  <c r="AK570" i="47"/>
  <c r="AL570" i="47" s="1"/>
  <c r="AK617" i="47"/>
  <c r="AL617" i="47" s="1"/>
  <c r="AK653" i="47"/>
  <c r="AL653" i="47" s="1"/>
  <c r="AK689" i="47"/>
  <c r="AL689" i="47" s="1"/>
  <c r="AK725" i="47"/>
  <c r="AL725" i="47" s="1"/>
  <c r="AK761" i="47"/>
  <c r="AL761" i="47" s="1"/>
  <c r="AK797" i="47"/>
  <c r="AL797" i="47" s="1"/>
  <c r="AK833" i="47"/>
  <c r="AL833" i="47" s="1"/>
  <c r="AK869" i="47"/>
  <c r="AL869" i="47" s="1"/>
  <c r="AK905" i="47"/>
  <c r="AL905" i="47" s="1"/>
  <c r="AK941" i="47"/>
  <c r="AL941" i="47" s="1"/>
  <c r="AK977" i="47"/>
  <c r="AL977" i="47" s="1"/>
  <c r="AK39" i="47"/>
  <c r="AL39" i="47" s="1"/>
  <c r="AK981" i="47"/>
  <c r="AL981" i="47" s="1"/>
  <c r="AK688" i="47"/>
  <c r="AL688" i="47" s="1"/>
  <c r="AK105" i="47"/>
  <c r="AL105" i="47" s="1"/>
  <c r="AK738" i="47"/>
  <c r="AL738" i="47" s="1"/>
  <c r="AK186" i="47"/>
  <c r="AL186" i="47" s="1"/>
  <c r="AK952" i="47"/>
  <c r="AL952" i="47" s="1"/>
  <c r="AK407" i="47"/>
  <c r="AL407" i="47" s="1"/>
  <c r="AK756" i="47"/>
  <c r="AL756" i="47" s="1"/>
  <c r="AK150" i="47"/>
  <c r="AL150" i="47" s="1"/>
  <c r="AK754" i="47"/>
  <c r="AL754" i="47" s="1"/>
  <c r="AK934" i="47"/>
  <c r="AL934" i="47" s="1"/>
  <c r="AK955" i="47"/>
  <c r="AL955" i="47" s="1"/>
  <c r="AK883" i="47"/>
  <c r="AL883" i="47" s="1"/>
  <c r="AK802" i="47"/>
  <c r="AL802" i="47" s="1"/>
  <c r="AK694" i="47"/>
  <c r="AL694" i="47" s="1"/>
  <c r="AK577" i="47"/>
  <c r="AL577" i="47" s="1"/>
  <c r="AK415" i="47"/>
  <c r="AL415" i="47" s="1"/>
  <c r="AK205" i="47"/>
  <c r="AL205" i="47" s="1"/>
  <c r="AK982" i="47"/>
  <c r="AL982" i="47" s="1"/>
  <c r="AK918" i="47"/>
  <c r="AL918" i="47" s="1"/>
  <c r="AK846" i="47"/>
  <c r="AL846" i="47" s="1"/>
  <c r="AK744" i="47"/>
  <c r="AL744" i="47" s="1"/>
  <c r="AK636" i="47"/>
  <c r="AL636" i="47" s="1"/>
  <c r="AK491" i="47"/>
  <c r="AL491" i="47" s="1"/>
  <c r="AK306" i="47"/>
  <c r="AL306" i="47" s="1"/>
  <c r="AK15" i="47"/>
  <c r="AL15" i="47" s="1"/>
  <c r="AK778" i="47"/>
  <c r="AL778" i="47" s="1"/>
  <c r="AK265" i="47"/>
  <c r="AL265" i="47" s="1"/>
  <c r="AK841" i="47"/>
  <c r="AL841" i="47" s="1"/>
  <c r="AK330" i="47"/>
  <c r="AL330" i="47" s="1"/>
  <c r="AK864" i="47"/>
  <c r="AL864" i="47" s="1"/>
  <c r="AK533" i="47"/>
  <c r="AL533" i="47" s="1"/>
  <c r="AK325" i="47"/>
  <c r="AL325" i="47" s="1"/>
  <c r="AK69" i="47"/>
  <c r="AL69" i="47" s="1"/>
  <c r="AK724" i="47"/>
  <c r="AL724" i="47" s="1"/>
  <c r="AK949" i="47"/>
  <c r="AL949" i="47" s="1"/>
  <c r="AK535" i="47"/>
  <c r="AL535" i="47" s="1"/>
  <c r="AK840" i="47"/>
  <c r="AL840" i="47" s="1"/>
  <c r="AK505" i="47"/>
  <c r="AL505" i="47" s="1"/>
  <c r="AK910" i="47"/>
  <c r="AL910" i="47" s="1"/>
  <c r="AK838" i="47"/>
  <c r="AL838" i="47" s="1"/>
  <c r="AK732" i="47"/>
  <c r="AL732" i="47" s="1"/>
  <c r="AK624" i="47"/>
  <c r="AL624" i="47" s="1"/>
  <c r="AK473" i="47"/>
  <c r="AL473" i="47" s="1"/>
  <c r="AK282" i="47"/>
  <c r="AL282" i="47" s="1"/>
  <c r="AM428" i="47"/>
  <c r="AN428" i="47" s="1"/>
  <c r="AM795" i="47"/>
  <c r="AN795" i="47" s="1"/>
  <c r="AM841" i="47"/>
  <c r="AN841" i="47" s="1"/>
  <c r="AM891" i="47"/>
  <c r="AN891" i="47" s="1"/>
  <c r="AM1003" i="47"/>
  <c r="AN1003" i="47" s="1"/>
  <c r="AM667" i="47"/>
  <c r="AN667" i="47" s="1"/>
  <c r="AM753" i="47"/>
  <c r="AN753" i="47" s="1"/>
  <c r="AM909" i="47"/>
  <c r="AN909" i="47" s="1"/>
  <c r="AM978" i="47"/>
  <c r="AN978" i="47" s="1"/>
  <c r="AM843" i="47"/>
  <c r="AN843" i="47" s="1"/>
  <c r="AM590" i="47"/>
  <c r="AN590" i="47" s="1"/>
  <c r="AM907" i="47"/>
  <c r="AN907" i="47" s="1"/>
  <c r="AM735" i="47"/>
  <c r="AN735" i="47" s="1"/>
  <c r="AM987" i="47"/>
  <c r="AN987" i="47" s="1"/>
  <c r="AM858" i="47"/>
  <c r="AN858" i="47" s="1"/>
  <c r="AM619" i="47"/>
  <c r="AN619" i="47" s="1"/>
  <c r="AM942" i="47"/>
  <c r="AN942" i="47" s="1"/>
  <c r="AM853" i="47"/>
  <c r="AN853" i="47" s="1"/>
  <c r="AM721" i="47"/>
  <c r="AN721" i="47" s="1"/>
  <c r="AM18" i="47"/>
  <c r="AN18" i="47" s="1"/>
  <c r="AM54" i="47"/>
  <c r="AN54" i="47" s="1"/>
  <c r="AK40" i="47"/>
  <c r="AL40" i="47" s="1"/>
  <c r="AK76" i="47"/>
  <c r="AL76" i="47" s="1"/>
  <c r="AK112" i="47"/>
  <c r="AL112" i="47" s="1"/>
  <c r="AK148" i="47"/>
  <c r="AL148" i="47" s="1"/>
  <c r="AK184" i="47"/>
  <c r="AL184" i="47" s="1"/>
  <c r="AK220" i="47"/>
  <c r="AL220" i="47" s="1"/>
  <c r="AK256" i="47"/>
  <c r="AL256" i="47" s="1"/>
  <c r="AK292" i="47"/>
  <c r="AL292" i="47" s="1"/>
  <c r="AK328" i="47"/>
  <c r="AL328" i="47" s="1"/>
  <c r="AK364" i="47"/>
  <c r="AL364" i="47" s="1"/>
  <c r="AK400" i="47"/>
  <c r="AL400" i="47" s="1"/>
  <c r="AK436" i="47"/>
  <c r="AL436" i="47" s="1"/>
  <c r="AK472" i="47"/>
  <c r="AL472" i="47" s="1"/>
  <c r="AK508" i="47"/>
  <c r="AL508" i="47" s="1"/>
  <c r="AK544" i="47"/>
  <c r="AL544" i="47" s="1"/>
  <c r="AK580" i="47"/>
  <c r="AL580" i="47" s="1"/>
  <c r="AK616" i="47"/>
  <c r="AL616" i="47" s="1"/>
  <c r="AK41" i="47"/>
  <c r="AL41" i="47" s="1"/>
  <c r="AK77" i="47"/>
  <c r="AL77" i="47" s="1"/>
  <c r="AK113" i="47"/>
  <c r="AL113" i="47" s="1"/>
  <c r="AK149" i="47"/>
  <c r="AL149" i="47" s="1"/>
  <c r="AK185" i="47"/>
  <c r="AL185" i="47" s="1"/>
  <c r="AK221" i="47"/>
  <c r="AL221" i="47" s="1"/>
  <c r="AK257" i="47"/>
  <c r="AL257" i="47" s="1"/>
  <c r="AK293" i="47"/>
  <c r="AL293" i="47" s="1"/>
  <c r="AK329" i="47"/>
  <c r="AL329" i="47" s="1"/>
  <c r="AK365" i="47"/>
  <c r="AL365" i="47" s="1"/>
  <c r="AK12" i="47"/>
  <c r="AL12" i="47" s="1"/>
  <c r="AK48" i="47"/>
  <c r="AL48" i="47" s="1"/>
  <c r="AK84" i="47"/>
  <c r="AL84" i="47" s="1"/>
  <c r="AK8" i="47"/>
  <c r="AL8" i="47" s="1"/>
  <c r="AK44" i="47"/>
  <c r="AL44" i="47" s="1"/>
  <c r="AK80" i="47"/>
  <c r="AL80" i="47" s="1"/>
  <c r="AK116" i="47"/>
  <c r="AL116" i="47" s="1"/>
  <c r="AK152" i="47"/>
  <c r="AL152" i="47" s="1"/>
  <c r="AK188" i="47"/>
  <c r="AL188" i="47" s="1"/>
  <c r="AK224" i="47"/>
  <c r="AL224" i="47" s="1"/>
  <c r="AK260" i="47"/>
  <c r="AL260" i="47" s="1"/>
  <c r="AK296" i="47"/>
  <c r="AL296" i="47" s="1"/>
  <c r="AK332" i="47"/>
  <c r="AL332" i="47" s="1"/>
  <c r="AK368" i="47"/>
  <c r="AL368" i="47" s="1"/>
  <c r="AK404" i="47"/>
  <c r="AL404" i="47" s="1"/>
  <c r="AK440" i="47"/>
  <c r="AL440" i="47" s="1"/>
  <c r="AK476" i="47"/>
  <c r="AL476" i="47" s="1"/>
  <c r="AK512" i="47"/>
  <c r="AL512" i="47" s="1"/>
  <c r="AK548" i="47"/>
  <c r="AL548" i="47" s="1"/>
  <c r="AK584" i="47"/>
  <c r="AL584" i="47" s="1"/>
  <c r="AK97" i="47"/>
  <c r="AL97" i="47" s="1"/>
  <c r="AK175" i="47"/>
  <c r="AL175" i="47" s="1"/>
  <c r="AK247" i="47"/>
  <c r="AL247" i="47" s="1"/>
  <c r="AK319" i="47"/>
  <c r="AL319" i="47" s="1"/>
  <c r="AK391" i="47"/>
  <c r="AL391" i="47" s="1"/>
  <c r="AK447" i="47"/>
  <c r="AL447" i="47" s="1"/>
  <c r="AK501" i="47"/>
  <c r="AL501" i="47" s="1"/>
  <c r="AK555" i="47"/>
  <c r="AL555" i="47" s="1"/>
  <c r="AK605" i="47"/>
  <c r="AL605" i="47" s="1"/>
  <c r="AK643" i="47"/>
  <c r="AL643" i="47" s="1"/>
  <c r="AK679" i="47"/>
  <c r="AL679" i="47" s="1"/>
  <c r="AK715" i="47"/>
  <c r="AL715" i="47" s="1"/>
  <c r="AK751" i="47"/>
  <c r="AL751" i="47" s="1"/>
  <c r="AK787" i="47"/>
  <c r="AL787" i="47" s="1"/>
  <c r="AK823" i="47"/>
  <c r="AL823" i="47" s="1"/>
  <c r="AK81" i="47"/>
  <c r="AL81" i="47" s="1"/>
  <c r="AK165" i="47"/>
  <c r="AL165" i="47" s="1"/>
  <c r="AK237" i="47"/>
  <c r="AL237" i="47" s="1"/>
  <c r="AK309" i="47"/>
  <c r="AL309" i="47" s="1"/>
  <c r="AK381" i="47"/>
  <c r="AL381" i="47" s="1"/>
  <c r="AK439" i="47"/>
  <c r="AL439" i="47" s="1"/>
  <c r="AK493" i="47"/>
  <c r="AL493" i="47" s="1"/>
  <c r="AK547" i="47"/>
  <c r="AL547" i="47" s="1"/>
  <c r="AK599" i="47"/>
  <c r="AL599" i="47" s="1"/>
  <c r="AK638" i="47"/>
  <c r="AL638" i="47" s="1"/>
  <c r="AK674" i="47"/>
  <c r="AL674" i="47" s="1"/>
  <c r="AK710" i="47"/>
  <c r="AL710" i="47" s="1"/>
  <c r="AK746" i="47"/>
  <c r="AL746" i="47" s="1"/>
  <c r="AK782" i="47"/>
  <c r="AL782" i="47" s="1"/>
  <c r="AK818" i="47"/>
  <c r="AL818" i="47" s="1"/>
  <c r="AK854" i="47"/>
  <c r="AL854" i="47" s="1"/>
  <c r="AK890" i="47"/>
  <c r="AL890" i="47" s="1"/>
  <c r="AK926" i="47"/>
  <c r="AL926" i="47" s="1"/>
  <c r="AK962" i="47"/>
  <c r="AL962" i="47" s="1"/>
  <c r="AK998" i="47"/>
  <c r="AL998" i="47" s="1"/>
  <c r="AK103" i="47"/>
  <c r="AL103" i="47" s="1"/>
  <c r="AK180" i="47"/>
  <c r="AL180" i="47" s="1"/>
  <c r="AK252" i="47"/>
  <c r="AL252" i="47" s="1"/>
  <c r="AK22" i="47"/>
  <c r="AL22" i="47" s="1"/>
  <c r="AK130" i="47"/>
  <c r="AL130" i="47" s="1"/>
  <c r="AK238" i="47"/>
  <c r="AL238" i="47" s="1"/>
  <c r="AK346" i="47"/>
  <c r="AL346" i="47" s="1"/>
  <c r="AK454" i="47"/>
  <c r="AL454" i="47" s="1"/>
  <c r="AK562" i="47"/>
  <c r="AL562" i="47" s="1"/>
  <c r="AK59" i="47"/>
  <c r="AL59" i="47" s="1"/>
  <c r="AK167" i="47"/>
  <c r="AL167" i="47" s="1"/>
  <c r="AK275" i="47"/>
  <c r="AL275" i="47" s="1"/>
  <c r="AK383" i="47"/>
  <c r="AL383" i="47" s="1"/>
  <c r="AK102" i="47"/>
  <c r="AL102" i="47" s="1"/>
  <c r="AK98" i="47"/>
  <c r="AL98" i="47" s="1"/>
  <c r="AK206" i="47"/>
  <c r="AL206" i="47" s="1"/>
  <c r="AK314" i="47"/>
  <c r="AL314" i="47" s="1"/>
  <c r="AK422" i="47"/>
  <c r="AL422" i="47" s="1"/>
  <c r="AK530" i="47"/>
  <c r="AL530" i="47" s="1"/>
  <c r="AK139" i="47"/>
  <c r="AL139" i="47" s="1"/>
  <c r="AK355" i="47"/>
  <c r="AL355" i="47" s="1"/>
  <c r="AK528" i="47"/>
  <c r="AL528" i="47" s="1"/>
  <c r="AK661" i="47"/>
  <c r="AL661" i="47" s="1"/>
  <c r="AK769" i="47"/>
  <c r="AL769" i="47" s="1"/>
  <c r="AK129" i="47"/>
  <c r="AL129" i="47" s="1"/>
  <c r="AK345" i="47"/>
  <c r="AL345" i="47" s="1"/>
  <c r="AK521" i="47"/>
  <c r="AL521" i="47" s="1"/>
  <c r="AK656" i="47"/>
  <c r="AL656" i="47" s="1"/>
  <c r="AK764" i="47"/>
  <c r="AL764" i="47" s="1"/>
  <c r="AK866" i="47"/>
  <c r="AL866" i="47" s="1"/>
  <c r="AK938" i="47"/>
  <c r="AL938" i="47" s="1"/>
  <c r="AK31" i="47"/>
  <c r="AL31" i="47" s="1"/>
  <c r="AK204" i="47"/>
  <c r="AL204" i="47" s="1"/>
  <c r="AK324" i="47"/>
  <c r="AL324" i="47" s="1"/>
  <c r="AK423" i="47"/>
  <c r="AL423" i="47" s="1"/>
  <c r="AK504" i="47"/>
  <c r="AL504" i="47" s="1"/>
  <c r="AK585" i="47"/>
  <c r="AL585" i="47" s="1"/>
  <c r="AK645" i="47"/>
  <c r="AL645" i="47" s="1"/>
  <c r="AK699" i="47"/>
  <c r="AL699" i="47" s="1"/>
  <c r="AK753" i="47"/>
  <c r="AL753" i="47" s="1"/>
  <c r="AK807" i="47"/>
  <c r="AL807" i="47" s="1"/>
  <c r="AK861" i="47"/>
  <c r="AL861" i="47" s="1"/>
  <c r="AK915" i="47"/>
  <c r="AL915" i="47" s="1"/>
  <c r="AK37" i="47"/>
  <c r="AL37" i="47" s="1"/>
  <c r="AK171" i="47"/>
  <c r="AL171" i="47" s="1"/>
  <c r="AK279" i="47"/>
  <c r="AL279" i="47" s="1"/>
  <c r="AK387" i="47"/>
  <c r="AL387" i="47" s="1"/>
  <c r="AK471" i="47"/>
  <c r="AL471" i="47" s="1"/>
  <c r="AK552" i="47"/>
  <c r="AL552" i="47" s="1"/>
  <c r="AK623" i="47"/>
  <c r="AL623" i="47" s="1"/>
  <c r="AK677" i="47"/>
  <c r="AL677" i="47" s="1"/>
  <c r="AK731" i="47"/>
  <c r="AL731" i="47" s="1"/>
  <c r="AK785" i="47"/>
  <c r="AL785" i="47" s="1"/>
  <c r="AK839" i="47"/>
  <c r="AL839" i="47" s="1"/>
  <c r="AK887" i="47"/>
  <c r="AL887" i="47" s="1"/>
  <c r="AK929" i="47"/>
  <c r="AL929" i="47" s="1"/>
  <c r="AK971" i="47"/>
  <c r="AL971" i="47" s="1"/>
  <c r="AK57" i="47"/>
  <c r="AL57" i="47" s="1"/>
  <c r="AK904" i="47"/>
  <c r="AL904" i="47" s="1"/>
  <c r="AK433" i="47"/>
  <c r="AL433" i="47" s="1"/>
  <c r="AK865" i="47"/>
  <c r="AL865" i="47" s="1"/>
  <c r="AK294" i="47"/>
  <c r="AL294" i="47" s="1"/>
  <c r="AK892" i="47"/>
  <c r="AL892" i="47" s="1"/>
  <c r="AK979" i="47"/>
  <c r="AL979" i="47" s="1"/>
  <c r="AK481" i="47"/>
  <c r="AL481" i="47" s="1"/>
  <c r="AK852" i="47"/>
  <c r="AL852" i="47" s="1"/>
  <c r="AK967" i="47"/>
  <c r="AL967" i="47" s="1"/>
  <c r="AK943" i="47"/>
  <c r="AL943" i="47" s="1"/>
  <c r="AK859" i="47"/>
  <c r="AL859" i="47" s="1"/>
  <c r="AK748" i="47"/>
  <c r="AL748" i="47" s="1"/>
  <c r="AK622" i="47"/>
  <c r="AL622" i="47" s="1"/>
  <c r="AK443" i="47"/>
  <c r="AL443" i="47" s="1"/>
  <c r="AK169" i="47"/>
  <c r="AL169" i="47" s="1"/>
  <c r="AK964" i="47"/>
  <c r="AL964" i="47" s="1"/>
  <c r="AK882" i="47"/>
  <c r="AL882" i="47" s="1"/>
  <c r="AK780" i="47"/>
  <c r="AL780" i="47" s="1"/>
  <c r="AK654" i="47"/>
  <c r="AL654" i="47" s="1"/>
  <c r="AK463" i="47"/>
  <c r="AL463" i="47" s="1"/>
  <c r="AK234" i="47"/>
  <c r="AL234" i="47" s="1"/>
  <c r="AK928" i="47"/>
  <c r="AL928" i="47" s="1"/>
  <c r="AK487" i="47"/>
  <c r="AL487" i="47" s="1"/>
  <c r="AK889" i="47"/>
  <c r="AL889" i="47" s="1"/>
  <c r="AK222" i="47"/>
  <c r="AL222" i="47" s="1"/>
  <c r="AK772" i="47"/>
  <c r="AL772" i="47" s="1"/>
  <c r="AK425" i="47"/>
  <c r="AL425" i="47" s="1"/>
  <c r="AK181" i="47"/>
  <c r="AL181" i="47" s="1"/>
  <c r="AK796" i="47"/>
  <c r="AL796" i="47" s="1"/>
  <c r="AK901" i="47"/>
  <c r="AL901" i="47" s="1"/>
  <c r="AK987" i="47"/>
  <c r="AL987" i="47" s="1"/>
  <c r="AK718" i="47"/>
  <c r="AL718" i="47" s="1"/>
  <c r="AK946" i="47"/>
  <c r="AL946" i="47" s="1"/>
  <c r="AK850" i="47"/>
  <c r="AL850" i="47" s="1"/>
  <c r="AK714" i="47"/>
  <c r="AL714" i="47" s="1"/>
  <c r="AK581" i="47"/>
  <c r="AL581" i="47" s="1"/>
  <c r="AK390" i="47"/>
  <c r="AL390" i="47" s="1"/>
  <c r="AK138" i="47"/>
  <c r="AL138" i="47" s="1"/>
  <c r="AM855" i="47"/>
  <c r="AN855" i="47" s="1"/>
  <c r="AM783" i="47"/>
  <c r="AN783" i="47" s="1"/>
  <c r="AM776" i="47"/>
  <c r="AN776" i="47" s="1"/>
  <c r="AM881" i="47"/>
  <c r="AN881" i="47" s="1"/>
  <c r="AM876" i="47"/>
  <c r="AN876" i="47" s="1"/>
  <c r="AM951" i="47"/>
  <c r="AN951" i="47" s="1"/>
  <c r="AM960" i="47"/>
  <c r="AN960" i="47" s="1"/>
  <c r="AM786" i="47"/>
  <c r="AN786" i="47" s="1"/>
  <c r="AM971" i="47"/>
  <c r="AN971" i="47" s="1"/>
  <c r="AM801" i="47"/>
  <c r="AN801" i="47" s="1"/>
  <c r="AM1005" i="47"/>
  <c r="AN1005" i="47" s="1"/>
  <c r="AM825" i="47"/>
  <c r="AN825" i="47" s="1"/>
  <c r="AM996" i="47"/>
  <c r="AN996" i="47" s="1"/>
  <c r="AM900" i="47"/>
  <c r="AN900" i="47" s="1"/>
  <c r="AM771" i="47"/>
  <c r="AN771" i="47" s="1"/>
  <c r="AM12" i="47"/>
  <c r="AN12" i="47" s="1"/>
  <c r="AM60" i="47"/>
  <c r="AN60" i="47" s="1"/>
  <c r="AM96" i="47"/>
  <c r="AN96" i="47" s="1"/>
  <c r="AM132" i="47"/>
  <c r="AN132" i="47" s="1"/>
  <c r="AM168" i="47"/>
  <c r="AN168" i="47" s="1"/>
  <c r="AM204" i="47"/>
  <c r="AN204" i="47" s="1"/>
  <c r="AM240" i="47"/>
  <c r="AN240" i="47" s="1"/>
  <c r="AM276" i="47"/>
  <c r="AN276" i="47" s="1"/>
  <c r="AM312" i="47"/>
  <c r="AN312" i="47" s="1"/>
  <c r="AM348" i="47"/>
  <c r="AN348" i="47" s="1"/>
  <c r="AK28" i="47"/>
  <c r="AL28" i="47" s="1"/>
  <c r="AK136" i="47"/>
  <c r="AL136" i="47" s="1"/>
  <c r="AK244" i="47"/>
  <c r="AL244" i="47" s="1"/>
  <c r="AK352" i="47"/>
  <c r="AL352" i="47" s="1"/>
  <c r="AK460" i="47"/>
  <c r="AL460" i="47" s="1"/>
  <c r="AK568" i="47"/>
  <c r="AL568" i="47" s="1"/>
  <c r="AK65" i="47"/>
  <c r="AL65" i="47" s="1"/>
  <c r="AK173" i="47"/>
  <c r="AL173" i="47" s="1"/>
  <c r="AK281" i="47"/>
  <c r="AL281" i="47" s="1"/>
  <c r="AK389" i="47"/>
  <c r="AL389" i="47" s="1"/>
  <c r="AK108" i="47"/>
  <c r="AL108" i="47" s="1"/>
  <c r="AK104" i="47"/>
  <c r="AL104" i="47" s="1"/>
  <c r="AK212" i="47"/>
  <c r="AL212" i="47" s="1"/>
  <c r="AK320" i="47"/>
  <c r="AL320" i="47" s="1"/>
  <c r="AK428" i="47"/>
  <c r="AL428" i="47" s="1"/>
  <c r="AK536" i="47"/>
  <c r="AL536" i="47" s="1"/>
  <c r="AK151" i="47"/>
  <c r="AL151" i="47" s="1"/>
  <c r="AK367" i="47"/>
  <c r="AL367" i="47" s="1"/>
  <c r="AK537" i="47"/>
  <c r="AL537" i="47" s="1"/>
  <c r="AK667" i="47"/>
  <c r="AL667" i="47" s="1"/>
  <c r="AK775" i="47"/>
  <c r="AL775" i="47" s="1"/>
  <c r="AK141" i="47"/>
  <c r="AL141" i="47" s="1"/>
  <c r="AK357" i="47"/>
  <c r="AL357" i="47" s="1"/>
  <c r="AK529" i="47"/>
  <c r="AL529" i="47" s="1"/>
  <c r="AK662" i="47"/>
  <c r="AL662" i="47" s="1"/>
  <c r="AK770" i="47"/>
  <c r="AL770" i="47" s="1"/>
  <c r="AK872" i="47"/>
  <c r="AL872" i="47" s="1"/>
  <c r="AK944" i="47"/>
  <c r="AL944" i="47" s="1"/>
  <c r="AK49" i="47"/>
  <c r="AL49" i="47" s="1"/>
  <c r="AK216" i="47"/>
  <c r="AL216" i="47" s="1"/>
  <c r="AK348" i="47"/>
  <c r="AL348" i="47" s="1"/>
  <c r="AK432" i="47"/>
  <c r="AL432" i="47" s="1"/>
  <c r="AK522" i="47"/>
  <c r="AL522" i="47" s="1"/>
  <c r="AK593" i="47"/>
  <c r="AL593" i="47" s="1"/>
  <c r="AK657" i="47"/>
  <c r="AL657" i="47" s="1"/>
  <c r="AK705" i="47"/>
  <c r="AL705" i="47" s="1"/>
  <c r="AK765" i="47"/>
  <c r="AL765" i="47" s="1"/>
  <c r="AK813" i="47"/>
  <c r="AL813" i="47" s="1"/>
  <c r="AK873" i="47"/>
  <c r="AL873" i="47" s="1"/>
  <c r="AK921" i="47"/>
  <c r="AL921" i="47" s="1"/>
  <c r="AK73" i="47"/>
  <c r="AL73" i="47" s="1"/>
  <c r="AK183" i="47"/>
  <c r="AL183" i="47" s="1"/>
  <c r="AK303" i="47"/>
  <c r="AL303" i="47" s="1"/>
  <c r="AK399" i="47"/>
  <c r="AL399" i="47" s="1"/>
  <c r="AK489" i="47"/>
  <c r="AL489" i="47" s="1"/>
  <c r="AK561" i="47"/>
  <c r="AL561" i="47" s="1"/>
  <c r="AK635" i="47"/>
  <c r="AL635" i="47" s="1"/>
  <c r="AK683" i="47"/>
  <c r="AL683" i="47" s="1"/>
  <c r="AK743" i="47"/>
  <c r="AL743" i="47" s="1"/>
  <c r="AK791" i="47"/>
  <c r="AL791" i="47" s="1"/>
  <c r="AK851" i="47"/>
  <c r="AL851" i="47" s="1"/>
  <c r="AK893" i="47"/>
  <c r="AL893" i="47" s="1"/>
  <c r="AK935" i="47"/>
  <c r="AL935" i="47" s="1"/>
  <c r="AK983" i="47"/>
  <c r="AL983" i="47" s="1"/>
  <c r="AK75" i="47"/>
  <c r="AL75" i="47" s="1"/>
  <c r="AK856" i="47"/>
  <c r="AL856" i="47" s="1"/>
  <c r="AK337" i="47"/>
  <c r="AL337" i="47" s="1"/>
  <c r="AK810" i="47"/>
  <c r="AL810" i="47" s="1"/>
  <c r="AK87" i="47"/>
  <c r="AL87" i="47" s="1"/>
  <c r="AK832" i="47"/>
  <c r="AL832" i="47" s="1"/>
  <c r="AK925" i="47"/>
  <c r="AL925" i="47" s="1"/>
  <c r="AK366" i="47"/>
  <c r="AL366" i="47" s="1"/>
  <c r="AK808" i="47"/>
  <c r="AL808" i="47" s="1"/>
  <c r="AK1002" i="47"/>
  <c r="AL1002" i="47" s="1"/>
  <c r="AK931" i="47"/>
  <c r="AL931" i="47" s="1"/>
  <c r="AK847" i="47"/>
  <c r="AL847" i="47" s="1"/>
  <c r="AK730" i="47"/>
  <c r="AL730" i="47" s="1"/>
  <c r="AK601" i="47"/>
  <c r="AL601" i="47" s="1"/>
  <c r="AK385" i="47"/>
  <c r="AL385" i="47" s="1"/>
  <c r="AK133" i="47"/>
  <c r="AL133" i="47" s="1"/>
  <c r="AK954" i="47"/>
  <c r="AL954" i="47" s="1"/>
  <c r="AK870" i="47"/>
  <c r="AL870" i="47" s="1"/>
  <c r="AK762" i="47"/>
  <c r="AL762" i="47" s="1"/>
  <c r="AK618" i="47"/>
  <c r="AL618" i="47" s="1"/>
  <c r="AK437" i="47"/>
  <c r="AL437" i="47" s="1"/>
  <c r="AK198" i="47"/>
  <c r="AL198" i="47" s="1"/>
  <c r="AK880" i="47"/>
  <c r="AL880" i="47" s="1"/>
  <c r="AK373" i="47"/>
  <c r="AL373" i="47" s="1"/>
  <c r="AK774" i="47"/>
  <c r="AL774" i="47" s="1"/>
  <c r="AK1004" i="47"/>
  <c r="AL1004" i="47" s="1"/>
  <c r="AK700" i="47"/>
  <c r="AL700" i="47" s="1"/>
  <c r="AK397" i="47"/>
  <c r="AL397" i="47" s="1"/>
  <c r="AK145" i="47"/>
  <c r="AL145" i="47" s="1"/>
  <c r="AK670" i="47"/>
  <c r="AL670" i="47" s="1"/>
  <c r="AK853" i="47"/>
  <c r="AL853" i="47" s="1"/>
  <c r="AK960" i="47"/>
  <c r="AL960" i="47" s="1"/>
  <c r="AK664" i="47"/>
  <c r="AL664" i="47" s="1"/>
  <c r="AK922" i="47"/>
  <c r="AL922" i="47" s="1"/>
  <c r="AK822" i="47"/>
  <c r="AL822" i="47" s="1"/>
  <c r="AK696" i="47"/>
  <c r="AL696" i="47" s="1"/>
  <c r="AK553" i="47"/>
  <c r="AL553" i="47" s="1"/>
  <c r="AK354" i="47"/>
  <c r="AL354" i="47" s="1"/>
  <c r="AK51" i="47"/>
  <c r="AL51" i="47" s="1"/>
  <c r="AM722" i="47"/>
  <c r="AN722" i="47" s="1"/>
  <c r="AM703" i="47"/>
  <c r="AN703" i="47" s="1"/>
  <c r="AM699" i="47"/>
  <c r="AN699" i="47" s="1"/>
  <c r="AM823" i="47"/>
  <c r="AN823" i="47" s="1"/>
  <c r="AM813" i="47"/>
  <c r="AN813" i="47" s="1"/>
  <c r="AM866" i="47"/>
  <c r="AN866" i="47" s="1"/>
  <c r="AM936" i="47"/>
  <c r="AN936" i="47" s="1"/>
  <c r="AM757" i="47"/>
  <c r="AN757" i="47" s="1"/>
  <c r="AM949" i="47"/>
  <c r="AN949" i="47" s="1"/>
  <c r="AM775" i="47"/>
  <c r="AN775" i="47" s="1"/>
  <c r="AM963" i="47"/>
  <c r="AN963" i="47" s="1"/>
  <c r="AM799" i="47"/>
  <c r="AN799" i="47" s="1"/>
  <c r="AM981" i="47"/>
  <c r="AN981" i="47" s="1"/>
  <c r="AM888" i="47"/>
  <c r="AN888" i="47" s="1"/>
  <c r="AM745" i="47"/>
  <c r="AN745" i="47" s="1"/>
  <c r="AM24" i="47"/>
  <c r="AN24" i="47" s="1"/>
  <c r="AM66" i="47"/>
  <c r="AN66" i="47" s="1"/>
  <c r="AM102" i="47"/>
  <c r="AN102" i="47" s="1"/>
  <c r="AM138" i="47"/>
  <c r="AN138" i="47" s="1"/>
  <c r="AM174" i="47"/>
  <c r="AN174" i="47" s="1"/>
  <c r="AM210" i="47"/>
  <c r="AN210" i="47" s="1"/>
  <c r="AM246" i="47"/>
  <c r="AN246" i="47" s="1"/>
  <c r="AK58" i="47"/>
  <c r="AL58" i="47" s="1"/>
  <c r="AK166" i="47"/>
  <c r="AL166" i="47" s="1"/>
  <c r="AK274" i="47"/>
  <c r="AL274" i="47" s="1"/>
  <c r="AK382" i="47"/>
  <c r="AL382" i="47" s="1"/>
  <c r="AK490" i="47"/>
  <c r="AL490" i="47" s="1"/>
  <c r="AK598" i="47"/>
  <c r="AL598" i="47" s="1"/>
  <c r="AK95" i="47"/>
  <c r="AL95" i="47" s="1"/>
  <c r="AK203" i="47"/>
  <c r="AL203" i="47" s="1"/>
  <c r="AK311" i="47"/>
  <c r="AL311" i="47" s="1"/>
  <c r="AK30" i="47"/>
  <c r="AL30" i="47" s="1"/>
  <c r="AK26" i="47"/>
  <c r="AL26" i="47" s="1"/>
  <c r="AK134" i="47"/>
  <c r="AL134" i="47" s="1"/>
  <c r="AK242" i="47"/>
  <c r="AL242" i="47" s="1"/>
  <c r="AK350" i="47"/>
  <c r="AL350" i="47" s="1"/>
  <c r="AK458" i="47"/>
  <c r="AL458" i="47" s="1"/>
  <c r="AK566" i="47"/>
  <c r="AL566" i="47" s="1"/>
  <c r="AK211" i="47"/>
  <c r="AL211" i="47" s="1"/>
  <c r="AK420" i="47"/>
  <c r="AL420" i="47" s="1"/>
  <c r="AK582" i="47"/>
  <c r="AL582" i="47" s="1"/>
  <c r="AK697" i="47"/>
  <c r="AL697" i="47" s="1"/>
  <c r="AK805" i="47"/>
  <c r="AL805" i="47" s="1"/>
  <c r="AK201" i="47"/>
  <c r="AL201" i="47" s="1"/>
  <c r="AK413" i="47"/>
  <c r="AL413" i="47" s="1"/>
  <c r="AK575" i="47"/>
  <c r="AL575" i="47" s="1"/>
  <c r="AK692" i="47"/>
  <c r="AL692" i="47" s="1"/>
  <c r="AK800" i="47"/>
  <c r="AL800" i="47" s="1"/>
  <c r="AK878" i="47"/>
  <c r="AL878" i="47" s="1"/>
  <c r="AK950" i="47"/>
  <c r="AL950" i="47" s="1"/>
  <c r="AK67" i="47"/>
  <c r="AL67" i="47" s="1"/>
  <c r="AK228" i="47"/>
  <c r="AL228" i="47" s="1"/>
  <c r="AK360" i="47"/>
  <c r="AL360" i="47" s="1"/>
  <c r="AK450" i="47"/>
  <c r="AL450" i="47" s="1"/>
  <c r="AK531" i="47"/>
  <c r="AL531" i="47" s="1"/>
  <c r="AK607" i="47"/>
  <c r="AL607" i="47" s="1"/>
  <c r="AK94" i="47"/>
  <c r="AL94" i="47" s="1"/>
  <c r="AK202" i="47"/>
  <c r="AL202" i="47" s="1"/>
  <c r="AK310" i="47"/>
  <c r="AL310" i="47" s="1"/>
  <c r="AK418" i="47"/>
  <c r="AL418" i="47" s="1"/>
  <c r="AK526" i="47"/>
  <c r="AL526" i="47" s="1"/>
  <c r="AK23" i="47"/>
  <c r="AL23" i="47" s="1"/>
  <c r="AK131" i="47"/>
  <c r="AL131" i="47" s="1"/>
  <c r="AK239" i="47"/>
  <c r="AL239" i="47" s="1"/>
  <c r="AK347" i="47"/>
  <c r="AL347" i="47" s="1"/>
  <c r="AK66" i="47"/>
  <c r="AL66" i="47" s="1"/>
  <c r="AK62" i="47"/>
  <c r="AL62" i="47" s="1"/>
  <c r="AK170" i="47"/>
  <c r="AL170" i="47" s="1"/>
  <c r="AK278" i="47"/>
  <c r="AL278" i="47" s="1"/>
  <c r="AK386" i="47"/>
  <c r="AL386" i="47" s="1"/>
  <c r="AK494" i="47"/>
  <c r="AL494" i="47" s="1"/>
  <c r="AK43" i="47"/>
  <c r="AL43" i="47" s="1"/>
  <c r="AK283" i="47"/>
  <c r="AL283" i="47" s="1"/>
  <c r="AK474" i="47"/>
  <c r="AL474" i="47" s="1"/>
  <c r="AK625" i="47"/>
  <c r="AL625" i="47" s="1"/>
  <c r="AK733" i="47"/>
  <c r="AL733" i="47" s="1"/>
  <c r="AK27" i="47"/>
  <c r="AL27" i="47" s="1"/>
  <c r="AK273" i="47"/>
  <c r="AL273" i="47" s="1"/>
  <c r="AK467" i="47"/>
  <c r="AL467" i="47" s="1"/>
  <c r="AK620" i="47"/>
  <c r="AL620" i="47" s="1"/>
  <c r="AK728" i="47"/>
  <c r="AL728" i="47" s="1"/>
  <c r="AK836" i="47"/>
  <c r="AL836" i="47" s="1"/>
  <c r="AK908" i="47"/>
  <c r="AL908" i="47" s="1"/>
  <c r="AK980" i="47"/>
  <c r="AL980" i="47" s="1"/>
  <c r="AK144" i="47"/>
  <c r="AL144" i="47" s="1"/>
  <c r="AK288" i="47"/>
  <c r="AL288" i="47" s="1"/>
  <c r="AK396" i="47"/>
  <c r="AL396" i="47" s="1"/>
  <c r="AK477" i="47"/>
  <c r="AL477" i="47" s="1"/>
  <c r="AK558" i="47"/>
  <c r="AL558" i="47" s="1"/>
  <c r="AK627" i="47"/>
  <c r="AL627" i="47" s="1"/>
  <c r="AK681" i="47"/>
  <c r="AL681" i="47" s="1"/>
  <c r="AK735" i="47"/>
  <c r="AL735" i="47" s="1"/>
  <c r="AK789" i="47"/>
  <c r="AL789" i="47" s="1"/>
  <c r="AK843" i="47"/>
  <c r="AL843" i="47" s="1"/>
  <c r="AK897" i="47"/>
  <c r="AL897" i="47" s="1"/>
  <c r="AK951" i="47"/>
  <c r="AL951" i="47" s="1"/>
  <c r="AK135" i="47"/>
  <c r="AL135" i="47" s="1"/>
  <c r="AK243" i="47"/>
  <c r="AL243" i="47" s="1"/>
  <c r="AK351" i="47"/>
  <c r="AL351" i="47" s="1"/>
  <c r="AK444" i="47"/>
  <c r="AL444" i="47" s="1"/>
  <c r="AK525" i="47"/>
  <c r="AL525" i="47" s="1"/>
  <c r="AK602" i="47"/>
  <c r="AL602" i="47" s="1"/>
  <c r="AK659" i="47"/>
  <c r="AL659" i="47" s="1"/>
  <c r="AK713" i="47"/>
  <c r="AL713" i="47" s="1"/>
  <c r="AK767" i="47"/>
  <c r="AL767" i="47" s="1"/>
  <c r="AK821" i="47"/>
  <c r="AL821" i="47" s="1"/>
  <c r="AK875" i="47"/>
  <c r="AL875" i="47" s="1"/>
  <c r="AK917" i="47"/>
  <c r="AL917" i="47" s="1"/>
  <c r="AK959" i="47"/>
  <c r="AL959" i="47" s="1"/>
  <c r="AK1001" i="47"/>
  <c r="AL1001" i="47" s="1"/>
  <c r="AK126" i="47"/>
  <c r="AL126" i="47" s="1"/>
  <c r="AK615" i="47"/>
  <c r="AL615" i="47" s="1"/>
  <c r="AK961" i="47"/>
  <c r="AL961" i="47" s="1"/>
  <c r="AK509" i="47"/>
  <c r="AL509" i="47" s="1"/>
  <c r="AK587" i="47"/>
  <c r="AL587" i="47" s="1"/>
  <c r="AK541" i="47"/>
  <c r="AL541" i="47" s="1"/>
  <c r="AK666" i="47"/>
  <c r="AL666" i="47" s="1"/>
  <c r="AK948" i="47"/>
  <c r="AL948" i="47" s="1"/>
  <c r="AK1003" i="47"/>
  <c r="AL1003" i="47" s="1"/>
  <c r="AK975" i="47"/>
  <c r="AL975" i="47" s="1"/>
  <c r="AK895" i="47"/>
  <c r="AL895" i="47" s="1"/>
  <c r="AK784" i="47"/>
  <c r="AL784" i="47" s="1"/>
  <c r="AK658" i="47"/>
  <c r="AL658" i="47" s="1"/>
  <c r="AK497" i="47"/>
  <c r="AL497" i="47" s="1"/>
  <c r="AK277" i="47"/>
  <c r="AL277" i="47" s="1"/>
  <c r="AK991" i="47"/>
  <c r="AL991" i="47" s="1"/>
  <c r="AK906" i="47"/>
  <c r="AL906" i="47" s="1"/>
  <c r="AK816" i="47"/>
  <c r="AL816" i="47" s="1"/>
  <c r="AK690" i="47"/>
  <c r="AL690" i="47" s="1"/>
  <c r="AK545" i="47"/>
  <c r="AL545" i="47" s="1"/>
  <c r="AK342" i="47"/>
  <c r="AL342" i="47" s="1"/>
  <c r="AK6" i="47"/>
  <c r="AL6" i="47" s="1"/>
  <c r="AK652" i="47"/>
  <c r="AL652" i="47" s="1"/>
  <c r="AK970" i="47"/>
  <c r="AL970" i="47" s="1"/>
  <c r="AK563" i="47"/>
  <c r="AL563" i="47" s="1"/>
  <c r="AK900" i="47"/>
  <c r="AL900" i="47" s="1"/>
  <c r="AK479" i="47"/>
  <c r="AL479" i="47" s="1"/>
  <c r="AK253" i="47"/>
  <c r="AL253" i="47" s="1"/>
  <c r="AK916" i="47"/>
  <c r="AL916" i="47" s="1"/>
  <c r="AK301" i="47"/>
  <c r="AL301" i="47" s="1"/>
  <c r="AK648" i="47"/>
  <c r="AL648" i="47" s="1"/>
  <c r="AK790" i="47"/>
  <c r="AL790" i="47" s="1"/>
  <c r="AK976" i="47"/>
  <c r="AL976" i="47" s="1"/>
  <c r="AK874" i="47"/>
  <c r="AL874" i="47" s="1"/>
  <c r="AK768" i="47"/>
  <c r="AL768" i="47" s="1"/>
  <c r="AK642" i="47"/>
  <c r="AL642" i="47" s="1"/>
  <c r="AK445" i="47"/>
  <c r="AL445" i="47" s="1"/>
  <c r="AK210" i="47"/>
  <c r="AL210" i="47" s="1"/>
  <c r="AM943" i="47"/>
  <c r="AN943" i="47" s="1"/>
  <c r="AM935" i="47"/>
  <c r="AN935" i="47" s="1"/>
  <c r="AM933" i="47"/>
  <c r="AN933" i="47" s="1"/>
  <c r="AM961" i="47"/>
  <c r="AN961" i="47" s="1"/>
  <c r="AM477" i="47"/>
  <c r="AN477" i="47" s="1"/>
  <c r="AM959" i="47"/>
  <c r="AN959" i="47" s="1"/>
  <c r="AM627" i="47"/>
  <c r="AN627" i="47" s="1"/>
  <c r="AM878" i="47"/>
  <c r="AN878" i="47" s="1"/>
  <c r="AM518" i="47"/>
  <c r="AN518" i="47" s="1"/>
  <c r="AM865" i="47"/>
  <c r="AN865" i="47" s="1"/>
  <c r="AM558" i="47"/>
  <c r="AN558" i="47" s="1"/>
  <c r="AM906" i="47"/>
  <c r="AN906" i="47" s="1"/>
  <c r="AM673" i="47"/>
  <c r="AN673" i="47" s="1"/>
  <c r="AM927" i="47"/>
  <c r="AN927" i="47" s="1"/>
  <c r="AM812" i="47"/>
  <c r="AN812" i="47" s="1"/>
  <c r="AM601" i="47"/>
  <c r="AN601" i="47" s="1"/>
  <c r="AM42" i="47"/>
  <c r="AN42" i="47" s="1"/>
  <c r="AM84" i="47"/>
  <c r="AN84" i="47" s="1"/>
  <c r="AM120" i="47"/>
  <c r="AN120" i="47" s="1"/>
  <c r="AM156" i="47"/>
  <c r="AN156" i="47" s="1"/>
  <c r="AM192" i="47"/>
  <c r="AN192" i="47" s="1"/>
  <c r="AM228" i="47"/>
  <c r="AN228" i="47" s="1"/>
  <c r="AM264" i="47"/>
  <c r="AN264" i="47" s="1"/>
  <c r="AM300" i="47"/>
  <c r="AN300" i="47" s="1"/>
  <c r="AM336" i="47"/>
  <c r="AN336" i="47" s="1"/>
  <c r="AM372" i="47"/>
  <c r="AN372" i="47" s="1"/>
  <c r="AM408" i="47"/>
  <c r="AN408" i="47" s="1"/>
  <c r="AM444" i="47"/>
  <c r="AN444" i="47" s="1"/>
  <c r="AM480" i="47"/>
  <c r="AN480" i="47" s="1"/>
  <c r="AM26" i="47"/>
  <c r="AN26" i="47" s="1"/>
  <c r="AM62" i="47"/>
  <c r="AN62" i="47" s="1"/>
  <c r="AM98" i="47"/>
  <c r="AN98" i="47" s="1"/>
  <c r="AM134" i="47"/>
  <c r="AN134" i="47" s="1"/>
  <c r="AM170" i="47"/>
  <c r="AN170" i="47" s="1"/>
  <c r="AM206" i="47"/>
  <c r="AN206" i="47" s="1"/>
  <c r="AM242" i="47"/>
  <c r="AN242" i="47" s="1"/>
  <c r="AM39" i="47"/>
  <c r="AN39" i="47" s="1"/>
  <c r="AM75" i="47"/>
  <c r="AN75" i="47" s="1"/>
  <c r="AM111" i="47"/>
  <c r="AN111" i="47" s="1"/>
  <c r="AM147" i="47"/>
  <c r="AN147" i="47" s="1"/>
  <c r="AM183" i="47"/>
  <c r="AN183" i="47" s="1"/>
  <c r="AM219" i="47"/>
  <c r="AN219" i="47" s="1"/>
  <c r="AM255" i="47"/>
  <c r="AN255" i="47" s="1"/>
  <c r="AM291" i="47"/>
  <c r="AN291" i="47" s="1"/>
  <c r="AM327" i="47"/>
  <c r="AN327" i="47" s="1"/>
  <c r="AM363" i="47"/>
  <c r="AN363" i="47" s="1"/>
  <c r="AM399" i="47"/>
  <c r="AN399" i="47" s="1"/>
  <c r="AK100" i="47"/>
  <c r="AL100" i="47" s="1"/>
  <c r="AK208" i="47"/>
  <c r="AL208" i="47" s="1"/>
  <c r="AK316" i="47"/>
  <c r="AL316" i="47" s="1"/>
  <c r="AK424" i="47"/>
  <c r="AL424" i="47" s="1"/>
  <c r="AK532" i="47"/>
  <c r="AL532" i="47" s="1"/>
  <c r="AK29" i="47"/>
  <c r="AL29" i="47" s="1"/>
  <c r="AK137" i="47"/>
  <c r="AL137" i="47" s="1"/>
  <c r="AK245" i="47"/>
  <c r="AL245" i="47" s="1"/>
  <c r="AK353" i="47"/>
  <c r="AL353" i="47" s="1"/>
  <c r="AK72" i="47"/>
  <c r="AL72" i="47" s="1"/>
  <c r="AK68" i="47"/>
  <c r="AL68" i="47" s="1"/>
  <c r="AK176" i="47"/>
  <c r="AL176" i="47" s="1"/>
  <c r="AK284" i="47"/>
  <c r="AL284" i="47" s="1"/>
  <c r="AK392" i="47"/>
  <c r="AL392" i="47" s="1"/>
  <c r="AK500" i="47"/>
  <c r="AL500" i="47" s="1"/>
  <c r="AK61" i="47"/>
  <c r="AL61" i="47" s="1"/>
  <c r="AK295" i="47"/>
  <c r="AL295" i="47" s="1"/>
  <c r="AK483" i="47"/>
  <c r="AL483" i="47" s="1"/>
  <c r="AK631" i="47"/>
  <c r="AL631" i="47" s="1"/>
  <c r="AK739" i="47"/>
  <c r="AL739" i="47" s="1"/>
  <c r="AK45" i="47"/>
  <c r="AL45" i="47" s="1"/>
  <c r="AK285" i="47"/>
  <c r="AL285" i="47" s="1"/>
  <c r="AK475" i="47"/>
  <c r="AL475" i="47" s="1"/>
  <c r="AK626" i="47"/>
  <c r="AL626" i="47" s="1"/>
  <c r="AK734" i="47"/>
  <c r="AL734" i="47" s="1"/>
  <c r="AK842" i="47"/>
  <c r="AL842" i="47" s="1"/>
  <c r="AK914" i="47"/>
  <c r="AL914" i="47" s="1"/>
  <c r="AK986" i="47"/>
  <c r="AL986" i="47" s="1"/>
  <c r="AK156" i="47"/>
  <c r="AL156" i="47" s="1"/>
  <c r="AK300" i="47"/>
  <c r="AL300" i="47" s="1"/>
  <c r="AK414" i="47"/>
  <c r="AL414" i="47" s="1"/>
  <c r="AK486" i="47"/>
  <c r="AL486" i="47" s="1"/>
  <c r="AK576" i="47"/>
  <c r="AL576" i="47" s="1"/>
  <c r="AK633" i="47"/>
  <c r="AL633" i="47" s="1"/>
  <c r="AK693" i="47"/>
  <c r="AL693" i="47" s="1"/>
  <c r="AK741" i="47"/>
  <c r="AL741" i="47" s="1"/>
  <c r="AK801" i="47"/>
  <c r="AL801" i="47" s="1"/>
  <c r="AK849" i="47"/>
  <c r="AL849" i="47" s="1"/>
  <c r="AK909" i="47"/>
  <c r="AL909" i="47" s="1"/>
  <c r="AK957" i="47"/>
  <c r="AL957" i="47" s="1"/>
  <c r="AK159" i="47"/>
  <c r="AL159" i="47" s="1"/>
  <c r="AK255" i="47"/>
  <c r="AL255" i="47" s="1"/>
  <c r="AK375" i="47"/>
  <c r="AL375" i="47" s="1"/>
  <c r="AK453" i="47"/>
  <c r="AL453" i="47" s="1"/>
  <c r="AK543" i="47"/>
  <c r="AL543" i="47" s="1"/>
  <c r="AK609" i="47"/>
  <c r="AL609" i="47" s="1"/>
  <c r="AK671" i="47"/>
  <c r="AL671" i="47" s="1"/>
  <c r="AK719" i="47"/>
  <c r="AL719" i="47" s="1"/>
  <c r="AK779" i="47"/>
  <c r="AL779" i="47" s="1"/>
  <c r="AK827" i="47"/>
  <c r="AL827" i="47" s="1"/>
  <c r="AK881" i="47"/>
  <c r="AL881" i="47" s="1"/>
  <c r="AK923" i="47"/>
  <c r="AL923" i="47" s="1"/>
  <c r="AK965" i="47"/>
  <c r="AL965" i="47" s="1"/>
  <c r="AK21" i="47"/>
  <c r="AL21" i="47" s="1"/>
  <c r="AK940" i="47"/>
  <c r="AL940" i="47" s="1"/>
  <c r="AK515" i="47"/>
  <c r="AL515" i="47" s="1"/>
  <c r="AK913" i="47"/>
  <c r="AL913" i="47" s="1"/>
  <c r="AK427" i="47"/>
  <c r="AL427" i="47" s="1"/>
  <c r="AK999" i="47"/>
  <c r="AL999" i="47" s="1"/>
  <c r="AK229" i="47"/>
  <c r="AL229" i="47" s="1"/>
  <c r="AK589" i="47"/>
  <c r="AL589" i="47" s="1"/>
  <c r="AK912" i="47"/>
  <c r="AL912" i="47" s="1"/>
  <c r="AK985" i="47"/>
  <c r="AL985" i="47" s="1"/>
  <c r="AK966" i="47"/>
  <c r="AL966" i="47" s="1"/>
  <c r="AK871" i="47"/>
  <c r="AL871" i="47" s="1"/>
  <c r="AK766" i="47"/>
  <c r="AL766" i="47" s="1"/>
  <c r="AK640" i="47"/>
  <c r="AL640" i="47" s="1"/>
  <c r="AK469" i="47"/>
  <c r="AL469" i="47" s="1"/>
  <c r="AK241" i="47"/>
  <c r="AL241" i="47" s="1"/>
  <c r="AK973" i="47"/>
  <c r="AL973" i="47" s="1"/>
  <c r="AK894" i="47"/>
  <c r="AL894" i="47" s="1"/>
  <c r="AK798" i="47"/>
  <c r="AL798" i="47" s="1"/>
  <c r="AK672" i="47"/>
  <c r="AL672" i="47" s="1"/>
  <c r="AK517" i="47"/>
  <c r="AL517" i="47" s="1"/>
  <c r="AK270" i="47"/>
  <c r="AL270" i="47" s="1"/>
  <c r="AK972" i="47"/>
  <c r="AL972" i="47" s="1"/>
  <c r="AK594" i="47"/>
  <c r="AL594" i="47" s="1"/>
  <c r="AK937" i="47"/>
  <c r="AL937" i="47" s="1"/>
  <c r="AK455" i="47"/>
  <c r="AL455" i="47" s="1"/>
  <c r="AK826" i="47"/>
  <c r="AL826" i="47" s="1"/>
  <c r="AK451" i="47"/>
  <c r="AL451" i="47" s="1"/>
  <c r="AK217" i="47"/>
  <c r="AL217" i="47" s="1"/>
  <c r="AK868" i="47"/>
  <c r="AL868" i="47" s="1"/>
  <c r="AK988" i="47"/>
  <c r="AL988" i="47" s="1"/>
  <c r="AK401" i="47"/>
  <c r="AL401" i="47" s="1"/>
  <c r="AK736" i="47"/>
  <c r="AL736" i="47" s="1"/>
  <c r="AK958" i="47"/>
  <c r="AL958" i="47" s="1"/>
  <c r="AK862" i="47"/>
  <c r="AL862" i="47" s="1"/>
  <c r="AK750" i="47"/>
  <c r="AL750" i="47" s="1"/>
  <c r="AK603" i="47"/>
  <c r="AL603" i="47" s="1"/>
  <c r="AK419" i="47"/>
  <c r="AL419" i="47" s="1"/>
  <c r="AK174" i="47"/>
  <c r="AL174" i="47" s="1"/>
  <c r="AM905" i="47"/>
  <c r="AN905" i="47" s="1"/>
  <c r="AM895" i="47"/>
  <c r="AN895" i="47" s="1"/>
  <c r="AM840" i="47"/>
  <c r="AN840" i="47" s="1"/>
  <c r="AM923" i="47"/>
  <c r="AN923" i="47" s="1"/>
  <c r="AM917" i="47"/>
  <c r="AN917" i="47" s="1"/>
  <c r="AM990" i="47"/>
  <c r="AN990" i="47" s="1"/>
  <c r="AM999" i="47"/>
  <c r="AN999" i="47" s="1"/>
  <c r="AM817" i="47"/>
  <c r="AN817" i="47" s="1"/>
  <c r="AM989" i="47"/>
  <c r="AN989" i="47" s="1"/>
  <c r="AM837" i="47"/>
  <c r="AN837" i="47" s="1"/>
  <c r="AM356" i="47"/>
  <c r="AN356" i="47" s="1"/>
  <c r="AM882" i="47"/>
  <c r="AN882" i="47" s="1"/>
  <c r="AM530" i="47"/>
  <c r="AN530" i="47" s="1"/>
  <c r="AM915" i="47"/>
  <c r="AN915" i="47" s="1"/>
  <c r="AM789" i="47"/>
  <c r="AN789" i="47" s="1"/>
  <c r="AM554" i="47"/>
  <c r="AN554" i="47" s="1"/>
  <c r="AM48" i="47"/>
  <c r="AN48" i="47" s="1"/>
  <c r="AM90" i="47"/>
  <c r="AN90" i="47" s="1"/>
  <c r="AM126" i="47"/>
  <c r="AN126" i="47" s="1"/>
  <c r="AM162" i="47"/>
  <c r="AN162" i="47" s="1"/>
  <c r="AM198" i="47"/>
  <c r="AN198" i="47" s="1"/>
  <c r="AM234" i="47"/>
  <c r="AN234" i="47" s="1"/>
  <c r="AM270" i="47"/>
  <c r="AN270" i="47" s="1"/>
  <c r="AM306" i="47"/>
  <c r="AN306" i="47" s="1"/>
  <c r="AM342" i="47"/>
  <c r="AN342" i="47" s="1"/>
  <c r="AM378" i="47"/>
  <c r="AN378" i="47" s="1"/>
  <c r="AM414" i="47"/>
  <c r="AN414" i="47" s="1"/>
  <c r="AM450" i="47"/>
  <c r="AN450" i="47" s="1"/>
  <c r="AM486" i="47"/>
  <c r="AN486" i="47" s="1"/>
  <c r="AM32" i="47"/>
  <c r="AN32" i="47" s="1"/>
  <c r="AM68" i="47"/>
  <c r="AN68" i="47" s="1"/>
  <c r="AM104" i="47"/>
  <c r="AN104" i="47" s="1"/>
  <c r="AM140" i="47"/>
  <c r="AN140" i="47" s="1"/>
  <c r="AM176" i="47"/>
  <c r="AN176" i="47" s="1"/>
  <c r="AM212" i="47"/>
  <c r="AN212" i="47" s="1"/>
  <c r="AM9" i="47"/>
  <c r="AN9" i="47" s="1"/>
  <c r="AM45" i="47"/>
  <c r="AN45" i="47" s="1"/>
  <c r="AM81" i="47"/>
  <c r="AN81" i="47" s="1"/>
  <c r="AM117" i="47"/>
  <c r="AN117" i="47" s="1"/>
  <c r="AM153" i="47"/>
  <c r="AN153" i="47" s="1"/>
  <c r="AM189" i="47"/>
  <c r="AN189" i="47" s="1"/>
  <c r="AM225" i="47"/>
  <c r="AN225" i="47" s="1"/>
  <c r="AM261" i="47"/>
  <c r="AN261" i="47" s="1"/>
  <c r="AM297" i="47"/>
  <c r="AN297" i="47" s="1"/>
  <c r="AM333" i="47"/>
  <c r="AN333" i="47" s="1"/>
  <c r="AM369" i="47"/>
  <c r="AN369" i="47" s="1"/>
  <c r="AM405" i="47"/>
  <c r="AN405" i="47" s="1"/>
  <c r="AM441" i="47"/>
  <c r="AN441" i="47" s="1"/>
  <c r="AM28" i="47"/>
  <c r="AN28" i="47" s="1"/>
  <c r="AM64" i="47"/>
  <c r="AN64" i="47" s="1"/>
  <c r="AM100" i="47"/>
  <c r="AN100" i="47" s="1"/>
  <c r="AM136" i="47"/>
  <c r="AN136" i="47" s="1"/>
  <c r="AM172" i="47"/>
  <c r="AN172" i="47" s="1"/>
  <c r="AM208" i="47"/>
  <c r="AN208" i="47" s="1"/>
  <c r="AM244" i="47"/>
  <c r="AN244" i="47" s="1"/>
  <c r="AM280" i="47"/>
  <c r="AN280" i="47" s="1"/>
  <c r="AM316" i="47"/>
  <c r="AN316" i="47" s="1"/>
  <c r="AM352" i="47"/>
  <c r="AN352" i="47" s="1"/>
  <c r="AM388" i="47"/>
  <c r="AN388" i="47" s="1"/>
  <c r="AM424" i="47"/>
  <c r="AN424" i="47" s="1"/>
  <c r="AM460" i="47"/>
  <c r="AN460" i="47" s="1"/>
  <c r="AM496" i="47"/>
  <c r="AN496" i="47" s="1"/>
  <c r="AM23" i="47"/>
  <c r="AN23" i="47" s="1"/>
  <c r="AM59" i="47"/>
  <c r="AN59" i="47" s="1"/>
  <c r="AM95" i="47"/>
  <c r="AN95" i="47" s="1"/>
  <c r="AM131" i="47"/>
  <c r="AN131" i="47" s="1"/>
  <c r="AM167" i="47"/>
  <c r="AN167" i="47" s="1"/>
  <c r="AM203" i="47"/>
  <c r="AN203" i="47" s="1"/>
  <c r="AM239" i="47"/>
  <c r="AN239" i="47" s="1"/>
  <c r="AM275" i="47"/>
  <c r="AN275" i="47" s="1"/>
  <c r="AM311" i="47"/>
  <c r="AN311" i="47" s="1"/>
  <c r="AM347" i="47"/>
  <c r="AN347" i="47" s="1"/>
  <c r="AM383" i="47"/>
  <c r="AN383" i="47" s="1"/>
  <c r="AM419" i="47"/>
  <c r="AN419" i="47" s="1"/>
  <c r="AM455" i="47"/>
  <c r="AN455" i="47" s="1"/>
  <c r="AM491" i="47"/>
  <c r="AN491" i="47" s="1"/>
  <c r="AM43" i="47"/>
  <c r="AN43" i="47" s="1"/>
  <c r="AM253" i="47"/>
  <c r="AN253" i="47" s="1"/>
  <c r="AK64" i="47"/>
  <c r="AL64" i="47" s="1"/>
  <c r="AK101" i="47"/>
  <c r="AL101" i="47" s="1"/>
  <c r="AK248" i="47"/>
  <c r="AL248" i="47" s="1"/>
  <c r="AK590" i="47"/>
  <c r="AL590" i="47" s="1"/>
  <c r="AK698" i="47"/>
  <c r="AL698" i="47" s="1"/>
  <c r="AK372" i="47"/>
  <c r="AL372" i="47" s="1"/>
  <c r="AK717" i="47"/>
  <c r="AL717" i="47" s="1"/>
  <c r="AK879" i="47"/>
  <c r="AL879" i="47" s="1"/>
  <c r="AK207" i="47"/>
  <c r="AL207" i="47" s="1"/>
  <c r="AK498" i="47"/>
  <c r="AL498" i="47" s="1"/>
  <c r="AK695" i="47"/>
  <c r="AL695" i="47" s="1"/>
  <c r="AK857" i="47"/>
  <c r="AL857" i="47" s="1"/>
  <c r="AK989" i="47"/>
  <c r="AL989" i="47" s="1"/>
  <c r="AK193" i="47"/>
  <c r="AL193" i="47" s="1"/>
  <c r="AK742" i="47"/>
  <c r="AL742" i="47" s="1"/>
  <c r="AK682" i="47"/>
  <c r="AL682" i="47" s="1"/>
  <c r="AK835" i="47"/>
  <c r="AL835" i="47" s="1"/>
  <c r="AK349" i="47"/>
  <c r="AL349" i="47" s="1"/>
  <c r="AK858" i="47"/>
  <c r="AL858" i="47" s="1"/>
  <c r="AK409" i="47"/>
  <c r="AL409" i="47" s="1"/>
  <c r="AK157" i="47"/>
  <c r="AL157" i="47" s="1"/>
  <c r="AK646" i="47"/>
  <c r="AL646" i="47" s="1"/>
  <c r="AK569" i="47"/>
  <c r="AL569" i="47" s="1"/>
  <c r="AK628" i="47"/>
  <c r="AL628" i="47" s="1"/>
  <c r="AK678" i="47"/>
  <c r="AL678" i="47" s="1"/>
  <c r="AM997" i="47"/>
  <c r="AN997" i="47" s="1"/>
  <c r="AM566" i="47"/>
  <c r="AN566" i="47" s="1"/>
  <c r="AM804" i="47"/>
  <c r="AN804" i="47" s="1"/>
  <c r="AM931" i="47"/>
  <c r="AN931" i="47" s="1"/>
  <c r="AM763" i="47"/>
  <c r="AN763" i="47" s="1"/>
  <c r="AM681" i="47"/>
  <c r="AN681" i="47" s="1"/>
  <c r="AM108" i="47"/>
  <c r="AN108" i="47" s="1"/>
  <c r="AM216" i="47"/>
  <c r="AN216" i="47" s="1"/>
  <c r="AM294" i="47"/>
  <c r="AN294" i="47" s="1"/>
  <c r="AM366" i="47"/>
  <c r="AN366" i="47" s="1"/>
  <c r="AM426" i="47"/>
  <c r="AN426" i="47" s="1"/>
  <c r="AM474" i="47"/>
  <c r="AN474" i="47" s="1"/>
  <c r="AM44" i="47"/>
  <c r="AN44" i="47" s="1"/>
  <c r="AM92" i="47"/>
  <c r="AN92" i="47" s="1"/>
  <c r="AM152" i="47"/>
  <c r="AN152" i="47" s="1"/>
  <c r="AM200" i="47"/>
  <c r="AN200" i="47" s="1"/>
  <c r="AM21" i="47"/>
  <c r="AN21" i="47" s="1"/>
  <c r="AM69" i="47"/>
  <c r="AN69" i="47" s="1"/>
  <c r="AM129" i="47"/>
  <c r="AN129" i="47" s="1"/>
  <c r="AM177" i="47"/>
  <c r="AN177" i="47" s="1"/>
  <c r="AM237" i="47"/>
  <c r="AN237" i="47" s="1"/>
  <c r="AM285" i="47"/>
  <c r="AN285" i="47" s="1"/>
  <c r="AM345" i="47"/>
  <c r="AN345" i="47" s="1"/>
  <c r="AM393" i="47"/>
  <c r="AN393" i="47" s="1"/>
  <c r="AM447" i="47"/>
  <c r="AN447" i="47" s="1"/>
  <c r="AM40" i="47"/>
  <c r="AN40" i="47" s="1"/>
  <c r="AM82" i="47"/>
  <c r="AN82" i="47" s="1"/>
  <c r="AM124" i="47"/>
  <c r="AN124" i="47" s="1"/>
  <c r="AM166" i="47"/>
  <c r="AN166" i="47" s="1"/>
  <c r="AM214" i="47"/>
  <c r="AN214" i="47" s="1"/>
  <c r="AM256" i="47"/>
  <c r="AN256" i="47" s="1"/>
  <c r="AM298" i="47"/>
  <c r="AN298" i="47" s="1"/>
  <c r="AM340" i="47"/>
  <c r="AN340" i="47" s="1"/>
  <c r="AM382" i="47"/>
  <c r="AN382" i="47" s="1"/>
  <c r="AM430" i="47"/>
  <c r="AN430" i="47" s="1"/>
  <c r="AM472" i="47"/>
  <c r="AN472" i="47" s="1"/>
  <c r="AM514" i="47"/>
  <c r="AN514" i="47" s="1"/>
  <c r="AM47" i="47"/>
  <c r="AN47" i="47" s="1"/>
  <c r="AM89" i="47"/>
  <c r="AN89" i="47" s="1"/>
  <c r="AM137" i="47"/>
  <c r="AN137" i="47" s="1"/>
  <c r="AM179" i="47"/>
  <c r="AN179" i="47" s="1"/>
  <c r="AM221" i="47"/>
  <c r="AN221" i="47" s="1"/>
  <c r="AM263" i="47"/>
  <c r="AN263" i="47" s="1"/>
  <c r="AM305" i="47"/>
  <c r="AN305" i="47" s="1"/>
  <c r="AM353" i="47"/>
  <c r="AN353" i="47" s="1"/>
  <c r="AM395" i="47"/>
  <c r="AN395" i="47" s="1"/>
  <c r="AM437" i="47"/>
  <c r="AN437" i="47" s="1"/>
  <c r="AM479" i="47"/>
  <c r="AN479" i="47" s="1"/>
  <c r="AM7" i="47"/>
  <c r="AN7" i="47" s="1"/>
  <c r="AM271" i="47"/>
  <c r="AN271" i="47" s="1"/>
  <c r="AM379" i="47"/>
  <c r="AN379" i="47" s="1"/>
  <c r="AM476" i="47"/>
  <c r="AN476" i="47" s="1"/>
  <c r="AM529" i="47"/>
  <c r="AN529" i="47" s="1"/>
  <c r="AM565" i="47"/>
  <c r="AN565" i="47" s="1"/>
  <c r="AM13" i="47"/>
  <c r="AN13" i="47" s="1"/>
  <c r="AM229" i="47"/>
  <c r="AN229" i="47" s="1"/>
  <c r="AM55" i="47"/>
  <c r="AN55" i="47" s="1"/>
  <c r="AM259" i="47"/>
  <c r="AN259" i="47" s="1"/>
  <c r="AM133" i="47"/>
  <c r="AN133" i="47" s="1"/>
  <c r="AM296" i="47"/>
  <c r="AN296" i="47" s="1"/>
  <c r="AM404" i="47"/>
  <c r="AN404" i="47" s="1"/>
  <c r="AM494" i="47"/>
  <c r="AN494" i="47" s="1"/>
  <c r="AM538" i="47"/>
  <c r="AN538" i="47" s="1"/>
  <c r="AM574" i="47"/>
  <c r="AN574" i="47" s="1"/>
  <c r="AM610" i="47"/>
  <c r="AN610" i="47" s="1"/>
  <c r="AM646" i="47"/>
  <c r="AN646" i="47" s="1"/>
  <c r="AM682" i="47"/>
  <c r="AN682" i="47" s="1"/>
  <c r="AM718" i="47"/>
  <c r="AN718" i="47" s="1"/>
  <c r="AM754" i="47"/>
  <c r="AN754" i="47" s="1"/>
  <c r="AM790" i="47"/>
  <c r="AN790" i="47" s="1"/>
  <c r="AM826" i="47"/>
  <c r="AN826" i="47" s="1"/>
  <c r="AM862" i="47"/>
  <c r="AN862" i="47" s="1"/>
  <c r="AM103" i="47"/>
  <c r="AN103" i="47" s="1"/>
  <c r="AM283" i="47"/>
  <c r="AN283" i="47" s="1"/>
  <c r="AM391" i="47"/>
  <c r="AN391" i="47" s="1"/>
  <c r="AM483" i="47"/>
  <c r="AN483" i="47" s="1"/>
  <c r="AM533" i="47"/>
  <c r="AN533" i="47" s="1"/>
  <c r="AM569" i="47"/>
  <c r="AN569" i="47" s="1"/>
  <c r="AM605" i="47"/>
  <c r="AN605" i="47" s="1"/>
  <c r="AK172" i="47"/>
  <c r="AL172" i="47" s="1"/>
  <c r="AK209" i="47"/>
  <c r="AL209" i="47" s="1"/>
  <c r="AK356" i="47"/>
  <c r="AL356" i="47" s="1"/>
  <c r="AK703" i="47"/>
  <c r="AL703" i="47" s="1"/>
  <c r="AK806" i="47"/>
  <c r="AL806" i="47" s="1"/>
  <c r="AK468" i="47"/>
  <c r="AL468" i="47" s="1"/>
  <c r="AK729" i="47"/>
  <c r="AL729" i="47" s="1"/>
  <c r="AK885" i="47"/>
  <c r="AL885" i="47" s="1"/>
  <c r="AK231" i="47"/>
  <c r="AL231" i="47" s="1"/>
  <c r="AK507" i="47"/>
  <c r="AL507" i="47" s="1"/>
  <c r="AK707" i="47"/>
  <c r="AL707" i="47" s="1"/>
  <c r="AK863" i="47"/>
  <c r="AL863" i="47" s="1"/>
  <c r="AK995" i="47"/>
  <c r="AL995" i="47" s="1"/>
  <c r="AK997" i="47"/>
  <c r="AL997" i="47" s="1"/>
  <c r="AK634" i="47"/>
  <c r="AL634" i="47" s="1"/>
  <c r="AK559" i="47"/>
  <c r="AL559" i="47" s="1"/>
  <c r="AK820" i="47"/>
  <c r="AL820" i="47" s="1"/>
  <c r="AK313" i="47"/>
  <c r="AL313" i="47" s="1"/>
  <c r="AK834" i="47"/>
  <c r="AL834" i="47" s="1"/>
  <c r="AK378" i="47"/>
  <c r="AL378" i="47" s="1"/>
  <c r="AK1005" i="47"/>
  <c r="AL1005" i="47" s="1"/>
  <c r="AK608" i="47"/>
  <c r="AL608" i="47" s="1"/>
  <c r="AK461" i="47"/>
  <c r="AL461" i="47" s="1"/>
  <c r="AK994" i="47"/>
  <c r="AL994" i="47" s="1"/>
  <c r="AK660" i="47"/>
  <c r="AL660" i="47" s="1"/>
  <c r="AM985" i="47"/>
  <c r="AN985" i="47" s="1"/>
  <c r="AM320" i="47"/>
  <c r="AN320" i="47" s="1"/>
  <c r="AM739" i="47"/>
  <c r="AN739" i="47" s="1"/>
  <c r="AM889" i="47"/>
  <c r="AN889" i="47" s="1"/>
  <c r="AM727" i="47"/>
  <c r="AN727" i="47" s="1"/>
  <c r="AM645" i="47"/>
  <c r="AN645" i="47" s="1"/>
  <c r="AM114" i="47"/>
  <c r="AN114" i="47" s="1"/>
  <c r="AM222" i="47"/>
  <c r="AN222" i="47" s="1"/>
  <c r="AM318" i="47"/>
  <c r="AN318" i="47" s="1"/>
  <c r="AM384" i="47"/>
  <c r="AN384" i="47" s="1"/>
  <c r="AM432" i="47"/>
  <c r="AN432" i="47" s="1"/>
  <c r="AM492" i="47"/>
  <c r="AN492" i="47" s="1"/>
  <c r="AM50" i="47"/>
  <c r="AN50" i="47" s="1"/>
  <c r="AM110" i="47"/>
  <c r="AN110" i="47" s="1"/>
  <c r="AM158" i="47"/>
  <c r="AN158" i="47" s="1"/>
  <c r="AM218" i="47"/>
  <c r="AN218" i="47" s="1"/>
  <c r="AM27" i="47"/>
  <c r="AN27" i="47" s="1"/>
  <c r="AM87" i="47"/>
  <c r="AN87" i="47" s="1"/>
  <c r="AM135" i="47"/>
  <c r="AN135" i="47" s="1"/>
  <c r="AM195" i="47"/>
  <c r="AN195" i="47" s="1"/>
  <c r="AM243" i="47"/>
  <c r="AN243" i="47" s="1"/>
  <c r="AM303" i="47"/>
  <c r="AN303" i="47" s="1"/>
  <c r="AM351" i="47"/>
  <c r="AN351" i="47" s="1"/>
  <c r="AM411" i="47"/>
  <c r="AN411" i="47" s="1"/>
  <c r="AM453" i="47"/>
  <c r="AN453" i="47" s="1"/>
  <c r="AM46" i="47"/>
  <c r="AN46" i="47" s="1"/>
  <c r="AM88" i="47"/>
  <c r="AN88" i="47" s="1"/>
  <c r="AM130" i="47"/>
  <c r="AN130" i="47" s="1"/>
  <c r="AM178" i="47"/>
  <c r="AN178" i="47" s="1"/>
  <c r="AM220" i="47"/>
  <c r="AN220" i="47" s="1"/>
  <c r="AM262" i="47"/>
  <c r="AN262" i="47" s="1"/>
  <c r="AM304" i="47"/>
  <c r="AN304" i="47" s="1"/>
  <c r="AM346" i="47"/>
  <c r="AN346" i="47" s="1"/>
  <c r="AM394" i="47"/>
  <c r="AN394" i="47" s="1"/>
  <c r="AM436" i="47"/>
  <c r="AN436" i="47" s="1"/>
  <c r="AM478" i="47"/>
  <c r="AN478" i="47" s="1"/>
  <c r="AM11" i="47"/>
  <c r="AN11" i="47" s="1"/>
  <c r="AM53" i="47"/>
  <c r="AN53" i="47" s="1"/>
  <c r="AM101" i="47"/>
  <c r="AN101" i="47" s="1"/>
  <c r="AM143" i="47"/>
  <c r="AN143" i="47" s="1"/>
  <c r="AM185" i="47"/>
  <c r="AN185" i="47" s="1"/>
  <c r="AM227" i="47"/>
  <c r="AN227" i="47" s="1"/>
  <c r="AM269" i="47"/>
  <c r="AN269" i="47" s="1"/>
  <c r="AM317" i="47"/>
  <c r="AN317" i="47" s="1"/>
  <c r="AM359" i="47"/>
  <c r="AN359" i="47" s="1"/>
  <c r="AM401" i="47"/>
  <c r="AN401" i="47" s="1"/>
  <c r="AM443" i="47"/>
  <c r="AN443" i="47" s="1"/>
  <c r="AM485" i="47"/>
  <c r="AN485" i="47" s="1"/>
  <c r="AM79" i="47"/>
  <c r="AN79" i="47" s="1"/>
  <c r="AM289" i="47"/>
  <c r="AN289" i="47" s="1"/>
  <c r="AM397" i="47"/>
  <c r="AN397" i="47" s="1"/>
  <c r="AM488" i="47"/>
  <c r="AN488" i="47" s="1"/>
  <c r="AM535" i="47"/>
  <c r="AN535" i="47" s="1"/>
  <c r="AM571" i="47"/>
  <c r="AN571" i="47" s="1"/>
  <c r="AM49" i="47"/>
  <c r="AN49" i="47" s="1"/>
  <c r="AM254" i="47"/>
  <c r="AN254" i="47" s="1"/>
  <c r="AM91" i="47"/>
  <c r="AN91" i="47" s="1"/>
  <c r="AM277" i="47"/>
  <c r="AN277" i="47" s="1"/>
  <c r="AM169" i="47"/>
  <c r="AN169" i="47" s="1"/>
  <c r="AM314" i="47"/>
  <c r="AN314" i="47" s="1"/>
  <c r="AM422" i="47"/>
  <c r="AN422" i="47" s="1"/>
  <c r="AM504" i="47"/>
  <c r="AN504" i="47" s="1"/>
  <c r="AM544" i="47"/>
  <c r="AN544" i="47" s="1"/>
  <c r="AM580" i="47"/>
  <c r="AN580" i="47" s="1"/>
  <c r="AM616" i="47"/>
  <c r="AN616" i="47" s="1"/>
  <c r="AM652" i="47"/>
  <c r="AN652" i="47" s="1"/>
  <c r="AM688" i="47"/>
  <c r="AN688" i="47" s="1"/>
  <c r="AM724" i="47"/>
  <c r="AN724" i="47" s="1"/>
  <c r="AM760" i="47"/>
  <c r="AN760" i="47" s="1"/>
  <c r="AM796" i="47"/>
  <c r="AN796" i="47" s="1"/>
  <c r="AM832" i="47"/>
  <c r="AN832" i="47" s="1"/>
  <c r="AM868" i="47"/>
  <c r="AN868" i="47" s="1"/>
  <c r="AM139" i="47"/>
  <c r="AN139" i="47" s="1"/>
  <c r="AM301" i="47"/>
  <c r="AN301" i="47" s="1"/>
  <c r="AM409" i="47"/>
  <c r="AN409" i="47" s="1"/>
  <c r="AM495" i="47"/>
  <c r="AN495" i="47" s="1"/>
  <c r="AM539" i="47"/>
  <c r="AN539" i="47" s="1"/>
  <c r="AM575" i="47"/>
  <c r="AN575" i="47" s="1"/>
  <c r="AM611" i="47"/>
  <c r="AN611" i="47" s="1"/>
  <c r="AM647" i="47"/>
  <c r="AN647" i="47" s="1"/>
  <c r="AM683" i="47"/>
  <c r="AN683" i="47" s="1"/>
  <c r="AM719" i="47"/>
  <c r="AN719" i="47" s="1"/>
  <c r="AM755" i="47"/>
  <c r="AN755" i="47" s="1"/>
  <c r="AM791" i="47"/>
  <c r="AN791" i="47" s="1"/>
  <c r="AM827" i="47"/>
  <c r="AN827" i="47" s="1"/>
  <c r="AM863" i="47"/>
  <c r="AN863" i="47" s="1"/>
  <c r="AM398" i="47"/>
  <c r="AN398" i="47" s="1"/>
  <c r="AM536" i="47"/>
  <c r="AN536" i="47" s="1"/>
  <c r="AM606" i="47"/>
  <c r="AN606" i="47" s="1"/>
  <c r="AM660" i="47"/>
  <c r="AN660" i="47" s="1"/>
  <c r="AM73" i="47"/>
  <c r="AN73" i="47" s="1"/>
  <c r="AM469" i="47"/>
  <c r="AN469" i="47" s="1"/>
  <c r="AM561" i="47"/>
  <c r="AN561" i="47" s="1"/>
  <c r="AM625" i="47"/>
  <c r="AN625" i="47" s="1"/>
  <c r="AM679" i="47"/>
  <c r="AN679" i="47" s="1"/>
  <c r="AM733" i="47"/>
  <c r="AN733" i="47" s="1"/>
  <c r="AM338" i="47"/>
  <c r="AN338" i="47" s="1"/>
  <c r="AM516" i="47"/>
  <c r="AN516" i="47" s="1"/>
  <c r="AM588" i="47"/>
  <c r="AN588" i="47" s="1"/>
  <c r="AM644" i="47"/>
  <c r="AN644" i="47" s="1"/>
  <c r="AM698" i="47"/>
  <c r="AN698" i="47" s="1"/>
  <c r="AM752" i="47"/>
  <c r="AN752" i="47" s="1"/>
  <c r="AM806" i="47"/>
  <c r="AN806" i="47" s="1"/>
  <c r="AM860" i="47"/>
  <c r="AN860" i="47" s="1"/>
  <c r="AM902" i="47"/>
  <c r="AN902" i="47" s="1"/>
  <c r="AM938" i="47"/>
  <c r="AN938" i="47" s="1"/>
  <c r="AM974" i="47"/>
  <c r="AN974" i="47" s="1"/>
  <c r="AM145" i="47"/>
  <c r="AN145" i="47" s="1"/>
  <c r="AM349" i="47"/>
  <c r="AN349" i="47" s="1"/>
  <c r="AM519" i="47"/>
  <c r="AN519" i="47" s="1"/>
  <c r="AM591" i="47"/>
  <c r="AN591" i="47" s="1"/>
  <c r="AM648" i="47"/>
  <c r="AN648" i="47" s="1"/>
  <c r="AM702" i="47"/>
  <c r="AN702" i="47" s="1"/>
  <c r="AM756" i="47"/>
  <c r="AN756" i="47" s="1"/>
  <c r="AM810" i="47"/>
  <c r="AN810" i="47" s="1"/>
  <c r="AM864" i="47"/>
  <c r="AN864" i="47" s="1"/>
  <c r="AM904" i="47"/>
  <c r="AN904" i="47" s="1"/>
  <c r="AM940" i="47"/>
  <c r="AN940" i="47" s="1"/>
  <c r="AM976" i="47"/>
  <c r="AN976" i="47" s="1"/>
  <c r="AM217" i="47"/>
  <c r="AN217" i="47" s="1"/>
  <c r="AM603" i="47"/>
  <c r="AN603" i="47" s="1"/>
  <c r="AM747" i="47"/>
  <c r="AN747" i="47" s="1"/>
  <c r="AM831" i="47"/>
  <c r="AN831" i="47" s="1"/>
  <c r="AM901" i="47"/>
  <c r="AN901" i="47" s="1"/>
  <c r="AM955" i="47"/>
  <c r="AN955" i="47" s="1"/>
  <c r="AM416" i="47"/>
  <c r="AN416" i="47" s="1"/>
  <c r="AM663" i="47"/>
  <c r="AN663" i="47" s="1"/>
  <c r="AM781" i="47"/>
  <c r="AN781" i="47" s="1"/>
  <c r="AM861" i="47"/>
  <c r="AN861" i="47" s="1"/>
  <c r="AM921" i="47"/>
  <c r="AN921" i="47" s="1"/>
  <c r="AM975" i="47"/>
  <c r="AN975" i="47" s="1"/>
  <c r="AM967" i="47"/>
  <c r="AN967" i="47" s="1"/>
  <c r="AM887" i="47"/>
  <c r="AN887" i="47" s="1"/>
  <c r="AM769" i="47"/>
  <c r="AN769" i="47" s="1"/>
  <c r="AM546" i="47"/>
  <c r="AN546" i="47" s="1"/>
  <c r="AK280" i="47"/>
  <c r="AL280" i="47" s="1"/>
  <c r="AK317" i="47"/>
  <c r="AL317" i="47" s="1"/>
  <c r="AK464" i="47"/>
  <c r="AL464" i="47" s="1"/>
  <c r="AK811" i="47"/>
  <c r="AL811" i="47" s="1"/>
  <c r="AK902" i="47"/>
  <c r="AL902" i="47" s="1"/>
  <c r="AK540" i="47"/>
  <c r="AL540" i="47" s="1"/>
  <c r="AK771" i="47"/>
  <c r="AL771" i="47" s="1"/>
  <c r="AK933" i="47"/>
  <c r="AL933" i="47" s="1"/>
  <c r="AK315" i="47"/>
  <c r="AL315" i="47" s="1"/>
  <c r="AK579" i="47"/>
  <c r="AL579" i="47" s="1"/>
  <c r="AK749" i="47"/>
  <c r="AL749" i="47" s="1"/>
  <c r="AK899" i="47"/>
  <c r="AL899" i="47" s="1"/>
  <c r="AK93" i="47"/>
  <c r="AL93" i="47" s="1"/>
  <c r="AK684" i="47"/>
  <c r="AL684" i="47" s="1"/>
  <c r="AK877" i="47"/>
  <c r="AL877" i="47" s="1"/>
  <c r="AK993" i="47"/>
  <c r="AL993" i="47" s="1"/>
  <c r="AK712" i="47"/>
  <c r="AL712" i="47" s="1"/>
  <c r="AK33" i="47"/>
  <c r="AL33" i="47" s="1"/>
  <c r="AK726" i="47"/>
  <c r="AL726" i="47" s="1"/>
  <c r="AK162" i="47"/>
  <c r="AL162" i="47" s="1"/>
  <c r="AK702" i="47"/>
  <c r="AL702" i="47" s="1"/>
  <c r="AK361" i="47"/>
  <c r="AL361" i="47" s="1"/>
  <c r="AK792" i="47"/>
  <c r="AL792" i="47" s="1"/>
  <c r="AK898" i="47"/>
  <c r="AL898" i="47" s="1"/>
  <c r="AK527" i="47"/>
  <c r="AL527" i="47" s="1"/>
  <c r="AM613" i="47"/>
  <c r="AN613" i="47" s="1"/>
  <c r="AM758" i="47"/>
  <c r="AN758" i="47" s="1"/>
  <c r="AM918" i="47"/>
  <c r="AN918" i="47" s="1"/>
  <c r="AM693" i="47"/>
  <c r="AN693" i="47" s="1"/>
  <c r="AM969" i="47"/>
  <c r="AN969" i="47" s="1"/>
  <c r="AM30" i="47"/>
  <c r="AN30" i="47" s="1"/>
  <c r="AM144" i="47"/>
  <c r="AN144" i="47" s="1"/>
  <c r="AM252" i="47"/>
  <c r="AN252" i="47" s="1"/>
  <c r="AM324" i="47"/>
  <c r="AN324" i="47" s="1"/>
  <c r="AM390" i="47"/>
  <c r="AN390" i="47" s="1"/>
  <c r="AM438" i="47"/>
  <c r="AN438" i="47" s="1"/>
  <c r="AM8" i="47"/>
  <c r="AN8" i="47" s="1"/>
  <c r="AM56" i="47"/>
  <c r="AN56" i="47" s="1"/>
  <c r="AM116" i="47"/>
  <c r="AN116" i="47" s="1"/>
  <c r="AM164" i="47"/>
  <c r="AN164" i="47" s="1"/>
  <c r="AM224" i="47"/>
  <c r="AN224" i="47" s="1"/>
  <c r="AM33" i="47"/>
  <c r="AN33" i="47" s="1"/>
  <c r="AM93" i="47"/>
  <c r="AN93" i="47" s="1"/>
  <c r="AM141" i="47"/>
  <c r="AN141" i="47" s="1"/>
  <c r="AM201" i="47"/>
  <c r="AN201" i="47" s="1"/>
  <c r="AM249" i="47"/>
  <c r="AN249" i="47" s="1"/>
  <c r="AM309" i="47"/>
  <c r="AN309" i="47" s="1"/>
  <c r="AM357" i="47"/>
  <c r="AN357" i="47" s="1"/>
  <c r="AM417" i="47"/>
  <c r="AN417" i="47" s="1"/>
  <c r="AM10" i="47"/>
  <c r="AN10" i="47" s="1"/>
  <c r="AM52" i="47"/>
  <c r="AN52" i="47" s="1"/>
  <c r="AM94" i="47"/>
  <c r="AN94" i="47" s="1"/>
  <c r="AM142" i="47"/>
  <c r="AN142" i="47" s="1"/>
  <c r="AM184" i="47"/>
  <c r="AN184" i="47" s="1"/>
  <c r="AM226" i="47"/>
  <c r="AN226" i="47" s="1"/>
  <c r="AM268" i="47"/>
  <c r="AN268" i="47" s="1"/>
  <c r="AM310" i="47"/>
  <c r="AN310" i="47" s="1"/>
  <c r="AM358" i="47"/>
  <c r="AN358" i="47" s="1"/>
  <c r="AM400" i="47"/>
  <c r="AN400" i="47" s="1"/>
  <c r="AM442" i="47"/>
  <c r="AN442" i="47" s="1"/>
  <c r="AM484" i="47"/>
  <c r="AN484" i="47" s="1"/>
  <c r="AM17" i="47"/>
  <c r="AN17" i="47" s="1"/>
  <c r="AM65" i="47"/>
  <c r="AN65" i="47" s="1"/>
  <c r="AM107" i="47"/>
  <c r="AN107" i="47" s="1"/>
  <c r="AM149" i="47"/>
  <c r="AN149" i="47" s="1"/>
  <c r="AM191" i="47"/>
  <c r="AN191" i="47" s="1"/>
  <c r="AM233" i="47"/>
  <c r="AN233" i="47" s="1"/>
  <c r="AM281" i="47"/>
  <c r="AN281" i="47" s="1"/>
  <c r="AM323" i="47"/>
  <c r="AN323" i="47" s="1"/>
  <c r="AM365" i="47"/>
  <c r="AN365" i="47" s="1"/>
  <c r="AM407" i="47"/>
  <c r="AN407" i="47" s="1"/>
  <c r="AM449" i="47"/>
  <c r="AN449" i="47" s="1"/>
  <c r="AM497" i="47"/>
  <c r="AN497" i="47" s="1"/>
  <c r="AM115" i="47"/>
  <c r="AN115" i="47" s="1"/>
  <c r="AM307" i="47"/>
  <c r="AN307" i="47" s="1"/>
  <c r="AM415" i="47"/>
  <c r="AN415" i="47" s="1"/>
  <c r="AM499" i="47"/>
  <c r="AN499" i="47" s="1"/>
  <c r="AM541" i="47"/>
  <c r="AN541" i="47" s="1"/>
  <c r="AM577" i="47"/>
  <c r="AN577" i="47" s="1"/>
  <c r="AM85" i="47"/>
  <c r="AN85" i="47" s="1"/>
  <c r="AM272" i="47"/>
  <c r="AN272" i="47" s="1"/>
  <c r="AM127" i="47"/>
  <c r="AN127" i="47" s="1"/>
  <c r="AM295" i="47"/>
  <c r="AN295" i="47" s="1"/>
  <c r="AM205" i="47"/>
  <c r="AN205" i="47" s="1"/>
  <c r="AM332" i="47"/>
  <c r="AN332" i="47" s="1"/>
  <c r="AM440" i="47"/>
  <c r="AN440" i="47" s="1"/>
  <c r="AM512" i="47"/>
  <c r="AN512" i="47" s="1"/>
  <c r="AM550" i="47"/>
  <c r="AN550" i="47" s="1"/>
  <c r="AM586" i="47"/>
  <c r="AN586" i="47" s="1"/>
  <c r="AM622" i="47"/>
  <c r="AN622" i="47" s="1"/>
  <c r="AM658" i="47"/>
  <c r="AN658" i="47" s="1"/>
  <c r="AM694" i="47"/>
  <c r="AN694" i="47" s="1"/>
  <c r="AM730" i="47"/>
  <c r="AN730" i="47" s="1"/>
  <c r="AM766" i="47"/>
  <c r="AN766" i="47" s="1"/>
  <c r="AM802" i="47"/>
  <c r="AN802" i="47" s="1"/>
  <c r="AM838" i="47"/>
  <c r="AN838" i="47" s="1"/>
  <c r="AM874" i="47"/>
  <c r="AN874" i="47" s="1"/>
  <c r="AM175" i="47"/>
  <c r="AN175" i="47" s="1"/>
  <c r="AM319" i="47"/>
  <c r="AN319" i="47" s="1"/>
  <c r="AM427" i="47"/>
  <c r="AN427" i="47" s="1"/>
  <c r="AM505" i="47"/>
  <c r="AN505" i="47" s="1"/>
  <c r="AM545" i="47"/>
  <c r="AN545" i="47" s="1"/>
  <c r="AM581" i="47"/>
  <c r="AN581" i="47" s="1"/>
  <c r="AM617" i="47"/>
  <c r="AN617" i="47" s="1"/>
  <c r="AM653" i="47"/>
  <c r="AN653" i="47" s="1"/>
  <c r="AM689" i="47"/>
  <c r="AN689" i="47" s="1"/>
  <c r="AM725" i="47"/>
  <c r="AN725" i="47" s="1"/>
  <c r="AM761" i="47"/>
  <c r="AN761" i="47" s="1"/>
  <c r="AM797" i="47"/>
  <c r="AN797" i="47" s="1"/>
  <c r="AM833" i="47"/>
  <c r="AN833" i="47" s="1"/>
  <c r="AM869" i="47"/>
  <c r="AN869" i="47" s="1"/>
  <c r="AM434" i="47"/>
  <c r="AN434" i="47" s="1"/>
  <c r="AM548" i="47"/>
  <c r="AN548" i="47" s="1"/>
  <c r="AM614" i="47"/>
  <c r="AN614" i="47" s="1"/>
  <c r="AM668" i="47"/>
  <c r="AN668" i="47" s="1"/>
  <c r="AM266" i="47"/>
  <c r="AN266" i="47" s="1"/>
  <c r="AM493" i="47"/>
  <c r="AN493" i="47" s="1"/>
  <c r="AM573" i="47"/>
  <c r="AN573" i="47" s="1"/>
  <c r="AM633" i="47"/>
  <c r="AN633" i="47" s="1"/>
  <c r="AM687" i="47"/>
  <c r="AN687" i="47" s="1"/>
  <c r="AM741" i="47"/>
  <c r="AN741" i="47" s="1"/>
  <c r="AM374" i="47"/>
  <c r="AN374" i="47" s="1"/>
  <c r="AM528" i="47"/>
  <c r="AN528" i="47" s="1"/>
  <c r="AM600" i="47"/>
  <c r="AN600" i="47" s="1"/>
  <c r="AM654" i="47"/>
  <c r="AN654" i="47" s="1"/>
  <c r="AM708" i="47"/>
  <c r="AN708" i="47" s="1"/>
  <c r="AM762" i="47"/>
  <c r="AN762" i="47" s="1"/>
  <c r="AM816" i="47"/>
  <c r="AN816" i="47" s="1"/>
  <c r="AM870" i="47"/>
  <c r="AN870" i="47" s="1"/>
  <c r="AM908" i="47"/>
  <c r="AN908" i="47" s="1"/>
  <c r="AM944" i="47"/>
  <c r="AN944" i="47" s="1"/>
  <c r="AM980" i="47"/>
  <c r="AN980" i="47" s="1"/>
  <c r="AM302" i="47"/>
  <c r="AN302" i="47" s="1"/>
  <c r="AM385" i="47"/>
  <c r="AN385" i="47" s="1"/>
  <c r="AM531" i="47"/>
  <c r="AN531" i="47" s="1"/>
  <c r="AM602" i="47"/>
  <c r="AN602" i="47" s="1"/>
  <c r="AM656" i="47"/>
  <c r="AN656" i="47" s="1"/>
  <c r="AM710" i="47"/>
  <c r="AN710" i="47" s="1"/>
  <c r="AM764" i="47"/>
  <c r="AN764" i="47" s="1"/>
  <c r="AM818" i="47"/>
  <c r="AN818" i="47" s="1"/>
  <c r="AM872" i="47"/>
  <c r="AN872" i="47" s="1"/>
  <c r="AM910" i="47"/>
  <c r="AN910" i="47" s="1"/>
  <c r="AM946" i="47"/>
  <c r="AN946" i="47" s="1"/>
  <c r="AM982" i="47"/>
  <c r="AN982" i="47" s="1"/>
  <c r="AM452" i="47"/>
  <c r="AN452" i="47" s="1"/>
  <c r="AM631" i="47"/>
  <c r="AN631" i="47" s="1"/>
  <c r="AM765" i="47"/>
  <c r="AN765" i="47" s="1"/>
  <c r="AM847" i="47"/>
  <c r="AN847" i="47" s="1"/>
  <c r="AM911" i="47"/>
  <c r="AN911" i="47" s="1"/>
  <c r="AM965" i="47"/>
  <c r="AN965" i="47" s="1"/>
  <c r="AM500" i="47"/>
  <c r="AN500" i="47" s="1"/>
  <c r="AM691" i="47"/>
  <c r="AN691" i="47" s="1"/>
  <c r="AM794" i="47"/>
  <c r="AN794" i="47" s="1"/>
  <c r="AM875" i="47"/>
  <c r="AN875" i="47" s="1"/>
  <c r="AM930" i="47"/>
  <c r="AN930" i="47" s="1"/>
  <c r="AM984" i="47"/>
  <c r="AN984" i="47" s="1"/>
  <c r="AM953" i="47"/>
  <c r="AN953" i="47" s="1"/>
  <c r="AM867" i="47"/>
  <c r="AN867" i="47" s="1"/>
  <c r="AM740" i="47"/>
  <c r="AN740" i="47" s="1"/>
  <c r="AM463" i="47"/>
  <c r="AN463" i="47" s="1"/>
  <c r="AK388" i="47"/>
  <c r="AL388" i="47" s="1"/>
  <c r="AK36" i="47"/>
  <c r="AL36" i="47" s="1"/>
  <c r="AK572" i="47"/>
  <c r="AL572" i="47" s="1"/>
  <c r="AK213" i="47"/>
  <c r="AL213" i="47" s="1"/>
  <c r="AK974" i="47"/>
  <c r="AL974" i="47" s="1"/>
  <c r="AK621" i="47"/>
  <c r="AL621" i="47" s="1"/>
  <c r="AK777" i="47"/>
  <c r="AL777" i="47" s="1"/>
  <c r="AK945" i="47"/>
  <c r="AL945" i="47" s="1"/>
  <c r="AK327" i="47"/>
  <c r="AL327" i="47" s="1"/>
  <c r="AK595" i="47"/>
  <c r="AL595" i="47" s="1"/>
  <c r="AK755" i="47"/>
  <c r="AL755" i="47" s="1"/>
  <c r="AK911" i="47"/>
  <c r="AL911" i="47" s="1"/>
  <c r="AK111" i="47"/>
  <c r="AL111" i="47" s="1"/>
  <c r="AK611" i="47"/>
  <c r="AL611" i="47" s="1"/>
  <c r="AK828" i="47"/>
  <c r="AL828" i="47" s="1"/>
  <c r="AK984" i="47"/>
  <c r="AL984" i="47" s="1"/>
  <c r="AK676" i="47"/>
  <c r="AL676" i="47" s="1"/>
  <c r="AK496" i="47"/>
  <c r="AL496" i="47" s="1"/>
  <c r="AK32" i="47"/>
  <c r="AL32" i="47" s="1"/>
  <c r="AK223" i="47"/>
  <c r="AL223" i="47" s="1"/>
  <c r="AK421" i="47"/>
  <c r="AL421" i="47" s="1"/>
  <c r="AK132" i="47"/>
  <c r="AL132" i="47" s="1"/>
  <c r="AK663" i="47"/>
  <c r="AL663" i="47" s="1"/>
  <c r="AK825" i="47"/>
  <c r="AL825" i="47" s="1"/>
  <c r="AK91" i="47"/>
  <c r="AL91" i="47" s="1"/>
  <c r="AK417" i="47"/>
  <c r="AL417" i="47" s="1"/>
  <c r="AK641" i="47"/>
  <c r="AL641" i="47" s="1"/>
  <c r="AK803" i="47"/>
  <c r="AL803" i="47" s="1"/>
  <c r="AK947" i="47"/>
  <c r="AL947" i="47" s="1"/>
  <c r="AK814" i="47"/>
  <c r="AL814" i="47" s="1"/>
  <c r="AK969" i="47"/>
  <c r="AL969" i="47" s="1"/>
  <c r="AK258" i="47"/>
  <c r="AL258" i="47" s="1"/>
  <c r="AK919" i="47"/>
  <c r="AL919" i="47" s="1"/>
  <c r="AK551" i="47"/>
  <c r="AL551" i="47" s="1"/>
  <c r="AK942" i="47"/>
  <c r="AL942" i="47" s="1"/>
  <c r="AK596" i="47"/>
  <c r="AL596" i="47" s="1"/>
  <c r="AK844" i="47"/>
  <c r="AL844" i="47" s="1"/>
  <c r="AK978" i="47"/>
  <c r="AL978" i="47" s="1"/>
  <c r="AK990" i="47"/>
  <c r="AL990" i="47" s="1"/>
  <c r="AK924" i="47"/>
  <c r="AL924" i="47" s="1"/>
  <c r="AK804" i="47"/>
  <c r="AL804" i="47" s="1"/>
  <c r="AK318" i="47"/>
  <c r="AL318" i="47" s="1"/>
  <c r="AM582" i="47"/>
  <c r="AN582" i="47" s="1"/>
  <c r="AM649" i="47"/>
  <c r="AN649" i="47" s="1"/>
  <c r="AM709" i="47"/>
  <c r="AN709" i="47" s="1"/>
  <c r="AM945" i="47"/>
  <c r="AN945" i="47" s="1"/>
  <c r="AM871" i="47"/>
  <c r="AN871" i="47" s="1"/>
  <c r="AM72" i="47"/>
  <c r="AN72" i="47" s="1"/>
  <c r="AM180" i="47"/>
  <c r="AN180" i="47" s="1"/>
  <c r="AM282" i="47"/>
  <c r="AN282" i="47" s="1"/>
  <c r="AM354" i="47"/>
  <c r="AN354" i="47" s="1"/>
  <c r="AM402" i="47"/>
  <c r="AN402" i="47" s="1"/>
  <c r="AM462" i="47"/>
  <c r="AN462" i="47" s="1"/>
  <c r="AM20" i="47"/>
  <c r="AN20" i="47" s="1"/>
  <c r="AM80" i="47"/>
  <c r="AN80" i="47" s="1"/>
  <c r="AM128" i="47"/>
  <c r="AN128" i="47" s="1"/>
  <c r="AM188" i="47"/>
  <c r="AN188" i="47" s="1"/>
  <c r="AM236" i="47"/>
  <c r="AN236" i="47" s="1"/>
  <c r="AM57" i="47"/>
  <c r="AN57" i="47" s="1"/>
  <c r="AM105" i="47"/>
  <c r="AN105" i="47" s="1"/>
  <c r="AM165" i="47"/>
  <c r="AN165" i="47" s="1"/>
  <c r="AM213" i="47"/>
  <c r="AN213" i="47" s="1"/>
  <c r="AM273" i="47"/>
  <c r="AN273" i="47" s="1"/>
  <c r="AM321" i="47"/>
  <c r="AN321" i="47" s="1"/>
  <c r="AM381" i="47"/>
  <c r="AN381" i="47" s="1"/>
  <c r="AM429" i="47"/>
  <c r="AN429" i="47" s="1"/>
  <c r="AM22" i="47"/>
  <c r="AN22" i="47" s="1"/>
  <c r="AM70" i="47"/>
  <c r="AN70" i="47" s="1"/>
  <c r="AM112" i="47"/>
  <c r="AN112" i="47" s="1"/>
  <c r="AM154" i="47"/>
  <c r="AN154" i="47" s="1"/>
  <c r="AM196" i="47"/>
  <c r="AN196" i="47" s="1"/>
  <c r="AM238" i="47"/>
  <c r="AN238" i="47" s="1"/>
  <c r="AM286" i="47"/>
  <c r="AN286" i="47" s="1"/>
  <c r="AM328" i="47"/>
  <c r="AN328" i="47" s="1"/>
  <c r="AM370" i="47"/>
  <c r="AN370" i="47" s="1"/>
  <c r="AM412" i="47"/>
  <c r="AN412" i="47" s="1"/>
  <c r="AM454" i="47"/>
  <c r="AN454" i="47" s="1"/>
  <c r="AM502" i="47"/>
  <c r="AN502" i="47" s="1"/>
  <c r="AM35" i="47"/>
  <c r="AN35" i="47" s="1"/>
  <c r="AM77" i="47"/>
  <c r="AN77" i="47" s="1"/>
  <c r="AM119" i="47"/>
  <c r="AN119" i="47" s="1"/>
  <c r="AM161" i="47"/>
  <c r="AN161" i="47" s="1"/>
  <c r="AM209" i="47"/>
  <c r="AN209" i="47" s="1"/>
  <c r="AM251" i="47"/>
  <c r="AN251" i="47" s="1"/>
  <c r="AM293" i="47"/>
  <c r="AN293" i="47" s="1"/>
  <c r="AM335" i="47"/>
  <c r="AN335" i="47" s="1"/>
  <c r="AM377" i="47"/>
  <c r="AN377" i="47" s="1"/>
  <c r="AM425" i="47"/>
  <c r="AN425" i="47" s="1"/>
  <c r="AM467" i="47"/>
  <c r="AN467" i="47" s="1"/>
  <c r="AM509" i="47"/>
  <c r="AN509" i="47" s="1"/>
  <c r="AM187" i="47"/>
  <c r="AN187" i="47" s="1"/>
  <c r="AM343" i="47"/>
  <c r="AN343" i="47" s="1"/>
  <c r="AM451" i="47"/>
  <c r="AN451" i="47" s="1"/>
  <c r="AM517" i="47"/>
  <c r="AN517" i="47" s="1"/>
  <c r="AM553" i="47"/>
  <c r="AN553" i="47" s="1"/>
  <c r="AM589" i="47"/>
  <c r="AN589" i="47" s="1"/>
  <c r="AM157" i="47"/>
  <c r="AN157" i="47" s="1"/>
  <c r="AM308" i="47"/>
  <c r="AN308" i="47" s="1"/>
  <c r="AM199" i="47"/>
  <c r="AN199" i="47" s="1"/>
  <c r="AM61" i="47"/>
  <c r="AN61" i="47" s="1"/>
  <c r="AM260" i="47"/>
  <c r="AN260" i="47" s="1"/>
  <c r="AM368" i="47"/>
  <c r="AN368" i="47" s="1"/>
  <c r="AM470" i="47"/>
  <c r="AN470" i="47" s="1"/>
  <c r="AM526" i="47"/>
  <c r="AN526" i="47" s="1"/>
  <c r="AM562" i="47"/>
  <c r="AN562" i="47" s="1"/>
  <c r="AM598" i="47"/>
  <c r="AN598" i="47" s="1"/>
  <c r="AM634" i="47"/>
  <c r="AN634" i="47" s="1"/>
  <c r="AM670" i="47"/>
  <c r="AN670" i="47" s="1"/>
  <c r="AM706" i="47"/>
  <c r="AN706" i="47" s="1"/>
  <c r="AM742" i="47"/>
  <c r="AN742" i="47" s="1"/>
  <c r="AM778" i="47"/>
  <c r="AN778" i="47" s="1"/>
  <c r="AM814" i="47"/>
  <c r="AN814" i="47" s="1"/>
  <c r="AM850" i="47"/>
  <c r="AN850" i="47" s="1"/>
  <c r="AM31" i="47"/>
  <c r="AN31" i="47" s="1"/>
  <c r="AM247" i="47"/>
  <c r="AN247" i="47" s="1"/>
  <c r="AM355" i="47"/>
  <c r="AN355" i="47" s="1"/>
  <c r="AM459" i="47"/>
  <c r="AN459" i="47" s="1"/>
  <c r="AM521" i="47"/>
  <c r="AN521" i="47" s="1"/>
  <c r="AM557" i="47"/>
  <c r="AN557" i="47" s="1"/>
  <c r="AM593" i="47"/>
  <c r="AN593" i="47" s="1"/>
  <c r="AM629" i="47"/>
  <c r="AN629" i="47" s="1"/>
  <c r="AM665" i="47"/>
  <c r="AN665" i="47" s="1"/>
  <c r="AM701" i="47"/>
  <c r="AN701" i="47" s="1"/>
  <c r="AM737" i="47"/>
  <c r="AN737" i="47" s="1"/>
  <c r="AM773" i="47"/>
  <c r="AN773" i="47" s="1"/>
  <c r="AM809" i="47"/>
  <c r="AN809" i="47" s="1"/>
  <c r="AM845" i="47"/>
  <c r="AN845" i="47" s="1"/>
  <c r="AM248" i="47"/>
  <c r="AN248" i="47" s="1"/>
  <c r="AM489" i="47"/>
  <c r="AN489" i="47" s="1"/>
  <c r="AM572" i="47"/>
  <c r="AN572" i="47" s="1"/>
  <c r="AM632" i="47"/>
  <c r="AN632" i="47" s="1"/>
  <c r="AM686" i="47"/>
  <c r="AN686" i="47" s="1"/>
  <c r="AM367" i="47"/>
  <c r="AN367" i="47" s="1"/>
  <c r="AM525" i="47"/>
  <c r="AN525" i="47" s="1"/>
  <c r="AM597" i="47"/>
  <c r="AN597" i="47" s="1"/>
  <c r="AM651" i="47"/>
  <c r="AN651" i="47" s="1"/>
  <c r="AM705" i="47"/>
  <c r="AN705" i="47" s="1"/>
  <c r="AM759" i="47"/>
  <c r="AN759" i="47" s="1"/>
  <c r="AM446" i="47"/>
  <c r="AN446" i="47" s="1"/>
  <c r="AM552" i="47"/>
  <c r="AN552" i="47" s="1"/>
  <c r="AM618" i="47"/>
  <c r="AN618" i="47" s="1"/>
  <c r="AM672" i="47"/>
  <c r="AN672" i="47" s="1"/>
  <c r="AM726" i="47"/>
  <c r="AN726" i="47" s="1"/>
  <c r="AM780" i="47"/>
  <c r="AN780" i="47" s="1"/>
  <c r="AM834" i="47"/>
  <c r="AN834" i="47" s="1"/>
  <c r="AM884" i="47"/>
  <c r="AN884" i="47" s="1"/>
  <c r="AM920" i="47"/>
  <c r="AN920" i="47" s="1"/>
  <c r="AM956" i="47"/>
  <c r="AN956" i="47" s="1"/>
  <c r="AM992" i="47"/>
  <c r="AN992" i="47" s="1"/>
  <c r="AM380" i="47"/>
  <c r="AN380" i="47" s="1"/>
  <c r="AM457" i="47"/>
  <c r="AN457" i="47" s="1"/>
  <c r="AM555" i="47"/>
  <c r="AN555" i="47" s="1"/>
  <c r="AM620" i="47"/>
  <c r="AN620" i="47" s="1"/>
  <c r="AM674" i="47"/>
  <c r="AN674" i="47" s="1"/>
  <c r="AM728" i="47"/>
  <c r="AN728" i="47" s="1"/>
  <c r="AM782" i="47"/>
  <c r="AN782" i="47" s="1"/>
  <c r="AM836" i="47"/>
  <c r="AN836" i="47" s="1"/>
  <c r="AM886" i="47"/>
  <c r="AN886" i="47" s="1"/>
  <c r="AM922" i="47"/>
  <c r="AN922" i="47" s="1"/>
  <c r="AM958" i="47"/>
  <c r="AN958" i="47" s="1"/>
  <c r="AM994" i="47"/>
  <c r="AN994" i="47" s="1"/>
  <c r="AM487" i="47"/>
  <c r="AN487" i="47" s="1"/>
  <c r="AM685" i="47"/>
  <c r="AN685" i="47" s="1"/>
  <c r="AM793" i="47"/>
  <c r="AN793" i="47" s="1"/>
  <c r="AM873" i="47"/>
  <c r="AN873" i="47" s="1"/>
  <c r="AM929" i="47"/>
  <c r="AN929" i="47" s="1"/>
  <c r="AM983" i="47"/>
  <c r="AN983" i="47" s="1"/>
  <c r="AM578" i="47"/>
  <c r="AN578" i="47" s="1"/>
  <c r="AM732" i="47"/>
  <c r="AN732" i="47" s="1"/>
  <c r="AM822" i="47"/>
  <c r="AN822" i="47" s="1"/>
  <c r="AM894" i="47"/>
  <c r="AN894" i="47" s="1"/>
  <c r="AM948" i="47"/>
  <c r="AN948" i="47" s="1"/>
  <c r="AM1002" i="47"/>
  <c r="AN1002" i="47" s="1"/>
  <c r="AM925" i="47"/>
  <c r="AN925" i="47" s="1"/>
  <c r="AM829" i="47"/>
  <c r="AN829" i="47" s="1"/>
  <c r="AM675" i="47"/>
  <c r="AN675" i="47" s="1"/>
  <c r="AK604" i="47"/>
  <c r="AL604" i="47" s="1"/>
  <c r="AK837" i="47"/>
  <c r="AL837" i="47" s="1"/>
  <c r="AK760" i="47"/>
  <c r="AL760" i="47" s="1"/>
  <c r="AK930" i="47"/>
  <c r="AL930" i="47" s="1"/>
  <c r="AK936" i="47"/>
  <c r="AL936" i="47" s="1"/>
  <c r="AK786" i="47"/>
  <c r="AL786" i="47" s="1"/>
  <c r="AM506" i="47"/>
  <c r="AN506" i="47" s="1"/>
  <c r="AM830" i="47"/>
  <c r="AN830" i="47" s="1"/>
  <c r="AM288" i="47"/>
  <c r="AN288" i="47" s="1"/>
  <c r="AM468" i="47"/>
  <c r="AN468" i="47" s="1"/>
  <c r="AM146" i="47"/>
  <c r="AN146" i="47" s="1"/>
  <c r="AM63" i="47"/>
  <c r="AN63" i="47" s="1"/>
  <c r="AM231" i="47"/>
  <c r="AN231" i="47" s="1"/>
  <c r="AM387" i="47"/>
  <c r="AN387" i="47" s="1"/>
  <c r="AM76" i="47"/>
  <c r="AN76" i="47" s="1"/>
  <c r="AM202" i="47"/>
  <c r="AN202" i="47" s="1"/>
  <c r="AM334" i="47"/>
  <c r="AN334" i="47" s="1"/>
  <c r="AM466" i="47"/>
  <c r="AN466" i="47" s="1"/>
  <c r="AM83" i="47"/>
  <c r="AN83" i="47" s="1"/>
  <c r="AM215" i="47"/>
  <c r="AN215" i="47" s="1"/>
  <c r="AM341" i="47"/>
  <c r="AN341" i="47" s="1"/>
  <c r="AM473" i="47"/>
  <c r="AN473" i="47" s="1"/>
  <c r="AM361" i="47"/>
  <c r="AN361" i="47" s="1"/>
  <c r="AM559" i="47"/>
  <c r="AN559" i="47" s="1"/>
  <c r="AM19" i="47"/>
  <c r="AN19" i="47" s="1"/>
  <c r="AM278" i="47"/>
  <c r="AN278" i="47" s="1"/>
  <c r="AM532" i="47"/>
  <c r="AN532" i="47" s="1"/>
  <c r="AM640" i="47"/>
  <c r="AN640" i="47" s="1"/>
  <c r="AM748" i="47"/>
  <c r="AN748" i="47" s="1"/>
  <c r="AM856" i="47"/>
  <c r="AN856" i="47" s="1"/>
  <c r="AM373" i="47"/>
  <c r="AN373" i="47" s="1"/>
  <c r="AM563" i="47"/>
  <c r="AN563" i="47" s="1"/>
  <c r="AM659" i="47"/>
  <c r="AN659" i="47" s="1"/>
  <c r="AM731" i="47"/>
  <c r="AN731" i="47" s="1"/>
  <c r="AM803" i="47"/>
  <c r="AN803" i="47" s="1"/>
  <c r="AM37" i="47"/>
  <c r="AN37" i="47" s="1"/>
  <c r="AM560" i="47"/>
  <c r="AN560" i="47" s="1"/>
  <c r="AM678" i="47"/>
  <c r="AN678" i="47" s="1"/>
  <c r="AM511" i="47"/>
  <c r="AN511" i="47" s="1"/>
  <c r="AM643" i="47"/>
  <c r="AN643" i="47" s="1"/>
  <c r="AM751" i="47"/>
  <c r="AN751" i="47" s="1"/>
  <c r="AM540" i="47"/>
  <c r="AN540" i="47" s="1"/>
  <c r="AM662" i="47"/>
  <c r="AN662" i="47" s="1"/>
  <c r="AM770" i="47"/>
  <c r="AN770" i="47" s="1"/>
  <c r="AM877" i="47"/>
  <c r="AN877" i="47" s="1"/>
  <c r="AM950" i="47"/>
  <c r="AN950" i="47" s="1"/>
  <c r="AM344" i="47"/>
  <c r="AN344" i="47" s="1"/>
  <c r="AM543" i="47"/>
  <c r="AN543" i="47" s="1"/>
  <c r="AM666" i="47"/>
  <c r="AN666" i="47" s="1"/>
  <c r="AM774" i="47"/>
  <c r="AN774" i="47" s="1"/>
  <c r="AM879" i="47"/>
  <c r="AN879" i="47" s="1"/>
  <c r="AM952" i="47"/>
  <c r="AN952" i="47" s="1"/>
  <c r="AM392" i="47"/>
  <c r="AN392" i="47" s="1"/>
  <c r="AM777" i="47"/>
  <c r="AN777" i="47" s="1"/>
  <c r="AM919" i="47"/>
  <c r="AN919" i="47" s="1"/>
  <c r="AM542" i="47"/>
  <c r="AN542" i="47" s="1"/>
  <c r="AM807" i="47"/>
  <c r="AN807" i="47" s="1"/>
  <c r="AM939" i="47"/>
  <c r="AN939" i="47" s="1"/>
  <c r="AM941" i="47"/>
  <c r="AN941" i="47" s="1"/>
  <c r="AM717" i="47"/>
  <c r="AN717" i="47" s="1"/>
  <c r="AI9" i="47"/>
  <c r="AJ9" i="47" s="1"/>
  <c r="AI15" i="47"/>
  <c r="AJ15" i="47" s="1"/>
  <c r="AI21" i="47"/>
  <c r="AJ21" i="47" s="1"/>
  <c r="AI27" i="47"/>
  <c r="AJ27" i="47" s="1"/>
  <c r="AI33" i="47"/>
  <c r="AJ33" i="47" s="1"/>
  <c r="AI40" i="47"/>
  <c r="AJ40" i="47" s="1"/>
  <c r="AI46" i="47"/>
  <c r="AJ46" i="47" s="1"/>
  <c r="AI52" i="47"/>
  <c r="AJ52" i="47" s="1"/>
  <c r="AI58" i="47"/>
  <c r="AJ58" i="47" s="1"/>
  <c r="AI64" i="47"/>
  <c r="AJ64" i="47" s="1"/>
  <c r="AI70" i="47"/>
  <c r="AJ70" i="47" s="1"/>
  <c r="AI76" i="47"/>
  <c r="AJ76" i="47" s="1"/>
  <c r="AI82" i="47"/>
  <c r="AJ82" i="47" s="1"/>
  <c r="AI88" i="47"/>
  <c r="AJ88" i="47" s="1"/>
  <c r="AI94" i="47"/>
  <c r="AJ94" i="47" s="1"/>
  <c r="AI100" i="47"/>
  <c r="AJ100" i="47" s="1"/>
  <c r="AI106" i="47"/>
  <c r="AJ106" i="47" s="1"/>
  <c r="AI112" i="47"/>
  <c r="AJ112" i="47" s="1"/>
  <c r="AI118" i="47"/>
  <c r="AJ118" i="47" s="1"/>
  <c r="AI124" i="47"/>
  <c r="AJ124" i="47" s="1"/>
  <c r="AI130" i="47"/>
  <c r="AJ130" i="47" s="1"/>
  <c r="AI136" i="47"/>
  <c r="AJ136" i="47" s="1"/>
  <c r="AI142" i="47"/>
  <c r="AJ142" i="47" s="1"/>
  <c r="AI148" i="47"/>
  <c r="AJ148" i="47" s="1"/>
  <c r="AI154" i="47"/>
  <c r="AJ154" i="47" s="1"/>
  <c r="AI160" i="47"/>
  <c r="AJ160" i="47" s="1"/>
  <c r="AI166" i="47"/>
  <c r="AJ166" i="47" s="1"/>
  <c r="AI172" i="47"/>
  <c r="AJ172" i="47" s="1"/>
  <c r="AI178" i="47"/>
  <c r="AJ178" i="47" s="1"/>
  <c r="AI184" i="47"/>
  <c r="AJ184" i="47" s="1"/>
  <c r="AI190" i="47"/>
  <c r="AJ190" i="47" s="1"/>
  <c r="AI196" i="47"/>
  <c r="AJ196" i="47" s="1"/>
  <c r="AI202" i="47"/>
  <c r="AJ202" i="47" s="1"/>
  <c r="AI208" i="47"/>
  <c r="AJ208" i="47" s="1"/>
  <c r="AI214" i="47"/>
  <c r="AJ214" i="47" s="1"/>
  <c r="AI220" i="47"/>
  <c r="AJ220" i="47" s="1"/>
  <c r="AI226" i="47"/>
  <c r="AJ226" i="47" s="1"/>
  <c r="AI232" i="47"/>
  <c r="AJ232" i="47" s="1"/>
  <c r="AI238" i="47"/>
  <c r="AJ238" i="47" s="1"/>
  <c r="AI244" i="47"/>
  <c r="AJ244" i="47" s="1"/>
  <c r="AI250" i="47"/>
  <c r="AJ250" i="47" s="1"/>
  <c r="AI256" i="47"/>
  <c r="AJ256" i="47" s="1"/>
  <c r="AI262" i="47"/>
  <c r="AJ262" i="47" s="1"/>
  <c r="AI268" i="47"/>
  <c r="AJ268" i="47" s="1"/>
  <c r="AI274" i="47"/>
  <c r="AJ274" i="47" s="1"/>
  <c r="AI280" i="47"/>
  <c r="AJ280" i="47" s="1"/>
  <c r="AI286" i="47"/>
  <c r="AJ286" i="47" s="1"/>
  <c r="AI292" i="47"/>
  <c r="AJ292" i="47" s="1"/>
  <c r="AI298" i="47"/>
  <c r="AJ298" i="47" s="1"/>
  <c r="AI304" i="47"/>
  <c r="AJ304" i="47" s="1"/>
  <c r="AI310" i="47"/>
  <c r="AJ310" i="47" s="1"/>
  <c r="AI316" i="47"/>
  <c r="AJ316" i="47" s="1"/>
  <c r="AI322" i="47"/>
  <c r="AJ322" i="47" s="1"/>
  <c r="AI328" i="47"/>
  <c r="AJ328" i="47" s="1"/>
  <c r="AI334" i="47"/>
  <c r="AJ334" i="47" s="1"/>
  <c r="AI340" i="47"/>
  <c r="AJ340" i="47" s="1"/>
  <c r="AI346" i="47"/>
  <c r="AJ346" i="47" s="1"/>
  <c r="AI352" i="47"/>
  <c r="AJ352" i="47" s="1"/>
  <c r="AI358" i="47"/>
  <c r="AJ358" i="47" s="1"/>
  <c r="AI364" i="47"/>
  <c r="AJ364" i="47" s="1"/>
  <c r="AI370" i="47"/>
  <c r="AJ370" i="47" s="1"/>
  <c r="AI376" i="47"/>
  <c r="AJ376" i="47" s="1"/>
  <c r="AI382" i="47"/>
  <c r="AJ382" i="47" s="1"/>
  <c r="AI388" i="47"/>
  <c r="AJ388" i="47" s="1"/>
  <c r="AI394" i="47"/>
  <c r="AJ394" i="47" s="1"/>
  <c r="AI400" i="47"/>
  <c r="AJ400" i="47" s="1"/>
  <c r="AI406" i="47"/>
  <c r="AJ406" i="47" s="1"/>
  <c r="AI412" i="47"/>
  <c r="AJ412" i="47" s="1"/>
  <c r="AI418" i="47"/>
  <c r="AJ418" i="47" s="1"/>
  <c r="AI424" i="47"/>
  <c r="AJ424" i="47" s="1"/>
  <c r="AI430" i="47"/>
  <c r="AJ430" i="47" s="1"/>
  <c r="AI436" i="47"/>
  <c r="AJ436" i="47" s="1"/>
  <c r="AI442" i="47"/>
  <c r="AJ442" i="47" s="1"/>
  <c r="AI448" i="47"/>
  <c r="AJ448" i="47" s="1"/>
  <c r="AI454" i="47"/>
  <c r="AJ454" i="47" s="1"/>
  <c r="AI460" i="47"/>
  <c r="AJ460" i="47" s="1"/>
  <c r="AI466" i="47"/>
  <c r="AJ466" i="47" s="1"/>
  <c r="AI472" i="47"/>
  <c r="AJ472" i="47" s="1"/>
  <c r="AI478" i="47"/>
  <c r="AJ478" i="47" s="1"/>
  <c r="AI484" i="47"/>
  <c r="AJ484" i="47" s="1"/>
  <c r="AI490" i="47"/>
  <c r="AJ490" i="47" s="1"/>
  <c r="AI496" i="47"/>
  <c r="AJ496" i="47" s="1"/>
  <c r="AI502" i="47"/>
  <c r="AJ502" i="47" s="1"/>
  <c r="AI508" i="47"/>
  <c r="AJ508" i="47" s="1"/>
  <c r="AI514" i="47"/>
  <c r="AJ514" i="47" s="1"/>
  <c r="AI520" i="47"/>
  <c r="AJ520" i="47" s="1"/>
  <c r="AI526" i="47"/>
  <c r="AJ526" i="47" s="1"/>
  <c r="AI532" i="47"/>
  <c r="AJ532" i="47" s="1"/>
  <c r="AI538" i="47"/>
  <c r="AJ538" i="47" s="1"/>
  <c r="AI544" i="47"/>
  <c r="AJ544" i="47" s="1"/>
  <c r="AI550" i="47"/>
  <c r="AJ550" i="47" s="1"/>
  <c r="AI556" i="47"/>
  <c r="AJ556" i="47" s="1"/>
  <c r="AI562" i="47"/>
  <c r="AJ562" i="47" s="1"/>
  <c r="AI568" i="47"/>
  <c r="AJ568" i="47" s="1"/>
  <c r="AI574" i="47"/>
  <c r="AJ574" i="47" s="1"/>
  <c r="AI580" i="47"/>
  <c r="AJ580" i="47" s="1"/>
  <c r="AI586" i="47"/>
  <c r="AJ586" i="47" s="1"/>
  <c r="AI592" i="47"/>
  <c r="AJ592" i="47" s="1"/>
  <c r="AI598" i="47"/>
  <c r="AJ598" i="47" s="1"/>
  <c r="AI604" i="47"/>
  <c r="AJ604" i="47" s="1"/>
  <c r="AI610" i="47"/>
  <c r="AJ610" i="47" s="1"/>
  <c r="AI616" i="47"/>
  <c r="AJ616" i="47" s="1"/>
  <c r="AK140" i="47"/>
  <c r="AL140" i="47" s="1"/>
  <c r="AK109" i="47"/>
  <c r="AL109" i="47" s="1"/>
  <c r="AK888" i="47"/>
  <c r="AL888" i="47" s="1"/>
  <c r="AK708" i="47"/>
  <c r="AL708" i="47" s="1"/>
  <c r="AK289" i="47"/>
  <c r="AL289" i="47" s="1"/>
  <c r="AK499" i="47"/>
  <c r="AL499" i="47" s="1"/>
  <c r="AM897" i="47"/>
  <c r="AN897" i="47" s="1"/>
  <c r="AM36" i="47"/>
  <c r="AN36" i="47" s="1"/>
  <c r="AM330" i="47"/>
  <c r="AN330" i="47" s="1"/>
  <c r="AM14" i="47"/>
  <c r="AN14" i="47" s="1"/>
  <c r="AM182" i="47"/>
  <c r="AN182" i="47" s="1"/>
  <c r="AM99" i="47"/>
  <c r="AN99" i="47" s="1"/>
  <c r="AM267" i="47"/>
  <c r="AN267" i="47" s="1"/>
  <c r="AM423" i="47"/>
  <c r="AN423" i="47" s="1"/>
  <c r="AM106" i="47"/>
  <c r="AN106" i="47" s="1"/>
  <c r="AM232" i="47"/>
  <c r="AN232" i="47" s="1"/>
  <c r="AM364" i="47"/>
  <c r="AN364" i="47" s="1"/>
  <c r="AM490" i="47"/>
  <c r="AN490" i="47" s="1"/>
  <c r="AM113" i="47"/>
  <c r="AN113" i="47" s="1"/>
  <c r="AM245" i="47"/>
  <c r="AN245" i="47" s="1"/>
  <c r="AM371" i="47"/>
  <c r="AN371" i="47" s="1"/>
  <c r="AM503" i="47"/>
  <c r="AN503" i="47" s="1"/>
  <c r="AM433" i="47"/>
  <c r="AN433" i="47" s="1"/>
  <c r="AM583" i="47"/>
  <c r="AN583" i="47" s="1"/>
  <c r="AM163" i="47"/>
  <c r="AN163" i="47" s="1"/>
  <c r="AM350" i="47"/>
  <c r="AN350" i="47" s="1"/>
  <c r="AM556" i="47"/>
  <c r="AN556" i="47" s="1"/>
  <c r="AM664" i="47"/>
  <c r="AN664" i="47" s="1"/>
  <c r="AM772" i="47"/>
  <c r="AN772" i="47" s="1"/>
  <c r="AM880" i="47"/>
  <c r="AN880" i="47" s="1"/>
  <c r="AM445" i="47"/>
  <c r="AN445" i="47" s="1"/>
  <c r="AM587" i="47"/>
  <c r="AN587" i="47" s="1"/>
  <c r="AM671" i="47"/>
  <c r="AN671" i="47" s="1"/>
  <c r="AM743" i="47"/>
  <c r="AN743" i="47" s="1"/>
  <c r="AM815" i="47"/>
  <c r="AN815" i="47" s="1"/>
  <c r="AM326" i="47"/>
  <c r="AN326" i="47" s="1"/>
  <c r="AM584" i="47"/>
  <c r="AN584" i="47" s="1"/>
  <c r="AM696" i="47"/>
  <c r="AN696" i="47" s="1"/>
  <c r="AM537" i="47"/>
  <c r="AN537" i="47" s="1"/>
  <c r="AM661" i="47"/>
  <c r="AN661" i="47" s="1"/>
  <c r="AM109" i="47"/>
  <c r="AN109" i="47" s="1"/>
  <c r="AM564" i="47"/>
  <c r="AN564" i="47" s="1"/>
  <c r="AM680" i="47"/>
  <c r="AN680" i="47" s="1"/>
  <c r="AM788" i="47"/>
  <c r="AN788" i="47" s="1"/>
  <c r="AM890" i="47"/>
  <c r="AN890" i="47" s="1"/>
  <c r="AM962" i="47"/>
  <c r="AN962" i="47" s="1"/>
  <c r="AM181" i="47"/>
  <c r="AN181" i="47" s="1"/>
  <c r="AM567" i="47"/>
  <c r="AN567" i="47" s="1"/>
  <c r="AM684" i="47"/>
  <c r="AN684" i="47" s="1"/>
  <c r="AM792" i="47"/>
  <c r="AN792" i="47" s="1"/>
  <c r="AM892" i="47"/>
  <c r="AN892" i="47" s="1"/>
  <c r="AM964" i="47"/>
  <c r="AN964" i="47" s="1"/>
  <c r="AM534" i="47"/>
  <c r="AN534" i="47" s="1"/>
  <c r="AM805" i="47"/>
  <c r="AN805" i="47" s="1"/>
  <c r="AM937" i="47"/>
  <c r="AN937" i="47" s="1"/>
  <c r="AM609" i="47"/>
  <c r="AN609" i="47" s="1"/>
  <c r="AM835" i="47"/>
  <c r="AN835" i="47" s="1"/>
  <c r="AM957" i="47"/>
  <c r="AN957" i="47" s="1"/>
  <c r="AM913" i="47"/>
  <c r="AN913" i="47" s="1"/>
  <c r="AM639" i="47"/>
  <c r="AN639" i="47" s="1"/>
  <c r="AI10" i="47"/>
  <c r="AJ10" i="47" s="1"/>
  <c r="AI16" i="47"/>
  <c r="AJ16" i="47" s="1"/>
  <c r="AI22" i="47"/>
  <c r="AJ22" i="47" s="1"/>
  <c r="AI28" i="47"/>
  <c r="AJ28" i="47" s="1"/>
  <c r="AI34" i="47"/>
  <c r="AJ34" i="47" s="1"/>
  <c r="AI41" i="47"/>
  <c r="AJ41" i="47" s="1"/>
  <c r="AI47" i="47"/>
  <c r="AJ47" i="47" s="1"/>
  <c r="AI53" i="47"/>
  <c r="AJ53" i="47" s="1"/>
  <c r="AI59" i="47"/>
  <c r="AJ59" i="47" s="1"/>
  <c r="AI65" i="47"/>
  <c r="AJ65" i="47" s="1"/>
  <c r="AI71" i="47"/>
  <c r="AJ71" i="47" s="1"/>
  <c r="AI77" i="47"/>
  <c r="AJ77" i="47" s="1"/>
  <c r="AI83" i="47"/>
  <c r="AJ83" i="47" s="1"/>
  <c r="AI89" i="47"/>
  <c r="AJ89" i="47" s="1"/>
  <c r="AI95" i="47"/>
  <c r="AJ95" i="47" s="1"/>
  <c r="AI101" i="47"/>
  <c r="AJ101" i="47" s="1"/>
  <c r="AI107" i="47"/>
  <c r="AJ107" i="47" s="1"/>
  <c r="AI113" i="47"/>
  <c r="AJ113" i="47" s="1"/>
  <c r="AI119" i="47"/>
  <c r="AJ119" i="47" s="1"/>
  <c r="AI125" i="47"/>
  <c r="AJ125" i="47" s="1"/>
  <c r="AI131" i="47"/>
  <c r="AJ131" i="47" s="1"/>
  <c r="AI137" i="47"/>
  <c r="AJ137" i="47" s="1"/>
  <c r="AI143" i="47"/>
  <c r="AJ143" i="47" s="1"/>
  <c r="AI149" i="47"/>
  <c r="AJ149" i="47" s="1"/>
  <c r="AI155" i="47"/>
  <c r="AJ155" i="47" s="1"/>
  <c r="AI161" i="47"/>
  <c r="AJ161" i="47" s="1"/>
  <c r="AI167" i="47"/>
  <c r="AJ167" i="47" s="1"/>
  <c r="AI173" i="47"/>
  <c r="AJ173" i="47" s="1"/>
  <c r="AI179" i="47"/>
  <c r="AJ179" i="47" s="1"/>
  <c r="AI185" i="47"/>
  <c r="AJ185" i="47" s="1"/>
  <c r="AI191" i="47"/>
  <c r="AJ191" i="47" s="1"/>
  <c r="AI197" i="47"/>
  <c r="AJ197" i="47" s="1"/>
  <c r="AI203" i="47"/>
  <c r="AJ203" i="47" s="1"/>
  <c r="AI209" i="47"/>
  <c r="AJ209" i="47" s="1"/>
  <c r="AI215" i="47"/>
  <c r="AJ215" i="47" s="1"/>
  <c r="AI221" i="47"/>
  <c r="AJ221" i="47" s="1"/>
  <c r="AI227" i="47"/>
  <c r="AJ227" i="47" s="1"/>
  <c r="AI233" i="47"/>
  <c r="AJ233" i="47" s="1"/>
  <c r="AI239" i="47"/>
  <c r="AJ239" i="47" s="1"/>
  <c r="AI245" i="47"/>
  <c r="AJ245" i="47" s="1"/>
  <c r="AI251" i="47"/>
  <c r="AJ251" i="47" s="1"/>
  <c r="AI257" i="47"/>
  <c r="AJ257" i="47" s="1"/>
  <c r="AI263" i="47"/>
  <c r="AJ263" i="47" s="1"/>
  <c r="AI269" i="47"/>
  <c r="AJ269" i="47" s="1"/>
  <c r="AI275" i="47"/>
  <c r="AJ275" i="47" s="1"/>
  <c r="AI281" i="47"/>
  <c r="AJ281" i="47" s="1"/>
  <c r="AI287" i="47"/>
  <c r="AJ287" i="47" s="1"/>
  <c r="AI293" i="47"/>
  <c r="AJ293" i="47" s="1"/>
  <c r="AI299" i="47"/>
  <c r="AJ299" i="47" s="1"/>
  <c r="AI305" i="47"/>
  <c r="AJ305" i="47" s="1"/>
  <c r="AI311" i="47"/>
  <c r="AJ311" i="47" s="1"/>
  <c r="AI317" i="47"/>
  <c r="AJ317" i="47" s="1"/>
  <c r="AI323" i="47"/>
  <c r="AJ323" i="47" s="1"/>
  <c r="AI329" i="47"/>
  <c r="AJ329" i="47" s="1"/>
  <c r="AI335" i="47"/>
  <c r="AJ335" i="47" s="1"/>
  <c r="AI341" i="47"/>
  <c r="AJ341" i="47" s="1"/>
  <c r="AI347" i="47"/>
  <c r="AJ347" i="47" s="1"/>
  <c r="AI353" i="47"/>
  <c r="AJ353" i="47" s="1"/>
  <c r="AI359" i="47"/>
  <c r="AJ359" i="47" s="1"/>
  <c r="AI365" i="47"/>
  <c r="AJ365" i="47" s="1"/>
  <c r="AI371" i="47"/>
  <c r="AJ371" i="47" s="1"/>
  <c r="AI377" i="47"/>
  <c r="AJ377" i="47" s="1"/>
  <c r="AI383" i="47"/>
  <c r="AJ383" i="47" s="1"/>
  <c r="AI389" i="47"/>
  <c r="AJ389" i="47" s="1"/>
  <c r="AI395" i="47"/>
  <c r="AJ395" i="47" s="1"/>
  <c r="AI401" i="47"/>
  <c r="AJ401" i="47" s="1"/>
  <c r="AI407" i="47"/>
  <c r="AJ407" i="47" s="1"/>
  <c r="AI413" i="47"/>
  <c r="AJ413" i="47" s="1"/>
  <c r="AI419" i="47"/>
  <c r="AJ419" i="47" s="1"/>
  <c r="AI425" i="47"/>
  <c r="AJ425" i="47" s="1"/>
  <c r="AI431" i="47"/>
  <c r="AJ431" i="47" s="1"/>
  <c r="AI437" i="47"/>
  <c r="AJ437" i="47" s="1"/>
  <c r="AI443" i="47"/>
  <c r="AJ443" i="47" s="1"/>
  <c r="AI449" i="47"/>
  <c r="AJ449" i="47" s="1"/>
  <c r="AI455" i="47"/>
  <c r="AJ455" i="47" s="1"/>
  <c r="AI461" i="47"/>
  <c r="AJ461" i="47" s="1"/>
  <c r="AI467" i="47"/>
  <c r="AJ467" i="47" s="1"/>
  <c r="AI473" i="47"/>
  <c r="AJ473" i="47" s="1"/>
  <c r="AI479" i="47"/>
  <c r="AJ479" i="47" s="1"/>
  <c r="AI485" i="47"/>
  <c r="AJ485" i="47" s="1"/>
  <c r="AI491" i="47"/>
  <c r="AJ491" i="47" s="1"/>
  <c r="AI497" i="47"/>
  <c r="AJ497" i="47" s="1"/>
  <c r="AI503" i="47"/>
  <c r="AJ503" i="47" s="1"/>
  <c r="AI509" i="47"/>
  <c r="AJ509" i="47" s="1"/>
  <c r="AI515" i="47"/>
  <c r="AJ515" i="47" s="1"/>
  <c r="AI521" i="47"/>
  <c r="AJ521" i="47" s="1"/>
  <c r="AI527" i="47"/>
  <c r="AJ527" i="47" s="1"/>
  <c r="AI533" i="47"/>
  <c r="AJ533" i="47" s="1"/>
  <c r="AI539" i="47"/>
  <c r="AJ539" i="47" s="1"/>
  <c r="AI545" i="47"/>
  <c r="AJ545" i="47" s="1"/>
  <c r="AI551" i="47"/>
  <c r="AJ551" i="47" s="1"/>
  <c r="AI557" i="47"/>
  <c r="AJ557" i="47" s="1"/>
  <c r="AI563" i="47"/>
  <c r="AJ563" i="47" s="1"/>
  <c r="AI569" i="47"/>
  <c r="AJ569" i="47" s="1"/>
  <c r="AI575" i="47"/>
  <c r="AJ575" i="47" s="1"/>
  <c r="AI581" i="47"/>
  <c r="AJ581" i="47" s="1"/>
  <c r="AI587" i="47"/>
  <c r="AJ587" i="47" s="1"/>
  <c r="AI593" i="47"/>
  <c r="AJ593" i="47" s="1"/>
  <c r="AI599" i="47"/>
  <c r="AJ599" i="47" s="1"/>
  <c r="AI605" i="47"/>
  <c r="AJ605" i="47" s="1"/>
  <c r="AI611" i="47"/>
  <c r="AJ611" i="47" s="1"/>
  <c r="AI617" i="47"/>
  <c r="AJ617" i="47" s="1"/>
  <c r="AI623" i="47"/>
  <c r="AJ623" i="47" s="1"/>
  <c r="AI629" i="47"/>
  <c r="AJ629" i="47" s="1"/>
  <c r="AI635" i="47"/>
  <c r="AJ635" i="47" s="1"/>
  <c r="AI641" i="47"/>
  <c r="AJ641" i="47" s="1"/>
  <c r="AI647" i="47"/>
  <c r="AJ647" i="47" s="1"/>
  <c r="AI653" i="47"/>
  <c r="AJ653" i="47" s="1"/>
  <c r="AI659" i="47"/>
  <c r="AJ659" i="47" s="1"/>
  <c r="AI665" i="47"/>
  <c r="AJ665" i="47" s="1"/>
  <c r="AK429" i="47"/>
  <c r="AL429" i="47" s="1"/>
  <c r="AK435" i="47"/>
  <c r="AL435" i="47" s="1"/>
  <c r="AK996" i="47"/>
  <c r="AL996" i="47" s="1"/>
  <c r="AK571" i="47"/>
  <c r="AL571" i="47" s="1"/>
  <c r="AK963" i="47"/>
  <c r="AL963" i="47" s="1"/>
  <c r="AK246" i="47"/>
  <c r="AL246" i="47" s="1"/>
  <c r="AM655" i="47"/>
  <c r="AN655" i="47" s="1"/>
  <c r="AM78" i="47"/>
  <c r="AN78" i="47" s="1"/>
  <c r="AM360" i="47"/>
  <c r="AN360" i="47" s="1"/>
  <c r="AM38" i="47"/>
  <c r="AN38" i="47" s="1"/>
  <c r="AM194" i="47"/>
  <c r="AN194" i="47" s="1"/>
  <c r="AM123" i="47"/>
  <c r="AN123" i="47" s="1"/>
  <c r="AM279" i="47"/>
  <c r="AN279" i="47" s="1"/>
  <c r="AM435" i="47"/>
  <c r="AN435" i="47" s="1"/>
  <c r="AM118" i="47"/>
  <c r="AN118" i="47" s="1"/>
  <c r="AM250" i="47"/>
  <c r="AN250" i="47" s="1"/>
  <c r="AM376" i="47"/>
  <c r="AN376" i="47" s="1"/>
  <c r="AM508" i="47"/>
  <c r="AN508" i="47" s="1"/>
  <c r="AM125" i="47"/>
  <c r="AN125" i="47" s="1"/>
  <c r="AM257" i="47"/>
  <c r="AN257" i="47" s="1"/>
  <c r="AM389" i="47"/>
  <c r="AN389" i="47" s="1"/>
  <c r="AM515" i="47"/>
  <c r="AN515" i="47" s="1"/>
  <c r="AM464" i="47"/>
  <c r="AN464" i="47" s="1"/>
  <c r="AM595" i="47"/>
  <c r="AN595" i="47" s="1"/>
  <c r="AM235" i="47"/>
  <c r="AN235" i="47" s="1"/>
  <c r="AM386" i="47"/>
  <c r="AN386" i="47" s="1"/>
  <c r="AM568" i="47"/>
  <c r="AN568" i="47" s="1"/>
  <c r="AM676" i="47"/>
  <c r="AN676" i="47" s="1"/>
  <c r="AM784" i="47"/>
  <c r="AN784" i="47" s="1"/>
  <c r="AM67" i="47"/>
  <c r="AN67" i="47" s="1"/>
  <c r="AM471" i="47"/>
  <c r="AN471" i="47" s="1"/>
  <c r="AM599" i="47"/>
  <c r="AN599" i="47" s="1"/>
  <c r="AM677" i="47"/>
  <c r="AN677" i="47" s="1"/>
  <c r="AM749" i="47"/>
  <c r="AN749" i="47" s="1"/>
  <c r="AM821" i="47"/>
  <c r="AN821" i="47" s="1"/>
  <c r="AM362" i="47"/>
  <c r="AN362" i="47" s="1"/>
  <c r="AM596" i="47"/>
  <c r="AN596" i="47" s="1"/>
  <c r="AM704" i="47"/>
  <c r="AN704" i="47" s="1"/>
  <c r="AM549" i="47"/>
  <c r="AN549" i="47" s="1"/>
  <c r="AM669" i="47"/>
  <c r="AN669" i="47" s="1"/>
  <c r="AM284" i="47"/>
  <c r="AN284" i="47" s="1"/>
  <c r="AM576" i="47"/>
  <c r="AN576" i="47" s="1"/>
  <c r="AM690" i="47"/>
  <c r="AN690" i="47" s="1"/>
  <c r="AM798" i="47"/>
  <c r="AN798" i="47" s="1"/>
  <c r="AM896" i="47"/>
  <c r="AN896" i="47" s="1"/>
  <c r="AM968" i="47"/>
  <c r="AN968" i="47" s="1"/>
  <c r="AM313" i="47"/>
  <c r="AN313" i="47" s="1"/>
  <c r="AM579" i="47"/>
  <c r="AN579" i="47" s="1"/>
  <c r="AM692" i="47"/>
  <c r="AN692" i="47" s="1"/>
  <c r="AM800" i="47"/>
  <c r="AN800" i="47" s="1"/>
  <c r="AM898" i="47"/>
  <c r="AN898" i="47" s="1"/>
  <c r="AM970" i="47"/>
  <c r="AN970" i="47" s="1"/>
  <c r="AM570" i="47"/>
  <c r="AN570" i="47" s="1"/>
  <c r="AM819" i="47"/>
  <c r="AN819" i="47" s="1"/>
  <c r="AM947" i="47"/>
  <c r="AN947" i="47" s="1"/>
  <c r="AM637" i="47"/>
  <c r="AN637" i="47" s="1"/>
  <c r="AM848" i="47"/>
  <c r="AN848" i="47" s="1"/>
  <c r="AM966" i="47"/>
  <c r="AN966" i="47" s="1"/>
  <c r="AM899" i="47"/>
  <c r="AN899" i="47" s="1"/>
  <c r="AM594" i="47"/>
  <c r="AN594" i="47" s="1"/>
  <c r="AI11" i="47"/>
  <c r="AJ11" i="47" s="1"/>
  <c r="AI17" i="47"/>
  <c r="AJ17" i="47" s="1"/>
  <c r="AI23" i="47"/>
  <c r="AJ23" i="47" s="1"/>
  <c r="AI29" i="47"/>
  <c r="AJ29" i="47" s="1"/>
  <c r="AI36" i="47"/>
  <c r="AJ36" i="47" s="1"/>
  <c r="AI42" i="47"/>
  <c r="AJ42" i="47" s="1"/>
  <c r="AI48" i="47"/>
  <c r="AJ48" i="47" s="1"/>
  <c r="AI54" i="47"/>
  <c r="AJ54" i="47" s="1"/>
  <c r="AI60" i="47"/>
  <c r="AJ60" i="47" s="1"/>
  <c r="AI66" i="47"/>
  <c r="AJ66" i="47" s="1"/>
  <c r="AI72" i="47"/>
  <c r="AJ72" i="47" s="1"/>
  <c r="AI78" i="47"/>
  <c r="AJ78" i="47" s="1"/>
  <c r="AI84" i="47"/>
  <c r="AJ84" i="47" s="1"/>
  <c r="AI90" i="47"/>
  <c r="AJ90" i="47" s="1"/>
  <c r="AI96" i="47"/>
  <c r="AJ96" i="47" s="1"/>
  <c r="AI102" i="47"/>
  <c r="AJ102" i="47" s="1"/>
  <c r="AI108" i="47"/>
  <c r="AJ108" i="47" s="1"/>
  <c r="AI114" i="47"/>
  <c r="AJ114" i="47" s="1"/>
  <c r="AI120" i="47"/>
  <c r="AJ120" i="47" s="1"/>
  <c r="AI126" i="47"/>
  <c r="AJ126" i="47" s="1"/>
  <c r="AI132" i="47"/>
  <c r="AJ132" i="47" s="1"/>
  <c r="AI138" i="47"/>
  <c r="AJ138" i="47" s="1"/>
  <c r="AI144" i="47"/>
  <c r="AJ144" i="47" s="1"/>
  <c r="AI150" i="47"/>
  <c r="AJ150" i="47" s="1"/>
  <c r="AI156" i="47"/>
  <c r="AJ156" i="47" s="1"/>
  <c r="AI162" i="47"/>
  <c r="AJ162" i="47" s="1"/>
  <c r="AI168" i="47"/>
  <c r="AJ168" i="47" s="1"/>
  <c r="AI174" i="47"/>
  <c r="AJ174" i="47" s="1"/>
  <c r="AI180" i="47"/>
  <c r="AJ180" i="47" s="1"/>
  <c r="AI186" i="47"/>
  <c r="AJ186" i="47" s="1"/>
  <c r="AI192" i="47"/>
  <c r="AJ192" i="47" s="1"/>
  <c r="AI198" i="47"/>
  <c r="AJ198" i="47" s="1"/>
  <c r="AI204" i="47"/>
  <c r="AJ204" i="47" s="1"/>
  <c r="AI210" i="47"/>
  <c r="AJ210" i="47" s="1"/>
  <c r="AI216" i="47"/>
  <c r="AJ216" i="47" s="1"/>
  <c r="AI222" i="47"/>
  <c r="AJ222" i="47" s="1"/>
  <c r="AI228" i="47"/>
  <c r="AJ228" i="47" s="1"/>
  <c r="AI234" i="47"/>
  <c r="AJ234" i="47" s="1"/>
  <c r="AI240" i="47"/>
  <c r="AJ240" i="47" s="1"/>
  <c r="AI246" i="47"/>
  <c r="AJ246" i="47" s="1"/>
  <c r="AI252" i="47"/>
  <c r="AJ252" i="47" s="1"/>
  <c r="AI258" i="47"/>
  <c r="AJ258" i="47" s="1"/>
  <c r="AI264" i="47"/>
  <c r="AJ264" i="47" s="1"/>
  <c r="AI270" i="47"/>
  <c r="AJ270" i="47" s="1"/>
  <c r="AI276" i="47"/>
  <c r="AJ276" i="47" s="1"/>
  <c r="AI282" i="47"/>
  <c r="AJ282" i="47" s="1"/>
  <c r="AI288" i="47"/>
  <c r="AJ288" i="47" s="1"/>
  <c r="AI294" i="47"/>
  <c r="AJ294" i="47" s="1"/>
  <c r="AI300" i="47"/>
  <c r="AJ300" i="47" s="1"/>
  <c r="AI306" i="47"/>
  <c r="AJ306" i="47" s="1"/>
  <c r="AI312" i="47"/>
  <c r="AJ312" i="47" s="1"/>
  <c r="AI318" i="47"/>
  <c r="AJ318" i="47" s="1"/>
  <c r="AI324" i="47"/>
  <c r="AJ324" i="47" s="1"/>
  <c r="AI330" i="47"/>
  <c r="AJ330" i="47" s="1"/>
  <c r="AI336" i="47"/>
  <c r="AJ336" i="47" s="1"/>
  <c r="AI342" i="47"/>
  <c r="AJ342" i="47" s="1"/>
  <c r="AI348" i="47"/>
  <c r="AJ348" i="47" s="1"/>
  <c r="AI354" i="47"/>
  <c r="AJ354" i="47" s="1"/>
  <c r="AI360" i="47"/>
  <c r="AJ360" i="47" s="1"/>
  <c r="AI366" i="47"/>
  <c r="AJ366" i="47" s="1"/>
  <c r="AI372" i="47"/>
  <c r="AJ372" i="47" s="1"/>
  <c r="AI378" i="47"/>
  <c r="AJ378" i="47" s="1"/>
  <c r="AI384" i="47"/>
  <c r="AJ384" i="47" s="1"/>
  <c r="AI390" i="47"/>
  <c r="AJ390" i="47" s="1"/>
  <c r="AI396" i="47"/>
  <c r="AJ396" i="47" s="1"/>
  <c r="AI402" i="47"/>
  <c r="AJ402" i="47" s="1"/>
  <c r="AI408" i="47"/>
  <c r="AJ408" i="47" s="1"/>
  <c r="AI414" i="47"/>
  <c r="AJ414" i="47" s="1"/>
  <c r="AI420" i="47"/>
  <c r="AJ420" i="47" s="1"/>
  <c r="AK583" i="47"/>
  <c r="AL583" i="47" s="1"/>
  <c r="AK276" i="47"/>
  <c r="AL276" i="47" s="1"/>
  <c r="AK815" i="47"/>
  <c r="AL815" i="47" s="1"/>
  <c r="AK523" i="47"/>
  <c r="AL523" i="47" s="1"/>
  <c r="AK706" i="47"/>
  <c r="AL706" i="47" s="1"/>
  <c r="AK876" i="47"/>
  <c r="AL876" i="47" s="1"/>
  <c r="AM972" i="47"/>
  <c r="AN972" i="47" s="1"/>
  <c r="AM924" i="47"/>
  <c r="AN924" i="47" s="1"/>
  <c r="AM186" i="47"/>
  <c r="AN186" i="47" s="1"/>
  <c r="AM420" i="47"/>
  <c r="AN420" i="47" s="1"/>
  <c r="AM86" i="47"/>
  <c r="AN86" i="47" s="1"/>
  <c r="AM15" i="47"/>
  <c r="AN15" i="47" s="1"/>
  <c r="AM171" i="47"/>
  <c r="AN171" i="47" s="1"/>
  <c r="AM339" i="47"/>
  <c r="AN339" i="47" s="1"/>
  <c r="AM34" i="47"/>
  <c r="AN34" i="47" s="1"/>
  <c r="AM160" i="47"/>
  <c r="AN160" i="47" s="1"/>
  <c r="AM292" i="47"/>
  <c r="AN292" i="47" s="1"/>
  <c r="AM418" i="47"/>
  <c r="AN418" i="47" s="1"/>
  <c r="AM41" i="47"/>
  <c r="AN41" i="47" s="1"/>
  <c r="AM173" i="47"/>
  <c r="AN173" i="47" s="1"/>
  <c r="AM299" i="47"/>
  <c r="AN299" i="47" s="1"/>
  <c r="AM431" i="47"/>
  <c r="AN431" i="47" s="1"/>
  <c r="AM223" i="47"/>
  <c r="AN223" i="47" s="1"/>
  <c r="AM523" i="47"/>
  <c r="AN523" i="47" s="1"/>
  <c r="AM193" i="47"/>
  <c r="AN193" i="47" s="1"/>
  <c r="AM97" i="47"/>
  <c r="AN97" i="47" s="1"/>
  <c r="AM482" i="47"/>
  <c r="AN482" i="47" s="1"/>
  <c r="AM604" i="47"/>
  <c r="AN604" i="47" s="1"/>
  <c r="AM712" i="47"/>
  <c r="AN712" i="47" s="1"/>
  <c r="AM820" i="47"/>
  <c r="AN820" i="47" s="1"/>
  <c r="AM265" i="47"/>
  <c r="AN265" i="47" s="1"/>
  <c r="AM527" i="47"/>
  <c r="AN527" i="47" s="1"/>
  <c r="AM635" i="47"/>
  <c r="AN635" i="47" s="1"/>
  <c r="AM707" i="47"/>
  <c r="AN707" i="47" s="1"/>
  <c r="AM779" i="47"/>
  <c r="AN779" i="47" s="1"/>
  <c r="AM851" i="47"/>
  <c r="AN851" i="47" s="1"/>
  <c r="AM510" i="47"/>
  <c r="AN510" i="47" s="1"/>
  <c r="AM642" i="47"/>
  <c r="AN642" i="47" s="1"/>
  <c r="AM403" i="47"/>
  <c r="AN403" i="47" s="1"/>
  <c r="AM607" i="47"/>
  <c r="AN607" i="47" s="1"/>
  <c r="AM715" i="47"/>
  <c r="AN715" i="47" s="1"/>
  <c r="AM475" i="47"/>
  <c r="AN475" i="47" s="1"/>
  <c r="AM626" i="47"/>
  <c r="AN626" i="47" s="1"/>
  <c r="AM734" i="47"/>
  <c r="AN734" i="47" s="1"/>
  <c r="AM842" i="47"/>
  <c r="AN842" i="47" s="1"/>
  <c r="AM926" i="47"/>
  <c r="AN926" i="47" s="1"/>
  <c r="AM998" i="47"/>
  <c r="AN998" i="47" s="1"/>
  <c r="AM481" i="47"/>
  <c r="AN481" i="47" s="1"/>
  <c r="AM630" i="47"/>
  <c r="AN630" i="47" s="1"/>
  <c r="AM738" i="47"/>
  <c r="AN738" i="47" s="1"/>
  <c r="AM846" i="47"/>
  <c r="AN846" i="47" s="1"/>
  <c r="AM928" i="47"/>
  <c r="AN928" i="47" s="1"/>
  <c r="AM1000" i="47"/>
  <c r="AN1000" i="47" s="1"/>
  <c r="AM711" i="47"/>
  <c r="AN711" i="47" s="1"/>
  <c r="AM883" i="47"/>
  <c r="AN883" i="47" s="1"/>
  <c r="AM991" i="47"/>
  <c r="AN991" i="47" s="1"/>
  <c r="AM750" i="47"/>
  <c r="AN750" i="47" s="1"/>
  <c r="AM903" i="47"/>
  <c r="AN903" i="47" s="1"/>
  <c r="AM995" i="47"/>
  <c r="AN995" i="47" s="1"/>
  <c r="AM811" i="47"/>
  <c r="AN811" i="47" s="1"/>
  <c r="AI7" i="47"/>
  <c r="AJ7" i="47" s="1"/>
  <c r="AI13" i="47"/>
  <c r="AJ13" i="47" s="1"/>
  <c r="AI19" i="47"/>
  <c r="AJ19" i="47" s="1"/>
  <c r="AI25" i="47"/>
  <c r="AJ25" i="47" s="1"/>
  <c r="AI31" i="47"/>
  <c r="AJ31" i="47" s="1"/>
  <c r="AI38" i="47"/>
  <c r="AJ38" i="47" s="1"/>
  <c r="AI44" i="47"/>
  <c r="AJ44" i="47" s="1"/>
  <c r="AI50" i="47"/>
  <c r="AJ50" i="47" s="1"/>
  <c r="AI56" i="47"/>
  <c r="AJ56" i="47" s="1"/>
  <c r="AI62" i="47"/>
  <c r="AJ62" i="47" s="1"/>
  <c r="AI68" i="47"/>
  <c r="AJ68" i="47" s="1"/>
  <c r="AI74" i="47"/>
  <c r="AJ74" i="47" s="1"/>
  <c r="AI80" i="47"/>
  <c r="AJ80" i="47" s="1"/>
  <c r="AI86" i="47"/>
  <c r="AJ86" i="47" s="1"/>
  <c r="AI92" i="47"/>
  <c r="AJ92" i="47" s="1"/>
  <c r="AI98" i="47"/>
  <c r="AJ98" i="47" s="1"/>
  <c r="AI104" i="47"/>
  <c r="AJ104" i="47" s="1"/>
  <c r="AI110" i="47"/>
  <c r="AJ110" i="47" s="1"/>
  <c r="AI116" i="47"/>
  <c r="AJ116" i="47" s="1"/>
  <c r="AI122" i="47"/>
  <c r="AJ122" i="47" s="1"/>
  <c r="AI128" i="47"/>
  <c r="AJ128" i="47" s="1"/>
  <c r="AI134" i="47"/>
  <c r="AJ134" i="47" s="1"/>
  <c r="AI140" i="47"/>
  <c r="AJ140" i="47" s="1"/>
  <c r="AI146" i="47"/>
  <c r="AJ146" i="47" s="1"/>
  <c r="AI152" i="47"/>
  <c r="AJ152" i="47" s="1"/>
  <c r="AI158" i="47"/>
  <c r="AJ158" i="47" s="1"/>
  <c r="AI164" i="47"/>
  <c r="AJ164" i="47" s="1"/>
  <c r="AI170" i="47"/>
  <c r="AJ170" i="47" s="1"/>
  <c r="AI176" i="47"/>
  <c r="AJ176" i="47" s="1"/>
  <c r="AI182" i="47"/>
  <c r="AJ182" i="47" s="1"/>
  <c r="AI188" i="47"/>
  <c r="AJ188" i="47" s="1"/>
  <c r="AI194" i="47"/>
  <c r="AJ194" i="47" s="1"/>
  <c r="AI200" i="47"/>
  <c r="AJ200" i="47" s="1"/>
  <c r="AI206" i="47"/>
  <c r="AJ206" i="47" s="1"/>
  <c r="AI212" i="47"/>
  <c r="AJ212" i="47" s="1"/>
  <c r="AI218" i="47"/>
  <c r="AJ218" i="47" s="1"/>
  <c r="AI224" i="47"/>
  <c r="AJ224" i="47" s="1"/>
  <c r="AI230" i="47"/>
  <c r="AJ230" i="47" s="1"/>
  <c r="AI236" i="47"/>
  <c r="AJ236" i="47" s="1"/>
  <c r="AI242" i="47"/>
  <c r="AJ242" i="47" s="1"/>
  <c r="AI248" i="47"/>
  <c r="AJ248" i="47" s="1"/>
  <c r="AI254" i="47"/>
  <c r="AJ254" i="47" s="1"/>
  <c r="AI260" i="47"/>
  <c r="AJ260" i="47" s="1"/>
  <c r="AI266" i="47"/>
  <c r="AJ266" i="47" s="1"/>
  <c r="AI272" i="47"/>
  <c r="AJ272" i="47" s="1"/>
  <c r="AI278" i="47"/>
  <c r="AJ278" i="47" s="1"/>
  <c r="AI284" i="47"/>
  <c r="AJ284" i="47" s="1"/>
  <c r="AI290" i="47"/>
  <c r="AJ290" i="47" s="1"/>
  <c r="AI296" i="47"/>
  <c r="AJ296" i="47" s="1"/>
  <c r="AI302" i="47"/>
  <c r="AJ302" i="47" s="1"/>
  <c r="AI308" i="47"/>
  <c r="AJ308" i="47" s="1"/>
  <c r="AI314" i="47"/>
  <c r="AJ314" i="47" s="1"/>
  <c r="AI320" i="47"/>
  <c r="AJ320" i="47" s="1"/>
  <c r="AI326" i="47"/>
  <c r="AJ326" i="47" s="1"/>
  <c r="AI332" i="47"/>
  <c r="AJ332" i="47" s="1"/>
  <c r="AI338" i="47"/>
  <c r="AJ338" i="47" s="1"/>
  <c r="AI344" i="47"/>
  <c r="AJ344" i="47" s="1"/>
  <c r="AI350" i="47"/>
  <c r="AJ350" i="47" s="1"/>
  <c r="AI356" i="47"/>
  <c r="AJ356" i="47" s="1"/>
  <c r="AI362" i="47"/>
  <c r="AJ362" i="47" s="1"/>
  <c r="AI368" i="47"/>
  <c r="AJ368" i="47" s="1"/>
  <c r="AI374" i="47"/>
  <c r="AJ374" i="47" s="1"/>
  <c r="AI380" i="47"/>
  <c r="AJ380" i="47" s="1"/>
  <c r="AI386" i="47"/>
  <c r="AJ386" i="47" s="1"/>
  <c r="AI392" i="47"/>
  <c r="AJ392" i="47" s="1"/>
  <c r="AI398" i="47"/>
  <c r="AJ398" i="47" s="1"/>
  <c r="AI404" i="47"/>
  <c r="AJ404" i="47" s="1"/>
  <c r="AI410" i="47"/>
  <c r="AJ410" i="47" s="1"/>
  <c r="AI416" i="47"/>
  <c r="AJ416" i="47" s="1"/>
  <c r="AI422" i="47"/>
  <c r="AJ422" i="47" s="1"/>
  <c r="AI428" i="47"/>
  <c r="AJ428" i="47" s="1"/>
  <c r="AI434" i="47"/>
  <c r="AJ434" i="47" s="1"/>
  <c r="AI440" i="47"/>
  <c r="AJ440" i="47" s="1"/>
  <c r="AI446" i="47"/>
  <c r="AJ446" i="47" s="1"/>
  <c r="AI452" i="47"/>
  <c r="AJ452" i="47" s="1"/>
  <c r="AI458" i="47"/>
  <c r="AJ458" i="47" s="1"/>
  <c r="AI464" i="47"/>
  <c r="AJ464" i="47" s="1"/>
  <c r="AI470" i="47"/>
  <c r="AJ470" i="47" s="1"/>
  <c r="AI476" i="47"/>
  <c r="AJ476" i="47" s="1"/>
  <c r="AI482" i="47"/>
  <c r="AJ482" i="47" s="1"/>
  <c r="AI488" i="47"/>
  <c r="AJ488" i="47" s="1"/>
  <c r="AI494" i="47"/>
  <c r="AJ494" i="47" s="1"/>
  <c r="AI500" i="47"/>
  <c r="AJ500" i="47" s="1"/>
  <c r="AI506" i="47"/>
  <c r="AJ506" i="47" s="1"/>
  <c r="AI512" i="47"/>
  <c r="AJ512" i="47" s="1"/>
  <c r="AI518" i="47"/>
  <c r="AJ518" i="47" s="1"/>
  <c r="AI524" i="47"/>
  <c r="AJ524" i="47" s="1"/>
  <c r="AI530" i="47"/>
  <c r="AJ530" i="47" s="1"/>
  <c r="AI536" i="47"/>
  <c r="AJ536" i="47" s="1"/>
  <c r="AI542" i="47"/>
  <c r="AJ542" i="47" s="1"/>
  <c r="AI548" i="47"/>
  <c r="AJ548" i="47" s="1"/>
  <c r="AI554" i="47"/>
  <c r="AJ554" i="47" s="1"/>
  <c r="AI560" i="47"/>
  <c r="AJ560" i="47" s="1"/>
  <c r="AI566" i="47"/>
  <c r="AJ566" i="47" s="1"/>
  <c r="AI572" i="47"/>
  <c r="AJ572" i="47" s="1"/>
  <c r="AI578" i="47"/>
  <c r="AJ578" i="47" s="1"/>
  <c r="AI584" i="47"/>
  <c r="AJ584" i="47" s="1"/>
  <c r="AI590" i="47"/>
  <c r="AJ590" i="47" s="1"/>
  <c r="AI596" i="47"/>
  <c r="AJ596" i="47" s="1"/>
  <c r="AI602" i="47"/>
  <c r="AJ602" i="47" s="1"/>
  <c r="AI608" i="47"/>
  <c r="AJ608" i="47" s="1"/>
  <c r="AI614" i="47"/>
  <c r="AJ614" i="47" s="1"/>
  <c r="AI620" i="47"/>
  <c r="AJ620" i="47" s="1"/>
  <c r="AI626" i="47"/>
  <c r="AJ626" i="47" s="1"/>
  <c r="AI632" i="47"/>
  <c r="AJ632" i="47" s="1"/>
  <c r="AI638" i="47"/>
  <c r="AJ638" i="47" s="1"/>
  <c r="AI644" i="47"/>
  <c r="AJ644" i="47" s="1"/>
  <c r="AI650" i="47"/>
  <c r="AJ650" i="47" s="1"/>
  <c r="AI656" i="47"/>
  <c r="AJ656" i="47" s="1"/>
  <c r="AI662" i="47"/>
  <c r="AJ662" i="47" s="1"/>
  <c r="AK669" i="47"/>
  <c r="AL669" i="47" s="1"/>
  <c r="AK630" i="47"/>
  <c r="AL630" i="47" s="1"/>
  <c r="AM954" i="47"/>
  <c r="AN954" i="47" s="1"/>
  <c r="AM122" i="47"/>
  <c r="AN122" i="47" s="1"/>
  <c r="AM375" i="47"/>
  <c r="AN375" i="47" s="1"/>
  <c r="AM322" i="47"/>
  <c r="AN322" i="47" s="1"/>
  <c r="AM197" i="47"/>
  <c r="AN197" i="47" s="1"/>
  <c r="AM325" i="47"/>
  <c r="AN325" i="47" s="1"/>
  <c r="AM241" i="47"/>
  <c r="AN241" i="47" s="1"/>
  <c r="AM736" i="47"/>
  <c r="AN736" i="47" s="1"/>
  <c r="AM551" i="47"/>
  <c r="AN551" i="47" s="1"/>
  <c r="AM785" i="47"/>
  <c r="AN785" i="47" s="1"/>
  <c r="AM650" i="47"/>
  <c r="AN650" i="47" s="1"/>
  <c r="AM723" i="47"/>
  <c r="AN723" i="47" s="1"/>
  <c r="AM744" i="47"/>
  <c r="AN744" i="47" s="1"/>
  <c r="AM1004" i="47"/>
  <c r="AN1004" i="47" s="1"/>
  <c r="AM746" i="47"/>
  <c r="AN746" i="47" s="1"/>
  <c r="AM6" i="47"/>
  <c r="AN6" i="47" s="1"/>
  <c r="AM1001" i="47"/>
  <c r="AN1001" i="47" s="1"/>
  <c r="AM979" i="47"/>
  <c r="AN979" i="47" s="1"/>
  <c r="AI20" i="47"/>
  <c r="AJ20" i="47" s="1"/>
  <c r="AI39" i="47"/>
  <c r="AJ39" i="47" s="1"/>
  <c r="AI57" i="47"/>
  <c r="AJ57" i="47" s="1"/>
  <c r="AI75" i="47"/>
  <c r="AJ75" i="47" s="1"/>
  <c r="AI93" i="47"/>
  <c r="AJ93" i="47" s="1"/>
  <c r="AI111" i="47"/>
  <c r="AJ111" i="47" s="1"/>
  <c r="AI129" i="47"/>
  <c r="AJ129" i="47" s="1"/>
  <c r="AI147" i="47"/>
  <c r="AJ147" i="47" s="1"/>
  <c r="AI165" i="47"/>
  <c r="AJ165" i="47" s="1"/>
  <c r="AI183" i="47"/>
  <c r="AJ183" i="47" s="1"/>
  <c r="AI201" i="47"/>
  <c r="AJ201" i="47" s="1"/>
  <c r="AI219" i="47"/>
  <c r="AJ219" i="47" s="1"/>
  <c r="AI237" i="47"/>
  <c r="AJ237" i="47" s="1"/>
  <c r="AI255" i="47"/>
  <c r="AJ255" i="47" s="1"/>
  <c r="AI273" i="47"/>
  <c r="AJ273" i="47" s="1"/>
  <c r="AI291" i="47"/>
  <c r="AJ291" i="47" s="1"/>
  <c r="AI309" i="47"/>
  <c r="AJ309" i="47" s="1"/>
  <c r="AI327" i="47"/>
  <c r="AJ327" i="47" s="1"/>
  <c r="AI345" i="47"/>
  <c r="AJ345" i="47" s="1"/>
  <c r="AI363" i="47"/>
  <c r="AJ363" i="47" s="1"/>
  <c r="AI381" i="47"/>
  <c r="AJ381" i="47" s="1"/>
  <c r="AI399" i="47"/>
  <c r="AJ399" i="47" s="1"/>
  <c r="AI417" i="47"/>
  <c r="AJ417" i="47" s="1"/>
  <c r="AI432" i="47"/>
  <c r="AJ432" i="47" s="1"/>
  <c r="AI444" i="47"/>
  <c r="AJ444" i="47" s="1"/>
  <c r="AI456" i="47"/>
  <c r="AJ456" i="47" s="1"/>
  <c r="AI468" i="47"/>
  <c r="AJ468" i="47" s="1"/>
  <c r="AI480" i="47"/>
  <c r="AJ480" i="47" s="1"/>
  <c r="AI492" i="47"/>
  <c r="AJ492" i="47" s="1"/>
  <c r="AI504" i="47"/>
  <c r="AJ504" i="47" s="1"/>
  <c r="AI516" i="47"/>
  <c r="AJ516" i="47" s="1"/>
  <c r="AI528" i="47"/>
  <c r="AJ528" i="47" s="1"/>
  <c r="AI540" i="47"/>
  <c r="AJ540" i="47" s="1"/>
  <c r="AI552" i="47"/>
  <c r="AJ552" i="47" s="1"/>
  <c r="AI564" i="47"/>
  <c r="AJ564" i="47" s="1"/>
  <c r="AI576" i="47"/>
  <c r="AJ576" i="47" s="1"/>
  <c r="AI588" i="47"/>
  <c r="AJ588" i="47" s="1"/>
  <c r="AI600" i="47"/>
  <c r="AJ600" i="47" s="1"/>
  <c r="AI612" i="47"/>
  <c r="AJ612" i="47" s="1"/>
  <c r="AI622" i="47"/>
  <c r="AJ622" i="47" s="1"/>
  <c r="AI631" i="47"/>
  <c r="AJ631" i="47" s="1"/>
  <c r="AI640" i="47"/>
  <c r="AJ640" i="47" s="1"/>
  <c r="AI649" i="47"/>
  <c r="AJ649" i="47" s="1"/>
  <c r="AI658" i="47"/>
  <c r="AJ658" i="47" s="1"/>
  <c r="AI667" i="47"/>
  <c r="AJ667" i="47" s="1"/>
  <c r="AI673" i="47"/>
  <c r="AJ673" i="47" s="1"/>
  <c r="AI679" i="47"/>
  <c r="AJ679" i="47" s="1"/>
  <c r="AI685" i="47"/>
  <c r="AJ685" i="47" s="1"/>
  <c r="AI691" i="47"/>
  <c r="AJ691" i="47" s="1"/>
  <c r="AI697" i="47"/>
  <c r="AJ697" i="47" s="1"/>
  <c r="AI703" i="47"/>
  <c r="AJ703" i="47" s="1"/>
  <c r="AI709" i="47"/>
  <c r="AJ709" i="47" s="1"/>
  <c r="AI715" i="47"/>
  <c r="AJ715" i="47" s="1"/>
  <c r="AI721" i="47"/>
  <c r="AJ721" i="47" s="1"/>
  <c r="AI727" i="47"/>
  <c r="AJ727" i="47" s="1"/>
  <c r="AI733" i="47"/>
  <c r="AJ733" i="47" s="1"/>
  <c r="AI739" i="47"/>
  <c r="AJ739" i="47" s="1"/>
  <c r="AI745" i="47"/>
  <c r="AJ745" i="47" s="1"/>
  <c r="AI751" i="47"/>
  <c r="AJ751" i="47" s="1"/>
  <c r="AI757" i="47"/>
  <c r="AJ757" i="47" s="1"/>
  <c r="AI763" i="47"/>
  <c r="AJ763" i="47" s="1"/>
  <c r="AI769" i="47"/>
  <c r="AJ769" i="47" s="1"/>
  <c r="AI775" i="47"/>
  <c r="AJ775" i="47" s="1"/>
  <c r="AI781" i="47"/>
  <c r="AJ781" i="47" s="1"/>
  <c r="AI787" i="47"/>
  <c r="AJ787" i="47" s="1"/>
  <c r="AI793" i="47"/>
  <c r="AJ793" i="47" s="1"/>
  <c r="AI799" i="47"/>
  <c r="AJ799" i="47" s="1"/>
  <c r="AI805" i="47"/>
  <c r="AJ805" i="47" s="1"/>
  <c r="AI811" i="47"/>
  <c r="AJ811" i="47" s="1"/>
  <c r="AI817" i="47"/>
  <c r="AJ817" i="47" s="1"/>
  <c r="AI823" i="47"/>
  <c r="AJ823" i="47" s="1"/>
  <c r="AI829" i="47"/>
  <c r="AJ829" i="47" s="1"/>
  <c r="AI835" i="47"/>
  <c r="AJ835" i="47" s="1"/>
  <c r="AI841" i="47"/>
  <c r="AJ841" i="47" s="1"/>
  <c r="AI847" i="47"/>
  <c r="AJ847" i="47" s="1"/>
  <c r="AI853" i="47"/>
  <c r="AJ853" i="47" s="1"/>
  <c r="AI859" i="47"/>
  <c r="AJ859" i="47" s="1"/>
  <c r="AI865" i="47"/>
  <c r="AJ865" i="47" s="1"/>
  <c r="AI871" i="47"/>
  <c r="AJ871" i="47" s="1"/>
  <c r="AI877" i="47"/>
  <c r="AJ877" i="47" s="1"/>
  <c r="AI883" i="47"/>
  <c r="AJ883" i="47" s="1"/>
  <c r="AI889" i="47"/>
  <c r="AJ889" i="47" s="1"/>
  <c r="AI895" i="47"/>
  <c r="AJ895" i="47" s="1"/>
  <c r="AI901" i="47"/>
  <c r="AJ901" i="47" s="1"/>
  <c r="AI907" i="47"/>
  <c r="AJ907" i="47" s="1"/>
  <c r="AI913" i="47"/>
  <c r="AJ913" i="47" s="1"/>
  <c r="AI919" i="47"/>
  <c r="AJ919" i="47" s="1"/>
  <c r="AI925" i="47"/>
  <c r="AJ925" i="47" s="1"/>
  <c r="AI931" i="47"/>
  <c r="AJ931" i="47" s="1"/>
  <c r="AI937" i="47"/>
  <c r="AJ937" i="47" s="1"/>
  <c r="AI943" i="47"/>
  <c r="AJ943" i="47" s="1"/>
  <c r="AI949" i="47"/>
  <c r="AJ949" i="47" s="1"/>
  <c r="AI955" i="47"/>
  <c r="AJ955" i="47" s="1"/>
  <c r="AI961" i="47"/>
  <c r="AJ961" i="47" s="1"/>
  <c r="AI967" i="47"/>
  <c r="AJ967" i="47" s="1"/>
  <c r="AI973" i="47"/>
  <c r="AJ973" i="47" s="1"/>
  <c r="AI979" i="47"/>
  <c r="AJ979" i="47" s="1"/>
  <c r="AI985" i="47"/>
  <c r="AJ985" i="47" s="1"/>
  <c r="AI991" i="47"/>
  <c r="AJ991" i="47" s="1"/>
  <c r="AI997" i="47"/>
  <c r="AJ997" i="47" s="1"/>
  <c r="AI1003" i="47"/>
  <c r="AJ1003" i="47" s="1"/>
  <c r="AI950" i="47"/>
  <c r="AJ950" i="47" s="1"/>
  <c r="AI962" i="47"/>
  <c r="AJ962" i="47" s="1"/>
  <c r="AI974" i="47"/>
  <c r="AJ974" i="47" s="1"/>
  <c r="AI980" i="47"/>
  <c r="AJ980" i="47" s="1"/>
  <c r="AI992" i="47"/>
  <c r="AJ992" i="47" s="1"/>
  <c r="AI998" i="47"/>
  <c r="AJ998" i="47" s="1"/>
  <c r="AI975" i="47"/>
  <c r="AJ975" i="47" s="1"/>
  <c r="AI993" i="47"/>
  <c r="AJ993" i="47" s="1"/>
  <c r="AI1005" i="47"/>
  <c r="AJ1005" i="47" s="1"/>
  <c r="AM859" i="47"/>
  <c r="AN859" i="47" s="1"/>
  <c r="AI35" i="47"/>
  <c r="AJ35" i="47" s="1"/>
  <c r="AI67" i="47"/>
  <c r="AJ67" i="47" s="1"/>
  <c r="AI121" i="47"/>
  <c r="AJ121" i="47" s="1"/>
  <c r="AI175" i="47"/>
  <c r="AJ175" i="47" s="1"/>
  <c r="AI229" i="47"/>
  <c r="AJ229" i="47" s="1"/>
  <c r="AI265" i="47"/>
  <c r="AJ265" i="47" s="1"/>
  <c r="AI319" i="47"/>
  <c r="AJ319" i="47" s="1"/>
  <c r="AI373" i="47"/>
  <c r="AJ373" i="47" s="1"/>
  <c r="AI409" i="47"/>
  <c r="AJ409" i="47" s="1"/>
  <c r="AI426" i="47"/>
  <c r="AJ426" i="47" s="1"/>
  <c r="AI450" i="47"/>
  <c r="AJ450" i="47" s="1"/>
  <c r="AI474" i="47"/>
  <c r="AJ474" i="47" s="1"/>
  <c r="AI498" i="47"/>
  <c r="AJ498" i="47" s="1"/>
  <c r="AI510" i="47"/>
  <c r="AJ510" i="47" s="1"/>
  <c r="AI534" i="47"/>
  <c r="AJ534" i="47" s="1"/>
  <c r="AI558" i="47"/>
  <c r="AJ558" i="47" s="1"/>
  <c r="AI582" i="47"/>
  <c r="AJ582" i="47" s="1"/>
  <c r="AI606" i="47"/>
  <c r="AJ606" i="47" s="1"/>
  <c r="AI618" i="47"/>
  <c r="AJ618" i="47" s="1"/>
  <c r="AI636" i="47"/>
  <c r="AJ636" i="47" s="1"/>
  <c r="AI654" i="47"/>
  <c r="AJ654" i="47" s="1"/>
  <c r="AI670" i="47"/>
  <c r="AJ670" i="47" s="1"/>
  <c r="AI676" i="47"/>
  <c r="AJ676" i="47" s="1"/>
  <c r="AI688" i="47"/>
  <c r="AJ688" i="47" s="1"/>
  <c r="AI694" i="47"/>
  <c r="AJ694" i="47" s="1"/>
  <c r="AI706" i="47"/>
  <c r="AJ706" i="47" s="1"/>
  <c r="AI718" i="47"/>
  <c r="AJ718" i="47" s="1"/>
  <c r="AI730" i="47"/>
  <c r="AJ730" i="47" s="1"/>
  <c r="AI742" i="47"/>
  <c r="AJ742" i="47" s="1"/>
  <c r="AI754" i="47"/>
  <c r="AJ754" i="47" s="1"/>
  <c r="AI760" i="47"/>
  <c r="AJ760" i="47" s="1"/>
  <c r="AI772" i="47"/>
  <c r="AJ772" i="47" s="1"/>
  <c r="AI784" i="47"/>
  <c r="AJ784" i="47" s="1"/>
  <c r="AI796" i="47"/>
  <c r="AJ796" i="47" s="1"/>
  <c r="AI802" i="47"/>
  <c r="AJ802" i="47" s="1"/>
  <c r="AI814" i="47"/>
  <c r="AJ814" i="47" s="1"/>
  <c r="AI826" i="47"/>
  <c r="AJ826" i="47" s="1"/>
  <c r="AI838" i="47"/>
  <c r="AJ838" i="47" s="1"/>
  <c r="AI850" i="47"/>
  <c r="AJ850" i="47" s="1"/>
  <c r="AI856" i="47"/>
  <c r="AJ856" i="47" s="1"/>
  <c r="AI868" i="47"/>
  <c r="AJ868" i="47" s="1"/>
  <c r="AI880" i="47"/>
  <c r="AJ880" i="47" s="1"/>
  <c r="AI892" i="47"/>
  <c r="AJ892" i="47" s="1"/>
  <c r="AI904" i="47"/>
  <c r="AJ904" i="47" s="1"/>
  <c r="AI916" i="47"/>
  <c r="AJ916" i="47" s="1"/>
  <c r="AI928" i="47"/>
  <c r="AJ928" i="47" s="1"/>
  <c r="AI934" i="47"/>
  <c r="AJ934" i="47" s="1"/>
  <c r="AI946" i="47"/>
  <c r="AJ946" i="47" s="1"/>
  <c r="AI958" i="47"/>
  <c r="AJ958" i="47" s="1"/>
  <c r="AI964" i="47"/>
  <c r="AJ964" i="47" s="1"/>
  <c r="AI976" i="47"/>
  <c r="AJ976" i="47" s="1"/>
  <c r="AI988" i="47"/>
  <c r="AJ988" i="47" s="1"/>
  <c r="AI1000" i="47"/>
  <c r="AJ1000" i="47" s="1"/>
  <c r="AI714" i="47"/>
  <c r="AJ714" i="47" s="1"/>
  <c r="AI744" i="47"/>
  <c r="AJ744" i="47" s="1"/>
  <c r="AI762" i="47"/>
  <c r="AJ762" i="47" s="1"/>
  <c r="AI780" i="47"/>
  <c r="AJ780" i="47" s="1"/>
  <c r="AI798" i="47"/>
  <c r="AJ798" i="47" s="1"/>
  <c r="AI816" i="47"/>
  <c r="AJ816" i="47" s="1"/>
  <c r="AI834" i="47"/>
  <c r="AJ834" i="47" s="1"/>
  <c r="AI840" i="47"/>
  <c r="AJ840" i="47" s="1"/>
  <c r="AI858" i="47"/>
  <c r="AJ858" i="47" s="1"/>
  <c r="AI876" i="47"/>
  <c r="AJ876" i="47" s="1"/>
  <c r="AI888" i="47"/>
  <c r="AJ888" i="47" s="1"/>
  <c r="AI900" i="47"/>
  <c r="AJ900" i="47" s="1"/>
  <c r="AK647" i="47"/>
  <c r="AL647" i="47" s="1"/>
  <c r="AK720" i="47"/>
  <c r="AL720" i="47" s="1"/>
  <c r="AM150" i="47"/>
  <c r="AN150" i="47" s="1"/>
  <c r="AM230" i="47"/>
  <c r="AN230" i="47" s="1"/>
  <c r="AM16" i="47"/>
  <c r="AN16" i="47" s="1"/>
  <c r="AM406" i="47"/>
  <c r="AN406" i="47" s="1"/>
  <c r="AM287" i="47"/>
  <c r="AN287" i="47" s="1"/>
  <c r="AM507" i="47"/>
  <c r="AN507" i="47" s="1"/>
  <c r="AM458" i="47"/>
  <c r="AN458" i="47" s="1"/>
  <c r="AM808" i="47"/>
  <c r="AN808" i="47" s="1"/>
  <c r="AM623" i="47"/>
  <c r="AN623" i="47" s="1"/>
  <c r="AM839" i="47"/>
  <c r="AN839" i="47" s="1"/>
  <c r="AM331" i="47"/>
  <c r="AN331" i="47" s="1"/>
  <c r="AM410" i="47"/>
  <c r="AN410" i="47" s="1"/>
  <c r="AM824" i="47"/>
  <c r="AN824" i="47" s="1"/>
  <c r="AM421" i="47"/>
  <c r="AN421" i="47" s="1"/>
  <c r="AM828" i="47"/>
  <c r="AN828" i="47" s="1"/>
  <c r="AM657" i="47"/>
  <c r="AN657" i="47" s="1"/>
  <c r="AM714" i="47"/>
  <c r="AN714" i="47" s="1"/>
  <c r="AM849" i="47"/>
  <c r="AN849" i="47" s="1"/>
  <c r="AI24" i="47"/>
  <c r="AJ24" i="47" s="1"/>
  <c r="AI43" i="47"/>
  <c r="AJ43" i="47" s="1"/>
  <c r="AI61" i="47"/>
  <c r="AJ61" i="47" s="1"/>
  <c r="AI79" i="47"/>
  <c r="AJ79" i="47" s="1"/>
  <c r="AI97" i="47"/>
  <c r="AJ97" i="47" s="1"/>
  <c r="AI115" i="47"/>
  <c r="AJ115" i="47" s="1"/>
  <c r="AI133" i="47"/>
  <c r="AJ133" i="47" s="1"/>
  <c r="AI151" i="47"/>
  <c r="AJ151" i="47" s="1"/>
  <c r="AI169" i="47"/>
  <c r="AJ169" i="47" s="1"/>
  <c r="AI187" i="47"/>
  <c r="AJ187" i="47" s="1"/>
  <c r="AI205" i="47"/>
  <c r="AJ205" i="47" s="1"/>
  <c r="AI223" i="47"/>
  <c r="AJ223" i="47" s="1"/>
  <c r="AI241" i="47"/>
  <c r="AJ241" i="47" s="1"/>
  <c r="AI259" i="47"/>
  <c r="AJ259" i="47" s="1"/>
  <c r="AI277" i="47"/>
  <c r="AJ277" i="47" s="1"/>
  <c r="AI295" i="47"/>
  <c r="AJ295" i="47" s="1"/>
  <c r="AI313" i="47"/>
  <c r="AJ313" i="47" s="1"/>
  <c r="AI331" i="47"/>
  <c r="AJ331" i="47" s="1"/>
  <c r="AI349" i="47"/>
  <c r="AJ349" i="47" s="1"/>
  <c r="AI367" i="47"/>
  <c r="AJ367" i="47" s="1"/>
  <c r="AI385" i="47"/>
  <c r="AJ385" i="47" s="1"/>
  <c r="AI403" i="47"/>
  <c r="AJ403" i="47" s="1"/>
  <c r="AI421" i="47"/>
  <c r="AJ421" i="47" s="1"/>
  <c r="AI433" i="47"/>
  <c r="AJ433" i="47" s="1"/>
  <c r="AI445" i="47"/>
  <c r="AJ445" i="47" s="1"/>
  <c r="AI457" i="47"/>
  <c r="AJ457" i="47" s="1"/>
  <c r="AI469" i="47"/>
  <c r="AJ469" i="47" s="1"/>
  <c r="AI481" i="47"/>
  <c r="AJ481" i="47" s="1"/>
  <c r="AI493" i="47"/>
  <c r="AJ493" i="47" s="1"/>
  <c r="AI505" i="47"/>
  <c r="AJ505" i="47" s="1"/>
  <c r="AI517" i="47"/>
  <c r="AJ517" i="47" s="1"/>
  <c r="AI529" i="47"/>
  <c r="AJ529" i="47" s="1"/>
  <c r="AI541" i="47"/>
  <c r="AJ541" i="47" s="1"/>
  <c r="AI553" i="47"/>
  <c r="AJ553" i="47" s="1"/>
  <c r="AI565" i="47"/>
  <c r="AJ565" i="47" s="1"/>
  <c r="AI577" i="47"/>
  <c r="AJ577" i="47" s="1"/>
  <c r="AI589" i="47"/>
  <c r="AJ589" i="47" s="1"/>
  <c r="AI601" i="47"/>
  <c r="AJ601" i="47" s="1"/>
  <c r="AI613" i="47"/>
  <c r="AJ613" i="47" s="1"/>
  <c r="AI624" i="47"/>
  <c r="AJ624" i="47" s="1"/>
  <c r="AI633" i="47"/>
  <c r="AJ633" i="47" s="1"/>
  <c r="AI642" i="47"/>
  <c r="AJ642" i="47" s="1"/>
  <c r="AI651" i="47"/>
  <c r="AJ651" i="47" s="1"/>
  <c r="AI660" i="47"/>
  <c r="AJ660" i="47" s="1"/>
  <c r="AI668" i="47"/>
  <c r="AJ668" i="47" s="1"/>
  <c r="AI674" i="47"/>
  <c r="AJ674" i="47" s="1"/>
  <c r="AI680" i="47"/>
  <c r="AJ680" i="47" s="1"/>
  <c r="AI686" i="47"/>
  <c r="AJ686" i="47" s="1"/>
  <c r="AI692" i="47"/>
  <c r="AJ692" i="47" s="1"/>
  <c r="AI698" i="47"/>
  <c r="AJ698" i="47" s="1"/>
  <c r="AI704" i="47"/>
  <c r="AJ704" i="47" s="1"/>
  <c r="AI710" i="47"/>
  <c r="AJ710" i="47" s="1"/>
  <c r="AI716" i="47"/>
  <c r="AJ716" i="47" s="1"/>
  <c r="AI722" i="47"/>
  <c r="AJ722" i="47" s="1"/>
  <c r="AI728" i="47"/>
  <c r="AJ728" i="47" s="1"/>
  <c r="AI734" i="47"/>
  <c r="AJ734" i="47" s="1"/>
  <c r="AI740" i="47"/>
  <c r="AJ740" i="47" s="1"/>
  <c r="AI746" i="47"/>
  <c r="AJ746" i="47" s="1"/>
  <c r="AI752" i="47"/>
  <c r="AJ752" i="47" s="1"/>
  <c r="AI758" i="47"/>
  <c r="AJ758" i="47" s="1"/>
  <c r="AI764" i="47"/>
  <c r="AJ764" i="47" s="1"/>
  <c r="AI770" i="47"/>
  <c r="AJ770" i="47" s="1"/>
  <c r="AI776" i="47"/>
  <c r="AJ776" i="47" s="1"/>
  <c r="AI782" i="47"/>
  <c r="AJ782" i="47" s="1"/>
  <c r="AI788" i="47"/>
  <c r="AJ788" i="47" s="1"/>
  <c r="AI794" i="47"/>
  <c r="AJ794" i="47" s="1"/>
  <c r="AI800" i="47"/>
  <c r="AJ800" i="47" s="1"/>
  <c r="AI806" i="47"/>
  <c r="AJ806" i="47" s="1"/>
  <c r="AI812" i="47"/>
  <c r="AJ812" i="47" s="1"/>
  <c r="AI818" i="47"/>
  <c r="AJ818" i="47" s="1"/>
  <c r="AI824" i="47"/>
  <c r="AJ824" i="47" s="1"/>
  <c r="AI830" i="47"/>
  <c r="AJ830" i="47" s="1"/>
  <c r="AI836" i="47"/>
  <c r="AJ836" i="47" s="1"/>
  <c r="AI842" i="47"/>
  <c r="AJ842" i="47" s="1"/>
  <c r="AI848" i="47"/>
  <c r="AJ848" i="47" s="1"/>
  <c r="AI854" i="47"/>
  <c r="AJ854" i="47" s="1"/>
  <c r="AI860" i="47"/>
  <c r="AJ860" i="47" s="1"/>
  <c r="AI866" i="47"/>
  <c r="AJ866" i="47" s="1"/>
  <c r="AI872" i="47"/>
  <c r="AJ872" i="47" s="1"/>
  <c r="AI878" i="47"/>
  <c r="AJ878" i="47" s="1"/>
  <c r="AI884" i="47"/>
  <c r="AJ884" i="47" s="1"/>
  <c r="AI890" i="47"/>
  <c r="AJ890" i="47" s="1"/>
  <c r="AI896" i="47"/>
  <c r="AJ896" i="47" s="1"/>
  <c r="AI902" i="47"/>
  <c r="AJ902" i="47" s="1"/>
  <c r="AI908" i="47"/>
  <c r="AJ908" i="47" s="1"/>
  <c r="AI914" i="47"/>
  <c r="AJ914" i="47" s="1"/>
  <c r="AI920" i="47"/>
  <c r="AJ920" i="47" s="1"/>
  <c r="AI926" i="47"/>
  <c r="AJ926" i="47" s="1"/>
  <c r="AI932" i="47"/>
  <c r="AJ932" i="47" s="1"/>
  <c r="AI938" i="47"/>
  <c r="AJ938" i="47" s="1"/>
  <c r="AI944" i="47"/>
  <c r="AJ944" i="47" s="1"/>
  <c r="AI956" i="47"/>
  <c r="AJ956" i="47" s="1"/>
  <c r="AI968" i="47"/>
  <c r="AJ968" i="47" s="1"/>
  <c r="AI986" i="47"/>
  <c r="AJ986" i="47" s="1"/>
  <c r="AI1004" i="47"/>
  <c r="AJ1004" i="47" s="1"/>
  <c r="AI963" i="47"/>
  <c r="AJ963" i="47" s="1"/>
  <c r="AI987" i="47"/>
  <c r="AJ987" i="47" s="1"/>
  <c r="AI999" i="47"/>
  <c r="AJ999" i="47" s="1"/>
  <c r="AH6" i="47"/>
  <c r="AM916" i="47"/>
  <c r="AN916" i="47" s="1"/>
  <c r="AI30" i="47"/>
  <c r="AJ30" i="47" s="1"/>
  <c r="AI49" i="47"/>
  <c r="AJ49" i="47" s="1"/>
  <c r="AI103" i="47"/>
  <c r="AJ103" i="47" s="1"/>
  <c r="AI139" i="47"/>
  <c r="AJ139" i="47" s="1"/>
  <c r="AI193" i="47"/>
  <c r="AJ193" i="47" s="1"/>
  <c r="AI247" i="47"/>
  <c r="AJ247" i="47" s="1"/>
  <c r="AI283" i="47"/>
  <c r="AJ283" i="47" s="1"/>
  <c r="AI337" i="47"/>
  <c r="AJ337" i="47" s="1"/>
  <c r="AK953" i="47"/>
  <c r="AL953" i="47" s="1"/>
  <c r="AK886" i="47"/>
  <c r="AL886" i="47" s="1"/>
  <c r="AM258" i="47"/>
  <c r="AN258" i="47" s="1"/>
  <c r="AM51" i="47"/>
  <c r="AN51" i="47" s="1"/>
  <c r="AM58" i="47"/>
  <c r="AN58" i="47" s="1"/>
  <c r="AM448" i="47"/>
  <c r="AN448" i="47" s="1"/>
  <c r="AM329" i="47"/>
  <c r="AN329" i="47" s="1"/>
  <c r="AM547" i="47"/>
  <c r="AN547" i="47" s="1"/>
  <c r="AM520" i="47"/>
  <c r="AN520" i="47" s="1"/>
  <c r="AM844" i="47"/>
  <c r="AN844" i="47" s="1"/>
  <c r="AM641" i="47"/>
  <c r="AN641" i="47" s="1"/>
  <c r="AM857" i="47"/>
  <c r="AN857" i="47" s="1"/>
  <c r="AM439" i="47"/>
  <c r="AN439" i="47" s="1"/>
  <c r="AM498" i="47"/>
  <c r="AN498" i="47" s="1"/>
  <c r="AM852" i="47"/>
  <c r="AN852" i="47" s="1"/>
  <c r="AM501" i="47"/>
  <c r="AN501" i="47" s="1"/>
  <c r="AM854" i="47"/>
  <c r="AN854" i="47" s="1"/>
  <c r="AM729" i="47"/>
  <c r="AN729" i="47" s="1"/>
  <c r="AM768" i="47"/>
  <c r="AN768" i="47" s="1"/>
  <c r="AM787" i="47"/>
  <c r="AN787" i="47" s="1"/>
  <c r="AI8" i="47"/>
  <c r="AJ8" i="47" s="1"/>
  <c r="AI26" i="47"/>
  <c r="AJ26" i="47" s="1"/>
  <c r="AI45" i="47"/>
  <c r="AJ45" i="47" s="1"/>
  <c r="AI63" i="47"/>
  <c r="AJ63" i="47" s="1"/>
  <c r="AI81" i="47"/>
  <c r="AJ81" i="47" s="1"/>
  <c r="AI99" i="47"/>
  <c r="AJ99" i="47" s="1"/>
  <c r="AI117" i="47"/>
  <c r="AJ117" i="47" s="1"/>
  <c r="AI135" i="47"/>
  <c r="AJ135" i="47" s="1"/>
  <c r="AI153" i="47"/>
  <c r="AJ153" i="47" s="1"/>
  <c r="AI171" i="47"/>
  <c r="AJ171" i="47" s="1"/>
  <c r="AI189" i="47"/>
  <c r="AJ189" i="47" s="1"/>
  <c r="AI207" i="47"/>
  <c r="AJ207" i="47" s="1"/>
  <c r="AI225" i="47"/>
  <c r="AJ225" i="47" s="1"/>
  <c r="AI243" i="47"/>
  <c r="AJ243" i="47" s="1"/>
  <c r="AI261" i="47"/>
  <c r="AJ261" i="47" s="1"/>
  <c r="AI279" i="47"/>
  <c r="AJ279" i="47" s="1"/>
  <c r="AI297" i="47"/>
  <c r="AJ297" i="47" s="1"/>
  <c r="AI315" i="47"/>
  <c r="AJ315" i="47" s="1"/>
  <c r="AI333" i="47"/>
  <c r="AJ333" i="47" s="1"/>
  <c r="AI351" i="47"/>
  <c r="AJ351" i="47" s="1"/>
  <c r="AI369" i="47"/>
  <c r="AJ369" i="47" s="1"/>
  <c r="AI387" i="47"/>
  <c r="AJ387" i="47" s="1"/>
  <c r="AI405" i="47"/>
  <c r="AJ405" i="47" s="1"/>
  <c r="AI423" i="47"/>
  <c r="AJ423" i="47" s="1"/>
  <c r="AI435" i="47"/>
  <c r="AJ435" i="47" s="1"/>
  <c r="AI447" i="47"/>
  <c r="AJ447" i="47" s="1"/>
  <c r="AI459" i="47"/>
  <c r="AJ459" i="47" s="1"/>
  <c r="AI471" i="47"/>
  <c r="AJ471" i="47" s="1"/>
  <c r="AI483" i="47"/>
  <c r="AJ483" i="47" s="1"/>
  <c r="AI495" i="47"/>
  <c r="AJ495" i="47" s="1"/>
  <c r="AI507" i="47"/>
  <c r="AJ507" i="47" s="1"/>
  <c r="AI519" i="47"/>
  <c r="AJ519" i="47" s="1"/>
  <c r="AI531" i="47"/>
  <c r="AJ531" i="47" s="1"/>
  <c r="AI543" i="47"/>
  <c r="AJ543" i="47" s="1"/>
  <c r="AI555" i="47"/>
  <c r="AJ555" i="47" s="1"/>
  <c r="AI567" i="47"/>
  <c r="AJ567" i="47" s="1"/>
  <c r="AI579" i="47"/>
  <c r="AJ579" i="47" s="1"/>
  <c r="AI591" i="47"/>
  <c r="AJ591" i="47" s="1"/>
  <c r="AI603" i="47"/>
  <c r="AJ603" i="47" s="1"/>
  <c r="AI615" i="47"/>
  <c r="AJ615" i="47" s="1"/>
  <c r="AI625" i="47"/>
  <c r="AJ625" i="47" s="1"/>
  <c r="AI634" i="47"/>
  <c r="AJ634" i="47" s="1"/>
  <c r="AI643" i="47"/>
  <c r="AJ643" i="47" s="1"/>
  <c r="AI652" i="47"/>
  <c r="AJ652" i="47" s="1"/>
  <c r="AI661" i="47"/>
  <c r="AJ661" i="47" s="1"/>
  <c r="AI669" i="47"/>
  <c r="AJ669" i="47" s="1"/>
  <c r="AI675" i="47"/>
  <c r="AJ675" i="47" s="1"/>
  <c r="AI681" i="47"/>
  <c r="AJ681" i="47" s="1"/>
  <c r="AI687" i="47"/>
  <c r="AJ687" i="47" s="1"/>
  <c r="AI693" i="47"/>
  <c r="AJ693" i="47" s="1"/>
  <c r="AI699" i="47"/>
  <c r="AJ699" i="47" s="1"/>
  <c r="AI705" i="47"/>
  <c r="AJ705" i="47" s="1"/>
  <c r="AI711" i="47"/>
  <c r="AJ711" i="47" s="1"/>
  <c r="AI717" i="47"/>
  <c r="AJ717" i="47" s="1"/>
  <c r="AI723" i="47"/>
  <c r="AJ723" i="47" s="1"/>
  <c r="AI729" i="47"/>
  <c r="AJ729" i="47" s="1"/>
  <c r="AI735" i="47"/>
  <c r="AJ735" i="47" s="1"/>
  <c r="AI741" i="47"/>
  <c r="AJ741" i="47" s="1"/>
  <c r="AI747" i="47"/>
  <c r="AJ747" i="47" s="1"/>
  <c r="AI753" i="47"/>
  <c r="AJ753" i="47" s="1"/>
  <c r="AI759" i="47"/>
  <c r="AJ759" i="47" s="1"/>
  <c r="AI765" i="47"/>
  <c r="AJ765" i="47" s="1"/>
  <c r="AI771" i="47"/>
  <c r="AJ771" i="47" s="1"/>
  <c r="AI777" i="47"/>
  <c r="AJ777" i="47" s="1"/>
  <c r="AI783" i="47"/>
  <c r="AJ783" i="47" s="1"/>
  <c r="AI789" i="47"/>
  <c r="AJ789" i="47" s="1"/>
  <c r="AI795" i="47"/>
  <c r="AJ795" i="47" s="1"/>
  <c r="AI801" i="47"/>
  <c r="AJ801" i="47" s="1"/>
  <c r="AI807" i="47"/>
  <c r="AJ807" i="47" s="1"/>
  <c r="AI813" i="47"/>
  <c r="AJ813" i="47" s="1"/>
  <c r="AI819" i="47"/>
  <c r="AJ819" i="47" s="1"/>
  <c r="AI825" i="47"/>
  <c r="AJ825" i="47" s="1"/>
  <c r="AI831" i="47"/>
  <c r="AJ831" i="47" s="1"/>
  <c r="AI837" i="47"/>
  <c r="AJ837" i="47" s="1"/>
  <c r="AI843" i="47"/>
  <c r="AJ843" i="47" s="1"/>
  <c r="AI849" i="47"/>
  <c r="AJ849" i="47" s="1"/>
  <c r="AI855" i="47"/>
  <c r="AJ855" i="47" s="1"/>
  <c r="AI861" i="47"/>
  <c r="AJ861" i="47" s="1"/>
  <c r="AI867" i="47"/>
  <c r="AJ867" i="47" s="1"/>
  <c r="AI873" i="47"/>
  <c r="AJ873" i="47" s="1"/>
  <c r="AI879" i="47"/>
  <c r="AJ879" i="47" s="1"/>
  <c r="AI885" i="47"/>
  <c r="AJ885" i="47" s="1"/>
  <c r="AI891" i="47"/>
  <c r="AJ891" i="47" s="1"/>
  <c r="AI897" i="47"/>
  <c r="AJ897" i="47" s="1"/>
  <c r="AI903" i="47"/>
  <c r="AJ903" i="47" s="1"/>
  <c r="AI909" i="47"/>
  <c r="AJ909" i="47" s="1"/>
  <c r="AI915" i="47"/>
  <c r="AJ915" i="47" s="1"/>
  <c r="AI921" i="47"/>
  <c r="AJ921" i="47" s="1"/>
  <c r="AI927" i="47"/>
  <c r="AJ927" i="47" s="1"/>
  <c r="AI933" i="47"/>
  <c r="AJ933" i="47" s="1"/>
  <c r="AI939" i="47"/>
  <c r="AJ939" i="47" s="1"/>
  <c r="AI945" i="47"/>
  <c r="AJ945" i="47" s="1"/>
  <c r="AI951" i="47"/>
  <c r="AJ951" i="47" s="1"/>
  <c r="AI957" i="47"/>
  <c r="AJ957" i="47" s="1"/>
  <c r="AI969" i="47"/>
  <c r="AJ969" i="47" s="1"/>
  <c r="AI981" i="47"/>
  <c r="AJ981" i="47" s="1"/>
  <c r="AM885" i="47"/>
  <c r="AN885" i="47" s="1"/>
  <c r="AI12" i="47"/>
  <c r="AJ12" i="47" s="1"/>
  <c r="AI85" i="47"/>
  <c r="AJ85" i="47" s="1"/>
  <c r="AI157" i="47"/>
  <c r="AJ157" i="47" s="1"/>
  <c r="AI211" i="47"/>
  <c r="AJ211" i="47" s="1"/>
  <c r="AI301" i="47"/>
  <c r="AJ301" i="47" s="1"/>
  <c r="AI355" i="47"/>
  <c r="AJ355" i="47" s="1"/>
  <c r="AI391" i="47"/>
  <c r="AJ391" i="47" s="1"/>
  <c r="AI438" i="47"/>
  <c r="AJ438" i="47" s="1"/>
  <c r="AI462" i="47"/>
  <c r="AJ462" i="47" s="1"/>
  <c r="AI486" i="47"/>
  <c r="AJ486" i="47" s="1"/>
  <c r="AI522" i="47"/>
  <c r="AJ522" i="47" s="1"/>
  <c r="AI546" i="47"/>
  <c r="AJ546" i="47" s="1"/>
  <c r="AI570" i="47"/>
  <c r="AJ570" i="47" s="1"/>
  <c r="AI594" i="47"/>
  <c r="AJ594" i="47" s="1"/>
  <c r="AI627" i="47"/>
  <c r="AJ627" i="47" s="1"/>
  <c r="AI645" i="47"/>
  <c r="AJ645" i="47" s="1"/>
  <c r="AI663" i="47"/>
  <c r="AJ663" i="47" s="1"/>
  <c r="AI682" i="47"/>
  <c r="AJ682" i="47" s="1"/>
  <c r="AI700" i="47"/>
  <c r="AJ700" i="47" s="1"/>
  <c r="AI712" i="47"/>
  <c r="AJ712" i="47" s="1"/>
  <c r="AI724" i="47"/>
  <c r="AJ724" i="47" s="1"/>
  <c r="AI736" i="47"/>
  <c r="AJ736" i="47" s="1"/>
  <c r="AI748" i="47"/>
  <c r="AJ748" i="47" s="1"/>
  <c r="AI766" i="47"/>
  <c r="AJ766" i="47" s="1"/>
  <c r="AI778" i="47"/>
  <c r="AJ778" i="47" s="1"/>
  <c r="AI790" i="47"/>
  <c r="AJ790" i="47" s="1"/>
  <c r="AI808" i="47"/>
  <c r="AJ808" i="47" s="1"/>
  <c r="AI820" i="47"/>
  <c r="AJ820" i="47" s="1"/>
  <c r="AI832" i="47"/>
  <c r="AJ832" i="47" s="1"/>
  <c r="AI844" i="47"/>
  <c r="AJ844" i="47" s="1"/>
  <c r="AI862" i="47"/>
  <c r="AJ862" i="47" s="1"/>
  <c r="AI874" i="47"/>
  <c r="AJ874" i="47" s="1"/>
  <c r="AI886" i="47"/>
  <c r="AJ886" i="47" s="1"/>
  <c r="AI898" i="47"/>
  <c r="AJ898" i="47" s="1"/>
  <c r="AI910" i="47"/>
  <c r="AJ910" i="47" s="1"/>
  <c r="AI922" i="47"/>
  <c r="AJ922" i="47" s="1"/>
  <c r="AI940" i="47"/>
  <c r="AJ940" i="47" s="1"/>
  <c r="AI952" i="47"/>
  <c r="AJ952" i="47" s="1"/>
  <c r="AI970" i="47"/>
  <c r="AJ970" i="47" s="1"/>
  <c r="AI982" i="47"/>
  <c r="AJ982" i="47" s="1"/>
  <c r="AI994" i="47"/>
  <c r="AJ994" i="47" s="1"/>
  <c r="AI6" i="47"/>
  <c r="AJ6" i="47" s="1"/>
  <c r="AI720" i="47"/>
  <c r="AJ720" i="47" s="1"/>
  <c r="AI750" i="47"/>
  <c r="AJ750" i="47" s="1"/>
  <c r="AI768" i="47"/>
  <c r="AJ768" i="47" s="1"/>
  <c r="AI786" i="47"/>
  <c r="AJ786" i="47" s="1"/>
  <c r="AI810" i="47"/>
  <c r="AJ810" i="47" s="1"/>
  <c r="AI828" i="47"/>
  <c r="AJ828" i="47" s="1"/>
  <c r="AI846" i="47"/>
  <c r="AJ846" i="47" s="1"/>
  <c r="AI864" i="47"/>
  <c r="AJ864" i="47" s="1"/>
  <c r="AI882" i="47"/>
  <c r="AJ882" i="47" s="1"/>
  <c r="AK907" i="47"/>
  <c r="AL907" i="47" s="1"/>
  <c r="AM977" i="47"/>
  <c r="AN977" i="47" s="1"/>
  <c r="AM396" i="47"/>
  <c r="AN396" i="47" s="1"/>
  <c r="AM159" i="47"/>
  <c r="AN159" i="47" s="1"/>
  <c r="AM148" i="47"/>
  <c r="AN148" i="47" s="1"/>
  <c r="AM29" i="47"/>
  <c r="AN29" i="47" s="1"/>
  <c r="AM413" i="47"/>
  <c r="AN413" i="47" s="1"/>
  <c r="AM121" i="47"/>
  <c r="AN121" i="47" s="1"/>
  <c r="AM592" i="47"/>
  <c r="AN592" i="47" s="1"/>
  <c r="AM211" i="47"/>
  <c r="AN211" i="47" s="1"/>
  <c r="AM695" i="47"/>
  <c r="AN695" i="47" s="1"/>
  <c r="AM465" i="47"/>
  <c r="AN465" i="47" s="1"/>
  <c r="AM585" i="47"/>
  <c r="AN585" i="47" s="1"/>
  <c r="AM608" i="47"/>
  <c r="AN608" i="47" s="1"/>
  <c r="AM914" i="47"/>
  <c r="AN914" i="47" s="1"/>
  <c r="AM612" i="47"/>
  <c r="AN612" i="47" s="1"/>
  <c r="AK1000" i="47"/>
  <c r="AL1000" i="47" s="1"/>
  <c r="AM522" i="47"/>
  <c r="AN522" i="47" s="1"/>
  <c r="AM456" i="47"/>
  <c r="AN456" i="47" s="1"/>
  <c r="AM207" i="47"/>
  <c r="AN207" i="47" s="1"/>
  <c r="AM190" i="47"/>
  <c r="AN190" i="47" s="1"/>
  <c r="AM71" i="47"/>
  <c r="AN71" i="47" s="1"/>
  <c r="AM461" i="47"/>
  <c r="AN461" i="47" s="1"/>
  <c r="AM290" i="47"/>
  <c r="AN290" i="47" s="1"/>
  <c r="AM628" i="47"/>
  <c r="AN628" i="47" s="1"/>
  <c r="AM337" i="47"/>
  <c r="AN337" i="47" s="1"/>
  <c r="AM713" i="47"/>
  <c r="AN713" i="47" s="1"/>
  <c r="AM524" i="47"/>
  <c r="AN524" i="47" s="1"/>
  <c r="AM615" i="47"/>
  <c r="AN615" i="47" s="1"/>
  <c r="AM636" i="47"/>
  <c r="AN636" i="47" s="1"/>
  <c r="AM932" i="47"/>
  <c r="AN932" i="47" s="1"/>
  <c r="AM638" i="47"/>
  <c r="AN638" i="47" s="1"/>
  <c r="AM934" i="47"/>
  <c r="AN934" i="47" s="1"/>
  <c r="AM893" i="47"/>
  <c r="AN893" i="47" s="1"/>
  <c r="AM912" i="47"/>
  <c r="AN912" i="47" s="1"/>
  <c r="AI14" i="47"/>
  <c r="AJ14" i="47" s="1"/>
  <c r="AI32" i="47"/>
  <c r="AJ32" i="47" s="1"/>
  <c r="AI51" i="47"/>
  <c r="AJ51" i="47" s="1"/>
  <c r="AI69" i="47"/>
  <c r="AJ69" i="47" s="1"/>
  <c r="AI87" i="47"/>
  <c r="AJ87" i="47" s="1"/>
  <c r="AI105" i="47"/>
  <c r="AJ105" i="47" s="1"/>
  <c r="AI123" i="47"/>
  <c r="AJ123" i="47" s="1"/>
  <c r="AI141" i="47"/>
  <c r="AJ141" i="47" s="1"/>
  <c r="AI159" i="47"/>
  <c r="AJ159" i="47" s="1"/>
  <c r="AI177" i="47"/>
  <c r="AJ177" i="47" s="1"/>
  <c r="AI195" i="47"/>
  <c r="AJ195" i="47" s="1"/>
  <c r="AI213" i="47"/>
  <c r="AJ213" i="47" s="1"/>
  <c r="AI231" i="47"/>
  <c r="AJ231" i="47" s="1"/>
  <c r="AI249" i="47"/>
  <c r="AJ249" i="47" s="1"/>
  <c r="AI267" i="47"/>
  <c r="AJ267" i="47" s="1"/>
  <c r="AI285" i="47"/>
  <c r="AJ285" i="47" s="1"/>
  <c r="AI303" i="47"/>
  <c r="AJ303" i="47" s="1"/>
  <c r="AI321" i="47"/>
  <c r="AJ321" i="47" s="1"/>
  <c r="AI339" i="47"/>
  <c r="AJ339" i="47" s="1"/>
  <c r="AI357" i="47"/>
  <c r="AJ357" i="47" s="1"/>
  <c r="AI375" i="47"/>
  <c r="AJ375" i="47" s="1"/>
  <c r="AI393" i="47"/>
  <c r="AJ393" i="47" s="1"/>
  <c r="AI411" i="47"/>
  <c r="AJ411" i="47" s="1"/>
  <c r="AI427" i="47"/>
  <c r="AJ427" i="47" s="1"/>
  <c r="AI439" i="47"/>
  <c r="AJ439" i="47" s="1"/>
  <c r="AI451" i="47"/>
  <c r="AJ451" i="47" s="1"/>
  <c r="AI463" i="47"/>
  <c r="AJ463" i="47" s="1"/>
  <c r="AI475" i="47"/>
  <c r="AJ475" i="47" s="1"/>
  <c r="AI487" i="47"/>
  <c r="AJ487" i="47" s="1"/>
  <c r="AI499" i="47"/>
  <c r="AJ499" i="47" s="1"/>
  <c r="AI511" i="47"/>
  <c r="AJ511" i="47" s="1"/>
  <c r="AI523" i="47"/>
  <c r="AJ523" i="47" s="1"/>
  <c r="AI535" i="47"/>
  <c r="AJ535" i="47" s="1"/>
  <c r="AI547" i="47"/>
  <c r="AJ547" i="47" s="1"/>
  <c r="AI559" i="47"/>
  <c r="AJ559" i="47" s="1"/>
  <c r="AI571" i="47"/>
  <c r="AJ571" i="47" s="1"/>
  <c r="AI583" i="47"/>
  <c r="AJ583" i="47" s="1"/>
  <c r="AI595" i="47"/>
  <c r="AJ595" i="47" s="1"/>
  <c r="AI607" i="47"/>
  <c r="AJ607" i="47" s="1"/>
  <c r="AI619" i="47"/>
  <c r="AJ619" i="47" s="1"/>
  <c r="AI628" i="47"/>
  <c r="AJ628" i="47" s="1"/>
  <c r="AI637" i="47"/>
  <c r="AJ637" i="47" s="1"/>
  <c r="AI646" i="47"/>
  <c r="AJ646" i="47" s="1"/>
  <c r="AI655" i="47"/>
  <c r="AJ655" i="47" s="1"/>
  <c r="AI664" i="47"/>
  <c r="AJ664" i="47" s="1"/>
  <c r="AI671" i="47"/>
  <c r="AJ671" i="47" s="1"/>
  <c r="AI677" i="47"/>
  <c r="AJ677" i="47" s="1"/>
  <c r="AI683" i="47"/>
  <c r="AJ683" i="47" s="1"/>
  <c r="AI689" i="47"/>
  <c r="AJ689" i="47" s="1"/>
  <c r="AI695" i="47"/>
  <c r="AJ695" i="47" s="1"/>
  <c r="AI701" i="47"/>
  <c r="AJ701" i="47" s="1"/>
  <c r="AI707" i="47"/>
  <c r="AJ707" i="47" s="1"/>
  <c r="AI713" i="47"/>
  <c r="AJ713" i="47" s="1"/>
  <c r="AI719" i="47"/>
  <c r="AJ719" i="47" s="1"/>
  <c r="AI725" i="47"/>
  <c r="AJ725" i="47" s="1"/>
  <c r="AI731" i="47"/>
  <c r="AJ731" i="47" s="1"/>
  <c r="AI737" i="47"/>
  <c r="AJ737" i="47" s="1"/>
  <c r="AI743" i="47"/>
  <c r="AJ743" i="47" s="1"/>
  <c r="AI749" i="47"/>
  <c r="AJ749" i="47" s="1"/>
  <c r="AI755" i="47"/>
  <c r="AJ755" i="47" s="1"/>
  <c r="AI761" i="47"/>
  <c r="AJ761" i="47" s="1"/>
  <c r="AI767" i="47"/>
  <c r="AJ767" i="47" s="1"/>
  <c r="AI773" i="47"/>
  <c r="AJ773" i="47" s="1"/>
  <c r="AI779" i="47"/>
  <c r="AJ779" i="47" s="1"/>
  <c r="AI785" i="47"/>
  <c r="AJ785" i="47" s="1"/>
  <c r="AI791" i="47"/>
  <c r="AJ791" i="47" s="1"/>
  <c r="AI797" i="47"/>
  <c r="AJ797" i="47" s="1"/>
  <c r="AI803" i="47"/>
  <c r="AJ803" i="47" s="1"/>
  <c r="AI809" i="47"/>
  <c r="AJ809" i="47" s="1"/>
  <c r="AI815" i="47"/>
  <c r="AJ815" i="47" s="1"/>
  <c r="AI821" i="47"/>
  <c r="AJ821" i="47" s="1"/>
  <c r="AI827" i="47"/>
  <c r="AJ827" i="47" s="1"/>
  <c r="AI833" i="47"/>
  <c r="AJ833" i="47" s="1"/>
  <c r="AI839" i="47"/>
  <c r="AJ839" i="47" s="1"/>
  <c r="AI845" i="47"/>
  <c r="AJ845" i="47" s="1"/>
  <c r="AI851" i="47"/>
  <c r="AJ851" i="47" s="1"/>
  <c r="AI857" i="47"/>
  <c r="AJ857" i="47" s="1"/>
  <c r="AI863" i="47"/>
  <c r="AJ863" i="47" s="1"/>
  <c r="AI869" i="47"/>
  <c r="AJ869" i="47" s="1"/>
  <c r="AI875" i="47"/>
  <c r="AJ875" i="47" s="1"/>
  <c r="AI881" i="47"/>
  <c r="AJ881" i="47" s="1"/>
  <c r="AI887" i="47"/>
  <c r="AJ887" i="47" s="1"/>
  <c r="AI893" i="47"/>
  <c r="AJ893" i="47" s="1"/>
  <c r="AI899" i="47"/>
  <c r="AJ899" i="47" s="1"/>
  <c r="AI905" i="47"/>
  <c r="AJ905" i="47" s="1"/>
  <c r="AI911" i="47"/>
  <c r="AJ911" i="47" s="1"/>
  <c r="AI917" i="47"/>
  <c r="AJ917" i="47" s="1"/>
  <c r="AI923" i="47"/>
  <c r="AJ923" i="47" s="1"/>
  <c r="AI929" i="47"/>
  <c r="AJ929" i="47" s="1"/>
  <c r="AI935" i="47"/>
  <c r="AJ935" i="47" s="1"/>
  <c r="AI941" i="47"/>
  <c r="AJ941" i="47" s="1"/>
  <c r="AI947" i="47"/>
  <c r="AJ947" i="47" s="1"/>
  <c r="AI953" i="47"/>
  <c r="AJ953" i="47" s="1"/>
  <c r="AI959" i="47"/>
  <c r="AJ959" i="47" s="1"/>
  <c r="AI965" i="47"/>
  <c r="AJ965" i="47" s="1"/>
  <c r="AI971" i="47"/>
  <c r="AJ971" i="47" s="1"/>
  <c r="AI977" i="47"/>
  <c r="AJ977" i="47" s="1"/>
  <c r="AI983" i="47"/>
  <c r="AJ983" i="47" s="1"/>
  <c r="AI989" i="47"/>
  <c r="AJ989" i="47" s="1"/>
  <c r="AI995" i="47"/>
  <c r="AJ995" i="47" s="1"/>
  <c r="AI1001" i="47"/>
  <c r="AJ1001" i="47" s="1"/>
  <c r="AK121" i="47"/>
  <c r="AL121" i="47" s="1"/>
  <c r="AM621" i="47"/>
  <c r="AN621" i="47" s="1"/>
  <c r="AM74" i="47"/>
  <c r="AN74" i="47" s="1"/>
  <c r="AM315" i="47"/>
  <c r="AN315" i="47" s="1"/>
  <c r="AM274" i="47"/>
  <c r="AN274" i="47" s="1"/>
  <c r="AM155" i="47"/>
  <c r="AN155" i="47" s="1"/>
  <c r="AM151" i="47"/>
  <c r="AN151" i="47" s="1"/>
  <c r="AM25" i="47"/>
  <c r="AN25" i="47" s="1"/>
  <c r="AM700" i="47"/>
  <c r="AN700" i="47" s="1"/>
  <c r="AM513" i="47"/>
  <c r="AN513" i="47" s="1"/>
  <c r="AM767" i="47"/>
  <c r="AN767" i="47" s="1"/>
  <c r="AM624" i="47"/>
  <c r="AN624" i="47" s="1"/>
  <c r="AM697" i="47"/>
  <c r="AN697" i="47" s="1"/>
  <c r="AM716" i="47"/>
  <c r="AN716" i="47" s="1"/>
  <c r="AM986" i="47"/>
  <c r="AN986" i="47" s="1"/>
  <c r="AM720" i="47"/>
  <c r="AN720" i="47" s="1"/>
  <c r="AM988" i="47"/>
  <c r="AN988" i="47" s="1"/>
  <c r="AM973" i="47"/>
  <c r="AN973" i="47" s="1"/>
  <c r="AM993" i="47"/>
  <c r="AN993" i="47" s="1"/>
  <c r="AI18" i="47"/>
  <c r="AJ18" i="47" s="1"/>
  <c r="AI37" i="47"/>
  <c r="AJ37" i="47" s="1"/>
  <c r="AI55" i="47"/>
  <c r="AJ55" i="47" s="1"/>
  <c r="AI73" i="47"/>
  <c r="AJ73" i="47" s="1"/>
  <c r="AI91" i="47"/>
  <c r="AJ91" i="47" s="1"/>
  <c r="AI109" i="47"/>
  <c r="AJ109" i="47" s="1"/>
  <c r="AI127" i="47"/>
  <c r="AJ127" i="47" s="1"/>
  <c r="AI145" i="47"/>
  <c r="AJ145" i="47" s="1"/>
  <c r="AI163" i="47"/>
  <c r="AJ163" i="47" s="1"/>
  <c r="AI181" i="47"/>
  <c r="AJ181" i="47" s="1"/>
  <c r="AI199" i="47"/>
  <c r="AJ199" i="47" s="1"/>
  <c r="AI217" i="47"/>
  <c r="AJ217" i="47" s="1"/>
  <c r="AI235" i="47"/>
  <c r="AJ235" i="47" s="1"/>
  <c r="AI253" i="47"/>
  <c r="AJ253" i="47" s="1"/>
  <c r="AI271" i="47"/>
  <c r="AJ271" i="47" s="1"/>
  <c r="AI289" i="47"/>
  <c r="AJ289" i="47" s="1"/>
  <c r="AI307" i="47"/>
  <c r="AJ307" i="47" s="1"/>
  <c r="AI325" i="47"/>
  <c r="AJ325" i="47" s="1"/>
  <c r="AI343" i="47"/>
  <c r="AJ343" i="47" s="1"/>
  <c r="AI361" i="47"/>
  <c r="AJ361" i="47" s="1"/>
  <c r="AI379" i="47"/>
  <c r="AJ379" i="47" s="1"/>
  <c r="AI397" i="47"/>
  <c r="AJ397" i="47" s="1"/>
  <c r="AI415" i="47"/>
  <c r="AJ415" i="47" s="1"/>
  <c r="AI429" i="47"/>
  <c r="AJ429" i="47" s="1"/>
  <c r="AI441" i="47"/>
  <c r="AJ441" i="47" s="1"/>
  <c r="AI453" i="47"/>
  <c r="AJ453" i="47" s="1"/>
  <c r="AI465" i="47"/>
  <c r="AJ465" i="47" s="1"/>
  <c r="AI477" i="47"/>
  <c r="AJ477" i="47" s="1"/>
  <c r="AI489" i="47"/>
  <c r="AJ489" i="47" s="1"/>
  <c r="AI501" i="47"/>
  <c r="AJ501" i="47" s="1"/>
  <c r="AI513" i="47"/>
  <c r="AJ513" i="47" s="1"/>
  <c r="AI525" i="47"/>
  <c r="AJ525" i="47" s="1"/>
  <c r="AI537" i="47"/>
  <c r="AJ537" i="47" s="1"/>
  <c r="AI549" i="47"/>
  <c r="AJ549" i="47" s="1"/>
  <c r="AI561" i="47"/>
  <c r="AJ561" i="47" s="1"/>
  <c r="AI573" i="47"/>
  <c r="AJ573" i="47" s="1"/>
  <c r="AI585" i="47"/>
  <c r="AJ585" i="47" s="1"/>
  <c r="AI597" i="47"/>
  <c r="AJ597" i="47" s="1"/>
  <c r="AI609" i="47"/>
  <c r="AJ609" i="47" s="1"/>
  <c r="AI621" i="47"/>
  <c r="AJ621" i="47" s="1"/>
  <c r="AI630" i="47"/>
  <c r="AJ630" i="47" s="1"/>
  <c r="AI639" i="47"/>
  <c r="AJ639" i="47" s="1"/>
  <c r="AI648" i="47"/>
  <c r="AJ648" i="47" s="1"/>
  <c r="AI657" i="47"/>
  <c r="AJ657" i="47" s="1"/>
  <c r="AI666" i="47"/>
  <c r="AJ666" i="47" s="1"/>
  <c r="AI672" i="47"/>
  <c r="AJ672" i="47" s="1"/>
  <c r="AI678" i="47"/>
  <c r="AJ678" i="47" s="1"/>
  <c r="AI684" i="47"/>
  <c r="AJ684" i="47" s="1"/>
  <c r="AI690" i="47"/>
  <c r="AJ690" i="47" s="1"/>
  <c r="AI696" i="47"/>
  <c r="AJ696" i="47" s="1"/>
  <c r="AI702" i="47"/>
  <c r="AJ702" i="47" s="1"/>
  <c r="AI708" i="47"/>
  <c r="AJ708" i="47" s="1"/>
  <c r="AI726" i="47"/>
  <c r="AJ726" i="47" s="1"/>
  <c r="AI732" i="47"/>
  <c r="AJ732" i="47" s="1"/>
  <c r="AI738" i="47"/>
  <c r="AJ738" i="47" s="1"/>
  <c r="AI756" i="47"/>
  <c r="AJ756" i="47" s="1"/>
  <c r="AI774" i="47"/>
  <c r="AJ774" i="47" s="1"/>
  <c r="AI792" i="47"/>
  <c r="AJ792" i="47" s="1"/>
  <c r="AI804" i="47"/>
  <c r="AJ804" i="47" s="1"/>
  <c r="AI822" i="47"/>
  <c r="AJ822" i="47" s="1"/>
  <c r="AI852" i="47"/>
  <c r="AJ852" i="47" s="1"/>
  <c r="AI870" i="47"/>
  <c r="AJ870" i="47" s="1"/>
  <c r="AI894" i="47"/>
  <c r="AJ894" i="47" s="1"/>
  <c r="AI912" i="47"/>
  <c r="AJ912" i="47" s="1"/>
  <c r="AI948" i="47"/>
  <c r="AJ948" i="47" s="1"/>
  <c r="AI984" i="47"/>
  <c r="AJ984" i="47" s="1"/>
  <c r="AI954" i="47"/>
  <c r="AJ954" i="47" s="1"/>
  <c r="AI990" i="47"/>
  <c r="AJ990" i="47" s="1"/>
  <c r="AI924" i="47"/>
  <c r="AJ924" i="47" s="1"/>
  <c r="AI996" i="47"/>
  <c r="AJ996" i="47" s="1"/>
  <c r="AI936" i="47"/>
  <c r="AJ936" i="47" s="1"/>
  <c r="AI942" i="47"/>
  <c r="AJ942" i="47" s="1"/>
  <c r="AI918" i="47"/>
  <c r="AJ918" i="47" s="1"/>
  <c r="AI960" i="47"/>
  <c r="AJ960" i="47" s="1"/>
  <c r="AI972" i="47"/>
  <c r="AJ972" i="47" s="1"/>
  <c r="AI906" i="47"/>
  <c r="AJ906" i="47" s="1"/>
  <c r="AI930" i="47"/>
  <c r="AJ930" i="47" s="1"/>
  <c r="AI966" i="47"/>
  <c r="AJ966" i="47" s="1"/>
  <c r="AI1002" i="47"/>
  <c r="AJ1002" i="47" s="1"/>
  <c r="BO2" i="47"/>
  <c r="BQ2" i="47" s="1"/>
  <c r="AI978" i="47"/>
  <c r="AJ978" i="47" s="1"/>
  <c r="AH8" i="47"/>
  <c r="AH14" i="47"/>
  <c r="AH20" i="47"/>
  <c r="AH26" i="47"/>
  <c r="AH32" i="47"/>
  <c r="AH38" i="47"/>
  <c r="AH44" i="47"/>
  <c r="AH50" i="47"/>
  <c r="AH56" i="47"/>
  <c r="AH62" i="47"/>
  <c r="AH68" i="47"/>
  <c r="AH74" i="47"/>
  <c r="AH80" i="47"/>
  <c r="AH86" i="47"/>
  <c r="AH92" i="47"/>
  <c r="AH98" i="47"/>
  <c r="AH104" i="47"/>
  <c r="AH110" i="47"/>
  <c r="AH116" i="47"/>
  <c r="AH122" i="47"/>
  <c r="AH128" i="47"/>
  <c r="AH134" i="47"/>
  <c r="AH140" i="47"/>
  <c r="AH146" i="47"/>
  <c r="AH152" i="47"/>
  <c r="AH158" i="47"/>
  <c r="AH164" i="47"/>
  <c r="AH170" i="47"/>
  <c r="AH176" i="47"/>
  <c r="AH182" i="47"/>
  <c r="AH188" i="47"/>
  <c r="AH194" i="47"/>
  <c r="AH200" i="47"/>
  <c r="AH206" i="47"/>
  <c r="AH212" i="47"/>
  <c r="AH218" i="47"/>
  <c r="AH224" i="47"/>
  <c r="AH230" i="47"/>
  <c r="AH236" i="47"/>
  <c r="AH242" i="47"/>
  <c r="AH248" i="47"/>
  <c r="AH254" i="47"/>
  <c r="AH260" i="47"/>
  <c r="AH266" i="47"/>
  <c r="AH272" i="47"/>
  <c r="AH278" i="47"/>
  <c r="AH284" i="47"/>
  <c r="AH290" i="47"/>
  <c r="AH296" i="47"/>
  <c r="AH302" i="47"/>
  <c r="AH308" i="47"/>
  <c r="AH314" i="47"/>
  <c r="AH320" i="47"/>
  <c r="AH326" i="47"/>
  <c r="AH332" i="47"/>
  <c r="AH338" i="47"/>
  <c r="AH344" i="47"/>
  <c r="AH350" i="47"/>
  <c r="AH356" i="47"/>
  <c r="AH362" i="47"/>
  <c r="AH368" i="47"/>
  <c r="AH374" i="47"/>
  <c r="AH380" i="47"/>
  <c r="AH386" i="47"/>
  <c r="AH392" i="47"/>
  <c r="AH398" i="47"/>
  <c r="AH404" i="47"/>
  <c r="AH410" i="47"/>
  <c r="AH416" i="47"/>
  <c r="AH422" i="47"/>
  <c r="AH428" i="47"/>
  <c r="AH434" i="47"/>
  <c r="AH440" i="47"/>
  <c r="AH446" i="47"/>
  <c r="AH452" i="47"/>
  <c r="AH458" i="47"/>
  <c r="AH464" i="47"/>
  <c r="AH470" i="47"/>
  <c r="AH476" i="47"/>
  <c r="AH482" i="47"/>
  <c r="AH488" i="47"/>
  <c r="AH494" i="47"/>
  <c r="AH500" i="47"/>
  <c r="AH506" i="47"/>
  <c r="AH512" i="47"/>
  <c r="AH518" i="47"/>
  <c r="AH524" i="47"/>
  <c r="AH530" i="47"/>
  <c r="AH536" i="47"/>
  <c r="AH542" i="47"/>
  <c r="AH548" i="47"/>
  <c r="AH554" i="47"/>
  <c r="AH560" i="47"/>
  <c r="AH566" i="47"/>
  <c r="AH572" i="47"/>
  <c r="AH578" i="47"/>
  <c r="AH584" i="47"/>
  <c r="AH590" i="47"/>
  <c r="AH596" i="47"/>
  <c r="AH602" i="47"/>
  <c r="AH608" i="47"/>
  <c r="AH614" i="47"/>
  <c r="AH620" i="47"/>
  <c r="AH626" i="47"/>
  <c r="AH632" i="47"/>
  <c r="AH638" i="47"/>
  <c r="AH644" i="47"/>
  <c r="AH650" i="47"/>
  <c r="AH656" i="47"/>
  <c r="AH662" i="47"/>
  <c r="AH668" i="47"/>
  <c r="AH674" i="47"/>
  <c r="AH680" i="47"/>
  <c r="AH686" i="47"/>
  <c r="AH692" i="47"/>
  <c r="AH698" i="47"/>
  <c r="AH704" i="47"/>
  <c r="AH710" i="47"/>
  <c r="AH716" i="47"/>
  <c r="AH722" i="47"/>
  <c r="AH728" i="47"/>
  <c r="AH734" i="47"/>
  <c r="AH740" i="47"/>
  <c r="AH746" i="47"/>
  <c r="AH752" i="47"/>
  <c r="AH758" i="47"/>
  <c r="AH764" i="47"/>
  <c r="AH770" i="47"/>
  <c r="AH776" i="47"/>
  <c r="AH782" i="47"/>
  <c r="AH788" i="47"/>
  <c r="AH794" i="47"/>
  <c r="AH800" i="47"/>
  <c r="AH806" i="47"/>
  <c r="AH812" i="47"/>
  <c r="AH818" i="47"/>
  <c r="AH824" i="47"/>
  <c r="AH830" i="47"/>
  <c r="AH836" i="47"/>
  <c r="AH842" i="47"/>
  <c r="AH848" i="47"/>
  <c r="AH854" i="47"/>
  <c r="AH860" i="47"/>
  <c r="AH866" i="47"/>
  <c r="AH872" i="47"/>
  <c r="AH878" i="47"/>
  <c r="AH884" i="47"/>
  <c r="AH890" i="47"/>
  <c r="AH896" i="47"/>
  <c r="AH902" i="47"/>
  <c r="AH908" i="47"/>
  <c r="AH914" i="47"/>
  <c r="AH920" i="47"/>
  <c r="AH926" i="47"/>
  <c r="AH932" i="47"/>
  <c r="AH938" i="47"/>
  <c r="AH944" i="47"/>
  <c r="AH950" i="47"/>
  <c r="AH956" i="47"/>
  <c r="AH962" i="47"/>
  <c r="AH968" i="47"/>
  <c r="AH974" i="47"/>
  <c r="AH980" i="47"/>
  <c r="AH986" i="47"/>
  <c r="AH992" i="47"/>
  <c r="AH998" i="47"/>
  <c r="AH1004" i="47"/>
  <c r="AH778" i="47"/>
  <c r="AH808" i="47"/>
  <c r="AH820" i="47"/>
  <c r="AH832" i="47"/>
  <c r="AH844" i="47"/>
  <c r="AH856" i="47"/>
  <c r="AH862" i="47"/>
  <c r="AH874" i="47"/>
  <c r="AH886" i="47"/>
  <c r="AH898" i="47"/>
  <c r="AH910" i="47"/>
  <c r="AH922" i="47"/>
  <c r="AH934" i="47"/>
  <c r="AH940" i="47"/>
  <c r="AH952" i="47"/>
  <c r="AH964" i="47"/>
  <c r="AH976" i="47"/>
  <c r="AH988" i="47"/>
  <c r="AH994" i="47"/>
  <c r="AH11" i="47"/>
  <c r="AH23" i="47"/>
  <c r="AH29" i="47"/>
  <c r="AH35" i="47"/>
  <c r="AH41" i="47"/>
  <c r="AH53" i="47"/>
  <c r="AH59" i="47"/>
  <c r="AH65" i="47"/>
  <c r="AH77" i="47"/>
  <c r="AH83" i="47"/>
  <c r="AH95" i="47"/>
  <c r="AH101" i="47"/>
  <c r="AH113" i="47"/>
  <c r="AH131" i="47"/>
  <c r="AH149" i="47"/>
  <c r="AH167" i="47"/>
  <c r="AH191" i="47"/>
  <c r="AH215" i="47"/>
  <c r="AH239" i="47"/>
  <c r="AH269" i="47"/>
  <c r="AH293" i="47"/>
  <c r="AH317" i="47"/>
  <c r="AH341" i="47"/>
  <c r="AH383" i="47"/>
  <c r="AH407" i="47"/>
  <c r="AH437" i="47"/>
  <c r="AH473" i="47"/>
  <c r="AH515" i="47"/>
  <c r="AH545" i="47"/>
  <c r="AH581" i="47"/>
  <c r="AH617" i="47"/>
  <c r="AH653" i="47"/>
  <c r="AH683" i="47"/>
  <c r="AH713" i="47"/>
  <c r="AH743" i="47"/>
  <c r="AH779" i="47"/>
  <c r="AH809" i="47"/>
  <c r="AH839" i="47"/>
  <c r="AH875" i="47"/>
  <c r="AH905" i="47"/>
  <c r="AH935" i="47"/>
  <c r="AH977" i="47"/>
  <c r="AH9" i="47"/>
  <c r="AH15" i="47"/>
  <c r="AH21" i="47"/>
  <c r="AH27" i="47"/>
  <c r="AH33" i="47"/>
  <c r="AH39" i="47"/>
  <c r="AH45" i="47"/>
  <c r="AH51" i="47"/>
  <c r="AH57" i="47"/>
  <c r="AH63" i="47"/>
  <c r="AH69" i="47"/>
  <c r="AH75" i="47"/>
  <c r="AH81" i="47"/>
  <c r="AH87" i="47"/>
  <c r="AH93" i="47"/>
  <c r="AH99" i="47"/>
  <c r="AH105" i="47"/>
  <c r="AH111" i="47"/>
  <c r="AH117" i="47"/>
  <c r="AH123" i="47"/>
  <c r="AH129" i="47"/>
  <c r="AH135" i="47"/>
  <c r="AH141" i="47"/>
  <c r="AH147" i="47"/>
  <c r="AH153" i="47"/>
  <c r="AH159" i="47"/>
  <c r="AH165" i="47"/>
  <c r="AH171" i="47"/>
  <c r="AH177" i="47"/>
  <c r="AH183" i="47"/>
  <c r="AH189" i="47"/>
  <c r="AH195" i="47"/>
  <c r="AH201" i="47"/>
  <c r="AH207" i="47"/>
  <c r="AH213" i="47"/>
  <c r="AH219" i="47"/>
  <c r="AH225" i="47"/>
  <c r="AH231" i="47"/>
  <c r="AH237" i="47"/>
  <c r="AH243" i="47"/>
  <c r="AH249" i="47"/>
  <c r="AH255" i="47"/>
  <c r="AH261" i="47"/>
  <c r="AH267" i="47"/>
  <c r="AH273" i="47"/>
  <c r="AH279" i="47"/>
  <c r="AH285" i="47"/>
  <c r="AH291" i="47"/>
  <c r="AH297" i="47"/>
  <c r="AH303" i="47"/>
  <c r="AH309" i="47"/>
  <c r="AH315" i="47"/>
  <c r="AH321" i="47"/>
  <c r="AH327" i="47"/>
  <c r="AH333" i="47"/>
  <c r="AH339" i="47"/>
  <c r="AH345" i="47"/>
  <c r="AH351" i="47"/>
  <c r="AH357" i="47"/>
  <c r="AH363" i="47"/>
  <c r="AH369" i="47"/>
  <c r="AH375" i="47"/>
  <c r="AH381" i="47"/>
  <c r="AH387" i="47"/>
  <c r="AH393" i="47"/>
  <c r="AH399" i="47"/>
  <c r="AH405" i="47"/>
  <c r="AH411" i="47"/>
  <c r="AH417" i="47"/>
  <c r="AH423" i="47"/>
  <c r="AH429" i="47"/>
  <c r="AH435" i="47"/>
  <c r="AH441" i="47"/>
  <c r="AH447" i="47"/>
  <c r="AH453" i="47"/>
  <c r="AH459" i="47"/>
  <c r="AH465" i="47"/>
  <c r="AH471" i="47"/>
  <c r="AH477" i="47"/>
  <c r="AH483" i="47"/>
  <c r="AH489" i="47"/>
  <c r="AH495" i="47"/>
  <c r="AH501" i="47"/>
  <c r="AH507" i="47"/>
  <c r="AH513" i="47"/>
  <c r="AH519" i="47"/>
  <c r="AH525" i="47"/>
  <c r="AH531" i="47"/>
  <c r="AH537" i="47"/>
  <c r="AH543" i="47"/>
  <c r="AH549" i="47"/>
  <c r="AH555" i="47"/>
  <c r="AH561" i="47"/>
  <c r="AH567" i="47"/>
  <c r="AH573" i="47"/>
  <c r="AH579" i="47"/>
  <c r="AH585" i="47"/>
  <c r="AH591" i="47"/>
  <c r="AH597" i="47"/>
  <c r="AH603" i="47"/>
  <c r="AH609" i="47"/>
  <c r="AH615" i="47"/>
  <c r="AH621" i="47"/>
  <c r="AH627" i="47"/>
  <c r="AH633" i="47"/>
  <c r="AH639" i="47"/>
  <c r="AH645" i="47"/>
  <c r="AH651" i="47"/>
  <c r="AH657" i="47"/>
  <c r="AH663" i="47"/>
  <c r="AH669" i="47"/>
  <c r="AH675" i="47"/>
  <c r="AH681" i="47"/>
  <c r="AH687" i="47"/>
  <c r="AH693" i="47"/>
  <c r="AH699" i="47"/>
  <c r="AH705" i="47"/>
  <c r="AH711" i="47"/>
  <c r="AH717" i="47"/>
  <c r="AH723" i="47"/>
  <c r="AH729" i="47"/>
  <c r="AH735" i="47"/>
  <c r="AH741" i="47"/>
  <c r="AH747" i="47"/>
  <c r="AH753" i="47"/>
  <c r="AH759" i="47"/>
  <c r="AH765" i="47"/>
  <c r="AH771" i="47"/>
  <c r="AH777" i="47"/>
  <c r="AH783" i="47"/>
  <c r="AH789" i="47"/>
  <c r="AH795" i="47"/>
  <c r="AH801" i="47"/>
  <c r="AH807" i="47"/>
  <c r="AH813" i="47"/>
  <c r="AH819" i="47"/>
  <c r="AH825" i="47"/>
  <c r="AH831" i="47"/>
  <c r="AH837" i="47"/>
  <c r="AH843" i="47"/>
  <c r="AH849" i="47"/>
  <c r="AH855" i="47"/>
  <c r="AH861" i="47"/>
  <c r="AH867" i="47"/>
  <c r="AH873" i="47"/>
  <c r="AH879" i="47"/>
  <c r="AH885" i="47"/>
  <c r="AH891" i="47"/>
  <c r="AH897" i="47"/>
  <c r="AH903" i="47"/>
  <c r="AH909" i="47"/>
  <c r="AH915" i="47"/>
  <c r="AH921" i="47"/>
  <c r="AH927" i="47"/>
  <c r="AH933" i="47"/>
  <c r="AH939" i="47"/>
  <c r="AH945" i="47"/>
  <c r="AH951" i="47"/>
  <c r="AH957" i="47"/>
  <c r="AH963" i="47"/>
  <c r="AH969" i="47"/>
  <c r="AH975" i="47"/>
  <c r="AH981" i="47"/>
  <c r="AH987" i="47"/>
  <c r="AH993" i="47"/>
  <c r="AH999" i="47"/>
  <c r="AH1005" i="47"/>
  <c r="AH742" i="47"/>
  <c r="AH748" i="47"/>
  <c r="AH754" i="47"/>
  <c r="AH760" i="47"/>
  <c r="AH766" i="47"/>
  <c r="AH772" i="47"/>
  <c r="AH784" i="47"/>
  <c r="AH790" i="47"/>
  <c r="AH796" i="47"/>
  <c r="AH802" i="47"/>
  <c r="AH814" i="47"/>
  <c r="AH826" i="47"/>
  <c r="AH838" i="47"/>
  <c r="AH850" i="47"/>
  <c r="AH868" i="47"/>
  <c r="AH880" i="47"/>
  <c r="AH892" i="47"/>
  <c r="AH904" i="47"/>
  <c r="AH916" i="47"/>
  <c r="AH928" i="47"/>
  <c r="AH946" i="47"/>
  <c r="AH958" i="47"/>
  <c r="AH970" i="47"/>
  <c r="AH982" i="47"/>
  <c r="AH1000" i="47"/>
  <c r="AH47" i="47"/>
  <c r="AH119" i="47"/>
  <c r="AH161" i="47"/>
  <c r="AH203" i="47"/>
  <c r="AH227" i="47"/>
  <c r="AH245" i="47"/>
  <c r="AH263" i="47"/>
  <c r="AH287" i="47"/>
  <c r="AH311" i="47"/>
  <c r="AH335" i="47"/>
  <c r="AH353" i="47"/>
  <c r="AH377" i="47"/>
  <c r="AH401" i="47"/>
  <c r="AH425" i="47"/>
  <c r="AH449" i="47"/>
  <c r="AH479" i="47"/>
  <c r="AH497" i="47"/>
  <c r="AH521" i="47"/>
  <c r="AH551" i="47"/>
  <c r="AH569" i="47"/>
  <c r="AH599" i="47"/>
  <c r="AH623" i="47"/>
  <c r="AH647" i="47"/>
  <c r="AH671" i="47"/>
  <c r="AH701" i="47"/>
  <c r="AH719" i="47"/>
  <c r="AH737" i="47"/>
  <c r="AH767" i="47"/>
  <c r="AH797" i="47"/>
  <c r="AH821" i="47"/>
  <c r="AH845" i="47"/>
  <c r="AH869" i="47"/>
  <c r="AH899" i="47"/>
  <c r="AH923" i="47"/>
  <c r="AH947" i="47"/>
  <c r="AH965" i="47"/>
  <c r="AH995" i="47"/>
  <c r="AH10" i="47"/>
  <c r="AH16" i="47"/>
  <c r="AH22" i="47"/>
  <c r="AH28" i="47"/>
  <c r="AH34" i="47"/>
  <c r="AH40" i="47"/>
  <c r="AH46" i="47"/>
  <c r="AH52" i="47"/>
  <c r="AH58" i="47"/>
  <c r="AH64" i="47"/>
  <c r="AH70" i="47"/>
  <c r="AH76" i="47"/>
  <c r="AH82" i="47"/>
  <c r="AH88" i="47"/>
  <c r="AH94" i="47"/>
  <c r="AH100" i="47"/>
  <c r="AH106" i="47"/>
  <c r="AH112" i="47"/>
  <c r="AH118" i="47"/>
  <c r="AH124" i="47"/>
  <c r="AH130" i="47"/>
  <c r="AH136" i="47"/>
  <c r="AH142" i="47"/>
  <c r="AH148" i="47"/>
  <c r="AH154" i="47"/>
  <c r="AH160" i="47"/>
  <c r="AH166" i="47"/>
  <c r="AH172" i="47"/>
  <c r="AH178" i="47"/>
  <c r="AH184" i="47"/>
  <c r="AH190" i="47"/>
  <c r="AH196" i="47"/>
  <c r="AH202" i="47"/>
  <c r="AH208" i="47"/>
  <c r="AH214" i="47"/>
  <c r="AH220" i="47"/>
  <c r="AH226" i="47"/>
  <c r="AH232" i="47"/>
  <c r="AH238" i="47"/>
  <c r="AH244" i="47"/>
  <c r="AH250" i="47"/>
  <c r="AH256" i="47"/>
  <c r="AH262" i="47"/>
  <c r="AH268" i="47"/>
  <c r="AH274" i="47"/>
  <c r="AH280" i="47"/>
  <c r="AH286" i="47"/>
  <c r="AH292" i="47"/>
  <c r="AH298" i="47"/>
  <c r="AH304" i="47"/>
  <c r="AH310" i="47"/>
  <c r="AH316" i="47"/>
  <c r="AH322" i="47"/>
  <c r="AH328" i="47"/>
  <c r="AH334" i="47"/>
  <c r="AH340" i="47"/>
  <c r="AH346" i="47"/>
  <c r="AH352" i="47"/>
  <c r="AH358" i="47"/>
  <c r="AH364" i="47"/>
  <c r="AH370" i="47"/>
  <c r="AH376" i="47"/>
  <c r="AH382" i="47"/>
  <c r="AH388" i="47"/>
  <c r="AH394" i="47"/>
  <c r="AH400" i="47"/>
  <c r="AH406" i="47"/>
  <c r="AH412" i="47"/>
  <c r="AH418" i="47"/>
  <c r="AH424" i="47"/>
  <c r="AH430" i="47"/>
  <c r="AH436" i="47"/>
  <c r="AH442" i="47"/>
  <c r="AH448" i="47"/>
  <c r="AH454" i="47"/>
  <c r="AH460" i="47"/>
  <c r="AH466" i="47"/>
  <c r="AH472" i="47"/>
  <c r="AH478" i="47"/>
  <c r="AH484" i="47"/>
  <c r="AH490" i="47"/>
  <c r="AH496" i="47"/>
  <c r="AH502" i="47"/>
  <c r="AH508" i="47"/>
  <c r="AH514" i="47"/>
  <c r="AH520" i="47"/>
  <c r="AH526" i="47"/>
  <c r="AH532" i="47"/>
  <c r="AH538" i="47"/>
  <c r="AH544" i="47"/>
  <c r="AH550" i="47"/>
  <c r="AH556" i="47"/>
  <c r="AH562" i="47"/>
  <c r="AH568" i="47"/>
  <c r="AH574" i="47"/>
  <c r="AH580" i="47"/>
  <c r="AH586" i="47"/>
  <c r="AH592" i="47"/>
  <c r="AH598" i="47"/>
  <c r="AH604" i="47"/>
  <c r="AH610" i="47"/>
  <c r="AH616" i="47"/>
  <c r="AH622" i="47"/>
  <c r="AH628" i="47"/>
  <c r="AH634" i="47"/>
  <c r="AH640" i="47"/>
  <c r="AH646" i="47"/>
  <c r="AH652" i="47"/>
  <c r="AH658" i="47"/>
  <c r="AH664" i="47"/>
  <c r="AH670" i="47"/>
  <c r="AH676" i="47"/>
  <c r="AH682" i="47"/>
  <c r="AH688" i="47"/>
  <c r="AH694" i="47"/>
  <c r="AH700" i="47"/>
  <c r="AH706" i="47"/>
  <c r="AH712" i="47"/>
  <c r="AH718" i="47"/>
  <c r="AH724" i="47"/>
  <c r="AH730" i="47"/>
  <c r="AH736" i="47"/>
  <c r="AH179" i="47"/>
  <c r="AH371" i="47"/>
  <c r="AH413" i="47"/>
  <c r="AH443" i="47"/>
  <c r="AH467" i="47"/>
  <c r="AH503" i="47"/>
  <c r="AH527" i="47"/>
  <c r="AH563" i="47"/>
  <c r="AH593" i="47"/>
  <c r="AH629" i="47"/>
  <c r="AH659" i="47"/>
  <c r="AH689" i="47"/>
  <c r="AH731" i="47"/>
  <c r="AH761" i="47"/>
  <c r="AH785" i="47"/>
  <c r="AH815" i="47"/>
  <c r="AH851" i="47"/>
  <c r="AH887" i="47"/>
  <c r="AH917" i="47"/>
  <c r="AH953" i="47"/>
  <c r="AH983" i="47"/>
  <c r="AH12" i="47"/>
  <c r="AH18" i="47"/>
  <c r="AH24" i="47"/>
  <c r="AH30" i="47"/>
  <c r="AH36" i="47"/>
  <c r="AH42" i="47"/>
  <c r="AH48" i="47"/>
  <c r="AH54" i="47"/>
  <c r="AH60" i="47"/>
  <c r="AH66" i="47"/>
  <c r="AH72" i="47"/>
  <c r="AH78" i="47"/>
  <c r="AH84" i="47"/>
  <c r="AH90" i="47"/>
  <c r="AH96" i="47"/>
  <c r="AH102" i="47"/>
  <c r="AH108" i="47"/>
  <c r="AH114" i="47"/>
  <c r="AH120" i="47"/>
  <c r="AH126" i="47"/>
  <c r="AH132" i="47"/>
  <c r="AH138" i="47"/>
  <c r="AH144" i="47"/>
  <c r="AH150" i="47"/>
  <c r="AH156" i="47"/>
  <c r="AH162" i="47"/>
  <c r="AH168" i="47"/>
  <c r="AH174" i="47"/>
  <c r="AH180" i="47"/>
  <c r="AH186" i="47"/>
  <c r="AH192" i="47"/>
  <c r="AH198" i="47"/>
  <c r="AH204" i="47"/>
  <c r="AH210" i="47"/>
  <c r="AH216" i="47"/>
  <c r="AH222" i="47"/>
  <c r="AH228" i="47"/>
  <c r="AH234" i="47"/>
  <c r="AH240" i="47"/>
  <c r="AH246" i="47"/>
  <c r="AH252" i="47"/>
  <c r="AH258" i="47"/>
  <c r="AH264" i="47"/>
  <c r="AH270" i="47"/>
  <c r="AH276" i="47"/>
  <c r="AH282" i="47"/>
  <c r="AH288" i="47"/>
  <c r="AH294" i="47"/>
  <c r="AH300" i="47"/>
  <c r="AH306" i="47"/>
  <c r="AH312" i="47"/>
  <c r="AH318" i="47"/>
  <c r="AH324" i="47"/>
  <c r="AH330" i="47"/>
  <c r="AH336" i="47"/>
  <c r="AH342" i="47"/>
  <c r="AH348" i="47"/>
  <c r="AH354" i="47"/>
  <c r="AH360" i="47"/>
  <c r="AH366" i="47"/>
  <c r="AH372" i="47"/>
  <c r="AH378" i="47"/>
  <c r="AH384" i="47"/>
  <c r="AH390" i="47"/>
  <c r="AH396" i="47"/>
  <c r="AH402" i="47"/>
  <c r="AH408" i="47"/>
  <c r="AH414" i="47"/>
  <c r="AH420" i="47"/>
  <c r="AH426" i="47"/>
  <c r="AH432" i="47"/>
  <c r="AH438" i="47"/>
  <c r="AH444" i="47"/>
  <c r="AH450" i="47"/>
  <c r="AH456" i="47"/>
  <c r="AH462" i="47"/>
  <c r="AH468" i="47"/>
  <c r="AH474" i="47"/>
  <c r="AH480" i="47"/>
  <c r="AH486" i="47"/>
  <c r="AH492" i="47"/>
  <c r="AH498" i="47"/>
  <c r="AH504" i="47"/>
  <c r="AH510" i="47"/>
  <c r="AH516" i="47"/>
  <c r="AH522" i="47"/>
  <c r="AH528" i="47"/>
  <c r="AH534" i="47"/>
  <c r="AH540" i="47"/>
  <c r="AH546" i="47"/>
  <c r="AH552" i="47"/>
  <c r="AH558" i="47"/>
  <c r="AH564" i="47"/>
  <c r="AH570" i="47"/>
  <c r="AH576" i="47"/>
  <c r="AH582" i="47"/>
  <c r="AH588" i="47"/>
  <c r="AH594" i="47"/>
  <c r="AH600" i="47"/>
  <c r="AH606" i="47"/>
  <c r="AH612" i="47"/>
  <c r="AH618" i="47"/>
  <c r="AH624" i="47"/>
  <c r="AH630" i="47"/>
  <c r="AH636" i="47"/>
  <c r="AH642" i="47"/>
  <c r="AH648" i="47"/>
  <c r="AH654" i="47"/>
  <c r="AH660" i="47"/>
  <c r="AH666" i="47"/>
  <c r="AH672" i="47"/>
  <c r="AH678" i="47"/>
  <c r="AH684" i="47"/>
  <c r="AH690" i="47"/>
  <c r="AH696" i="47"/>
  <c r="AH702" i="47"/>
  <c r="AH708" i="47"/>
  <c r="AH714" i="47"/>
  <c r="AH720" i="47"/>
  <c r="AH726" i="47"/>
  <c r="AH732" i="47"/>
  <c r="AH738" i="47"/>
  <c r="AH744" i="47"/>
  <c r="AH750" i="47"/>
  <c r="AH756" i="47"/>
  <c r="AH762" i="47"/>
  <c r="AH768" i="47"/>
  <c r="AH774" i="47"/>
  <c r="AH780" i="47"/>
  <c r="AH786" i="47"/>
  <c r="AH792" i="47"/>
  <c r="AH798" i="47"/>
  <c r="AH804" i="47"/>
  <c r="AH810" i="47"/>
  <c r="AH816" i="47"/>
  <c r="AH822" i="47"/>
  <c r="AH828" i="47"/>
  <c r="AH834" i="47"/>
  <c r="AH840" i="47"/>
  <c r="AH846" i="47"/>
  <c r="AH852" i="47"/>
  <c r="AH858" i="47"/>
  <c r="AH864" i="47"/>
  <c r="AH870" i="47"/>
  <c r="AH876" i="47"/>
  <c r="AH882" i="47"/>
  <c r="AH888" i="47"/>
  <c r="AH894" i="47"/>
  <c r="AH900" i="47"/>
  <c r="AH906" i="47"/>
  <c r="AH912" i="47"/>
  <c r="AH918" i="47"/>
  <c r="AH924" i="47"/>
  <c r="AH930" i="47"/>
  <c r="AH936" i="47"/>
  <c r="AH942" i="47"/>
  <c r="AH948" i="47"/>
  <c r="AH954" i="47"/>
  <c r="AH960" i="47"/>
  <c r="AH966" i="47"/>
  <c r="AH972" i="47"/>
  <c r="AH978" i="47"/>
  <c r="AH984" i="47"/>
  <c r="AH990" i="47"/>
  <c r="AH996" i="47"/>
  <c r="AH1002" i="47"/>
  <c r="AH829" i="47"/>
  <c r="AH835" i="47"/>
  <c r="AH841" i="47"/>
  <c r="AH847" i="47"/>
  <c r="AH853" i="47"/>
  <c r="AH859" i="47"/>
  <c r="AH865" i="47"/>
  <c r="AH871" i="47"/>
  <c r="AH877" i="47"/>
  <c r="AH883" i="47"/>
  <c r="AH889" i="47"/>
  <c r="AH895" i="47"/>
  <c r="AH901" i="47"/>
  <c r="AH907" i="47"/>
  <c r="AH913" i="47"/>
  <c r="AH919" i="47"/>
  <c r="AH925" i="47"/>
  <c r="AH931" i="47"/>
  <c r="AH937" i="47"/>
  <c r="AH943" i="47"/>
  <c r="AH949" i="47"/>
  <c r="AH955" i="47"/>
  <c r="AH961" i="47"/>
  <c r="AH967" i="47"/>
  <c r="AH973" i="47"/>
  <c r="AH979" i="47"/>
  <c r="AH985" i="47"/>
  <c r="AH991" i="47"/>
  <c r="AH997" i="47"/>
  <c r="AH1003" i="47"/>
  <c r="AH17" i="47"/>
  <c r="AH71" i="47"/>
  <c r="AH89" i="47"/>
  <c r="AH107" i="47"/>
  <c r="AH125" i="47"/>
  <c r="AH137" i="47"/>
  <c r="AH155" i="47"/>
  <c r="AH173" i="47"/>
  <c r="AH197" i="47"/>
  <c r="AH221" i="47"/>
  <c r="AH251" i="47"/>
  <c r="AH281" i="47"/>
  <c r="AH305" i="47"/>
  <c r="AH329" i="47"/>
  <c r="AH359" i="47"/>
  <c r="AH389" i="47"/>
  <c r="AH431" i="47"/>
  <c r="AH461" i="47"/>
  <c r="AH491" i="47"/>
  <c r="AH533" i="47"/>
  <c r="AH575" i="47"/>
  <c r="AH605" i="47"/>
  <c r="AH641" i="47"/>
  <c r="AH677" i="47"/>
  <c r="AH707" i="47"/>
  <c r="AH755" i="47"/>
  <c r="AH791" i="47"/>
  <c r="AH827" i="47"/>
  <c r="AH863" i="47"/>
  <c r="AH893" i="47"/>
  <c r="AH929" i="47"/>
  <c r="AH959" i="47"/>
  <c r="AH989" i="47"/>
  <c r="AH7" i="47"/>
  <c r="AH13" i="47"/>
  <c r="AH19" i="47"/>
  <c r="AH25" i="47"/>
  <c r="AH31" i="47"/>
  <c r="AH37" i="47"/>
  <c r="AH43" i="47"/>
  <c r="AH49" i="47"/>
  <c r="AH55" i="47"/>
  <c r="AH61" i="47"/>
  <c r="AH67" i="47"/>
  <c r="AH73" i="47"/>
  <c r="AH79" i="47"/>
  <c r="AH85" i="47"/>
  <c r="AH91" i="47"/>
  <c r="AH97" i="47"/>
  <c r="AH103" i="47"/>
  <c r="AH109" i="47"/>
  <c r="AH115" i="47"/>
  <c r="AH121" i="47"/>
  <c r="AH127" i="47"/>
  <c r="AH133" i="47"/>
  <c r="AH139" i="47"/>
  <c r="AH145" i="47"/>
  <c r="AH151" i="47"/>
  <c r="AH157" i="47"/>
  <c r="AH163" i="47"/>
  <c r="AH169" i="47"/>
  <c r="AH175" i="47"/>
  <c r="AH181" i="47"/>
  <c r="AH187" i="47"/>
  <c r="AH193" i="47"/>
  <c r="AH199" i="47"/>
  <c r="AH205" i="47"/>
  <c r="AH211" i="47"/>
  <c r="AH217" i="47"/>
  <c r="AH223" i="47"/>
  <c r="AH229" i="47"/>
  <c r="AH235" i="47"/>
  <c r="AH241" i="47"/>
  <c r="AH247" i="47"/>
  <c r="AH253" i="47"/>
  <c r="AH259" i="47"/>
  <c r="AH265" i="47"/>
  <c r="AH271" i="47"/>
  <c r="AH277" i="47"/>
  <c r="AH283" i="47"/>
  <c r="AH289" i="47"/>
  <c r="AH295" i="47"/>
  <c r="AH301" i="47"/>
  <c r="AH307" i="47"/>
  <c r="AH313" i="47"/>
  <c r="AH319" i="47"/>
  <c r="AH325" i="47"/>
  <c r="AH331" i="47"/>
  <c r="AH337" i="47"/>
  <c r="AH343" i="47"/>
  <c r="AH349" i="47"/>
  <c r="AH355" i="47"/>
  <c r="AH361" i="47"/>
  <c r="AH367" i="47"/>
  <c r="AH373" i="47"/>
  <c r="AH379" i="47"/>
  <c r="AH385" i="47"/>
  <c r="AH391" i="47"/>
  <c r="AH397" i="47"/>
  <c r="AH403" i="47"/>
  <c r="AH409" i="47"/>
  <c r="AH415" i="47"/>
  <c r="AH421" i="47"/>
  <c r="AH427" i="47"/>
  <c r="AH433" i="47"/>
  <c r="AH439" i="47"/>
  <c r="AH445" i="47"/>
  <c r="AH451" i="47"/>
  <c r="AH457" i="47"/>
  <c r="AH463" i="47"/>
  <c r="AH469" i="47"/>
  <c r="AH475" i="47"/>
  <c r="AH481" i="47"/>
  <c r="AH487" i="47"/>
  <c r="AH493" i="47"/>
  <c r="AH499" i="47"/>
  <c r="AH505" i="47"/>
  <c r="AH511" i="47"/>
  <c r="AH517" i="47"/>
  <c r="AH523" i="47"/>
  <c r="AH529" i="47"/>
  <c r="AH535" i="47"/>
  <c r="AH541" i="47"/>
  <c r="AH547" i="47"/>
  <c r="AH553" i="47"/>
  <c r="AH559" i="47"/>
  <c r="AH565" i="47"/>
  <c r="AH571" i="47"/>
  <c r="AH577" i="47"/>
  <c r="AH583" i="47"/>
  <c r="AH589" i="47"/>
  <c r="AH595" i="47"/>
  <c r="AH601" i="47"/>
  <c r="AH607" i="47"/>
  <c r="AH613" i="47"/>
  <c r="AH619" i="47"/>
  <c r="AH625" i="47"/>
  <c r="AH631" i="47"/>
  <c r="AH637" i="47"/>
  <c r="AH643" i="47"/>
  <c r="AH649" i="47"/>
  <c r="AH655" i="47"/>
  <c r="AH661" i="47"/>
  <c r="AH667" i="47"/>
  <c r="AH673" i="47"/>
  <c r="AH679" i="47"/>
  <c r="AH685" i="47"/>
  <c r="AH691" i="47"/>
  <c r="AH697" i="47"/>
  <c r="AH703" i="47"/>
  <c r="AH709" i="47"/>
  <c r="AH715" i="47"/>
  <c r="AH721" i="47"/>
  <c r="AH727" i="47"/>
  <c r="AH733" i="47"/>
  <c r="AH739" i="47"/>
  <c r="AH745" i="47"/>
  <c r="AH751" i="47"/>
  <c r="AH757" i="47"/>
  <c r="AH763" i="47"/>
  <c r="AH769" i="47"/>
  <c r="AH775" i="47"/>
  <c r="AH781" i="47"/>
  <c r="AH787" i="47"/>
  <c r="AH793" i="47"/>
  <c r="AH799" i="47"/>
  <c r="AH805" i="47"/>
  <c r="AH811" i="47"/>
  <c r="AH817" i="47"/>
  <c r="AH823" i="47"/>
  <c r="AH143" i="47"/>
  <c r="AH185" i="47"/>
  <c r="AH209" i="47"/>
  <c r="AH233" i="47"/>
  <c r="AH257" i="47"/>
  <c r="AH275" i="47"/>
  <c r="AH299" i="47"/>
  <c r="AH323" i="47"/>
  <c r="AH347" i="47"/>
  <c r="AH365" i="47"/>
  <c r="AH395" i="47"/>
  <c r="AH419" i="47"/>
  <c r="AH455" i="47"/>
  <c r="AH485" i="47"/>
  <c r="AH509" i="47"/>
  <c r="AH539" i="47"/>
  <c r="AH557" i="47"/>
  <c r="AH587" i="47"/>
  <c r="AH611" i="47"/>
  <c r="AH635" i="47"/>
  <c r="AH665" i="47"/>
  <c r="AH695" i="47"/>
  <c r="AH725" i="47"/>
  <c r="AH749" i="47"/>
  <c r="AH773" i="47"/>
  <c r="AH803" i="47"/>
  <c r="AH833" i="47"/>
  <c r="AH857" i="47"/>
  <c r="AH881" i="47"/>
  <c r="AH911" i="47"/>
  <c r="AH941" i="47"/>
  <c r="AH971" i="47"/>
  <c r="AH1001" i="47"/>
  <c r="B38" i="49"/>
  <c r="C9" i="49"/>
  <c r="DX11" i="54" l="1"/>
  <c r="EI11" i="54" s="1"/>
  <c r="EC11" i="54"/>
  <c r="ES11" i="54" s="1"/>
  <c r="BQ13" i="54"/>
  <c r="BU9" i="54" s="1"/>
  <c r="BQ132" i="54"/>
  <c r="BW68" i="54" s="1"/>
  <c r="BQ37" i="54"/>
  <c r="BU21" i="54" s="1"/>
  <c r="BQ17" i="54"/>
  <c r="BU11" i="54" s="1"/>
  <c r="BQ131" i="54"/>
  <c r="BU68" i="54" s="1"/>
  <c r="BQ20" i="54"/>
  <c r="BW12" i="54" s="1"/>
  <c r="BQ10" i="54"/>
  <c r="BW7" i="54" s="1"/>
  <c r="BP163" i="54"/>
  <c r="BT84" i="54" s="1"/>
  <c r="DS13" i="54"/>
  <c r="DT13" i="54" s="1"/>
  <c r="DU13" i="54" s="1"/>
  <c r="BQ158" i="54"/>
  <c r="BW81" i="54" s="1"/>
  <c r="BQ115" i="54"/>
  <c r="BU60" i="54" s="1"/>
  <c r="DQ13" i="54"/>
  <c r="DR13" i="54" s="1"/>
  <c r="BQ35" i="54"/>
  <c r="BU20" i="54" s="1"/>
  <c r="BQ127" i="54"/>
  <c r="BU66" i="54" s="1"/>
  <c r="BQ77" i="54"/>
  <c r="BU41" i="54" s="1"/>
  <c r="BT95" i="54"/>
  <c r="BQ185" i="54"/>
  <c r="BU95" i="54" s="1"/>
  <c r="BT58" i="54"/>
  <c r="BQ111" i="54"/>
  <c r="BU58" i="54" s="1"/>
  <c r="BQ194" i="54"/>
  <c r="BW99" i="54" s="1"/>
  <c r="BQ24" i="54"/>
  <c r="BW14" i="54" s="1"/>
  <c r="BQ48" i="54"/>
  <c r="BW26" i="54" s="1"/>
  <c r="BQ195" i="54"/>
  <c r="BU100" i="54" s="1"/>
  <c r="DY13" i="54"/>
  <c r="EL13" i="54" s="1"/>
  <c r="ED13" i="54"/>
  <c r="EV13" i="54" s="1"/>
  <c r="EF11" i="54"/>
  <c r="EZ11" i="54" s="1"/>
  <c r="EE11" i="54"/>
  <c r="EX11" i="54" s="1"/>
  <c r="AP17" i="44"/>
  <c r="AS17" i="44" s="1"/>
  <c r="AV17" i="44" s="1"/>
  <c r="AW17" i="44" s="1"/>
  <c r="EF13" i="54"/>
  <c r="EZ13" i="54" s="1"/>
  <c r="EC13" i="54"/>
  <c r="ET13" i="54" s="1"/>
  <c r="EB11" i="54"/>
  <c r="EQ11" i="54" s="1"/>
  <c r="DS11" i="54"/>
  <c r="DT11" i="54" s="1"/>
  <c r="DU11" i="54" s="1"/>
  <c r="EE13" i="54"/>
  <c r="EW13" i="54" s="1"/>
  <c r="DZ13" i="54"/>
  <c r="EM13" i="54" s="1"/>
  <c r="DZ11" i="54"/>
  <c r="EN11" i="54" s="1"/>
  <c r="DY11" i="54"/>
  <c r="EK11" i="54" s="1"/>
  <c r="BQ95" i="54"/>
  <c r="BU50" i="54" s="1"/>
  <c r="BQ126" i="54"/>
  <c r="BW65" i="54" s="1"/>
  <c r="EA13" i="54"/>
  <c r="EP13" i="54" s="1"/>
  <c r="EB13" i="54"/>
  <c r="ER13" i="54" s="1"/>
  <c r="DQ11" i="54"/>
  <c r="DR11" i="54" s="1"/>
  <c r="BQ124" i="54"/>
  <c r="BW64" i="54" s="1"/>
  <c r="BQ187" i="54"/>
  <c r="BU96" i="54" s="1"/>
  <c r="BQ93" i="54"/>
  <c r="BU49" i="54" s="1"/>
  <c r="EA11" i="54"/>
  <c r="EO11" i="54" s="1"/>
  <c r="BP92" i="54"/>
  <c r="BV48" i="54" s="1"/>
  <c r="BP64" i="54"/>
  <c r="BV34" i="54" s="1"/>
  <c r="BP176" i="54"/>
  <c r="BV90" i="54" s="1"/>
  <c r="BP108" i="54"/>
  <c r="BV56" i="54" s="1"/>
  <c r="BP80" i="54"/>
  <c r="BV42" i="54" s="1"/>
  <c r="BQ157" i="54"/>
  <c r="BU81" i="54" s="1"/>
  <c r="BP143" i="54"/>
  <c r="BT74" i="54" s="1"/>
  <c r="AP12" i="44"/>
  <c r="BP96" i="54"/>
  <c r="BV50" i="54" s="1"/>
  <c r="AP15" i="44"/>
  <c r="BP171" i="54"/>
  <c r="BT88" i="54" s="1"/>
  <c r="BP122" i="54"/>
  <c r="BV63" i="54" s="1"/>
  <c r="BP53" i="54"/>
  <c r="BT29" i="54" s="1"/>
  <c r="BP51" i="54"/>
  <c r="BT28" i="54" s="1"/>
  <c r="BP100" i="54"/>
  <c r="BV52" i="54" s="1"/>
  <c r="BP183" i="54"/>
  <c r="BT94" i="54" s="1"/>
  <c r="BP61" i="54"/>
  <c r="BT33" i="54" s="1"/>
  <c r="BP191" i="54"/>
  <c r="BT98" i="54" s="1"/>
  <c r="BP137" i="54"/>
  <c r="BT71" i="54" s="1"/>
  <c r="BP70" i="54"/>
  <c r="BV37" i="54" s="1"/>
  <c r="BP63" i="54"/>
  <c r="BT34" i="54" s="1"/>
  <c r="BP169" i="54"/>
  <c r="BT87" i="54" s="1"/>
  <c r="BP119" i="54"/>
  <c r="BT62" i="54" s="1"/>
  <c r="BP199" i="54"/>
  <c r="BT102" i="54" s="1"/>
  <c r="BP46" i="54"/>
  <c r="BV25" i="54" s="1"/>
  <c r="BP86" i="54"/>
  <c r="BV45" i="54" s="1"/>
  <c r="BP160" i="54"/>
  <c r="BV82" i="54" s="1"/>
  <c r="BQ140" i="54"/>
  <c r="BW72" i="54" s="1"/>
  <c r="BP52" i="54"/>
  <c r="BV28" i="54" s="1"/>
  <c r="BP205" i="54"/>
  <c r="BT105" i="54" s="1"/>
  <c r="B10" i="44"/>
  <c r="BA5" i="54"/>
  <c r="BP54" i="54"/>
  <c r="BV29" i="54" s="1"/>
  <c r="BP32" i="54"/>
  <c r="BV18" i="54" s="1"/>
  <c r="BP177" i="54"/>
  <c r="BT91" i="54" s="1"/>
  <c r="BP186" i="54"/>
  <c r="BV95" i="54" s="1"/>
  <c r="BQ118" i="54"/>
  <c r="BW61" i="54" s="1"/>
  <c r="EK13" i="54"/>
  <c r="BP82" i="54"/>
  <c r="BV43" i="54" s="1"/>
  <c r="BP16" i="54"/>
  <c r="BV10" i="54" s="1"/>
  <c r="BP47" i="54"/>
  <c r="BT26" i="54" s="1"/>
  <c r="DY14" i="54"/>
  <c r="EC14" i="54"/>
  <c r="DS14" i="54"/>
  <c r="DT14" i="54" s="1"/>
  <c r="DU14" i="54" s="1"/>
  <c r="EE14" i="54"/>
  <c r="ED14" i="54"/>
  <c r="DZ14" i="54"/>
  <c r="EF14" i="54"/>
  <c r="EB14" i="54"/>
  <c r="EA14" i="54"/>
  <c r="DX14" i="54"/>
  <c r="DQ14" i="54"/>
  <c r="DR14" i="54" s="1"/>
  <c r="BP58" i="54"/>
  <c r="BV31" i="54" s="1"/>
  <c r="BP44" i="54"/>
  <c r="BV24" i="54" s="1"/>
  <c r="BP71" i="54"/>
  <c r="BT38" i="54" s="1"/>
  <c r="BP162" i="54"/>
  <c r="BV83" i="54" s="1"/>
  <c r="BQ66" i="54"/>
  <c r="BW35" i="54" s="1"/>
  <c r="AP19" i="44"/>
  <c r="BP170" i="54"/>
  <c r="BV87" i="54" s="1"/>
  <c r="BP201" i="54"/>
  <c r="BT103" i="54" s="1"/>
  <c r="BP43" i="54"/>
  <c r="BT24" i="54" s="1"/>
  <c r="BP83" i="54"/>
  <c r="BT44" i="54" s="1"/>
  <c r="BP60" i="54"/>
  <c r="BV32" i="54" s="1"/>
  <c r="BP87" i="54"/>
  <c r="BT46" i="54" s="1"/>
  <c r="BP74" i="54"/>
  <c r="BV39" i="54" s="1"/>
  <c r="BP156" i="54"/>
  <c r="BV80" i="54" s="1"/>
  <c r="BP89" i="54"/>
  <c r="BT47" i="54" s="1"/>
  <c r="BP27" i="54"/>
  <c r="BT16" i="54" s="1"/>
  <c r="BP204" i="54"/>
  <c r="BV104" i="54" s="1"/>
  <c r="BP116" i="54"/>
  <c r="BV60" i="54" s="1"/>
  <c r="BP94" i="54"/>
  <c r="BV49" i="54" s="1"/>
  <c r="BP192" i="54"/>
  <c r="BV98" i="54" s="1"/>
  <c r="BP135" i="54"/>
  <c r="BT70" i="54" s="1"/>
  <c r="BP139" i="54"/>
  <c r="BT72" i="54" s="1"/>
  <c r="BP178" i="54"/>
  <c r="BV91" i="54" s="1"/>
  <c r="BP56" i="54"/>
  <c r="BV30" i="54" s="1"/>
  <c r="BP15" i="54"/>
  <c r="BT10" i="54" s="1"/>
  <c r="BP180" i="54"/>
  <c r="BV92" i="54" s="1"/>
  <c r="BP104" i="54"/>
  <c r="BV54" i="54" s="1"/>
  <c r="BP147" i="54"/>
  <c r="BT76" i="54" s="1"/>
  <c r="BP190" i="54"/>
  <c r="BV97" i="54" s="1"/>
  <c r="BP78" i="54"/>
  <c r="BV41" i="54" s="1"/>
  <c r="BP128" i="54"/>
  <c r="BV66" i="54" s="1"/>
  <c r="BP202" i="54"/>
  <c r="BV103" i="54" s="1"/>
  <c r="BP150" i="54"/>
  <c r="BV77" i="54" s="1"/>
  <c r="BQ166" i="54"/>
  <c r="BW85" i="54" s="1"/>
  <c r="BP134" i="54"/>
  <c r="BV69" i="54" s="1"/>
  <c r="BP97" i="54"/>
  <c r="BT51" i="54" s="1"/>
  <c r="BQ103" i="54"/>
  <c r="BU54" i="54" s="1"/>
  <c r="BP138" i="54"/>
  <c r="BV71" i="54" s="1"/>
  <c r="BP21" i="54"/>
  <c r="BT13" i="54" s="1"/>
  <c r="BP117" i="54"/>
  <c r="BT61" i="54" s="1"/>
  <c r="BP167" i="54"/>
  <c r="BT86" i="54" s="1"/>
  <c r="AP16" i="44"/>
  <c r="BP42" i="54"/>
  <c r="BV23" i="54" s="1"/>
  <c r="BP59" i="54"/>
  <c r="BT32" i="54" s="1"/>
  <c r="BP19" i="54"/>
  <c r="BT12" i="54" s="1"/>
  <c r="BP109" i="54"/>
  <c r="BT57" i="54" s="1"/>
  <c r="BP164" i="54"/>
  <c r="BV84" i="54" s="1"/>
  <c r="BP188" i="54"/>
  <c r="BV96" i="54" s="1"/>
  <c r="BP184" i="54"/>
  <c r="BV94" i="54" s="1"/>
  <c r="BP65" i="54"/>
  <c r="BP110" i="54"/>
  <c r="BV57" i="54" s="1"/>
  <c r="BP123" i="54"/>
  <c r="BT64" i="54" s="1"/>
  <c r="BP193" i="54"/>
  <c r="BT99" i="54" s="1"/>
  <c r="BP114" i="54"/>
  <c r="BV59" i="54" s="1"/>
  <c r="ET11" i="54"/>
  <c r="BP113" i="54"/>
  <c r="BT59" i="54" s="1"/>
  <c r="BP68" i="54"/>
  <c r="BV36" i="54" s="1"/>
  <c r="BP152" i="54"/>
  <c r="BP145" i="54"/>
  <c r="BT75" i="54" s="1"/>
  <c r="BP203" i="54"/>
  <c r="BT104" i="54" s="1"/>
  <c r="BP189" i="54"/>
  <c r="BT97" i="54" s="1"/>
  <c r="BP179" i="54"/>
  <c r="BT92" i="54" s="1"/>
  <c r="EE7" i="54"/>
  <c r="DX7" i="54"/>
  <c r="DZ7" i="54"/>
  <c r="EF7" i="54"/>
  <c r="DY7" i="54"/>
  <c r="EA7" i="54"/>
  <c r="DS7" i="54"/>
  <c r="DT7" i="54" s="1"/>
  <c r="DU7" i="54" s="1"/>
  <c r="DQ7" i="54"/>
  <c r="DR7" i="54" s="1"/>
  <c r="EB7" i="54"/>
  <c r="ED7" i="54"/>
  <c r="EC7" i="54"/>
  <c r="BP29" i="54"/>
  <c r="BT17" i="54" s="1"/>
  <c r="BP105" i="54"/>
  <c r="BT55" i="54" s="1"/>
  <c r="BP142" i="54"/>
  <c r="BV73" i="54" s="1"/>
  <c r="BP130" i="54"/>
  <c r="BP55" i="54"/>
  <c r="BT30" i="54" s="1"/>
  <c r="BP144" i="54"/>
  <c r="BV74" i="54" s="1"/>
  <c r="BP69" i="54"/>
  <c r="BP151" i="54"/>
  <c r="BT78" i="54" s="1"/>
  <c r="BP57" i="54"/>
  <c r="BT31" i="54" s="1"/>
  <c r="BP141" i="54"/>
  <c r="BP11" i="54"/>
  <c r="BT8" i="54" s="1"/>
  <c r="BP33" i="54"/>
  <c r="BT19" i="54" s="1"/>
  <c r="BP148" i="54"/>
  <c r="BP155" i="54"/>
  <c r="BT80" i="54" s="1"/>
  <c r="BP31" i="54"/>
  <c r="BT18" i="54" s="1"/>
  <c r="BP102" i="54"/>
  <c r="BP67" i="54"/>
  <c r="BT36" i="54" s="1"/>
  <c r="BP161" i="54"/>
  <c r="BT83" i="54" s="1"/>
  <c r="BQ50" i="54"/>
  <c r="BW27" i="54" s="1"/>
  <c r="BP149" i="54"/>
  <c r="BT77" i="54" s="1"/>
  <c r="BQ36" i="54"/>
  <c r="BW20" i="54" s="1"/>
  <c r="BP206" i="54"/>
  <c r="EC12" i="54"/>
  <c r="EA12" i="54"/>
  <c r="ED12" i="54"/>
  <c r="EB12" i="54"/>
  <c r="DX12" i="54"/>
  <c r="DY12" i="54"/>
  <c r="DS12" i="54"/>
  <c r="DT12" i="54" s="1"/>
  <c r="DU12" i="54" s="1"/>
  <c r="EF12" i="54"/>
  <c r="EE12" i="54"/>
  <c r="DZ12" i="54"/>
  <c r="DQ12" i="54"/>
  <c r="DR12" i="54" s="1"/>
  <c r="BP106" i="54"/>
  <c r="BV55" i="54" s="1"/>
  <c r="BP34" i="54"/>
  <c r="BP165" i="54"/>
  <c r="BT85" i="54" s="1"/>
  <c r="BP14" i="54"/>
  <c r="BV9" i="54" s="1"/>
  <c r="BP7" i="54"/>
  <c r="BP41" i="54"/>
  <c r="BT23" i="54" s="1"/>
  <c r="AP20" i="44"/>
  <c r="BP159" i="54"/>
  <c r="BT82" i="54" s="1"/>
  <c r="BP175" i="54"/>
  <c r="BT90" i="54" s="1"/>
  <c r="BP172" i="54"/>
  <c r="AP22" i="44"/>
  <c r="BP85" i="54"/>
  <c r="BT45" i="54" s="1"/>
  <c r="BP9" i="54"/>
  <c r="BT7" i="54" s="1"/>
  <c r="BQ8" i="54"/>
  <c r="BW6" i="54" s="1"/>
  <c r="BP28" i="54"/>
  <c r="BV16" i="54" s="1"/>
  <c r="BP45" i="54"/>
  <c r="BT25" i="54" s="1"/>
  <c r="BQ90" i="54"/>
  <c r="BW47" i="54" s="1"/>
  <c r="BQ12" i="54"/>
  <c r="BW8" i="54" s="1"/>
  <c r="BP98" i="54"/>
  <c r="BV51" i="54" s="1"/>
  <c r="BQ101" i="54"/>
  <c r="BU53" i="54" s="1"/>
  <c r="BP136" i="54"/>
  <c r="BV70" i="54" s="1"/>
  <c r="AP21" i="44"/>
  <c r="BQ26" i="54"/>
  <c r="BW15" i="54" s="1"/>
  <c r="BQ76" i="54"/>
  <c r="BW40" i="54" s="1"/>
  <c r="AP13" i="44"/>
  <c r="BP129" i="54"/>
  <c r="BT67" i="54" s="1"/>
  <c r="BP168" i="54"/>
  <c r="EF9" i="54"/>
  <c r="EB9" i="54"/>
  <c r="EC9" i="54"/>
  <c r="EE9" i="54"/>
  <c r="DQ9" i="54"/>
  <c r="DR9" i="54" s="1"/>
  <c r="DX9" i="54"/>
  <c r="DZ9" i="54"/>
  <c r="ED9" i="54"/>
  <c r="EA9" i="54"/>
  <c r="DS9" i="54"/>
  <c r="DT9" i="54" s="1"/>
  <c r="DU9" i="54" s="1"/>
  <c r="DY9" i="54"/>
  <c r="BP18" i="54"/>
  <c r="BV11" i="54" s="1"/>
  <c r="BP200" i="54"/>
  <c r="BP125" i="54"/>
  <c r="BT65" i="54" s="1"/>
  <c r="BP153" i="54"/>
  <c r="BT79" i="54" s="1"/>
  <c r="EO13" i="54"/>
  <c r="BP91" i="54"/>
  <c r="BT48" i="54" s="1"/>
  <c r="BP99" i="54"/>
  <c r="BT52" i="54" s="1"/>
  <c r="BP25" i="54"/>
  <c r="BP112" i="54"/>
  <c r="BV58" i="54" s="1"/>
  <c r="BP196" i="54"/>
  <c r="BV100" i="54" s="1"/>
  <c r="BP81" i="54"/>
  <c r="BT43" i="54" s="1"/>
  <c r="BP49" i="54"/>
  <c r="BT27" i="54" s="1"/>
  <c r="BP174" i="54"/>
  <c r="BV89" i="54" s="1"/>
  <c r="BQ62" i="54"/>
  <c r="BW33" i="54" s="1"/>
  <c r="BP73" i="54"/>
  <c r="BT39" i="54" s="1"/>
  <c r="BP198" i="54"/>
  <c r="ED10" i="54"/>
  <c r="DY10" i="54"/>
  <c r="DS10" i="54"/>
  <c r="DT10" i="54" s="1"/>
  <c r="DU10" i="54" s="1"/>
  <c r="EE10" i="54"/>
  <c r="EB10" i="54"/>
  <c r="EC10" i="54"/>
  <c r="DX10" i="54"/>
  <c r="EA10" i="54"/>
  <c r="DZ10" i="54"/>
  <c r="DQ10" i="54"/>
  <c r="DR10" i="54" s="1"/>
  <c r="EF10" i="54"/>
  <c r="BP79" i="54"/>
  <c r="BT42" i="54" s="1"/>
  <c r="BQ88" i="54"/>
  <c r="BW46" i="54" s="1"/>
  <c r="BQ39" i="54"/>
  <c r="BU22" i="54" s="1"/>
  <c r="BP133" i="54"/>
  <c r="BT69" i="54" s="1"/>
  <c r="BQ40" i="54"/>
  <c r="BW22" i="54" s="1"/>
  <c r="BP154" i="54"/>
  <c r="BV79" i="54" s="1"/>
  <c r="BP30" i="54"/>
  <c r="BV17" i="54" s="1"/>
  <c r="BQ181" i="54"/>
  <c r="BU93" i="54" s="1"/>
  <c r="BQ72" i="54"/>
  <c r="BW38" i="54" s="1"/>
  <c r="BP84" i="54"/>
  <c r="BV44" i="54" s="1"/>
  <c r="AP14" i="44"/>
  <c r="BP173" i="54"/>
  <c r="BT89" i="54" s="1"/>
  <c r="BP75" i="54"/>
  <c r="BT40" i="54" s="1"/>
  <c r="AP18" i="44"/>
  <c r="BQ107" i="54"/>
  <c r="BU56" i="54" s="1"/>
  <c r="BQ38" i="54"/>
  <c r="BW21" i="54" s="1"/>
  <c r="BP146" i="54"/>
  <c r="BV75" i="54" s="1"/>
  <c r="BP120" i="54"/>
  <c r="BV62" i="54" s="1"/>
  <c r="BP182" i="54"/>
  <c r="BV93" i="54" s="1"/>
  <c r="BP197" i="54"/>
  <c r="BT101" i="54" s="1"/>
  <c r="EB8" i="54"/>
  <c r="DQ8" i="54"/>
  <c r="DR8" i="54" s="1"/>
  <c r="EC8" i="54"/>
  <c r="DS8" i="54"/>
  <c r="DT8" i="54" s="1"/>
  <c r="DU8" i="54" s="1"/>
  <c r="DY8" i="54"/>
  <c r="ED8" i="54"/>
  <c r="EE8" i="54"/>
  <c r="EA8" i="54"/>
  <c r="DZ8" i="54"/>
  <c r="DX8" i="54"/>
  <c r="EF8" i="54"/>
  <c r="BP121" i="54"/>
  <c r="BT63" i="54" s="1"/>
  <c r="BQ23" i="54"/>
  <c r="BU14" i="54" s="1"/>
  <c r="EI13" i="54"/>
  <c r="EJ13" i="54"/>
  <c r="EU11" i="54"/>
  <c r="EV11" i="54"/>
  <c r="AL4" i="47"/>
  <c r="AN4" i="47"/>
  <c r="K17" i="41"/>
  <c r="N17" i="41" s="1"/>
  <c r="K11" i="41"/>
  <c r="N11" i="41" s="1"/>
  <c r="K14" i="41"/>
  <c r="N14" i="41" s="1"/>
  <c r="H17" i="42"/>
  <c r="I16" i="42"/>
  <c r="K15" i="41"/>
  <c r="K12" i="41"/>
  <c r="K9" i="41"/>
  <c r="K7" i="41"/>
  <c r="K8" i="41"/>
  <c r="AJ4" i="47"/>
  <c r="K6" i="41"/>
  <c r="AH4" i="47"/>
  <c r="K16" i="41"/>
  <c r="K13" i="41"/>
  <c r="K10" i="41"/>
  <c r="B39" i="49"/>
  <c r="C10" i="49"/>
  <c r="DP10" i="44"/>
  <c r="DQ10" i="44" s="1"/>
  <c r="DN10" i="44"/>
  <c r="DO10" i="44" s="1"/>
  <c r="DL10" i="44"/>
  <c r="DM10" i="44" s="1"/>
  <c r="DJ10" i="44"/>
  <c r="DK10" i="44" s="1"/>
  <c r="DH10" i="44"/>
  <c r="DI10" i="44" s="1"/>
  <c r="DF10" i="44"/>
  <c r="DG10" i="44" s="1"/>
  <c r="DD10" i="44"/>
  <c r="DE10" i="44" s="1"/>
  <c r="DB10" i="44"/>
  <c r="DC10" i="44" s="1"/>
  <c r="EJ11" i="54" l="1"/>
  <c r="EM11" i="54"/>
  <c r="EL11" i="54"/>
  <c r="EX13" i="54"/>
  <c r="EW11" i="54"/>
  <c r="EP11" i="54"/>
  <c r="ER11" i="54"/>
  <c r="EU13" i="54"/>
  <c r="AT17" i="44"/>
  <c r="AX17" i="44" s="1"/>
  <c r="AY17" i="44" s="1"/>
  <c r="ES13" i="54"/>
  <c r="EY13" i="54"/>
  <c r="EY11" i="54"/>
  <c r="BQ120" i="54"/>
  <c r="BW62" i="54" s="1"/>
  <c r="BQ79" i="54"/>
  <c r="BU42" i="54" s="1"/>
  <c r="BQ196" i="54"/>
  <c r="BW100" i="54" s="1"/>
  <c r="EQ13" i="54"/>
  <c r="BQ106" i="54"/>
  <c r="BW55" i="54" s="1"/>
  <c r="BQ11" i="54"/>
  <c r="BU8" i="54" s="1"/>
  <c r="BQ109" i="54"/>
  <c r="BU57" i="54" s="1"/>
  <c r="BQ56" i="54"/>
  <c r="BW30" i="54" s="1"/>
  <c r="BQ94" i="54"/>
  <c r="BW49" i="54" s="1"/>
  <c r="BQ44" i="54"/>
  <c r="BW24" i="54" s="1"/>
  <c r="BQ19" i="54"/>
  <c r="BU12" i="54" s="1"/>
  <c r="BQ70" i="54"/>
  <c r="BW37" i="54" s="1"/>
  <c r="BQ161" i="54"/>
  <c r="BU83" i="54" s="1"/>
  <c r="BQ82" i="54"/>
  <c r="BW43" i="54" s="1"/>
  <c r="BQ119" i="54"/>
  <c r="BU62" i="54" s="1"/>
  <c r="BQ55" i="54"/>
  <c r="BU30" i="54" s="1"/>
  <c r="BQ205" i="54"/>
  <c r="BU105" i="54" s="1"/>
  <c r="BQ46" i="54"/>
  <c r="BW25" i="54" s="1"/>
  <c r="BQ183" i="54"/>
  <c r="BU94" i="54" s="1"/>
  <c r="BQ145" i="54"/>
  <c r="BU75" i="54" s="1"/>
  <c r="BQ134" i="54"/>
  <c r="BW69" i="54" s="1"/>
  <c r="BQ78" i="54"/>
  <c r="BW41" i="54" s="1"/>
  <c r="EN13" i="54"/>
  <c r="BQ33" i="54"/>
  <c r="BU19" i="54" s="1"/>
  <c r="BQ167" i="54"/>
  <c r="BU86" i="54" s="1"/>
  <c r="BQ128" i="54"/>
  <c r="BW66" i="54" s="1"/>
  <c r="BQ87" i="54"/>
  <c r="BU46" i="54" s="1"/>
  <c r="BQ108" i="54"/>
  <c r="BW56" i="54" s="1"/>
  <c r="BQ98" i="54"/>
  <c r="BW51" i="54" s="1"/>
  <c r="BQ123" i="54"/>
  <c r="BU64" i="54" s="1"/>
  <c r="BQ74" i="54"/>
  <c r="BW39" i="54" s="1"/>
  <c r="BQ163" i="54"/>
  <c r="BU84" i="54" s="1"/>
  <c r="BQ32" i="54"/>
  <c r="BW18" i="54" s="1"/>
  <c r="BQ86" i="54"/>
  <c r="BW45" i="54" s="1"/>
  <c r="BQ64" i="54"/>
  <c r="BW34" i="54" s="1"/>
  <c r="BQ81" i="54"/>
  <c r="BU43" i="54" s="1"/>
  <c r="BQ99" i="54"/>
  <c r="BU52" i="54" s="1"/>
  <c r="BQ129" i="54"/>
  <c r="BU67" i="54" s="1"/>
  <c r="BQ45" i="54"/>
  <c r="BU25" i="54" s="1"/>
  <c r="BQ85" i="54"/>
  <c r="BU45" i="54" s="1"/>
  <c r="BQ159" i="54"/>
  <c r="BU82" i="54" s="1"/>
  <c r="BQ14" i="54"/>
  <c r="BW9" i="54" s="1"/>
  <c r="BQ31" i="54"/>
  <c r="BU18" i="54" s="1"/>
  <c r="BQ151" i="54"/>
  <c r="BU78" i="54" s="1"/>
  <c r="BQ179" i="54"/>
  <c r="BU92" i="54" s="1"/>
  <c r="BQ184" i="54"/>
  <c r="BW94" i="54" s="1"/>
  <c r="BQ138" i="54"/>
  <c r="BW71" i="54" s="1"/>
  <c r="BQ104" i="54"/>
  <c r="BW54" i="54" s="1"/>
  <c r="BQ27" i="54"/>
  <c r="BU16" i="54" s="1"/>
  <c r="BQ43" i="54"/>
  <c r="BU24" i="54" s="1"/>
  <c r="BQ47" i="54"/>
  <c r="BU26" i="54" s="1"/>
  <c r="BQ52" i="54"/>
  <c r="BW28" i="54" s="1"/>
  <c r="BQ169" i="54"/>
  <c r="BU87" i="54" s="1"/>
  <c r="BQ137" i="54"/>
  <c r="BU71" i="54" s="1"/>
  <c r="BQ100" i="54"/>
  <c r="BW52" i="54" s="1"/>
  <c r="BQ133" i="54"/>
  <c r="BU69" i="54" s="1"/>
  <c r="BQ165" i="54"/>
  <c r="BU85" i="54" s="1"/>
  <c r="BQ155" i="54"/>
  <c r="BU80" i="54" s="1"/>
  <c r="BQ142" i="54"/>
  <c r="BW73" i="54" s="1"/>
  <c r="BQ68" i="54"/>
  <c r="BW36" i="54" s="1"/>
  <c r="BQ188" i="54"/>
  <c r="BW96" i="54" s="1"/>
  <c r="BQ150" i="54"/>
  <c r="BW77" i="54" s="1"/>
  <c r="BQ139" i="54"/>
  <c r="BU72" i="54" s="1"/>
  <c r="BQ89" i="54"/>
  <c r="BU47" i="54" s="1"/>
  <c r="BQ71" i="54"/>
  <c r="BU38" i="54" s="1"/>
  <c r="BQ16" i="54"/>
  <c r="BW10" i="54" s="1"/>
  <c r="BQ63" i="54"/>
  <c r="BU34" i="54" s="1"/>
  <c r="AU17" i="44"/>
  <c r="AZ17" i="44" s="1"/>
  <c r="BA17" i="44" s="1"/>
  <c r="BQ174" i="54"/>
  <c r="BW89" i="54" s="1"/>
  <c r="BQ41" i="54"/>
  <c r="BU23" i="54" s="1"/>
  <c r="BQ67" i="54"/>
  <c r="BU36" i="54" s="1"/>
  <c r="BQ144" i="54"/>
  <c r="BW74" i="54" s="1"/>
  <c r="BQ203" i="54"/>
  <c r="BU104" i="54" s="1"/>
  <c r="BQ110" i="54"/>
  <c r="BW57" i="54" s="1"/>
  <c r="BQ117" i="54"/>
  <c r="BU61" i="54" s="1"/>
  <c r="BQ97" i="54"/>
  <c r="BU51" i="54" s="1"/>
  <c r="BQ15" i="54"/>
  <c r="BU10" i="54" s="1"/>
  <c r="BQ116" i="54"/>
  <c r="BW60" i="54" s="1"/>
  <c r="BQ170" i="54"/>
  <c r="BW87" i="54" s="1"/>
  <c r="BQ160" i="54"/>
  <c r="BW82" i="54" s="1"/>
  <c r="BQ53" i="54"/>
  <c r="BU29" i="54" s="1"/>
  <c r="BQ176" i="54"/>
  <c r="BW90" i="54" s="1"/>
  <c r="BQ146" i="54"/>
  <c r="BW75" i="54" s="1"/>
  <c r="BQ173" i="54"/>
  <c r="BU89" i="54" s="1"/>
  <c r="BQ18" i="54"/>
  <c r="BW11" i="54" s="1"/>
  <c r="BQ9" i="54"/>
  <c r="BU7" i="54" s="1"/>
  <c r="BQ175" i="54"/>
  <c r="BU90" i="54" s="1"/>
  <c r="BQ149" i="54"/>
  <c r="BU77" i="54" s="1"/>
  <c r="BQ57" i="54"/>
  <c r="BU31" i="54" s="1"/>
  <c r="BQ105" i="54"/>
  <c r="BU55" i="54" s="1"/>
  <c r="BQ113" i="54"/>
  <c r="BU59" i="54" s="1"/>
  <c r="BQ114" i="54"/>
  <c r="BW59" i="54" s="1"/>
  <c r="BQ42" i="54"/>
  <c r="BW23" i="54" s="1"/>
  <c r="BQ147" i="54"/>
  <c r="BU76" i="54" s="1"/>
  <c r="BQ135" i="54"/>
  <c r="BU70" i="54" s="1"/>
  <c r="BQ83" i="54"/>
  <c r="BU44" i="54" s="1"/>
  <c r="AU18" i="44"/>
  <c r="AZ18" i="44" s="1"/>
  <c r="BA18" i="44" s="1"/>
  <c r="AS18" i="44"/>
  <c r="AV18" i="44" s="1"/>
  <c r="AW18" i="44" s="1"/>
  <c r="AT18" i="44"/>
  <c r="AX18" i="44" s="1"/>
  <c r="AY18" i="44" s="1"/>
  <c r="EW10" i="54"/>
  <c r="EX10" i="54"/>
  <c r="EN8" i="54"/>
  <c r="EM8" i="54"/>
  <c r="ET8" i="54"/>
  <c r="ES8" i="54"/>
  <c r="EO10" i="54"/>
  <c r="EP10" i="54"/>
  <c r="EK10" i="54"/>
  <c r="EL10" i="54"/>
  <c r="EM9" i="54"/>
  <c r="EN9" i="54"/>
  <c r="EZ9" i="54"/>
  <c r="EY9" i="54"/>
  <c r="EY12" i="54"/>
  <c r="EZ12" i="54"/>
  <c r="EO12" i="54"/>
  <c r="EP12" i="54"/>
  <c r="EK8" i="54"/>
  <c r="EL8" i="54"/>
  <c r="BV101" i="54"/>
  <c r="BQ198" i="54"/>
  <c r="BW101" i="54" s="1"/>
  <c r="EO8" i="54"/>
  <c r="EP8" i="54"/>
  <c r="BQ84" i="54"/>
  <c r="BW44" i="54" s="1"/>
  <c r="BQ154" i="54"/>
  <c r="BW79" i="54" s="1"/>
  <c r="EI10" i="54"/>
  <c r="EJ10" i="54"/>
  <c r="EU10" i="54"/>
  <c r="EV10" i="54"/>
  <c r="BT15" i="54"/>
  <c r="BQ25" i="54"/>
  <c r="BU15" i="54" s="1"/>
  <c r="EI9" i="54"/>
  <c r="EJ9" i="54"/>
  <c r="BV67" i="54"/>
  <c r="BQ130" i="54"/>
  <c r="BW67" i="54" s="1"/>
  <c r="BQ121" i="54"/>
  <c r="BU63" i="54" s="1"/>
  <c r="EX8" i="54"/>
  <c r="EW8" i="54"/>
  <c r="EQ8" i="54"/>
  <c r="ER8" i="54"/>
  <c r="BQ182" i="54"/>
  <c r="BW93" i="54" s="1"/>
  <c r="BQ75" i="54"/>
  <c r="BU40" i="54" s="1"/>
  <c r="ET10" i="54"/>
  <c r="ES10" i="54"/>
  <c r="BQ49" i="54"/>
  <c r="BU27" i="54" s="1"/>
  <c r="BQ91" i="54"/>
  <c r="BU48" i="54" s="1"/>
  <c r="BQ153" i="54"/>
  <c r="BU79" i="54" s="1"/>
  <c r="BQ28" i="54"/>
  <c r="BW16" i="54" s="1"/>
  <c r="BT6" i="54"/>
  <c r="BQ7" i="54"/>
  <c r="BU6" i="54" s="1"/>
  <c r="BV105" i="54"/>
  <c r="BQ206" i="54"/>
  <c r="BW105" i="54" s="1"/>
  <c r="BT37" i="54"/>
  <c r="BQ69" i="54"/>
  <c r="BU37" i="54" s="1"/>
  <c r="BT35" i="54"/>
  <c r="BQ65" i="54"/>
  <c r="BU35" i="54" s="1"/>
  <c r="EU8" i="54"/>
  <c r="EV8" i="54"/>
  <c r="BQ197" i="54"/>
  <c r="BU101" i="54" s="1"/>
  <c r="AT14" i="44"/>
  <c r="AX14" i="44" s="1"/>
  <c r="AY14" i="44" s="1"/>
  <c r="AU14" i="44"/>
  <c r="AZ14" i="44" s="1"/>
  <c r="BA14" i="44" s="1"/>
  <c r="AS14" i="44"/>
  <c r="AV14" i="44" s="1"/>
  <c r="AW14" i="44" s="1"/>
  <c r="EZ10" i="54"/>
  <c r="EY10" i="54"/>
  <c r="EQ10" i="54"/>
  <c r="ER10" i="54"/>
  <c r="BQ112" i="54"/>
  <c r="BW58" i="54" s="1"/>
  <c r="BV102" i="54"/>
  <c r="BQ200" i="54"/>
  <c r="BW102" i="54" s="1"/>
  <c r="EW9" i="54"/>
  <c r="EX9" i="54"/>
  <c r="EI12" i="54"/>
  <c r="EJ12" i="54"/>
  <c r="BV53" i="54"/>
  <c r="BQ102" i="54"/>
  <c r="BW53" i="54" s="1"/>
  <c r="EO7" i="54"/>
  <c r="EP7" i="54"/>
  <c r="AS13" i="44"/>
  <c r="AV13" i="44" s="1"/>
  <c r="AW13" i="44" s="1"/>
  <c r="AT13" i="44"/>
  <c r="AX13" i="44" s="1"/>
  <c r="AY13" i="44" s="1"/>
  <c r="AU13" i="44"/>
  <c r="AZ13" i="44" s="1"/>
  <c r="BA13" i="44" s="1"/>
  <c r="AS21" i="44"/>
  <c r="AV21" i="44" s="1"/>
  <c r="AW21" i="44" s="1"/>
  <c r="AU21" i="44"/>
  <c r="AZ21" i="44" s="1"/>
  <c r="BA21" i="44" s="1"/>
  <c r="AT21" i="44"/>
  <c r="AX21" i="44" s="1"/>
  <c r="AY21" i="44" s="1"/>
  <c r="BV88" i="54"/>
  <c r="BQ172" i="54"/>
  <c r="BW88" i="54" s="1"/>
  <c r="BT73" i="54"/>
  <c r="BQ141" i="54"/>
  <c r="BU73" i="54" s="1"/>
  <c r="EY8" i="54"/>
  <c r="EZ8" i="54"/>
  <c r="EI8" i="54"/>
  <c r="EJ8" i="54"/>
  <c r="BQ30" i="54"/>
  <c r="BW17" i="54" s="1"/>
  <c r="BQ73" i="54"/>
  <c r="BU39" i="54" s="1"/>
  <c r="BQ125" i="54"/>
  <c r="BU65" i="54" s="1"/>
  <c r="EU9" i="54"/>
  <c r="EV9" i="54"/>
  <c r="EQ9" i="54"/>
  <c r="ER9" i="54"/>
  <c r="BV86" i="54"/>
  <c r="BQ168" i="54"/>
  <c r="BW86" i="54" s="1"/>
  <c r="BQ136" i="54"/>
  <c r="BW70" i="54" s="1"/>
  <c r="BV19" i="54"/>
  <c r="BQ34" i="54"/>
  <c r="BW19" i="54" s="1"/>
  <c r="BV76" i="54"/>
  <c r="BQ148" i="54"/>
  <c r="BW76" i="54" s="1"/>
  <c r="BV78" i="54"/>
  <c r="BQ152" i="54"/>
  <c r="BW78" i="54" s="1"/>
  <c r="ER7" i="54"/>
  <c r="EQ7" i="54"/>
  <c r="EN7" i="54"/>
  <c r="EM7" i="54"/>
  <c r="EO14" i="54"/>
  <c r="EP14" i="54"/>
  <c r="AM18" i="44"/>
  <c r="CO11" i="44"/>
  <c r="AM21" i="44"/>
  <c r="AM13" i="44"/>
  <c r="DW16" i="44"/>
  <c r="DW12" i="44"/>
  <c r="AM22" i="44"/>
  <c r="AM14" i="44"/>
  <c r="DW17" i="44"/>
  <c r="DW13" i="44"/>
  <c r="AM10" i="44"/>
  <c r="AM15" i="44"/>
  <c r="DW14" i="44"/>
  <c r="AM17" i="44"/>
  <c r="DW11" i="44"/>
  <c r="AP11" i="44"/>
  <c r="AM20" i="44"/>
  <c r="AM12" i="44"/>
  <c r="DW18" i="44"/>
  <c r="DW15" i="44"/>
  <c r="AM11" i="44"/>
  <c r="AM19" i="44"/>
  <c r="DW19" i="44"/>
  <c r="AM16" i="44"/>
  <c r="AS22" i="44"/>
  <c r="AV22" i="44" s="1"/>
  <c r="AW22" i="44" s="1"/>
  <c r="AU22" i="44"/>
  <c r="AZ22" i="44" s="1"/>
  <c r="BA22" i="44" s="1"/>
  <c r="AT22" i="44"/>
  <c r="AX22" i="44" s="1"/>
  <c r="AY22" i="44" s="1"/>
  <c r="ES12" i="54"/>
  <c r="ET12" i="54"/>
  <c r="EI7" i="54"/>
  <c r="EJ7" i="54"/>
  <c r="ER14" i="54"/>
  <c r="EQ14" i="54"/>
  <c r="ES14" i="54"/>
  <c r="ET14" i="54"/>
  <c r="AT12" i="44"/>
  <c r="AX12" i="44" s="1"/>
  <c r="AY12" i="44" s="1"/>
  <c r="AS12" i="44"/>
  <c r="AV12" i="44" s="1"/>
  <c r="AW12" i="44" s="1"/>
  <c r="AU12" i="44"/>
  <c r="AZ12" i="44" s="1"/>
  <c r="BA12" i="44" s="1"/>
  <c r="BQ92" i="54"/>
  <c r="BW48" i="54" s="1"/>
  <c r="EM10" i="54"/>
  <c r="EN10" i="54"/>
  <c r="EK9" i="54"/>
  <c r="EL9" i="54"/>
  <c r="EK12" i="54"/>
  <c r="EL12" i="54"/>
  <c r="EW7" i="54"/>
  <c r="EX7" i="54"/>
  <c r="BQ202" i="54"/>
  <c r="BW103" i="54" s="1"/>
  <c r="BQ180" i="54"/>
  <c r="BW92" i="54" s="1"/>
  <c r="BQ178" i="54"/>
  <c r="BW91" i="54" s="1"/>
  <c r="BQ204" i="54"/>
  <c r="BW104" i="54" s="1"/>
  <c r="BQ156" i="54"/>
  <c r="BW80" i="54" s="1"/>
  <c r="BQ60" i="54"/>
  <c r="BW32" i="54" s="1"/>
  <c r="BQ201" i="54"/>
  <c r="BU103" i="54" s="1"/>
  <c r="EY14" i="54"/>
  <c r="EZ14" i="54"/>
  <c r="EK14" i="54"/>
  <c r="EL14" i="54"/>
  <c r="AS16" i="44"/>
  <c r="AV16" i="44" s="1"/>
  <c r="AW16" i="44" s="1"/>
  <c r="AT16" i="44"/>
  <c r="AX16" i="44" s="1"/>
  <c r="AY16" i="44" s="1"/>
  <c r="AU16" i="44"/>
  <c r="AZ16" i="44" s="1"/>
  <c r="BA16" i="44" s="1"/>
  <c r="AS19" i="44"/>
  <c r="AV19" i="44" s="1"/>
  <c r="AW19" i="44" s="1"/>
  <c r="AU19" i="44"/>
  <c r="AZ19" i="44" s="1"/>
  <c r="BA19" i="44" s="1"/>
  <c r="AT19" i="44"/>
  <c r="AX19" i="44" s="1"/>
  <c r="AY19" i="44" s="1"/>
  <c r="EN14" i="54"/>
  <c r="EM14" i="54"/>
  <c r="BQ186" i="54"/>
  <c r="BW95" i="54" s="1"/>
  <c r="BQ54" i="54"/>
  <c r="BW29" i="54" s="1"/>
  <c r="BQ199" i="54"/>
  <c r="BU102" i="54" s="1"/>
  <c r="BQ191" i="54"/>
  <c r="BU98" i="54" s="1"/>
  <c r="BQ122" i="54"/>
  <c r="BW63" i="54" s="1"/>
  <c r="EO9" i="54"/>
  <c r="EP9" i="54"/>
  <c r="ES9" i="54"/>
  <c r="ET9" i="54"/>
  <c r="EN12" i="54"/>
  <c r="EM12" i="54"/>
  <c r="EQ12" i="54"/>
  <c r="ER12" i="54"/>
  <c r="ET7" i="54"/>
  <c r="ES7" i="54"/>
  <c r="EL7" i="54"/>
  <c r="EK7" i="54"/>
  <c r="EV14" i="54"/>
  <c r="EU14" i="54"/>
  <c r="AS15" i="44"/>
  <c r="AV15" i="44" s="1"/>
  <c r="AW15" i="44" s="1"/>
  <c r="AU15" i="44"/>
  <c r="AZ15" i="44" s="1"/>
  <c r="BA15" i="44" s="1"/>
  <c r="AT15" i="44"/>
  <c r="AX15" i="44" s="1"/>
  <c r="AY15" i="44" s="1"/>
  <c r="AS20" i="44"/>
  <c r="AV20" i="44" s="1"/>
  <c r="AW20" i="44" s="1"/>
  <c r="AT20" i="44"/>
  <c r="AX20" i="44" s="1"/>
  <c r="AY20" i="44" s="1"/>
  <c r="AU20" i="44"/>
  <c r="AZ20" i="44" s="1"/>
  <c r="BA20" i="44" s="1"/>
  <c r="EW12" i="54"/>
  <c r="EX12" i="54"/>
  <c r="EU12" i="54"/>
  <c r="EV12" i="54"/>
  <c r="BQ29" i="54"/>
  <c r="BU17" i="54" s="1"/>
  <c r="EU7" i="54"/>
  <c r="EV7" i="54"/>
  <c r="EY7" i="54"/>
  <c r="EZ7" i="54"/>
  <c r="BQ189" i="54"/>
  <c r="BU97" i="54" s="1"/>
  <c r="BQ193" i="54"/>
  <c r="BU99" i="54" s="1"/>
  <c r="BQ164" i="54"/>
  <c r="BW84" i="54" s="1"/>
  <c r="BQ59" i="54"/>
  <c r="BU32" i="54" s="1"/>
  <c r="BQ21" i="54"/>
  <c r="BU13" i="54" s="1"/>
  <c r="BQ190" i="54"/>
  <c r="BW97" i="54" s="1"/>
  <c r="BQ192" i="54"/>
  <c r="BW98" i="54" s="1"/>
  <c r="BQ162" i="54"/>
  <c r="BW83" i="54" s="1"/>
  <c r="BQ58" i="54"/>
  <c r="BW31" i="54" s="1"/>
  <c r="EI14" i="54"/>
  <c r="EJ14" i="54"/>
  <c r="EW14" i="54"/>
  <c r="EX14" i="54"/>
  <c r="BQ177" i="54"/>
  <c r="BU91" i="54" s="1"/>
  <c r="Y6" i="44"/>
  <c r="BF5" i="54"/>
  <c r="BH5" i="54"/>
  <c r="BC5" i="54"/>
  <c r="BD5" i="54"/>
  <c r="BI5" i="54"/>
  <c r="BE5" i="54"/>
  <c r="BJ5" i="54"/>
  <c r="BB5" i="54"/>
  <c r="BG5" i="54"/>
  <c r="BQ61" i="54"/>
  <c r="BU33" i="54" s="1"/>
  <c r="BQ51" i="54"/>
  <c r="BU28" i="54" s="1"/>
  <c r="BQ171" i="54"/>
  <c r="BU88" i="54" s="1"/>
  <c r="BQ96" i="54"/>
  <c r="BW50" i="54" s="1"/>
  <c r="BQ143" i="54"/>
  <c r="BU74" i="54" s="1"/>
  <c r="BQ80" i="54"/>
  <c r="BW42" i="54" s="1"/>
  <c r="P14" i="41"/>
  <c r="O14" i="41"/>
  <c r="P11" i="41"/>
  <c r="O11" i="41"/>
  <c r="P17" i="41"/>
  <c r="O17" i="41"/>
  <c r="N9" i="41"/>
  <c r="N15" i="41"/>
  <c r="N7" i="41"/>
  <c r="O7" i="41" s="1"/>
  <c r="N16" i="41"/>
  <c r="N13" i="41"/>
  <c r="N12" i="41"/>
  <c r="N6" i="41"/>
  <c r="O6" i="41" s="1"/>
  <c r="N10" i="41"/>
  <c r="N8" i="41"/>
  <c r="O8" i="41" s="1"/>
  <c r="H18" i="42"/>
  <c r="I17" i="42"/>
  <c r="B40" i="49"/>
  <c r="C11" i="49"/>
  <c r="AM7" i="44" l="1"/>
  <c r="Y1009" i="44" s="1"/>
  <c r="AU11" i="44"/>
  <c r="AZ11" i="44" s="1"/>
  <c r="BA11" i="44" s="1"/>
  <c r="AS11" i="44"/>
  <c r="AV11" i="44" s="1"/>
  <c r="AW11" i="44" s="1"/>
  <c r="AT11" i="44"/>
  <c r="AX11" i="44" s="1"/>
  <c r="AY11" i="44" s="1"/>
  <c r="P12" i="41"/>
  <c r="O12" i="41"/>
  <c r="P13" i="41"/>
  <c r="O13" i="41"/>
  <c r="P10" i="41"/>
  <c r="O10" i="41"/>
  <c r="P16" i="41"/>
  <c r="O16" i="41"/>
  <c r="P15" i="41"/>
  <c r="O15" i="41"/>
  <c r="P9" i="41"/>
  <c r="O9" i="41"/>
  <c r="H19" i="42"/>
  <c r="I18" i="42"/>
  <c r="B41" i="49"/>
  <c r="C12" i="49"/>
  <c r="CN14" i="44"/>
  <c r="CO14" i="44" s="1"/>
  <c r="CN15" i="44"/>
  <c r="CO15" i="44" s="1"/>
  <c r="CN16" i="44"/>
  <c r="CO16" i="44" s="1"/>
  <c r="CN17" i="44"/>
  <c r="CO17" i="44" s="1"/>
  <c r="CN18" i="44"/>
  <c r="CO18" i="44" s="1"/>
  <c r="CN19" i="44"/>
  <c r="CO19" i="44" s="1"/>
  <c r="CN20" i="44"/>
  <c r="CO20" i="44" s="1"/>
  <c r="CN21" i="44"/>
  <c r="CO21" i="44" s="1"/>
  <c r="Y97" i="44" l="1"/>
  <c r="AA956" i="44"/>
  <c r="Z905" i="44"/>
  <c r="Y321" i="44"/>
  <c r="Z831" i="44"/>
  <c r="Y747" i="44"/>
  <c r="AA530" i="44"/>
  <c r="AA304" i="44"/>
  <c r="Z881" i="44"/>
  <c r="Y592" i="44"/>
  <c r="Z96" i="44"/>
  <c r="Y875" i="44"/>
  <c r="AA803" i="44"/>
  <c r="Z394" i="44"/>
  <c r="Z658" i="44"/>
  <c r="Y107" i="44"/>
  <c r="AA368" i="44"/>
  <c r="Y30" i="44"/>
  <c r="Y229" i="44"/>
  <c r="AA732" i="44"/>
  <c r="AA1005" i="44"/>
  <c r="Z719" i="44"/>
  <c r="Y700" i="44"/>
  <c r="Y822" i="44"/>
  <c r="Z871" i="44"/>
  <c r="Y985" i="44"/>
  <c r="Z340" i="44"/>
  <c r="Y732" i="44"/>
  <c r="Y216" i="44"/>
  <c r="AA765" i="44"/>
  <c r="Z183" i="44"/>
  <c r="Y340" i="44"/>
  <c r="Z994" i="44"/>
  <c r="Y167" i="44"/>
  <c r="Z391" i="44"/>
  <c r="Z108" i="44"/>
  <c r="Y916" i="44"/>
  <c r="Z188" i="44"/>
  <c r="AA257" i="44"/>
  <c r="Z290" i="44"/>
  <c r="AA68" i="44"/>
  <c r="Y824" i="44"/>
  <c r="Y124" i="44"/>
  <c r="AA446" i="44"/>
  <c r="AA555" i="44"/>
  <c r="Y786" i="44"/>
  <c r="AA57" i="44"/>
  <c r="Z910" i="44"/>
  <c r="Y143" i="44"/>
  <c r="AA896" i="44"/>
  <c r="Y111" i="44"/>
  <c r="AA327" i="44"/>
  <c r="AA758" i="44"/>
  <c r="Y726" i="44"/>
  <c r="AA760" i="44"/>
  <c r="Y703" i="44"/>
  <c r="Y878" i="44"/>
  <c r="Y607" i="44"/>
  <c r="Z249" i="44"/>
  <c r="AA430" i="44"/>
  <c r="Z10" i="44"/>
  <c r="Z686" i="44"/>
  <c r="AA360" i="44"/>
  <c r="Y150" i="44"/>
  <c r="AA526" i="44"/>
  <c r="Y477" i="44"/>
  <c r="AA595" i="44"/>
  <c r="Y263" i="44"/>
  <c r="AA413" i="44"/>
  <c r="Y821" i="44"/>
  <c r="Y778" i="44"/>
  <c r="Z360" i="44"/>
  <c r="Y249" i="44"/>
  <c r="AA472" i="44"/>
  <c r="Y543" i="44"/>
  <c r="AA468" i="44"/>
  <c r="Y968" i="44"/>
  <c r="Z65" i="44"/>
  <c r="Z121" i="44"/>
  <c r="Y432" i="44"/>
  <c r="AA957" i="44"/>
  <c r="Y917" i="44"/>
  <c r="Z789" i="44"/>
  <c r="Z413" i="44"/>
  <c r="Z226" i="44"/>
  <c r="Y362" i="44"/>
  <c r="Z301" i="44"/>
  <c r="Z246" i="44"/>
  <c r="AA428" i="44"/>
  <c r="Z576" i="44"/>
  <c r="AA302" i="44"/>
  <c r="Y10" i="44"/>
  <c r="AA300" i="44"/>
  <c r="AA741" i="44"/>
  <c r="AA258" i="44"/>
  <c r="Y548" i="44"/>
  <c r="Z796" i="44"/>
  <c r="Z241" i="44"/>
  <c r="AA261" i="44"/>
  <c r="Z270" i="44"/>
  <c r="AA276" i="44"/>
  <c r="AA533" i="44"/>
  <c r="Z813" i="44"/>
  <c r="Z703" i="44"/>
  <c r="AA301" i="44"/>
  <c r="Y364" i="44"/>
  <c r="Z737" i="44"/>
  <c r="Z985" i="44"/>
  <c r="AA728" i="44"/>
  <c r="Y852" i="44"/>
  <c r="Z478" i="44"/>
  <c r="AA720" i="44"/>
  <c r="Y282" i="44"/>
  <c r="Z172" i="44"/>
  <c r="AA918" i="44"/>
  <c r="Y168" i="44"/>
  <c r="AA379" i="44"/>
  <c r="Z884" i="44"/>
  <c r="Z440" i="44"/>
  <c r="AA63" i="44"/>
  <c r="Y855" i="44"/>
  <c r="Y766" i="44"/>
  <c r="AA10" i="44"/>
  <c r="AA427" i="44"/>
  <c r="AA350" i="44"/>
  <c r="Z112" i="44"/>
  <c r="Z255" i="44"/>
  <c r="Y612" i="44"/>
  <c r="Y760" i="44"/>
  <c r="Z362" i="44"/>
  <c r="Z909" i="44"/>
  <c r="AA399" i="44"/>
  <c r="AA442" i="44"/>
  <c r="Y741" i="44"/>
  <c r="AA949" i="44"/>
  <c r="Y258" i="44"/>
  <c r="AA609" i="44"/>
  <c r="Z702" i="44"/>
  <c r="AA568" i="44"/>
  <c r="Y894" i="44"/>
  <c r="Y964" i="44"/>
  <c r="Y440" i="44"/>
  <c r="Y307" i="44"/>
  <c r="Z144" i="44"/>
  <c r="Z866" i="44"/>
  <c r="Y281" i="44"/>
  <c r="AA886" i="44"/>
  <c r="Z489" i="44"/>
  <c r="AA343" i="44"/>
  <c r="Y720" i="44"/>
  <c r="Y356" i="44"/>
  <c r="Z581" i="44"/>
  <c r="AA602" i="44"/>
  <c r="AA408" i="44"/>
  <c r="Y588" i="44"/>
  <c r="Z266" i="44"/>
  <c r="Y658" i="44"/>
  <c r="Y70" i="44"/>
  <c r="Y881" i="44"/>
  <c r="AA561" i="44"/>
  <c r="AA129" i="44"/>
  <c r="Z918" i="44"/>
  <c r="Y489" i="44"/>
  <c r="AA932" i="44"/>
  <c r="Z350" i="44"/>
  <c r="Z158" i="44"/>
  <c r="Y954" i="44"/>
  <c r="Y513" i="44"/>
  <c r="Y255" i="44"/>
  <c r="Y313" i="44"/>
  <c r="Z338" i="44"/>
  <c r="AA246" i="44"/>
  <c r="AA53" i="44"/>
  <c r="Z311" i="44"/>
  <c r="Y674" i="44"/>
  <c r="Z722" i="44"/>
  <c r="Z68" i="44"/>
  <c r="Y738" i="44"/>
  <c r="Y577" i="44"/>
  <c r="AA700" i="44"/>
  <c r="Y710" i="44"/>
  <c r="AA418" i="44"/>
  <c r="AA183" i="44"/>
  <c r="Y121" i="44"/>
  <c r="AA833" i="44"/>
  <c r="AA689" i="44"/>
  <c r="AA438" i="44"/>
  <c r="Y870" i="44"/>
  <c r="Y801" i="44"/>
  <c r="Z395" i="44"/>
  <c r="Y87" i="44"/>
  <c r="Y270" i="44"/>
  <c r="Y932" i="44"/>
  <c r="Z105" i="44"/>
  <c r="Y491" i="44"/>
  <c r="AA691" i="44"/>
  <c r="Y803" i="44"/>
  <c r="Z561" i="44"/>
  <c r="Z129" i="44"/>
  <c r="Y368" i="44"/>
  <c r="Y719" i="44"/>
  <c r="Y936" i="44"/>
  <c r="Z845" i="44"/>
  <c r="AA397" i="44"/>
  <c r="Y84" i="44"/>
  <c r="AA364" i="44"/>
  <c r="Z555" i="44"/>
  <c r="AA786" i="44"/>
  <c r="Z57" i="44"/>
  <c r="AA910" i="44"/>
  <c r="AA669" i="44"/>
  <c r="Y53" i="44"/>
  <c r="Z307" i="44"/>
  <c r="Y662" i="44"/>
  <c r="Y979" i="44"/>
  <c r="Y381" i="44"/>
  <c r="AA860" i="44"/>
  <c r="Y699" i="44"/>
  <c r="AA645" i="44"/>
  <c r="Y129" i="44"/>
  <c r="Z210" i="44"/>
  <c r="Z397" i="44"/>
  <c r="Z343" i="44"/>
  <c r="Y660" i="44"/>
  <c r="Z942" i="44"/>
  <c r="AA210" i="44"/>
  <c r="Y526" i="44"/>
  <c r="Y485" i="44"/>
  <c r="AA443" i="44"/>
  <c r="Z434" i="44"/>
  <c r="AA612" i="44"/>
  <c r="AA242" i="44"/>
  <c r="Y108" i="44"/>
  <c r="Z956" i="44"/>
  <c r="Y135" i="44"/>
  <c r="Y257" i="44"/>
  <c r="Y290" i="44"/>
  <c r="Y34" i="44"/>
  <c r="Y412" i="44"/>
  <c r="Y158" i="44"/>
  <c r="AA954" i="44"/>
  <c r="AA706" i="44"/>
  <c r="AA234" i="44"/>
  <c r="Z367" i="44"/>
  <c r="Z728" i="44"/>
  <c r="AA734" i="44"/>
  <c r="Y777" i="44"/>
  <c r="AA321" i="44"/>
  <c r="Y311" i="44"/>
  <c r="AA349" i="44"/>
  <c r="AA616" i="44"/>
  <c r="AA85" i="44"/>
  <c r="Z638" i="44"/>
  <c r="Z239" i="44"/>
  <c r="Z82" i="44"/>
  <c r="AA135" i="44"/>
  <c r="Z442" i="44"/>
  <c r="Z472" i="44"/>
  <c r="Y373" i="44"/>
  <c r="AA502" i="44"/>
  <c r="Z450" i="44"/>
  <c r="Z936" i="44"/>
  <c r="AA479" i="44"/>
  <c r="Z888" i="44"/>
  <c r="AA873" i="44"/>
  <c r="Z842" i="44"/>
  <c r="Z261" i="44"/>
  <c r="AA656" i="44"/>
  <c r="Z868" i="44"/>
  <c r="Z349" i="44"/>
  <c r="AA308" i="44"/>
  <c r="Z486" i="44"/>
  <c r="Z200" i="44"/>
  <c r="Z675" i="44"/>
  <c r="Z33" i="44"/>
  <c r="AA356" i="44"/>
  <c r="AA363" i="44"/>
  <c r="AA813" i="44"/>
  <c r="Z439" i="44"/>
  <c r="Z164" i="44"/>
  <c r="Z539" i="44"/>
  <c r="Z310" i="44"/>
  <c r="Z916" i="44"/>
  <c r="Z230" i="44"/>
  <c r="Z821" i="44"/>
  <c r="AA784" i="44"/>
  <c r="AA869" i="44"/>
  <c r="AA599" i="44"/>
  <c r="Y304" i="44"/>
  <c r="Z117" i="44"/>
  <c r="AA513" i="44"/>
  <c r="Y737" i="44"/>
  <c r="Y110" i="44"/>
  <c r="AA611" i="44"/>
  <c r="Z755" i="44"/>
  <c r="AA660" i="44"/>
  <c r="Y896" i="44"/>
  <c r="AA868" i="44"/>
  <c r="Y237" i="44"/>
  <c r="AA464" i="44"/>
  <c r="Z583" i="44"/>
  <c r="AA318" i="44"/>
  <c r="Y787" i="44"/>
  <c r="Y403" i="44"/>
  <c r="Z930" i="44"/>
  <c r="AA936" i="44"/>
  <c r="Z84" i="44"/>
  <c r="AA70" i="44"/>
  <c r="Y644" i="44"/>
  <c r="Y474" i="44"/>
  <c r="Z875" i="44"/>
  <c r="Y901" i="44"/>
  <c r="Z501" i="44"/>
  <c r="Z204" i="44"/>
  <c r="AA959" i="44"/>
  <c r="Y918" i="44"/>
  <c r="Z128" i="44"/>
  <c r="Y161" i="44"/>
  <c r="Z237" i="44"/>
  <c r="Z836" i="44"/>
  <c r="Y828" i="44"/>
  <c r="AA960" i="44"/>
  <c r="Z541" i="44"/>
  <c r="AA934" i="44"/>
  <c r="Y82" i="44"/>
  <c r="Z765" i="44"/>
  <c r="AA831" i="44"/>
  <c r="AA543" i="44"/>
  <c r="Y65" i="44"/>
  <c r="AA796" i="44"/>
  <c r="Y595" i="44"/>
  <c r="Z263" i="44"/>
  <c r="Y471" i="44"/>
  <c r="Z276" i="44"/>
  <c r="Y533" i="44"/>
  <c r="Z815" i="44"/>
  <c r="AA1001" i="44"/>
  <c r="AA978" i="44"/>
  <c r="AA96" i="44"/>
  <c r="Y576" i="44"/>
  <c r="Y702" i="44"/>
  <c r="Z568" i="44"/>
  <c r="Y268" i="44"/>
  <c r="AA852" i="44"/>
  <c r="AA717" i="44"/>
  <c r="Y957" i="44"/>
  <c r="Z161" i="44"/>
  <c r="Y757" i="44"/>
  <c r="Z342" i="44"/>
  <c r="Y219" i="44"/>
  <c r="Y312" i="44"/>
  <c r="Y796" i="44"/>
  <c r="Z408" i="44"/>
  <c r="Z379" i="44"/>
  <c r="AA653" i="44"/>
  <c r="Y357" i="44"/>
  <c r="Z584" i="44"/>
  <c r="AA375" i="44"/>
  <c r="AA403" i="44"/>
  <c r="Y751" i="44"/>
  <c r="Y721" i="44"/>
  <c r="Z194" i="44"/>
  <c r="Y436" i="44"/>
  <c r="Y487" i="44"/>
  <c r="Y68" i="44"/>
  <c r="AA511" i="44"/>
  <c r="Z993" i="44"/>
  <c r="AA400" i="44"/>
  <c r="Z496" i="44"/>
  <c r="AA757" i="44"/>
  <c r="Y32" i="44"/>
  <c r="AA455" i="44"/>
  <c r="AA624" i="44"/>
  <c r="Z123" i="44"/>
  <c r="Y608" i="44"/>
  <c r="AA97" i="44"/>
  <c r="Y210" i="44"/>
  <c r="Y949" i="44"/>
  <c r="AA512" i="44"/>
  <c r="Y641" i="44"/>
  <c r="Z612" i="44"/>
  <c r="AA241" i="44"/>
  <c r="Y261" i="44"/>
  <c r="AA930" i="44"/>
  <c r="Y399" i="44"/>
  <c r="Y442" i="44"/>
  <c r="Z653" i="44"/>
  <c r="AA249" i="44"/>
  <c r="Y472" i="44"/>
  <c r="Y446" i="44"/>
  <c r="AA148" i="44"/>
  <c r="Z885" i="44"/>
  <c r="AA584" i="44"/>
  <c r="Y338" i="44"/>
  <c r="Z964" i="44"/>
  <c r="AA81" i="44"/>
  <c r="Z400" i="44"/>
  <c r="AA496" i="44"/>
  <c r="Y202" i="44"/>
  <c r="AA739" i="44"/>
  <c r="Y423" i="44"/>
  <c r="Y619" i="44"/>
  <c r="AA474" i="44"/>
  <c r="Z530" i="44"/>
  <c r="Y363" i="44"/>
  <c r="AA845" i="44"/>
  <c r="AA658" i="44"/>
  <c r="Z901" i="44"/>
  <c r="Y507" i="44"/>
  <c r="Z418" i="44"/>
  <c r="AA78" i="44"/>
  <c r="AA196" i="44"/>
  <c r="Z714" i="44"/>
  <c r="Y398" i="44"/>
  <c r="Y418" i="44"/>
  <c r="AA266" i="44"/>
  <c r="Y138" i="44"/>
  <c r="Y300" i="44"/>
  <c r="Z577" i="44"/>
  <c r="AA875" i="44"/>
  <c r="Z251" i="44"/>
  <c r="Y78" i="44"/>
  <c r="Y884" i="44"/>
  <c r="Z148" i="44"/>
  <c r="AA885" i="44"/>
  <c r="Y57" i="44"/>
  <c r="AA777" i="44"/>
  <c r="AA387" i="44"/>
  <c r="AA521" i="44"/>
  <c r="AA104" i="44"/>
  <c r="AA999" i="44"/>
  <c r="Y530" i="44"/>
  <c r="Z300" i="44"/>
  <c r="Y653" i="44"/>
  <c r="Y105" i="44"/>
  <c r="Z167" i="44"/>
  <c r="AA980" i="44"/>
  <c r="Y629" i="44"/>
  <c r="Z644" i="44"/>
  <c r="Y857" i="44"/>
  <c r="Z60" i="44"/>
  <c r="Z294" i="44"/>
  <c r="AA535" i="44"/>
  <c r="Y510" i="44"/>
  <c r="Y184" i="44"/>
  <c r="Y69" i="44"/>
  <c r="Y902" i="44"/>
  <c r="Y999" i="44"/>
  <c r="AA362" i="44"/>
  <c r="Y360" i="44"/>
  <c r="Z19" i="44"/>
  <c r="Z839" i="44"/>
  <c r="Y826" i="44"/>
  <c r="Y183" i="44"/>
  <c r="Y427" i="44"/>
  <c r="Z34" i="44"/>
  <c r="AA412" i="44"/>
  <c r="AA994" i="44"/>
  <c r="Z726" i="44"/>
  <c r="Y706" i="44"/>
  <c r="AA491" i="44"/>
  <c r="Y367" i="44"/>
  <c r="Z611" i="44"/>
  <c r="Y717" i="44"/>
  <c r="AA485" i="44"/>
  <c r="AA102" i="44"/>
  <c r="AA484" i="44"/>
  <c r="Z356" i="44"/>
  <c r="Z135" i="44"/>
  <c r="Z427" i="44"/>
  <c r="Y845" i="44"/>
  <c r="Y602" i="44"/>
  <c r="Z491" i="44"/>
  <c r="Z268" i="44"/>
  <c r="Y610" i="44"/>
  <c r="AA436" i="44"/>
  <c r="Z131" i="44"/>
  <c r="Y465" i="44"/>
  <c r="Z661" i="44"/>
  <c r="Z61" i="44"/>
  <c r="Y601" i="44"/>
  <c r="Y704" i="44"/>
  <c r="Y544" i="44"/>
  <c r="Y188" i="44"/>
  <c r="AA881" i="44"/>
  <c r="Z257" i="44"/>
  <c r="AA124" i="44"/>
  <c r="Z330" i="44"/>
  <c r="Z725" i="44"/>
  <c r="AA106" i="44"/>
  <c r="AA133" i="44"/>
  <c r="AA858" i="44"/>
  <c r="Y230" i="44"/>
  <c r="AA463" i="44"/>
  <c r="Y784" i="44"/>
  <c r="Z869" i="44"/>
  <c r="Y599" i="44"/>
  <c r="Z747" i="44"/>
  <c r="AA117" i="44"/>
  <c r="Z513" i="44"/>
  <c r="Y234" i="44"/>
  <c r="Y479" i="44"/>
  <c r="Z734" i="44"/>
  <c r="AA812" i="44"/>
  <c r="Z974" i="44"/>
  <c r="Y740" i="44"/>
  <c r="AA444" i="44"/>
  <c r="Y645" i="44"/>
  <c r="Y379" i="44"/>
  <c r="AA592" i="44"/>
  <c r="AA107" i="44"/>
  <c r="AA357" i="44"/>
  <c r="Z70" i="44"/>
  <c r="AA477" i="44"/>
  <c r="Z37" i="44"/>
  <c r="AA736" i="44"/>
  <c r="Y569" i="44"/>
  <c r="Y708" i="44"/>
  <c r="AA841" i="44"/>
  <c r="AA330" i="44"/>
  <c r="Y782" i="44"/>
  <c r="Z93" i="44"/>
  <c r="Z474" i="44"/>
  <c r="AA824" i="44"/>
  <c r="Z595" i="44"/>
  <c r="AA290" i="44"/>
  <c r="AA167" i="44"/>
  <c r="Z22" i="44"/>
  <c r="AA517" i="44"/>
  <c r="Z804" i="44"/>
  <c r="AA772" i="44"/>
  <c r="Z159" i="44"/>
  <c r="AA320" i="44"/>
  <c r="AA331" i="44"/>
  <c r="AA310" i="44"/>
  <c r="Z902" i="44"/>
  <c r="AA471" i="44"/>
  <c r="Y686" i="44"/>
  <c r="Z533" i="44"/>
  <c r="Y815" i="44"/>
  <c r="Y1001" i="44"/>
  <c r="Y978" i="44"/>
  <c r="Y96" i="44"/>
  <c r="Z1005" i="44"/>
  <c r="AA737" i="44"/>
  <c r="AA110" i="44"/>
  <c r="AA755" i="44"/>
  <c r="Y37" i="44"/>
  <c r="Y467" i="44"/>
  <c r="Z454" i="44"/>
  <c r="AA287" i="44"/>
  <c r="AA82" i="44"/>
  <c r="Z363" i="44"/>
  <c r="AA577" i="44"/>
  <c r="AA251" i="44"/>
  <c r="Z512" i="44"/>
  <c r="AA367" i="44"/>
  <c r="AA855" i="44"/>
  <c r="Z502" i="44"/>
  <c r="Z375" i="44"/>
  <c r="Z353" i="44"/>
  <c r="Z185" i="44"/>
  <c r="Y163" i="44"/>
  <c r="AA286" i="44"/>
  <c r="Y386" i="44"/>
  <c r="AA746" i="44"/>
  <c r="Y133" i="44"/>
  <c r="Z751" i="44"/>
  <c r="Y241" i="44"/>
  <c r="Z778" i="44"/>
  <c r="Z526" i="44"/>
  <c r="AA233" i="44"/>
  <c r="Y198" i="44"/>
  <c r="Y681" i="44"/>
  <c r="Z760" i="44"/>
  <c r="AA188" i="44"/>
  <c r="AA821" i="44"/>
  <c r="Z588" i="44"/>
  <c r="Y813" i="44"/>
  <c r="AA150" i="44"/>
  <c r="AA168" i="44"/>
  <c r="Y993" i="44"/>
  <c r="Z538" i="44"/>
  <c r="AA140" i="44"/>
  <c r="Z926" i="44"/>
  <c r="AA614" i="44"/>
  <c r="AA41" i="44"/>
  <c r="Y190" i="44"/>
  <c r="Y914" i="44"/>
  <c r="Y101" i="44"/>
  <c r="Y275" i="44"/>
  <c r="AA268" i="44"/>
  <c r="Z721" i="44"/>
  <c r="Z81" i="44"/>
  <c r="Y430" i="44"/>
  <c r="Z710" i="44"/>
  <c r="Y579" i="44"/>
  <c r="AA272" i="44"/>
  <c r="Y215" i="44"/>
  <c r="AA596" i="44"/>
  <c r="Y475" i="44"/>
  <c r="Z133" i="44"/>
  <c r="Y408" i="44"/>
  <c r="AA230" i="44"/>
  <c r="Z463" i="44"/>
  <c r="Z784" i="44"/>
  <c r="AA34" i="44"/>
  <c r="Z412" i="44"/>
  <c r="Y994" i="44"/>
  <c r="AA726" i="44"/>
  <c r="Z706" i="44"/>
  <c r="Z234" i="44"/>
  <c r="AA275" i="44"/>
  <c r="Z691" i="44"/>
  <c r="Z50" i="44"/>
  <c r="Y390" i="44"/>
  <c r="AA116" i="44"/>
  <c r="AA924" i="44"/>
  <c r="AA393" i="44"/>
  <c r="Z692" i="44"/>
  <c r="AA939" i="44"/>
  <c r="Z182" i="44"/>
  <c r="Z962" i="44"/>
  <c r="Y695" i="44"/>
  <c r="AA47" i="44"/>
  <c r="Y534" i="44"/>
  <c r="AA684" i="44"/>
  <c r="Z199" i="44"/>
  <c r="Z259" i="44"/>
  <c r="Y208" i="44"/>
  <c r="AA971" i="44"/>
  <c r="Y56" i="44"/>
  <c r="Z645" i="44"/>
  <c r="AA909" i="44"/>
  <c r="AA742" i="44"/>
  <c r="Z803" i="44"/>
  <c r="Y956" i="44"/>
  <c r="Y413" i="44"/>
  <c r="Y276" i="44"/>
  <c r="Z281" i="44"/>
  <c r="Z741" i="44"/>
  <c r="Y301" i="44"/>
  <c r="Z968" i="44"/>
  <c r="Z841" i="44"/>
  <c r="Z160" i="44"/>
  <c r="Z1006" i="44"/>
  <c r="AA1000" i="44"/>
  <c r="Z235" i="44"/>
  <c r="Z582" i="44"/>
  <c r="Y963" i="44"/>
  <c r="AA874" i="44"/>
  <c r="Z908" i="44"/>
  <c r="Z509" i="44"/>
  <c r="Y246" i="44"/>
  <c r="AA390" i="44"/>
  <c r="Y116" i="44"/>
  <c r="Y924" i="44"/>
  <c r="Z1002" i="44"/>
  <c r="Z636" i="44"/>
  <c r="AA506" i="44"/>
  <c r="Y655" i="44"/>
  <c r="Y336" i="44"/>
  <c r="Z487" i="44"/>
  <c r="Z858" i="44"/>
  <c r="Z471" i="44"/>
  <c r="AA686" i="44"/>
  <c r="AA588" i="44"/>
  <c r="Y869" i="44"/>
  <c r="Z599" i="44"/>
  <c r="AA747" i="44"/>
  <c r="Y117" i="44"/>
  <c r="Y1005" i="44"/>
  <c r="Z373" i="44"/>
  <c r="AA164" i="44"/>
  <c r="Z878" i="44"/>
  <c r="Y661" i="44"/>
  <c r="Y314" i="44"/>
  <c r="Z99" i="44"/>
  <c r="Z684" i="44"/>
  <c r="Y570" i="44"/>
  <c r="AA798" i="44"/>
  <c r="Z27" i="44"/>
  <c r="Z518" i="44"/>
  <c r="Z18" i="44"/>
  <c r="AA629" i="44"/>
  <c r="Y651" i="44"/>
  <c r="Z498" i="44"/>
  <c r="AA797" i="44"/>
  <c r="AA431" i="44"/>
  <c r="Z358" i="44"/>
  <c r="Y77" i="44"/>
  <c r="AA278" i="44"/>
  <c r="Y252" i="44"/>
  <c r="Z403" i="44"/>
  <c r="Y463" i="44"/>
  <c r="Z313" i="44"/>
  <c r="AA108" i="44"/>
  <c r="AA916" i="44"/>
  <c r="AA270" i="44"/>
  <c r="Z399" i="44"/>
  <c r="Z592" i="44"/>
  <c r="Y831" i="44"/>
  <c r="Z446" i="44"/>
  <c r="Y164" i="44"/>
  <c r="Z838" i="44"/>
  <c r="Z680" i="44"/>
  <c r="AA865" i="44"/>
  <c r="Y137" i="44"/>
  <c r="Y344" i="44"/>
  <c r="Z972" i="44"/>
  <c r="AA920" i="44"/>
  <c r="AA293" i="44"/>
  <c r="Y798" i="44"/>
  <c r="AA391" i="44"/>
  <c r="AA878" i="44"/>
  <c r="Z669" i="44"/>
  <c r="Z314" i="44"/>
  <c r="Y99" i="44"/>
  <c r="Y591" i="44"/>
  <c r="AA95" i="44"/>
  <c r="Y284" i="44"/>
  <c r="Z447" i="44"/>
  <c r="AA341" i="44"/>
  <c r="Z593" i="44"/>
  <c r="Y310" i="44"/>
  <c r="AA902" i="44"/>
  <c r="Y930" i="44"/>
  <c r="Y765" i="44"/>
  <c r="AA281" i="44"/>
  <c r="AA815" i="44"/>
  <c r="Z1001" i="44"/>
  <c r="Z978" i="44"/>
  <c r="AA112" i="44"/>
  <c r="AA576" i="44"/>
  <c r="Z168" i="44"/>
  <c r="Y391" i="44"/>
  <c r="AA539" i="44"/>
  <c r="AA695" i="44"/>
  <c r="Y812" i="44"/>
  <c r="Y387" i="44"/>
  <c r="Z797" i="44"/>
  <c r="Z180" i="44"/>
  <c r="AA793" i="44"/>
  <c r="Z785" i="44"/>
  <c r="AA859" i="44"/>
  <c r="AA571" i="44"/>
  <c r="Y196" i="44"/>
  <c r="Y838" i="44"/>
  <c r="Y242" i="44"/>
  <c r="Y736" i="44"/>
  <c r="Z578" i="44"/>
  <c r="AA264" i="44"/>
  <c r="Y566" i="44"/>
  <c r="Y727" i="44"/>
  <c r="Z999" i="44"/>
  <c r="Y858" i="44"/>
  <c r="AA778" i="44"/>
  <c r="AA19" i="44"/>
  <c r="AA487" i="44"/>
  <c r="AA263" i="44"/>
  <c r="Y909" i="44"/>
  <c r="AA489" i="44"/>
  <c r="AA340" i="44"/>
  <c r="Z824" i="44"/>
  <c r="Z543" i="44"/>
  <c r="Z928" i="44"/>
  <c r="Z535" i="44"/>
  <c r="Z149" i="44"/>
  <c r="Z941" i="44"/>
  <c r="AA580" i="44"/>
  <c r="Z846" i="44"/>
  <c r="Y953" i="44"/>
  <c r="Z654" i="44"/>
  <c r="Z992" i="44"/>
  <c r="AA780" i="44"/>
  <c r="AA532" i="44"/>
  <c r="AA1007" i="44"/>
  <c r="Z650" i="44"/>
  <c r="AA763" i="44"/>
  <c r="Y449" i="44"/>
  <c r="Y974" i="44"/>
  <c r="Z455" i="44"/>
  <c r="Y103" i="44"/>
  <c r="Y512" i="44"/>
  <c r="Y468" i="44"/>
  <c r="Z742" i="44"/>
  <c r="AA65" i="44"/>
  <c r="AA905" i="44"/>
  <c r="Z163" i="44"/>
  <c r="AA204" i="44"/>
  <c r="Y496" i="44"/>
  <c r="Z75" i="44"/>
  <c r="Y975" i="44"/>
  <c r="Y166" i="44"/>
  <c r="Y663" i="44"/>
  <c r="AA678" i="44"/>
  <c r="AA285" i="44"/>
  <c r="Z201" i="44"/>
  <c r="AA326" i="44"/>
  <c r="AA597" i="44"/>
  <c r="AA339" i="44"/>
  <c r="Z49" i="44"/>
  <c r="Z627" i="44"/>
  <c r="AA559" i="44"/>
  <c r="Z891" i="44"/>
  <c r="Z834" i="44"/>
  <c r="Z295" i="44"/>
  <c r="AA421" i="44"/>
  <c r="Z705" i="44"/>
  <c r="Y73" i="44"/>
  <c r="Y540" i="44"/>
  <c r="Z562" i="44"/>
  <c r="Y369" i="44"/>
  <c r="Z254" i="44"/>
  <c r="AA819" i="44"/>
  <c r="Z579" i="44"/>
  <c r="Z166" i="44"/>
  <c r="AA640" i="44"/>
  <c r="AA703" i="44"/>
  <c r="Z258" i="44"/>
  <c r="Y609" i="44"/>
  <c r="AA548" i="44"/>
  <c r="AA985" i="44"/>
  <c r="AA338" i="44"/>
  <c r="Z143" i="44"/>
  <c r="Y873" i="44"/>
  <c r="AA61" i="44"/>
  <c r="AA229" i="44"/>
  <c r="Y317" i="44"/>
  <c r="AA938" i="44"/>
  <c r="Y36" i="44"/>
  <c r="Y79" i="44"/>
  <c r="Y195" i="44"/>
  <c r="Y514" i="44"/>
  <c r="AA735" i="44"/>
  <c r="AA458" i="44"/>
  <c r="Y288" i="44"/>
  <c r="AA374" i="44"/>
  <c r="AA191" i="44"/>
  <c r="AA940" i="44"/>
  <c r="Y814" i="44"/>
  <c r="Y173" i="44"/>
  <c r="Y422" i="44"/>
  <c r="AA271" i="44"/>
  <c r="Z238" i="44"/>
  <c r="Z522" i="44"/>
  <c r="Y15" i="44"/>
  <c r="Z851" i="44"/>
  <c r="Z850" i="44"/>
  <c r="AA837" i="44"/>
  <c r="Z25" i="44"/>
  <c r="AA923" i="44"/>
  <c r="AA601" i="44"/>
  <c r="Z140" i="44"/>
  <c r="Y193" i="44"/>
  <c r="Z949" i="44"/>
  <c r="Z602" i="44"/>
  <c r="Y226" i="44"/>
  <c r="AA702" i="44"/>
  <c r="Y568" i="44"/>
  <c r="Y691" i="44"/>
  <c r="Z432" i="44"/>
  <c r="Y47" i="44"/>
  <c r="Z534" i="44"/>
  <c r="Y833" i="44"/>
  <c r="Z267" i="44"/>
  <c r="Y125" i="44"/>
  <c r="Y414" i="44"/>
  <c r="AA218" i="44"/>
  <c r="AA316" i="44"/>
  <c r="Y114" i="44"/>
  <c r="AA490" i="44"/>
  <c r="Z419" i="44"/>
  <c r="Z898" i="44"/>
  <c r="AA862" i="44"/>
  <c r="Y780" i="44"/>
  <c r="Z811" i="44"/>
  <c r="Y606" i="44"/>
  <c r="AA417" i="44"/>
  <c r="AA550" i="44"/>
  <c r="AA103" i="44"/>
  <c r="Y169" i="44"/>
  <c r="AA253" i="44"/>
  <c r="Z433" i="44"/>
  <c r="Z987" i="44"/>
  <c r="Z890" i="44"/>
  <c r="AA410" i="44"/>
  <c r="AA774" i="44"/>
  <c r="Y62" i="44"/>
  <c r="AA199" i="44"/>
  <c r="Z341" i="44"/>
  <c r="Z366" i="44"/>
  <c r="Y561" i="44"/>
  <c r="Z97" i="44"/>
  <c r="Z368" i="44"/>
  <c r="AA719" i="44"/>
  <c r="Z932" i="44"/>
  <c r="Y350" i="44"/>
  <c r="AA751" i="44"/>
  <c r="Y439" i="44"/>
  <c r="AA30" i="44"/>
  <c r="AA255" i="44"/>
  <c r="AA313" i="44"/>
  <c r="Y910" i="44"/>
  <c r="Y478" i="44"/>
  <c r="Z651" i="44"/>
  <c r="Y498" i="44"/>
  <c r="Z111" i="44"/>
  <c r="AA192" i="44"/>
  <c r="Z807" i="44"/>
  <c r="AA380" i="44"/>
  <c r="Y376" i="44"/>
  <c r="Y224" i="44"/>
  <c r="AA565" i="44"/>
  <c r="Y688" i="44"/>
  <c r="Y155" i="44"/>
  <c r="AA730" i="44"/>
  <c r="AA126" i="44"/>
  <c r="Z83" i="44"/>
  <c r="Y912" i="44"/>
  <c r="Y856" i="44"/>
  <c r="Y759" i="44"/>
  <c r="Z988" i="44"/>
  <c r="Y345" i="44"/>
  <c r="AA818" i="44"/>
  <c r="Y899" i="44"/>
  <c r="AA867" i="44"/>
  <c r="AA990" i="44"/>
  <c r="Y250" i="44"/>
  <c r="AA404" i="44"/>
  <c r="Z355" i="44"/>
  <c r="Y90" i="44"/>
  <c r="AA674" i="44"/>
  <c r="Z155" i="44"/>
  <c r="Y555" i="44"/>
  <c r="Y753" i="44"/>
  <c r="AA354" i="44"/>
  <c r="AA519" i="44"/>
  <c r="Z520" i="44"/>
  <c r="AA324" i="44"/>
  <c r="Y156" i="44"/>
  <c r="Z981" i="44"/>
  <c r="AA461" i="44"/>
  <c r="AA503" i="44"/>
  <c r="AA402" i="44"/>
  <c r="Y98" i="44"/>
  <c r="Z574" i="44"/>
  <c r="AA1008" i="44"/>
  <c r="Z977" i="44"/>
  <c r="AA319" i="44"/>
  <c r="AA165" i="44"/>
  <c r="Y632" i="44"/>
  <c r="Y724" i="44"/>
  <c r="Y808" i="44"/>
  <c r="Y160" i="44"/>
  <c r="AA317" i="44"/>
  <c r="Y308" i="44"/>
  <c r="AA144" i="44"/>
  <c r="Y636" i="44"/>
  <c r="AA807" i="44"/>
  <c r="Y22" i="44"/>
  <c r="Z208" i="44"/>
  <c r="Z656" i="44"/>
  <c r="AA518" i="44"/>
  <c r="Y128" i="44"/>
  <c r="Y962" i="44"/>
  <c r="Z818" i="44"/>
  <c r="AA799" i="44"/>
  <c r="Z681" i="44"/>
  <c r="AA101" i="44"/>
  <c r="AA993" i="44"/>
  <c r="Y91" i="44"/>
  <c r="Y405" i="44"/>
  <c r="AA406" i="44"/>
  <c r="Z955" i="44"/>
  <c r="Y712" i="44"/>
  <c r="Z761" i="44"/>
  <c r="Z998" i="44"/>
  <c r="AA176" i="44"/>
  <c r="Y847" i="44"/>
  <c r="Z527" i="44"/>
  <c r="AA74" i="44"/>
  <c r="Y58" i="44"/>
  <c r="Z416" i="44"/>
  <c r="Z696" i="44"/>
  <c r="Y671" i="44"/>
  <c r="AA346" i="44"/>
  <c r="AA551" i="44"/>
  <c r="AA467" i="44"/>
  <c r="Y871" i="44"/>
  <c r="Y95" i="44"/>
  <c r="Z102" i="44"/>
  <c r="AA782" i="44"/>
  <c r="Z85" i="44"/>
  <c r="AA870" i="44"/>
  <c r="AA60" i="44"/>
  <c r="Z514" i="44"/>
  <c r="Y746" i="44"/>
  <c r="Z287" i="44"/>
  <c r="Y811" i="44"/>
  <c r="Y253" i="44"/>
  <c r="Z466" i="44"/>
  <c r="Z763" i="44"/>
  <c r="AA977" i="44"/>
  <c r="Z308" i="44"/>
  <c r="Y72" i="44"/>
  <c r="Y640" i="44"/>
  <c r="Z991" i="44"/>
  <c r="Z552" i="44"/>
  <c r="Y14" i="44"/>
  <c r="AA830" i="44"/>
  <c r="AA385" i="44"/>
  <c r="Y983" i="44"/>
  <c r="AA572" i="44"/>
  <c r="Y563" i="44"/>
  <c r="Y715" i="44"/>
  <c r="Z462" i="44"/>
  <c r="AA585" i="44"/>
  <c r="Z604" i="44"/>
  <c r="Z542" i="44"/>
  <c r="Y825" i="44"/>
  <c r="Z407" i="44"/>
  <c r="Y328" i="44"/>
  <c r="Z802" i="44"/>
  <c r="Y20" i="44"/>
  <c r="Y931" i="44"/>
  <c r="Z662" i="44"/>
  <c r="AA75" i="44"/>
  <c r="AA888" i="44"/>
  <c r="Z464" i="44"/>
  <c r="Y431" i="44"/>
  <c r="Z284" i="44"/>
  <c r="Z793" i="44"/>
  <c r="Z104" i="44"/>
  <c r="Z414" i="44"/>
  <c r="Z565" i="44"/>
  <c r="AA663" i="44"/>
  <c r="Z614" i="44"/>
  <c r="AA606" i="44"/>
  <c r="Y904" i="44"/>
  <c r="Z292" i="44"/>
  <c r="AA254" i="44"/>
  <c r="Y687" i="44"/>
  <c r="Y27" i="44"/>
  <c r="AA904" i="44"/>
  <c r="AA212" i="44"/>
  <c r="Z711" i="44"/>
  <c r="Y384" i="44"/>
  <c r="Y799" i="44"/>
  <c r="Z553" i="44"/>
  <c r="AA67" i="44"/>
  <c r="Z392" i="44"/>
  <c r="AA948" i="44"/>
  <c r="Y967" i="44"/>
  <c r="Y134" i="44"/>
  <c r="Z178" i="44"/>
  <c r="Y935" i="44"/>
  <c r="AA698" i="44"/>
  <c r="Z844" i="44"/>
  <c r="Z306" i="44"/>
  <c r="AA556" i="44"/>
  <c r="Y690" i="44"/>
  <c r="AA132" i="44"/>
  <c r="Z531" i="44"/>
  <c r="Z915" i="44"/>
  <c r="AA809" i="44"/>
  <c r="Z483" i="44"/>
  <c r="Z591" i="44"/>
  <c r="Y375" i="44"/>
  <c r="AA267" i="44"/>
  <c r="Z32" i="44"/>
  <c r="Z438" i="44"/>
  <c r="Z386" i="44"/>
  <c r="AA215" i="44"/>
  <c r="Y434" i="44"/>
  <c r="Y638" i="44"/>
  <c r="Y926" i="44"/>
  <c r="Z458" i="44"/>
  <c r="Z862" i="44"/>
  <c r="AA336" i="44"/>
  <c r="Y212" i="44"/>
  <c r="Y837" i="44"/>
  <c r="Z630" i="44"/>
  <c r="Z840" i="44"/>
  <c r="Y862" i="44"/>
  <c r="Z152" i="44"/>
  <c r="AA435" i="44"/>
  <c r="Y937" i="44"/>
  <c r="Z621" i="44"/>
  <c r="Y279" i="44"/>
  <c r="Z499" i="44"/>
  <c r="Z243" i="44"/>
  <c r="Y620" i="44"/>
  <c r="Z615" i="44"/>
  <c r="Z672" i="44"/>
  <c r="Z634" i="44"/>
  <c r="AA448" i="44"/>
  <c r="Z863" i="44"/>
  <c r="Z189" i="44"/>
  <c r="Y743" i="44"/>
  <c r="AA630" i="44"/>
  <c r="Z11" i="44"/>
  <c r="AA366" i="44"/>
  <c r="Y995" i="44"/>
  <c r="Y299" i="44"/>
  <c r="Y473" i="44"/>
  <c r="Z228" i="44"/>
  <c r="Z177" i="44"/>
  <c r="AA631" i="44"/>
  <c r="Y969" i="44"/>
  <c r="AA538" i="44"/>
  <c r="Z917" i="44"/>
  <c r="Z979" i="44"/>
  <c r="AA507" i="44"/>
  <c r="Z272" i="44"/>
  <c r="AA766" i="44"/>
  <c r="Y506" i="44"/>
  <c r="AA704" i="44"/>
  <c r="AA714" i="44"/>
  <c r="Y182" i="44"/>
  <c r="AA419" i="44"/>
  <c r="AA344" i="44"/>
  <c r="Y593" i="44"/>
  <c r="Z72" i="44"/>
  <c r="Z221" i="44"/>
  <c r="AA11" i="44"/>
  <c r="Z718" i="44"/>
  <c r="AA305" i="44"/>
  <c r="Z708" i="44"/>
  <c r="Y126" i="44"/>
  <c r="Y83" i="44"/>
  <c r="Z912" i="44"/>
  <c r="AA450" i="44"/>
  <c r="Z443" i="44"/>
  <c r="AA988" i="44"/>
  <c r="AA345" i="44"/>
  <c r="AA152" i="44"/>
  <c r="Z435" i="44"/>
  <c r="AA937" i="44"/>
  <c r="Y621" i="44"/>
  <c r="AA711" i="44"/>
  <c r="Z545" i="44"/>
  <c r="AA243" i="44"/>
  <c r="AA500" i="44"/>
  <c r="AA401" i="44"/>
  <c r="AA520" i="44"/>
  <c r="Y781" i="44"/>
  <c r="Y955" i="44"/>
  <c r="AA981" i="44"/>
  <c r="Z461" i="44"/>
  <c r="Z503" i="44"/>
  <c r="Y25" i="44"/>
  <c r="Y774" i="44"/>
  <c r="AA355" i="44"/>
  <c r="Y1008" i="44"/>
  <c r="Z132" i="44"/>
  <c r="AA637" i="44"/>
  <c r="Y809" i="44"/>
  <c r="Y266" i="44"/>
  <c r="Z786" i="44"/>
  <c r="Z47" i="44"/>
  <c r="AA149" i="44"/>
  <c r="Z380" i="44"/>
  <c r="Z69" i="44"/>
  <c r="Y292" i="44"/>
  <c r="Y41" i="44"/>
  <c r="Z571" i="44"/>
  <c r="AA252" i="44"/>
  <c r="Z190" i="44"/>
  <c r="Z920" i="44"/>
  <c r="Z138" i="44"/>
  <c r="AA899" i="44"/>
  <c r="Y322" i="44"/>
  <c r="Z532" i="44"/>
  <c r="Z279" i="44"/>
  <c r="Z617" i="44"/>
  <c r="AA890" i="44"/>
  <c r="Z600" i="44"/>
  <c r="AA91" i="44"/>
  <c r="AA590" i="44"/>
  <c r="Y456" i="44"/>
  <c r="Z572" i="44"/>
  <c r="AA712" i="44"/>
  <c r="Y761" i="44"/>
  <c r="AA207" i="44"/>
  <c r="Z402" i="44"/>
  <c r="AA98" i="44"/>
  <c r="AA283" i="44"/>
  <c r="AA825" i="44"/>
  <c r="Z473" i="44"/>
  <c r="AA802" i="44"/>
  <c r="Y603" i="44"/>
  <c r="AA158" i="44"/>
  <c r="Y584" i="44"/>
  <c r="Y204" i="44"/>
  <c r="Z938" i="44"/>
  <c r="Y285" i="44"/>
  <c r="AA544" i="44"/>
  <c r="AA955" i="44"/>
  <c r="Y235" i="44"/>
  <c r="Y846" i="44"/>
  <c r="AA69" i="44"/>
  <c r="Y582" i="44"/>
  <c r="Z56" i="44"/>
  <c r="Z316" i="44"/>
  <c r="AA963" i="44"/>
  <c r="Y421" i="44"/>
  <c r="Z106" i="44"/>
  <c r="Z914" i="44"/>
  <c r="Y877" i="44"/>
  <c r="Y205" i="44"/>
  <c r="Y987" i="44"/>
  <c r="Y54" i="44"/>
  <c r="AA753" i="44"/>
  <c r="AA154" i="44"/>
  <c r="Z830" i="44"/>
  <c r="AA554" i="44"/>
  <c r="Y175" i="44"/>
  <c r="AA134" i="44"/>
  <c r="Z563" i="44"/>
  <c r="Z715" i="44"/>
  <c r="Y998" i="44"/>
  <c r="Y176" i="44"/>
  <c r="AA762" i="44"/>
  <c r="AA425" i="44"/>
  <c r="Y970" i="44"/>
  <c r="Y819" i="44"/>
  <c r="Y915" i="44"/>
  <c r="Z657" i="44"/>
  <c r="Z124" i="44"/>
  <c r="AA894" i="44"/>
  <c r="Z286" i="44"/>
  <c r="Z766" i="44"/>
  <c r="AA172" i="44"/>
  <c r="Y443" i="44"/>
  <c r="Z100" i="44"/>
  <c r="Y159" i="44"/>
  <c r="Y327" i="44"/>
  <c r="Y860" i="44"/>
  <c r="AA839" i="44"/>
  <c r="Y1000" i="44"/>
  <c r="Y675" i="44"/>
  <c r="Y123" i="44"/>
  <c r="Z339" i="44"/>
  <c r="Y49" i="44"/>
  <c r="Z865" i="44"/>
  <c r="Y559" i="44"/>
  <c r="AA195" i="44"/>
  <c r="Z87" i="44"/>
  <c r="AA295" i="44"/>
  <c r="AA238" i="44"/>
  <c r="Y705" i="44"/>
  <c r="Z874" i="44"/>
  <c r="Z867" i="44"/>
  <c r="AA540" i="44"/>
  <c r="Y990" i="44"/>
  <c r="Y850" i="44"/>
  <c r="Y996" i="44"/>
  <c r="Z348" i="44"/>
  <c r="Y392" i="44"/>
  <c r="AA634" i="44"/>
  <c r="Y142" i="44"/>
  <c r="Y332" i="44"/>
  <c r="Y178" i="44"/>
  <c r="AA935" i="44"/>
  <c r="AA100" i="44"/>
  <c r="Z585" i="44"/>
  <c r="Y604" i="44"/>
  <c r="Y556" i="44"/>
  <c r="AA701" i="44"/>
  <c r="Z319" i="44"/>
  <c r="Y177" i="44"/>
  <c r="Z346" i="44"/>
  <c r="AA84" i="44"/>
  <c r="AA121" i="44"/>
  <c r="AA974" i="44"/>
  <c r="Z215" i="44"/>
  <c r="Y326" i="44"/>
  <c r="Z303" i="44"/>
  <c r="Y537" i="44"/>
  <c r="Y578" i="44"/>
  <c r="AA381" i="44"/>
  <c r="Z828" i="44"/>
  <c r="Y353" i="44"/>
  <c r="Y942" i="44"/>
  <c r="Y380" i="44"/>
  <c r="Z285" i="44"/>
  <c r="AA201" i="44"/>
  <c r="Z326" i="44"/>
  <c r="Z619" i="44"/>
  <c r="Z374" i="44"/>
  <c r="Y191" i="44"/>
  <c r="AA33" i="44"/>
  <c r="AA814" i="44"/>
  <c r="AA173" i="44"/>
  <c r="AA787" i="44"/>
  <c r="Z271" i="44"/>
  <c r="AA169" i="44"/>
  <c r="Y522" i="44"/>
  <c r="Z73" i="44"/>
  <c r="Z293" i="44"/>
  <c r="Y851" i="44"/>
  <c r="AA992" i="44"/>
  <c r="Y991" i="44"/>
  <c r="Z217" i="44"/>
  <c r="Z67" i="44"/>
  <c r="Y672" i="44"/>
  <c r="Z410" i="44"/>
  <c r="Z86" i="44"/>
  <c r="Z94" i="44"/>
  <c r="AA189" i="44"/>
  <c r="Z743" i="44"/>
  <c r="Z698" i="44"/>
  <c r="Y844" i="44"/>
  <c r="Y306" i="44"/>
  <c r="AA995" i="44"/>
  <c r="Z449" i="44"/>
  <c r="Y445" i="44"/>
  <c r="Z236" i="44"/>
  <c r="AA908" i="44"/>
  <c r="Z364" i="44"/>
  <c r="Y905" i="44"/>
  <c r="AA579" i="44"/>
  <c r="Z870" i="44"/>
  <c r="AA619" i="44"/>
  <c r="AA186" i="44"/>
  <c r="Y39" i="44"/>
  <c r="Z304" i="44"/>
  <c r="Z954" i="44"/>
  <c r="Z609" i="44"/>
  <c r="Z468" i="44"/>
  <c r="AA968" i="44"/>
  <c r="Z732" i="44"/>
  <c r="Z886" i="44"/>
  <c r="Z477" i="44"/>
  <c r="AA661" i="44"/>
  <c r="Y841" i="44"/>
  <c r="AA37" i="44"/>
  <c r="AA99" i="44"/>
  <c r="Z229" i="44"/>
  <c r="AA160" i="44"/>
  <c r="Y689" i="44"/>
  <c r="Z95" i="44"/>
  <c r="Z739" i="44"/>
  <c r="Z607" i="44"/>
  <c r="Z798" i="44"/>
  <c r="Y455" i="44"/>
  <c r="Y104" i="44"/>
  <c r="AA166" i="44"/>
  <c r="AA638" i="44"/>
  <c r="AA801" i="44"/>
  <c r="Y341" i="44"/>
  <c r="Y458" i="44"/>
  <c r="Y287" i="44"/>
  <c r="Z344" i="44"/>
  <c r="Y865" i="44"/>
  <c r="Y450" i="44"/>
  <c r="Z252" i="44"/>
  <c r="Y231" i="44"/>
  <c r="Z322" i="44"/>
  <c r="AA54" i="44"/>
  <c r="Y830" i="44"/>
  <c r="Y752" i="44"/>
  <c r="Z986" i="44"/>
  <c r="AA915" i="44"/>
  <c r="Y945" i="44"/>
  <c r="AA439" i="44"/>
  <c r="AA226" i="44"/>
  <c r="Z548" i="44"/>
  <c r="Y742" i="44"/>
  <c r="AA928" i="44"/>
  <c r="AA509" i="44"/>
  <c r="Z852" i="44"/>
  <c r="Z777" i="44"/>
  <c r="Z610" i="44"/>
  <c r="Z957" i="44"/>
  <c r="AA311" i="44"/>
  <c r="Z833" i="44"/>
  <c r="Z467" i="44"/>
  <c r="Y1002" i="44"/>
  <c r="Y464" i="44"/>
  <c r="AA857" i="44"/>
  <c r="AA131" i="44"/>
  <c r="Y807" i="44"/>
  <c r="Y264" i="44"/>
  <c r="AA434" i="44"/>
  <c r="AA208" i="44"/>
  <c r="Y714" i="44"/>
  <c r="Y565" i="44"/>
  <c r="Y518" i="44"/>
  <c r="Y419" i="44"/>
  <c r="Y614" i="44"/>
  <c r="AA846" i="44"/>
  <c r="Y33" i="44"/>
  <c r="Y571" i="44"/>
  <c r="Y316" i="44"/>
  <c r="AA946" i="44"/>
  <c r="Y293" i="44"/>
  <c r="Z668" i="44"/>
  <c r="Z837" i="44"/>
  <c r="Y981" i="44"/>
  <c r="AA528" i="44"/>
  <c r="Z329" i="44"/>
  <c r="AA897" i="44"/>
  <c r="Y923" i="44"/>
  <c r="AA383" i="44"/>
  <c r="Z631" i="44"/>
  <c r="AA931" i="44"/>
  <c r="Z107" i="44"/>
  <c r="Z150" i="44"/>
  <c r="Y112" i="44"/>
  <c r="Z30" i="44"/>
  <c r="AA373" i="44"/>
  <c r="Z479" i="44"/>
  <c r="Z980" i="44"/>
  <c r="AA394" i="44"/>
  <c r="Y19" i="44"/>
  <c r="AA432" i="44"/>
  <c r="AA163" i="44"/>
  <c r="AA838" i="44"/>
  <c r="AA534" i="44"/>
  <c r="AA662" i="44"/>
  <c r="Y75" i="44"/>
  <c r="Z398" i="44"/>
  <c r="Y680" i="44"/>
  <c r="AA975" i="44"/>
  <c r="AA284" i="44"/>
  <c r="Y85" i="44"/>
  <c r="Z822" i="44"/>
  <c r="Z939" i="44"/>
  <c r="Z484" i="44"/>
  <c r="Y140" i="44"/>
  <c r="Z320" i="44"/>
  <c r="Z746" i="44"/>
  <c r="AA155" i="44"/>
  <c r="AA235" i="44"/>
  <c r="Z727" i="44"/>
  <c r="Z41" i="44"/>
  <c r="AA56" i="44"/>
  <c r="AA593" i="44"/>
  <c r="Y944" i="44"/>
  <c r="Y532" i="44"/>
  <c r="Y676" i="44"/>
  <c r="Z554" i="44"/>
  <c r="Y189" i="44"/>
  <c r="AA306" i="44"/>
  <c r="Z206" i="44"/>
  <c r="Y147" i="44"/>
  <c r="Y74" i="44"/>
  <c r="AA58" i="44"/>
  <c r="AA416" i="44"/>
  <c r="Y165" i="44"/>
  <c r="Y130" i="44"/>
  <c r="AA335" i="44"/>
  <c r="Y483" i="44"/>
  <c r="Y251" i="44"/>
  <c r="AA105" i="44"/>
  <c r="Z357" i="44"/>
  <c r="Y148" i="44"/>
  <c r="Y885" i="44"/>
  <c r="Z110" i="44"/>
  <c r="AA641" i="44"/>
  <c r="AA738" i="44"/>
  <c r="AA721" i="44"/>
  <c r="Z629" i="44"/>
  <c r="AA314" i="44"/>
  <c r="Z430" i="44"/>
  <c r="AA644" i="44"/>
  <c r="AA591" i="44"/>
  <c r="AA510" i="44"/>
  <c r="Z282" i="44"/>
  <c r="Y342" i="44"/>
  <c r="Y772" i="44"/>
  <c r="AA386" i="44"/>
  <c r="Y793" i="44"/>
  <c r="Y447" i="44"/>
  <c r="Y233" i="44"/>
  <c r="AA77" i="44"/>
  <c r="Y656" i="44"/>
  <c r="AA182" i="44"/>
  <c r="Z663" i="44"/>
  <c r="AA128" i="44"/>
  <c r="Z971" i="44"/>
  <c r="AA376" i="44"/>
  <c r="AA582" i="44"/>
  <c r="Z195" i="44"/>
  <c r="AA190" i="44"/>
  <c r="Y622" i="44"/>
  <c r="AA851" i="44"/>
  <c r="Y466" i="44"/>
  <c r="Y221" i="44"/>
  <c r="Z347" i="44"/>
  <c r="Z683" i="44"/>
  <c r="Z411" i="44"/>
  <c r="Y669" i="44"/>
  <c r="Y407" i="44"/>
  <c r="Z537" i="44"/>
  <c r="AA696" i="44"/>
  <c r="AA488" i="44"/>
  <c r="Z90" i="44"/>
  <c r="AA969" i="44"/>
  <c r="Y397" i="44"/>
  <c r="Z78" i="44"/>
  <c r="AA884" i="44"/>
  <c r="Y343" i="44"/>
  <c r="Z700" i="44"/>
  <c r="Z275" i="44"/>
  <c r="Y611" i="44"/>
  <c r="Y734" i="44"/>
  <c r="Y50" i="44"/>
  <c r="Z717" i="44"/>
  <c r="Z321" i="44"/>
  <c r="Z720" i="44"/>
  <c r="Y330" i="44"/>
  <c r="Y538" i="44"/>
  <c r="AA917" i="44"/>
  <c r="Z601" i="44"/>
  <c r="Y180" i="44"/>
  <c r="AA501" i="44"/>
  <c r="Z381" i="44"/>
  <c r="AA828" i="44"/>
  <c r="Z184" i="44"/>
  <c r="Y428" i="44"/>
  <c r="Z960" i="44"/>
  <c r="Y839" i="44"/>
  <c r="Y1006" i="44"/>
  <c r="AA675" i="44"/>
  <c r="AA123" i="44"/>
  <c r="Y374" i="44"/>
  <c r="AA962" i="44"/>
  <c r="Z559" i="44"/>
  <c r="Z336" i="44"/>
  <c r="Z963" i="44"/>
  <c r="AA914" i="44"/>
  <c r="AA279" i="44"/>
  <c r="Z154" i="44"/>
  <c r="AA175" i="44"/>
  <c r="Y254" i="44"/>
  <c r="AA449" i="44"/>
  <c r="Y500" i="44"/>
  <c r="AA541" i="44"/>
  <c r="Y988" i="44"/>
  <c r="Y494" i="44"/>
  <c r="AA222" i="44"/>
  <c r="AA206" i="44"/>
  <c r="Y388" i="44"/>
  <c r="AA524" i="44"/>
  <c r="AA72" i="44"/>
  <c r="Y545" i="44"/>
  <c r="AA647" i="44"/>
  <c r="Z500" i="44"/>
  <c r="Z401" i="44"/>
  <c r="Y214" i="44"/>
  <c r="Z781" i="44"/>
  <c r="Y572" i="44"/>
  <c r="Z712" i="44"/>
  <c r="Y508" i="44"/>
  <c r="Y558" i="44"/>
  <c r="Y762" i="44"/>
  <c r="AA970" i="44"/>
  <c r="Z687" i="44"/>
  <c r="Z494" i="44"/>
  <c r="Y617" i="44"/>
  <c r="Y86" i="44"/>
  <c r="Z187" i="44"/>
  <c r="Z757" i="44"/>
  <c r="Z976" i="44"/>
  <c r="Y315" i="44"/>
  <c r="Z899" i="44"/>
  <c r="AA51" i="44"/>
  <c r="Z800" i="44"/>
  <c r="Y711" i="44"/>
  <c r="AA617" i="44"/>
  <c r="AA225" i="44"/>
  <c r="AA600" i="44"/>
  <c r="Z91" i="44"/>
  <c r="Z590" i="44"/>
  <c r="AA456" i="44"/>
  <c r="Y764" i="44"/>
  <c r="AA563" i="44"/>
  <c r="AA743" i="44"/>
  <c r="AA377" i="44"/>
  <c r="AA604" i="44"/>
  <c r="Z701" i="44"/>
  <c r="Y696" i="44"/>
  <c r="Y222" i="44"/>
  <c r="Y647" i="44"/>
  <c r="Z752" i="44"/>
  <c r="AA683" i="44"/>
  <c r="Z219" i="44"/>
  <c r="Y722" i="44"/>
  <c r="AA811" i="44"/>
  <c r="Z678" i="44"/>
  <c r="Z173" i="44"/>
  <c r="AA87" i="44"/>
  <c r="Y295" i="44"/>
  <c r="Z643" i="44"/>
  <c r="Z43" i="44"/>
  <c r="Z713" i="44"/>
  <c r="AA877" i="44"/>
  <c r="Z205" i="44"/>
  <c r="AA987" i="44"/>
  <c r="Y892" i="44"/>
  <c r="AA996" i="44"/>
  <c r="AA348" i="44"/>
  <c r="AA392" i="44"/>
  <c r="Y634" i="44"/>
  <c r="AA142" i="44"/>
  <c r="Y94" i="44"/>
  <c r="Y763" i="44"/>
  <c r="Z882" i="44"/>
  <c r="Z176" i="44"/>
  <c r="Z556" i="44"/>
  <c r="Y132" i="44"/>
  <c r="Y488" i="44"/>
  <c r="Z388" i="44"/>
  <c r="AA292" i="44"/>
  <c r="AA347" i="44"/>
  <c r="Z933" i="44"/>
  <c r="Z826" i="44"/>
  <c r="AA708" i="44"/>
  <c r="Z126" i="44"/>
  <c r="AA239" i="44"/>
  <c r="AA912" i="44"/>
  <c r="Z608" i="44"/>
  <c r="AA216" i="44"/>
  <c r="Z787" i="44"/>
  <c r="Z352" i="44"/>
  <c r="Z982" i="44"/>
  <c r="Z560" i="44"/>
  <c r="Z35" i="44"/>
  <c r="Y867" i="44"/>
  <c r="Z540" i="44"/>
  <c r="AA370" i="44"/>
  <c r="AA794" i="44"/>
  <c r="AA217" i="44"/>
  <c r="Y67" i="44"/>
  <c r="AA672" i="44"/>
  <c r="Y410" i="44"/>
  <c r="Z193" i="44"/>
  <c r="AA681" i="44"/>
  <c r="AA922" i="44"/>
  <c r="Y503" i="44"/>
  <c r="Y585" i="44"/>
  <c r="Z995" i="44"/>
  <c r="Z819" i="44"/>
  <c r="Z335" i="44"/>
  <c r="Y262" i="44"/>
  <c r="AA71" i="44"/>
  <c r="Y100" i="44"/>
  <c r="Y329" i="44"/>
  <c r="Z225" i="44"/>
  <c r="AA473" i="44"/>
  <c r="AA445" i="44"/>
  <c r="Y802" i="44"/>
  <c r="AA236" i="44"/>
  <c r="Z773" i="44"/>
  <c r="AA497" i="44"/>
  <c r="Y976" i="44"/>
  <c r="Z315" i="44"/>
  <c r="Y248" i="44"/>
  <c r="Z51" i="44"/>
  <c r="Z524" i="44"/>
  <c r="Y525" i="44"/>
  <c r="Z54" i="44"/>
  <c r="Y225" i="44"/>
  <c r="Y600" i="44"/>
  <c r="Y401" i="44"/>
  <c r="Z256" i="44"/>
  <c r="AA221" i="44"/>
  <c r="AA193" i="44"/>
  <c r="AA332" i="44"/>
  <c r="Z907" i="44"/>
  <c r="AA508" i="44"/>
  <c r="Y452" i="44"/>
  <c r="Z966" i="44"/>
  <c r="AA523" i="44"/>
  <c r="Y670" i="44"/>
  <c r="AA575" i="44"/>
  <c r="Z130" i="44"/>
  <c r="Y718" i="44"/>
  <c r="Y81" i="44"/>
  <c r="AA398" i="44"/>
  <c r="AA194" i="44"/>
  <c r="Z730" i="44"/>
  <c r="AA352" i="44"/>
  <c r="Y623" i="44"/>
  <c r="AA840" i="44"/>
  <c r="Z603" i="44"/>
  <c r="AA718" i="44"/>
  <c r="AA231" i="44"/>
  <c r="Z944" i="44"/>
  <c r="AA181" i="44"/>
  <c r="AA322" i="44"/>
  <c r="AA800" i="44"/>
  <c r="AA480" i="44"/>
  <c r="AA174" i="44"/>
  <c r="AA676" i="44"/>
  <c r="Y154" i="44"/>
  <c r="Z162" i="44"/>
  <c r="AA214" i="44"/>
  <c r="AA781" i="44"/>
  <c r="Y685" i="44"/>
  <c r="AA94" i="44"/>
  <c r="AA1004" i="44"/>
  <c r="Y679" i="44"/>
  <c r="AA558" i="44"/>
  <c r="Z528" i="44"/>
  <c r="Y425" i="44"/>
  <c r="Z970" i="44"/>
  <c r="Z927" i="44"/>
  <c r="Z488" i="44"/>
  <c r="Y728" i="44"/>
  <c r="Z812" i="44"/>
  <c r="Y836" i="44"/>
  <c r="Y785" i="44"/>
  <c r="Z218" i="44"/>
  <c r="AA982" i="44"/>
  <c r="AA209" i="44"/>
  <c r="Y854" i="44"/>
  <c r="Y523" i="44"/>
  <c r="Y333" i="44"/>
  <c r="Y977" i="44"/>
  <c r="Y319" i="44"/>
  <c r="Y637" i="44"/>
  <c r="AA177" i="44"/>
  <c r="AA211" i="44"/>
  <c r="Y657" i="44"/>
  <c r="AA482" i="44"/>
  <c r="AA643" i="44"/>
  <c r="AA43" i="44"/>
  <c r="AA713" i="44"/>
  <c r="Z877" i="44"/>
  <c r="AA205" i="44"/>
  <c r="Y370" i="44"/>
  <c r="Z892" i="44"/>
  <c r="Z996" i="44"/>
  <c r="Y348" i="44"/>
  <c r="AA817" i="44"/>
  <c r="Y590" i="44"/>
  <c r="Z456" i="44"/>
  <c r="AA750" i="44"/>
  <c r="Z652" i="44"/>
  <c r="Z459" i="44"/>
  <c r="AA744" i="44"/>
  <c r="Z377" i="44"/>
  <c r="Z476" i="44"/>
  <c r="AA792" i="44"/>
  <c r="Y701" i="44"/>
  <c r="AA537" i="44"/>
  <c r="Y236" i="44"/>
  <c r="Z894" i="44"/>
  <c r="Z116" i="44"/>
  <c r="Y739" i="44"/>
  <c r="Z596" i="44"/>
  <c r="Y517" i="44"/>
  <c r="AA248" i="44"/>
  <c r="AA667" i="44"/>
  <c r="Y207" i="44"/>
  <c r="AA893" i="44"/>
  <c r="AA476" i="44"/>
  <c r="Y283" i="44"/>
  <c r="AA670" i="44"/>
  <c r="Z58" i="44"/>
  <c r="Y416" i="44"/>
  <c r="Z923" i="44"/>
  <c r="Y383" i="44"/>
  <c r="Z895" i="44"/>
  <c r="Y346" i="44"/>
  <c r="Y352" i="44"/>
  <c r="Y982" i="44"/>
  <c r="Y560" i="44"/>
  <c r="Y35" i="44"/>
  <c r="AA296" i="44"/>
  <c r="Z274" i="44"/>
  <c r="Z305" i="44"/>
  <c r="Z794" i="44"/>
  <c r="Y217" i="44"/>
  <c r="Z297" i="44"/>
  <c r="Z623" i="44"/>
  <c r="Y554" i="44"/>
  <c r="Z175" i="44"/>
  <c r="Y564" i="44"/>
  <c r="Y879" i="44"/>
  <c r="Y232" i="44"/>
  <c r="Y209" i="44"/>
  <c r="Z893" i="44"/>
  <c r="AA666" i="44"/>
  <c r="Z46" i="44"/>
  <c r="AA806" i="44"/>
  <c r="AA659" i="44"/>
  <c r="AA536" i="44"/>
  <c r="Z738" i="44"/>
  <c r="Z242" i="44"/>
  <c r="AA607" i="44"/>
  <c r="Z801" i="44"/>
  <c r="Z331" i="44"/>
  <c r="AA433" i="44"/>
  <c r="AA688" i="44"/>
  <c r="AA86" i="44"/>
  <c r="Z332" i="44"/>
  <c r="AA178" i="44"/>
  <c r="Z935" i="44"/>
  <c r="AA998" i="44"/>
  <c r="Y402" i="44"/>
  <c r="Z666" i="44"/>
  <c r="Z425" i="44"/>
  <c r="Z825" i="44"/>
  <c r="AA407" i="44"/>
  <c r="Y927" i="44"/>
  <c r="Z165" i="44"/>
  <c r="AA130" i="44"/>
  <c r="Z536" i="44"/>
  <c r="Z546" i="44"/>
  <c r="AA303" i="44"/>
  <c r="Z946" i="44"/>
  <c r="AA622" i="44"/>
  <c r="Z186" i="44"/>
  <c r="Y767" i="44"/>
  <c r="Z457" i="44"/>
  <c r="AA545" i="44"/>
  <c r="AA668" i="44"/>
  <c r="AA466" i="44"/>
  <c r="Y80" i="44"/>
  <c r="Y365" i="44"/>
  <c r="Z171" i="44"/>
  <c r="Z142" i="44"/>
  <c r="AA764" i="44"/>
  <c r="Y919" i="44"/>
  <c r="Y922" i="44"/>
  <c r="Z207" i="44"/>
  <c r="AA723" i="44"/>
  <c r="Z762" i="44"/>
  <c r="Y673" i="44"/>
  <c r="AA820" i="44"/>
  <c r="AA682" i="44"/>
  <c r="AA773" i="44"/>
  <c r="Y755" i="44"/>
  <c r="AA111" i="44"/>
  <c r="Y259" i="44"/>
  <c r="Y490" i="44"/>
  <c r="Y891" i="44"/>
  <c r="Z480" i="44"/>
  <c r="AA650" i="44"/>
  <c r="Y335" i="44"/>
  <c r="Z497" i="44"/>
  <c r="Z641" i="44"/>
  <c r="Y539" i="44"/>
  <c r="AA143" i="44"/>
  <c r="AA440" i="44"/>
  <c r="Z896" i="44"/>
  <c r="AA307" i="44"/>
  <c r="Z485" i="44"/>
  <c r="Z924" i="44"/>
  <c r="Z736" i="44"/>
  <c r="AA282" i="44"/>
  <c r="Z521" i="44"/>
  <c r="Z857" i="44"/>
  <c r="Y131" i="44"/>
  <c r="AA486" i="44"/>
  <c r="Z264" i="44"/>
  <c r="Y939" i="44"/>
  <c r="AA36" i="44"/>
  <c r="AA566" i="44"/>
  <c r="Z114" i="44"/>
  <c r="Z688" i="44"/>
  <c r="AA312" i="44"/>
  <c r="Y866" i="44"/>
  <c r="Y395" i="44"/>
  <c r="AA627" i="44"/>
  <c r="Z544" i="44"/>
  <c r="Z475" i="44"/>
  <c r="Y834" i="44"/>
  <c r="Y303" i="44"/>
  <c r="Z222" i="44"/>
  <c r="Z181" i="44"/>
  <c r="AA262" i="44"/>
  <c r="Z370" i="44"/>
  <c r="Z676" i="44"/>
  <c r="Y385" i="44"/>
  <c r="AA986" i="44"/>
  <c r="Y659" i="44"/>
  <c r="Y302" i="44"/>
  <c r="Z39" i="44"/>
  <c r="Z695" i="44"/>
  <c r="AA610" i="44"/>
  <c r="AA651" i="44"/>
  <c r="Y61" i="44"/>
  <c r="AA161" i="44"/>
  <c r="Y349" i="44"/>
  <c r="Z510" i="44"/>
  <c r="Y393" i="44"/>
  <c r="AA680" i="44"/>
  <c r="Z975" i="44"/>
  <c r="Y692" i="44"/>
  <c r="Y581" i="44"/>
  <c r="AA822" i="44"/>
  <c r="Z233" i="44"/>
  <c r="Y484" i="44"/>
  <c r="AA789" i="44"/>
  <c r="AA93" i="44"/>
  <c r="AA137" i="44"/>
  <c r="Z444" i="44"/>
  <c r="Y63" i="44"/>
  <c r="AA727" i="44"/>
  <c r="Z940" i="44"/>
  <c r="Y678" i="44"/>
  <c r="Y294" i="44"/>
  <c r="Z422" i="44"/>
  <c r="AA976" i="44"/>
  <c r="AA315" i="44"/>
  <c r="Y713" i="44"/>
  <c r="Y524" i="44"/>
  <c r="Y1007" i="44"/>
  <c r="Z620" i="44"/>
  <c r="AA983" i="44"/>
  <c r="AA854" i="44"/>
  <c r="Y773" i="44"/>
  <c r="Z814" i="44"/>
  <c r="Y459" i="44"/>
  <c r="Y771" i="44"/>
  <c r="Y997" i="44"/>
  <c r="Z445" i="44"/>
  <c r="AA594" i="44"/>
  <c r="Y840" i="44"/>
  <c r="AA603" i="44"/>
  <c r="Y928" i="44"/>
  <c r="Y886" i="44"/>
  <c r="Z855" i="44"/>
  <c r="Z660" i="44"/>
  <c r="Z390" i="44"/>
  <c r="Y502" i="44"/>
  <c r="Z387" i="44"/>
  <c r="Y286" i="44"/>
  <c r="Y684" i="44"/>
  <c r="AA202" i="44"/>
  <c r="Y192" i="44"/>
  <c r="AA342" i="44"/>
  <c r="Z772" i="44"/>
  <c r="AA740" i="44"/>
  <c r="Y358" i="44"/>
  <c r="AA447" i="44"/>
  <c r="Z428" i="44"/>
  <c r="Z77" i="44"/>
  <c r="Z318" i="44"/>
  <c r="Y320" i="44"/>
  <c r="Z580" i="44"/>
  <c r="Y725" i="44"/>
  <c r="Y185" i="44"/>
  <c r="Z376" i="44"/>
  <c r="Y18" i="44"/>
  <c r="AA608" i="44"/>
  <c r="Z216" i="44"/>
  <c r="AA224" i="44"/>
  <c r="AA654" i="44"/>
  <c r="AA944" i="44"/>
  <c r="AA388" i="44"/>
  <c r="Y800" i="44"/>
  <c r="Y562" i="44"/>
  <c r="Z354" i="44"/>
  <c r="Z750" i="44"/>
  <c r="AA574" i="44"/>
  <c r="Y521" i="44"/>
  <c r="Y271" i="44"/>
  <c r="Y355" i="44"/>
  <c r="AA605" i="44"/>
  <c r="Z667" i="44"/>
  <c r="AA687" i="44"/>
  <c r="AA151" i="44"/>
  <c r="Y211" i="44"/>
  <c r="AA657" i="44"/>
  <c r="Y980" i="44"/>
  <c r="Y509" i="44"/>
  <c r="AA964" i="44"/>
  <c r="AA478" i="44"/>
  <c r="Z53" i="44"/>
  <c r="Y400" i="44"/>
  <c r="Y868" i="44"/>
  <c r="Z436" i="44"/>
  <c r="AA237" i="44"/>
  <c r="Z689" i="44"/>
  <c r="Z616" i="44"/>
  <c r="AA180" i="44"/>
  <c r="Y501" i="44"/>
  <c r="AA125" i="44"/>
  <c r="AA583" i="44"/>
  <c r="AA184" i="44"/>
  <c r="AA27" i="44"/>
  <c r="Y960" i="44"/>
  <c r="AA655" i="44"/>
  <c r="AA1006" i="44"/>
  <c r="Y859" i="44"/>
  <c r="Z288" i="44"/>
  <c r="Z302" i="44"/>
  <c r="AA722" i="44"/>
  <c r="Y959" i="44"/>
  <c r="AA856" i="44"/>
  <c r="AA759" i="44"/>
  <c r="Y758" i="44"/>
  <c r="Z231" i="44"/>
  <c r="Y43" i="44"/>
  <c r="Y51" i="44"/>
  <c r="AA274" i="44"/>
  <c r="Y174" i="44"/>
  <c r="AA80" i="44"/>
  <c r="AA879" i="44"/>
  <c r="Y683" i="44"/>
  <c r="Y486" i="44"/>
  <c r="Y874" i="44"/>
  <c r="Y277" i="44"/>
  <c r="Y882" i="44"/>
  <c r="Y986" i="44"/>
  <c r="Z854" i="44"/>
  <c r="Z283" i="44"/>
  <c r="Z333" i="44"/>
  <c r="Y567" i="44"/>
  <c r="Z768" i="44"/>
  <c r="Z637" i="44"/>
  <c r="Z383" i="44"/>
  <c r="Y895" i="44"/>
  <c r="Y546" i="44"/>
  <c r="AA901" i="44"/>
  <c r="Y394" i="44"/>
  <c r="AA50" i="44"/>
  <c r="Z196" i="44"/>
  <c r="Z873" i="44"/>
  <c r="Y535" i="44"/>
  <c r="AA498" i="44"/>
  <c r="AA710" i="44"/>
  <c r="Y797" i="44"/>
  <c r="AA1002" i="44"/>
  <c r="Z570" i="44"/>
  <c r="Y149" i="44"/>
  <c r="Y938" i="44"/>
  <c r="AA454" i="44"/>
  <c r="Z569" i="44"/>
  <c r="AA423" i="44"/>
  <c r="Y200" i="44"/>
  <c r="Y624" i="44"/>
  <c r="AA465" i="44"/>
  <c r="Y172" i="44"/>
  <c r="AA79" i="44"/>
  <c r="AA898" i="44"/>
  <c r="Z278" i="44"/>
  <c r="Y239" i="44"/>
  <c r="Y941" i="44"/>
  <c r="AA953" i="44"/>
  <c r="Y511" i="44"/>
  <c r="Y482" i="44"/>
  <c r="Y643" i="44"/>
  <c r="Y206" i="44"/>
  <c r="AA15" i="44"/>
  <c r="AA525" i="44"/>
  <c r="Z647" i="44"/>
  <c r="Z369" i="44"/>
  <c r="AA232" i="44"/>
  <c r="Z605" i="44"/>
  <c r="Y60" i="44"/>
  <c r="Z640" i="44"/>
  <c r="AA44" i="44"/>
  <c r="Y804" i="44"/>
  <c r="Y615" i="44"/>
  <c r="Z365" i="44"/>
  <c r="Y948" i="44"/>
  <c r="Z967" i="44"/>
  <c r="AA564" i="44"/>
  <c r="AA919" i="44"/>
  <c r="Z922" i="44"/>
  <c r="AA882" i="44"/>
  <c r="Y893" i="44"/>
  <c r="Y476" i="44"/>
  <c r="Y527" i="44"/>
  <c r="AA333" i="44"/>
  <c r="AA567" i="44"/>
  <c r="AA768" i="44"/>
  <c r="Y682" i="44"/>
  <c r="AA329" i="44"/>
  <c r="Y199" i="44"/>
  <c r="Y583" i="44"/>
  <c r="Z624" i="44"/>
  <c r="Z859" i="44"/>
  <c r="AA395" i="44"/>
  <c r="Y972" i="44"/>
  <c r="Y920" i="44"/>
  <c r="Z937" i="44"/>
  <c r="Z1007" i="44"/>
  <c r="Z80" i="44"/>
  <c r="Z983" i="44"/>
  <c r="AA715" i="44"/>
  <c r="AA46" i="44"/>
  <c r="Z378" i="44"/>
  <c r="AA795" i="44"/>
  <c r="Z71" i="44"/>
  <c r="AA171" i="44"/>
  <c r="Z448" i="44"/>
  <c r="Z764" i="44"/>
  <c r="AA945" i="44"/>
  <c r="Y347" i="44"/>
  <c r="Y462" i="44"/>
  <c r="Y723" i="44"/>
  <c r="Y666" i="44"/>
  <c r="AA542" i="44"/>
  <c r="Z670" i="44"/>
  <c r="Z806" i="44"/>
  <c r="Y575" i="44"/>
  <c r="AA933" i="44"/>
  <c r="Y551" i="44"/>
  <c r="Z431" i="44"/>
  <c r="AA219" i="44"/>
  <c r="Y789" i="44"/>
  <c r="Y541" i="44"/>
  <c r="Z191" i="44"/>
  <c r="AA475" i="44"/>
  <c r="Y238" i="44"/>
  <c r="Z296" i="44"/>
  <c r="AA850" i="44"/>
  <c r="Z519" i="44"/>
  <c r="Y404" i="44"/>
  <c r="AA462" i="44"/>
  <c r="AA299" i="44"/>
  <c r="Y157" i="44"/>
  <c r="Z351" i="44"/>
  <c r="Y305" i="44"/>
  <c r="AA892" i="44"/>
  <c r="Z250" i="44"/>
  <c r="Y650" i="44"/>
  <c r="Y519" i="44"/>
  <c r="Y256" i="44"/>
  <c r="AA39" i="44"/>
  <c r="Z404" i="44"/>
  <c r="AA752" i="44"/>
  <c r="AA907" i="44"/>
  <c r="Z508" i="44"/>
  <c r="Z452" i="44"/>
  <c r="Y897" i="44"/>
  <c r="Z847" i="44"/>
  <c r="Z792" i="44"/>
  <c r="Z690" i="44"/>
  <c r="Z820" i="44"/>
  <c r="AA927" i="44"/>
  <c r="Z594" i="44"/>
  <c r="AA871" i="44"/>
  <c r="AA578" i="44"/>
  <c r="AA353" i="44"/>
  <c r="Z465" i="44"/>
  <c r="AA725" i="44"/>
  <c r="Z517" i="44"/>
  <c r="Z759" i="44"/>
  <c r="Y152" i="44"/>
  <c r="Z212" i="44"/>
  <c r="Y243" i="44"/>
  <c r="AA623" i="44"/>
  <c r="Y750" i="44"/>
  <c r="Y630" i="44"/>
  <c r="Y933" i="44"/>
  <c r="Z323" i="44"/>
  <c r="Z649" i="44"/>
  <c r="AA560" i="44"/>
  <c r="AA35" i="44"/>
  <c r="Y296" i="44"/>
  <c r="Y457" i="44"/>
  <c r="AA384" i="44"/>
  <c r="Y794" i="44"/>
  <c r="Y552" i="44"/>
  <c r="AA14" i="44"/>
  <c r="AA162" i="44"/>
  <c r="Z214" i="44"/>
  <c r="Z324" i="44"/>
  <c r="Z156" i="44"/>
  <c r="AA863" i="44"/>
  <c r="Z1004" i="44"/>
  <c r="AA679" i="44"/>
  <c r="Z558" i="44"/>
  <c r="Y966" i="44"/>
  <c r="AA187" i="44"/>
  <c r="Y46" i="44"/>
  <c r="Z299" i="44"/>
  <c r="Z147" i="44"/>
  <c r="AA328" i="44"/>
  <c r="AA632" i="44"/>
  <c r="AA979" i="44"/>
  <c r="Z782" i="44"/>
  <c r="Z704" i="44"/>
  <c r="Y93" i="44"/>
  <c r="Y898" i="44"/>
  <c r="Y940" i="44"/>
  <c r="AA834" i="44"/>
  <c r="AA705" i="44"/>
  <c r="AA457" i="44"/>
  <c r="AA250" i="44"/>
  <c r="AA256" i="44"/>
  <c r="Y863" i="44"/>
  <c r="AA966" i="44"/>
  <c r="Z23" i="44"/>
  <c r="Y492" i="44"/>
  <c r="AA749" i="44"/>
  <c r="Y735" i="44"/>
  <c r="Y842" i="44"/>
  <c r="Y597" i="44"/>
  <c r="Y971" i="44"/>
  <c r="Z699" i="44"/>
  <c r="AA198" i="44"/>
  <c r="Z934" i="44"/>
  <c r="AA972" i="44"/>
  <c r="Z417" i="44"/>
  <c r="Y550" i="44"/>
  <c r="AA494" i="44"/>
  <c r="Y946" i="44"/>
  <c r="Z622" i="44"/>
  <c r="Y186" i="44"/>
  <c r="AA767" i="44"/>
  <c r="AA411" i="44"/>
  <c r="Y499" i="44"/>
  <c r="Y668" i="44"/>
  <c r="AA553" i="44"/>
  <c r="AA297" i="44"/>
  <c r="Z817" i="44"/>
  <c r="AA405" i="44"/>
  <c r="Y406" i="44"/>
  <c r="AA685" i="44"/>
  <c r="Y652" i="44"/>
  <c r="AA459" i="44"/>
  <c r="Y744" i="44"/>
  <c r="Y377" i="44"/>
  <c r="Y528" i="44"/>
  <c r="Z523" i="44"/>
  <c r="Z673" i="44"/>
  <c r="AA771" i="44"/>
  <c r="AA997" i="44"/>
  <c r="Y228" i="44"/>
  <c r="Z211" i="44"/>
  <c r="Y616" i="44"/>
  <c r="Z125" i="44"/>
  <c r="AA200" i="44"/>
  <c r="Y201" i="44"/>
  <c r="Z63" i="44"/>
  <c r="AA941" i="44"/>
  <c r="Z224" i="44"/>
  <c r="Y435" i="44"/>
  <c r="Y480" i="44"/>
  <c r="AA620" i="44"/>
  <c r="Z385" i="44"/>
  <c r="Z945" i="44"/>
  <c r="AA847" i="44"/>
  <c r="AA55" i="44"/>
  <c r="Y24" i="44"/>
  <c r="Z625" i="44"/>
  <c r="Z671" i="44"/>
  <c r="AA724" i="44"/>
  <c r="Z202" i="44"/>
  <c r="Z393" i="44"/>
  <c r="AA32" i="44"/>
  <c r="Y438" i="44"/>
  <c r="AA692" i="44"/>
  <c r="AA581" i="44"/>
  <c r="AA22" i="44"/>
  <c r="Z327" i="44"/>
  <c r="AA414" i="44"/>
  <c r="Y318" i="44"/>
  <c r="AA926" i="44"/>
  <c r="Z137" i="44"/>
  <c r="Z312" i="44"/>
  <c r="Y730" i="44"/>
  <c r="Y278" i="44"/>
  <c r="Z780" i="44"/>
  <c r="AA18" i="44"/>
  <c r="Z606" i="44"/>
  <c r="AA294" i="44"/>
  <c r="AA422" i="44"/>
  <c r="Z103" i="44"/>
  <c r="Z169" i="44"/>
  <c r="AA522" i="44"/>
  <c r="AA73" i="44"/>
  <c r="Z767" i="44"/>
  <c r="Y411" i="44"/>
  <c r="Z384" i="44"/>
  <c r="AA991" i="44"/>
  <c r="AA552" i="44"/>
  <c r="Z14" i="44"/>
  <c r="Y162" i="44"/>
  <c r="Y520" i="44"/>
  <c r="Y324" i="44"/>
  <c r="AA156" i="44"/>
  <c r="AA652" i="44"/>
  <c r="Y461" i="44"/>
  <c r="AA452" i="44"/>
  <c r="AA844" i="44"/>
  <c r="Y542" i="44"/>
  <c r="Y806" i="44"/>
  <c r="Z779" i="44"/>
  <c r="AA437" i="44"/>
  <c r="Y481" i="44"/>
  <c r="Z13" i="44"/>
  <c r="AA247" i="44"/>
  <c r="Y31" i="44"/>
  <c r="Z795" i="44"/>
  <c r="AA20" i="44"/>
  <c r="AA546" i="44"/>
  <c r="Z317" i="44"/>
  <c r="Z192" i="44"/>
  <c r="Z507" i="44"/>
  <c r="Y272" i="44"/>
  <c r="Z740" i="44"/>
  <c r="AA358" i="44"/>
  <c r="AA159" i="44"/>
  <c r="AA942" i="44"/>
  <c r="Z860" i="44"/>
  <c r="Z655" i="44"/>
  <c r="Z1000" i="44"/>
  <c r="Y580" i="44"/>
  <c r="Y444" i="44"/>
  <c r="AA866" i="44"/>
  <c r="Y218" i="44"/>
  <c r="AA83" i="44"/>
  <c r="Z959" i="44"/>
  <c r="Z856" i="44"/>
  <c r="Y417" i="44"/>
  <c r="Z550" i="44"/>
  <c r="Z345" i="44"/>
  <c r="Y818" i="44"/>
  <c r="Z253" i="44"/>
  <c r="Z904" i="44"/>
  <c r="Z262" i="44"/>
  <c r="Z525" i="44"/>
  <c r="AA499" i="44"/>
  <c r="Z799" i="44"/>
  <c r="Y553" i="44"/>
  <c r="Y297" i="44"/>
  <c r="Y817" i="44"/>
  <c r="Z405" i="44"/>
  <c r="Z406" i="44"/>
  <c r="Z685" i="44"/>
  <c r="Z919" i="44"/>
  <c r="AA761" i="44"/>
  <c r="Y698" i="44"/>
  <c r="Y11" i="44"/>
  <c r="Y792" i="44"/>
  <c r="Z575" i="44"/>
  <c r="Z495" i="44"/>
  <c r="Y664" i="44"/>
  <c r="Y823" i="44"/>
  <c r="AA213" i="44"/>
  <c r="AA170" i="44"/>
  <c r="AA220" i="44"/>
  <c r="Z587" i="44"/>
  <c r="AA531" i="44"/>
  <c r="Z151" i="44"/>
  <c r="AA895" i="44"/>
  <c r="Y497" i="44"/>
  <c r="Y888" i="44"/>
  <c r="AA570" i="44"/>
  <c r="Y144" i="44"/>
  <c r="Z674" i="44"/>
  <c r="Y454" i="44"/>
  <c r="AA569" i="44"/>
  <c r="Z423" i="44"/>
  <c r="AA785" i="44"/>
  <c r="Y596" i="44"/>
  <c r="AA514" i="44"/>
  <c r="Z735" i="44"/>
  <c r="AA842" i="44"/>
  <c r="Z597" i="44"/>
  <c r="Y339" i="44"/>
  <c r="AA699" i="44"/>
  <c r="Z198" i="44"/>
  <c r="Y934" i="44"/>
  <c r="Z953" i="44"/>
  <c r="Z511" i="44"/>
  <c r="Z758" i="44"/>
  <c r="Y654" i="44"/>
  <c r="AA138" i="44"/>
  <c r="Z248" i="44"/>
  <c r="Z15" i="44"/>
  <c r="AA621" i="44"/>
  <c r="Z990" i="44"/>
  <c r="AA562" i="44"/>
  <c r="Y890" i="44"/>
  <c r="AA804" i="44"/>
  <c r="AA615" i="44"/>
  <c r="AA365" i="44"/>
  <c r="Z948" i="44"/>
  <c r="AA967" i="44"/>
  <c r="Z564" i="44"/>
  <c r="Y907" i="44"/>
  <c r="Z679" i="44"/>
  <c r="AA25" i="44"/>
  <c r="Y187" i="44"/>
  <c r="AA673" i="44"/>
  <c r="Z20" i="44"/>
  <c r="Z754" i="44"/>
  <c r="AA21" i="44"/>
  <c r="Z309" i="44"/>
  <c r="Z273" i="44"/>
  <c r="Y903" i="44"/>
  <c r="Z24" i="44"/>
  <c r="AA843" i="44"/>
  <c r="Z62" i="44"/>
  <c r="Y536" i="44"/>
  <c r="Z808" i="44"/>
  <c r="Y267" i="44"/>
  <c r="AA836" i="44"/>
  <c r="Y102" i="44"/>
  <c r="AA636" i="44"/>
  <c r="AA259" i="44"/>
  <c r="Z506" i="44"/>
  <c r="Y194" i="44"/>
  <c r="Z36" i="44"/>
  <c r="Z566" i="44"/>
  <c r="AA114" i="44"/>
  <c r="Z490" i="44"/>
  <c r="Z79" i="44"/>
  <c r="AA288" i="44"/>
  <c r="AA185" i="44"/>
  <c r="AA49" i="44"/>
  <c r="Y627" i="44"/>
  <c r="Y331" i="44"/>
  <c r="AA891" i="44"/>
  <c r="AA826" i="44"/>
  <c r="Z482" i="44"/>
  <c r="Z421" i="44"/>
  <c r="Y106" i="44"/>
  <c r="Y181" i="44"/>
  <c r="Y433" i="44"/>
  <c r="Y274" i="44"/>
  <c r="Y992" i="44"/>
  <c r="Z174" i="44"/>
  <c r="Z753" i="44"/>
  <c r="Y354" i="44"/>
  <c r="AA369" i="44"/>
  <c r="Y71" i="44"/>
  <c r="Y171" i="44"/>
  <c r="Y448" i="44"/>
  <c r="Z134" i="44"/>
  <c r="Y1004" i="44"/>
  <c r="Z744" i="44"/>
  <c r="Z897" i="44"/>
  <c r="Y366" i="44"/>
  <c r="Z74" i="44"/>
  <c r="AA483" i="44"/>
  <c r="Z921" i="44"/>
  <c r="AA549" i="44"/>
  <c r="Y709" i="44"/>
  <c r="Y378" i="44"/>
  <c r="Z733" i="44"/>
  <c r="Z504" i="44"/>
  <c r="Y880" i="44"/>
  <c r="AA690" i="44"/>
  <c r="Y820" i="44"/>
  <c r="Z328" i="44"/>
  <c r="Y594" i="44"/>
  <c r="Z809" i="44"/>
  <c r="Z969" i="44"/>
  <c r="Z64" i="44"/>
  <c r="Y240" i="44"/>
  <c r="Y961" i="44"/>
  <c r="AA790" i="44"/>
  <c r="Y889" i="44"/>
  <c r="Y649" i="44"/>
  <c r="Y693" i="44"/>
  <c r="Z950" i="44"/>
  <c r="Y139" i="44"/>
  <c r="Z861" i="44"/>
  <c r="Y119" i="44"/>
  <c r="Y887" i="44"/>
  <c r="Z864" i="44"/>
  <c r="Z848" i="44"/>
  <c r="Y23" i="44"/>
  <c r="AA779" i="44"/>
  <c r="Z389" i="44"/>
  <c r="AA460" i="44"/>
  <c r="Y429" i="44"/>
  <c r="AA649" i="44"/>
  <c r="AA277" i="44"/>
  <c r="Y437" i="44"/>
  <c r="Y66" i="44"/>
  <c r="AA861" i="44"/>
  <c r="AA371" i="44"/>
  <c r="AA911" i="44"/>
  <c r="Y925" i="44"/>
  <c r="Z646" i="44"/>
  <c r="AA823" i="44"/>
  <c r="Y770" i="44"/>
  <c r="AA291" i="44"/>
  <c r="AA45" i="44"/>
  <c r="Y88" i="44"/>
  <c r="AA415" i="44"/>
  <c r="AA775" i="44"/>
  <c r="AA598" i="44"/>
  <c r="Y872" i="44"/>
  <c r="Y197" i="44"/>
  <c r="AA626" i="44"/>
  <c r="Z628" i="44"/>
  <c r="Z635" i="44"/>
  <c r="Y861" i="44"/>
  <c r="AA147" i="44"/>
  <c r="Y531" i="44"/>
  <c r="Y151" i="44"/>
  <c r="Y631" i="44"/>
  <c r="Y908" i="44"/>
  <c r="Y733" i="44"/>
  <c r="AA665" i="44"/>
  <c r="Y122" i="44"/>
  <c r="Z52" i="44"/>
  <c r="Z492" i="44"/>
  <c r="AA613" i="44"/>
  <c r="Y900" i="44"/>
  <c r="AA876" i="44"/>
  <c r="Z849" i="44"/>
  <c r="Y642" i="44"/>
  <c r="Z788" i="44"/>
  <c r="AA115" i="44"/>
  <c r="Y382" i="44"/>
  <c r="AA883" i="44"/>
  <c r="Y76" i="44"/>
  <c r="Y470" i="44"/>
  <c r="AA325" i="44"/>
  <c r="Z223" i="44"/>
  <c r="Y220" i="44"/>
  <c r="Z269" i="44"/>
  <c r="Z693" i="44"/>
  <c r="Z876" i="44"/>
  <c r="AA515" i="44"/>
  <c r="AA642" i="44"/>
  <c r="AA120" i="44"/>
  <c r="Z179" i="44"/>
  <c r="AA424" i="44"/>
  <c r="Z716" i="44"/>
  <c r="Y40" i="44"/>
  <c r="AA323" i="44"/>
  <c r="AA441" i="44"/>
  <c r="AA709" i="44"/>
  <c r="Y984" i="44"/>
  <c r="Y38" i="44"/>
  <c r="AA260" i="44"/>
  <c r="Y745" i="44"/>
  <c r="Y911" i="44"/>
  <c r="AA280" i="44"/>
  <c r="AA66" i="44"/>
  <c r="Z748" i="44"/>
  <c r="Y618" i="44"/>
  <c r="Y788" i="44"/>
  <c r="Z771" i="44"/>
  <c r="Z997" i="44"/>
  <c r="AA228" i="44"/>
  <c r="AA62" i="44"/>
  <c r="AA90" i="44"/>
  <c r="AA808" i="44"/>
  <c r="Y1003" i="44"/>
  <c r="AA470" i="44"/>
  <c r="Y389" i="44"/>
  <c r="Z929" i="44"/>
  <c r="Y451" i="44"/>
  <c r="Y203" i="44"/>
  <c r="AA118" i="44"/>
  <c r="AA453" i="44"/>
  <c r="Y832" i="44"/>
  <c r="AA745" i="44"/>
  <c r="Z677" i="44"/>
  <c r="Y170" i="44"/>
  <c r="Y426" i="44"/>
  <c r="Y586" i="44"/>
  <c r="Y64" i="44"/>
  <c r="Y280" i="44"/>
  <c r="Z958" i="44"/>
  <c r="AA12" i="44"/>
  <c r="AA88" i="44"/>
  <c r="AA587" i="44"/>
  <c r="AA900" i="44"/>
  <c r="Z453" i="44"/>
  <c r="Z832" i="44"/>
  <c r="Z745" i="44"/>
  <c r="Y227" i="44"/>
  <c r="Z549" i="44"/>
  <c r="Z157" i="44"/>
  <c r="AA729" i="44"/>
  <c r="Y89" i="44"/>
  <c r="AA628" i="44"/>
  <c r="Z791" i="44"/>
  <c r="AA557" i="44"/>
  <c r="AA13" i="44"/>
  <c r="Z277" i="44"/>
  <c r="AA273" i="44"/>
  <c r="Z648" i="44"/>
  <c r="Y549" i="44"/>
  <c r="Z31" i="44"/>
  <c r="Y26" i="44"/>
  <c r="Y45" i="44"/>
  <c r="Y141" i="44"/>
  <c r="AA382" i="44"/>
  <c r="Z774" i="44"/>
  <c r="Y574" i="44"/>
  <c r="Z101" i="44"/>
  <c r="Y605" i="44"/>
  <c r="Y667" i="44"/>
  <c r="Z659" i="44"/>
  <c r="Z632" i="44"/>
  <c r="Z724" i="44"/>
  <c r="Z551" i="44"/>
  <c r="AA770" i="44"/>
  <c r="AA952" i="44"/>
  <c r="Y325" i="44"/>
  <c r="Y223" i="44"/>
  <c r="Z906" i="44"/>
  <c r="Z469" i="44"/>
  <c r="Z880" i="44"/>
  <c r="Y775" i="44"/>
  <c r="Z109" i="44"/>
  <c r="AA648" i="44"/>
  <c r="AA179" i="44"/>
  <c r="Z925" i="44"/>
  <c r="Z618" i="44"/>
  <c r="AA146" i="44"/>
  <c r="AA733" i="44"/>
  <c r="AA351" i="44"/>
  <c r="Z55" i="44"/>
  <c r="AA754" i="44"/>
  <c r="AA984" i="44"/>
  <c r="Z415" i="44"/>
  <c r="Z626" i="44"/>
  <c r="Z775" i="44"/>
  <c r="AA109" i="44"/>
  <c r="Y648" i="44"/>
  <c r="Z119" i="44"/>
  <c r="AA887" i="44"/>
  <c r="Y707" i="44"/>
  <c r="AA586" i="44"/>
  <c r="Z76" i="44"/>
  <c r="Z470" i="44"/>
  <c r="Z141" i="44"/>
  <c r="Z460" i="44"/>
  <c r="AA853" i="44"/>
  <c r="Y626" i="44"/>
  <c r="Y109" i="44"/>
  <c r="Z120" i="44"/>
  <c r="AA298" i="44"/>
  <c r="Y153" i="44"/>
  <c r="Y913" i="44"/>
  <c r="AA203" i="44"/>
  <c r="AA122" i="44"/>
  <c r="AA28" i="44"/>
  <c r="Z879" i="44"/>
  <c r="Z232" i="44"/>
  <c r="Z209" i="44"/>
  <c r="Z723" i="44"/>
  <c r="Z98" i="44"/>
  <c r="AA527" i="44"/>
  <c r="Z1008" i="44"/>
  <c r="Z567" i="44"/>
  <c r="Y768" i="44"/>
  <c r="Z682" i="44"/>
  <c r="AA671" i="44"/>
  <c r="Z931" i="44"/>
  <c r="Z823" i="44"/>
  <c r="Y323" i="44"/>
  <c r="AA748" i="44"/>
  <c r="AA958" i="44"/>
  <c r="Y12" i="44"/>
  <c r="Z984" i="44"/>
  <c r="Y213" i="44"/>
  <c r="AA516" i="44"/>
  <c r="Y260" i="44"/>
  <c r="Y372" i="44"/>
  <c r="Z835" i="44"/>
  <c r="Y635" i="44"/>
  <c r="Y424" i="44"/>
  <c r="Y694" i="44"/>
  <c r="Y633" i="44"/>
  <c r="Z770" i="44"/>
  <c r="Z291" i="44"/>
  <c r="Y929" i="44"/>
  <c r="AA889" i="44"/>
  <c r="Y921" i="44"/>
  <c r="AA38" i="44"/>
  <c r="AA965" i="44"/>
  <c r="Z260" i="44"/>
  <c r="Z947" i="44"/>
  <c r="AA835" i="44"/>
  <c r="AA810" i="44"/>
  <c r="Z115" i="44"/>
  <c r="Y625" i="44"/>
  <c r="Z146" i="44"/>
  <c r="AA64" i="44"/>
  <c r="Z280" i="44"/>
  <c r="AA816" i="44"/>
  <c r="AA429" i="44"/>
  <c r="AA589" i="44"/>
  <c r="Y965" i="44"/>
  <c r="Y947" i="44"/>
  <c r="AA227" i="44"/>
  <c r="Z424" i="44"/>
  <c r="Y337" i="44"/>
  <c r="Y247" i="44"/>
  <c r="AA664" i="44"/>
  <c r="AA492" i="44"/>
  <c r="AA409" i="44"/>
  <c r="AA925" i="44"/>
  <c r="Y646" i="44"/>
  <c r="AA547" i="44"/>
  <c r="Y351" i="44"/>
  <c r="Y973" i="44"/>
  <c r="Z396" i="44"/>
  <c r="Y17" i="44"/>
  <c r="Y415" i="44"/>
  <c r="Z965" i="44"/>
  <c r="Z515" i="44"/>
  <c r="Z598" i="44"/>
  <c r="Z265" i="44"/>
  <c r="AA872" i="44"/>
  <c r="Y795" i="44"/>
  <c r="Y505" i="44"/>
  <c r="AA495" i="44"/>
  <c r="Y557" i="44"/>
  <c r="AA469" i="44"/>
  <c r="AA139" i="44"/>
  <c r="Z145" i="44"/>
  <c r="Y697" i="44"/>
  <c r="AA694" i="44"/>
  <c r="AA633" i="44"/>
  <c r="AA389" i="44"/>
  <c r="AA827" i="44"/>
  <c r="AA244" i="44"/>
  <c r="Z642" i="44"/>
  <c r="Y677" i="44"/>
  <c r="AA426" i="44"/>
  <c r="Z529" i="44"/>
  <c r="Z245" i="44"/>
  <c r="AA716" i="44"/>
  <c r="AA903" i="44"/>
  <c r="Y291" i="44"/>
  <c r="Z45" i="44"/>
  <c r="Z827" i="44"/>
  <c r="Y13" i="44"/>
  <c r="Z38" i="44"/>
  <c r="Z244" i="44"/>
  <c r="AA829" i="44"/>
  <c r="AA769" i="44"/>
  <c r="Z289" i="44"/>
  <c r="Z697" i="44"/>
  <c r="Y716" i="44"/>
  <c r="AA40" i="44"/>
  <c r="Z122" i="44"/>
  <c r="AA396" i="44"/>
  <c r="Z756" i="44"/>
  <c r="Y829" i="44"/>
  <c r="Z913" i="44"/>
  <c r="Y48" i="44"/>
  <c r="AA848" i="44"/>
  <c r="Z1003" i="44"/>
  <c r="Y958" i="44"/>
  <c r="AA906" i="44"/>
  <c r="AA950" i="44"/>
  <c r="Z776" i="44"/>
  <c r="AA635" i="44"/>
  <c r="Z694" i="44"/>
  <c r="AA943" i="44"/>
  <c r="Y136" i="44"/>
  <c r="AA693" i="44"/>
  <c r="Z437" i="44"/>
  <c r="Z66" i="44"/>
  <c r="AA805" i="44"/>
  <c r="Z420" i="44"/>
  <c r="AA119" i="44"/>
  <c r="Z334" i="44"/>
  <c r="Z707" i="44"/>
  <c r="Z729" i="44"/>
  <c r="AA505" i="44"/>
  <c r="AA309" i="44"/>
  <c r="Z709" i="44"/>
  <c r="Z429" i="44"/>
  <c r="Z853" i="44"/>
  <c r="Y16" i="44"/>
  <c r="AA24" i="44"/>
  <c r="Y951" i="44"/>
  <c r="Y843" i="44"/>
  <c r="Y120" i="44"/>
  <c r="Z731" i="44"/>
  <c r="AA113" i="44"/>
  <c r="AA127" i="44"/>
  <c r="AA141" i="44"/>
  <c r="Y906" i="44"/>
  <c r="AA880" i="44"/>
  <c r="AA504" i="44"/>
  <c r="Z21" i="44"/>
  <c r="AA639" i="44"/>
  <c r="Z113" i="44"/>
  <c r="AA240" i="44"/>
  <c r="AA52" i="44"/>
  <c r="Z203" i="44"/>
  <c r="Z664" i="44"/>
  <c r="Y835" i="44"/>
  <c r="Y115" i="44"/>
  <c r="Y883" i="44"/>
  <c r="Z943" i="44"/>
  <c r="Z28" i="44"/>
  <c r="AA153" i="44"/>
  <c r="AA921" i="44"/>
  <c r="AA269" i="44"/>
  <c r="Z989" i="44"/>
  <c r="Y876" i="44"/>
  <c r="Y515" i="44"/>
  <c r="AA378" i="44"/>
  <c r="Y44" i="44"/>
  <c r="Y810" i="44"/>
  <c r="AA48" i="44"/>
  <c r="Z29" i="44"/>
  <c r="AA783" i="44"/>
  <c r="Z40" i="44"/>
  <c r="Z441" i="44"/>
  <c r="Z557" i="44"/>
  <c r="Z220" i="44"/>
  <c r="Y589" i="44"/>
  <c r="AA756" i="44"/>
  <c r="AA493" i="44"/>
  <c r="Y504" i="44"/>
  <c r="AA145" i="44"/>
  <c r="Z227" i="44"/>
  <c r="Y298" i="44"/>
  <c r="Z197" i="44"/>
  <c r="Z59" i="44"/>
  <c r="Z790" i="44"/>
  <c r="AA337" i="44"/>
  <c r="Y244" i="44"/>
  <c r="Y805" i="44"/>
  <c r="Z749" i="44"/>
  <c r="Y92" i="44"/>
  <c r="AA197" i="44"/>
  <c r="Y665" i="44"/>
  <c r="AA929" i="44"/>
  <c r="Y469" i="44"/>
  <c r="Z139" i="44"/>
  <c r="AA913" i="44"/>
  <c r="Z170" i="44"/>
  <c r="Z586" i="44"/>
  <c r="Z409" i="44"/>
  <c r="AA529" i="44"/>
  <c r="Y779" i="44"/>
  <c r="Y309" i="44"/>
  <c r="Z973" i="44"/>
  <c r="Y396" i="44"/>
  <c r="Z337" i="44"/>
  <c r="Y587" i="44"/>
  <c r="Z900" i="44"/>
  <c r="Y453" i="44"/>
  <c r="AA832" i="44"/>
  <c r="Z26" i="44"/>
  <c r="Y371" i="44"/>
  <c r="Z247" i="44"/>
  <c r="AA731" i="44"/>
  <c r="AA625" i="44"/>
  <c r="Y113" i="44"/>
  <c r="AA76" i="44"/>
  <c r="Y816" i="44"/>
  <c r="Y460" i="44"/>
  <c r="Z88" i="44"/>
  <c r="Y269" i="44"/>
  <c r="AA989" i="44"/>
  <c r="Y273" i="44"/>
  <c r="Z805" i="44"/>
  <c r="AA420" i="44"/>
  <c r="Y749" i="44"/>
  <c r="AA92" i="44"/>
  <c r="Z903" i="44"/>
  <c r="Z665" i="44"/>
  <c r="Z816" i="44"/>
  <c r="Y853" i="44"/>
  <c r="Y950" i="44"/>
  <c r="Y598" i="44"/>
  <c r="AA788" i="44"/>
  <c r="Y29" i="44"/>
  <c r="Z127" i="44"/>
  <c r="Y748" i="44"/>
  <c r="Z12" i="44"/>
  <c r="Z213" i="44"/>
  <c r="Z829" i="44"/>
  <c r="Y289" i="44"/>
  <c r="AA157" i="44"/>
  <c r="Y529" i="44"/>
  <c r="AA573" i="44"/>
  <c r="AA1009" i="44"/>
  <c r="Z911" i="44"/>
  <c r="Y639" i="44"/>
  <c r="AA646" i="44"/>
  <c r="Z547" i="44"/>
  <c r="Z633" i="44"/>
  <c r="Z240" i="44"/>
  <c r="Z961" i="44"/>
  <c r="Y52" i="44"/>
  <c r="Z153" i="44"/>
  <c r="AA17" i="44"/>
  <c r="AA16" i="44"/>
  <c r="Y516" i="44"/>
  <c r="AA849" i="44"/>
  <c r="AA26" i="44"/>
  <c r="Y420" i="44"/>
  <c r="AA42" i="44"/>
  <c r="AA334" i="44"/>
  <c r="AA864" i="44"/>
  <c r="Z481" i="44"/>
  <c r="Y547" i="44"/>
  <c r="AA23" i="44"/>
  <c r="Y952" i="44"/>
  <c r="Z325" i="44"/>
  <c r="AA223" i="44"/>
  <c r="Z451" i="44"/>
  <c r="Z16" i="44"/>
  <c r="Z516" i="44"/>
  <c r="Y849" i="44"/>
  <c r="Z769" i="44"/>
  <c r="Y265" i="44"/>
  <c r="Y179" i="44"/>
  <c r="Z639" i="44"/>
  <c r="AA618" i="44"/>
  <c r="Y146" i="44"/>
  <c r="Y573" i="44"/>
  <c r="AA361" i="44"/>
  <c r="Z361" i="44"/>
  <c r="AA136" i="44"/>
  <c r="Z359" i="44"/>
  <c r="AA947" i="44"/>
  <c r="Y776" i="44"/>
  <c r="Z44" i="44"/>
  <c r="Z42" i="44"/>
  <c r="Y334" i="44"/>
  <c r="AA707" i="44"/>
  <c r="Y729" i="44"/>
  <c r="Z505" i="44"/>
  <c r="Z89" i="44"/>
  <c r="Y628" i="44"/>
  <c r="Y441" i="44"/>
  <c r="AA31" i="44"/>
  <c r="Y827" i="44"/>
  <c r="Z589" i="44"/>
  <c r="Y989" i="44"/>
  <c r="Y493" i="44"/>
  <c r="Z951" i="44"/>
  <c r="Y769" i="44"/>
  <c r="AA265" i="44"/>
  <c r="Z872" i="44"/>
  <c r="Y731" i="44"/>
  <c r="Z382" i="44"/>
  <c r="Z883" i="44"/>
  <c r="Y59" i="44"/>
  <c r="Y127" i="44"/>
  <c r="Y495" i="44"/>
  <c r="Y55" i="44"/>
  <c r="Y754" i="44"/>
  <c r="Z17" i="44"/>
  <c r="Y756" i="44"/>
  <c r="Z493" i="44"/>
  <c r="AA951" i="44"/>
  <c r="Z843" i="44"/>
  <c r="Y21" i="44"/>
  <c r="AA697" i="44"/>
  <c r="Z92" i="44"/>
  <c r="AA481" i="44"/>
  <c r="AA245" i="44"/>
  <c r="Y361" i="44"/>
  <c r="Z136" i="44"/>
  <c r="Y409" i="44"/>
  <c r="Z1009" i="44"/>
  <c r="Z371" i="44"/>
  <c r="Z810" i="44"/>
  <c r="Z48" i="44"/>
  <c r="AA29" i="44"/>
  <c r="Z783" i="44"/>
  <c r="AA89" i="44"/>
  <c r="AA1003" i="44"/>
  <c r="Z952" i="44"/>
  <c r="AA791" i="44"/>
  <c r="AA973" i="44"/>
  <c r="AA451" i="44"/>
  <c r="Z613" i="44"/>
  <c r="Z118" i="44"/>
  <c r="AA359" i="44"/>
  <c r="Z372" i="44"/>
  <c r="AA776" i="44"/>
  <c r="AA289" i="44"/>
  <c r="AA677" i="44"/>
  <c r="Z298" i="44"/>
  <c r="Z426" i="44"/>
  <c r="Y783" i="44"/>
  <c r="Y791" i="44"/>
  <c r="AA59" i="44"/>
  <c r="AA961" i="44"/>
  <c r="Y790" i="44"/>
  <c r="Z889" i="44"/>
  <c r="Y613" i="44"/>
  <c r="Y118" i="44"/>
  <c r="Y359" i="44"/>
  <c r="AA372" i="44"/>
  <c r="Y145" i="44"/>
  <c r="Y42" i="44"/>
  <c r="Z887" i="44"/>
  <c r="Y864" i="44"/>
  <c r="Y848" i="44"/>
  <c r="Y28" i="44"/>
  <c r="Z573" i="44"/>
  <c r="Y943" i="44"/>
  <c r="Y245" i="44"/>
  <c r="P3" i="41"/>
  <c r="F22" i="41" s="1"/>
  <c r="H20" i="42"/>
  <c r="I19" i="42"/>
  <c r="B42" i="49"/>
  <c r="C13" i="49"/>
  <c r="CN13" i="44"/>
  <c r="CO13" i="44" s="1"/>
  <c r="CN12" i="44"/>
  <c r="CO12" i="44" s="1"/>
  <c r="CG5" i="44"/>
  <c r="CG6" i="44"/>
  <c r="CG7" i="44"/>
  <c r="CG4" i="44"/>
  <c r="E22" i="41" l="1"/>
  <c r="E24" i="41" s="1"/>
  <c r="C22" i="41"/>
  <c r="V24" i="41" s="1"/>
  <c r="D22" i="41"/>
  <c r="D24" i="41" s="1"/>
  <c r="B22" i="41"/>
  <c r="AH3" i="47" s="1"/>
  <c r="L8" i="41"/>
  <c r="H21" i="42"/>
  <c r="I20" i="42"/>
  <c r="B43" i="49"/>
  <c r="C14" i="49"/>
  <c r="U12" i="41" l="1"/>
  <c r="U81" i="41"/>
  <c r="U94" i="41"/>
  <c r="V16" i="41"/>
  <c r="V56" i="41"/>
  <c r="U60" i="41"/>
  <c r="U50" i="41"/>
  <c r="U95" i="41"/>
  <c r="U61" i="41"/>
  <c r="V7" i="41"/>
  <c r="U56" i="41"/>
  <c r="U68" i="41"/>
  <c r="U51" i="41"/>
  <c r="V72" i="41"/>
  <c r="V35" i="41"/>
  <c r="V104" i="41"/>
  <c r="V85" i="41"/>
  <c r="U9" i="41"/>
  <c r="L7" i="41"/>
  <c r="U76" i="41"/>
  <c r="U11" i="41"/>
  <c r="U5" i="41"/>
  <c r="L6" i="41"/>
  <c r="U71" i="41"/>
  <c r="V44" i="41"/>
  <c r="V45" i="41"/>
  <c r="V77" i="41"/>
  <c r="U98" i="41"/>
  <c r="V100" i="41"/>
  <c r="V29" i="41"/>
  <c r="U63" i="41"/>
  <c r="V17" i="41"/>
  <c r="U69" i="41"/>
  <c r="V41" i="41"/>
  <c r="U64" i="41"/>
  <c r="U16" i="41"/>
  <c r="V20" i="41"/>
  <c r="U22" i="41"/>
  <c r="U79" i="41"/>
  <c r="V78" i="41"/>
  <c r="U23" i="41"/>
  <c r="V84" i="41"/>
  <c r="U100" i="41"/>
  <c r="V63" i="41"/>
  <c r="U48" i="41"/>
  <c r="V49" i="41"/>
  <c r="V96" i="41"/>
  <c r="U41" i="41"/>
  <c r="U38" i="41"/>
  <c r="V91" i="41"/>
  <c r="U42" i="41"/>
  <c r="V97" i="41"/>
  <c r="U30" i="41"/>
  <c r="U21" i="41"/>
  <c r="V18" i="41"/>
  <c r="V75" i="41"/>
  <c r="U28" i="41"/>
  <c r="V47" i="41"/>
  <c r="U104" i="41"/>
  <c r="V14" i="41"/>
  <c r="V33" i="41"/>
  <c r="V52" i="41"/>
  <c r="V71" i="41"/>
  <c r="V30" i="41"/>
  <c r="V43" i="41"/>
  <c r="V92" i="41"/>
  <c r="U86" i="41"/>
  <c r="U99" i="41"/>
  <c r="V15" i="41"/>
  <c r="V34" i="41"/>
  <c r="V53" i="41"/>
  <c r="L16" i="41"/>
  <c r="U92" i="41"/>
  <c r="V38" i="41"/>
  <c r="U93" i="41"/>
  <c r="U65" i="41"/>
  <c r="V95" i="41"/>
  <c r="V80" i="41"/>
  <c r="U8" i="41"/>
  <c r="V39" i="41"/>
  <c r="U35" i="41"/>
  <c r="U37" i="41"/>
  <c r="U88" i="41"/>
  <c r="V101" i="41"/>
  <c r="V21" i="41"/>
  <c r="U73" i="41"/>
  <c r="V54" i="41"/>
  <c r="U102" i="41"/>
  <c r="U82" i="41"/>
  <c r="V37" i="41"/>
  <c r="V50" i="41"/>
  <c r="V69" i="41"/>
  <c r="V88" i="41"/>
  <c r="U7" i="41"/>
  <c r="V66" i="41"/>
  <c r="V79" i="41"/>
  <c r="V6" i="41"/>
  <c r="V19" i="41"/>
  <c r="V32" i="41"/>
  <c r="V51" i="41"/>
  <c r="V70" i="41"/>
  <c r="V89" i="41"/>
  <c r="V12" i="41"/>
  <c r="V25" i="41"/>
  <c r="V74" i="41"/>
  <c r="V62" i="41"/>
  <c r="V22" i="41"/>
  <c r="U49" i="41"/>
  <c r="U52" i="41"/>
  <c r="U26" i="41"/>
  <c r="U62" i="41"/>
  <c r="V10" i="41"/>
  <c r="U103" i="41"/>
  <c r="V81" i="41"/>
  <c r="U67" i="41"/>
  <c r="U83" i="41"/>
  <c r="V36" i="41"/>
  <c r="V27" i="41"/>
  <c r="V60" i="41"/>
  <c r="V73" i="41"/>
  <c r="V86" i="41"/>
  <c r="V5" i="41"/>
  <c r="U24" i="41"/>
  <c r="U43" i="41"/>
  <c r="V102" i="41"/>
  <c r="U15" i="41"/>
  <c r="V42" i="41"/>
  <c r="V55" i="41"/>
  <c r="V68" i="41"/>
  <c r="V87" i="41"/>
  <c r="U6" i="41"/>
  <c r="U25" i="41"/>
  <c r="V48" i="41"/>
  <c r="V61" i="41"/>
  <c r="U10" i="41"/>
  <c r="U46" i="41"/>
  <c r="V76" i="41"/>
  <c r="V90" i="41"/>
  <c r="V9" i="41"/>
  <c r="U44" i="41"/>
  <c r="U39" i="41"/>
  <c r="V82" i="41"/>
  <c r="L15" i="41"/>
  <c r="U53" i="41"/>
  <c r="L13" i="41"/>
  <c r="V46" i="41"/>
  <c r="U57" i="41"/>
  <c r="U85" i="41"/>
  <c r="U32" i="41"/>
  <c r="U45" i="41"/>
  <c r="U58" i="41"/>
  <c r="U77" i="41"/>
  <c r="U96" i="41"/>
  <c r="L17" i="41"/>
  <c r="U74" i="41"/>
  <c r="U87" i="41"/>
  <c r="U14" i="41"/>
  <c r="U27" i="41"/>
  <c r="U40" i="41"/>
  <c r="U59" i="41"/>
  <c r="U78" i="41"/>
  <c r="U97" i="41"/>
  <c r="U20" i="41"/>
  <c r="U33" i="41"/>
  <c r="U80" i="41"/>
  <c r="V57" i="41"/>
  <c r="U84" i="41"/>
  <c r="V103" i="41"/>
  <c r="U17" i="41"/>
  <c r="V26" i="41"/>
  <c r="U70" i="41"/>
  <c r="V11" i="41"/>
  <c r="U75" i="41"/>
  <c r="U66" i="41"/>
  <c r="V8" i="41"/>
  <c r="U72" i="41"/>
  <c r="V83" i="41"/>
  <c r="V67" i="41"/>
  <c r="V99" i="41"/>
  <c r="U18" i="41"/>
  <c r="L11" i="41"/>
  <c r="V28" i="41"/>
  <c r="V23" i="41"/>
  <c r="U89" i="41"/>
  <c r="L9" i="41"/>
  <c r="U101" i="41"/>
  <c r="U90" i="41"/>
  <c r="V31" i="41"/>
  <c r="V40" i="41"/>
  <c r="L14" i="41"/>
  <c r="V93" i="41"/>
  <c r="U13" i="41"/>
  <c r="U54" i="41"/>
  <c r="V64" i="41"/>
  <c r="V65" i="41"/>
  <c r="U31" i="41"/>
  <c r="V13" i="41"/>
  <c r="U36" i="41"/>
  <c r="U29" i="41"/>
  <c r="U34" i="41"/>
  <c r="V94" i="41"/>
  <c r="V59" i="41"/>
  <c r="U91" i="41"/>
  <c r="U47" i="41"/>
  <c r="U19" i="41"/>
  <c r="L10" i="41"/>
  <c r="V98" i="41"/>
  <c r="U55" i="41"/>
  <c r="L12" i="41"/>
  <c r="B24" i="41"/>
  <c r="C24" i="41"/>
  <c r="V58" i="41"/>
  <c r="H22" i="42"/>
  <c r="I21" i="42"/>
  <c r="B44" i="49"/>
  <c r="C15" i="49"/>
  <c r="Q26" i="44"/>
  <c r="K27" i="44" s="1"/>
  <c r="K29" i="44" s="1"/>
  <c r="AU7" i="44"/>
  <c r="AT7" i="44"/>
  <c r="AS7" i="44"/>
  <c r="AK24" i="44"/>
  <c r="AK25" i="44"/>
  <c r="AK26" i="44"/>
  <c r="AK27" i="44"/>
  <c r="AK28" i="44"/>
  <c r="AK29" i="44"/>
  <c r="AK30" i="44"/>
  <c r="AK31" i="44"/>
  <c r="AK32" i="44"/>
  <c r="AK33" i="44"/>
  <c r="AK34" i="44"/>
  <c r="AK35" i="44"/>
  <c r="AA7" i="44"/>
  <c r="Z7" i="44"/>
  <c r="Y7" i="44"/>
  <c r="AB927" i="44" l="1"/>
  <c r="AB977" i="44"/>
  <c r="AB352" i="44"/>
  <c r="AB804" i="44"/>
  <c r="AB869" i="44"/>
  <c r="AB263" i="44"/>
  <c r="AB609" i="44"/>
  <c r="AB313" i="44"/>
  <c r="AB293" i="44"/>
  <c r="AB989" i="44"/>
  <c r="AB742" i="44"/>
  <c r="AB260" i="44"/>
  <c r="AB402" i="44"/>
  <c r="AB615" i="44"/>
  <c r="AB771" i="44"/>
  <c r="AB525" i="44"/>
  <c r="AB191" i="44"/>
  <c r="AB673" i="44"/>
  <c r="AB845" i="44"/>
  <c r="AB412" i="44"/>
  <c r="AB583" i="44"/>
  <c r="AB366" i="44"/>
  <c r="AB305" i="44"/>
  <c r="AB990" i="44"/>
  <c r="AB888" i="44"/>
  <c r="AB200" i="44"/>
  <c r="AB646" i="44"/>
  <c r="AB723" i="44"/>
  <c r="AB264" i="44"/>
  <c r="AB174" i="44"/>
  <c r="AB521" i="44"/>
  <c r="AB96" i="44"/>
  <c r="AB159" i="44"/>
  <c r="AB410" i="44"/>
  <c r="AB92" i="44"/>
  <c r="AB277" i="44"/>
  <c r="AB680" i="44"/>
  <c r="AB718" i="44"/>
  <c r="AB528" i="44"/>
  <c r="AB587" i="44"/>
  <c r="AB436" i="44"/>
  <c r="AB757" i="44"/>
  <c r="AB399" i="44"/>
  <c r="AB620" i="44"/>
  <c r="AB681" i="44"/>
  <c r="AB1002" i="44"/>
  <c r="AB874" i="44"/>
  <c r="AB556" i="44"/>
  <c r="AB944" i="44"/>
  <c r="AB908" i="44"/>
  <c r="AB839" i="44"/>
  <c r="AB669" i="44"/>
  <c r="AB116" i="44"/>
  <c r="AB300" i="44"/>
  <c r="AB906" i="44"/>
  <c r="AB848" i="44"/>
  <c r="AB53" i="44"/>
  <c r="AB227" i="44"/>
  <c r="AB519" i="44"/>
  <c r="AB43" i="44"/>
  <c r="AB435" i="44"/>
  <c r="AB12" i="44"/>
  <c r="AB697" i="44"/>
  <c r="AB304" i="44"/>
  <c r="AB523" i="44"/>
  <c r="AB552" i="44"/>
  <c r="AB185" i="44"/>
  <c r="AB815" i="44"/>
  <c r="AB744" i="44"/>
  <c r="AB756" i="44"/>
  <c r="AB774" i="44"/>
  <c r="AB849" i="44"/>
  <c r="AB536" i="44"/>
  <c r="AB762" i="44"/>
  <c r="AB121" i="44"/>
  <c r="AB477" i="44"/>
  <c r="AB482" i="44"/>
  <c r="AB192" i="44"/>
  <c r="AB289" i="44"/>
  <c r="AB813" i="44"/>
  <c r="AB275" i="44"/>
  <c r="AB957" i="44"/>
  <c r="AB676" i="44"/>
  <c r="AB393" i="44"/>
  <c r="AB500" i="44"/>
  <c r="AB658" i="44"/>
  <c r="AB664" i="44"/>
  <c r="AB110" i="44"/>
  <c r="AB226" i="44"/>
  <c r="AB362" i="44"/>
  <c r="AB124" i="44"/>
  <c r="AB805" i="44"/>
  <c r="AB512" i="44"/>
  <c r="AB995" i="44"/>
  <c r="AB596" i="44"/>
  <c r="AB427" i="44"/>
  <c r="AB25" i="44"/>
  <c r="AB778" i="44"/>
  <c r="AB286" i="44"/>
  <c r="AB734" i="44"/>
  <c r="AB232" i="44"/>
  <c r="AB619" i="44"/>
  <c r="AB55" i="44"/>
  <c r="AB912" i="44"/>
  <c r="AB367" i="44"/>
  <c r="AB497" i="44"/>
  <c r="AB475" i="44"/>
  <c r="AB652" i="44"/>
  <c r="AB733" i="44"/>
  <c r="AB654" i="44"/>
  <c r="AB983" i="44"/>
  <c r="AB909" i="44"/>
  <c r="AB899" i="44"/>
  <c r="AB431" i="44"/>
  <c r="AB509" i="44"/>
  <c r="AB526" i="44"/>
  <c r="AB236" i="44"/>
  <c r="AB530" i="44"/>
  <c r="AB126" i="44"/>
  <c r="AB905" i="44"/>
  <c r="AB546" i="44"/>
  <c r="AB344" i="44"/>
  <c r="AB449" i="44"/>
  <c r="AB531" i="44"/>
  <c r="AB94" i="44"/>
  <c r="AB740" i="44"/>
  <c r="AB109" i="44"/>
  <c r="AB473" i="44"/>
  <c r="AB810" i="44"/>
  <c r="AB638" i="44"/>
  <c r="AB667" i="44"/>
  <c r="AB663" i="44"/>
  <c r="AB578" i="44"/>
  <c r="AB499" i="44"/>
  <c r="AB665" i="44"/>
  <c r="AB607" i="44"/>
  <c r="AB527" i="44"/>
  <c r="AB692" i="44"/>
  <c r="AB767" i="44"/>
  <c r="AB50" i="44"/>
  <c r="AB554" i="44"/>
  <c r="AB405" i="44"/>
  <c r="AB831" i="44"/>
  <c r="AB239" i="44"/>
  <c r="AB883" i="44"/>
  <c r="AB738" i="44"/>
  <c r="AB897" i="44"/>
  <c r="AB51" i="44"/>
  <c r="AB361" i="44"/>
  <c r="AB859" i="44"/>
  <c r="AB537" i="44"/>
  <c r="AB107" i="44"/>
  <c r="AB817" i="44"/>
  <c r="AB467" i="44"/>
  <c r="AB685" i="44"/>
  <c r="AB246" i="44"/>
  <c r="AB118" i="44"/>
  <c r="AB539" i="44"/>
  <c r="AB852" i="44"/>
  <c r="AB641" i="44"/>
  <c r="AB726" i="44"/>
  <c r="AB229" i="44"/>
  <c r="AB360" i="44"/>
  <c r="AB318" i="44"/>
  <c r="AB505" i="44"/>
  <c r="AB622" i="44"/>
  <c r="AB627" i="44"/>
  <c r="AB985" i="44"/>
  <c r="AB917" i="44"/>
  <c r="AB942" i="44"/>
  <c r="AB863" i="44"/>
  <c r="AB729" i="44"/>
  <c r="AB451" i="44"/>
  <c r="AB907" i="44"/>
  <c r="AB736" i="44"/>
  <c r="AB403" i="44"/>
  <c r="AB553" i="44"/>
  <c r="AB308" i="44"/>
  <c r="AB303" i="44"/>
  <c r="AB18" i="44"/>
  <c r="AB861" i="44"/>
  <c r="AB920" i="44"/>
  <c r="AB887" i="44"/>
  <c r="AB457" i="44"/>
  <c r="AB1003" i="44"/>
  <c r="AB398" i="44"/>
  <c r="AB19" i="44"/>
  <c r="AB120" i="44"/>
  <c r="AB20" i="44"/>
  <c r="AB1001" i="44"/>
  <c r="AB338" i="44"/>
  <c r="AB296" i="44"/>
  <c r="AB125" i="44"/>
  <c r="AB724" i="44"/>
  <c r="AB1004" i="44"/>
  <c r="AB755" i="44"/>
  <c r="AB710" i="44"/>
  <c r="AB520" i="44"/>
  <c r="AB922" i="44"/>
  <c r="AB180" i="44"/>
  <c r="AB853" i="44"/>
  <c r="AB103" i="44"/>
  <c r="AB822" i="44"/>
  <c r="AB913" i="44"/>
  <c r="AB1008" i="44"/>
  <c r="AB317" i="44"/>
  <c r="AB17" i="44"/>
  <c r="AB979" i="44"/>
  <c r="AB14" i="44"/>
  <c r="AB301" i="44"/>
  <c r="AB349" i="44"/>
  <c r="AB841" i="44"/>
  <c r="AB991" i="44"/>
  <c r="AB776" i="44"/>
  <c r="AB472" i="44"/>
  <c r="AB470" i="44"/>
  <c r="AB739" i="44"/>
  <c r="AB693" i="44"/>
  <c r="AB741" i="44"/>
  <c r="AB22" i="44"/>
  <c r="AB846" i="44"/>
  <c r="AB603" i="44"/>
  <c r="AB208" i="44"/>
  <c r="AB330" i="44"/>
  <c r="AB656" i="44"/>
  <c r="AB543" i="44"/>
  <c r="AB243" i="44"/>
  <c r="AB214" i="44"/>
  <c r="AB44" i="44"/>
  <c r="AB215" i="44"/>
  <c r="AB364" i="44"/>
  <c r="AB792" i="44"/>
  <c r="AB46" i="44"/>
  <c r="AB69" i="44"/>
  <c r="AB687" i="44"/>
  <c r="AB90" i="44"/>
  <c r="AB1000" i="44"/>
  <c r="AB595" i="44"/>
  <c r="AB858" i="44"/>
  <c r="AB295" i="44"/>
  <c r="AB491" i="44"/>
  <c r="AB283" i="44"/>
  <c r="AB327" i="44"/>
  <c r="AB52" i="44"/>
  <c r="AB896" i="44"/>
  <c r="AB280" i="44"/>
  <c r="AB211" i="44"/>
  <c r="AB266" i="44"/>
  <c r="AB548" i="44"/>
  <c r="AB915" i="44"/>
  <c r="AB870" i="44"/>
  <c r="AB89" i="44"/>
  <c r="AB212" i="44"/>
  <c r="AB830" i="44"/>
  <c r="AB653" i="44"/>
  <c r="AB122" i="44"/>
  <c r="AB984" i="44"/>
  <c r="AB329" i="44"/>
  <c r="AB893" i="44"/>
  <c r="AB483" i="44"/>
  <c r="AB33" i="44"/>
  <c r="AB356" i="44"/>
  <c r="AB411" i="44"/>
  <c r="AB770" i="44"/>
  <c r="AB474" i="44"/>
  <c r="AB332" i="44"/>
  <c r="AB493" i="44"/>
  <c r="AB758" i="44"/>
  <c r="AB441" i="44"/>
  <c r="AB877" i="44"/>
  <c r="AB769" i="44"/>
  <c r="AB951" i="44"/>
  <c r="AB100" i="44"/>
  <c r="AB455" i="44"/>
  <c r="AB648" i="44"/>
  <c r="AB181" i="44"/>
  <c r="AB189" i="44"/>
  <c r="AB175" i="44"/>
  <c r="AB291" i="44"/>
  <c r="AB791" i="44"/>
  <c r="AB311" i="44"/>
  <c r="AB585" i="44"/>
  <c r="AB197" i="44"/>
  <c r="AB823" i="44"/>
  <c r="AB522" i="44"/>
  <c r="AB679" i="44"/>
  <c r="AB354" i="44"/>
  <c r="AB722" i="44"/>
  <c r="AB593" i="44"/>
  <c r="AB459" i="44"/>
  <c r="AB434" i="44"/>
  <c r="AB559" i="44"/>
  <c r="AB784" i="44"/>
  <c r="AB835" i="44"/>
  <c r="AB921" i="44"/>
  <c r="AB838" i="44"/>
  <c r="AB981" i="44"/>
  <c r="AB809" i="44"/>
  <c r="AB133" i="44"/>
  <c r="AB152" i="44"/>
  <c r="AB153" i="44"/>
  <c r="AB943" i="44"/>
  <c r="AB799" i="44"/>
  <c r="AB259" i="44"/>
  <c r="AB879" i="44"/>
  <c r="AB735" i="44"/>
  <c r="AB421" i="44"/>
  <c r="AB938" i="44"/>
  <c r="AB794" i="44"/>
  <c r="AB278" i="44"/>
  <c r="AB423" i="44"/>
  <c r="AB631" i="44"/>
  <c r="AB929" i="44"/>
  <c r="AB97" i="44"/>
  <c r="AB866" i="44"/>
  <c r="AB783" i="44"/>
  <c r="AB820" i="44"/>
  <c r="AB903" i="44"/>
  <c r="AB980" i="44"/>
  <c r="AB524" i="44"/>
  <c r="AB40" i="44"/>
  <c r="AB564" i="44"/>
  <c r="AB164" i="44"/>
  <c r="AB10" i="44"/>
  <c r="AB961" i="44"/>
  <c r="AB978" i="44"/>
  <c r="AB86" i="44"/>
  <c r="AB386" i="44"/>
  <c r="AB157" i="44"/>
  <c r="AB132" i="44"/>
  <c r="AB328" i="44"/>
  <c r="AB837" i="44"/>
  <c r="AB750" i="44"/>
  <c r="AB630" i="44"/>
  <c r="AB798" i="44"/>
  <c r="AB115" i="44"/>
  <c r="AB780" i="44"/>
  <c r="AB610" i="44"/>
  <c r="AB532" i="44"/>
  <c r="AB294" i="44"/>
  <c r="AB560" i="44"/>
  <c r="AB345" i="44"/>
  <c r="AB948" i="44"/>
  <c r="AB335" i="44"/>
  <c r="AB72" i="44"/>
  <c r="AB1007" i="44"/>
  <c r="AB674" i="44"/>
  <c r="AB108" i="44"/>
  <c r="AB319" i="44"/>
  <c r="AB719" i="44"/>
  <c r="AB699" i="44"/>
  <c r="AB881" i="44"/>
  <c r="AB464" i="44"/>
  <c r="AB408" i="44"/>
  <c r="AB144" i="44"/>
  <c r="AB134" i="44"/>
  <c r="AB969" i="44"/>
  <c r="AB974" i="44"/>
  <c r="AB904" i="44"/>
  <c r="AB268" i="44"/>
  <c r="AB368" i="44"/>
  <c r="AB538" i="44"/>
  <c r="AB32" i="44"/>
  <c r="AB486" i="44"/>
  <c r="AB599" i="44"/>
  <c r="AB358" i="44"/>
  <c r="AB806" i="44"/>
  <c r="AB716" i="44"/>
  <c r="AB24" i="44"/>
  <c r="AB36" i="44"/>
  <c r="AB355" i="44"/>
  <c r="AB188" i="44"/>
  <c r="AB745" i="44"/>
  <c r="AB323" i="44"/>
  <c r="AB571" i="44"/>
  <c r="AB988" i="44"/>
  <c r="AB889" i="44"/>
  <c r="AB996" i="44"/>
  <c r="AB855" i="44"/>
  <c r="AB605" i="44"/>
  <c r="AB217" i="44"/>
  <c r="AB285" i="44"/>
  <c r="AB566" i="44"/>
  <c r="AB31" i="44"/>
  <c r="AB256" i="44"/>
  <c r="AB975" i="44"/>
  <c r="AB167" i="44"/>
  <c r="AB972" i="44"/>
  <c r="AB816" i="44"/>
  <c r="AB661" i="44"/>
  <c r="AB450" i="44"/>
  <c r="AB934" i="44"/>
  <c r="AB444" i="44"/>
  <c r="AB314" i="44"/>
  <c r="AB766" i="44"/>
  <c r="AB437" i="44"/>
  <c r="AB918" i="44"/>
  <c r="AB675" i="44"/>
  <c r="AB113" i="44"/>
  <c r="AB292" i="44"/>
  <c r="AB706" i="44"/>
  <c r="AB456" i="44"/>
  <c r="AB737" i="44"/>
  <c r="AB249" i="44"/>
  <c r="AB147" i="44"/>
  <c r="AB375" i="44"/>
  <c r="AB250" i="44"/>
  <c r="AB379" i="44"/>
  <c r="AB82" i="44"/>
  <c r="AB272" i="44"/>
  <c r="AB209" i="44"/>
  <c r="AB916" i="44"/>
  <c r="AB1005" i="44"/>
  <c r="AB702" i="44"/>
  <c r="AB448" i="44"/>
  <c r="AB336" i="44"/>
  <c r="AB987" i="44"/>
  <c r="AB350" i="44"/>
  <c r="AB928" i="44"/>
  <c r="AB910" i="44"/>
  <c r="AB112" i="44"/>
  <c r="AB797" i="44"/>
  <c r="AB713" i="44"/>
  <c r="AB639" i="44"/>
  <c r="AB651" i="44"/>
  <c r="AB425" i="44"/>
  <c r="AB541" i="44"/>
  <c r="AB463" i="44"/>
  <c r="AB683" i="44"/>
  <c r="AB514" i="44"/>
  <c r="AB720" i="44"/>
  <c r="AB688" i="44"/>
  <c r="AB801" i="44"/>
  <c r="AB976" i="44"/>
  <c r="AB178" i="44"/>
  <c r="AB130" i="44"/>
  <c r="AB999" i="44"/>
  <c r="AB494" i="44"/>
  <c r="AB581" i="44"/>
  <c r="AB580" i="44"/>
  <c r="AB925" i="44"/>
  <c r="AB269" i="44"/>
  <c r="AB752" i="44"/>
  <c r="AB394" i="44"/>
  <c r="AB545" i="44"/>
  <c r="AB787" i="44"/>
  <c r="AB506" i="44"/>
  <c r="AB828" i="44"/>
  <c r="AB731" i="44"/>
  <c r="AB279" i="44"/>
  <c r="AB395" i="44"/>
  <c r="AB634" i="44"/>
  <c r="AB481" i="44"/>
  <c r="AB391" i="44"/>
  <c r="AB843" i="44"/>
  <c r="AB199" i="44"/>
  <c r="AB479" i="44"/>
  <c r="AB625" i="44"/>
  <c r="AB288" i="44"/>
  <c r="AB644" i="44"/>
  <c r="AB818" i="44"/>
  <c r="AB711" i="44"/>
  <c r="AB365" i="44"/>
  <c r="AB588" i="44"/>
  <c r="AB77" i="44"/>
  <c r="AB78" i="44"/>
  <c r="AB939" i="44"/>
  <c r="AB287" i="44"/>
  <c r="AB453" i="44"/>
  <c r="AB802" i="44"/>
  <c r="AB570" i="44"/>
  <c r="AB894" i="44"/>
  <c r="AB406" i="44"/>
  <c r="AB782" i="44"/>
  <c r="AB261" i="44"/>
  <c r="AB302" i="44"/>
  <c r="AB333" i="44"/>
  <c r="AB353" i="44"/>
  <c r="AB993" i="44"/>
  <c r="AB194" i="44"/>
  <c r="AB284" i="44"/>
  <c r="AB704" i="44"/>
  <c r="AB786" i="44"/>
  <c r="AB819" i="44"/>
  <c r="AB608" i="44"/>
  <c r="AB842" i="44"/>
  <c r="AB956" i="44"/>
  <c r="AB331" i="44"/>
  <c r="AB496" i="44"/>
  <c r="AB468" i="44"/>
  <c r="AB811" i="44"/>
  <c r="AB626" i="44"/>
  <c r="AB478" i="44"/>
  <c r="AB484" i="44"/>
  <c r="AB900" i="44"/>
  <c r="AB712" i="44"/>
  <c r="AB242" i="44"/>
  <c r="AB854" i="44"/>
  <c r="AB240" i="44"/>
  <c r="AB265" i="44"/>
  <c r="AB71" i="44"/>
  <c r="AB182" i="44"/>
  <c r="AB882" i="44"/>
  <c r="AB611" i="44"/>
  <c r="AB282" i="44"/>
  <c r="AB924" i="44"/>
  <c r="AB179" i="44"/>
  <c r="AB616" i="44"/>
  <c r="AB746" i="44"/>
  <c r="AB422" i="44"/>
  <c r="AB299" i="44"/>
  <c r="AB788" i="44"/>
  <c r="AB960" i="44"/>
  <c r="AB136" i="44"/>
  <c r="AB74" i="44"/>
  <c r="AB138" i="44"/>
  <c r="AB258" i="44"/>
  <c r="AB312" i="44"/>
  <c r="AB666" i="44"/>
  <c r="AB207" i="44"/>
  <c r="AB210" i="44"/>
  <c r="AB612" i="44"/>
  <c r="AB460" i="44"/>
  <c r="AB592" i="44"/>
  <c r="AB965" i="44"/>
  <c r="AB962" i="44"/>
  <c r="AB83" i="44"/>
  <c r="AB374" i="44"/>
  <c r="AB75" i="44"/>
  <c r="AB160" i="44"/>
  <c r="AB169" i="44"/>
  <c r="AB371" i="44"/>
  <c r="AB946" i="44"/>
  <c r="AB986" i="44"/>
  <c r="AB662" i="44"/>
  <c r="AB864" i="44"/>
  <c r="AB569" i="44"/>
  <c r="AB502" i="44"/>
  <c r="AB98" i="44"/>
  <c r="AB70" i="44"/>
  <c r="AB945" i="44"/>
  <c r="AB562" i="44"/>
  <c r="AB158" i="44"/>
  <c r="AB206" i="44"/>
  <c r="AB378" i="44"/>
  <c r="AB202" i="44"/>
  <c r="AB480" i="44"/>
  <c r="AB397" i="44"/>
  <c r="AB186" i="44"/>
  <c r="AB429" i="44"/>
  <c r="AB982" i="44"/>
  <c r="AB173" i="44"/>
  <c r="AB140" i="44"/>
  <c r="AB462" i="44"/>
  <c r="AB216" i="44"/>
  <c r="AB785" i="44"/>
  <c r="AB867" i="44"/>
  <c r="AB950" i="44"/>
  <c r="AB445" i="44"/>
  <c r="AB377" i="44"/>
  <c r="AB150" i="44"/>
  <c r="AB142" i="44"/>
  <c r="AB253" i="44"/>
  <c r="AB251" i="44"/>
  <c r="AB165" i="44"/>
  <c r="AB678" i="44"/>
  <c r="AB257" i="44"/>
  <c r="AB968" i="44"/>
  <c r="AB141" i="44"/>
  <c r="AB369" i="44"/>
  <c r="AB252" i="44"/>
  <c r="AB458" i="44"/>
  <c r="AB624" i="44"/>
  <c r="AB80" i="44"/>
  <c r="AB382" i="44"/>
  <c r="AB176" i="44"/>
  <c r="AB700" i="44"/>
  <c r="AB501" i="44"/>
  <c r="AB873" i="44"/>
  <c r="AB992" i="44"/>
  <c r="AB614" i="44"/>
  <c r="AB81" i="44"/>
  <c r="AB970" i="44"/>
  <c r="AB87" i="44"/>
  <c r="AB148" i="44"/>
  <c r="AB387" i="44"/>
  <c r="AB967" i="44"/>
  <c r="AB586" i="44"/>
  <c r="AB322" i="44"/>
  <c r="AB307" i="44"/>
  <c r="AB64" i="44"/>
  <c r="AB262" i="44"/>
  <c r="AB660" i="44"/>
  <c r="AB947" i="44"/>
  <c r="AB151" i="44"/>
  <c r="AB959" i="44"/>
  <c r="AB131" i="44"/>
  <c r="AB205" i="44"/>
  <c r="AB129" i="44"/>
  <c r="AB376" i="44"/>
  <c r="AB372" i="44"/>
  <c r="AB162" i="44"/>
  <c r="AB172" i="44"/>
  <c r="AB149" i="44"/>
  <c r="AB963" i="44"/>
  <c r="AB381" i="44"/>
  <c r="AB885" i="44"/>
  <c r="AB971" i="44"/>
  <c r="AB385" i="44"/>
  <c r="AB973" i="44"/>
  <c r="AB958" i="44"/>
  <c r="AB471" i="44"/>
  <c r="AB447" i="44"/>
  <c r="AB170" i="44"/>
  <c r="AB1006" i="44"/>
  <c r="AB145" i="44"/>
  <c r="AB549" i="44"/>
  <c r="AB168" i="44"/>
  <c r="AB617" i="44"/>
  <c r="AB747" i="44"/>
  <c r="AB890" i="44"/>
  <c r="AB936" i="44"/>
  <c r="AB388" i="44"/>
  <c r="AB203" i="44"/>
  <c r="AB154" i="44"/>
  <c r="AB156" i="44"/>
  <c r="AB384" i="44"/>
  <c r="AB57" i="44"/>
  <c r="AB953" i="44"/>
  <c r="AB68" i="44"/>
  <c r="AB254" i="44"/>
  <c r="AB966" i="44"/>
  <c r="AB618" i="44"/>
  <c r="AB640" i="44"/>
  <c r="AB602" i="44"/>
  <c r="AB146" i="44"/>
  <c r="AB88" i="44"/>
  <c r="AB85" i="44"/>
  <c r="AB143" i="44"/>
  <c r="AB380" i="44"/>
  <c r="AB155" i="44"/>
  <c r="AB137" i="44"/>
  <c r="AB383" i="44"/>
  <c r="AB800" i="44"/>
  <c r="AB621" i="44"/>
  <c r="AB937" i="44"/>
  <c r="AB955" i="44"/>
  <c r="AB26" i="44"/>
  <c r="AB373" i="44"/>
  <c r="AB193" i="44"/>
  <c r="AB721" i="44"/>
  <c r="AB637" i="44"/>
  <c r="AB325" i="44"/>
  <c r="AB225" i="44"/>
  <c r="AB392" i="44"/>
  <c r="AB749" i="44"/>
  <c r="AB220" i="44"/>
  <c r="AB84" i="44"/>
  <c r="AB79" i="44"/>
  <c r="AB255" i="44"/>
  <c r="AB964" i="44"/>
  <c r="AB370" i="44"/>
  <c r="AB390" i="44"/>
  <c r="AB851" i="44"/>
  <c r="AB93" i="44"/>
  <c r="AB836" i="44"/>
  <c r="AB135" i="44"/>
  <c r="AB833" i="44"/>
  <c r="AB825" i="44"/>
  <c r="AB281" i="44"/>
  <c r="AB73" i="44"/>
  <c r="AB359" i="44"/>
  <c r="AB709" i="44"/>
  <c r="AB901" i="44"/>
  <c r="AB114" i="44"/>
  <c r="AB827" i="44"/>
  <c r="AB997" i="44"/>
  <c r="AB860" i="44"/>
  <c r="AB196" i="44"/>
  <c r="AB213" i="44"/>
  <c r="AB413" i="44"/>
  <c r="AB489" i="44"/>
  <c r="AB557" i="44"/>
  <c r="AB884" i="44"/>
  <c r="AB310" i="44"/>
  <c r="AB598" i="44"/>
  <c r="AB326" i="44"/>
  <c r="AB241" i="44"/>
  <c r="AB518" i="44"/>
  <c r="AB273" i="44"/>
  <c r="AB647" i="44"/>
  <c r="AB628" i="44"/>
  <c r="AB440" i="44"/>
  <c r="AB139" i="44"/>
  <c r="AB28" i="44"/>
  <c r="AB316" i="44"/>
  <c r="AB535" i="44"/>
  <c r="AB190" i="44"/>
  <c r="AB488" i="44"/>
  <c r="AB589" i="44"/>
  <c r="AB119" i="44"/>
  <c r="AB579" i="44"/>
  <c r="AB701" i="44"/>
  <c r="AB876" i="44"/>
  <c r="AB419" i="44"/>
  <c r="AB781" i="44"/>
  <c r="AB127" i="44"/>
  <c r="AB47" i="44"/>
  <c r="AB584" i="44"/>
  <c r="AB594" i="44"/>
  <c r="AB248" i="44"/>
  <c r="AB635" i="44"/>
  <c r="AB485" i="44"/>
  <c r="AB45" i="44"/>
  <c r="AB561" i="44"/>
  <c r="AB35" i="44"/>
  <c r="AB941" i="44"/>
  <c r="AB814" i="44"/>
  <c r="AB23" i="44"/>
  <c r="AB510" i="44"/>
  <c r="AB632" i="44"/>
  <c r="AB297" i="44"/>
  <c r="AB414" i="44"/>
  <c r="AB106" i="44"/>
  <c r="AB994" i="44"/>
  <c r="AB779" i="44"/>
  <c r="AB558" i="44"/>
  <c r="AB690" i="44"/>
  <c r="AB219" i="44"/>
  <c r="AB416" i="44"/>
  <c r="AB671" i="44"/>
  <c r="AB623" i="44"/>
  <c r="AB935" i="44"/>
  <c r="AB650" i="44"/>
  <c r="AB824" i="44"/>
  <c r="AB128" i="44"/>
  <c r="AB696" i="44"/>
  <c r="AB341" i="44"/>
  <c r="AB430" i="44"/>
  <c r="AB544" i="44"/>
  <c r="AB245" i="44"/>
  <c r="AB38" i="44"/>
  <c r="AB56" i="44"/>
  <c r="AB443" i="44"/>
  <c r="AB409" i="44"/>
  <c r="AB829" i="44"/>
  <c r="AB222" i="44"/>
  <c r="AB576" i="44"/>
  <c r="AB184" i="44"/>
  <c r="AB418" i="44"/>
  <c r="AB15" i="44"/>
  <c r="AB821" i="44"/>
  <c r="AB655" i="44"/>
  <c r="AB348" i="44"/>
  <c r="AB401" i="44"/>
  <c r="AB415" i="44"/>
  <c r="AB21" i="44"/>
  <c r="AB11" i="44"/>
  <c r="AB807" i="44"/>
  <c r="AB689" i="44"/>
  <c r="AB682" i="44"/>
  <c r="AB465" i="44"/>
  <c r="AB707" i="44"/>
  <c r="AB940" i="44"/>
  <c r="AB426" i="44"/>
  <c r="AB694" i="44"/>
  <c r="AB237" i="44"/>
  <c r="AB790" i="44"/>
  <c r="AB923" i="44"/>
  <c r="AB58" i="44"/>
  <c r="AB636" i="44"/>
  <c r="AB342" i="44"/>
  <c r="AB914" i="44"/>
  <c r="AB48" i="44"/>
  <c r="AB868" i="44"/>
  <c r="AB898" i="44"/>
  <c r="AB511" i="44"/>
  <c r="AB439" i="44"/>
  <c r="AB503" i="44"/>
  <c r="AB775" i="44"/>
  <c r="AB563" i="44"/>
  <c r="AB847" i="44"/>
  <c r="AB772" i="44"/>
  <c r="AB768" i="44"/>
  <c r="AB613" i="44"/>
  <c r="AB547" i="44"/>
  <c r="AB357" i="44"/>
  <c r="AB123" i="44"/>
  <c r="AB568" i="44"/>
  <c r="AB466" i="44"/>
  <c r="AB54" i="44"/>
  <c r="AB351" i="44"/>
  <c r="AB13" i="44"/>
  <c r="AB533" i="44"/>
  <c r="AB461" i="44"/>
  <c r="AB298" i="44"/>
  <c r="AB65" i="44"/>
  <c r="AB234" i="44"/>
  <c r="AB796" i="44"/>
  <c r="AB574" i="44"/>
  <c r="AB42" i="44"/>
  <c r="AB63" i="44"/>
  <c r="AB195" i="44"/>
  <c r="AB198" i="44"/>
  <c r="AB29" i="44"/>
  <c r="AB930" i="44"/>
  <c r="AB677" i="44"/>
  <c r="AB777" i="44"/>
  <c r="AB396" i="44"/>
  <c r="AB751" i="44"/>
  <c r="AB476" i="44"/>
  <c r="AB513" i="44"/>
  <c r="AB753" i="44"/>
  <c r="AB61" i="44"/>
  <c r="AB105" i="44"/>
  <c r="AB267" i="44"/>
  <c r="AB695" i="44"/>
  <c r="AB340" i="44"/>
  <c r="AB686" i="44"/>
  <c r="AB66" i="44"/>
  <c r="AB91" i="44"/>
  <c r="AB276" i="44"/>
  <c r="AB856" i="44"/>
  <c r="AB577" i="44"/>
  <c r="AB244" i="44"/>
  <c r="AB691" i="44"/>
  <c r="AB886" i="44"/>
  <c r="AB844" i="44"/>
  <c r="AB865" i="44"/>
  <c r="AB454" i="44"/>
  <c r="AB834" i="44"/>
  <c r="AB657" i="44"/>
  <c r="AB919" i="44"/>
  <c r="AB201" i="44"/>
  <c r="AB49" i="44"/>
  <c r="AB95" i="44"/>
  <c r="AB725" i="44"/>
  <c r="AB575" i="44"/>
  <c r="AB320" i="44"/>
  <c r="AB803" i="44"/>
  <c r="AB235" i="44"/>
  <c r="AB743" i="44"/>
  <c r="AB39" i="44"/>
  <c r="AB230" i="44"/>
  <c r="AB840" i="44"/>
  <c r="AB573" i="44"/>
  <c r="AB795" i="44"/>
  <c r="AB442" i="44"/>
  <c r="AB705" i="44"/>
  <c r="AB550" i="44"/>
  <c r="AB498" i="44"/>
  <c r="AB748" i="44"/>
  <c r="AB672" i="44"/>
  <c r="AB363" i="44"/>
  <c r="AB529" i="44"/>
  <c r="AB490" i="44"/>
  <c r="AB76" i="44"/>
  <c r="AB417" i="44"/>
  <c r="AB400" i="44"/>
  <c r="AB862" i="44"/>
  <c r="AB826" i="44"/>
  <c r="AB645" i="44"/>
  <c r="AB812" i="44"/>
  <c r="AB420" i="44"/>
  <c r="AB504" i="44"/>
  <c r="AB931" i="44"/>
  <c r="AB582" i="44"/>
  <c r="AB516" i="44"/>
  <c r="AB649" i="44"/>
  <c r="AB228" i="44"/>
  <c r="AB875" i="44"/>
  <c r="AB346" i="44"/>
  <c r="AB534" i="44"/>
  <c r="AB495" i="44"/>
  <c r="AB670" i="44"/>
  <c r="AB759" i="44"/>
  <c r="AB604" i="44"/>
  <c r="AB204" i="44"/>
  <c r="AB34" i="44"/>
  <c r="AB343" i="44"/>
  <c r="AB730" i="44"/>
  <c r="AB732" i="44"/>
  <c r="AB161" i="44"/>
  <c r="AB221" i="44"/>
  <c r="AB565" i="44"/>
  <c r="AB891" i="44"/>
  <c r="AB684" i="44"/>
  <c r="AB27" i="44"/>
  <c r="AB487" i="44"/>
  <c r="AB99" i="44"/>
  <c r="AB763" i="44"/>
  <c r="AB715" i="44"/>
  <c r="AB231" i="44"/>
  <c r="AB60" i="44"/>
  <c r="AB117" i="44"/>
  <c r="AB517" i="44"/>
  <c r="AB911" i="44"/>
  <c r="AB717" i="44"/>
  <c r="AB643" i="44"/>
  <c r="AB315" i="44"/>
  <c r="AB306" i="44"/>
  <c r="AB629" i="44"/>
  <c r="AB892" i="44"/>
  <c r="AB880" i="44"/>
  <c r="AB708" i="44"/>
  <c r="AB597" i="44"/>
  <c r="AB850" i="44"/>
  <c r="AB309" i="44"/>
  <c r="AB104" i="44"/>
  <c r="AB339" i="44"/>
  <c r="AB633" i="44"/>
  <c r="AB30" i="44"/>
  <c r="AB808" i="44"/>
  <c r="AB591" i="44"/>
  <c r="AB438" i="44"/>
  <c r="AB542" i="44"/>
  <c r="AB698" i="44"/>
  <c r="AB177" i="44"/>
  <c r="AB540" i="44"/>
  <c r="AB238" i="44"/>
  <c r="AB270" i="44"/>
  <c r="AB389" i="44"/>
  <c r="AB952" i="44"/>
  <c r="AB555" i="44"/>
  <c r="AB895" i="44"/>
  <c r="AB606" i="44"/>
  <c r="AB290" i="44"/>
  <c r="AB166" i="44"/>
  <c r="AB218" i="44"/>
  <c r="AB761" i="44"/>
  <c r="AB508" i="44"/>
  <c r="AB659" i="44"/>
  <c r="AB324" i="44"/>
  <c r="AB760" i="44"/>
  <c r="AB668" i="44"/>
  <c r="AB247" i="44"/>
  <c r="AB872" i="44"/>
  <c r="AB347" i="44"/>
  <c r="AB111" i="44"/>
  <c r="AB764" i="44"/>
  <c r="AB321" i="44"/>
  <c r="AB233" i="44"/>
  <c r="AB16" i="44"/>
  <c r="AB187" i="44"/>
  <c r="AB998" i="44"/>
  <c r="AB949" i="44"/>
  <c r="AB714" i="44"/>
  <c r="AB773" i="44"/>
  <c r="AB446" i="44"/>
  <c r="AB224" i="44"/>
  <c r="AB789" i="44"/>
  <c r="AB754" i="44"/>
  <c r="AB871" i="44"/>
  <c r="AB183" i="44"/>
  <c r="AB703" i="44"/>
  <c r="AB926" i="44"/>
  <c r="AB67" i="44"/>
  <c r="AB878" i="44"/>
  <c r="AB41" i="44"/>
  <c r="AB932" i="44"/>
  <c r="AB857" i="44"/>
  <c r="AB1009" i="44"/>
  <c r="AB727" i="44"/>
  <c r="AB432" i="44"/>
  <c r="AB832" i="44"/>
  <c r="AB452" i="44"/>
  <c r="AB163" i="44"/>
  <c r="AB424" i="44"/>
  <c r="AB469" i="44"/>
  <c r="AB274" i="44"/>
  <c r="AB728" i="44"/>
  <c r="AB334" i="44"/>
  <c r="AB428" i="44"/>
  <c r="AB271" i="44"/>
  <c r="AB954" i="44"/>
  <c r="AB515" i="44"/>
  <c r="AB572" i="44"/>
  <c r="AB37" i="44"/>
  <c r="AB59" i="44"/>
  <c r="AB101" i="44"/>
  <c r="AB601" i="44"/>
  <c r="AB793" i="44"/>
  <c r="AB337" i="44"/>
  <c r="AB62" i="44"/>
  <c r="AB171" i="44"/>
  <c r="AB551" i="44"/>
  <c r="AB407" i="44"/>
  <c r="AB902" i="44"/>
  <c r="AB492" i="44"/>
  <c r="AB102" i="44"/>
  <c r="AB933" i="44"/>
  <c r="AB404" i="44"/>
  <c r="AB642" i="44"/>
  <c r="AB433" i="44"/>
  <c r="AB567" i="44"/>
  <c r="AB223" i="44"/>
  <c r="AB507" i="44"/>
  <c r="AB600" i="44"/>
  <c r="AB765" i="44"/>
  <c r="AB590" i="44"/>
  <c r="AD16" i="44"/>
  <c r="AD659" i="44"/>
  <c r="AD192" i="44"/>
  <c r="AD187" i="44"/>
  <c r="AD315" i="44"/>
  <c r="AD110" i="44"/>
  <c r="AD950" i="44"/>
  <c r="AD17" i="44"/>
  <c r="AD393" i="44"/>
  <c r="AD340" i="44"/>
  <c r="AD533" i="44"/>
  <c r="AD943" i="44"/>
  <c r="AD613" i="44"/>
  <c r="AD989" i="44"/>
  <c r="AD404" i="44"/>
  <c r="AD120" i="44"/>
  <c r="AD53" i="44"/>
  <c r="AD20" i="44"/>
  <c r="AD947" i="44"/>
  <c r="AD609" i="44"/>
  <c r="AD756" i="44"/>
  <c r="AD774" i="44"/>
  <c r="AD714" i="44"/>
  <c r="AD536" i="44"/>
  <c r="AD681" i="44"/>
  <c r="AD538" i="44"/>
  <c r="AD529" i="44"/>
  <c r="AD451" i="44"/>
  <c r="AD244" i="44"/>
  <c r="AD201" i="44"/>
  <c r="AD239" i="44"/>
  <c r="AD126" i="44"/>
  <c r="AD316" i="44"/>
  <c r="AD614" i="44"/>
  <c r="AD564" i="44"/>
  <c r="AD463" i="44"/>
  <c r="AD655" i="44"/>
  <c r="AD431" i="44"/>
  <c r="AD526" i="44"/>
  <c r="AD200" i="44"/>
  <c r="AD940" i="44"/>
  <c r="AD213" i="44"/>
  <c r="AD459" i="44"/>
  <c r="AD834" i="44"/>
  <c r="AD877" i="44"/>
  <c r="AD521" i="44"/>
  <c r="AD951" i="44"/>
  <c r="AD427" i="44"/>
  <c r="AD286" i="44"/>
  <c r="AD232" i="44"/>
  <c r="AD55" i="44"/>
  <c r="AD477" i="44"/>
  <c r="AD1005" i="44"/>
  <c r="AD325" i="44"/>
  <c r="AD191" i="44"/>
  <c r="AD673" i="44"/>
  <c r="AD762" i="44"/>
  <c r="AD845" i="44"/>
  <c r="AD39" i="44"/>
  <c r="AD677" i="44"/>
  <c r="AD606" i="44"/>
  <c r="AD760" i="44"/>
  <c r="AD885" i="44"/>
  <c r="AD809" i="44"/>
  <c r="AD219" i="44"/>
  <c r="AD875" i="44"/>
  <c r="AD212" i="44"/>
  <c r="AD107" i="44"/>
  <c r="AD700" i="44"/>
  <c r="AD491" i="44"/>
  <c r="AD283" i="44"/>
  <c r="AD327" i="44"/>
  <c r="AD52" i="44"/>
  <c r="AD930" i="44"/>
  <c r="AD858" i="44"/>
  <c r="AD324" i="44"/>
  <c r="AD266" i="44"/>
  <c r="AD488" i="44"/>
  <c r="AD183" i="44"/>
  <c r="AD630" i="44"/>
  <c r="AD19" i="44"/>
  <c r="AD746" i="44"/>
  <c r="AD818" i="44"/>
  <c r="AD678" i="44"/>
  <c r="AD159" i="44"/>
  <c r="AD859" i="44"/>
  <c r="AD741" i="44"/>
  <c r="AD1000" i="44"/>
  <c r="AD500" i="44"/>
  <c r="AD349" i="44"/>
  <c r="AD395" i="44"/>
  <c r="AD842" i="44"/>
  <c r="AD653" i="44"/>
  <c r="AD646" i="44"/>
  <c r="AD848" i="44"/>
  <c r="AD595" i="44"/>
  <c r="AD830" i="44"/>
  <c r="AD1002" i="44"/>
  <c r="AD539" i="44"/>
  <c r="AD641" i="44"/>
  <c r="AD229" i="44"/>
  <c r="AD360" i="44"/>
  <c r="AD318" i="44"/>
  <c r="AD505" i="44"/>
  <c r="AD912" i="44"/>
  <c r="AD259" i="44"/>
  <c r="AD740" i="44"/>
  <c r="AD109" i="44"/>
  <c r="AD810" i="44"/>
  <c r="AD638" i="44"/>
  <c r="AD417" i="44"/>
  <c r="AD672" i="44"/>
  <c r="AD238" i="44"/>
  <c r="AD563" i="44"/>
  <c r="AD686" i="44"/>
  <c r="AD862" i="44"/>
  <c r="AD933" i="44"/>
  <c r="AD890" i="44"/>
  <c r="AD559" i="44"/>
  <c r="AD785" i="44"/>
  <c r="AD704" i="44"/>
  <c r="AD979" i="44"/>
  <c r="AD709" i="44"/>
  <c r="AD504" i="44"/>
  <c r="AD934" i="44"/>
  <c r="AD804" i="44"/>
  <c r="AD906" i="44"/>
  <c r="AD664" i="44"/>
  <c r="AD870" i="44"/>
  <c r="AD995" i="44"/>
  <c r="AD1004" i="44"/>
  <c r="AD755" i="44"/>
  <c r="AD520" i="44"/>
  <c r="AD180" i="44"/>
  <c r="AD852" i="44"/>
  <c r="AD726" i="44"/>
  <c r="AD622" i="44"/>
  <c r="AD37" i="44"/>
  <c r="AD826" i="44"/>
  <c r="AD418" i="44"/>
  <c r="AD163" i="44"/>
  <c r="AD788" i="44"/>
  <c r="AD786" i="44"/>
  <c r="AD720" i="44"/>
  <c r="AD94" i="44"/>
  <c r="AD849" i="44"/>
  <c r="AD815" i="44"/>
  <c r="AD530" i="44"/>
  <c r="AD893" i="44"/>
  <c r="AD483" i="44"/>
  <c r="AD869" i="44"/>
  <c r="AD263" i="44"/>
  <c r="AD658" i="44"/>
  <c r="AD344" i="44"/>
  <c r="AD449" i="44"/>
  <c r="AD289" i="44"/>
  <c r="AD729" i="44"/>
  <c r="AD208" i="44"/>
  <c r="AD330" i="44"/>
  <c r="AD125" i="44"/>
  <c r="AD367" i="44"/>
  <c r="AD724" i="44"/>
  <c r="AD710" i="44"/>
  <c r="AD922" i="44"/>
  <c r="AD184" i="44"/>
  <c r="AD447" i="44"/>
  <c r="AD688" i="44"/>
  <c r="AD836" i="44"/>
  <c r="AD357" i="44"/>
  <c r="AD548" i="44"/>
  <c r="AD531" i="44"/>
  <c r="AD537" i="44"/>
  <c r="AD398" i="44"/>
  <c r="AD127" i="44"/>
  <c r="AD687" i="44"/>
  <c r="AD98" i="44"/>
  <c r="AD608" i="44"/>
  <c r="AD744" i="44"/>
  <c r="AD696" i="44"/>
  <c r="AD547" i="44"/>
  <c r="AD170" i="44"/>
  <c r="AD743" i="44"/>
  <c r="AD939" i="44"/>
  <c r="AD193" i="44"/>
  <c r="AD925" i="44"/>
  <c r="AD499" i="44"/>
  <c r="AD846" i="44"/>
  <c r="AD603" i="44"/>
  <c r="AD665" i="44"/>
  <c r="AD607" i="44"/>
  <c r="AD868" i="44"/>
  <c r="AD715" i="44"/>
  <c r="AD764" i="44"/>
  <c r="AD346" i="44"/>
  <c r="AD224" i="44"/>
  <c r="AD290" i="44"/>
  <c r="AD723" i="44"/>
  <c r="AD470" i="44"/>
  <c r="AD901" i="44"/>
  <c r="AD49" i="44"/>
  <c r="AD519" i="44"/>
  <c r="AD435" i="44"/>
  <c r="AD12" i="44"/>
  <c r="AD697" i="44"/>
  <c r="AD338" i="44"/>
  <c r="AD296" i="44"/>
  <c r="AD356" i="44"/>
  <c r="AD411" i="44"/>
  <c r="AD474" i="44"/>
  <c r="AD332" i="44"/>
  <c r="AD493" i="44"/>
  <c r="AD441" i="44"/>
  <c r="AD57" i="44"/>
  <c r="AD513" i="44"/>
  <c r="AD297" i="44"/>
  <c r="AD108" i="44"/>
  <c r="AD174" i="44"/>
  <c r="AD600" i="44"/>
  <c r="AD111" i="44"/>
  <c r="AD895" i="44"/>
  <c r="AD96" i="44"/>
  <c r="AD400" i="44"/>
  <c r="AD645" i="44"/>
  <c r="AD196" i="44"/>
  <c r="AD71" i="44"/>
  <c r="AD586" i="44"/>
  <c r="AD682" i="44"/>
  <c r="AD824" i="44"/>
  <c r="AD598" i="44"/>
  <c r="AD278" i="44"/>
  <c r="AD739" i="44"/>
  <c r="AD750" i="44"/>
  <c r="AD798" i="44"/>
  <c r="AD181" i="44"/>
  <c r="AD580" i="44"/>
  <c r="AD189" i="44"/>
  <c r="AD209" i="44"/>
  <c r="AD770" i="44"/>
  <c r="AD853" i="44"/>
  <c r="AD103" i="44"/>
  <c r="AD542" i="44"/>
  <c r="AD825" i="44"/>
  <c r="AD1008" i="44"/>
  <c r="AD323" i="44"/>
  <c r="AD873" i="44"/>
  <c r="AD299" i="44"/>
  <c r="AD419" i="44"/>
  <c r="AD236" i="44"/>
  <c r="AD751" i="44"/>
  <c r="AD618" i="44"/>
  <c r="AD264" i="44"/>
  <c r="AD117" i="44"/>
  <c r="AD61" i="44"/>
  <c r="AD362" i="44"/>
  <c r="AD648" i="44"/>
  <c r="AD124" i="44"/>
  <c r="AD584" i="44"/>
  <c r="AD805" i="44"/>
  <c r="AD414" i="44"/>
  <c r="AD476" i="44"/>
  <c r="AD650" i="44"/>
  <c r="AD95" i="44"/>
  <c r="AD812" i="44"/>
  <c r="AD839" i="44"/>
  <c r="AD956" i="44"/>
  <c r="AD116" i="44"/>
  <c r="AD300" i="44"/>
  <c r="AD557" i="44"/>
  <c r="AD847" i="44"/>
  <c r="AD227" i="44"/>
  <c r="AD295" i="44"/>
  <c r="AD776" i="44"/>
  <c r="AD89" i="44"/>
  <c r="AD905" i="44"/>
  <c r="AD984" i="44"/>
  <c r="AD46" i="44"/>
  <c r="AD92" i="44"/>
  <c r="AD277" i="44"/>
  <c r="AD528" i="44"/>
  <c r="AD525" i="44"/>
  <c r="AD333" i="44"/>
  <c r="AD353" i="44"/>
  <c r="AD307" i="44"/>
  <c r="AD742" i="44"/>
  <c r="AD287" i="44"/>
  <c r="AD661" i="44"/>
  <c r="AD799" i="44"/>
  <c r="AD543" i="44"/>
  <c r="AD917" i="44"/>
  <c r="AD946" i="44"/>
  <c r="AD210" i="44"/>
  <c r="AD837" i="44"/>
  <c r="AD269" i="44"/>
  <c r="AD394" i="44"/>
  <c r="AD545" i="44"/>
  <c r="AD787" i="44"/>
  <c r="AD506" i="44"/>
  <c r="AD731" i="44"/>
  <c r="AD942" i="44"/>
  <c r="AD434" i="44"/>
  <c r="AD806" i="44"/>
  <c r="AD683" i="44"/>
  <c r="AD716" i="44"/>
  <c r="AD464" i="44"/>
  <c r="AD791" i="44"/>
  <c r="AD611" i="44"/>
  <c r="AD445" i="44"/>
  <c r="AD78" i="44"/>
  <c r="AD147" i="44"/>
  <c r="AD969" i="44"/>
  <c r="AD965" i="44"/>
  <c r="AD959" i="44"/>
  <c r="AD416" i="44"/>
  <c r="AD662" i="44"/>
  <c r="AD767" i="44"/>
  <c r="AD667" i="44"/>
  <c r="AD25" i="44"/>
  <c r="AD734" i="44"/>
  <c r="AD758" i="44"/>
  <c r="AD112" i="44"/>
  <c r="AD364" i="44"/>
  <c r="AD570" i="44"/>
  <c r="AD406" i="44"/>
  <c r="AD261" i="44"/>
  <c r="AD302" i="44"/>
  <c r="AD410" i="44"/>
  <c r="AD752" i="44"/>
  <c r="AD931" i="44"/>
  <c r="AD456" i="44"/>
  <c r="AD882" i="44"/>
  <c r="AD1001" i="44"/>
  <c r="AD843" i="44"/>
  <c r="AD854" i="44"/>
  <c r="AD855" i="44"/>
  <c r="AD605" i="44"/>
  <c r="AD423" i="44"/>
  <c r="AD36" i="44"/>
  <c r="AD151" i="44"/>
  <c r="AD138" i="44"/>
  <c r="AD258" i="44"/>
  <c r="AD556" i="44"/>
  <c r="AD986" i="44"/>
  <c r="AD368" i="44"/>
  <c r="AD436" i="44"/>
  <c r="AD769" i="44"/>
  <c r="AD455" i="44"/>
  <c r="AD194" i="44"/>
  <c r="AD1006" i="44"/>
  <c r="AD692" i="44"/>
  <c r="AD626" i="44"/>
  <c r="AD478" i="44"/>
  <c r="AD484" i="44"/>
  <c r="AD900" i="44"/>
  <c r="AD242" i="44"/>
  <c r="AD240" i="44"/>
  <c r="AD265" i="44"/>
  <c r="AD471" i="44"/>
  <c r="AD783" i="44"/>
  <c r="AD639" i="44"/>
  <c r="AD910" i="44"/>
  <c r="AD903" i="44"/>
  <c r="AD188" i="44"/>
  <c r="AD355" i="44"/>
  <c r="AD288" i="44"/>
  <c r="AD408" i="44"/>
  <c r="AD128" i="44"/>
  <c r="AD74" i="44"/>
  <c r="AD152" i="44"/>
  <c r="AD178" i="44"/>
  <c r="AD83" i="44"/>
  <c r="AD379" i="44"/>
  <c r="AD601" i="44"/>
  <c r="AD115" i="44"/>
  <c r="AD512" i="44"/>
  <c r="AD587" i="44"/>
  <c r="AD916" i="44"/>
  <c r="AD291" i="44"/>
  <c r="AD31" i="44"/>
  <c r="AD721" i="44"/>
  <c r="AD501" i="44"/>
  <c r="AD637" i="44"/>
  <c r="AD225" i="44"/>
  <c r="AD657" i="44"/>
  <c r="AD766" i="44"/>
  <c r="AD924" i="44"/>
  <c r="AD282" i="44"/>
  <c r="AD51" i="44"/>
  <c r="AD625" i="44"/>
  <c r="AD640" i="44"/>
  <c r="AD186" i="44"/>
  <c r="AD202" i="44"/>
  <c r="AD386" i="44"/>
  <c r="AD592" i="44"/>
  <c r="AD985" i="44"/>
  <c r="AD778" i="44"/>
  <c r="AD175" i="44"/>
  <c r="AD412" i="44"/>
  <c r="AD583" i="44"/>
  <c r="AD182" i="44"/>
  <c r="AD311" i="44"/>
  <c r="AD585" i="44"/>
  <c r="AD197" i="44"/>
  <c r="AD823" i="44"/>
  <c r="AD522" i="44"/>
  <c r="AD679" i="44"/>
  <c r="AD354" i="44"/>
  <c r="AD593" i="44"/>
  <c r="AD546" i="44"/>
  <c r="AD802" i="44"/>
  <c r="AD268" i="44"/>
  <c r="AD867" i="44"/>
  <c r="AD988" i="44"/>
  <c r="AD397" i="44"/>
  <c r="AD958" i="44"/>
  <c r="AD801" i="44"/>
  <c r="AD617" i="44"/>
  <c r="AD392" i="44"/>
  <c r="AD481" i="44"/>
  <c r="AD920" i="44"/>
  <c r="AD114" i="44"/>
  <c r="AD460" i="44"/>
  <c r="AD828" i="44"/>
  <c r="AD14" i="44"/>
  <c r="AD897" i="44"/>
  <c r="AD80" i="44"/>
  <c r="AD164" i="44"/>
  <c r="AD130" i="44"/>
  <c r="AD378" i="44"/>
  <c r="AD1003" i="44"/>
  <c r="AD817" i="44"/>
  <c r="AD999" i="44"/>
  <c r="AD494" i="44"/>
  <c r="AD816" i="44"/>
  <c r="AD680" i="44"/>
  <c r="AD121" i="44"/>
  <c r="AD620" i="44"/>
  <c r="AD70" i="44"/>
  <c r="AD792" i="44"/>
  <c r="AD879" i="44"/>
  <c r="AD735" i="44"/>
  <c r="AD421" i="44"/>
  <c r="AD588" i="44"/>
  <c r="AD938" i="44"/>
  <c r="AD835" i="44"/>
  <c r="AD301" i="44"/>
  <c r="AD631" i="44"/>
  <c r="AD429" i="44"/>
  <c r="AD361" i="44"/>
  <c r="AD936" i="44"/>
  <c r="AD719" i="44"/>
  <c r="AD711" i="44"/>
  <c r="AD978" i="44"/>
  <c r="AD86" i="44"/>
  <c r="AD377" i="44"/>
  <c r="AD388" i="44"/>
  <c r="AD158" i="44"/>
  <c r="AD145" i="44"/>
  <c r="AD144" i="44"/>
  <c r="AD281" i="44"/>
  <c r="AD467" i="44"/>
  <c r="AD304" i="44"/>
  <c r="AD581" i="44"/>
  <c r="AD64" i="44"/>
  <c r="AD458" i="44"/>
  <c r="AD621" i="44"/>
  <c r="AD945" i="44"/>
  <c r="AD390" i="44"/>
  <c r="AD480" i="44"/>
  <c r="AD948" i="44"/>
  <c r="AD780" i="44"/>
  <c r="AD524" i="44"/>
  <c r="AD888" i="44"/>
  <c r="AD915" i="44"/>
  <c r="AD899" i="44"/>
  <c r="AD712" i="44"/>
  <c r="AD422" i="44"/>
  <c r="AD566" i="44"/>
  <c r="AD206" i="44"/>
  <c r="AD136" i="44"/>
  <c r="AD472" i="44"/>
  <c r="AD685" i="44"/>
  <c r="AD896" i="44"/>
  <c r="AD615" i="44"/>
  <c r="AD399" i="44"/>
  <c r="AD482" i="44"/>
  <c r="AD26" i="44"/>
  <c r="AD765" i="44"/>
  <c r="AD610" i="44"/>
  <c r="AD532" i="44"/>
  <c r="AD294" i="44"/>
  <c r="AD560" i="44"/>
  <c r="AD345" i="44"/>
  <c r="AD663" i="44"/>
  <c r="AD702" i="44"/>
  <c r="AD747" i="44"/>
  <c r="AD502" i="44"/>
  <c r="AD953" i="44"/>
  <c r="AD596" i="44"/>
  <c r="AD246" i="44"/>
  <c r="AD473" i="44"/>
  <c r="AD813" i="44"/>
  <c r="AD757" i="44"/>
  <c r="AD243" i="44"/>
  <c r="AD33" i="44"/>
  <c r="AD450" i="44"/>
  <c r="AD444" i="44"/>
  <c r="AD314" i="44"/>
  <c r="AD437" i="44"/>
  <c r="AD929" i="44"/>
  <c r="AD918" i="44"/>
  <c r="AD861" i="44"/>
  <c r="AD699" i="44"/>
  <c r="AD851" i="44"/>
  <c r="AD909" i="44"/>
  <c r="AD932" i="44"/>
  <c r="AD782" i="44"/>
  <c r="AD285" i="44"/>
  <c r="AD250" i="44"/>
  <c r="AD214" i="44"/>
  <c r="AD627" i="44"/>
  <c r="AD486" i="44"/>
  <c r="AD794" i="44"/>
  <c r="AD955" i="44"/>
  <c r="AD864" i="44"/>
  <c r="AD562" i="44"/>
  <c r="AD90" i="44"/>
  <c r="AD256" i="44"/>
  <c r="AD133" i="44"/>
  <c r="AD173" i="44"/>
  <c r="AD251" i="44"/>
  <c r="AD215" i="44"/>
  <c r="AD462" i="44"/>
  <c r="AD216" i="44"/>
  <c r="AD722" i="44"/>
  <c r="AD717" i="44"/>
  <c r="AD150" i="44"/>
  <c r="AD10" i="44"/>
  <c r="AD162" i="44"/>
  <c r="AD373" i="44"/>
  <c r="AD372" i="44"/>
  <c r="AD75" i="44"/>
  <c r="AD160" i="44"/>
  <c r="AD967" i="44"/>
  <c r="AD829" i="44"/>
  <c r="AD656" i="44"/>
  <c r="AD122" i="44"/>
  <c r="AD982" i="44"/>
  <c r="AD350" i="44"/>
  <c r="AD569" i="44"/>
  <c r="AD937" i="44"/>
  <c r="AD1007" i="44"/>
  <c r="AD981" i="44"/>
  <c r="AD980" i="44"/>
  <c r="AD249" i="44"/>
  <c r="AD157" i="44"/>
  <c r="AD132" i="44"/>
  <c r="AD79" i="44"/>
  <c r="AD370" i="44"/>
  <c r="AD148" i="44"/>
  <c r="AD387" i="44"/>
  <c r="AD165" i="44"/>
  <c r="AD331" i="44"/>
  <c r="AD599" i="44"/>
  <c r="AD358" i="44"/>
  <c r="AD612" i="44"/>
  <c r="AD634" i="44"/>
  <c r="AD960" i="44"/>
  <c r="AD970" i="44"/>
  <c r="AD141" i="44"/>
  <c r="AD374" i="44"/>
  <c r="AD146" i="44"/>
  <c r="AD172" i="44"/>
  <c r="AD140" i="44"/>
  <c r="AD203" i="44"/>
  <c r="AD381" i="44"/>
  <c r="AD252" i="44"/>
  <c r="AD142" i="44"/>
  <c r="AD385" i="44"/>
  <c r="AD964" i="44"/>
  <c r="AD382" i="44"/>
  <c r="AD169" i="44"/>
  <c r="AD527" i="44"/>
  <c r="AD448" i="44"/>
  <c r="AD928" i="44"/>
  <c r="AD279" i="44"/>
  <c r="AD425" i="44"/>
  <c r="AD262" i="44"/>
  <c r="AD134" i="44"/>
  <c r="AD975" i="44"/>
  <c r="AD77" i="44"/>
  <c r="AD976" i="44"/>
  <c r="AD84" i="44"/>
  <c r="AD154" i="44"/>
  <c r="AD87" i="44"/>
  <c r="AD369" i="44"/>
  <c r="AD205" i="44"/>
  <c r="AD669" i="44"/>
  <c r="AD554" i="44"/>
  <c r="AD72" i="44"/>
  <c r="AD207" i="44"/>
  <c r="AD644" i="44"/>
  <c r="AD514" i="44"/>
  <c r="AD167" i="44"/>
  <c r="AD81" i="44"/>
  <c r="AD129" i="44"/>
  <c r="AD384" i="44"/>
  <c r="AD894" i="44"/>
  <c r="AD257" i="44"/>
  <c r="AD253" i="44"/>
  <c r="AD176" i="44"/>
  <c r="AD972" i="44"/>
  <c r="AD819" i="44"/>
  <c r="AD496" i="44"/>
  <c r="AD800" i="44"/>
  <c r="AD497" i="44"/>
  <c r="AD32" i="44"/>
  <c r="AD113" i="44"/>
  <c r="AD220" i="44"/>
  <c r="AD135" i="44"/>
  <c r="AD284" i="44"/>
  <c r="AD371" i="44"/>
  <c r="AD260" i="44"/>
  <c r="AD718" i="44"/>
  <c r="AD863" i="44"/>
  <c r="AD336" i="44"/>
  <c r="AD797" i="44"/>
  <c r="AD199" i="44"/>
  <c r="AD962" i="44"/>
  <c r="AD254" i="44"/>
  <c r="AD255" i="44"/>
  <c r="AD82" i="44"/>
  <c r="AD149" i="44"/>
  <c r="AD380" i="44"/>
  <c r="AD155" i="44"/>
  <c r="AD402" i="44"/>
  <c r="AD453" i="44"/>
  <c r="AD24" i="44"/>
  <c r="AD376" i="44"/>
  <c r="AD292" i="44"/>
  <c r="AD966" i="44"/>
  <c r="AD675" i="44"/>
  <c r="AD468" i="44"/>
  <c r="AD100" i="44"/>
  <c r="AD475" i="44"/>
  <c r="AD490" i="44"/>
  <c r="AD389" i="44"/>
  <c r="AD961" i="44"/>
  <c r="AD153" i="44"/>
  <c r="AD143" i="44"/>
  <c r="AD968" i="44"/>
  <c r="AD963" i="44"/>
  <c r="AD85" i="44"/>
  <c r="AD168" i="44"/>
  <c r="AD996" i="44"/>
  <c r="AD156" i="44"/>
  <c r="AD137" i="44"/>
  <c r="AD973" i="44"/>
  <c r="AD44" i="44"/>
  <c r="AD312" i="44"/>
  <c r="AD217" i="44"/>
  <c r="AD88" i="44"/>
  <c r="AD771" i="44"/>
  <c r="AD619" i="44"/>
  <c r="AD987" i="44"/>
  <c r="AD666" i="44"/>
  <c r="AD18" i="44"/>
  <c r="AD549" i="44"/>
  <c r="AD131" i="44"/>
  <c r="AD383" i="44"/>
  <c r="AD322" i="44"/>
  <c r="AD375" i="44"/>
  <c r="AD971" i="44"/>
  <c r="AD974" i="44"/>
  <c r="AD59" i="44"/>
  <c r="AD267" i="44"/>
  <c r="AD635" i="44"/>
  <c r="AD305" i="44"/>
  <c r="AD424" i="44"/>
  <c r="AD204" i="44"/>
  <c r="AD693" i="44"/>
  <c r="AD308" i="44"/>
  <c r="AD690" i="44"/>
  <c r="AD313" i="44"/>
  <c r="AD992" i="44"/>
  <c r="AD789" i="44"/>
  <c r="AD276" i="44"/>
  <c r="AD320" i="44"/>
  <c r="AD571" i="44"/>
  <c r="AD76" i="44"/>
  <c r="AD280" i="44"/>
  <c r="AD977" i="44"/>
  <c r="AD694" i="44"/>
  <c r="AD337" i="44"/>
  <c r="AD54" i="44"/>
  <c r="AD245" i="44"/>
  <c r="AD235" i="44"/>
  <c r="AD914" i="44"/>
  <c r="AD628" i="44"/>
  <c r="AD228" i="44"/>
  <c r="AD898" i="44"/>
  <c r="AD190" i="44"/>
  <c r="AD753" i="44"/>
  <c r="AD452" i="44"/>
  <c r="AD551" i="44"/>
  <c r="AD707" i="44"/>
  <c r="AD511" i="44"/>
  <c r="AD733" i="44"/>
  <c r="AD572" i="44"/>
  <c r="AD793" i="44"/>
  <c r="AD833" i="44"/>
  <c r="AD509" i="44"/>
  <c r="AD351" i="44"/>
  <c r="AD703" i="44"/>
  <c r="AD911" i="44"/>
  <c r="AD558" i="44"/>
  <c r="AD489" i="44"/>
  <c r="AD892" i="44"/>
  <c r="AD321" i="44"/>
  <c r="AD516" i="44"/>
  <c r="AD106" i="44"/>
  <c r="AD56" i="44"/>
  <c r="AD119" i="44"/>
  <c r="AD534" i="44"/>
  <c r="AD415" i="44"/>
  <c r="AD118" i="44"/>
  <c r="AD866" i="44"/>
  <c r="AD275" i="44"/>
  <c r="AD274" i="44"/>
  <c r="AD535" i="44"/>
  <c r="AD993" i="44"/>
  <c r="AD273" i="44"/>
  <c r="AD469" i="44"/>
  <c r="AD796" i="44"/>
  <c r="AD636" i="44"/>
  <c r="AD941" i="44"/>
  <c r="AD60" i="44"/>
  <c r="AD811" i="44"/>
  <c r="AD1009" i="44"/>
  <c r="AD66" i="44"/>
  <c r="AD998" i="44"/>
  <c r="AD944" i="44"/>
  <c r="AD820" i="44"/>
  <c r="AD872" i="44"/>
  <c r="AD298" i="44"/>
  <c r="AD47" i="44"/>
  <c r="AD523" i="44"/>
  <c r="AD728" i="44"/>
  <c r="AD339" i="44"/>
  <c r="AD748" i="44"/>
  <c r="AD306" i="44"/>
  <c r="AD73" i="44"/>
  <c r="AD343" i="44"/>
  <c r="AD790" i="44"/>
  <c r="AD889" i="44"/>
  <c r="AD990" i="44"/>
  <c r="AD865" i="44"/>
  <c r="AD795" i="44"/>
  <c r="AD761" i="44"/>
  <c r="AD775" i="44"/>
  <c r="AD28" i="44"/>
  <c r="AD856" i="44"/>
  <c r="AD443" i="44"/>
  <c r="AD574" i="44"/>
  <c r="AD466" i="44"/>
  <c r="AD430" i="44"/>
  <c r="AD577" i="44"/>
  <c r="AD884" i="44"/>
  <c r="AD844" i="44"/>
  <c r="AD22" i="44"/>
  <c r="AD887" i="44"/>
  <c r="AD576" i="44"/>
  <c r="AD725" i="44"/>
  <c r="AD102" i="44"/>
  <c r="AD904" i="44"/>
  <c r="AD329" i="44"/>
  <c r="AD660" i="44"/>
  <c r="AD439" i="44"/>
  <c r="AD218" i="44"/>
  <c r="AD781" i="44"/>
  <c r="AD65" i="44"/>
  <c r="AD883" i="44"/>
  <c r="AD195" i="44"/>
  <c r="AD48" i="44"/>
  <c r="AD487" i="44"/>
  <c r="AD342" i="44"/>
  <c r="AD642" i="44"/>
  <c r="AD759" i="44"/>
  <c r="AD840" i="44"/>
  <c r="AD691" i="44"/>
  <c r="AD30" i="44"/>
  <c r="AD420" i="44"/>
  <c r="AD594" i="44"/>
  <c r="AD567" i="44"/>
  <c r="AD952" i="44"/>
  <c r="AD123" i="44"/>
  <c r="AD649" i="44"/>
  <c r="AD403" i="44"/>
  <c r="AD763" i="44"/>
  <c r="AD749" i="44"/>
  <c r="AD359" i="44"/>
  <c r="AD27" i="44"/>
  <c r="AD43" i="44"/>
  <c r="AD708" i="44"/>
  <c r="AD179" i="44"/>
  <c r="AD670" i="44"/>
  <c r="AD575" i="44"/>
  <c r="AD604" i="44"/>
  <c r="AD45" i="44"/>
  <c r="AD779" i="44"/>
  <c r="AD352" i="44"/>
  <c r="AD550" i="44"/>
  <c r="AD328" i="44"/>
  <c r="AD807" i="44"/>
  <c r="AD578" i="44"/>
  <c r="AD568" i="44"/>
  <c r="AD326" i="44"/>
  <c r="AD231" i="44"/>
  <c r="AD886" i="44"/>
  <c r="AD391" i="44"/>
  <c r="AD508" i="44"/>
  <c r="AD334" i="44"/>
  <c r="AD68" i="44"/>
  <c r="AD407" i="44"/>
  <c r="AD732" i="44"/>
  <c r="AD552" i="44"/>
  <c r="AD495" i="44"/>
  <c r="AD29" i="44"/>
  <c r="AD97" i="44"/>
  <c r="AD69" i="44"/>
  <c r="AD498" i="44"/>
  <c r="AD35" i="44"/>
  <c r="AD919" i="44"/>
  <c r="AD597" i="44"/>
  <c r="AD633" i="44"/>
  <c r="AD808" i="44"/>
  <c r="AD41" i="44"/>
  <c r="AD233" i="44"/>
  <c r="AD42" i="44"/>
  <c r="AD827" i="44"/>
  <c r="AD166" i="44"/>
  <c r="AD272" i="44"/>
  <c r="AD831" i="44"/>
  <c r="AD698" i="44"/>
  <c r="AD503" i="44"/>
  <c r="AD652" i="44"/>
  <c r="AD319" i="44"/>
  <c r="AD623" i="44"/>
  <c r="AD21" i="44"/>
  <c r="AD553" i="44"/>
  <c r="AD91" i="44"/>
  <c r="AD226" i="44"/>
  <c r="AD838" i="44"/>
  <c r="AD270" i="44"/>
  <c r="AD222" i="44"/>
  <c r="AD101" i="44"/>
  <c r="AD517" i="44"/>
  <c r="AD624" i="44"/>
  <c r="AD211" i="44"/>
  <c r="AD589" i="44"/>
  <c r="AD871" i="44"/>
  <c r="AD428" i="44"/>
  <c r="AD58" i="44"/>
  <c r="AD773" i="44"/>
  <c r="AD590" i="44"/>
  <c r="AD876" i="44"/>
  <c r="AD171" i="44"/>
  <c r="AD492" i="44"/>
  <c r="AD629" i="44"/>
  <c r="AD438" i="44"/>
  <c r="AD465" i="44"/>
  <c r="AD510" i="44"/>
  <c r="AD727" i="44"/>
  <c r="AD921" i="44"/>
  <c r="AD348" i="44"/>
  <c r="AD573" i="44"/>
  <c r="AD139" i="44"/>
  <c r="AD705" i="44"/>
  <c r="AD643" i="44"/>
  <c r="AD161" i="44"/>
  <c r="AD40" i="44"/>
  <c r="AD654" i="44"/>
  <c r="AD949" i="44"/>
  <c r="AD223" i="44"/>
  <c r="AD93" i="44"/>
  <c r="AD555" i="44"/>
  <c r="AD62" i="44"/>
  <c r="AD446" i="44"/>
  <c r="AD754" i="44"/>
  <c r="AD902" i="44"/>
  <c r="AD341" i="44"/>
  <c r="AD983" i="44"/>
  <c r="AD366" i="44"/>
  <c r="AD994" i="44"/>
  <c r="AD832" i="44"/>
  <c r="AD602" i="44"/>
  <c r="AD198" i="44"/>
  <c r="AD674" i="44"/>
  <c r="AD105" i="44"/>
  <c r="AD582" i="44"/>
  <c r="AD541" i="44"/>
  <c r="AD507" i="44"/>
  <c r="AD185" i="44"/>
  <c r="AD935" i="44"/>
  <c r="AD777" i="44"/>
  <c r="AD237" i="44"/>
  <c r="AD479" i="44"/>
  <c r="AD647" i="44"/>
  <c r="AD104" i="44"/>
  <c r="AD878" i="44"/>
  <c r="AD591" i="44"/>
  <c r="AD405" i="44"/>
  <c r="AD913" i="44"/>
  <c r="AD671" i="44"/>
  <c r="AD413" i="44"/>
  <c r="AD784" i="44"/>
  <c r="AD565" i="44"/>
  <c r="AD860" i="44"/>
  <c r="AD317" i="44"/>
  <c r="AD63" i="44"/>
  <c r="AD335" i="44"/>
  <c r="AD736" i="44"/>
  <c r="AD991" i="44"/>
  <c r="AD684" i="44"/>
  <c r="AD768" i="44"/>
  <c r="AD579" i="44"/>
  <c r="AD997" i="44"/>
  <c r="AD957" i="44"/>
  <c r="AD651" i="44"/>
  <c r="AD927" i="44"/>
  <c r="AD293" i="44"/>
  <c r="AD745" i="44"/>
  <c r="AD701" i="44"/>
  <c r="AD908" i="44"/>
  <c r="AD248" i="44"/>
  <c r="AD738" i="44"/>
  <c r="AD432" i="44"/>
  <c r="AD401" i="44"/>
  <c r="AD668" i="44"/>
  <c r="AD907" i="44"/>
  <c r="AD310" i="44"/>
  <c r="AD50" i="44"/>
  <c r="AD365" i="44"/>
  <c r="AD461" i="44"/>
  <c r="AD923" i="44"/>
  <c r="AD676" i="44"/>
  <c r="AD881" i="44"/>
  <c r="AD409" i="44"/>
  <c r="AD695" i="44"/>
  <c r="AD515" i="44"/>
  <c r="AD485" i="44"/>
  <c r="AD850" i="44"/>
  <c r="AD34" i="44"/>
  <c r="AD518" i="44"/>
  <c r="AD221" i="44"/>
  <c r="AD874" i="44"/>
  <c r="AD15" i="44"/>
  <c r="AD954" i="44"/>
  <c r="AD772" i="44"/>
  <c r="AD814" i="44"/>
  <c r="AD347" i="44"/>
  <c r="AD841" i="44"/>
  <c r="AD689" i="44"/>
  <c r="AD433" i="44"/>
  <c r="AD426" i="44"/>
  <c r="AD737" i="44"/>
  <c r="AD544" i="44"/>
  <c r="AD891" i="44"/>
  <c r="AD363" i="44"/>
  <c r="AD13" i="44"/>
  <c r="AD442" i="44"/>
  <c r="AD271" i="44"/>
  <c r="AD857" i="44"/>
  <c r="AD540" i="44"/>
  <c r="AD241" i="44"/>
  <c r="AD38" i="44"/>
  <c r="AD803" i="44"/>
  <c r="AD616" i="44"/>
  <c r="AD926" i="44"/>
  <c r="AD457" i="44"/>
  <c r="AD247" i="44"/>
  <c r="AD309" i="44"/>
  <c r="AD11" i="44"/>
  <c r="AD440" i="44"/>
  <c r="AD821" i="44"/>
  <c r="AD880" i="44"/>
  <c r="AD561" i="44"/>
  <c r="AD730" i="44"/>
  <c r="AD234" i="44"/>
  <c r="AD713" i="44"/>
  <c r="AD23" i="44"/>
  <c r="AD822" i="44"/>
  <c r="AD706" i="44"/>
  <c r="AD67" i="44"/>
  <c r="AD396" i="44"/>
  <c r="AD99" i="44"/>
  <c r="AD454" i="44"/>
  <c r="AD632" i="44"/>
  <c r="AD177" i="44"/>
  <c r="AD303" i="44"/>
  <c r="AD230" i="44"/>
  <c r="AF50" i="44"/>
  <c r="AF11" i="44"/>
  <c r="AF576" i="44"/>
  <c r="AF709" i="44"/>
  <c r="AF288" i="44"/>
  <c r="AF996" i="44"/>
  <c r="AF855" i="44"/>
  <c r="AF429" i="44"/>
  <c r="AF879" i="44"/>
  <c r="AF600" i="44"/>
  <c r="AF693" i="44"/>
  <c r="AF283" i="44"/>
  <c r="AF246" i="44"/>
  <c r="AF12" i="44"/>
  <c r="AF979" i="44"/>
  <c r="AF658" i="44"/>
  <c r="AF94" i="44"/>
  <c r="AF450" i="44"/>
  <c r="AF224" i="44"/>
  <c r="AF290" i="44"/>
  <c r="AF723" i="44"/>
  <c r="AF470" i="44"/>
  <c r="AF404" i="44"/>
  <c r="AF307" i="44"/>
  <c r="AF287" i="44"/>
  <c r="AF661" i="44"/>
  <c r="AF1002" i="44"/>
  <c r="AF762" i="44"/>
  <c r="AF121" i="44"/>
  <c r="AF48" i="44"/>
  <c r="AF298" i="44"/>
  <c r="AF348" i="44"/>
  <c r="AF306" i="44"/>
  <c r="AF908" i="44"/>
  <c r="AF408" i="44"/>
  <c r="AF462" i="44"/>
  <c r="AF295" i="44"/>
  <c r="AF893" i="44"/>
  <c r="AF744" i="44"/>
  <c r="AF696" i="44"/>
  <c r="AF118" i="44"/>
  <c r="AF547" i="44"/>
  <c r="AF877" i="44"/>
  <c r="AF92" i="44"/>
  <c r="AF601" i="44"/>
  <c r="AF111" i="44"/>
  <c r="AF895" i="44"/>
  <c r="AF400" i="44"/>
  <c r="AF645" i="44"/>
  <c r="AF196" i="44"/>
  <c r="AF769" i="44"/>
  <c r="AF100" i="44"/>
  <c r="AF995" i="44"/>
  <c r="AF25" i="44"/>
  <c r="AF778" i="44"/>
  <c r="AF734" i="44"/>
  <c r="AF619" i="44"/>
  <c r="AF536" i="44"/>
  <c r="AF62" i="44"/>
  <c r="AF513" i="44"/>
  <c r="AF977" i="44"/>
  <c r="AF541" i="44"/>
  <c r="AF284" i="44"/>
  <c r="AF617" i="44"/>
  <c r="AF747" i="44"/>
  <c r="AF422" i="44"/>
  <c r="AF741" i="44"/>
  <c r="AF49" i="44"/>
  <c r="AF331" i="44"/>
  <c r="AF991" i="44"/>
  <c r="AF185" i="44"/>
  <c r="AF236" i="44"/>
  <c r="AF751" i="44"/>
  <c r="AF775" i="44"/>
  <c r="AF561" i="44"/>
  <c r="AF413" i="44"/>
  <c r="AF827" i="44"/>
  <c r="AF715" i="44"/>
  <c r="AF924" i="44"/>
  <c r="AF292" i="44"/>
  <c r="AF936" i="44"/>
  <c r="AF394" i="44"/>
  <c r="AF738" i="44"/>
  <c r="AF596" i="44"/>
  <c r="AF887" i="44"/>
  <c r="AF904" i="44"/>
  <c r="AF682" i="44"/>
  <c r="AF824" i="44"/>
  <c r="AF598" i="44"/>
  <c r="AF22" i="44"/>
  <c r="AF393" i="44"/>
  <c r="AF557" i="44"/>
  <c r="AF847" i="44"/>
  <c r="AF486" i="44"/>
  <c r="AF756" i="44"/>
  <c r="AF774" i="44"/>
  <c r="AF714" i="44"/>
  <c r="AF191" i="44"/>
  <c r="AF681" i="44"/>
  <c r="AF673" i="44"/>
  <c r="AF845" i="44"/>
  <c r="AF475" i="44"/>
  <c r="AF852" i="44"/>
  <c r="AF726" i="44"/>
  <c r="AF622" i="44"/>
  <c r="AF627" i="44"/>
  <c r="AF473" i="44"/>
  <c r="AF326" i="44"/>
  <c r="AF267" i="44"/>
  <c r="AF439" i="44"/>
  <c r="AF186" i="44"/>
  <c r="AF605" i="44"/>
  <c r="AF17" i="44"/>
  <c r="AF467" i="44"/>
  <c r="AF61" i="44"/>
  <c r="AF648" i="44"/>
  <c r="AF584" i="44"/>
  <c r="AF427" i="44"/>
  <c r="AF166" i="44"/>
  <c r="AF526" i="44"/>
  <c r="AF1003" i="44"/>
  <c r="AF472" i="44"/>
  <c r="AF956" i="44"/>
  <c r="AF197" i="44"/>
  <c r="AF757" i="44"/>
  <c r="AF399" i="44"/>
  <c r="AF338" i="44"/>
  <c r="AF296" i="44"/>
  <c r="AF125" i="44"/>
  <c r="AF724" i="44"/>
  <c r="AF710" i="44"/>
  <c r="AF922" i="44"/>
  <c r="AF33" i="44"/>
  <c r="AF641" i="44"/>
  <c r="AF229" i="44"/>
  <c r="AF360" i="44"/>
  <c r="AF318" i="44"/>
  <c r="AF505" i="44"/>
  <c r="AF291" i="44"/>
  <c r="AF534" i="44"/>
  <c r="AF891" i="44"/>
  <c r="AF651" i="44"/>
  <c r="AF419" i="44"/>
  <c r="AF562" i="44"/>
  <c r="AF435" i="44"/>
  <c r="AF776" i="44"/>
  <c r="AF89" i="44"/>
  <c r="AF329" i="44"/>
  <c r="AF406" i="44"/>
  <c r="AF875" i="44"/>
  <c r="AF340" i="44"/>
  <c r="AF533" i="44"/>
  <c r="AF943" i="44"/>
  <c r="AF613" i="44"/>
  <c r="AF448" i="44"/>
  <c r="AF259" i="44"/>
  <c r="AF813" i="44"/>
  <c r="AF739" i="44"/>
  <c r="AF846" i="44"/>
  <c r="AF603" i="44"/>
  <c r="AF656" i="44"/>
  <c r="AF822" i="44"/>
  <c r="AF1004" i="44"/>
  <c r="AF755" i="44"/>
  <c r="AF520" i="44"/>
  <c r="AF324" i="44"/>
  <c r="AF516" i="44"/>
  <c r="AF221" i="44"/>
  <c r="AF671" i="44"/>
  <c r="AF653" i="44"/>
  <c r="AF124" i="44"/>
  <c r="AF432" i="44"/>
  <c r="AF823" i="44"/>
  <c r="AF539" i="44"/>
  <c r="AF844" i="44"/>
  <c r="AF859" i="44"/>
  <c r="AF200" i="44"/>
  <c r="AF174" i="44"/>
  <c r="AF940" i="44"/>
  <c r="AF213" i="44"/>
  <c r="AF484" i="44"/>
  <c r="AF933" i="44"/>
  <c r="AF896" i="44"/>
  <c r="AF57" i="44"/>
  <c r="AF816" i="44"/>
  <c r="AF800" i="44"/>
  <c r="AF946" i="44"/>
  <c r="AF721" i="44"/>
  <c r="AF208" i="44"/>
  <c r="AF330" i="44"/>
  <c r="AF944" i="44"/>
  <c r="AF218" i="44"/>
  <c r="AF867" i="44"/>
  <c r="AF625" i="44"/>
  <c r="AF981" i="44"/>
  <c r="AF401" i="44"/>
  <c r="AF327" i="44"/>
  <c r="AF805" i="44"/>
  <c r="AF608" i="44"/>
  <c r="AF293" i="44"/>
  <c r="AF53" i="44"/>
  <c r="AF610" i="44"/>
  <c r="AF911" i="44"/>
  <c r="AF43" i="44"/>
  <c r="AF212" i="44"/>
  <c r="AF107" i="44"/>
  <c r="AF458" i="44"/>
  <c r="AF367" i="44"/>
  <c r="AF984" i="44"/>
  <c r="AF770" i="44"/>
  <c r="AF46" i="44"/>
  <c r="AF758" i="44"/>
  <c r="AF199" i="44"/>
  <c r="AF311" i="44"/>
  <c r="AF743" i="44"/>
  <c r="AF650" i="44"/>
  <c r="AF677" i="44"/>
  <c r="AF862" i="44"/>
  <c r="AF280" i="44"/>
  <c r="AF831" i="44"/>
  <c r="AF220" i="44"/>
  <c r="AF549" i="44"/>
  <c r="AF20" i="44"/>
  <c r="AF117" i="44"/>
  <c r="AF834" i="44"/>
  <c r="AF159" i="44"/>
  <c r="AF509" i="44"/>
  <c r="AF457" i="44"/>
  <c r="AF1000" i="44"/>
  <c r="AF500" i="44"/>
  <c r="AF349" i="44"/>
  <c r="AF690" i="44"/>
  <c r="AF499" i="44"/>
  <c r="AF729" i="44"/>
  <c r="AF665" i="44"/>
  <c r="AF607" i="44"/>
  <c r="AF986" i="44"/>
  <c r="AF112" i="44"/>
  <c r="AF474" i="44"/>
  <c r="AF332" i="44"/>
  <c r="AF493" i="44"/>
  <c r="AF954" i="44"/>
  <c r="AF913" i="44"/>
  <c r="AF589" i="44"/>
  <c r="AF551" i="44"/>
  <c r="AF320" i="44"/>
  <c r="AF198" i="44"/>
  <c r="AF308" i="44"/>
  <c r="AF821" i="44"/>
  <c r="AF346" i="44"/>
  <c r="AF699" i="44"/>
  <c r="AF588" i="44"/>
  <c r="AF126" i="44"/>
  <c r="AF817" i="44"/>
  <c r="AF263" i="44"/>
  <c r="AF930" i="44"/>
  <c r="AF858" i="44"/>
  <c r="AF312" i="44"/>
  <c r="AF504" i="44"/>
  <c r="AF226" i="44"/>
  <c r="AF649" i="44"/>
  <c r="AF297" i="44"/>
  <c r="AF119" i="44"/>
  <c r="AF219" i="44"/>
  <c r="AF683" i="44"/>
  <c r="AF502" i="44"/>
  <c r="AF464" i="44"/>
  <c r="AF460" i="44"/>
  <c r="AF316" i="44"/>
  <c r="AF491" i="44"/>
  <c r="AF842" i="44"/>
  <c r="AF646" i="44"/>
  <c r="AF848" i="44"/>
  <c r="AF595" i="44"/>
  <c r="AF830" i="44"/>
  <c r="AF356" i="44"/>
  <c r="AF815" i="44"/>
  <c r="AF530" i="44"/>
  <c r="AF853" i="44"/>
  <c r="AF103" i="44"/>
  <c r="AF521" i="44"/>
  <c r="AF680" i="44"/>
  <c r="AF718" i="44"/>
  <c r="AF587" i="44"/>
  <c r="AF260" i="44"/>
  <c r="AF402" i="44"/>
  <c r="AF615" i="44"/>
  <c r="AF841" i="44"/>
  <c r="AF870" i="44"/>
  <c r="AF127" i="44"/>
  <c r="AF44" i="44"/>
  <c r="AF767" i="44"/>
  <c r="AF368" i="44"/>
  <c r="AF579" i="44"/>
  <c r="AF581" i="44"/>
  <c r="AF752" i="44"/>
  <c r="AF828" i="44"/>
  <c r="AF1006" i="44"/>
  <c r="AF993" i="44"/>
  <c r="AF599" i="44"/>
  <c r="AF592" i="44"/>
  <c r="AF303" i="44"/>
  <c r="AF421" i="44"/>
  <c r="AF788" i="44"/>
  <c r="AF479" i="44"/>
  <c r="AF928" i="44"/>
  <c r="AF481" i="44"/>
  <c r="AF948" i="44"/>
  <c r="AF890" i="44"/>
  <c r="AF501" i="44"/>
  <c r="AF640" i="44"/>
  <c r="AF706" i="44"/>
  <c r="AF660" i="44"/>
  <c r="AF167" i="44"/>
  <c r="AF134" i="44"/>
  <c r="AF249" i="44"/>
  <c r="AF962" i="44"/>
  <c r="AF254" i="44"/>
  <c r="AF173" i="44"/>
  <c r="AF37" i="44"/>
  <c r="AF687" i="44"/>
  <c r="AF175" i="44"/>
  <c r="AF289" i="44"/>
  <c r="AF951" i="44"/>
  <c r="AF441" i="44"/>
  <c r="AF792" i="44"/>
  <c r="AF797" i="44"/>
  <c r="AF713" i="44"/>
  <c r="AF639" i="44"/>
  <c r="AF929" i="44"/>
  <c r="AF482" i="44"/>
  <c r="AF802" i="44"/>
  <c r="AF894" i="44"/>
  <c r="AF26" i="44"/>
  <c r="AF782" i="44"/>
  <c r="AF490" i="44"/>
  <c r="AF182" i="44"/>
  <c r="AF548" i="44"/>
  <c r="AF888" i="44"/>
  <c r="AF926" i="44"/>
  <c r="AF885" i="44"/>
  <c r="AF631" i="44"/>
  <c r="AF909" i="44"/>
  <c r="AF299" i="44"/>
  <c r="AF560" i="44"/>
  <c r="AF80" i="44"/>
  <c r="AF969" i="44"/>
  <c r="AF217" i="44"/>
  <c r="AF282" i="44"/>
  <c r="AF527" i="44"/>
  <c r="AF243" i="44"/>
  <c r="AF215" i="44"/>
  <c r="AF286" i="44"/>
  <c r="AF209" i="44"/>
  <c r="AF771" i="44"/>
  <c r="AF322" i="44"/>
  <c r="AF333" i="44"/>
  <c r="AF353" i="44"/>
  <c r="AF765" i="44"/>
  <c r="AF712" i="44"/>
  <c r="AF854" i="44"/>
  <c r="AF716" i="44"/>
  <c r="AF269" i="44"/>
  <c r="AF113" i="44"/>
  <c r="AF836" i="44"/>
  <c r="AF861" i="44"/>
  <c r="AF602" i="44"/>
  <c r="AF873" i="44"/>
  <c r="AF809" i="44"/>
  <c r="AF720" i="44"/>
  <c r="AF791" i="44"/>
  <c r="AF114" i="44"/>
  <c r="AF358" i="44"/>
  <c r="AF136" i="44"/>
  <c r="AF158" i="44"/>
  <c r="AF145" i="44"/>
  <c r="AF153" i="44"/>
  <c r="AF668" i="44"/>
  <c r="AF566" i="44"/>
  <c r="AF740" i="44"/>
  <c r="AF810" i="44"/>
  <c r="AF115" i="44"/>
  <c r="AF193" i="44"/>
  <c r="AF528" i="44"/>
  <c r="AF525" i="44"/>
  <c r="AF471" i="44"/>
  <c r="AF618" i="44"/>
  <c r="AF207" i="44"/>
  <c r="AF863" i="44"/>
  <c r="AF122" i="44"/>
  <c r="AF700" i="44"/>
  <c r="AF982" i="44"/>
  <c r="AF947" i="44"/>
  <c r="AF570" i="44"/>
  <c r="AF900" i="44"/>
  <c r="AF210" i="44"/>
  <c r="AF179" i="44"/>
  <c r="AF657" i="44"/>
  <c r="AF240" i="44"/>
  <c r="AF389" i="44"/>
  <c r="AF745" i="44"/>
  <c r="AF688" i="44"/>
  <c r="AF194" i="44"/>
  <c r="AF301" i="44"/>
  <c r="AF78" i="44"/>
  <c r="AF133" i="44"/>
  <c r="AF151" i="44"/>
  <c r="AF961" i="44"/>
  <c r="AF540" i="44"/>
  <c r="AF804" i="44"/>
  <c r="AF300" i="44"/>
  <c r="AF532" i="44"/>
  <c r="AF989" i="44"/>
  <c r="AF742" i="44"/>
  <c r="AF64" i="44"/>
  <c r="AF189" i="44"/>
  <c r="AF494" i="44"/>
  <c r="AF436" i="44"/>
  <c r="AF529" i="44"/>
  <c r="AF612" i="44"/>
  <c r="AF722" i="44"/>
  <c r="AF626" i="44"/>
  <c r="AF262" i="44"/>
  <c r="AF447" i="44"/>
  <c r="AF749" i="44"/>
  <c r="AF425" i="44"/>
  <c r="AF564" i="44"/>
  <c r="AF735" i="44"/>
  <c r="AF390" i="44"/>
  <c r="AF616" i="44"/>
  <c r="AF188" i="44"/>
  <c r="AF915" i="44"/>
  <c r="AF302" i="44"/>
  <c r="AF960" i="44"/>
  <c r="AF150" i="44"/>
  <c r="AF972" i="44"/>
  <c r="AF988" i="44"/>
  <c r="AF750" i="44"/>
  <c r="AF580" i="44"/>
  <c r="AF304" i="44"/>
  <c r="AF232" i="44"/>
  <c r="AF538" i="44"/>
  <c r="AF325" i="44"/>
  <c r="AF364" i="44"/>
  <c r="AF938" i="44"/>
  <c r="AF794" i="44"/>
  <c r="AF942" i="44"/>
  <c r="AF585" i="44"/>
  <c r="AF559" i="44"/>
  <c r="AF336" i="44"/>
  <c r="AF921" i="44"/>
  <c r="AF434" i="44"/>
  <c r="AF784" i="44"/>
  <c r="AF987" i="44"/>
  <c r="AF265" i="44"/>
  <c r="AF18" i="44"/>
  <c r="AF818" i="44"/>
  <c r="AF444" i="44"/>
  <c r="AF624" i="44"/>
  <c r="AF637" i="44"/>
  <c r="AF675" i="44"/>
  <c r="AF84" i="44"/>
  <c r="AF83" i="44"/>
  <c r="AF168" i="44"/>
  <c r="AF801" i="44"/>
  <c r="AF906" i="44"/>
  <c r="AF344" i="44"/>
  <c r="AF109" i="44"/>
  <c r="AF638" i="44"/>
  <c r="AF799" i="44"/>
  <c r="AF55" i="44"/>
  <c r="AF477" i="44"/>
  <c r="AF837" i="44"/>
  <c r="AF459" i="44"/>
  <c r="AF453" i="44"/>
  <c r="AF662" i="44"/>
  <c r="AF864" i="44"/>
  <c r="AF882" i="44"/>
  <c r="AF931" i="44"/>
  <c r="AF437" i="44"/>
  <c r="AF785" i="44"/>
  <c r="AF1001" i="44"/>
  <c r="AF97" i="44"/>
  <c r="AF866" i="44"/>
  <c r="AF480" i="44"/>
  <c r="AF737" i="44"/>
  <c r="AF897" i="44"/>
  <c r="AF345" i="44"/>
  <c r="AF678" i="44"/>
  <c r="AF74" i="44"/>
  <c r="AF630" i="44"/>
  <c r="AF19" i="44"/>
  <c r="AF925" i="44"/>
  <c r="AF609" i="44"/>
  <c r="AF277" i="44"/>
  <c r="AF214" i="44"/>
  <c r="AF667" i="44"/>
  <c r="AF512" i="44"/>
  <c r="AF278" i="44"/>
  <c r="AF423" i="44"/>
  <c r="AF780" i="44"/>
  <c r="AF309" i="44"/>
  <c r="AF644" i="44"/>
  <c r="AF361" i="44"/>
  <c r="AF352" i="44"/>
  <c r="AF537" i="44"/>
  <c r="AF461" i="44"/>
  <c r="AF449" i="44"/>
  <c r="AF468" i="44"/>
  <c r="AF180" i="44"/>
  <c r="AF692" i="44"/>
  <c r="AF76" i="44"/>
  <c r="AF412" i="44"/>
  <c r="AF583" i="44"/>
  <c r="AF934" i="44"/>
  <c r="AF766" i="44"/>
  <c r="AF918" i="44"/>
  <c r="AF478" i="44"/>
  <c r="AF323" i="44"/>
  <c r="AF674" i="44"/>
  <c r="AF225" i="44"/>
  <c r="AF314" i="44"/>
  <c r="AF889" i="44"/>
  <c r="AF354" i="44"/>
  <c r="AF571" i="44"/>
  <c r="AF261" i="44"/>
  <c r="AF242" i="44"/>
  <c r="AF128" i="44"/>
  <c r="AF294" i="44"/>
  <c r="AF663" i="44"/>
  <c r="AF51" i="44"/>
  <c r="AF375" i="44"/>
  <c r="AF978" i="44"/>
  <c r="AF86" i="44"/>
  <c r="AF132" i="44"/>
  <c r="AF131" i="44"/>
  <c r="AF32" i="44"/>
  <c r="AF937" i="44"/>
  <c r="AF335" i="44"/>
  <c r="AF545" i="44"/>
  <c r="AF169" i="44"/>
  <c r="AF251" i="44"/>
  <c r="AF85" i="44"/>
  <c r="AF143" i="44"/>
  <c r="AF385" i="44"/>
  <c r="AF374" i="44"/>
  <c r="AF383" i="44"/>
  <c r="AF370" i="44"/>
  <c r="AF381" i="44"/>
  <c r="AF973" i="44"/>
  <c r="AF146" i="44"/>
  <c r="AF685" i="44"/>
  <c r="AF98" i="44"/>
  <c r="AF950" i="44"/>
  <c r="AF388" i="44"/>
  <c r="AF386" i="44"/>
  <c r="AF372" i="44"/>
  <c r="AF966" i="44"/>
  <c r="AF162" i="44"/>
  <c r="AF160" i="44"/>
  <c r="AF917" i="44"/>
  <c r="AF181" i="44"/>
  <c r="AF702" i="44"/>
  <c r="AF350" i="44"/>
  <c r="AF391" i="44"/>
  <c r="AF164" i="44"/>
  <c r="AF202" i="44"/>
  <c r="AF165" i="44"/>
  <c r="AF148" i="44"/>
  <c r="AF387" i="44"/>
  <c r="AF137" i="44"/>
  <c r="AF88" i="44"/>
  <c r="AF787" i="44"/>
  <c r="AF664" i="44"/>
  <c r="AF999" i="44"/>
  <c r="AF912" i="44"/>
  <c r="AF916" i="44"/>
  <c r="AF463" i="44"/>
  <c r="AF40" i="44"/>
  <c r="AF920" i="44"/>
  <c r="AF506" i="44"/>
  <c r="AF975" i="44"/>
  <c r="AF178" i="44"/>
  <c r="AF976" i="44"/>
  <c r="AF142" i="44"/>
  <c r="AF253" i="44"/>
  <c r="AF141" i="44"/>
  <c r="AF371" i="44"/>
  <c r="AF252" i="44"/>
  <c r="AF138" i="44"/>
  <c r="AF216" i="44"/>
  <c r="AF257" i="44"/>
  <c r="AF398" i="44"/>
  <c r="AF455" i="44"/>
  <c r="AF939" i="44"/>
  <c r="AF1005" i="44"/>
  <c r="AF569" i="44"/>
  <c r="AF746" i="44"/>
  <c r="AF731" i="44"/>
  <c r="AF614" i="44"/>
  <c r="AF203" i="44"/>
  <c r="AF154" i="44"/>
  <c r="AF81" i="44"/>
  <c r="AF378" i="44"/>
  <c r="AF496" i="44"/>
  <c r="AF395" i="44"/>
  <c r="AF945" i="44"/>
  <c r="AF497" i="44"/>
  <c r="AF958" i="44"/>
  <c r="AF704" i="44"/>
  <c r="AF71" i="44"/>
  <c r="AF147" i="44"/>
  <c r="AF970" i="44"/>
  <c r="AF205" i="44"/>
  <c r="AF376" i="44"/>
  <c r="AF140" i="44"/>
  <c r="AF82" i="44"/>
  <c r="AF14" i="44"/>
  <c r="AF959" i="44"/>
  <c r="AF963" i="44"/>
  <c r="AF634" i="44"/>
  <c r="AF152" i="44"/>
  <c r="AF129" i="44"/>
  <c r="AF382" i="44"/>
  <c r="AF135" i="44"/>
  <c r="AF373" i="44"/>
  <c r="AF798" i="44"/>
  <c r="AF669" i="44"/>
  <c r="AF31" i="44"/>
  <c r="AF108" i="44"/>
  <c r="AF410" i="44"/>
  <c r="AF77" i="44"/>
  <c r="AF968" i="44"/>
  <c r="AF971" i="44"/>
  <c r="AF155" i="44"/>
  <c r="AF264" i="44"/>
  <c r="AF24" i="44"/>
  <c r="AF355" i="44"/>
  <c r="AF620" i="44"/>
  <c r="AF910" i="44"/>
  <c r="AF268" i="44"/>
  <c r="AF786" i="44"/>
  <c r="AF593" i="44"/>
  <c r="AF717" i="44"/>
  <c r="AF250" i="44"/>
  <c r="AF369" i="44"/>
  <c r="AF965" i="44"/>
  <c r="AF258" i="44"/>
  <c r="AF255" i="44"/>
  <c r="AF156" i="44"/>
  <c r="AF87" i="44"/>
  <c r="AF985" i="44"/>
  <c r="AF736" i="44"/>
  <c r="AF68" i="44"/>
  <c r="AF881" i="44"/>
  <c r="AF851" i="44"/>
  <c r="AF899" i="44"/>
  <c r="AF176" i="44"/>
  <c r="AF10" i="44"/>
  <c r="AF967" i="44"/>
  <c r="AF543" i="44"/>
  <c r="AF586" i="44"/>
  <c r="AF953" i="44"/>
  <c r="AF806" i="44"/>
  <c r="AF522" i="44"/>
  <c r="AF319" i="44"/>
  <c r="AF93" i="44"/>
  <c r="AF838" i="44"/>
  <c r="AF170" i="44"/>
  <c r="AF679" i="44"/>
  <c r="AF611" i="44"/>
  <c r="AF377" i="44"/>
  <c r="AF379" i="44"/>
  <c r="AF130" i="44"/>
  <c r="AF384" i="44"/>
  <c r="AF380" i="44"/>
  <c r="AF974" i="44"/>
  <c r="AF256" i="44"/>
  <c r="AF149" i="44"/>
  <c r="AF172" i="44"/>
  <c r="AF964" i="44"/>
  <c r="AF279" i="44"/>
  <c r="AF206" i="44"/>
  <c r="AF75" i="44"/>
  <c r="AF36" i="44"/>
  <c r="AF70" i="44"/>
  <c r="AF820" i="44"/>
  <c r="AF546" i="44"/>
  <c r="AF144" i="44"/>
  <c r="AF157" i="44"/>
  <c r="AF79" i="44"/>
  <c r="AF666" i="44"/>
  <c r="AF997" i="44"/>
  <c r="AF670" i="44"/>
  <c r="AF430" i="44"/>
  <c r="AF248" i="44"/>
  <c r="AF623" i="44"/>
  <c r="AF868" i="44"/>
  <c r="AF285" i="44"/>
  <c r="AF73" i="44"/>
  <c r="AF860" i="44"/>
  <c r="AF431" i="44"/>
  <c r="AF95" i="44"/>
  <c r="AF184" i="44"/>
  <c r="AF857" i="44"/>
  <c r="AF483" i="44"/>
  <c r="AF578" i="44"/>
  <c r="AF927" i="44"/>
  <c r="AF872" i="44"/>
  <c r="AF420" i="44"/>
  <c r="AF949" i="44"/>
  <c r="AF237" i="44"/>
  <c r="AF994" i="44"/>
  <c r="AF102" i="44"/>
  <c r="AF636" i="44"/>
  <c r="AF271" i="44"/>
  <c r="AF91" i="44"/>
  <c r="AF876" i="44"/>
  <c r="AF227" i="44"/>
  <c r="AF90" i="44"/>
  <c r="AF760" i="44"/>
  <c r="AF416" i="44"/>
  <c r="AF903" i="44"/>
  <c r="AF886" i="44"/>
  <c r="AF932" i="44"/>
  <c r="AF955" i="44"/>
  <c r="AF811" i="44"/>
  <c r="AF426" i="44"/>
  <c r="AF711" i="44"/>
  <c r="AF177" i="44"/>
  <c r="AF1008" i="44"/>
  <c r="AF563" i="44"/>
  <c r="AF503" i="44"/>
  <c r="AF777" i="44"/>
  <c r="AF574" i="44"/>
  <c r="AF515" i="44"/>
  <c r="AF63" i="44"/>
  <c r="AF452" i="44"/>
  <c r="AF347" i="44"/>
  <c r="AF914" i="44"/>
  <c r="AF54" i="44"/>
  <c r="AF305" i="44"/>
  <c r="AF438" i="44"/>
  <c r="AF647" i="44"/>
  <c r="AF244" i="44"/>
  <c r="AF239" i="44"/>
  <c r="AF315" i="44"/>
  <c r="AF839" i="44"/>
  <c r="AF116" i="44"/>
  <c r="AF552" i="44"/>
  <c r="AF72" i="44"/>
  <c r="AF676" i="44"/>
  <c r="AF451" i="44"/>
  <c r="AF905" i="44"/>
  <c r="AF392" i="44"/>
  <c r="AF983" i="44"/>
  <c r="AF428" i="44"/>
  <c r="AF403" i="44"/>
  <c r="AF1009" i="44"/>
  <c r="AF789" i="44"/>
  <c r="AF45" i="44"/>
  <c r="AF276" i="44"/>
  <c r="AF643" i="44"/>
  <c r="AF691" i="44"/>
  <c r="AF106" i="44"/>
  <c r="AF935" i="44"/>
  <c r="AF907" i="44"/>
  <c r="AF542" i="44"/>
  <c r="AF328" i="44"/>
  <c r="AF892" i="44"/>
  <c r="AF825" i="44"/>
  <c r="AF697" i="44"/>
  <c r="AF231" i="44"/>
  <c r="AF594" i="44"/>
  <c r="AF417" i="44"/>
  <c r="AF819" i="44"/>
  <c r="AF418" i="44"/>
  <c r="AF415" i="44"/>
  <c r="AF843" i="44"/>
  <c r="AF550" i="44"/>
  <c r="AF321" i="44"/>
  <c r="AF856" i="44"/>
  <c r="AF273" i="44"/>
  <c r="AF235" i="44"/>
  <c r="AF840" i="44"/>
  <c r="AF628" i="44"/>
  <c r="AF442" i="44"/>
  <c r="AF705" i="44"/>
  <c r="AF708" i="44"/>
  <c r="AF42" i="44"/>
  <c r="AF606" i="44"/>
  <c r="AF812" i="44"/>
  <c r="AF21" i="44"/>
  <c r="AF424" i="44"/>
  <c r="AF498" i="44"/>
  <c r="AF396" i="44"/>
  <c r="AF733" i="44"/>
  <c r="AF1007" i="44"/>
  <c r="AF992" i="44"/>
  <c r="AF698" i="44"/>
  <c r="AF833" i="44"/>
  <c r="AF41" i="44"/>
  <c r="AF362" i="44"/>
  <c r="AF672" i="44"/>
  <c r="AF850" i="44"/>
  <c r="AF514" i="44"/>
  <c r="AF238" i="44"/>
  <c r="AF187" i="44"/>
  <c r="AF957" i="44"/>
  <c r="AF488" i="44"/>
  <c r="AF684" i="44"/>
  <c r="AF535" i="44"/>
  <c r="AF604" i="44"/>
  <c r="AF635" i="44"/>
  <c r="AF707" i="44"/>
  <c r="AF58" i="44"/>
  <c r="AF941" i="44"/>
  <c r="AF728" i="44"/>
  <c r="AF161" i="44"/>
  <c r="AF469" i="44"/>
  <c r="AF211" i="44"/>
  <c r="AF781" i="44"/>
  <c r="AF835" i="44"/>
  <c r="AF16" i="44"/>
  <c r="AF192" i="44"/>
  <c r="AF465" i="44"/>
  <c r="AF272" i="44"/>
  <c r="AF803" i="44"/>
  <c r="AF519" i="44"/>
  <c r="AF719" i="44"/>
  <c r="AF163" i="44"/>
  <c r="AF753" i="44"/>
  <c r="AF880" i="44"/>
  <c r="AF761" i="44"/>
  <c r="AF523" i="44"/>
  <c r="AF597" i="44"/>
  <c r="AF763" i="44"/>
  <c r="AF633" i="44"/>
  <c r="AF443" i="44"/>
  <c r="AF694" i="44"/>
  <c r="AF795" i="44"/>
  <c r="AF492" i="44"/>
  <c r="AF234" i="44"/>
  <c r="AF556" i="44"/>
  <c r="AF730" i="44"/>
  <c r="AF56" i="44"/>
  <c r="AF727" i="44"/>
  <c r="AF754" i="44"/>
  <c r="AF567" i="44"/>
  <c r="AF732" i="44"/>
  <c r="AF874" i="44"/>
  <c r="AF558" i="44"/>
  <c r="AF919" i="44"/>
  <c r="AF884" i="44"/>
  <c r="AF52" i="44"/>
  <c r="AF829" i="44"/>
  <c r="AF544" i="44"/>
  <c r="AF572" i="44"/>
  <c r="AF35" i="44"/>
  <c r="AF39" i="44"/>
  <c r="AF247" i="44"/>
  <c r="AF759" i="44"/>
  <c r="AF281" i="44"/>
  <c r="AF67" i="44"/>
  <c r="AF629" i="44"/>
  <c r="AF783" i="44"/>
  <c r="AF779" i="44"/>
  <c r="AF869" i="44"/>
  <c r="AF454" i="44"/>
  <c r="AF487" i="44"/>
  <c r="AF30" i="44"/>
  <c r="AF230" i="44"/>
  <c r="AF590" i="44"/>
  <c r="AF139" i="44"/>
  <c r="AF689" i="44"/>
  <c r="AF337" i="44"/>
  <c r="AF317" i="44"/>
  <c r="AF652" i="44"/>
  <c r="AF807" i="44"/>
  <c r="AF366" i="44"/>
  <c r="AF923" i="44"/>
  <c r="AF456" i="44"/>
  <c r="AF466" i="44"/>
  <c r="AF204" i="44"/>
  <c r="AF405" i="44"/>
  <c r="AF701" i="44"/>
  <c r="AF310" i="44"/>
  <c r="AF228" i="44"/>
  <c r="AF901" i="44"/>
  <c r="AF832" i="44"/>
  <c r="AF796" i="44"/>
  <c r="AF223" i="44"/>
  <c r="AF446" i="44"/>
  <c r="AF233" i="44"/>
  <c r="AF351" i="44"/>
  <c r="AF69" i="44"/>
  <c r="AF27" i="44"/>
  <c r="AF659" i="44"/>
  <c r="AF96" i="44"/>
  <c r="AF123" i="44"/>
  <c r="AF998" i="44"/>
  <c r="AF120" i="44"/>
  <c r="AF511" i="44"/>
  <c r="AF28" i="44"/>
  <c r="AF397" i="44"/>
  <c r="AF363" i="44"/>
  <c r="AF826" i="44"/>
  <c r="AF990" i="44"/>
  <c r="AF313" i="44"/>
  <c r="AF531" i="44"/>
  <c r="AF66" i="44"/>
  <c r="AF275" i="44"/>
  <c r="AF582" i="44"/>
  <c r="AF878" i="44"/>
  <c r="AF573" i="44"/>
  <c r="AF359" i="44"/>
  <c r="AF105" i="44"/>
  <c r="AF808" i="44"/>
  <c r="AF508" i="44"/>
  <c r="AF38" i="44"/>
  <c r="AF524" i="44"/>
  <c r="AF201" i="44"/>
  <c r="AF772" i="44"/>
  <c r="AF871" i="44"/>
  <c r="AF695" i="44"/>
  <c r="AF365" i="44"/>
  <c r="AF952" i="44"/>
  <c r="AF898" i="44"/>
  <c r="AF433" i="44"/>
  <c r="AF764" i="44"/>
  <c r="AF748" i="44"/>
  <c r="AF445" i="44"/>
  <c r="AF553" i="44"/>
  <c r="AF489" i="44"/>
  <c r="AF23" i="44"/>
  <c r="AF655" i="44"/>
  <c r="AF15" i="44"/>
  <c r="AF407" i="44"/>
  <c r="AF110" i="44"/>
  <c r="AF266" i="44"/>
  <c r="AF476" i="44"/>
  <c r="AF555" i="44"/>
  <c r="AF495" i="44"/>
  <c r="AF195" i="44"/>
  <c r="AF768" i="44"/>
  <c r="AF485" i="44"/>
  <c r="AF270" i="44"/>
  <c r="AF565" i="44"/>
  <c r="AF29" i="44"/>
  <c r="AF790" i="44"/>
  <c r="AF171" i="44"/>
  <c r="AF334" i="44"/>
  <c r="AF245" i="44"/>
  <c r="AF59" i="44"/>
  <c r="AF510" i="44"/>
  <c r="AF222" i="44"/>
  <c r="AF507" i="44"/>
  <c r="AF686" i="44"/>
  <c r="AF518" i="44"/>
  <c r="AF60" i="44"/>
  <c r="AF409" i="44"/>
  <c r="AF190" i="44"/>
  <c r="AF341" i="44"/>
  <c r="AF575" i="44"/>
  <c r="AF902" i="44"/>
  <c r="AF642" i="44"/>
  <c r="AF101" i="44"/>
  <c r="AF568" i="44"/>
  <c r="AF342" i="44"/>
  <c r="AF703" i="44"/>
  <c r="AF13" i="44"/>
  <c r="AF34" i="44"/>
  <c r="AF849" i="44"/>
  <c r="AF183" i="44"/>
  <c r="AF357" i="44"/>
  <c r="AF339" i="44"/>
  <c r="AF554" i="44"/>
  <c r="AF414" i="44"/>
  <c r="AF47" i="44"/>
  <c r="AF440" i="44"/>
  <c r="AF343" i="44"/>
  <c r="AF793" i="44"/>
  <c r="AF65" i="44"/>
  <c r="AF591" i="44"/>
  <c r="AF577" i="44"/>
  <c r="AF517" i="44"/>
  <c r="AF411" i="44"/>
  <c r="AF980" i="44"/>
  <c r="AF241" i="44"/>
  <c r="AF773" i="44"/>
  <c r="AF814" i="44"/>
  <c r="AF632" i="44"/>
  <c r="AF104" i="44"/>
  <c r="AF865" i="44"/>
  <c r="AF274" i="44"/>
  <c r="AF725" i="44"/>
  <c r="AF621" i="44"/>
  <c r="AF883" i="44"/>
  <c r="AF654" i="44"/>
  <c r="AF99" i="44"/>
  <c r="H23" i="42"/>
  <c r="I22" i="42"/>
  <c r="B45" i="49"/>
  <c r="C17" i="49"/>
  <c r="N27" i="44"/>
  <c r="J27" i="44"/>
  <c r="J29" i="44" s="1"/>
  <c r="K28" i="44"/>
  <c r="P27" i="44"/>
  <c r="O27" i="44"/>
  <c r="M27" i="44"/>
  <c r="L27" i="44"/>
  <c r="I27" i="44"/>
  <c r="AE894" i="44" l="1"/>
  <c r="AE898" i="44"/>
  <c r="AG931" i="44"/>
  <c r="AC896" i="44"/>
  <c r="H24" i="42"/>
  <c r="I23" i="42"/>
  <c r="B46" i="49"/>
  <c r="C18" i="49"/>
  <c r="BH7" i="44"/>
  <c r="CV7" i="44"/>
  <c r="J28" i="44"/>
  <c r="N28" i="44"/>
  <c r="N29" i="44"/>
  <c r="L28" i="44"/>
  <c r="L29" i="44"/>
  <c r="O29" i="44"/>
  <c r="O28" i="44"/>
  <c r="I29" i="44"/>
  <c r="I28" i="44"/>
  <c r="M28" i="44"/>
  <c r="M29" i="44"/>
  <c r="P29" i="44"/>
  <c r="P28" i="44"/>
  <c r="AE858" i="44"/>
  <c r="AE872" i="44"/>
  <c r="AC935" i="44"/>
  <c r="AC971" i="44"/>
  <c r="AC869" i="44"/>
  <c r="BH59" i="44" l="1"/>
  <c r="BH803" i="44"/>
  <c r="BH223" i="44"/>
  <c r="BR223" i="44" s="1"/>
  <c r="BH339" i="44"/>
  <c r="BR339" i="44" s="1"/>
  <c r="BS339" i="44" s="1"/>
  <c r="BH334" i="44"/>
  <c r="BR334" i="44" s="1"/>
  <c r="BH428" i="44"/>
  <c r="BR428" i="44" s="1"/>
  <c r="BH689" i="44"/>
  <c r="BH228" i="44"/>
  <c r="BR228" i="44" s="1"/>
  <c r="BH63" i="44"/>
  <c r="BR63" i="44" s="1"/>
  <c r="BS63" i="44" s="1"/>
  <c r="BH35" i="44"/>
  <c r="BR35" i="44" s="1"/>
  <c r="BH65" i="44"/>
  <c r="BR65" i="44" s="1"/>
  <c r="BH753" i="44"/>
  <c r="BR753" i="44" s="1"/>
  <c r="BH759" i="44"/>
  <c r="BH337" i="44"/>
  <c r="BH273" i="44"/>
  <c r="BR273" i="44" s="1"/>
  <c r="BS273" i="44" s="1"/>
  <c r="BH708" i="44"/>
  <c r="BR708" i="44" s="1"/>
  <c r="BH694" i="44"/>
  <c r="BR694" i="44" s="1"/>
  <c r="BH234" i="44"/>
  <c r="BR234" i="44" s="1"/>
  <c r="BH41" i="44"/>
  <c r="BH763" i="44"/>
  <c r="BR763" i="44" s="1"/>
  <c r="BH45" i="44"/>
  <c r="BR45" i="44" s="1"/>
  <c r="BS45" i="44" s="1"/>
  <c r="BH343" i="44"/>
  <c r="BR343" i="44" s="1"/>
  <c r="BH30" i="44"/>
  <c r="BR30" i="44" s="1"/>
  <c r="BH48" i="44"/>
  <c r="BH139" i="44"/>
  <c r="BH409" i="44"/>
  <c r="BH695" i="44"/>
  <c r="BR695" i="44" s="1"/>
  <c r="BH222" i="44"/>
  <c r="BR222" i="44" s="1"/>
  <c r="BH577" i="44"/>
  <c r="BR577" i="44" s="1"/>
  <c r="BS577" i="44" s="1"/>
  <c r="BH517" i="44"/>
  <c r="BR517" i="44" s="1"/>
  <c r="BH34" i="44"/>
  <c r="BH13" i="44"/>
  <c r="BR13" i="44" s="1"/>
  <c r="BH417" i="44"/>
  <c r="BR417" i="44" s="1"/>
  <c r="BH642" i="44"/>
  <c r="BR642" i="44" s="1"/>
  <c r="BH575" i="44"/>
  <c r="BR575" i="44" s="1"/>
  <c r="BH573" i="44"/>
  <c r="BH795" i="44"/>
  <c r="BH62" i="44"/>
  <c r="BH276" i="44"/>
  <c r="BR276" i="44" s="1"/>
  <c r="BH705" i="44"/>
  <c r="BR705" i="44" s="1"/>
  <c r="BH790" i="44"/>
  <c r="BR790" i="44" s="1"/>
  <c r="BH808" i="44"/>
  <c r="BR808" i="44" s="1"/>
  <c r="BH60" i="44"/>
  <c r="BH796" i="44"/>
  <c r="BR796" i="44" s="1"/>
  <c r="BH643" i="44"/>
  <c r="BR643" i="44" s="1"/>
  <c r="BH54" i="44"/>
  <c r="BR54" i="44" s="1"/>
  <c r="BS54" i="44" s="1"/>
  <c r="BH235" i="44"/>
  <c r="BR235" i="44" s="1"/>
  <c r="BH773" i="44"/>
  <c r="BR773" i="44" s="1"/>
  <c r="BH274" i="44"/>
  <c r="BH629" i="44"/>
  <c r="BR629" i="44" s="1"/>
  <c r="BH1009" i="44"/>
  <c r="BR1009" i="44" s="1"/>
  <c r="BH582" i="44"/>
  <c r="BR582" i="44" s="1"/>
  <c r="BS582" i="44" s="1"/>
  <c r="BH38" i="44"/>
  <c r="BR38" i="44" s="1"/>
  <c r="BH29" i="44"/>
  <c r="BR29" i="44" s="1"/>
  <c r="BS29" i="44" s="1"/>
  <c r="BH347" i="44"/>
  <c r="BH233" i="44"/>
  <c r="BR233" i="44" s="1"/>
  <c r="BH28" i="44"/>
  <c r="BR28" i="44" s="1"/>
  <c r="BS28" i="44" s="1"/>
  <c r="BH523" i="44"/>
  <c r="BR523" i="44" s="1"/>
  <c r="BH415" i="44"/>
  <c r="BR415" i="44" s="1"/>
  <c r="BH707" i="44"/>
  <c r="BR707" i="44" s="1"/>
  <c r="BH56" i="44"/>
  <c r="BH342" i="44"/>
  <c r="BR342" i="44" s="1"/>
  <c r="BS342" i="44" s="1"/>
  <c r="BH23" i="44"/>
  <c r="BR23" i="44" s="1"/>
  <c r="BH271" i="44"/>
  <c r="BR271" i="44" s="1"/>
  <c r="BH345" i="44"/>
  <c r="BR345" i="44" s="1"/>
  <c r="BH486" i="44"/>
  <c r="BR486" i="44" s="1"/>
  <c r="BH306" i="44"/>
  <c r="BH989" i="44"/>
  <c r="BR989" i="44" s="1"/>
  <c r="BH878" i="44"/>
  <c r="BR878" i="44" s="1"/>
  <c r="BS878" i="44" s="1"/>
  <c r="BH534" i="44"/>
  <c r="BR534" i="44" s="1"/>
  <c r="BH635" i="44"/>
  <c r="BR635" i="44" s="1"/>
  <c r="BH644" i="44"/>
  <c r="BR644" i="44" s="1"/>
  <c r="BH638" i="44"/>
  <c r="BH355" i="44"/>
  <c r="BR355" i="44" s="1"/>
  <c r="BH584" i="44"/>
  <c r="BR584" i="44" s="1"/>
  <c r="BS584" i="44" s="1"/>
  <c r="BH441" i="44"/>
  <c r="BR441" i="44" s="1"/>
  <c r="BH477" i="44"/>
  <c r="BR477" i="44" s="1"/>
  <c r="BH97" i="44"/>
  <c r="BR97" i="44" s="1"/>
  <c r="BH317" i="44"/>
  <c r="BH596" i="44"/>
  <c r="BR596" i="44" s="1"/>
  <c r="BH58" i="44"/>
  <c r="BR58" i="44" s="1"/>
  <c r="BH195" i="44"/>
  <c r="BR195" i="44" s="1"/>
  <c r="BH55" i="44"/>
  <c r="BR55" i="44" s="1"/>
  <c r="BH22" i="44"/>
  <c r="BR22" i="44" s="1"/>
  <c r="BH64" i="44"/>
  <c r="BH204" i="44"/>
  <c r="BR204" i="44" s="1"/>
  <c r="BH248" i="44"/>
  <c r="BR248" i="44" s="1"/>
  <c r="BS248" i="44" s="1"/>
  <c r="BH508" i="44"/>
  <c r="BR508" i="44" s="1"/>
  <c r="BH698" i="44"/>
  <c r="BR698" i="44" s="1"/>
  <c r="BH728" i="44"/>
  <c r="BR728" i="44" s="1"/>
  <c r="BH70" i="44"/>
  <c r="BH403" i="44"/>
  <c r="BR403" i="44" s="1"/>
  <c r="BH272" i="44"/>
  <c r="BR272" i="44" s="1"/>
  <c r="BS272" i="44" s="1"/>
  <c r="BH943" i="44"/>
  <c r="BR943" i="44" s="1"/>
  <c r="BH711" i="44"/>
  <c r="BR711" i="44" s="1"/>
  <c r="BH754" i="44"/>
  <c r="BR754" i="44" s="1"/>
  <c r="BH777" i="44"/>
  <c r="BH732" i="44"/>
  <c r="BR732" i="44" s="1"/>
  <c r="BH542" i="44"/>
  <c r="BR542" i="44" s="1"/>
  <c r="BH907" i="44"/>
  <c r="BR907" i="44" s="1"/>
  <c r="BH112" i="44"/>
  <c r="BR112" i="44" s="1"/>
  <c r="BH936" i="44"/>
  <c r="BR936" i="44" s="1"/>
  <c r="BS936" i="44" s="1"/>
  <c r="BH127" i="44"/>
  <c r="BH942" i="44"/>
  <c r="BR942" i="44" s="1"/>
  <c r="BH677" i="44"/>
  <c r="BR677" i="44" s="1"/>
  <c r="BH898" i="44"/>
  <c r="BR898" i="44" s="1"/>
  <c r="BS898" i="44" s="1"/>
  <c r="BH551" i="44"/>
  <c r="BR551" i="44" s="1"/>
  <c r="BH561" i="44"/>
  <c r="BR561" i="44" s="1"/>
  <c r="BH219" i="44"/>
  <c r="BH957" i="44"/>
  <c r="BR957" i="44" s="1"/>
  <c r="BS957" i="44" s="1"/>
  <c r="BH952" i="44"/>
  <c r="BR952" i="44" s="1"/>
  <c r="BH516" i="44"/>
  <c r="BR516" i="44" s="1"/>
  <c r="BH659" i="44"/>
  <c r="BR659" i="44" s="1"/>
  <c r="BH567" i="44"/>
  <c r="BR567" i="44" s="1"/>
  <c r="BH47" i="44"/>
  <c r="BH69" i="44"/>
  <c r="BR69" i="44" s="1"/>
  <c r="BH828" i="44"/>
  <c r="BR828" i="44" s="1"/>
  <c r="BH702" i="44"/>
  <c r="BR702" i="44" s="1"/>
  <c r="BH121" i="44"/>
  <c r="BR121" i="44" s="1"/>
  <c r="BH946" i="44"/>
  <c r="BR946" i="44" s="1"/>
  <c r="BH955" i="44"/>
  <c r="BH538" i="44"/>
  <c r="BR538" i="44" s="1"/>
  <c r="BH361" i="44"/>
  <c r="BR361" i="44" s="1"/>
  <c r="BH902" i="44"/>
  <c r="BR902" i="44" s="1"/>
  <c r="BH853" i="44"/>
  <c r="BR853" i="44" s="1"/>
  <c r="BH190" i="44"/>
  <c r="BR190" i="44" s="1"/>
  <c r="BH485" i="44"/>
  <c r="BH772" i="44"/>
  <c r="BR772" i="44" s="1"/>
  <c r="BH841" i="44"/>
  <c r="BR841" i="44" s="1"/>
  <c r="BH467" i="44"/>
  <c r="BR467" i="44" s="1"/>
  <c r="BH938" i="44"/>
  <c r="BH889" i="44"/>
  <c r="BR889" i="44" s="1"/>
  <c r="BS889" i="44" s="1"/>
  <c r="BH937" i="44"/>
  <c r="BH598" i="44"/>
  <c r="BR598" i="44" s="1"/>
  <c r="BH613" i="44"/>
  <c r="BR613" i="44" s="1"/>
  <c r="BH211" i="44"/>
  <c r="BR211" i="44" s="1"/>
  <c r="BH941" i="44"/>
  <c r="BR941" i="44" s="1"/>
  <c r="BH481" i="44"/>
  <c r="BR481" i="44" s="1"/>
  <c r="BH670" i="44"/>
  <c r="BH39" i="44"/>
  <c r="BR39" i="44" s="1"/>
  <c r="BH493" i="44"/>
  <c r="BR493" i="44" s="1"/>
  <c r="BH393" i="44"/>
  <c r="BR393" i="44" s="1"/>
  <c r="BH814" i="44"/>
  <c r="BR814" i="44" s="1"/>
  <c r="BH530" i="44"/>
  <c r="BR530" i="44" s="1"/>
  <c r="BH905" i="44"/>
  <c r="BH622" i="44"/>
  <c r="BR622" i="44" s="1"/>
  <c r="BH815" i="44"/>
  <c r="BR815" i="44" s="1"/>
  <c r="BH611" i="44"/>
  <c r="BR611" i="44" s="1"/>
  <c r="BH232" i="44"/>
  <c r="BR232" i="44" s="1"/>
  <c r="BH363" i="44"/>
  <c r="BR363" i="44" s="1"/>
  <c r="BH509" i="44"/>
  <c r="BH265" i="44"/>
  <c r="BH483" i="44"/>
  <c r="BR483" i="44" s="1"/>
  <c r="BH830" i="44"/>
  <c r="BR830" i="44" s="1"/>
  <c r="BH1006" i="44"/>
  <c r="BR1006" i="44" s="1"/>
  <c r="BH821" i="44"/>
  <c r="BR821" i="44" s="1"/>
  <c r="BH779" i="44"/>
  <c r="BH241" i="44"/>
  <c r="BH281" i="44"/>
  <c r="BR281" i="44" s="1"/>
  <c r="BH887" i="44"/>
  <c r="BR887" i="44" s="1"/>
  <c r="BH764" i="44"/>
  <c r="BR764" i="44" s="1"/>
  <c r="BH492" i="44"/>
  <c r="BR492" i="44" s="1"/>
  <c r="BH647" i="44"/>
  <c r="BH794" i="44"/>
  <c r="BR794" i="44" s="1"/>
  <c r="BH791" i="44"/>
  <c r="BR791" i="44" s="1"/>
  <c r="BH806" i="44"/>
  <c r="BR806" i="44" s="1"/>
  <c r="BH302" i="44"/>
  <c r="BR302" i="44" s="1"/>
  <c r="BH180" i="44"/>
  <c r="BR180" i="44" s="1"/>
  <c r="BH432" i="44"/>
  <c r="BH301" i="44"/>
  <c r="BR301" i="44" s="1"/>
  <c r="BH159" i="44"/>
  <c r="BR159" i="44" s="1"/>
  <c r="BH113" i="44"/>
  <c r="BR113" i="44" s="1"/>
  <c r="BH438" i="44"/>
  <c r="BR438" i="44" s="1"/>
  <c r="BH500" i="44"/>
  <c r="BR500" i="44" s="1"/>
  <c r="BH128" i="44"/>
  <c r="BH213" i="44"/>
  <c r="BR213" i="44" s="1"/>
  <c r="BH107" i="44"/>
  <c r="BH210" i="44"/>
  <c r="BR210" i="44" s="1"/>
  <c r="BH716" i="44"/>
  <c r="BR716" i="44" s="1"/>
  <c r="BH553" i="44"/>
  <c r="BR553" i="44" s="1"/>
  <c r="BH215" i="44"/>
  <c r="BH442" i="44"/>
  <c r="BR442" i="44" s="1"/>
  <c r="BH266" i="44"/>
  <c r="BR266" i="44" s="1"/>
  <c r="BH459" i="44"/>
  <c r="BR459" i="44" s="1"/>
  <c r="BH468" i="44"/>
  <c r="BR468" i="44" s="1"/>
  <c r="BS468" i="44" s="1"/>
  <c r="BH758" i="44"/>
  <c r="BR758" i="44" s="1"/>
  <c r="BH480" i="44"/>
  <c r="BH834" i="44"/>
  <c r="BR834" i="44" s="1"/>
  <c r="BH915" i="44"/>
  <c r="BR915" i="44" s="1"/>
  <c r="BH525" i="44"/>
  <c r="BR525" i="44" s="1"/>
  <c r="BH601" i="44"/>
  <c r="BR601" i="44" s="1"/>
  <c r="BH712" i="44"/>
  <c r="BR712" i="44" s="1"/>
  <c r="BH17" i="44"/>
  <c r="BH185" i="44"/>
  <c r="BR185" i="44" s="1"/>
  <c r="BH297" i="44"/>
  <c r="BR297" i="44" s="1"/>
  <c r="BH396" i="44"/>
  <c r="BR396" i="44" s="1"/>
  <c r="BH663" i="44"/>
  <c r="BR663" i="44" s="1"/>
  <c r="BH870" i="44"/>
  <c r="BR870" i="44" s="1"/>
  <c r="BH547" i="44"/>
  <c r="BH697" i="44"/>
  <c r="BR697" i="44" s="1"/>
  <c r="BH994" i="44"/>
  <c r="BR994" i="44" s="1"/>
  <c r="BS994" i="44" s="1"/>
  <c r="BH556" i="44"/>
  <c r="BR556" i="44" s="1"/>
  <c r="BH876" i="44"/>
  <c r="BR876" i="44" s="1"/>
  <c r="BH563" i="44"/>
  <c r="BR563" i="44" s="1"/>
  <c r="BH916" i="44"/>
  <c r="BH357" i="44"/>
  <c r="BR357" i="44" s="1"/>
  <c r="BS357" i="44" s="1"/>
  <c r="BH628" i="44"/>
  <c r="BR628" i="44" s="1"/>
  <c r="BH505" i="44"/>
  <c r="BR505" i="44" s="1"/>
  <c r="BH951" i="44"/>
  <c r="BR951" i="44" s="1"/>
  <c r="BS951" i="44" s="1"/>
  <c r="BH619" i="44"/>
  <c r="BR619" i="44" s="1"/>
  <c r="BH696" i="44"/>
  <c r="BH866" i="44"/>
  <c r="BR866" i="44" s="1"/>
  <c r="BH809" i="44"/>
  <c r="BR809" i="44" s="1"/>
  <c r="BH356" i="44"/>
  <c r="BR356" i="44" s="1"/>
  <c r="BH115" i="44"/>
  <c r="BR115" i="44" s="1"/>
  <c r="BH665" i="44"/>
  <c r="BR665" i="44" s="1"/>
  <c r="BH319" i="44"/>
  <c r="BH410" i="44"/>
  <c r="BR410" i="44" s="1"/>
  <c r="BH827" i="44"/>
  <c r="BR827" i="44" s="1"/>
  <c r="BH73" i="44"/>
  <c r="BR73" i="44" s="1"/>
  <c r="BH857" i="44"/>
  <c r="BR857" i="44" s="1"/>
  <c r="BS857" i="44" s="1"/>
  <c r="BH424" i="44"/>
  <c r="BR424" i="44" s="1"/>
  <c r="BH244" i="44"/>
  <c r="BH1005" i="44"/>
  <c r="BR1005" i="44" s="1"/>
  <c r="BH824" i="44"/>
  <c r="BR824" i="44" s="1"/>
  <c r="BH437" i="44"/>
  <c r="BR437" i="44" s="1"/>
  <c r="BH391" i="44"/>
  <c r="BR391" i="44" s="1"/>
  <c r="BH436" i="44"/>
  <c r="BR436" i="44" s="1"/>
  <c r="BH512" i="44"/>
  <c r="BH571" i="44"/>
  <c r="BR571" i="44" s="1"/>
  <c r="BS571" i="44" s="1"/>
  <c r="BH527" i="44"/>
  <c r="BR527" i="44" s="1"/>
  <c r="BH280" i="44"/>
  <c r="BR280" i="44" s="1"/>
  <c r="BH43" i="44"/>
  <c r="BR43" i="44" s="1"/>
  <c r="BH755" i="44"/>
  <c r="BR755" i="44" s="1"/>
  <c r="BH713" i="44"/>
  <c r="BH430" i="44"/>
  <c r="BR430" i="44" s="1"/>
  <c r="BH298" i="44"/>
  <c r="BR298" i="44" s="1"/>
  <c r="BH198" i="44"/>
  <c r="BR198" i="44" s="1"/>
  <c r="BH587" i="44"/>
  <c r="BR587" i="44" s="1"/>
  <c r="BH98" i="44"/>
  <c r="BR98" i="44" s="1"/>
  <c r="BH171" i="44"/>
  <c r="BH544" i="44"/>
  <c r="BR544" i="44" s="1"/>
  <c r="BH701" i="44"/>
  <c r="BR701" i="44" s="1"/>
  <c r="BH435" i="44"/>
  <c r="BR435" i="44" s="1"/>
  <c r="BH581" i="44"/>
  <c r="BR581" i="44" s="1"/>
  <c r="BH460" i="44"/>
  <c r="BR460" i="44" s="1"/>
  <c r="BH1007" i="44"/>
  <c r="BH928" i="44"/>
  <c r="BR928" i="44" s="1"/>
  <c r="BH431" i="44"/>
  <c r="BR431" i="44" s="1"/>
  <c r="BH880" i="44"/>
  <c r="BR880" i="44" s="1"/>
  <c r="BH805" i="44"/>
  <c r="BR805" i="44" s="1"/>
  <c r="BH865" i="44"/>
  <c r="BR865" i="44" s="1"/>
  <c r="BH304" i="44"/>
  <c r="BH778" i="44"/>
  <c r="BR778" i="44" s="1"/>
  <c r="BH225" i="44"/>
  <c r="BR225" i="44" s="1"/>
  <c r="BH606" i="44"/>
  <c r="BR606" i="44" s="1"/>
  <c r="BH807" i="44"/>
  <c r="BR807" i="44" s="1"/>
  <c r="BH739" i="44"/>
  <c r="BR739" i="44" s="1"/>
  <c r="BH733" i="44"/>
  <c r="BH299" i="44"/>
  <c r="BR299" i="44" s="1"/>
  <c r="BH574" i="44"/>
  <c r="BR574" i="44" s="1"/>
  <c r="BS574" i="44" s="1"/>
  <c r="BH690" i="44"/>
  <c r="BR690" i="44" s="1"/>
  <c r="BH873" i="44"/>
  <c r="BR873" i="44" s="1"/>
  <c r="BH540" i="44"/>
  <c r="BR540" i="44" s="1"/>
  <c r="BH600" i="44"/>
  <c r="BH623" i="44"/>
  <c r="BR623" i="44" s="1"/>
  <c r="BH715" i="44"/>
  <c r="BR715" i="44" s="1"/>
  <c r="BH691" i="44"/>
  <c r="BR691" i="44" s="1"/>
  <c r="BH891" i="44"/>
  <c r="BR891" i="44" s="1"/>
  <c r="BS891" i="44" s="1"/>
  <c r="BH552" i="44"/>
  <c r="BR552" i="44" s="1"/>
  <c r="BH825" i="44"/>
  <c r="BH615" i="44"/>
  <c r="BR615" i="44" s="1"/>
  <c r="BH237" i="44"/>
  <c r="BR237" i="44" s="1"/>
  <c r="BH308" i="44"/>
  <c r="BR308" i="44" s="1"/>
  <c r="BH684" i="44"/>
  <c r="BR684" i="44" s="1"/>
  <c r="BH591" i="44"/>
  <c r="BR591" i="44" s="1"/>
  <c r="BH675" i="44"/>
  <c r="BH819" i="44"/>
  <c r="BR819" i="44" s="1"/>
  <c r="BH912" i="44"/>
  <c r="BR912" i="44" s="1"/>
  <c r="BH654" i="44"/>
  <c r="BR654" i="44" s="1"/>
  <c r="BH555" i="44"/>
  <c r="BR555" i="44" s="1"/>
  <c r="BH546" i="44"/>
  <c r="BR546" i="44" s="1"/>
  <c r="BH858" i="44"/>
  <c r="BH703" i="44"/>
  <c r="BR703" i="44" s="1"/>
  <c r="BH194" i="44"/>
  <c r="BR194" i="44" s="1"/>
  <c r="BH588" i="44"/>
  <c r="BR588" i="44" s="1"/>
  <c r="BH321" i="44"/>
  <c r="BR321" i="44" s="1"/>
  <c r="BH15" i="44"/>
  <c r="BR15" i="44" s="1"/>
  <c r="BH775" i="44"/>
  <c r="BH348" i="44"/>
  <c r="BR348" i="44" s="1"/>
  <c r="BH187" i="44"/>
  <c r="BR187" i="44" s="1"/>
  <c r="BH676" i="44"/>
  <c r="BR676" i="44" s="1"/>
  <c r="BH503" i="44"/>
  <c r="BR503" i="44" s="1"/>
  <c r="BH862" i="44"/>
  <c r="BR862" i="44" s="1"/>
  <c r="BH353" i="44"/>
  <c r="BH440" i="44"/>
  <c r="BR440" i="44" s="1"/>
  <c r="BH199" i="44"/>
  <c r="BR199" i="44" s="1"/>
  <c r="BH476" i="44"/>
  <c r="BR476" i="44" s="1"/>
  <c r="BH583" i="44"/>
  <c r="BR583" i="44" s="1"/>
  <c r="BH981" i="44"/>
  <c r="BR981" i="44" s="1"/>
  <c r="BH950" i="44"/>
  <c r="BH932" i="44"/>
  <c r="BR932" i="44" s="1"/>
  <c r="BS932" i="44" s="1"/>
  <c r="BH346" i="44"/>
  <c r="BR346" i="44" s="1"/>
  <c r="BH935" i="44"/>
  <c r="BR935" i="44" s="1"/>
  <c r="BS935" i="44" s="1"/>
  <c r="BH365" i="44"/>
  <c r="BR365" i="44" s="1"/>
  <c r="BH344" i="44"/>
  <c r="BR344" i="44" s="1"/>
  <c r="BH126" i="44"/>
  <c r="BH884" i="44"/>
  <c r="BR884" i="44" s="1"/>
  <c r="BH390" i="44"/>
  <c r="BR390" i="44" s="1"/>
  <c r="BH896" i="44"/>
  <c r="BR896" i="44" s="1"/>
  <c r="BH984" i="44"/>
  <c r="BR984" i="44" s="1"/>
  <c r="BH418" i="44"/>
  <c r="BR418" i="44" s="1"/>
  <c r="BH495" i="44"/>
  <c r="BH405" i="44"/>
  <c r="BH929" i="44"/>
  <c r="BR929" i="44" s="1"/>
  <c r="BS929" i="44" s="1"/>
  <c r="BH425" i="44"/>
  <c r="BR425" i="44" s="1"/>
  <c r="BH333" i="44"/>
  <c r="BR333" i="44" s="1"/>
  <c r="BH110" i="44"/>
  <c r="BR110" i="44" s="1"/>
  <c r="BH123" i="44"/>
  <c r="BH454" i="44"/>
  <c r="BR454" i="44" s="1"/>
  <c r="BH238" i="44"/>
  <c r="BR238" i="44" s="1"/>
  <c r="BH446" i="44"/>
  <c r="BR446" i="44" s="1"/>
  <c r="BH692" i="44"/>
  <c r="BR692" i="44" s="1"/>
  <c r="BH101" i="44"/>
  <c r="BR101" i="44" s="1"/>
  <c r="BH118" i="44"/>
  <c r="BH104" i="44"/>
  <c r="BR104" i="44" s="1"/>
  <c r="BH725" i="44"/>
  <c r="BR725" i="44" s="1"/>
  <c r="BH239" i="44"/>
  <c r="BR239" i="44" s="1"/>
  <c r="BS239" i="44" s="1"/>
  <c r="BH466" i="44"/>
  <c r="BR466" i="44" s="1"/>
  <c r="BH453" i="44"/>
  <c r="BR453" i="44" s="1"/>
  <c r="BH515" i="44"/>
  <c r="BH605" i="44"/>
  <c r="BR605" i="44" s="1"/>
  <c r="BH768" i="44"/>
  <c r="BR768" i="44" s="1"/>
  <c r="BH730" i="44"/>
  <c r="BR730" i="44" s="1"/>
  <c r="BH632" i="44"/>
  <c r="BR632" i="44" s="1"/>
  <c r="BH636" i="44"/>
  <c r="BR636" i="44" s="1"/>
  <c r="BH420" i="44"/>
  <c r="BH927" i="44"/>
  <c r="BH188" i="44"/>
  <c r="BR188" i="44" s="1"/>
  <c r="BH633" i="44"/>
  <c r="BR633" i="44" s="1"/>
  <c r="BH565" i="44"/>
  <c r="BR565" i="44" s="1"/>
  <c r="BH760" i="44"/>
  <c r="BR760" i="44" s="1"/>
  <c r="BH954" i="44"/>
  <c r="BH609" i="44"/>
  <c r="BR609" i="44" s="1"/>
  <c r="BH594" i="44"/>
  <c r="BR594" i="44" s="1"/>
  <c r="BH170" i="44"/>
  <c r="BR170" i="44" s="1"/>
  <c r="BH831" i="44"/>
  <c r="BR831" i="44" s="1"/>
  <c r="BH578" i="44"/>
  <c r="BH801" i="44"/>
  <c r="BH595" i="44"/>
  <c r="BR595" i="44" s="1"/>
  <c r="BH33" i="44"/>
  <c r="BR33" i="44" s="1"/>
  <c r="BH949" i="44"/>
  <c r="BR949" i="44" s="1"/>
  <c r="BS949" i="44" s="1"/>
  <c r="BH434" i="44"/>
  <c r="BR434" i="44" s="1"/>
  <c r="BH338" i="44"/>
  <c r="BR338" i="44" s="1"/>
  <c r="BH839" i="44"/>
  <c r="BH836" i="44"/>
  <c r="BR836" i="44" s="1"/>
  <c r="BH285" i="44"/>
  <c r="BR285" i="44" s="1"/>
  <c r="BH461" i="44"/>
  <c r="BR461" i="44" s="1"/>
  <c r="BH268" i="44"/>
  <c r="BR268" i="44" s="1"/>
  <c r="BH498" i="44"/>
  <c r="BR498" i="44" s="1"/>
  <c r="BH419" i="44"/>
  <c r="BH812" i="44"/>
  <c r="BR812" i="44" s="1"/>
  <c r="BH452" i="44"/>
  <c r="BR452" i="44" s="1"/>
  <c r="BH1008" i="44"/>
  <c r="BR1008" i="44" s="1"/>
  <c r="BH620" i="44"/>
  <c r="BR620" i="44" s="1"/>
  <c r="BH899" i="44"/>
  <c r="BR899" i="44" s="1"/>
  <c r="BH920" i="44"/>
  <c r="BH923" i="44"/>
  <c r="BR923" i="44" s="1"/>
  <c r="BH412" i="44"/>
  <c r="BR412" i="44" s="1"/>
  <c r="BH953" i="44"/>
  <c r="BR953" i="44" s="1"/>
  <c r="BH470" i="44"/>
  <c r="BR470" i="44" s="1"/>
  <c r="BH324" i="44"/>
  <c r="BR324" i="44" s="1"/>
  <c r="BH482" i="44"/>
  <c r="BR482" i="44" s="1"/>
  <c r="BH576" i="44"/>
  <c r="BR576" i="44" s="1"/>
  <c r="BS576" i="44" s="1"/>
  <c r="BH510" i="44"/>
  <c r="BR510" i="44" s="1"/>
  <c r="BH539" i="44"/>
  <c r="BR539" i="44" s="1"/>
  <c r="BH488" i="44"/>
  <c r="BR488" i="44" s="1"/>
  <c r="BH161" i="44"/>
  <c r="BR161" i="44" s="1"/>
  <c r="BH572" i="44"/>
  <c r="BH105" i="44"/>
  <c r="BR105" i="44" s="1"/>
  <c r="BH592" i="44"/>
  <c r="BR592" i="44" s="1"/>
  <c r="BH930" i="44"/>
  <c r="BR930" i="44" s="1"/>
  <c r="BH721" i="44"/>
  <c r="BR721" i="44" s="1"/>
  <c r="BH270" i="44"/>
  <c r="BR270" i="44" s="1"/>
  <c r="BH798" i="44"/>
  <c r="BH748" i="44"/>
  <c r="BR748" i="44" s="1"/>
  <c r="BH597" i="44"/>
  <c r="BR597" i="44" s="1"/>
  <c r="BH267" i="44"/>
  <c r="BR267" i="44" s="1"/>
  <c r="BS267" i="44" s="1"/>
  <c r="BH32" i="44"/>
  <c r="BR32" i="44" s="1"/>
  <c r="BS32" i="44" s="1"/>
  <c r="BH102" i="44"/>
  <c r="BR102" i="44" s="1"/>
  <c r="BH988" i="44"/>
  <c r="BH947" i="44"/>
  <c r="BR947" i="44" s="1"/>
  <c r="BH997" i="44"/>
  <c r="BR997" i="44" s="1"/>
  <c r="BS997" i="44" s="1"/>
  <c r="BH487" i="44"/>
  <c r="BR487" i="44" s="1"/>
  <c r="BH426" i="44"/>
  <c r="BR426" i="44" s="1"/>
  <c r="BH913" i="44"/>
  <c r="BR913" i="44" s="1"/>
  <c r="BH649" i="44"/>
  <c r="BH944" i="44"/>
  <c r="BH196" i="44"/>
  <c r="BR196" i="44" s="1"/>
  <c r="BH926" i="44"/>
  <c r="BR926" i="44" s="1"/>
  <c r="BH366" i="44"/>
  <c r="BR366" i="44" s="1"/>
  <c r="BH874" i="44"/>
  <c r="BR874" i="44" s="1"/>
  <c r="BS874" i="44" s="1"/>
  <c r="BH42" i="44"/>
  <c r="BH106" i="44"/>
  <c r="BR106" i="44" s="1"/>
  <c r="BH883" i="44"/>
  <c r="BR883" i="44" s="1"/>
  <c r="BH414" i="44"/>
  <c r="BR414" i="44" s="1"/>
  <c r="BH850" i="44"/>
  <c r="BR850" i="44" s="1"/>
  <c r="BH184" i="44"/>
  <c r="BR184" i="44" s="1"/>
  <c r="BH513" i="44"/>
  <c r="BH868" i="44"/>
  <c r="BR868" i="44" s="1"/>
  <c r="BH908" i="44"/>
  <c r="BR908" i="44" s="1"/>
  <c r="BH497" i="44"/>
  <c r="BR497" i="44" s="1"/>
  <c r="BH631" i="44"/>
  <c r="BR631" i="44" s="1"/>
  <c r="BH328" i="44"/>
  <c r="BR328" i="44" s="1"/>
  <c r="BH679" i="44"/>
  <c r="BH998" i="44"/>
  <c r="BR998" i="44" s="1"/>
  <c r="BH116" i="44"/>
  <c r="BR116" i="44" s="1"/>
  <c r="BH315" i="44"/>
  <c r="BR315" i="44" s="1"/>
  <c r="BH351" i="44"/>
  <c r="BR351" i="44" s="1"/>
  <c r="BH811" i="44"/>
  <c r="BR811" i="44" s="1"/>
  <c r="BH652" i="44"/>
  <c r="BH449" i="44"/>
  <c r="BR449" i="44" s="1"/>
  <c r="BH871" i="44"/>
  <c r="BR871" i="44" s="1"/>
  <c r="BS871" i="44" s="1"/>
  <c r="BH793" i="44"/>
  <c r="BR793" i="44" s="1"/>
  <c r="BH124" i="44"/>
  <c r="BR124" i="44" s="1"/>
  <c r="BH181" i="44"/>
  <c r="BR181" i="44" s="1"/>
  <c r="BH820" i="44"/>
  <c r="BH325" i="44"/>
  <c r="BR325" i="44" s="1"/>
  <c r="BH531" i="44"/>
  <c r="BR531" i="44" s="1"/>
  <c r="BH903" i="44"/>
  <c r="BR903" i="44" s="1"/>
  <c r="BH750" i="44"/>
  <c r="BR750" i="44" s="1"/>
  <c r="BH569" i="44"/>
  <c r="BR569" i="44" s="1"/>
  <c r="BH11" i="44"/>
  <c r="BH558" i="44"/>
  <c r="BR558" i="44" s="1"/>
  <c r="BH756" i="44"/>
  <c r="BR756" i="44" s="1"/>
  <c r="BH451" i="44"/>
  <c r="BR451" i="44" s="1"/>
  <c r="BH177" i="44"/>
  <c r="BR177" i="44" s="1"/>
  <c r="BH590" i="44"/>
  <c r="BR590" i="44" s="1"/>
  <c r="BH221" i="44"/>
  <c r="BH550" i="44"/>
  <c r="BR550" i="44" s="1"/>
  <c r="BH19" i="44"/>
  <c r="BR19" i="44" s="1"/>
  <c r="BH230" i="44"/>
  <c r="BR230" i="44" s="1"/>
  <c r="BH469" i="44"/>
  <c r="BR469" i="44" s="1"/>
  <c r="BH16" i="44"/>
  <c r="BH218" i="44"/>
  <c r="BH305" i="44"/>
  <c r="BR305" i="44" s="1"/>
  <c r="BH433" i="44"/>
  <c r="BR433" i="44" s="1"/>
  <c r="BH231" i="44"/>
  <c r="BR231" i="44" s="1"/>
  <c r="BH490" i="44"/>
  <c r="BR490" i="44" s="1"/>
  <c r="BH767" i="44"/>
  <c r="BR767" i="44" s="1"/>
  <c r="BH890" i="44"/>
  <c r="BH335" i="44"/>
  <c r="BR335" i="44" s="1"/>
  <c r="BH662" i="44"/>
  <c r="BR662" i="44" s="1"/>
  <c r="BH845" i="44"/>
  <c r="BR845" i="44" s="1"/>
  <c r="BH875" i="44"/>
  <c r="BR875" i="44" s="1"/>
  <c r="BH683" i="44"/>
  <c r="BR683" i="44" s="1"/>
  <c r="BH277" i="44"/>
  <c r="BH863" i="44"/>
  <c r="BR863" i="44" s="1"/>
  <c r="BH247" i="44"/>
  <c r="BR247" i="44" s="1"/>
  <c r="BH829" i="44"/>
  <c r="BR829" i="44" s="1"/>
  <c r="BH990" i="44"/>
  <c r="BR990" i="44" s="1"/>
  <c r="BH303" i="44"/>
  <c r="BR303" i="44" s="1"/>
  <c r="BH743" i="44"/>
  <c r="BH269" i="44"/>
  <c r="BR269" i="44" s="1"/>
  <c r="BH295" i="44"/>
  <c r="BR295" i="44" s="1"/>
  <c r="BH307" i="44"/>
  <c r="BR307" i="44" s="1"/>
  <c r="BH457" i="44"/>
  <c r="BR457" i="44" s="1"/>
  <c r="BH397" i="44"/>
  <c r="BR397" i="44" s="1"/>
  <c r="BH12" i="44"/>
  <c r="BH667" i="44"/>
  <c r="BR667" i="44" s="1"/>
  <c r="BH856" i="44"/>
  <c r="BR856" i="44" s="1"/>
  <c r="BS856" i="44" s="1"/>
  <c r="BH21" i="44"/>
  <c r="BR21" i="44" s="1"/>
  <c r="BH275" i="44"/>
  <c r="BR275" i="44" s="1"/>
  <c r="BH245" i="44"/>
  <c r="BR245" i="44" s="1"/>
  <c r="BH837" i="44"/>
  <c r="BH50" i="44"/>
  <c r="BR50" i="44" s="1"/>
  <c r="BH296" i="44"/>
  <c r="BR296" i="44" s="1"/>
  <c r="BH822" i="44"/>
  <c r="BR822" i="44" s="1"/>
  <c r="BH76" i="44"/>
  <c r="BR76" i="44" s="1"/>
  <c r="BH612" i="44"/>
  <c r="BR612" i="44" s="1"/>
  <c r="BH291" i="44"/>
  <c r="BH991" i="44"/>
  <c r="BR991" i="44" s="1"/>
  <c r="BH71" i="44"/>
  <c r="BR71" i="44" s="1"/>
  <c r="BH90" i="44"/>
  <c r="BR90" i="44" s="1"/>
  <c r="BH714" i="44"/>
  <c r="BR714" i="44" s="1"/>
  <c r="BH879" i="44"/>
  <c r="BR879" i="44" s="1"/>
  <c r="BH94" i="44"/>
  <c r="BH610" i="44"/>
  <c r="BR610" i="44" s="1"/>
  <c r="BH894" i="44"/>
  <c r="BR894" i="44" s="1"/>
  <c r="BS894" i="44" s="1"/>
  <c r="BH700" i="44"/>
  <c r="BR700" i="44" s="1"/>
  <c r="BH816" i="44"/>
  <c r="BR816" i="44" s="1"/>
  <c r="BH769" i="44"/>
  <c r="BR769" i="44" s="1"/>
  <c r="BH877" i="44"/>
  <c r="BR877" i="44" s="1"/>
  <c r="BH359" i="44"/>
  <c r="BR359" i="44" s="1"/>
  <c r="BH163" i="44"/>
  <c r="BR163" i="44" s="1"/>
  <c r="BH956" i="44"/>
  <c r="BR956" i="44" s="1"/>
  <c r="BS956" i="44" s="1"/>
  <c r="BH1001" i="44"/>
  <c r="BR1001" i="44" s="1"/>
  <c r="BH983" i="44"/>
  <c r="BR983" i="44" s="1"/>
  <c r="BH655" i="44"/>
  <c r="BR655" i="44" s="1"/>
  <c r="BH886" i="44"/>
  <c r="BR886" i="44" s="1"/>
  <c r="BH507" i="44"/>
  <c r="BR507" i="44" s="1"/>
  <c r="BH774" i="44"/>
  <c r="BR774" i="44" s="1"/>
  <c r="BH119" i="44"/>
  <c r="BR119" i="44" s="1"/>
  <c r="BH407" i="44"/>
  <c r="BR407" i="44" s="1"/>
  <c r="BH401" i="44"/>
  <c r="BH904" i="44"/>
  <c r="BR904" i="44" s="1"/>
  <c r="BH72" i="44"/>
  <c r="BR72" i="44" s="1"/>
  <c r="BS72" i="44" s="1"/>
  <c r="BH455" i="44"/>
  <c r="BR455" i="44" s="1"/>
  <c r="BH166" i="44"/>
  <c r="BR166" i="44" s="1"/>
  <c r="BH499" i="44"/>
  <c r="BR499" i="44" s="1"/>
  <c r="BH57" i="44"/>
  <c r="BH175" i="44"/>
  <c r="BR175" i="44" s="1"/>
  <c r="BH817" i="44"/>
  <c r="BR817" i="44" s="1"/>
  <c r="BH627" i="44"/>
  <c r="BR627" i="44" s="1"/>
  <c r="BH699" i="44"/>
  <c r="BR699" i="44" s="1"/>
  <c r="BH201" i="44"/>
  <c r="BR201" i="44" s="1"/>
  <c r="BH465" i="44"/>
  <c r="BH67" i="44"/>
  <c r="BR67" i="44" s="1"/>
  <c r="BH668" i="44"/>
  <c r="BR668" i="44" s="1"/>
  <c r="BH99" i="44"/>
  <c r="BR99" i="44" s="1"/>
  <c r="BH881" i="44"/>
  <c r="BR881" i="44" s="1"/>
  <c r="BH671" i="44"/>
  <c r="BR671" i="44" s="1"/>
  <c r="BH279" i="44"/>
  <c r="BH316" i="44"/>
  <c r="BR316" i="44" s="1"/>
  <c r="BH259" i="44"/>
  <c r="BR259" i="44" s="1"/>
  <c r="BH608" i="44"/>
  <c r="BR608" i="44" s="1"/>
  <c r="BH851" i="44"/>
  <c r="BR851" i="44" s="1"/>
  <c r="BH854" i="44"/>
  <c r="BR854" i="44" s="1"/>
  <c r="BH650" i="44"/>
  <c r="BH833" i="44"/>
  <c r="BR833" i="44" s="1"/>
  <c r="BH872" i="44"/>
  <c r="BR872" i="44" s="1"/>
  <c r="BS872" i="44" s="1"/>
  <c r="BH541" i="44"/>
  <c r="BR541" i="44" s="1"/>
  <c r="BH568" i="44"/>
  <c r="BR568" i="44" s="1"/>
  <c r="BH992" i="44"/>
  <c r="BR992" i="44" s="1"/>
  <c r="BS992" i="44" s="1"/>
  <c r="BH511" i="44"/>
  <c r="BR511" i="44" s="1"/>
  <c r="BH227" i="44"/>
  <c r="BR227" i="44" s="1"/>
  <c r="BH125" i="44"/>
  <c r="BR125" i="44" s="1"/>
  <c r="BH986" i="44"/>
  <c r="BR986" i="44" s="1"/>
  <c r="BH447" i="44"/>
  <c r="BR447" i="44" s="1"/>
  <c r="BH313" i="44"/>
  <c r="BR313" i="44" s="1"/>
  <c r="BH224" i="44"/>
  <c r="BH656" i="44"/>
  <c r="BR656" i="44" s="1"/>
  <c r="BH625" i="44"/>
  <c r="BR625" i="44" s="1"/>
  <c r="BH781" i="44"/>
  <c r="BR781" i="44" s="1"/>
  <c r="BH27" i="44"/>
  <c r="BR27" i="44" s="1"/>
  <c r="BS27" i="44" s="1"/>
  <c r="BH640" i="44"/>
  <c r="BR640" i="44" s="1"/>
  <c r="BH847" i="44"/>
  <c r="BH607" i="44"/>
  <c r="BR607" i="44" s="1"/>
  <c r="BH832" i="44"/>
  <c r="BR832" i="44" s="1"/>
  <c r="BH326" i="44"/>
  <c r="BR326" i="44" s="1"/>
  <c r="BH535" i="44"/>
  <c r="BR535" i="44" s="1"/>
  <c r="BH892" i="44"/>
  <c r="BR892" i="44" s="1"/>
  <c r="BS892" i="44" s="1"/>
  <c r="BH66" i="44"/>
  <c r="BH331" i="44"/>
  <c r="BR331" i="44" s="1"/>
  <c r="BH518" i="44"/>
  <c r="BR518" i="44" s="1"/>
  <c r="BH604" i="44"/>
  <c r="BR604" i="44" s="1"/>
  <c r="BH802" i="44"/>
  <c r="BR802" i="44" s="1"/>
  <c r="BH844" i="44"/>
  <c r="BR844" i="44" s="1"/>
  <c r="BH914" i="44"/>
  <c r="BR914" i="44" s="1"/>
  <c r="BH416" i="44"/>
  <c r="BR416" i="44" s="1"/>
  <c r="BH389" i="44"/>
  <c r="BR389" i="44" s="1"/>
  <c r="BH616" i="44"/>
  <c r="BR616" i="44" s="1"/>
  <c r="BH18" i="44"/>
  <c r="BR18" i="44" s="1"/>
  <c r="BH922" i="44"/>
  <c r="BR922" i="44" s="1"/>
  <c r="BH901" i="44"/>
  <c r="BH395" i="44"/>
  <c r="BR395" i="44" s="1"/>
  <c r="BH549" i="44"/>
  <c r="BR549" i="44" s="1"/>
  <c r="BH564" i="44"/>
  <c r="BR564" i="44" s="1"/>
  <c r="BH687" i="44"/>
  <c r="BR687" i="44" s="1"/>
  <c r="BH843" i="44"/>
  <c r="BR843" i="44" s="1"/>
  <c r="BH771" i="44"/>
  <c r="BR771" i="44" s="1"/>
  <c r="BH183" i="44"/>
  <c r="BR183" i="44" s="1"/>
  <c r="BH364" i="44"/>
  <c r="BR364" i="44" s="1"/>
  <c r="BH341" i="44"/>
  <c r="BR341" i="44" s="1"/>
  <c r="BH977" i="44"/>
  <c r="BR977" i="44" s="1"/>
  <c r="BS977" i="44" s="1"/>
  <c r="BH262" i="44"/>
  <c r="BR262" i="44" s="1"/>
  <c r="BH284" i="44"/>
  <c r="BH312" i="44"/>
  <c r="BR312" i="44" s="1"/>
  <c r="BH770" i="44"/>
  <c r="BR770" i="44" s="1"/>
  <c r="BH392" i="44"/>
  <c r="BR392" i="44" s="1"/>
  <c r="BH479" i="44"/>
  <c r="BR479" i="44" s="1"/>
  <c r="BH478" i="44"/>
  <c r="BR478" i="44" s="1"/>
  <c r="BH288" i="44"/>
  <c r="BH797" i="44"/>
  <c r="BR797" i="44" s="1"/>
  <c r="BH463" i="44"/>
  <c r="BR463" i="44" s="1"/>
  <c r="BH310" i="44"/>
  <c r="BR310" i="44" s="1"/>
  <c r="BH637" i="44"/>
  <c r="BR637" i="44" s="1"/>
  <c r="BH108" i="44"/>
  <c r="BR108" i="44" s="1"/>
  <c r="BH489" i="44"/>
  <c r="BH860" i="44"/>
  <c r="BR860" i="44" s="1"/>
  <c r="BH37" i="44"/>
  <c r="BR37" i="44" s="1"/>
  <c r="BH192" i="44"/>
  <c r="BR192" i="44" s="1"/>
  <c r="BH521" i="44"/>
  <c r="BR521" i="44" s="1"/>
  <c r="BH529" i="44"/>
  <c r="BR529" i="44" s="1"/>
  <c r="BH25" i="44"/>
  <c r="BH122" i="44"/>
  <c r="BR122" i="44" s="1"/>
  <c r="BH300" i="44"/>
  <c r="BR300" i="44" s="1"/>
  <c r="BH995" i="44"/>
  <c r="BR995" i="44" s="1"/>
  <c r="BH740" i="44"/>
  <c r="BR740" i="44" s="1"/>
  <c r="BH462" i="44"/>
  <c r="BH367" i="44"/>
  <c r="BR367" i="44" s="1"/>
  <c r="BH474" i="44"/>
  <c r="BR474" i="44" s="1"/>
  <c r="BH931" i="44"/>
  <c r="BR931" i="44" s="1"/>
  <c r="BS931" i="44" s="1"/>
  <c r="BH895" i="44"/>
  <c r="BR895" i="44" s="1"/>
  <c r="BS895" i="44" s="1"/>
  <c r="BH429" i="44"/>
  <c r="BR429" i="44" s="1"/>
  <c r="BH562" i="44"/>
  <c r="BR562" i="44" s="1"/>
  <c r="BH439" i="44"/>
  <c r="BH738" i="44"/>
  <c r="BR738" i="44" s="1"/>
  <c r="BH672" i="44"/>
  <c r="BR672" i="44" s="1"/>
  <c r="BH630" i="44"/>
  <c r="BR630" i="44" s="1"/>
  <c r="BH264" i="44"/>
  <c r="BR264" i="44" s="1"/>
  <c r="BH693" i="44"/>
  <c r="BR693" i="44" s="1"/>
  <c r="BH780" i="44"/>
  <c r="BH100" i="44"/>
  <c r="BR100" i="44" s="1"/>
  <c r="BH846" i="44"/>
  <c r="BR846" i="44" s="1"/>
  <c r="BH765" i="44"/>
  <c r="BR765" i="44" s="1"/>
  <c r="BH823" i="44"/>
  <c r="BR823" i="44" s="1"/>
  <c r="BH349" i="44"/>
  <c r="BR349" i="44" s="1"/>
  <c r="BH458" i="44"/>
  <c r="BR458" i="44" s="1"/>
  <c r="BH311" i="44"/>
  <c r="BR311" i="44" s="1"/>
  <c r="BH835" i="44"/>
  <c r="BR835" i="44" s="1"/>
  <c r="BH502" i="44"/>
  <c r="BR502" i="44" s="1"/>
  <c r="BH36" i="44"/>
  <c r="BR36" i="44" s="1"/>
  <c r="BH193" i="44"/>
  <c r="BR193" i="44" s="1"/>
  <c r="BH838" i="44"/>
  <c r="BH362" i="44"/>
  <c r="BR362" i="44" s="1"/>
  <c r="BH421" i="44"/>
  <c r="BR421" i="44" s="1"/>
  <c r="BH673" i="44"/>
  <c r="BR673" i="44" s="1"/>
  <c r="BH318" i="44"/>
  <c r="BR318" i="44" s="1"/>
  <c r="BH330" i="44"/>
  <c r="BR330" i="44" s="1"/>
  <c r="BH329" i="44"/>
  <c r="BH413" i="44"/>
  <c r="BR413" i="44" s="1"/>
  <c r="BH933" i="44"/>
  <c r="BR933" i="44" s="1"/>
  <c r="BS933" i="44" s="1"/>
  <c r="BH709" i="44"/>
  <c r="BR709" i="44" s="1"/>
  <c r="BH657" i="44"/>
  <c r="BR657" i="44" s="1"/>
  <c r="BH197" i="44"/>
  <c r="BR197" i="44" s="1"/>
  <c r="BH287" i="44"/>
  <c r="BH496" i="44"/>
  <c r="BR496" i="44" s="1"/>
  <c r="BH653" i="44"/>
  <c r="BR653" i="44" s="1"/>
  <c r="BH473" i="44"/>
  <c r="BR473" i="44" s="1"/>
  <c r="BH617" i="44"/>
  <c r="BR617" i="44" s="1"/>
  <c r="BH322" i="44"/>
  <c r="BR322" i="44" s="1"/>
  <c r="BH309" i="44"/>
  <c r="BH785" i="44"/>
  <c r="BR785" i="44" s="1"/>
  <c r="BH95" i="44"/>
  <c r="BR95" i="44" s="1"/>
  <c r="BH427" i="44"/>
  <c r="BR427" i="44" s="1"/>
  <c r="BH579" i="44"/>
  <c r="BH849" i="44"/>
  <c r="BR849" i="44" s="1"/>
  <c r="BS849" i="44" s="1"/>
  <c r="BH911" i="44"/>
  <c r="BH859" i="44"/>
  <c r="BR859" i="44" s="1"/>
  <c r="BH888" i="44"/>
  <c r="BR888" i="44" s="1"/>
  <c r="BH114" i="44"/>
  <c r="BR114" i="44" s="1"/>
  <c r="BH559" i="44"/>
  <c r="BR559" i="44" s="1"/>
  <c r="BH49" i="44"/>
  <c r="BR49" i="44" s="1"/>
  <c r="BH450" i="44"/>
  <c r="BH236" i="44"/>
  <c r="BR236" i="44" s="1"/>
  <c r="BH174" i="44"/>
  <c r="BR174" i="44" s="1"/>
  <c r="BH1004" i="44"/>
  <c r="BR1004" i="44" s="1"/>
  <c r="BH61" i="44"/>
  <c r="BR61" i="44" s="1"/>
  <c r="BH522" i="44"/>
  <c r="BR522" i="44" s="1"/>
  <c r="BH189" i="44"/>
  <c r="BH186" i="44"/>
  <c r="BR186" i="44" s="1"/>
  <c r="BH120" i="44"/>
  <c r="BR120" i="44" s="1"/>
  <c r="BH207" i="44"/>
  <c r="BR207" i="44" s="1"/>
  <c r="BH263" i="44"/>
  <c r="BR263" i="44" s="1"/>
  <c r="BS263" i="44" s="1"/>
  <c r="BH514" i="44"/>
  <c r="BR514" i="44" s="1"/>
  <c r="BH352" i="44"/>
  <c r="BR352" i="44" s="1"/>
  <c r="BH761" i="44"/>
  <c r="BR761" i="44" s="1"/>
  <c r="BH475" i="44"/>
  <c r="BR475" i="44" s="1"/>
  <c r="BH800" i="44"/>
  <c r="BR800" i="44" s="1"/>
  <c r="BH109" i="44"/>
  <c r="BR109" i="44" s="1"/>
  <c r="BH200" i="44"/>
  <c r="BR200" i="44" s="1"/>
  <c r="BH729" i="44"/>
  <c r="BH861" i="44"/>
  <c r="BR861" i="44" s="1"/>
  <c r="BH44" i="44"/>
  <c r="BR44" i="44" s="1"/>
  <c r="BH286" i="44"/>
  <c r="BR286" i="44" s="1"/>
  <c r="BH1000" i="44"/>
  <c r="BR1000" i="44" s="1"/>
  <c r="BH783" i="44"/>
  <c r="BR783" i="44" s="1"/>
  <c r="BH103" i="44"/>
  <c r="BR103" i="44" s="1"/>
  <c r="BH685" i="44"/>
  <c r="BR685" i="44" s="1"/>
  <c r="BH283" i="44"/>
  <c r="BR283" i="44" s="1"/>
  <c r="BH533" i="44"/>
  <c r="BR533" i="44" s="1"/>
  <c r="BH867" i="44"/>
  <c r="BR867" i="44" s="1"/>
  <c r="BH666" i="44"/>
  <c r="BR666" i="44" s="1"/>
  <c r="BH925" i="44"/>
  <c r="BR925" i="44" s="1"/>
  <c r="BH543" i="44"/>
  <c r="BR543" i="44" s="1"/>
  <c r="BH293" i="44"/>
  <c r="BR293" i="44" s="1"/>
  <c r="BH918" i="44"/>
  <c r="BR918" i="44" s="1"/>
  <c r="BH537" i="44"/>
  <c r="BR537" i="44" s="1"/>
  <c r="BH243" i="44"/>
  <c r="BR243" i="44" s="1"/>
  <c r="BS243" i="44" s="1"/>
  <c r="BH718" i="44"/>
  <c r="BH368" i="44"/>
  <c r="BR368" i="44" s="1"/>
  <c r="BH747" i="44"/>
  <c r="BR747" i="44" s="1"/>
  <c r="BH720" i="44"/>
  <c r="BR720" i="44" s="1"/>
  <c r="BH560" i="44"/>
  <c r="BR560" i="44" s="1"/>
  <c r="BH528" i="44"/>
  <c r="BR528" i="44" s="1"/>
  <c r="BH919" i="44"/>
  <c r="BR919" i="44" s="1"/>
  <c r="BH585" i="44"/>
  <c r="BR585" i="44" s="1"/>
  <c r="BH813" i="44"/>
  <c r="BR813" i="44" s="1"/>
  <c r="BH751" i="44"/>
  <c r="BR751" i="44" s="1"/>
  <c r="BH641" i="44"/>
  <c r="BR641" i="44" s="1"/>
  <c r="BH999" i="44"/>
  <c r="BR999" i="44" s="1"/>
  <c r="BH934" i="44"/>
  <c r="BR934" i="44" s="1"/>
  <c r="BS934" i="44" s="1"/>
  <c r="BH536" i="44"/>
  <c r="BR536" i="44" s="1"/>
  <c r="BH24" i="44"/>
  <c r="BR24" i="44" s="1"/>
  <c r="BH664" i="44"/>
  <c r="BR664" i="44" s="1"/>
  <c r="BH658" i="44"/>
  <c r="BR658" i="44" s="1"/>
  <c r="BH220" i="44"/>
  <c r="BR220" i="44" s="1"/>
  <c r="BH340" i="44"/>
  <c r="BH532" i="44"/>
  <c r="BR532" i="44" s="1"/>
  <c r="BH799" i="44"/>
  <c r="BR799" i="44" s="1"/>
  <c r="BH646" i="44"/>
  <c r="BR646" i="44" s="1"/>
  <c r="BH399" i="44"/>
  <c r="BR399" i="44" s="1"/>
  <c r="BH289" i="44"/>
  <c r="BR289" i="44" s="1"/>
  <c r="BH910" i="44"/>
  <c r="BH787" i="44"/>
  <c r="BR787" i="44" s="1"/>
  <c r="BH506" i="44"/>
  <c r="BR506" i="44" s="1"/>
  <c r="BH789" i="44"/>
  <c r="BR789" i="44" s="1"/>
  <c r="BH736" i="44"/>
  <c r="BR736" i="44" s="1"/>
  <c r="BH548" i="44"/>
  <c r="BR548" i="44" s="1"/>
  <c r="BH570" i="44"/>
  <c r="BH660" i="44"/>
  <c r="BR660" i="44" s="1"/>
  <c r="BH20" i="44"/>
  <c r="BR20" i="44" s="1"/>
  <c r="BS20" i="44" s="1"/>
  <c r="BH717" i="44"/>
  <c r="BR717" i="44" s="1"/>
  <c r="BH111" i="44"/>
  <c r="BR111" i="44" s="1"/>
  <c r="BH842" i="44"/>
  <c r="BR842" i="44" s="1"/>
  <c r="BH226" i="44"/>
  <c r="BR226" i="44" s="1"/>
  <c r="BH336" i="44"/>
  <c r="BR336" i="44" s="1"/>
  <c r="BH818" i="44"/>
  <c r="BR818" i="44" s="1"/>
  <c r="BH680" i="44"/>
  <c r="BR680" i="44" s="1"/>
  <c r="BH320" i="44"/>
  <c r="BR320" i="44" s="1"/>
  <c r="BH294" i="44"/>
  <c r="BR294" i="44" s="1"/>
  <c r="BH327" i="44"/>
  <c r="BR327" i="44" s="1"/>
  <c r="BH602" i="44"/>
  <c r="BR602" i="44" s="1"/>
  <c r="BH501" i="44"/>
  <c r="BR501" i="44" s="1"/>
  <c r="BH554" i="44"/>
  <c r="BR554" i="44" s="1"/>
  <c r="BH651" i="44"/>
  <c r="BR651" i="44" s="1"/>
  <c r="BH948" i="44"/>
  <c r="BR948" i="44" s="1"/>
  <c r="BH924" i="44"/>
  <c r="BR924" i="44" s="1"/>
  <c r="BH746" i="44"/>
  <c r="BR746" i="44" s="1"/>
  <c r="BH752" i="44"/>
  <c r="BR752" i="44" s="1"/>
  <c r="BH93" i="44"/>
  <c r="BR93" i="44" s="1"/>
  <c r="BH484" i="44"/>
  <c r="BR484" i="44" s="1"/>
  <c r="BH704" i="44"/>
  <c r="BR704" i="44" s="1"/>
  <c r="BH719" i="44"/>
  <c r="BR719" i="44" s="1"/>
  <c r="BH444" i="44"/>
  <c r="BR444" i="44" s="1"/>
  <c r="BH278" i="44"/>
  <c r="BR278" i="44" s="1"/>
  <c r="BH996" i="44"/>
  <c r="BR996" i="44" s="1"/>
  <c r="BS996" i="44" s="1"/>
  <c r="BH260" i="44"/>
  <c r="BR260" i="44" s="1"/>
  <c r="BH987" i="44"/>
  <c r="BR987" i="44" s="1"/>
  <c r="BH31" i="44"/>
  <c r="BR31" i="44" s="1"/>
  <c r="BH240" i="44"/>
  <c r="BR240" i="44" s="1"/>
  <c r="BS240" i="44" s="1"/>
  <c r="BH731" i="44"/>
  <c r="BR731" i="44" s="1"/>
  <c r="BH46" i="44"/>
  <c r="BR46" i="44" s="1"/>
  <c r="BH464" i="44"/>
  <c r="BR464" i="44" s="1"/>
  <c r="BH400" i="44"/>
  <c r="BR400" i="44" s="1"/>
  <c r="BH350" i="44"/>
  <c r="BR350" i="44" s="1"/>
  <c r="BH734" i="44"/>
  <c r="BR734" i="44" s="1"/>
  <c r="BH710" i="44"/>
  <c r="BR710" i="44" s="1"/>
  <c r="BH332" i="44"/>
  <c r="BR332" i="44" s="1"/>
  <c r="BH91" i="44"/>
  <c r="BR91" i="44" s="1"/>
  <c r="BH411" i="44"/>
  <c r="BR411" i="44" s="1"/>
  <c r="BH404" i="44"/>
  <c r="BR404" i="44" s="1"/>
  <c r="BH634" i="44"/>
  <c r="BR634" i="44" s="1"/>
  <c r="BH958" i="44"/>
  <c r="BR958" i="44" s="1"/>
  <c r="BS958" i="44" s="1"/>
  <c r="BH1003" i="44"/>
  <c r="BR1003" i="44" s="1"/>
  <c r="BH784" i="44"/>
  <c r="BR784" i="44" s="1"/>
  <c r="BH1002" i="44"/>
  <c r="BR1002" i="44" s="1"/>
  <c r="BH526" i="44"/>
  <c r="BR526" i="44" s="1"/>
  <c r="BH402" i="44"/>
  <c r="BR402" i="44" s="1"/>
  <c r="BH423" i="44"/>
  <c r="BR423" i="44" s="1"/>
  <c r="BH682" i="44"/>
  <c r="BR682" i="44" s="1"/>
  <c r="BH985" i="44"/>
  <c r="BR985" i="44" s="1"/>
  <c r="BH979" i="44"/>
  <c r="BR979" i="44" s="1"/>
  <c r="BH727" i="44"/>
  <c r="BR727" i="44" s="1"/>
  <c r="BH792" i="44"/>
  <c r="BR792" i="44" s="1"/>
  <c r="BH852" i="44"/>
  <c r="BR852" i="44" s="1"/>
  <c r="BS852" i="44" s="1"/>
  <c r="BH398" i="44"/>
  <c r="BR398" i="44" s="1"/>
  <c r="BH742" i="44"/>
  <c r="BR742" i="44" s="1"/>
  <c r="BH491" i="44"/>
  <c r="BR491" i="44" s="1"/>
  <c r="BH869" i="44"/>
  <c r="BR869" i="44" s="1"/>
  <c r="BS869" i="44" s="1"/>
  <c r="BH893" i="44"/>
  <c r="BR893" i="44" s="1"/>
  <c r="BS893" i="44" s="1"/>
  <c r="BH229" i="44"/>
  <c r="BR229" i="44" s="1"/>
  <c r="BH290" i="44"/>
  <c r="BR290" i="44" s="1"/>
  <c r="BH96" i="44"/>
  <c r="BR96" i="44" s="1"/>
  <c r="BH214" i="44"/>
  <c r="BR214" i="44" s="1"/>
  <c r="BH92" i="44"/>
  <c r="BR92" i="44" s="1"/>
  <c r="BH840" i="44"/>
  <c r="BR840" i="44" s="1"/>
  <c r="BH882" i="44"/>
  <c r="BR882" i="44" s="1"/>
  <c r="BH993" i="44"/>
  <c r="BR993" i="44" s="1"/>
  <c r="BH980" i="44"/>
  <c r="BR980" i="44" s="1"/>
  <c r="BH917" i="44"/>
  <c r="BR917" i="44" s="1"/>
  <c r="BH208" i="44"/>
  <c r="BH826" i="44"/>
  <c r="BR826" i="44" s="1"/>
  <c r="BH580" i="44"/>
  <c r="BR580" i="44" s="1"/>
  <c r="BH448" i="44"/>
  <c r="BR448" i="44" s="1"/>
  <c r="BH406" i="44"/>
  <c r="BR406" i="44" s="1"/>
  <c r="BH40" i="44"/>
  <c r="BR40" i="44" s="1"/>
  <c r="BH520" i="44"/>
  <c r="BR520" i="44" s="1"/>
  <c r="BH722" i="44"/>
  <c r="BR722" i="44" s="1"/>
  <c r="BH456" i="44"/>
  <c r="BR456" i="44" s="1"/>
  <c r="BS456" i="44" s="1"/>
  <c r="BH422" i="44"/>
  <c r="BR422" i="44" s="1"/>
  <c r="BH471" i="44"/>
  <c r="BR471" i="44" s="1"/>
  <c r="BH737" i="44"/>
  <c r="BR737" i="44" s="1"/>
  <c r="BH394" i="44"/>
  <c r="BH408" i="44"/>
  <c r="BR408" i="44" s="1"/>
  <c r="BH593" i="44"/>
  <c r="BR593" i="44" s="1"/>
  <c r="BH472" i="44"/>
  <c r="BR472" i="44" s="1"/>
  <c r="BH242" i="44"/>
  <c r="BR242" i="44" s="1"/>
  <c r="BH749" i="44"/>
  <c r="BR749" i="44" s="1"/>
  <c r="BH706" i="44"/>
  <c r="BH724" i="44"/>
  <c r="BR724" i="44" s="1"/>
  <c r="BH282" i="44"/>
  <c r="BR282" i="44" s="1"/>
  <c r="BH519" i="44"/>
  <c r="BR519" i="44" s="1"/>
  <c r="BH621" i="44"/>
  <c r="BR621" i="44" s="1"/>
  <c r="BH745" i="44"/>
  <c r="BR745" i="44" s="1"/>
  <c r="BH906" i="44"/>
  <c r="BR906" i="44" s="1"/>
  <c r="BH360" i="44"/>
  <c r="BR360" i="44" s="1"/>
  <c r="BH53" i="44"/>
  <c r="BR53" i="44" s="1"/>
  <c r="BH864" i="44"/>
  <c r="BR864" i="44" s="1"/>
  <c r="BH524" i="44"/>
  <c r="BR524" i="44" s="1"/>
  <c r="BH52" i="44"/>
  <c r="BR52" i="44" s="1"/>
  <c r="BH762" i="44"/>
  <c r="BH885" i="44"/>
  <c r="BR885" i="44" s="1"/>
  <c r="BH445" i="44"/>
  <c r="BR445" i="44" s="1"/>
  <c r="BH648" i="44"/>
  <c r="BR648" i="44" s="1"/>
  <c r="BH639" i="44"/>
  <c r="BR639" i="44" s="1"/>
  <c r="BH726" i="44"/>
  <c r="BR726" i="44" s="1"/>
  <c r="BH982" i="44"/>
  <c r="BR982" i="44" s="1"/>
  <c r="BH216" i="44"/>
  <c r="BR216" i="44" s="1"/>
  <c r="BH848" i="44"/>
  <c r="BR848" i="44" s="1"/>
  <c r="BH246" i="44"/>
  <c r="BR246" i="44" s="1"/>
  <c r="BH939" i="44"/>
  <c r="BR939" i="44" s="1"/>
  <c r="BH191" i="44"/>
  <c r="BR191" i="44" s="1"/>
  <c r="BH624" i="44"/>
  <c r="BR624" i="44" s="1"/>
  <c r="BH909" i="44"/>
  <c r="BR909" i="44" s="1"/>
  <c r="BH855" i="44"/>
  <c r="BR855" i="44" s="1"/>
  <c r="BS855" i="44" s="1"/>
  <c r="BH686" i="44"/>
  <c r="BR686" i="44" s="1"/>
  <c r="BH688" i="44"/>
  <c r="BR688" i="44" s="1"/>
  <c r="BH900" i="44"/>
  <c r="BR900" i="44" s="1"/>
  <c r="BH545" i="44"/>
  <c r="BR545" i="44" s="1"/>
  <c r="BH940" i="44"/>
  <c r="BR940" i="44" s="1"/>
  <c r="BH945" i="44"/>
  <c r="BR945" i="44" s="1"/>
  <c r="BH661" i="44"/>
  <c r="BR661" i="44" s="1"/>
  <c r="BH443" i="44"/>
  <c r="BR443" i="44" s="1"/>
  <c r="BH618" i="44"/>
  <c r="BR618" i="44" s="1"/>
  <c r="BH209" i="44"/>
  <c r="BH626" i="44"/>
  <c r="BR626" i="44" s="1"/>
  <c r="BH217" i="44"/>
  <c r="BR217" i="44" s="1"/>
  <c r="BH786" i="44"/>
  <c r="BR786" i="44" s="1"/>
  <c r="BH741" i="44"/>
  <c r="BR741" i="44" s="1"/>
  <c r="BH678" i="44"/>
  <c r="BR678" i="44" s="1"/>
  <c r="BH681" i="44"/>
  <c r="BH89" i="44"/>
  <c r="BR89" i="44" s="1"/>
  <c r="BH897" i="44"/>
  <c r="BR897" i="44" s="1"/>
  <c r="BS897" i="44" s="1"/>
  <c r="BH14" i="44"/>
  <c r="BR14" i="44" s="1"/>
  <c r="BS14" i="44" s="1"/>
  <c r="BH182" i="44"/>
  <c r="BR182" i="44" s="1"/>
  <c r="BH292" i="44"/>
  <c r="BR292" i="44" s="1"/>
  <c r="BH117" i="44"/>
  <c r="BR117" i="44" s="1"/>
  <c r="BH804" i="44"/>
  <c r="BR804" i="44" s="1"/>
  <c r="BH566" i="44"/>
  <c r="BR566" i="44" s="1"/>
  <c r="BH314" i="44"/>
  <c r="BR314" i="44" s="1"/>
  <c r="BH614" i="44"/>
  <c r="BR614" i="44" s="1"/>
  <c r="BH494" i="44"/>
  <c r="BR494" i="44" s="1"/>
  <c r="BH603" i="44"/>
  <c r="BH557" i="44"/>
  <c r="BR557" i="44" s="1"/>
  <c r="BH354" i="44"/>
  <c r="BR354" i="44" s="1"/>
  <c r="BS354" i="44" s="1"/>
  <c r="BH586" i="44"/>
  <c r="BR586" i="44" s="1"/>
  <c r="BH504" i="44"/>
  <c r="BR504" i="44" s="1"/>
  <c r="BH599" i="44"/>
  <c r="BR599" i="44" s="1"/>
  <c r="BH674" i="44"/>
  <c r="BR674" i="44" s="1"/>
  <c r="BH766" i="44"/>
  <c r="BR766" i="44" s="1"/>
  <c r="BH735" i="44"/>
  <c r="BR735" i="44" s="1"/>
  <c r="BH212" i="44"/>
  <c r="BR212" i="44" s="1"/>
  <c r="BH323" i="44"/>
  <c r="BR323" i="44" s="1"/>
  <c r="BH744" i="44"/>
  <c r="BR744" i="44" s="1"/>
  <c r="BH645" i="44"/>
  <c r="BR645" i="44" s="1"/>
  <c r="BH788" i="44"/>
  <c r="BR788" i="44" s="1"/>
  <c r="BH782" i="44"/>
  <c r="BR782" i="44" s="1"/>
  <c r="BH776" i="44"/>
  <c r="BR776" i="44" s="1"/>
  <c r="BH757" i="44"/>
  <c r="BR757" i="44" s="1"/>
  <c r="BH669" i="44"/>
  <c r="BR669" i="44" s="1"/>
  <c r="BH26" i="44"/>
  <c r="BR26" i="44" s="1"/>
  <c r="BH68" i="44"/>
  <c r="BR68" i="44" s="1"/>
  <c r="BH810" i="44"/>
  <c r="BR810" i="44" s="1"/>
  <c r="BH179" i="44"/>
  <c r="BR179" i="44" s="1"/>
  <c r="BH358" i="44"/>
  <c r="BR358" i="44" s="1"/>
  <c r="BH261" i="44"/>
  <c r="BR261" i="44" s="1"/>
  <c r="BH589" i="44"/>
  <c r="BR589" i="44" s="1"/>
  <c r="BH723" i="44"/>
  <c r="BR723" i="44" s="1"/>
  <c r="BH51" i="44"/>
  <c r="BR51" i="44" s="1"/>
  <c r="BS51" i="44" s="1"/>
  <c r="BH921" i="44"/>
  <c r="BR921" i="44" s="1"/>
  <c r="BH88" i="44"/>
  <c r="BR88" i="44" s="1"/>
  <c r="BH383" i="44"/>
  <c r="BR383" i="44" s="1"/>
  <c r="BH178" i="44"/>
  <c r="BR178" i="44" s="1"/>
  <c r="BH151" i="44"/>
  <c r="BR151" i="44" s="1"/>
  <c r="BH387" i="44"/>
  <c r="BR387" i="44" s="1"/>
  <c r="BH968" i="44"/>
  <c r="BR968" i="44" s="1"/>
  <c r="BH975" i="44"/>
  <c r="BH970" i="44"/>
  <c r="BR970" i="44" s="1"/>
  <c r="BH375" i="44"/>
  <c r="BR375" i="44" s="1"/>
  <c r="BH87" i="44"/>
  <c r="BR87" i="44" s="1"/>
  <c r="BH134" i="44"/>
  <c r="BR134" i="44" s="1"/>
  <c r="BH138" i="44"/>
  <c r="BR138" i="44" s="1"/>
  <c r="BH129" i="44"/>
  <c r="BR129" i="44" s="1"/>
  <c r="BH251" i="44"/>
  <c r="BR251" i="44" s="1"/>
  <c r="BH257" i="44"/>
  <c r="BR257" i="44" s="1"/>
  <c r="BS257" i="44" s="1"/>
  <c r="BH370" i="44"/>
  <c r="BR370" i="44" s="1"/>
  <c r="BH162" i="44"/>
  <c r="BR162" i="44" s="1"/>
  <c r="BH144" i="44"/>
  <c r="BR144" i="44" s="1"/>
  <c r="BH969" i="44"/>
  <c r="BR969" i="44" s="1"/>
  <c r="BH377" i="44"/>
  <c r="BR377" i="44" s="1"/>
  <c r="BH203" i="44"/>
  <c r="BR203" i="44" s="1"/>
  <c r="BH371" i="44"/>
  <c r="BR371" i="44" s="1"/>
  <c r="BH83" i="44"/>
  <c r="BR83" i="44" s="1"/>
  <c r="BH135" i="44"/>
  <c r="BR135" i="44" s="1"/>
  <c r="BH164" i="44"/>
  <c r="BR164" i="44" s="1"/>
  <c r="BH966" i="44"/>
  <c r="BR966" i="44" s="1"/>
  <c r="BH976" i="44"/>
  <c r="BR976" i="44" s="1"/>
  <c r="BS976" i="44" s="1"/>
  <c r="BH81" i="44"/>
  <c r="BH206" i="44"/>
  <c r="BR206" i="44" s="1"/>
  <c r="BH142" i="44"/>
  <c r="BR142" i="44" s="1"/>
  <c r="BH974" i="44"/>
  <c r="BR974" i="44" s="1"/>
  <c r="BS974" i="44" s="1"/>
  <c r="BH82" i="44"/>
  <c r="BR82" i="44" s="1"/>
  <c r="BH148" i="44"/>
  <c r="BR148" i="44" s="1"/>
  <c r="BH172" i="44"/>
  <c r="BR172" i="44" s="1"/>
  <c r="BH962" i="44"/>
  <c r="BR962" i="44" s="1"/>
  <c r="BH978" i="44"/>
  <c r="BR978" i="44" s="1"/>
  <c r="BS978" i="44" s="1"/>
  <c r="BH253" i="44"/>
  <c r="BR253" i="44" s="1"/>
  <c r="BH132" i="44"/>
  <c r="BR132" i="44" s="1"/>
  <c r="BH250" i="44"/>
  <c r="BR250" i="44" s="1"/>
  <c r="BH380" i="44"/>
  <c r="BR380" i="44" s="1"/>
  <c r="BH379" i="44"/>
  <c r="BR379" i="44" s="1"/>
  <c r="BH137" i="44"/>
  <c r="BR137" i="44" s="1"/>
  <c r="BH156" i="44"/>
  <c r="BR156" i="44" s="1"/>
  <c r="BH75" i="44"/>
  <c r="BR75" i="44" s="1"/>
  <c r="BH165" i="44"/>
  <c r="BH141" i="44"/>
  <c r="BR141" i="44" s="1"/>
  <c r="BH131" i="44"/>
  <c r="BR131" i="44" s="1"/>
  <c r="BH147" i="44"/>
  <c r="BR147" i="44" s="1"/>
  <c r="BH133" i="44"/>
  <c r="BR133" i="44" s="1"/>
  <c r="BH386" i="44"/>
  <c r="BR386" i="44" s="1"/>
  <c r="BH961" i="44"/>
  <c r="BH249" i="44"/>
  <c r="BH255" i="44"/>
  <c r="BR255" i="44" s="1"/>
  <c r="BH130" i="44"/>
  <c r="BR130" i="44" s="1"/>
  <c r="BH173" i="44"/>
  <c r="BR173" i="44" s="1"/>
  <c r="BH378" i="44"/>
  <c r="BR378" i="44" s="1"/>
  <c r="BH74" i="44"/>
  <c r="BR74" i="44" s="1"/>
  <c r="BH152" i="44"/>
  <c r="BR152" i="44" s="1"/>
  <c r="BH85" i="44"/>
  <c r="BR85" i="44" s="1"/>
  <c r="BH140" i="44"/>
  <c r="BR140" i="44" s="1"/>
  <c r="BH972" i="44"/>
  <c r="BH960" i="44"/>
  <c r="BR960" i="44" s="1"/>
  <c r="BH252" i="44"/>
  <c r="BR252" i="44" s="1"/>
  <c r="BS252" i="44" s="1"/>
  <c r="BH167" i="44"/>
  <c r="BR167" i="44" s="1"/>
  <c r="BH258" i="44"/>
  <c r="BR258" i="44" s="1"/>
  <c r="BS258" i="44" s="1"/>
  <c r="BH10" i="44"/>
  <c r="BR10" i="44" s="1"/>
  <c r="BH388" i="44"/>
  <c r="BR388" i="44" s="1"/>
  <c r="BH254" i="44"/>
  <c r="BR254" i="44" s="1"/>
  <c r="BH369" i="44"/>
  <c r="BR369" i="44" s="1"/>
  <c r="BH205" i="44"/>
  <c r="BR205" i="44" s="1"/>
  <c r="BH202" i="44"/>
  <c r="BR202" i="44" s="1"/>
  <c r="BH381" i="44"/>
  <c r="BR381" i="44" s="1"/>
  <c r="BH967" i="44"/>
  <c r="BR967" i="44" s="1"/>
  <c r="BH157" i="44"/>
  <c r="BR157" i="44" s="1"/>
  <c r="BH160" i="44"/>
  <c r="BR160" i="44" s="1"/>
  <c r="BH964" i="44"/>
  <c r="BR964" i="44" s="1"/>
  <c r="BH384" i="44"/>
  <c r="BR384" i="44" s="1"/>
  <c r="BH372" i="44"/>
  <c r="BR372" i="44" s="1"/>
  <c r="BH145" i="44"/>
  <c r="BR145" i="44" s="1"/>
  <c r="BH959" i="44"/>
  <c r="BR959" i="44" s="1"/>
  <c r="BH154" i="44"/>
  <c r="BR154" i="44" s="1"/>
  <c r="BH78" i="44"/>
  <c r="BR78" i="44" s="1"/>
  <c r="BH373" i="44"/>
  <c r="BR373" i="44" s="1"/>
  <c r="BH84" i="44"/>
  <c r="BR84" i="44" s="1"/>
  <c r="BS84" i="44" s="1"/>
  <c r="BH153" i="44"/>
  <c r="BR153" i="44" s="1"/>
  <c r="BH382" i="44"/>
  <c r="BR382" i="44" s="1"/>
  <c r="BH168" i="44"/>
  <c r="BR168" i="44" s="1"/>
  <c r="BH150" i="44"/>
  <c r="BR150" i="44" s="1"/>
  <c r="BH385" i="44"/>
  <c r="BR385" i="44" s="1"/>
  <c r="BH376" i="44"/>
  <c r="BR376" i="44" s="1"/>
  <c r="BH256" i="44"/>
  <c r="BR256" i="44" s="1"/>
  <c r="BS256" i="44" s="1"/>
  <c r="BH965" i="44"/>
  <c r="BR965" i="44" s="1"/>
  <c r="BH971" i="44"/>
  <c r="BH79" i="44"/>
  <c r="BR79" i="44" s="1"/>
  <c r="BH374" i="44"/>
  <c r="BR374" i="44" s="1"/>
  <c r="BH169" i="44"/>
  <c r="BR169" i="44" s="1"/>
  <c r="BH136" i="44"/>
  <c r="BR136" i="44" s="1"/>
  <c r="BH80" i="44"/>
  <c r="BR80" i="44" s="1"/>
  <c r="BH86" i="44"/>
  <c r="BH963" i="44"/>
  <c r="BR963" i="44" s="1"/>
  <c r="BH155" i="44"/>
  <c r="BR155" i="44" s="1"/>
  <c r="BH143" i="44"/>
  <c r="BR143" i="44" s="1"/>
  <c r="BH973" i="44"/>
  <c r="BR973" i="44" s="1"/>
  <c r="BH77" i="44"/>
  <c r="BR77" i="44" s="1"/>
  <c r="BH146" i="44"/>
  <c r="BR146" i="44" s="1"/>
  <c r="BH158" i="44"/>
  <c r="BR158" i="44" s="1"/>
  <c r="BH176" i="44"/>
  <c r="BR176" i="44" s="1"/>
  <c r="BH149" i="44"/>
  <c r="BR149" i="44" s="1"/>
  <c r="BR59" i="44"/>
  <c r="BR347" i="44"/>
  <c r="BR795" i="44"/>
  <c r="BR337" i="44"/>
  <c r="BR274" i="44"/>
  <c r="BR409" i="44"/>
  <c r="BR759" i="44"/>
  <c r="BR803" i="44"/>
  <c r="BR56" i="44"/>
  <c r="BR62" i="44"/>
  <c r="BR689" i="44"/>
  <c r="BR41" i="44"/>
  <c r="BS41" i="44" s="1"/>
  <c r="BR139" i="44"/>
  <c r="BR60" i="44"/>
  <c r="BS60" i="44" s="1"/>
  <c r="BR34" i="44"/>
  <c r="BR937" i="44"/>
  <c r="BS937" i="44" s="1"/>
  <c r="BR17" i="44"/>
  <c r="BR11" i="44"/>
  <c r="BR450" i="44"/>
  <c r="BR317" i="44"/>
  <c r="BR670" i="44"/>
  <c r="BR696" i="44"/>
  <c r="BR513" i="44"/>
  <c r="BR353" i="44"/>
  <c r="BR66" i="44"/>
  <c r="BS66" i="44" s="1"/>
  <c r="BR432" i="44"/>
  <c r="BR64" i="44"/>
  <c r="BR219" i="44"/>
  <c r="BR713" i="44"/>
  <c r="BR405" i="44"/>
  <c r="BR649" i="44"/>
  <c r="BR839" i="44"/>
  <c r="BR650" i="44"/>
  <c r="BR825" i="44"/>
  <c r="BR241" i="44"/>
  <c r="BR304" i="44"/>
  <c r="BR47" i="44"/>
  <c r="BR208" i="44"/>
  <c r="BR221" i="44"/>
  <c r="BR127" i="44"/>
  <c r="BR600" i="44"/>
  <c r="BR42" i="44"/>
  <c r="BR306" i="44"/>
  <c r="BR171" i="44"/>
  <c r="BR916" i="44"/>
  <c r="BR679" i="44"/>
  <c r="BR572" i="44"/>
  <c r="BR489" i="44"/>
  <c r="BR419" i="44"/>
  <c r="BR777" i="44"/>
  <c r="BR485" i="44"/>
  <c r="BR509" i="44"/>
  <c r="BR287" i="44"/>
  <c r="BR309" i="44"/>
  <c r="BR244" i="44"/>
  <c r="BR647" i="44"/>
  <c r="BR319" i="44"/>
  <c r="BR128" i="44"/>
  <c r="BR1007" i="44"/>
  <c r="BR638" i="44"/>
  <c r="BR420" i="44"/>
  <c r="BR401" i="44"/>
  <c r="BR570" i="44"/>
  <c r="BS570" i="44" s="1"/>
  <c r="BR775" i="44"/>
  <c r="BR944" i="44"/>
  <c r="BR123" i="44"/>
  <c r="BR465" i="44"/>
  <c r="BS465" i="44" s="1"/>
  <c r="BR858" i="44"/>
  <c r="BS858" i="44" s="1"/>
  <c r="BR495" i="44"/>
  <c r="BR801" i="44"/>
  <c r="BR118" i="44"/>
  <c r="BR512" i="44"/>
  <c r="BR675" i="44"/>
  <c r="BR955" i="44"/>
  <c r="BS955" i="44" s="1"/>
  <c r="BR954" i="44"/>
  <c r="BR215" i="44"/>
  <c r="BR837" i="44"/>
  <c r="BR218" i="44"/>
  <c r="BR779" i="44"/>
  <c r="BR927" i="44"/>
  <c r="BR820" i="44"/>
  <c r="BR25" i="44"/>
  <c r="BS25" i="44" s="1"/>
  <c r="BR284" i="44"/>
  <c r="BR57" i="44"/>
  <c r="BS57" i="44" s="1"/>
  <c r="BR126" i="44"/>
  <c r="BR798" i="44"/>
  <c r="BR277" i="44"/>
  <c r="BR706" i="44"/>
  <c r="BR911" i="44"/>
  <c r="BR681" i="44"/>
  <c r="BR480" i="44"/>
  <c r="BR94" i="44"/>
  <c r="BR988" i="44"/>
  <c r="BR718" i="44"/>
  <c r="BR288" i="44"/>
  <c r="BR920" i="44"/>
  <c r="BR12" i="44"/>
  <c r="BR847" i="44"/>
  <c r="BR743" i="44"/>
  <c r="BR838" i="44"/>
  <c r="BR291" i="44"/>
  <c r="BR107" i="44"/>
  <c r="BR279" i="44"/>
  <c r="BR890" i="44"/>
  <c r="BS890" i="44" s="1"/>
  <c r="BR901" i="44"/>
  <c r="BR394" i="44"/>
  <c r="BR329" i="44"/>
  <c r="BR762" i="44"/>
  <c r="BR70" i="44"/>
  <c r="BR652" i="44"/>
  <c r="BR224" i="44"/>
  <c r="BR439" i="44"/>
  <c r="BR547" i="44"/>
  <c r="BR603" i="44"/>
  <c r="BR189" i="44"/>
  <c r="BR733" i="44"/>
  <c r="BR515" i="44"/>
  <c r="BR780" i="44"/>
  <c r="BR905" i="44"/>
  <c r="BR950" i="44"/>
  <c r="BS950" i="44" s="1"/>
  <c r="BR729" i="44"/>
  <c r="BR910" i="44"/>
  <c r="BR340" i="44"/>
  <c r="BR209" i="44"/>
  <c r="BR961" i="44"/>
  <c r="BR971" i="44"/>
  <c r="BS971" i="44" s="1"/>
  <c r="BR86" i="44"/>
  <c r="BR165" i="44"/>
  <c r="AG953" i="44"/>
  <c r="AE953" i="44"/>
  <c r="AG956" i="44"/>
  <c r="AC956" i="44"/>
  <c r="AE956" i="44"/>
  <c r="AE853" i="44"/>
  <c r="AC853" i="44"/>
  <c r="AG853" i="44"/>
  <c r="AC873" i="44"/>
  <c r="AG873" i="44"/>
  <c r="AE873" i="44"/>
  <c r="AG954" i="44"/>
  <c r="AC954" i="44"/>
  <c r="AE954" i="44"/>
  <c r="AG998" i="44"/>
  <c r="AE998" i="44"/>
  <c r="AC998" i="44"/>
  <c r="AC890" i="44"/>
  <c r="AG890" i="44"/>
  <c r="AE890" i="44"/>
  <c r="AE989" i="44"/>
  <c r="AC989" i="44"/>
  <c r="AG989" i="44"/>
  <c r="AC957" i="44"/>
  <c r="AE957" i="44"/>
  <c r="AG957" i="44"/>
  <c r="AE997" i="44"/>
  <c r="AC997" i="44"/>
  <c r="AG997" i="44"/>
  <c r="AE951" i="44"/>
  <c r="AG951" i="44"/>
  <c r="AC951" i="44"/>
  <c r="AE991" i="44"/>
  <c r="AC991" i="44"/>
  <c r="AG991" i="44"/>
  <c r="AC955" i="44"/>
  <c r="AG955" i="44"/>
  <c r="AE955" i="44"/>
  <c r="AG851" i="44"/>
  <c r="AE851" i="44"/>
  <c r="AC851" i="44"/>
  <c r="AE949" i="44"/>
  <c r="AG949" i="44"/>
  <c r="AC949" i="44"/>
  <c r="AC852" i="44"/>
  <c r="AG852" i="44"/>
  <c r="AE852" i="44"/>
  <c r="AG849" i="44"/>
  <c r="AC849" i="44"/>
  <c r="AE849" i="44"/>
  <c r="AG992" i="44"/>
  <c r="AE992" i="44"/>
  <c r="AC992" i="44"/>
  <c r="AG856" i="44"/>
  <c r="AC856" i="44"/>
  <c r="AG950" i="44"/>
  <c r="AE950" i="44"/>
  <c r="AC857" i="44"/>
  <c r="AE857" i="44"/>
  <c r="AG857" i="44"/>
  <c r="AC855" i="44"/>
  <c r="AG855" i="44"/>
  <c r="AE896" i="44"/>
  <c r="AG896" i="44"/>
  <c r="AG995" i="44"/>
  <c r="AE995" i="44"/>
  <c r="AC995" i="44"/>
  <c r="AG891" i="44"/>
  <c r="AE891" i="44"/>
  <c r="AC891" i="44"/>
  <c r="AC931" i="44"/>
  <c r="AE931" i="44"/>
  <c r="AC895" i="44"/>
  <c r="AG895" i="44"/>
  <c r="AE895" i="44"/>
  <c r="AE993" i="44"/>
  <c r="AG993" i="44"/>
  <c r="AC993" i="44"/>
  <c r="AC889" i="44"/>
  <c r="AG889" i="44"/>
  <c r="AE889" i="44"/>
  <c r="AG994" i="44"/>
  <c r="AE994" i="44"/>
  <c r="AC994" i="44"/>
  <c r="AG958" i="44"/>
  <c r="AC958" i="44"/>
  <c r="AC996" i="44"/>
  <c r="AG996" i="44"/>
  <c r="AE996" i="44"/>
  <c r="AG952" i="44"/>
  <c r="AC952" i="44"/>
  <c r="AE952" i="44"/>
  <c r="AG990" i="44"/>
  <c r="AE990" i="44"/>
  <c r="AC990" i="44"/>
  <c r="AG897" i="44"/>
  <c r="AC897" i="44"/>
  <c r="AE897" i="44"/>
  <c r="AE937" i="44"/>
  <c r="AC937" i="44"/>
  <c r="AG937" i="44"/>
  <c r="AG972" i="44"/>
  <c r="AE972" i="44"/>
  <c r="AC972" i="44"/>
  <c r="AC934" i="44"/>
  <c r="AG934" i="44"/>
  <c r="AE934" i="44"/>
  <c r="AG898" i="44"/>
  <c r="AC898" i="44"/>
  <c r="AE936" i="44"/>
  <c r="AC936" i="44"/>
  <c r="AG936" i="44"/>
  <c r="AG892" i="44"/>
  <c r="AC892" i="44"/>
  <c r="AG930" i="44"/>
  <c r="AC930" i="44"/>
  <c r="AE930" i="44"/>
  <c r="AC894" i="44"/>
  <c r="AG894" i="44"/>
  <c r="AE938" i="44"/>
  <c r="AC938" i="44"/>
  <c r="AG938" i="44"/>
  <c r="AC893" i="44"/>
  <c r="AG893" i="44"/>
  <c r="AE893" i="44"/>
  <c r="AE932" i="44"/>
  <c r="AG932" i="44"/>
  <c r="AC932" i="44"/>
  <c r="AC953" i="44"/>
  <c r="AG978" i="44"/>
  <c r="AE978" i="44"/>
  <c r="AC978" i="44"/>
  <c r="AG933" i="44"/>
  <c r="AC933" i="44"/>
  <c r="AE933" i="44"/>
  <c r="AE970" i="44"/>
  <c r="AG970" i="44"/>
  <c r="AC970" i="44"/>
  <c r="AC870" i="44"/>
  <c r="AE870" i="44"/>
  <c r="AG870" i="44"/>
  <c r="AE977" i="44"/>
  <c r="AC977" i="44"/>
  <c r="AG977" i="44"/>
  <c r="AG878" i="44"/>
  <c r="AC878" i="44"/>
  <c r="AE878" i="44"/>
  <c r="AE971" i="44"/>
  <c r="AG971" i="44"/>
  <c r="AG872" i="44"/>
  <c r="AC872" i="44"/>
  <c r="AE974" i="44"/>
  <c r="AC974" i="44"/>
  <c r="AG974" i="44"/>
  <c r="AE935" i="44"/>
  <c r="AG935" i="44"/>
  <c r="AC973" i="44"/>
  <c r="AG973" i="44"/>
  <c r="AE973" i="44"/>
  <c r="AC929" i="44"/>
  <c r="AG929" i="44"/>
  <c r="AE929" i="44"/>
  <c r="AG976" i="44"/>
  <c r="AE976" i="44"/>
  <c r="AC976" i="44"/>
  <c r="AE876" i="44"/>
  <c r="AG876" i="44"/>
  <c r="AC876" i="44"/>
  <c r="AC850" i="44"/>
  <c r="AG850" i="44"/>
  <c r="AE850" i="44"/>
  <c r="AG874" i="44"/>
  <c r="AC874" i="44"/>
  <c r="AE874" i="44"/>
  <c r="AE854" i="44"/>
  <c r="AC854" i="44"/>
  <c r="AG854" i="44"/>
  <c r="AC875" i="44"/>
  <c r="AG875" i="44"/>
  <c r="AE875" i="44"/>
  <c r="AC858" i="44"/>
  <c r="AG869" i="44"/>
  <c r="AE869" i="44"/>
  <c r="AE975" i="44"/>
  <c r="AG975" i="44"/>
  <c r="AC975" i="44"/>
  <c r="AC877" i="44"/>
  <c r="AG877" i="44"/>
  <c r="AE877" i="44"/>
  <c r="AE969" i="44"/>
  <c r="AC969" i="44"/>
  <c r="AG969" i="44"/>
  <c r="AE871" i="44"/>
  <c r="AC871" i="44"/>
  <c r="AG871" i="44"/>
  <c r="AG866" i="44"/>
  <c r="AE459" i="44"/>
  <c r="AE64" i="44"/>
  <c r="AE257" i="44"/>
  <c r="AC337" i="44"/>
  <c r="AE449" i="44"/>
  <c r="AE463" i="44"/>
  <c r="AG863" i="44"/>
  <c r="AG65" i="44"/>
  <c r="AG586" i="44"/>
  <c r="AE716" i="44"/>
  <c r="AG846" i="44"/>
  <c r="AG42" i="44"/>
  <c r="AG37" i="44"/>
  <c r="AC86" i="44"/>
  <c r="AE260" i="44"/>
  <c r="AC456" i="44"/>
  <c r="AG452" i="44"/>
  <c r="AG712" i="44"/>
  <c r="AE711" i="44"/>
  <c r="AG883" i="44"/>
  <c r="AC53" i="44"/>
  <c r="AE30" i="44"/>
  <c r="AC358" i="44"/>
  <c r="AE587" i="44"/>
  <c r="AG585" i="44"/>
  <c r="AE943" i="44"/>
  <c r="AE900" i="44"/>
  <c r="AG826" i="44"/>
  <c r="E47" i="47"/>
  <c r="I36" i="47"/>
  <c r="S36" i="47" s="1"/>
  <c r="T36" i="47" s="1"/>
  <c r="AC950" i="44"/>
  <c r="H25" i="42"/>
  <c r="I24" i="42"/>
  <c r="B47" i="49"/>
  <c r="C19" i="49"/>
  <c r="BF7" i="44"/>
  <c r="CT7" i="44"/>
  <c r="H47" i="47"/>
  <c r="Q47" i="47" s="1"/>
  <c r="R47" i="47" s="1"/>
  <c r="H36" i="47"/>
  <c r="J36" i="47"/>
  <c r="J47" i="47"/>
  <c r="U47" i="47" s="1"/>
  <c r="V47" i="47" s="1"/>
  <c r="F9" i="47"/>
  <c r="J9" i="47"/>
  <c r="U9" i="47" s="1"/>
  <c r="V9" i="47" s="1"/>
  <c r="I9" i="47"/>
  <c r="S9" i="47" s="1"/>
  <c r="T9" i="47" s="1"/>
  <c r="H9" i="47"/>
  <c r="G9" i="47"/>
  <c r="O9" i="47" s="1"/>
  <c r="P9" i="47" s="1"/>
  <c r="E9" i="47"/>
  <c r="BJ7" i="44"/>
  <c r="CX7" i="44"/>
  <c r="BG7" i="44"/>
  <c r="CU7" i="44"/>
  <c r="BM7" i="44"/>
  <c r="DA7" i="44"/>
  <c r="BI7" i="44"/>
  <c r="CW7" i="44"/>
  <c r="BL7" i="44"/>
  <c r="CZ7" i="44"/>
  <c r="BK7" i="44"/>
  <c r="CY7" i="44"/>
  <c r="AC881" i="44"/>
  <c r="AE881" i="44"/>
  <c r="AG881" i="44"/>
  <c r="AE336" i="44"/>
  <c r="AG336" i="44"/>
  <c r="AC336" i="44"/>
  <c r="AE464" i="44"/>
  <c r="AC464" i="44"/>
  <c r="AG464" i="44"/>
  <c r="AC575" i="44"/>
  <c r="AE575" i="44"/>
  <c r="AC719" i="44"/>
  <c r="AE719" i="44"/>
  <c r="AG719" i="44"/>
  <c r="AE85" i="44"/>
  <c r="AG85" i="44"/>
  <c r="AC85" i="44"/>
  <c r="AE58" i="44"/>
  <c r="AG58" i="44"/>
  <c r="AC58" i="44"/>
  <c r="AE262" i="44"/>
  <c r="AG262" i="44"/>
  <c r="AC262" i="44"/>
  <c r="AG986" i="44"/>
  <c r="AC986" i="44"/>
  <c r="AE986" i="44"/>
  <c r="AC904" i="44"/>
  <c r="AG904" i="44"/>
  <c r="AE904" i="44"/>
  <c r="AG918" i="44"/>
  <c r="AC918" i="44"/>
  <c r="AE918" i="44"/>
  <c r="AE968" i="44"/>
  <c r="AC968" i="44"/>
  <c r="AG968" i="44"/>
  <c r="AG848" i="44"/>
  <c r="AE848" i="44"/>
  <c r="AE343" i="44"/>
  <c r="AG343" i="44"/>
  <c r="AC343" i="44"/>
  <c r="AC710" i="44"/>
  <c r="AE710" i="44"/>
  <c r="AG710" i="44"/>
  <c r="AC240" i="44"/>
  <c r="AG240" i="44"/>
  <c r="AE240" i="44"/>
  <c r="AC984" i="44"/>
  <c r="AG984" i="44"/>
  <c r="AE984" i="44"/>
  <c r="AC987" i="44"/>
  <c r="AE987" i="44"/>
  <c r="AG987" i="44"/>
  <c r="AG943" i="44"/>
  <c r="AC943" i="44"/>
  <c r="AG939" i="44"/>
  <c r="AC939" i="44"/>
  <c r="AG905" i="44"/>
  <c r="AE905" i="44"/>
  <c r="AC905" i="44"/>
  <c r="AC868" i="44"/>
  <c r="AE868" i="44"/>
  <c r="AG868" i="44"/>
  <c r="AC911" i="44"/>
  <c r="AE911" i="44"/>
  <c r="AE855" i="44"/>
  <c r="AG966" i="44"/>
  <c r="AC966" i="44"/>
  <c r="AE966" i="44"/>
  <c r="AG964" i="44"/>
  <c r="AC964" i="44"/>
  <c r="AC919" i="44"/>
  <c r="AG919" i="44"/>
  <c r="AE919" i="44"/>
  <c r="AG926" i="44"/>
  <c r="AC926" i="44"/>
  <c r="AE926" i="44"/>
  <c r="AG847" i="44"/>
  <c r="AC847" i="44"/>
  <c r="AE847" i="44"/>
  <c r="AG845" i="44"/>
  <c r="AE845" i="44"/>
  <c r="AC845" i="44"/>
  <c r="AE356" i="44"/>
  <c r="AC356" i="44"/>
  <c r="AG356" i="44"/>
  <c r="AC342" i="44"/>
  <c r="AG342" i="44"/>
  <c r="AE342" i="44"/>
  <c r="AC335" i="44"/>
  <c r="AE335" i="44"/>
  <c r="AG335" i="44"/>
  <c r="AC334" i="44"/>
  <c r="AE334" i="44"/>
  <c r="AG334" i="44"/>
  <c r="AG462" i="44"/>
  <c r="AE462" i="44"/>
  <c r="AC462" i="44"/>
  <c r="AC449" i="44"/>
  <c r="AG449" i="44"/>
  <c r="AG581" i="44"/>
  <c r="AE581" i="44"/>
  <c r="AC574" i="44"/>
  <c r="AG574" i="44"/>
  <c r="AE574" i="44"/>
  <c r="AC722" i="44"/>
  <c r="AE722" i="44"/>
  <c r="AG722" i="44"/>
  <c r="AE725" i="44"/>
  <c r="AG725" i="44"/>
  <c r="AC725" i="44"/>
  <c r="AC819" i="44"/>
  <c r="AE74" i="44"/>
  <c r="AC74" i="44"/>
  <c r="AG74" i="44"/>
  <c r="AG38" i="44"/>
  <c r="AE38" i="44"/>
  <c r="AC38" i="44"/>
  <c r="AG25" i="44"/>
  <c r="AC25" i="44"/>
  <c r="AE25" i="44"/>
  <c r="AE54" i="44"/>
  <c r="AG54" i="44"/>
  <c r="AC54" i="44"/>
  <c r="AE18" i="44"/>
  <c r="AG18" i="44"/>
  <c r="AC18" i="44"/>
  <c r="AG71" i="44"/>
  <c r="AC71" i="44"/>
  <c r="AE71" i="44"/>
  <c r="AC49" i="44"/>
  <c r="AG28" i="44"/>
  <c r="AC28" i="44"/>
  <c r="AE28" i="44"/>
  <c r="AE87" i="44"/>
  <c r="AE51" i="44"/>
  <c r="AG51" i="44"/>
  <c r="AE248" i="44"/>
  <c r="AC248" i="44"/>
  <c r="AE252" i="44"/>
  <c r="AC252" i="44"/>
  <c r="AC257" i="44"/>
  <c r="AG257" i="44"/>
  <c r="AC268" i="44"/>
  <c r="AE268" i="44"/>
  <c r="AG268" i="44"/>
  <c r="AG273" i="44"/>
  <c r="AC273" i="44"/>
  <c r="AE273" i="44"/>
  <c r="AG899" i="44"/>
  <c r="AC899" i="44"/>
  <c r="AE899" i="44"/>
  <c r="AE453" i="44"/>
  <c r="AG453" i="44"/>
  <c r="AC453" i="44"/>
  <c r="AE958" i="44"/>
  <c r="AE859" i="44"/>
  <c r="AG859" i="44"/>
  <c r="AC859" i="44"/>
  <c r="AC923" i="44"/>
  <c r="AE923" i="44"/>
  <c r="AG923" i="44"/>
  <c r="AC355" i="44"/>
  <c r="AG355" i="44"/>
  <c r="AE355" i="44"/>
  <c r="AE457" i="44"/>
  <c r="AG457" i="44"/>
  <c r="AC457" i="44"/>
  <c r="AG242" i="44"/>
  <c r="AE242" i="44"/>
  <c r="AC242" i="44"/>
  <c r="AE985" i="44"/>
  <c r="AG985" i="44"/>
  <c r="AC985" i="44"/>
  <c r="AE267" i="44"/>
  <c r="AG267" i="44"/>
  <c r="AC267" i="44"/>
  <c r="AE856" i="44"/>
  <c r="AC906" i="44"/>
  <c r="AE906" i="44"/>
  <c r="AG906" i="44"/>
  <c r="AE967" i="44"/>
  <c r="AE886" i="44"/>
  <c r="AC886" i="44"/>
  <c r="AG886" i="44"/>
  <c r="AG358" i="44"/>
  <c r="AG458" i="44"/>
  <c r="AC458" i="44"/>
  <c r="AE458" i="44"/>
  <c r="AE577" i="44"/>
  <c r="AG577" i="44"/>
  <c r="AC577" i="44"/>
  <c r="AE713" i="44"/>
  <c r="AG713" i="44"/>
  <c r="AC713" i="44"/>
  <c r="AE61" i="44"/>
  <c r="AG61" i="44"/>
  <c r="AC61" i="44"/>
  <c r="AG67" i="44"/>
  <c r="AC88" i="44"/>
  <c r="AG16" i="44"/>
  <c r="AC16" i="44"/>
  <c r="AE16" i="44"/>
  <c r="AC39" i="44"/>
  <c r="AE39" i="44"/>
  <c r="AG39" i="44"/>
  <c r="AG265" i="44"/>
  <c r="AC265" i="44"/>
  <c r="AC903" i="44"/>
  <c r="AG903" i="44"/>
  <c r="AE861" i="44"/>
  <c r="AC861" i="44"/>
  <c r="AG912" i="44"/>
  <c r="AE912" i="44"/>
  <c r="AC912" i="44"/>
  <c r="AE915" i="44"/>
  <c r="AC915" i="44"/>
  <c r="AG915" i="44"/>
  <c r="AE892" i="44"/>
  <c r="AG961" i="44"/>
  <c r="AE961" i="44"/>
  <c r="AG962" i="44"/>
  <c r="AE962" i="44"/>
  <c r="AC922" i="44"/>
  <c r="AG922" i="44"/>
  <c r="AE842" i="44"/>
  <c r="AG842" i="44"/>
  <c r="AC338" i="44"/>
  <c r="AE338" i="44"/>
  <c r="AG338" i="44"/>
  <c r="AC353" i="44"/>
  <c r="AG353" i="44"/>
  <c r="AE353" i="44"/>
  <c r="AE352" i="44"/>
  <c r="AG352" i="44"/>
  <c r="AC352" i="44"/>
  <c r="AE351" i="44"/>
  <c r="AG351" i="44"/>
  <c r="AC351" i="44"/>
  <c r="AG584" i="44"/>
  <c r="AC584" i="44"/>
  <c r="AE584" i="44"/>
  <c r="AE576" i="44"/>
  <c r="AC576" i="44"/>
  <c r="AG576" i="44"/>
  <c r="AG571" i="44"/>
  <c r="AE571" i="44"/>
  <c r="AC571" i="44"/>
  <c r="AC573" i="44"/>
  <c r="AE573" i="44"/>
  <c r="AG573" i="44"/>
  <c r="AE726" i="44"/>
  <c r="AC726" i="44"/>
  <c r="AG726" i="44"/>
  <c r="AE724" i="44"/>
  <c r="AC724" i="44"/>
  <c r="AG724" i="44"/>
  <c r="AC823" i="44"/>
  <c r="AG823" i="44"/>
  <c r="AE823" i="44"/>
  <c r="AG19" i="44"/>
  <c r="AC56" i="44"/>
  <c r="AE56" i="44"/>
  <c r="AG56" i="44"/>
  <c r="AC20" i="44"/>
  <c r="AC72" i="44"/>
  <c r="AE72" i="44"/>
  <c r="AG72" i="44"/>
  <c r="AE53" i="44"/>
  <c r="AG53" i="44"/>
  <c r="AG17" i="44"/>
  <c r="AG82" i="44"/>
  <c r="AC82" i="44"/>
  <c r="AE82" i="44"/>
  <c r="AG73" i="44"/>
  <c r="AC73" i="44"/>
  <c r="AE73" i="44"/>
  <c r="AE69" i="44"/>
  <c r="AG69" i="44"/>
  <c r="AC69" i="44"/>
  <c r="AE266" i="44"/>
  <c r="AC266" i="44"/>
  <c r="AG266" i="44"/>
  <c r="AG239" i="44"/>
  <c r="AE239" i="44"/>
  <c r="AC963" i="44"/>
  <c r="AG963" i="44"/>
  <c r="AG841" i="44"/>
  <c r="AC841" i="44"/>
  <c r="AE841" i="44"/>
  <c r="AE337" i="44"/>
  <c r="AE588" i="44"/>
  <c r="AC588" i="44"/>
  <c r="AG588" i="44"/>
  <c r="AG827" i="44"/>
  <c r="AC827" i="44"/>
  <c r="AE827" i="44"/>
  <c r="AE32" i="44"/>
  <c r="AG32" i="44"/>
  <c r="AC32" i="44"/>
  <c r="AG48" i="44"/>
  <c r="AE48" i="44"/>
  <c r="AC48" i="44"/>
  <c r="AC29" i="44"/>
  <c r="AE29" i="44"/>
  <c r="AG29" i="44"/>
  <c r="AG22" i="44"/>
  <c r="AE22" i="44"/>
  <c r="AE259" i="44"/>
  <c r="AG259" i="44"/>
  <c r="AC259" i="44"/>
  <c r="AG979" i="44"/>
  <c r="AC979" i="44"/>
  <c r="AE979" i="44"/>
  <c r="AE883" i="44"/>
  <c r="AC883" i="44"/>
  <c r="AG344" i="44"/>
  <c r="AE344" i="44"/>
  <c r="AC344" i="44"/>
  <c r="AG466" i="44"/>
  <c r="AG579" i="44"/>
  <c r="AC579" i="44"/>
  <c r="AE579" i="44"/>
  <c r="AG721" i="44"/>
  <c r="AC721" i="44"/>
  <c r="AE721" i="44"/>
  <c r="AG821" i="44"/>
  <c r="AC821" i="44"/>
  <c r="AE821" i="44"/>
  <c r="AG26" i="44"/>
  <c r="AE26" i="44"/>
  <c r="AE42" i="44"/>
  <c r="AC42" i="44"/>
  <c r="AG23" i="44"/>
  <c r="AC23" i="44"/>
  <c r="AE23" i="44"/>
  <c r="AE272" i="44"/>
  <c r="AC272" i="44"/>
  <c r="AE256" i="44"/>
  <c r="AG256" i="44"/>
  <c r="AC256" i="44"/>
  <c r="AE988" i="44"/>
  <c r="AC988" i="44"/>
  <c r="AG988" i="44"/>
  <c r="AG942" i="44"/>
  <c r="AE942" i="44"/>
  <c r="AC942" i="44"/>
  <c r="AE908" i="44"/>
  <c r="AG908" i="44"/>
  <c r="AC864" i="44"/>
  <c r="AE864" i="44"/>
  <c r="AG864" i="44"/>
  <c r="AE913" i="44"/>
  <c r="AG913" i="44"/>
  <c r="AC913" i="44"/>
  <c r="AC909" i="44"/>
  <c r="AG1009" i="44"/>
  <c r="AE1009" i="44"/>
  <c r="AG965" i="44"/>
  <c r="AC965" i="44"/>
  <c r="AE965" i="44"/>
  <c r="AG924" i="44"/>
  <c r="AC924" i="44"/>
  <c r="AG927" i="44"/>
  <c r="AC927" i="44"/>
  <c r="AE885" i="44"/>
  <c r="AC885" i="44"/>
  <c r="AG885" i="44"/>
  <c r="AC846" i="44"/>
  <c r="AC354" i="44"/>
  <c r="AG354" i="44"/>
  <c r="AE354" i="44"/>
  <c r="AE347" i="44"/>
  <c r="AE346" i="44"/>
  <c r="AG346" i="44"/>
  <c r="AC346" i="44"/>
  <c r="AC451" i="44"/>
  <c r="AE461" i="44"/>
  <c r="AE578" i="44"/>
  <c r="AG578" i="44"/>
  <c r="AC578" i="44"/>
  <c r="AE570" i="44"/>
  <c r="AC570" i="44"/>
  <c r="AG570" i="44"/>
  <c r="AC586" i="44"/>
  <c r="AE586" i="44"/>
  <c r="AC715" i="44"/>
  <c r="AE715" i="44"/>
  <c r="AG715" i="44"/>
  <c r="AG720" i="44"/>
  <c r="AC720" i="44"/>
  <c r="AE720" i="44"/>
  <c r="AE824" i="44"/>
  <c r="AG820" i="44"/>
  <c r="AG86" i="44"/>
  <c r="AE86" i="44"/>
  <c r="AG50" i="44"/>
  <c r="AC50" i="44"/>
  <c r="AE50" i="44"/>
  <c r="AG14" i="44"/>
  <c r="AC14" i="44"/>
  <c r="AE14" i="44"/>
  <c r="AG66" i="44"/>
  <c r="AC66" i="44"/>
  <c r="AE66" i="44"/>
  <c r="AC30" i="44"/>
  <c r="AG30" i="44"/>
  <c r="AG83" i="44"/>
  <c r="AC83" i="44"/>
  <c r="AE83" i="44"/>
  <c r="AC47" i="44"/>
  <c r="AG47" i="44"/>
  <c r="AE47" i="44"/>
  <c r="AE76" i="44"/>
  <c r="AC76" i="44"/>
  <c r="AG76" i="44"/>
  <c r="AE43" i="44"/>
  <c r="AC63" i="44"/>
  <c r="AE27" i="44"/>
  <c r="AG27" i="44"/>
  <c r="AC27" i="44"/>
  <c r="AE264" i="44"/>
  <c r="AC264" i="44"/>
  <c r="AG264" i="44"/>
  <c r="AG269" i="44"/>
  <c r="AC269" i="44"/>
  <c r="AE269" i="44"/>
  <c r="AG271" i="44"/>
  <c r="AE271" i="44"/>
  <c r="AC271" i="44"/>
  <c r="AE244" i="44"/>
  <c r="AG244" i="44"/>
  <c r="AC249" i="44"/>
  <c r="AE249" i="44"/>
  <c r="AG249" i="44"/>
  <c r="AE916" i="44"/>
  <c r="AC916" i="44"/>
  <c r="AG916" i="44"/>
  <c r="AC920" i="44"/>
  <c r="AG350" i="44"/>
  <c r="AC350" i="44"/>
  <c r="AE350" i="44"/>
  <c r="AG456" i="44"/>
  <c r="AE456" i="44"/>
  <c r="AG727" i="44"/>
  <c r="AC717" i="44"/>
  <c r="AE717" i="44"/>
  <c r="AG717" i="44"/>
  <c r="AC68" i="44"/>
  <c r="AE68" i="44"/>
  <c r="AG68" i="44"/>
  <c r="AE12" i="44"/>
  <c r="AG12" i="44"/>
  <c r="AC12" i="44"/>
  <c r="AG81" i="44"/>
  <c r="AE81" i="44"/>
  <c r="AC81" i="44"/>
  <c r="AG251" i="44"/>
  <c r="AC251" i="44"/>
  <c r="AE251" i="44"/>
  <c r="AE941" i="44"/>
  <c r="AG941" i="44"/>
  <c r="AC867" i="44"/>
  <c r="AE910" i="44"/>
  <c r="AG910" i="44"/>
  <c r="AC910" i="44"/>
  <c r="AG858" i="44"/>
  <c r="AG844" i="44"/>
  <c r="AC844" i="44"/>
  <c r="AG357" i="44"/>
  <c r="AE357" i="44"/>
  <c r="AE582" i="44"/>
  <c r="AC582" i="44"/>
  <c r="AG582" i="44"/>
  <c r="AC711" i="44"/>
  <c r="AC62" i="44"/>
  <c r="AE982" i="44"/>
  <c r="AE945" i="44"/>
  <c r="AC945" i="44"/>
  <c r="AG945" i="44"/>
  <c r="AG901" i="44"/>
  <c r="AC901" i="44"/>
  <c r="AE901" i="44"/>
  <c r="AG902" i="44"/>
  <c r="AC902" i="44"/>
  <c r="AE902" i="44"/>
  <c r="AE863" i="44"/>
  <c r="AC863" i="44"/>
  <c r="AE917" i="44"/>
  <c r="AG917" i="44"/>
  <c r="AC917" i="44"/>
  <c r="AC914" i="44"/>
  <c r="AG959" i="44"/>
  <c r="AE959" i="44"/>
  <c r="AC959" i="44"/>
  <c r="AE925" i="44"/>
  <c r="AG925" i="44"/>
  <c r="AC925" i="44"/>
  <c r="AC882" i="44"/>
  <c r="AE879" i="44"/>
  <c r="AC879" i="44"/>
  <c r="AG879" i="44"/>
  <c r="AE840" i="44"/>
  <c r="AC840" i="44"/>
  <c r="AG840" i="44"/>
  <c r="AC340" i="44"/>
  <c r="AE340" i="44"/>
  <c r="AE339" i="44"/>
  <c r="AG339" i="44"/>
  <c r="AC339" i="44"/>
  <c r="AE468" i="44"/>
  <c r="AC468" i="44"/>
  <c r="AG468" i="44"/>
  <c r="AG455" i="44"/>
  <c r="AC455" i="44"/>
  <c r="AE455" i="44"/>
  <c r="AG465" i="44"/>
  <c r="AC465" i="44"/>
  <c r="AE465" i="44"/>
  <c r="AG572" i="44"/>
  <c r="AE572" i="44"/>
  <c r="AC572" i="44"/>
  <c r="AE580" i="44"/>
  <c r="AC580" i="44"/>
  <c r="AG580" i="44"/>
  <c r="AG728" i="44"/>
  <c r="AC728" i="44"/>
  <c r="AE728" i="44"/>
  <c r="AE714" i="44"/>
  <c r="AC714" i="44"/>
  <c r="AG714" i="44"/>
  <c r="AG828" i="44"/>
  <c r="AC828" i="44"/>
  <c r="AE828" i="44"/>
  <c r="AC825" i="44"/>
  <c r="AG825" i="44"/>
  <c r="AE825" i="44"/>
  <c r="AC80" i="44"/>
  <c r="AE80" i="44"/>
  <c r="AG80" i="44"/>
  <c r="AC44" i="44"/>
  <c r="AE44" i="44"/>
  <c r="AG44" i="44"/>
  <c r="AE60" i="44"/>
  <c r="AC60" i="44"/>
  <c r="AG60" i="44"/>
  <c r="AC24" i="44"/>
  <c r="AE24" i="44"/>
  <c r="AG24" i="44"/>
  <c r="AG77" i="44"/>
  <c r="AC77" i="44"/>
  <c r="AE77" i="44"/>
  <c r="AC79" i="44"/>
  <c r="AE79" i="44"/>
  <c r="AG79" i="44"/>
  <c r="AE70" i="44"/>
  <c r="AG70" i="44"/>
  <c r="AG57" i="44"/>
  <c r="AC57" i="44"/>
  <c r="AE57" i="44"/>
  <c r="AE21" i="44"/>
  <c r="AG21" i="44"/>
  <c r="AC21" i="44"/>
  <c r="AG254" i="44"/>
  <c r="AC254" i="44"/>
  <c r="AE254" i="44"/>
  <c r="AG258" i="44"/>
  <c r="AE258" i="44"/>
  <c r="AC258" i="44"/>
  <c r="AE263" i="44"/>
  <c r="AG263" i="44"/>
  <c r="AC263" i="44"/>
  <c r="AE241" i="44"/>
  <c r="AG241" i="44"/>
  <c r="AC241" i="44"/>
  <c r="AE243" i="44"/>
  <c r="AC243" i="44"/>
  <c r="AG243" i="44"/>
  <c r="AE9" i="47" l="1"/>
  <c r="AF9" i="47" s="1"/>
  <c r="K47" i="47"/>
  <c r="L47" i="47" s="1"/>
  <c r="U36" i="47"/>
  <c r="V36" i="47" s="1"/>
  <c r="M9" i="47"/>
  <c r="N9" i="47" s="1"/>
  <c r="K9" i="47"/>
  <c r="L9" i="47" s="1"/>
  <c r="Q9" i="47"/>
  <c r="R9" i="47" s="1"/>
  <c r="Q36" i="47"/>
  <c r="R36" i="47" s="1"/>
  <c r="BS255" i="44"/>
  <c r="BS870" i="44"/>
  <c r="BS990" i="44"/>
  <c r="BR972" i="44"/>
  <c r="BS972" i="44" s="1"/>
  <c r="BS453" i="44"/>
  <c r="BS973" i="44"/>
  <c r="BS851" i="44"/>
  <c r="BS896" i="44"/>
  <c r="BS850" i="44"/>
  <c r="BS953" i="44"/>
  <c r="BR975" i="44"/>
  <c r="BS975" i="44" s="1"/>
  <c r="BS873" i="44"/>
  <c r="BR938" i="44"/>
  <c r="BS938" i="44" s="1"/>
  <c r="BS875" i="44"/>
  <c r="BS993" i="44"/>
  <c r="BS995" i="44"/>
  <c r="BR579" i="44"/>
  <c r="BS579" i="44" s="1"/>
  <c r="BR462" i="44"/>
  <c r="BS462" i="44" s="1"/>
  <c r="BR578" i="44"/>
  <c r="BS578" i="44" s="1"/>
  <c r="BR573" i="44"/>
  <c r="BS573" i="44" s="1"/>
  <c r="BG59" i="44"/>
  <c r="BG428" i="44"/>
  <c r="BG35" i="44"/>
  <c r="BP35" i="44" s="1"/>
  <c r="BQ35" i="44" s="1"/>
  <c r="BG343" i="44"/>
  <c r="BP343" i="44" s="1"/>
  <c r="BG65" i="44"/>
  <c r="BG790" i="44"/>
  <c r="BP790" i="44" s="1"/>
  <c r="BG753" i="44"/>
  <c r="BG808" i="44"/>
  <c r="BP808" i="44" s="1"/>
  <c r="BG759" i="44"/>
  <c r="BP759" i="44" s="1"/>
  <c r="BG273" i="44"/>
  <c r="BP273" i="44" s="1"/>
  <c r="BG796" i="44"/>
  <c r="BP796" i="44" s="1"/>
  <c r="BG30" i="44"/>
  <c r="BP30" i="44" s="1"/>
  <c r="BG708" i="44"/>
  <c r="BP708" i="44" s="1"/>
  <c r="BG694" i="44"/>
  <c r="BG48" i="44"/>
  <c r="BP48" i="44" s="1"/>
  <c r="BQ48" i="44" s="1"/>
  <c r="BG234" i="44"/>
  <c r="BP234" i="44" s="1"/>
  <c r="BG34" i="44"/>
  <c r="BP34" i="44" s="1"/>
  <c r="BQ34" i="44" s="1"/>
  <c r="BG41" i="44"/>
  <c r="BP41" i="44" s="1"/>
  <c r="BQ41" i="44" s="1"/>
  <c r="BG13" i="44"/>
  <c r="BG763" i="44"/>
  <c r="BP763" i="44" s="1"/>
  <c r="BG139" i="44"/>
  <c r="BP139" i="44" s="1"/>
  <c r="BQ139" i="44" s="1"/>
  <c r="BG803" i="44"/>
  <c r="BP803" i="44" s="1"/>
  <c r="BG689" i="44"/>
  <c r="BP689" i="44" s="1"/>
  <c r="BQ689" i="44" s="1"/>
  <c r="BG409" i="44"/>
  <c r="BP409" i="44" s="1"/>
  <c r="BG228" i="44"/>
  <c r="BP228" i="44" s="1"/>
  <c r="BG347" i="44"/>
  <c r="BG517" i="44"/>
  <c r="BG28" i="44"/>
  <c r="BP28" i="44" s="1"/>
  <c r="BQ28" i="44" s="1"/>
  <c r="BG642" i="44"/>
  <c r="BP642" i="44" s="1"/>
  <c r="BG575" i="44"/>
  <c r="BP575" i="44" s="1"/>
  <c r="BQ575" i="44" s="1"/>
  <c r="BG60" i="44"/>
  <c r="BG573" i="44"/>
  <c r="BP573" i="44" s="1"/>
  <c r="BG643" i="44"/>
  <c r="BP643" i="44" s="1"/>
  <c r="BG795" i="44"/>
  <c r="BP795" i="44" s="1"/>
  <c r="BG62" i="44"/>
  <c r="BP62" i="44" s="1"/>
  <c r="BQ62" i="44" s="1"/>
  <c r="BG276" i="44"/>
  <c r="BP276" i="44" s="1"/>
  <c r="BQ276" i="44" s="1"/>
  <c r="BG705" i="44"/>
  <c r="BP705" i="44" s="1"/>
  <c r="BG342" i="44"/>
  <c r="BG235" i="44"/>
  <c r="BP235" i="44" s="1"/>
  <c r="BG695" i="44"/>
  <c r="BP695" i="44" s="1"/>
  <c r="BG629" i="44"/>
  <c r="BP629" i="44" s="1"/>
  <c r="BQ629" i="44" s="1"/>
  <c r="BG1009" i="44"/>
  <c r="BP1009" i="44" s="1"/>
  <c r="BQ1009" i="44" s="1"/>
  <c r="BG274" i="44"/>
  <c r="BG222" i="44"/>
  <c r="BG577" i="44"/>
  <c r="BG233" i="44"/>
  <c r="BP233" i="44" s="1"/>
  <c r="BQ233" i="44" s="1"/>
  <c r="BG523" i="44"/>
  <c r="BP523" i="44" s="1"/>
  <c r="BG415" i="44"/>
  <c r="BP415" i="44" s="1"/>
  <c r="BG223" i="44"/>
  <c r="BP223" i="44" s="1"/>
  <c r="BG582" i="44"/>
  <c r="BG54" i="44"/>
  <c r="BP54" i="44" s="1"/>
  <c r="BQ54" i="44" s="1"/>
  <c r="BG56" i="44"/>
  <c r="BP56" i="44" s="1"/>
  <c r="BG334" i="44"/>
  <c r="BP334" i="44" s="1"/>
  <c r="BQ334" i="44" s="1"/>
  <c r="BG38" i="44"/>
  <c r="BP38" i="44" s="1"/>
  <c r="BQ38" i="44" s="1"/>
  <c r="BG337" i="44"/>
  <c r="BG63" i="44"/>
  <c r="BP63" i="44" s="1"/>
  <c r="BG23" i="44"/>
  <c r="BP23" i="44" s="1"/>
  <c r="BQ23" i="44" s="1"/>
  <c r="BG29" i="44"/>
  <c r="BP29" i="44" s="1"/>
  <c r="BG45" i="44"/>
  <c r="BP45" i="44" s="1"/>
  <c r="BQ45" i="44" s="1"/>
  <c r="BG339" i="44"/>
  <c r="BP339" i="44" s="1"/>
  <c r="BG773" i="44"/>
  <c r="BP773" i="44" s="1"/>
  <c r="BG417" i="44"/>
  <c r="BG707" i="44"/>
  <c r="BP707" i="44" s="1"/>
  <c r="BG302" i="44"/>
  <c r="BP302" i="44" s="1"/>
  <c r="BG441" i="44"/>
  <c r="BP441" i="44" s="1"/>
  <c r="BG391" i="44"/>
  <c r="BP391" i="44" s="1"/>
  <c r="BG477" i="44"/>
  <c r="BG112" i="44"/>
  <c r="BG467" i="44"/>
  <c r="BP467" i="44" s="1"/>
  <c r="BQ467" i="44" s="1"/>
  <c r="BG127" i="44"/>
  <c r="BP127" i="44" s="1"/>
  <c r="BG98" i="44"/>
  <c r="BP98" i="44" s="1"/>
  <c r="BQ98" i="44" s="1"/>
  <c r="BG677" i="44"/>
  <c r="BG659" i="44"/>
  <c r="BP659" i="44" s="1"/>
  <c r="BG248" i="44"/>
  <c r="BG508" i="44"/>
  <c r="BP508" i="44" s="1"/>
  <c r="BQ508" i="44" s="1"/>
  <c r="BG272" i="44"/>
  <c r="BP272" i="44" s="1"/>
  <c r="BG121" i="44"/>
  <c r="BG180" i="44"/>
  <c r="BG711" i="44"/>
  <c r="BG301" i="44"/>
  <c r="BP301" i="44" s="1"/>
  <c r="BG754" i="44"/>
  <c r="BP754" i="44" s="1"/>
  <c r="BG777" i="44"/>
  <c r="BP777" i="44" s="1"/>
  <c r="BG190" i="44"/>
  <c r="BP190" i="44" s="1"/>
  <c r="BG159" i="44"/>
  <c r="BG732" i="44"/>
  <c r="BP732" i="44" s="1"/>
  <c r="BG542" i="44"/>
  <c r="BG880" i="44"/>
  <c r="BP880" i="44" s="1"/>
  <c r="BQ880" i="44" s="1"/>
  <c r="BG587" i="44"/>
  <c r="BG936" i="44"/>
  <c r="BP936" i="44" s="1"/>
  <c r="BG213" i="44"/>
  <c r="BP213" i="44" s="1"/>
  <c r="BG598" i="44"/>
  <c r="BG805" i="44"/>
  <c r="BP805" i="44" s="1"/>
  <c r="BG942" i="44"/>
  <c r="BP942" i="44" s="1"/>
  <c r="BG210" i="44"/>
  <c r="BP210" i="44" s="1"/>
  <c r="BG613" i="44"/>
  <c r="BP613" i="44" s="1"/>
  <c r="BG551" i="44"/>
  <c r="BP551" i="44" s="1"/>
  <c r="BQ551" i="44" s="1"/>
  <c r="BG561" i="44"/>
  <c r="BP561" i="44" s="1"/>
  <c r="BG211" i="44"/>
  <c r="BG481" i="44"/>
  <c r="BP481" i="44" s="1"/>
  <c r="BQ481" i="44" s="1"/>
  <c r="BG878" i="44"/>
  <c r="BP878" i="44" s="1"/>
  <c r="BG219" i="44"/>
  <c r="BP219" i="44" s="1"/>
  <c r="BG957" i="44"/>
  <c r="BG516" i="44"/>
  <c r="BG865" i="44"/>
  <c r="BP865" i="44" s="1"/>
  <c r="BG304" i="44"/>
  <c r="BP304" i="44" s="1"/>
  <c r="BG670" i="44"/>
  <c r="BP670" i="44" s="1"/>
  <c r="BG567" i="44"/>
  <c r="BP567" i="44" s="1"/>
  <c r="BG47" i="44"/>
  <c r="BP47" i="44" s="1"/>
  <c r="BG69" i="44"/>
  <c r="BP69" i="44" s="1"/>
  <c r="BG39" i="44"/>
  <c r="BG493" i="44"/>
  <c r="BP493" i="44" s="1"/>
  <c r="BG828" i="44"/>
  <c r="BP828" i="44" s="1"/>
  <c r="BG442" i="44"/>
  <c r="BP442" i="44" s="1"/>
  <c r="BG702" i="44"/>
  <c r="BP702" i="44" s="1"/>
  <c r="BG778" i="44"/>
  <c r="BG470" i="44"/>
  <c r="BP470" i="44" s="1"/>
  <c r="BG622" i="44"/>
  <c r="BP622" i="44" s="1"/>
  <c r="BG946" i="44"/>
  <c r="BP946" i="44" s="1"/>
  <c r="BQ946" i="44" s="1"/>
  <c r="BG955" i="44"/>
  <c r="BP955" i="44" s="1"/>
  <c r="BQ955" i="44" s="1"/>
  <c r="BG525" i="44"/>
  <c r="BP525" i="44" s="1"/>
  <c r="BQ525" i="44" s="1"/>
  <c r="BG538" i="44"/>
  <c r="BP538" i="44" s="1"/>
  <c r="BG361" i="44"/>
  <c r="BG902" i="44"/>
  <c r="BP902" i="44" s="1"/>
  <c r="BQ902" i="44" s="1"/>
  <c r="BG611" i="44"/>
  <c r="BP611" i="44" s="1"/>
  <c r="BG232" i="44"/>
  <c r="BP232" i="44" s="1"/>
  <c r="BG485" i="44"/>
  <c r="BG396" i="44"/>
  <c r="BG938" i="44"/>
  <c r="BP938" i="44" s="1"/>
  <c r="BG937" i="44"/>
  <c r="BG941" i="44"/>
  <c r="BP941" i="44" s="1"/>
  <c r="BG241" i="44"/>
  <c r="BP241" i="44" s="1"/>
  <c r="BQ241" i="44" s="1"/>
  <c r="BG412" i="44"/>
  <c r="BP412" i="44" s="1"/>
  <c r="BG698" i="44"/>
  <c r="BG728" i="44"/>
  <c r="BG365" i="44"/>
  <c r="BP365" i="44" s="1"/>
  <c r="BQ365" i="44" s="1"/>
  <c r="BG530" i="44"/>
  <c r="BP530" i="44" s="1"/>
  <c r="BG905" i="44"/>
  <c r="BG943" i="44"/>
  <c r="BP943" i="44" s="1"/>
  <c r="BG486" i="44"/>
  <c r="BG596" i="44"/>
  <c r="BP596" i="44" s="1"/>
  <c r="BG907" i="44"/>
  <c r="BG297" i="44"/>
  <c r="BP297" i="44" s="1"/>
  <c r="BG500" i="44"/>
  <c r="BP500" i="44" s="1"/>
  <c r="BG509" i="44"/>
  <c r="BP509" i="44" s="1"/>
  <c r="BQ509" i="44" s="1"/>
  <c r="BG265" i="44"/>
  <c r="BP265" i="44" s="1"/>
  <c r="BQ265" i="44" s="1"/>
  <c r="BG1006" i="44"/>
  <c r="BG898" i="44"/>
  <c r="BP898" i="44" s="1"/>
  <c r="BG989" i="44"/>
  <c r="BP989" i="44" s="1"/>
  <c r="BQ989" i="44" s="1"/>
  <c r="BG952" i="44"/>
  <c r="BP952" i="44" s="1"/>
  <c r="BG647" i="44"/>
  <c r="BP647" i="44" s="1"/>
  <c r="BQ647" i="44" s="1"/>
  <c r="BG581" i="44"/>
  <c r="BG355" i="44"/>
  <c r="BP355" i="44" s="1"/>
  <c r="BG432" i="44"/>
  <c r="BP432" i="44" s="1"/>
  <c r="BG356" i="44"/>
  <c r="BP356" i="44" s="1"/>
  <c r="BG438" i="44"/>
  <c r="BP438" i="44" s="1"/>
  <c r="BG431" i="44"/>
  <c r="BP431" i="44" s="1"/>
  <c r="BG115" i="44"/>
  <c r="BG73" i="44"/>
  <c r="BG215" i="44"/>
  <c r="BP215" i="44" s="1"/>
  <c r="BQ215" i="44" s="1"/>
  <c r="BG266" i="44"/>
  <c r="BP266" i="44" s="1"/>
  <c r="BQ266" i="44" s="1"/>
  <c r="BG459" i="44"/>
  <c r="BP459" i="44" s="1"/>
  <c r="BQ459" i="44" s="1"/>
  <c r="BG468" i="44"/>
  <c r="BP468" i="44" s="1"/>
  <c r="BQ468" i="44" s="1"/>
  <c r="BG480" i="44"/>
  <c r="BG834" i="44"/>
  <c r="BP834" i="44" s="1"/>
  <c r="BG915" i="44"/>
  <c r="BG463" i="44"/>
  <c r="BP463" i="44" s="1"/>
  <c r="BQ463" i="44" s="1"/>
  <c r="BG436" i="44"/>
  <c r="BP436" i="44" s="1"/>
  <c r="BG1007" i="44"/>
  <c r="BP1007" i="44" s="1"/>
  <c r="BG33" i="44"/>
  <c r="BG601" i="44"/>
  <c r="BG769" i="44"/>
  <c r="BP769" i="44" s="1"/>
  <c r="BG43" i="44"/>
  <c r="BP43" i="44" s="1"/>
  <c r="BG712" i="44"/>
  <c r="BP712" i="44" s="1"/>
  <c r="BQ712" i="44" s="1"/>
  <c r="BG17" i="44"/>
  <c r="BP17" i="44" s="1"/>
  <c r="BQ17" i="44" s="1"/>
  <c r="BG185" i="44"/>
  <c r="BG430" i="44"/>
  <c r="BP430" i="44" s="1"/>
  <c r="BG298" i="44"/>
  <c r="BP298" i="44" s="1"/>
  <c r="BG198" i="44"/>
  <c r="BP198" i="44" s="1"/>
  <c r="BG319" i="44"/>
  <c r="BP319" i="44" s="1"/>
  <c r="BQ319" i="44" s="1"/>
  <c r="BG483" i="44"/>
  <c r="BP483" i="44" s="1"/>
  <c r="BG663" i="44"/>
  <c r="BP663" i="44" s="1"/>
  <c r="BG830" i="44"/>
  <c r="BG870" i="44"/>
  <c r="BP870" i="44" s="1"/>
  <c r="BG547" i="44"/>
  <c r="BP547" i="44" s="1"/>
  <c r="BG697" i="44"/>
  <c r="BP697" i="44" s="1"/>
  <c r="BG781" i="44"/>
  <c r="BP781" i="44" s="1"/>
  <c r="BG994" i="44"/>
  <c r="BG556" i="44"/>
  <c r="BP556" i="44" s="1"/>
  <c r="BG876" i="44"/>
  <c r="BP876" i="44" s="1"/>
  <c r="BG171" i="44"/>
  <c r="BP171" i="44" s="1"/>
  <c r="BG563" i="44"/>
  <c r="BP563" i="44" s="1"/>
  <c r="BQ563" i="44" s="1"/>
  <c r="BG856" i="44"/>
  <c r="BG877" i="44"/>
  <c r="BG310" i="44"/>
  <c r="BG764" i="44"/>
  <c r="BP764" i="44" s="1"/>
  <c r="BG628" i="44"/>
  <c r="BP628" i="44" s="1"/>
  <c r="BG794" i="44"/>
  <c r="BP794" i="44" s="1"/>
  <c r="BG505" i="44"/>
  <c r="BP505" i="44" s="1"/>
  <c r="BG403" i="44"/>
  <c r="BG847" i="44"/>
  <c r="BG895" i="44"/>
  <c r="BP895" i="44" s="1"/>
  <c r="BG951" i="44"/>
  <c r="BP951" i="44" s="1"/>
  <c r="BG460" i="44"/>
  <c r="BP460" i="44" s="1"/>
  <c r="BQ460" i="44" s="1"/>
  <c r="BG619" i="44"/>
  <c r="BP619" i="44" s="1"/>
  <c r="BQ619" i="44" s="1"/>
  <c r="BG806" i="44"/>
  <c r="BG696" i="44"/>
  <c r="BG595" i="44"/>
  <c r="BP595" i="44" s="1"/>
  <c r="BG584" i="44"/>
  <c r="BP584" i="44" s="1"/>
  <c r="BG605" i="44"/>
  <c r="BP605" i="44" s="1"/>
  <c r="BG815" i="44"/>
  <c r="BP815" i="44" s="1"/>
  <c r="BG928" i="44"/>
  <c r="BG405" i="44"/>
  <c r="BP405" i="44" s="1"/>
  <c r="BG363" i="44"/>
  <c r="BP363" i="44" s="1"/>
  <c r="BG947" i="44"/>
  <c r="BG929" i="44"/>
  <c r="BP929" i="44" s="1"/>
  <c r="BQ929" i="44" s="1"/>
  <c r="BG716" i="44"/>
  <c r="BP716" i="44" s="1"/>
  <c r="BQ716" i="44" s="1"/>
  <c r="BG553" i="44"/>
  <c r="BP553" i="44" s="1"/>
  <c r="BG949" i="44"/>
  <c r="BG821" i="44"/>
  <c r="BP821" i="44" s="1"/>
  <c r="BG333" i="44"/>
  <c r="BP333" i="44" s="1"/>
  <c r="BG779" i="44"/>
  <c r="BP779" i="44" s="1"/>
  <c r="BG281" i="44"/>
  <c r="BP281" i="44" s="1"/>
  <c r="BQ281" i="44" s="1"/>
  <c r="BG887" i="44"/>
  <c r="BG791" i="44"/>
  <c r="BP791" i="44" s="1"/>
  <c r="BG758" i="44"/>
  <c r="BP758" i="44" s="1"/>
  <c r="BG512" i="44"/>
  <c r="BP512" i="44" s="1"/>
  <c r="BQ512" i="44" s="1"/>
  <c r="BG97" i="44"/>
  <c r="BP97" i="44" s="1"/>
  <c r="BQ97" i="44" s="1"/>
  <c r="BG317" i="44"/>
  <c r="BG107" i="44"/>
  <c r="BP107" i="44" s="1"/>
  <c r="BG357" i="44"/>
  <c r="BG70" i="44"/>
  <c r="BP70" i="44" s="1"/>
  <c r="BQ70" i="44" s="1"/>
  <c r="BG435" i="44"/>
  <c r="BP435" i="44" s="1"/>
  <c r="BG819" i="44"/>
  <c r="BP819" i="44" s="1"/>
  <c r="BQ819" i="44" s="1"/>
  <c r="BG12" i="44"/>
  <c r="BP12" i="44" s="1"/>
  <c r="BG627" i="44"/>
  <c r="BG866" i="44"/>
  <c r="BG912" i="44"/>
  <c r="BP912" i="44" s="1"/>
  <c r="BG184" i="44"/>
  <c r="BP184" i="44" s="1"/>
  <c r="BG853" i="44"/>
  <c r="BP853" i="44" s="1"/>
  <c r="BQ853" i="44" s="1"/>
  <c r="BG625" i="44"/>
  <c r="BP625" i="44" s="1"/>
  <c r="BQ625" i="44" s="1"/>
  <c r="BG903" i="44"/>
  <c r="BG654" i="44"/>
  <c r="BG346" i="44"/>
  <c r="BP346" i="44" s="1"/>
  <c r="BQ346" i="44" s="1"/>
  <c r="BG549" i="44"/>
  <c r="BP549" i="44" s="1"/>
  <c r="BG58" i="44"/>
  <c r="BP58" i="44" s="1"/>
  <c r="BQ58" i="44" s="1"/>
  <c r="BG772" i="44"/>
  <c r="BP772" i="44" s="1"/>
  <c r="BG195" i="44"/>
  <c r="BG555" i="44"/>
  <c r="BP555" i="44" s="1"/>
  <c r="BG750" i="44"/>
  <c r="BP750" i="44" s="1"/>
  <c r="BG841" i="44"/>
  <c r="BP841" i="44" s="1"/>
  <c r="BQ841" i="44" s="1"/>
  <c r="BG564" i="44"/>
  <c r="BP564" i="44" s="1"/>
  <c r="BG889" i="44"/>
  <c r="BP889" i="44" s="1"/>
  <c r="BG55" i="44"/>
  <c r="BP55" i="44" s="1"/>
  <c r="BG667" i="44"/>
  <c r="BG546" i="44"/>
  <c r="BP546" i="44" s="1"/>
  <c r="BG687" i="44"/>
  <c r="BP687" i="44" s="1"/>
  <c r="BG858" i="44"/>
  <c r="BP858" i="44" s="1"/>
  <c r="BQ858" i="44" s="1"/>
  <c r="BG569" i="44"/>
  <c r="BP569" i="44" s="1"/>
  <c r="BQ569" i="44" s="1"/>
  <c r="BG22" i="44"/>
  <c r="BG64" i="44"/>
  <c r="BP64" i="44" s="1"/>
  <c r="BQ64" i="44" s="1"/>
  <c r="BG11" i="44"/>
  <c r="BP11" i="44" s="1"/>
  <c r="BG204" i="44"/>
  <c r="BP204" i="44" s="1"/>
  <c r="BG27" i="44"/>
  <c r="BP27" i="44" s="1"/>
  <c r="BQ27" i="44" s="1"/>
  <c r="BG558" i="44"/>
  <c r="BP558" i="44" s="1"/>
  <c r="BG640" i="44"/>
  <c r="BG703" i="44"/>
  <c r="BG756" i="44"/>
  <c r="BP756" i="44" s="1"/>
  <c r="BG824" i="44"/>
  <c r="BP824" i="44" s="1"/>
  <c r="BG194" i="44"/>
  <c r="BP194" i="44" s="1"/>
  <c r="BG637" i="44"/>
  <c r="BP637" i="44" s="1"/>
  <c r="BG21" i="44"/>
  <c r="BG814" i="44"/>
  <c r="BP814" i="44" s="1"/>
  <c r="BG699" i="44"/>
  <c r="BP699" i="44" s="1"/>
  <c r="BQ699" i="44" s="1"/>
  <c r="BG588" i="44"/>
  <c r="BP588" i="44" s="1"/>
  <c r="BG843" i="44"/>
  <c r="BP843" i="44" s="1"/>
  <c r="BQ843" i="44" s="1"/>
  <c r="BG607" i="44"/>
  <c r="BP607" i="44" s="1"/>
  <c r="BQ607" i="44" s="1"/>
  <c r="BG771" i="44"/>
  <c r="BP771" i="44" s="1"/>
  <c r="BG916" i="44"/>
  <c r="BG632" i="44"/>
  <c r="BP632" i="44" s="1"/>
  <c r="BQ632" i="44" s="1"/>
  <c r="BG238" i="44"/>
  <c r="BP238" i="44" s="1"/>
  <c r="BG686" i="44"/>
  <c r="BP686" i="44" s="1"/>
  <c r="BQ686" i="44" s="1"/>
  <c r="BG851" i="44"/>
  <c r="BP851" i="44" s="1"/>
  <c r="BQ851" i="44" s="1"/>
  <c r="BG420" i="44"/>
  <c r="BG761" i="44"/>
  <c r="BP761" i="44" s="1"/>
  <c r="BG348" i="44"/>
  <c r="BG863" i="44"/>
  <c r="BP863" i="44" s="1"/>
  <c r="BQ863" i="44" s="1"/>
  <c r="BG562" i="44"/>
  <c r="BP562" i="44" s="1"/>
  <c r="BQ562" i="44" s="1"/>
  <c r="BG390" i="44"/>
  <c r="BP390" i="44" s="1"/>
  <c r="BG833" i="44"/>
  <c r="BP833" i="44" s="1"/>
  <c r="BG503" i="44"/>
  <c r="BG440" i="44"/>
  <c r="BP440" i="44" s="1"/>
  <c r="BQ440" i="44" s="1"/>
  <c r="BG476" i="44"/>
  <c r="BP476" i="44" s="1"/>
  <c r="BG981" i="44"/>
  <c r="BG950" i="44"/>
  <c r="BP950" i="44" s="1"/>
  <c r="BQ950" i="44" s="1"/>
  <c r="BG345" i="44"/>
  <c r="BG932" i="44"/>
  <c r="BP932" i="44" s="1"/>
  <c r="BG935" i="44"/>
  <c r="BP935" i="44" s="1"/>
  <c r="BG534" i="44"/>
  <c r="BP534" i="44" s="1"/>
  <c r="BQ534" i="44" s="1"/>
  <c r="BG635" i="44"/>
  <c r="BP635" i="44" s="1"/>
  <c r="BQ635" i="44" s="1"/>
  <c r="BG638" i="44"/>
  <c r="BP638" i="44" s="1"/>
  <c r="BG488" i="44"/>
  <c r="BG108" i="44"/>
  <c r="BG984" i="44"/>
  <c r="BP984" i="44" s="1"/>
  <c r="BQ984" i="44" s="1"/>
  <c r="BG418" i="44"/>
  <c r="BP418" i="44" s="1"/>
  <c r="BG515" i="44"/>
  <c r="BP515" i="44" s="1"/>
  <c r="BG271" i="44"/>
  <c r="BP271" i="44" s="1"/>
  <c r="BQ271" i="44" s="1"/>
  <c r="BG513" i="44"/>
  <c r="BG338" i="44"/>
  <c r="BP338" i="44" s="1"/>
  <c r="BG446" i="44"/>
  <c r="BP446" i="44" s="1"/>
  <c r="BG359" i="44"/>
  <c r="BP359" i="44" s="1"/>
  <c r="BG67" i="44"/>
  <c r="BP67" i="44" s="1"/>
  <c r="BQ67" i="44" s="1"/>
  <c r="BG239" i="44"/>
  <c r="BG535" i="44"/>
  <c r="BP535" i="44" s="1"/>
  <c r="BG453" i="44"/>
  <c r="BG341" i="44"/>
  <c r="BP341" i="44" s="1"/>
  <c r="BQ341" i="44" s="1"/>
  <c r="BG116" i="44"/>
  <c r="BP116" i="44" s="1"/>
  <c r="BG665" i="44"/>
  <c r="BP665" i="44" s="1"/>
  <c r="BQ665" i="44" s="1"/>
  <c r="BG410" i="44"/>
  <c r="BP410" i="44" s="1"/>
  <c r="BQ410" i="44" s="1"/>
  <c r="BG244" i="44"/>
  <c r="BG1005" i="44"/>
  <c r="BG451" i="44"/>
  <c r="BP451" i="44" s="1"/>
  <c r="BG201" i="44"/>
  <c r="BP201" i="44" s="1"/>
  <c r="BG177" i="44"/>
  <c r="BP177" i="44" s="1"/>
  <c r="BQ177" i="44" s="1"/>
  <c r="BG768" i="44"/>
  <c r="BP768" i="44" s="1"/>
  <c r="BG730" i="44"/>
  <c r="BP730" i="44" s="1"/>
  <c r="BG183" i="44"/>
  <c r="BG631" i="44"/>
  <c r="BP631" i="44" s="1"/>
  <c r="BQ631" i="44" s="1"/>
  <c r="BG636" i="44"/>
  <c r="BP636" i="44" s="1"/>
  <c r="BG328" i="44"/>
  <c r="BG163" i="44"/>
  <c r="BP163" i="44" s="1"/>
  <c r="BG927" i="44"/>
  <c r="BG188" i="44"/>
  <c r="BG884" i="44"/>
  <c r="BP884" i="44" s="1"/>
  <c r="BQ884" i="44" s="1"/>
  <c r="BG896" i="44"/>
  <c r="BP896" i="44" s="1"/>
  <c r="BQ896" i="44" s="1"/>
  <c r="BG679" i="44"/>
  <c r="BP679" i="44" s="1"/>
  <c r="BG633" i="44"/>
  <c r="BP633" i="44" s="1"/>
  <c r="BG19" i="44"/>
  <c r="BG469" i="44"/>
  <c r="BG16" i="44"/>
  <c r="BP16" i="44" s="1"/>
  <c r="BQ16" i="44" s="1"/>
  <c r="BG565" i="44"/>
  <c r="BP565" i="44" s="1"/>
  <c r="BG760" i="44"/>
  <c r="BG874" i="44"/>
  <c r="BP874" i="44" s="1"/>
  <c r="BQ874" i="44" s="1"/>
  <c r="BG954" i="44"/>
  <c r="BG609" i="44"/>
  <c r="BP609" i="44" s="1"/>
  <c r="BG594" i="44"/>
  <c r="BP594" i="44" s="1"/>
  <c r="BG883" i="44"/>
  <c r="BP883" i="44" s="1"/>
  <c r="BQ883" i="44" s="1"/>
  <c r="BG170" i="44"/>
  <c r="BP170" i="44" s="1"/>
  <c r="BG66" i="44"/>
  <c r="BG831" i="44"/>
  <c r="BP831" i="44" s="1"/>
  <c r="BG655" i="44"/>
  <c r="BG850" i="44"/>
  <c r="BP850" i="44" s="1"/>
  <c r="BQ850" i="44" s="1"/>
  <c r="BG578" i="44"/>
  <c r="BG998" i="44"/>
  <c r="BG656" i="44"/>
  <c r="BP656" i="44" s="1"/>
  <c r="BQ656" i="44" s="1"/>
  <c r="BG809" i="44"/>
  <c r="BG571" i="44"/>
  <c r="BP571" i="44" s="1"/>
  <c r="BG755" i="44"/>
  <c r="BP755" i="44" s="1"/>
  <c r="BG128" i="44"/>
  <c r="BP128" i="44" s="1"/>
  <c r="BG425" i="44"/>
  <c r="BP425" i="44" s="1"/>
  <c r="BG544" i="44"/>
  <c r="BP544" i="44" s="1"/>
  <c r="BG123" i="44"/>
  <c r="BG908" i="44"/>
  <c r="BG497" i="44"/>
  <c r="BP497" i="44" s="1"/>
  <c r="BG692" i="44"/>
  <c r="BP692" i="44" s="1"/>
  <c r="BG956" i="44"/>
  <c r="BP956" i="44" s="1"/>
  <c r="BQ956" i="44" s="1"/>
  <c r="BG725" i="44"/>
  <c r="BG1001" i="44"/>
  <c r="BG92" i="44"/>
  <c r="BG983" i="44"/>
  <c r="BP983" i="44" s="1"/>
  <c r="BG620" i="44"/>
  <c r="BP620" i="44" s="1"/>
  <c r="BG351" i="44"/>
  <c r="BP351" i="44" s="1"/>
  <c r="BQ351" i="44" s="1"/>
  <c r="BG465" i="44"/>
  <c r="BP465" i="44" s="1"/>
  <c r="BQ465" i="44" s="1"/>
  <c r="BG221" i="44"/>
  <c r="BP221" i="44" s="1"/>
  <c r="BG299" i="44"/>
  <c r="BG230" i="44"/>
  <c r="BP230" i="44" s="1"/>
  <c r="BG106" i="44"/>
  <c r="BP106" i="44" s="1"/>
  <c r="BQ106" i="44" s="1"/>
  <c r="BG102" i="44"/>
  <c r="BG218" i="44"/>
  <c r="BP218" i="44" s="1"/>
  <c r="BQ218" i="44" s="1"/>
  <c r="BG308" i="44"/>
  <c r="BG306" i="44"/>
  <c r="BP306" i="44" s="1"/>
  <c r="BG644" i="44"/>
  <c r="BP644" i="44" s="1"/>
  <c r="BG997" i="44"/>
  <c r="BP997" i="44" s="1"/>
  <c r="BQ997" i="44" s="1"/>
  <c r="BG913" i="44"/>
  <c r="BP913" i="44" s="1"/>
  <c r="BQ913" i="44" s="1"/>
  <c r="BG101" i="44"/>
  <c r="BG839" i="44"/>
  <c r="BG944" i="44"/>
  <c r="BG104" i="44"/>
  <c r="BP104" i="44" s="1"/>
  <c r="BG926" i="44"/>
  <c r="BP926" i="44" s="1"/>
  <c r="BG623" i="44"/>
  <c r="BP623" i="44" s="1"/>
  <c r="BQ623" i="44" s="1"/>
  <c r="BG366" i="44"/>
  <c r="BG414" i="44"/>
  <c r="BG527" i="44"/>
  <c r="BP527" i="44" s="1"/>
  <c r="BG506" i="44"/>
  <c r="BP506" i="44" s="1"/>
  <c r="BG492" i="44"/>
  <c r="BP492" i="44" s="1"/>
  <c r="BG321" i="44"/>
  <c r="BP321" i="44" s="1"/>
  <c r="BG590" i="44"/>
  <c r="BP590" i="44" s="1"/>
  <c r="BG550" i="44"/>
  <c r="BG650" i="44"/>
  <c r="BG247" i="44"/>
  <c r="BP247" i="44" s="1"/>
  <c r="BQ247" i="44" s="1"/>
  <c r="BG668" i="44"/>
  <c r="BP668" i="44" s="1"/>
  <c r="BQ668" i="44" s="1"/>
  <c r="BG977" i="44"/>
  <c r="BP977" i="44" s="1"/>
  <c r="BQ977" i="44" s="1"/>
  <c r="BG1008" i="44"/>
  <c r="BP1008" i="44" s="1"/>
  <c r="BG433" i="44"/>
  <c r="BG829" i="44"/>
  <c r="BP829" i="44" s="1"/>
  <c r="BG684" i="44"/>
  <c r="BP684" i="44" s="1"/>
  <c r="BG591" i="44"/>
  <c r="BP591" i="44" s="1"/>
  <c r="BG407" i="44"/>
  <c r="BP407" i="44" s="1"/>
  <c r="BG303" i="44"/>
  <c r="BP303" i="44" s="1"/>
  <c r="BG416" i="44"/>
  <c r="BP416" i="44" s="1"/>
  <c r="BG393" i="44"/>
  <c r="BG576" i="44"/>
  <c r="BP576" i="44" s="1"/>
  <c r="BQ576" i="44" s="1"/>
  <c r="BG539" i="44"/>
  <c r="BP539" i="44" s="1"/>
  <c r="BG161" i="44"/>
  <c r="BG105" i="44"/>
  <c r="BP105" i="44" s="1"/>
  <c r="BQ105" i="44" s="1"/>
  <c r="BG930" i="44"/>
  <c r="BG836" i="44"/>
  <c r="BP836" i="44" s="1"/>
  <c r="BG42" i="44"/>
  <c r="BG267" i="44"/>
  <c r="BP267" i="44" s="1"/>
  <c r="BG988" i="44"/>
  <c r="BP988" i="44" s="1"/>
  <c r="BQ988" i="44" s="1"/>
  <c r="BG990" i="44"/>
  <c r="BP990" i="44" s="1"/>
  <c r="BG91" i="44"/>
  <c r="BP91" i="44" s="1"/>
  <c r="BG269" i="44"/>
  <c r="BG100" i="44"/>
  <c r="BP100" i="44" s="1"/>
  <c r="BQ100" i="44" s="1"/>
  <c r="BG94" i="44"/>
  <c r="BP94" i="44" s="1"/>
  <c r="BG323" i="44"/>
  <c r="BP323" i="44" s="1"/>
  <c r="BG367" i="44"/>
  <c r="BP367" i="44" s="1"/>
  <c r="BG713" i="44"/>
  <c r="BG701" i="44"/>
  <c r="BP701" i="44" s="1"/>
  <c r="BG275" i="44"/>
  <c r="BP275" i="44" s="1"/>
  <c r="BG245" i="44"/>
  <c r="BP245" i="44" s="1"/>
  <c r="BQ245" i="44" s="1"/>
  <c r="BG675" i="44"/>
  <c r="BP675" i="44" s="1"/>
  <c r="BQ675" i="44" s="1"/>
  <c r="BG837" i="44"/>
  <c r="BP837" i="44" s="1"/>
  <c r="BG50" i="44"/>
  <c r="BP50" i="44" s="1"/>
  <c r="BQ50" i="44" s="1"/>
  <c r="BG231" i="44"/>
  <c r="BG802" i="44"/>
  <c r="BP802" i="44" s="1"/>
  <c r="BG844" i="44"/>
  <c r="BP844" i="44" s="1"/>
  <c r="BG822" i="44"/>
  <c r="BP822" i="44" s="1"/>
  <c r="BG612" i="44"/>
  <c r="BP612" i="44" s="1"/>
  <c r="BG72" i="44"/>
  <c r="BG991" i="44"/>
  <c r="BP991" i="44" s="1"/>
  <c r="BG71" i="44"/>
  <c r="BG90" i="44"/>
  <c r="BP90" i="44" s="1"/>
  <c r="BG714" i="44"/>
  <c r="BP714" i="44" s="1"/>
  <c r="BQ714" i="44" s="1"/>
  <c r="BG316" i="44"/>
  <c r="BG166" i="44"/>
  <c r="BP166" i="44" s="1"/>
  <c r="BQ166" i="44" s="1"/>
  <c r="BG890" i="44"/>
  <c r="BG499" i="44"/>
  <c r="BP499" i="44" s="1"/>
  <c r="BQ499" i="44" s="1"/>
  <c r="BG57" i="44"/>
  <c r="BP57" i="44" s="1"/>
  <c r="BQ57" i="44" s="1"/>
  <c r="BG879" i="44"/>
  <c r="BP879" i="44" s="1"/>
  <c r="BQ879" i="44" s="1"/>
  <c r="BG313" i="44"/>
  <c r="BP313" i="44" s="1"/>
  <c r="BQ313" i="44" s="1"/>
  <c r="BG175" i="44"/>
  <c r="BG610" i="44"/>
  <c r="BP610" i="44" s="1"/>
  <c r="BG894" i="44"/>
  <c r="BP894" i="44" s="1"/>
  <c r="BG700" i="44"/>
  <c r="BP700" i="44" s="1"/>
  <c r="BG816" i="44"/>
  <c r="BP816" i="44" s="1"/>
  <c r="BG742" i="44"/>
  <c r="BP742" i="44" s="1"/>
  <c r="BG280" i="44"/>
  <c r="BP280" i="44" s="1"/>
  <c r="BG827" i="44"/>
  <c r="BG807" i="44"/>
  <c r="BP807" i="44" s="1"/>
  <c r="BG739" i="44"/>
  <c r="BP739" i="44" s="1"/>
  <c r="BG574" i="44"/>
  <c r="BP574" i="44" s="1"/>
  <c r="BQ574" i="44" s="1"/>
  <c r="BG873" i="44"/>
  <c r="BG540" i="44"/>
  <c r="BG466" i="44"/>
  <c r="BP466" i="44" s="1"/>
  <c r="BG676" i="44"/>
  <c r="BP676" i="44" s="1"/>
  <c r="BG691" i="44"/>
  <c r="BP691" i="44" s="1"/>
  <c r="BG552" i="44"/>
  <c r="BP552" i="44" s="1"/>
  <c r="BG886" i="44"/>
  <c r="BP886" i="44" s="1"/>
  <c r="BQ886" i="44" s="1"/>
  <c r="BG507" i="44"/>
  <c r="BP507" i="44" s="1"/>
  <c r="BG774" i="44"/>
  <c r="BG743" i="44"/>
  <c r="BP743" i="44" s="1"/>
  <c r="BG411" i="44"/>
  <c r="BP411" i="44" s="1"/>
  <c r="BG904" i="44"/>
  <c r="BG455" i="44"/>
  <c r="BP455" i="44" s="1"/>
  <c r="BQ455" i="44" s="1"/>
  <c r="BG767" i="44"/>
  <c r="BG608" i="44"/>
  <c r="BG626" i="44"/>
  <c r="BG122" i="44"/>
  <c r="BP122" i="44" s="1"/>
  <c r="BQ122" i="44" s="1"/>
  <c r="BG845" i="44"/>
  <c r="BP845" i="44" s="1"/>
  <c r="BG875" i="44"/>
  <c r="BP875" i="44" s="1"/>
  <c r="BQ875" i="44" s="1"/>
  <c r="BG641" i="44"/>
  <c r="BP641" i="44" s="1"/>
  <c r="BG217" i="44"/>
  <c r="BG324" i="44"/>
  <c r="BP324" i="44" s="1"/>
  <c r="BG434" i="44"/>
  <c r="BP434" i="44" s="1"/>
  <c r="BG126" i="44"/>
  <c r="BP126" i="44" s="1"/>
  <c r="BG285" i="44"/>
  <c r="BG671" i="44"/>
  <c r="BG279" i="44"/>
  <c r="BP279" i="44" s="1"/>
  <c r="BG389" i="44"/>
  <c r="BP389" i="44" s="1"/>
  <c r="BG259" i="44"/>
  <c r="BP259" i="44" s="1"/>
  <c r="BG443" i="44"/>
  <c r="BP443" i="44" s="1"/>
  <c r="BQ443" i="44" s="1"/>
  <c r="BG899" i="44"/>
  <c r="BP899" i="44" s="1"/>
  <c r="BQ899" i="44" s="1"/>
  <c r="BG352" i="44"/>
  <c r="BG510" i="44"/>
  <c r="BG649" i="44"/>
  <c r="BP649" i="44" s="1"/>
  <c r="BG721" i="44"/>
  <c r="BP721" i="44" s="1"/>
  <c r="BG270" i="44"/>
  <c r="BG798" i="44"/>
  <c r="BG748" i="44"/>
  <c r="BG32" i="44"/>
  <c r="BP32" i="44" s="1"/>
  <c r="BQ32" i="44" s="1"/>
  <c r="BG511" i="44"/>
  <c r="BP511" i="44" s="1"/>
  <c r="BG227" i="44"/>
  <c r="BP227" i="44" s="1"/>
  <c r="BG404" i="44"/>
  <c r="BP404" i="44" s="1"/>
  <c r="BQ404" i="44" s="1"/>
  <c r="BG529" i="44"/>
  <c r="BP529" i="44" s="1"/>
  <c r="BG919" i="44"/>
  <c r="BG857" i="44"/>
  <c r="BG344" i="44"/>
  <c r="BP344" i="44" s="1"/>
  <c r="BQ344" i="44" s="1"/>
  <c r="BG482" i="44"/>
  <c r="BP482" i="44" s="1"/>
  <c r="BG326" i="44"/>
  <c r="BG118" i="44"/>
  <c r="BG840" i="44"/>
  <c r="BG413" i="44"/>
  <c r="BP413" i="44" s="1"/>
  <c r="BG604" i="44"/>
  <c r="BG811" i="44"/>
  <c r="BP811" i="44" s="1"/>
  <c r="BG37" i="44"/>
  <c r="BP37" i="44" s="1"/>
  <c r="BQ37" i="44" s="1"/>
  <c r="BG192" i="44"/>
  <c r="BG554" i="44"/>
  <c r="BP554" i="44" s="1"/>
  <c r="BG871" i="44"/>
  <c r="BG475" i="44"/>
  <c r="BP475" i="44" s="1"/>
  <c r="BG651" i="44"/>
  <c r="BP651" i="44" s="1"/>
  <c r="BG793" i="44"/>
  <c r="BP793" i="44" s="1"/>
  <c r="BG948" i="44"/>
  <c r="BP948" i="44" s="1"/>
  <c r="BQ948" i="44" s="1"/>
  <c r="BG264" i="44"/>
  <c r="BG579" i="44"/>
  <c r="BP579" i="44" s="1"/>
  <c r="BG882" i="44"/>
  <c r="BG993" i="44"/>
  <c r="BG291" i="44"/>
  <c r="BP291" i="44" s="1"/>
  <c r="BG820" i="44"/>
  <c r="BP820" i="44" s="1"/>
  <c r="BQ820" i="44" s="1"/>
  <c r="BG849" i="44"/>
  <c r="BP849" i="44" s="1"/>
  <c r="BG25" i="44"/>
  <c r="BG924" i="44"/>
  <c r="BP924" i="44" s="1"/>
  <c r="BQ924" i="44" s="1"/>
  <c r="BG616" i="44"/>
  <c r="BP616" i="44" s="1"/>
  <c r="BQ616" i="44" s="1"/>
  <c r="BG693" i="44"/>
  <c r="BG585" i="44"/>
  <c r="BP585" i="44" s="1"/>
  <c r="BQ585" i="44" s="1"/>
  <c r="BG788" i="44"/>
  <c r="BG780" i="44"/>
  <c r="BP780" i="44" s="1"/>
  <c r="BG18" i="44"/>
  <c r="BG813" i="44"/>
  <c r="BP813" i="44" s="1"/>
  <c r="BG751" i="44"/>
  <c r="BP751" i="44" s="1"/>
  <c r="BG782" i="44"/>
  <c r="BP782" i="44" s="1"/>
  <c r="BG800" i="44"/>
  <c r="BG826" i="44"/>
  <c r="BG859" i="44"/>
  <c r="BP859" i="44" s="1"/>
  <c r="BQ859" i="44" s="1"/>
  <c r="BG478" i="44"/>
  <c r="BP478" i="44" s="1"/>
  <c r="BG846" i="44"/>
  <c r="BP846" i="44" s="1"/>
  <c r="BQ846" i="44" s="1"/>
  <c r="BG776" i="44"/>
  <c r="BG113" i="44"/>
  <c r="BG437" i="44"/>
  <c r="BP437" i="44" s="1"/>
  <c r="BG95" i="44"/>
  <c r="BG461" i="44"/>
  <c r="BP461" i="44" s="1"/>
  <c r="BQ461" i="44" s="1"/>
  <c r="BG268" i="44"/>
  <c r="BG419" i="44"/>
  <c r="BP419" i="44" s="1"/>
  <c r="BQ419" i="44" s="1"/>
  <c r="BG495" i="44"/>
  <c r="BP495" i="44" s="1"/>
  <c r="BG452" i="44"/>
  <c r="BG541" i="44"/>
  <c r="BP541" i="44" s="1"/>
  <c r="BQ541" i="44" s="1"/>
  <c r="BG568" i="44"/>
  <c r="BP568" i="44" s="1"/>
  <c r="BQ568" i="44" s="1"/>
  <c r="BG992" i="44"/>
  <c r="BP992" i="44" s="1"/>
  <c r="BQ992" i="44" s="1"/>
  <c r="BG521" i="44"/>
  <c r="BP521" i="44" s="1"/>
  <c r="BQ521" i="44" s="1"/>
  <c r="BG262" i="44"/>
  <c r="BG312" i="44"/>
  <c r="BP312" i="44" s="1"/>
  <c r="BG300" i="44"/>
  <c r="BP300" i="44" s="1"/>
  <c r="BG392" i="44"/>
  <c r="BP392" i="44" s="1"/>
  <c r="BG479" i="44"/>
  <c r="BP479" i="44" s="1"/>
  <c r="BQ479" i="44" s="1"/>
  <c r="BG288" i="44"/>
  <c r="BG920" i="44"/>
  <c r="BG923" i="44"/>
  <c r="BG953" i="44"/>
  <c r="BP953" i="44" s="1"/>
  <c r="BQ953" i="44" s="1"/>
  <c r="BG110" i="44"/>
  <c r="BP110" i="44" s="1"/>
  <c r="BQ110" i="44" s="1"/>
  <c r="BG487" i="44"/>
  <c r="BP487" i="44" s="1"/>
  <c r="BG426" i="44"/>
  <c r="BP426" i="44" s="1"/>
  <c r="BG775" i="44"/>
  <c r="BG572" i="44"/>
  <c r="BP572" i="44" s="1"/>
  <c r="BG592" i="44"/>
  <c r="BP592" i="44" s="1"/>
  <c r="BQ592" i="44" s="1"/>
  <c r="BG196" i="44"/>
  <c r="BP196" i="44" s="1"/>
  <c r="BG439" i="44"/>
  <c r="BP439" i="44" s="1"/>
  <c r="BG862" i="44"/>
  <c r="BP862" i="44" s="1"/>
  <c r="BQ862" i="44" s="1"/>
  <c r="BG597" i="44"/>
  <c r="BP597" i="44" s="1"/>
  <c r="BG812" i="44"/>
  <c r="BG449" i="44"/>
  <c r="BP449" i="44" s="1"/>
  <c r="BQ449" i="44" s="1"/>
  <c r="BG296" i="44"/>
  <c r="BP296" i="44" s="1"/>
  <c r="BG76" i="44"/>
  <c r="BP76" i="44" s="1"/>
  <c r="BQ76" i="44" s="1"/>
  <c r="BG124" i="44"/>
  <c r="BG125" i="44"/>
  <c r="BG335" i="44"/>
  <c r="BP335" i="44" s="1"/>
  <c r="BQ335" i="44" s="1"/>
  <c r="BG462" i="44"/>
  <c r="BP462" i="44" s="1"/>
  <c r="BG474" i="44"/>
  <c r="BP474" i="44" s="1"/>
  <c r="BG931" i="44"/>
  <c r="BP931" i="44" s="1"/>
  <c r="BQ931" i="44" s="1"/>
  <c r="BG429" i="44"/>
  <c r="BG364" i="44"/>
  <c r="BP364" i="44" s="1"/>
  <c r="BG353" i="44"/>
  <c r="BG315" i="44"/>
  <c r="BP315" i="44" s="1"/>
  <c r="BG738" i="44"/>
  <c r="BP738" i="44" s="1"/>
  <c r="BG672" i="44"/>
  <c r="BP672" i="44" s="1"/>
  <c r="BG652" i="44"/>
  <c r="BP652" i="44" s="1"/>
  <c r="BG630" i="44"/>
  <c r="BG789" i="44"/>
  <c r="BP789" i="44" s="1"/>
  <c r="BG979" i="44"/>
  <c r="BP979" i="44" s="1"/>
  <c r="BQ979" i="44" s="1"/>
  <c r="BG933" i="44"/>
  <c r="BP933" i="44" s="1"/>
  <c r="BQ933" i="44" s="1"/>
  <c r="BG736" i="44"/>
  <c r="BP736" i="44" s="1"/>
  <c r="BG727" i="44"/>
  <c r="BP727" i="44" s="1"/>
  <c r="BQ727" i="44" s="1"/>
  <c r="BG548" i="44"/>
  <c r="BP548" i="44" s="1"/>
  <c r="BG792" i="44"/>
  <c r="BG181" i="44"/>
  <c r="BP181" i="44" s="1"/>
  <c r="BQ181" i="44" s="1"/>
  <c r="BG709" i="44"/>
  <c r="BP709" i="44" s="1"/>
  <c r="BG490" i="44"/>
  <c r="BP490" i="44" s="1"/>
  <c r="BG325" i="44"/>
  <c r="BP325" i="44" s="1"/>
  <c r="BG284" i="44"/>
  <c r="BG570" i="44"/>
  <c r="BP570" i="44" s="1"/>
  <c r="BG852" i="44"/>
  <c r="BG295" i="44"/>
  <c r="BP295" i="44" s="1"/>
  <c r="BG770" i="44"/>
  <c r="BP770" i="44" s="1"/>
  <c r="BG307" i="44"/>
  <c r="BG660" i="44"/>
  <c r="BP660" i="44" s="1"/>
  <c r="BG398" i="44"/>
  <c r="BG20" i="44"/>
  <c r="BP20" i="44" s="1"/>
  <c r="BQ20" i="44" s="1"/>
  <c r="BG208" i="44"/>
  <c r="BP208" i="44" s="1"/>
  <c r="BG657" i="44"/>
  <c r="BG457" i="44"/>
  <c r="BP457" i="44" s="1"/>
  <c r="BG717" i="44"/>
  <c r="BG197" i="44"/>
  <c r="BP197" i="44" s="1"/>
  <c r="BG817" i="44"/>
  <c r="BP817" i="44" s="1"/>
  <c r="BG580" i="44"/>
  <c r="BP580" i="44" s="1"/>
  <c r="BG888" i="44"/>
  <c r="BP888" i="44" s="1"/>
  <c r="BQ888" i="44" s="1"/>
  <c r="BG765" i="44"/>
  <c r="BP765" i="44" s="1"/>
  <c r="BG424" i="44"/>
  <c r="BP424" i="44" s="1"/>
  <c r="BG225" i="44"/>
  <c r="BG868" i="44"/>
  <c r="BP868" i="44" s="1"/>
  <c r="BQ868" i="44" s="1"/>
  <c r="BG606" i="44"/>
  <c r="BP606" i="44" s="1"/>
  <c r="BG15" i="44"/>
  <c r="BP15" i="44" s="1"/>
  <c r="BQ15" i="44" s="1"/>
  <c r="BG489" i="44"/>
  <c r="BG860" i="44"/>
  <c r="BG715" i="44"/>
  <c r="BG199" i="44"/>
  <c r="BG825" i="44"/>
  <c r="BP825" i="44" s="1"/>
  <c r="BQ825" i="44" s="1"/>
  <c r="BG615" i="44"/>
  <c r="BP615" i="44" s="1"/>
  <c r="BG237" i="44"/>
  <c r="BG305" i="44"/>
  <c r="BP305" i="44" s="1"/>
  <c r="BG427" i="44"/>
  <c r="BG518" i="44"/>
  <c r="BP518" i="44" s="1"/>
  <c r="BQ518" i="44" s="1"/>
  <c r="BG401" i="44"/>
  <c r="BP401" i="44" s="1"/>
  <c r="BG117" i="44"/>
  <c r="BP117" i="44" s="1"/>
  <c r="BQ117" i="44" s="1"/>
  <c r="BG986" i="44"/>
  <c r="BG901" i="44"/>
  <c r="BG536" i="44"/>
  <c r="BP536" i="44" s="1"/>
  <c r="BG653" i="44"/>
  <c r="BP653" i="44" s="1"/>
  <c r="BG282" i="44"/>
  <c r="BP282" i="44" s="1"/>
  <c r="BG593" i="44"/>
  <c r="BP593" i="44" s="1"/>
  <c r="BQ593" i="44" s="1"/>
  <c r="BG309" i="44"/>
  <c r="BP309" i="44" s="1"/>
  <c r="BG292" i="44"/>
  <c r="BP292" i="44" s="1"/>
  <c r="BG187" i="44"/>
  <c r="BG911" i="44"/>
  <c r="BP911" i="44" s="1"/>
  <c r="BQ911" i="44" s="1"/>
  <c r="BG797" i="44"/>
  <c r="BP797" i="44" s="1"/>
  <c r="BG395" i="44"/>
  <c r="BG109" i="44"/>
  <c r="BP109" i="44" s="1"/>
  <c r="BQ109" i="44" s="1"/>
  <c r="BG450" i="44"/>
  <c r="BG236" i="44"/>
  <c r="BG103" i="44"/>
  <c r="BP103" i="44" s="1"/>
  <c r="BG532" i="44"/>
  <c r="BP532" i="44" s="1"/>
  <c r="BG320" i="44"/>
  <c r="BP320" i="44" s="1"/>
  <c r="BG120" i="44"/>
  <c r="BP120" i="44" s="1"/>
  <c r="BG368" i="44"/>
  <c r="BP368" i="44" s="1"/>
  <c r="BG350" i="44"/>
  <c r="BG263" i="44"/>
  <c r="BP263" i="44" s="1"/>
  <c r="BQ263" i="44" s="1"/>
  <c r="BG514" i="44"/>
  <c r="BP514" i="44" s="1"/>
  <c r="BG332" i="44"/>
  <c r="BP332" i="44" s="1"/>
  <c r="BG600" i="44"/>
  <c r="BP600" i="44" s="1"/>
  <c r="BG331" i="44"/>
  <c r="BG914" i="44"/>
  <c r="BG662" i="44"/>
  <c r="BP662" i="44" s="1"/>
  <c r="BG995" i="44"/>
  <c r="BP995" i="44" s="1"/>
  <c r="BQ995" i="44" s="1"/>
  <c r="BG200" i="44"/>
  <c r="BP200" i="44" s="1"/>
  <c r="BQ200" i="44" s="1"/>
  <c r="BG484" i="44"/>
  <c r="BP484" i="44" s="1"/>
  <c r="BG729" i="44"/>
  <c r="BP729" i="44" s="1"/>
  <c r="BG24" i="44"/>
  <c r="BG861" i="44"/>
  <c r="BP861" i="44" s="1"/>
  <c r="BG44" i="44"/>
  <c r="BP44" i="44" s="1"/>
  <c r="BG664" i="44"/>
  <c r="BG658" i="44"/>
  <c r="BP658" i="44" s="1"/>
  <c r="BG445" i="44"/>
  <c r="BG340" i="44"/>
  <c r="BP340" i="44" s="1"/>
  <c r="BQ340" i="44" s="1"/>
  <c r="BG1000" i="44"/>
  <c r="BP1000" i="44" s="1"/>
  <c r="BG783" i="44"/>
  <c r="BP783" i="44" s="1"/>
  <c r="BG685" i="44"/>
  <c r="BP685" i="44" s="1"/>
  <c r="BG784" i="44"/>
  <c r="BG646" i="44"/>
  <c r="BP646" i="44" s="1"/>
  <c r="BG533" i="44"/>
  <c r="BG867" i="44"/>
  <c r="BP867" i="44" s="1"/>
  <c r="BQ867" i="44" s="1"/>
  <c r="BG666" i="44"/>
  <c r="BP666" i="44" s="1"/>
  <c r="BG31" i="44"/>
  <c r="BP31" i="44" s="1"/>
  <c r="BQ31" i="44" s="1"/>
  <c r="BG543" i="44"/>
  <c r="BP543" i="44" s="1"/>
  <c r="BG918" i="44"/>
  <c r="BG46" i="44"/>
  <c r="BG421" i="44"/>
  <c r="BP421" i="44" s="1"/>
  <c r="BG537" i="44"/>
  <c r="BP537" i="44" s="1"/>
  <c r="BG243" i="44"/>
  <c r="BP243" i="44" s="1"/>
  <c r="BQ243" i="44" s="1"/>
  <c r="BG718" i="44"/>
  <c r="BP718" i="44" s="1"/>
  <c r="BQ718" i="44" s="1"/>
  <c r="BG747" i="44"/>
  <c r="BP747" i="44" s="1"/>
  <c r="BG720" i="44"/>
  <c r="BG560" i="44"/>
  <c r="BP560" i="44" s="1"/>
  <c r="BQ560" i="44" s="1"/>
  <c r="BG51" i="44"/>
  <c r="BP51" i="44" s="1"/>
  <c r="BG528" i="44"/>
  <c r="BP528" i="44" s="1"/>
  <c r="BG583" i="44"/>
  <c r="BG531" i="44"/>
  <c r="BG447" i="44"/>
  <c r="BP447" i="44" s="1"/>
  <c r="BG999" i="44"/>
  <c r="BP999" i="44" s="1"/>
  <c r="BG934" i="44"/>
  <c r="BP934" i="44" s="1"/>
  <c r="BG226" i="44"/>
  <c r="BP226" i="44" s="1"/>
  <c r="BQ226" i="44" s="1"/>
  <c r="BG336" i="44"/>
  <c r="BP336" i="44" s="1"/>
  <c r="BQ336" i="44" s="1"/>
  <c r="BG399" i="44"/>
  <c r="BP399" i="44" s="1"/>
  <c r="BG289" i="44"/>
  <c r="BG910" i="44"/>
  <c r="BP910" i="44" s="1"/>
  <c r="BQ910" i="44" s="1"/>
  <c r="BG327" i="44"/>
  <c r="BP327" i="44" s="1"/>
  <c r="BG602" i="44"/>
  <c r="BP602" i="44" s="1"/>
  <c r="BQ602" i="44" s="1"/>
  <c r="BG940" i="44"/>
  <c r="BP940" i="44" s="1"/>
  <c r="BQ940" i="44" s="1"/>
  <c r="BG785" i="44"/>
  <c r="BG733" i="44"/>
  <c r="BP733" i="44" s="1"/>
  <c r="BG892" i="44"/>
  <c r="BG801" i="44"/>
  <c r="BP801" i="44" s="1"/>
  <c r="BG99" i="44"/>
  <c r="BP99" i="44" s="1"/>
  <c r="BG397" i="44"/>
  <c r="BG111" i="44"/>
  <c r="BP111" i="44" s="1"/>
  <c r="BG114" i="44"/>
  <c r="BG559" i="44"/>
  <c r="BP559" i="44" s="1"/>
  <c r="BQ559" i="44" s="1"/>
  <c r="BG406" i="44"/>
  <c r="BP406" i="44" s="1"/>
  <c r="BG287" i="44"/>
  <c r="BP287" i="44" s="1"/>
  <c r="BG394" i="44"/>
  <c r="BP394" i="44" s="1"/>
  <c r="BG473" i="44"/>
  <c r="BG680" i="44"/>
  <c r="BP680" i="44" s="1"/>
  <c r="BG987" i="44"/>
  <c r="BG925" i="44"/>
  <c r="BP925" i="44" s="1"/>
  <c r="BG294" i="44"/>
  <c r="BP294" i="44" s="1"/>
  <c r="BG854" i="44"/>
  <c r="BP854" i="44" s="1"/>
  <c r="BG740" i="44"/>
  <c r="BP740" i="44" s="1"/>
  <c r="BG224" i="44"/>
  <c r="BG599" i="44"/>
  <c r="BP599" i="44" s="1"/>
  <c r="BG93" i="44"/>
  <c r="BP93" i="44" s="1"/>
  <c r="BQ93" i="44" s="1"/>
  <c r="BG311" i="44"/>
  <c r="BG444" i="44"/>
  <c r="BG278" i="44"/>
  <c r="BG996" i="44"/>
  <c r="BP996" i="44" s="1"/>
  <c r="BG260" i="44"/>
  <c r="BG314" i="44"/>
  <c r="BP314" i="44" s="1"/>
  <c r="BG362" i="44"/>
  <c r="BP362" i="44" s="1"/>
  <c r="BG526" i="44"/>
  <c r="BP526" i="44" s="1"/>
  <c r="BG464" i="44"/>
  <c r="BP464" i="44" s="1"/>
  <c r="BQ464" i="44" s="1"/>
  <c r="BG329" i="44"/>
  <c r="BG454" i="44"/>
  <c r="BP454" i="44" s="1"/>
  <c r="BQ454" i="44" s="1"/>
  <c r="BG885" i="44"/>
  <c r="BP885" i="44" s="1"/>
  <c r="BG706" i="44"/>
  <c r="BG842" i="44"/>
  <c r="BP842" i="44" s="1"/>
  <c r="BQ842" i="44" s="1"/>
  <c r="BG448" i="44"/>
  <c r="BG757" i="44"/>
  <c r="BP757" i="44" s="1"/>
  <c r="BG786" i="44"/>
  <c r="BP786" i="44" s="1"/>
  <c r="BG669" i="44"/>
  <c r="BP669" i="44" s="1"/>
  <c r="BG724" i="44"/>
  <c r="BP724" i="44" s="1"/>
  <c r="BQ724" i="44" s="1"/>
  <c r="BG741" i="44"/>
  <c r="BP741" i="44" s="1"/>
  <c r="BG40" i="44"/>
  <c r="BG823" i="44"/>
  <c r="BG634" i="44"/>
  <c r="BP634" i="44" s="1"/>
  <c r="BG678" i="44"/>
  <c r="BP678" i="44" s="1"/>
  <c r="BG835" i="44"/>
  <c r="BP835" i="44" s="1"/>
  <c r="BG681" i="44"/>
  <c r="BP681" i="44" s="1"/>
  <c r="BQ681" i="44" s="1"/>
  <c r="BG1003" i="44"/>
  <c r="BG586" i="44"/>
  <c r="BP586" i="44" s="1"/>
  <c r="BG519" i="44"/>
  <c r="BP519" i="44" s="1"/>
  <c r="BG1004" i="44"/>
  <c r="BP1004" i="44" s="1"/>
  <c r="BG89" i="44"/>
  <c r="BP89" i="44" s="1"/>
  <c r="BQ89" i="44" s="1"/>
  <c r="BG838" i="44"/>
  <c r="BP838" i="44" s="1"/>
  <c r="BG621" i="44"/>
  <c r="BP621" i="44" s="1"/>
  <c r="BG818" i="44"/>
  <c r="BG745" i="44"/>
  <c r="BP745" i="44" s="1"/>
  <c r="BG283" i="44"/>
  <c r="BP283" i="44" s="1"/>
  <c r="BG906" i="44"/>
  <c r="BP906" i="44" s="1"/>
  <c r="BQ906" i="44" s="1"/>
  <c r="BG897" i="44"/>
  <c r="BP897" i="44" s="1"/>
  <c r="BQ897" i="44" s="1"/>
  <c r="BG26" i="44"/>
  <c r="BG360" i="44"/>
  <c r="BP360" i="44" s="1"/>
  <c r="BG53" i="44"/>
  <c r="BP53" i="44" s="1"/>
  <c r="BG14" i="44"/>
  <c r="BP14" i="44" s="1"/>
  <c r="BQ14" i="44" s="1"/>
  <c r="BG68" i="44"/>
  <c r="BP68" i="44" s="1"/>
  <c r="BQ68" i="44" s="1"/>
  <c r="BG864" i="44"/>
  <c r="BG524" i="44"/>
  <c r="BP524" i="44" s="1"/>
  <c r="BG182" i="44"/>
  <c r="BG472" i="44"/>
  <c r="BP472" i="44" s="1"/>
  <c r="BQ472" i="44" s="1"/>
  <c r="BG216" i="44"/>
  <c r="BP216" i="44" s="1"/>
  <c r="BG212" i="44"/>
  <c r="BG682" i="44"/>
  <c r="BP682" i="44" s="1"/>
  <c r="BG501" i="44"/>
  <c r="BG985" i="44"/>
  <c r="BG246" i="44"/>
  <c r="BP246" i="44" s="1"/>
  <c r="BG945" i="44"/>
  <c r="BP945" i="44" s="1"/>
  <c r="BG645" i="44"/>
  <c r="BP645" i="44" s="1"/>
  <c r="BG832" i="44"/>
  <c r="BP832" i="44" s="1"/>
  <c r="BG690" i="44"/>
  <c r="BP690" i="44" s="1"/>
  <c r="BG891" i="44"/>
  <c r="BG881" i="44"/>
  <c r="BP881" i="44" s="1"/>
  <c r="BQ881" i="44" s="1"/>
  <c r="BG922" i="44"/>
  <c r="BP922" i="44" s="1"/>
  <c r="BG491" i="44"/>
  <c r="BP491" i="44" s="1"/>
  <c r="BQ491" i="44" s="1"/>
  <c r="BG522" i="44"/>
  <c r="BG240" i="44"/>
  <c r="BG318" i="44"/>
  <c r="BP318" i="44" s="1"/>
  <c r="BG872" i="44"/>
  <c r="BP872" i="44" s="1"/>
  <c r="BQ872" i="44" s="1"/>
  <c r="BG980" i="44"/>
  <c r="BP980" i="44" s="1"/>
  <c r="BQ980" i="44" s="1"/>
  <c r="BG917" i="44"/>
  <c r="BP917" i="44" s="1"/>
  <c r="BQ917" i="44" s="1"/>
  <c r="BG504" i="44"/>
  <c r="BG520" i="44"/>
  <c r="BG456" i="44"/>
  <c r="BG422" i="44"/>
  <c r="BP422" i="44" s="1"/>
  <c r="BQ422" i="44" s="1"/>
  <c r="BG471" i="44"/>
  <c r="BP471" i="44" s="1"/>
  <c r="BG293" i="44"/>
  <c r="BP293" i="44" s="1"/>
  <c r="BG400" i="44"/>
  <c r="BP400" i="44" s="1"/>
  <c r="BG242" i="44"/>
  <c r="BG683" i="44"/>
  <c r="BP683" i="44" s="1"/>
  <c r="BG804" i="44"/>
  <c r="BP804" i="44" s="1"/>
  <c r="BG726" i="44"/>
  <c r="BP726" i="44" s="1"/>
  <c r="BG49" i="44"/>
  <c r="BP49" i="44" s="1"/>
  <c r="BQ49" i="44" s="1"/>
  <c r="BG688" i="44"/>
  <c r="BP688" i="44" s="1"/>
  <c r="BG939" i="44"/>
  <c r="BG349" i="44"/>
  <c r="BG191" i="44"/>
  <c r="BP191" i="44" s="1"/>
  <c r="BQ191" i="44" s="1"/>
  <c r="BG496" i="44"/>
  <c r="BP496" i="44" s="1"/>
  <c r="BG502" i="44"/>
  <c r="BP502" i="44" s="1"/>
  <c r="BG174" i="44"/>
  <c r="BP174" i="44" s="1"/>
  <c r="BQ174" i="44" s="1"/>
  <c r="BG624" i="44"/>
  <c r="BG900" i="44"/>
  <c r="BP900" i="44" s="1"/>
  <c r="BG603" i="44"/>
  <c r="BP603" i="44" s="1"/>
  <c r="BG36" i="44"/>
  <c r="BP36" i="44" s="1"/>
  <c r="BG61" i="44"/>
  <c r="BP61" i="44" s="1"/>
  <c r="BQ61" i="44" s="1"/>
  <c r="BG193" i="44"/>
  <c r="BP193" i="44" s="1"/>
  <c r="BG735" i="44"/>
  <c r="BP735" i="44" s="1"/>
  <c r="BG189" i="44"/>
  <c r="BG186" i="44"/>
  <c r="BP186" i="44" s="1"/>
  <c r="BQ186" i="44" s="1"/>
  <c r="BG618" i="44"/>
  <c r="BP618" i="44" s="1"/>
  <c r="BG799" i="44"/>
  <c r="BG909" i="44"/>
  <c r="BG545" i="44"/>
  <c r="BG744" i="44"/>
  <c r="BP744" i="44" s="1"/>
  <c r="BG261" i="44"/>
  <c r="BG322" i="44"/>
  <c r="BP322" i="44" s="1"/>
  <c r="BG982" i="44"/>
  <c r="BP982" i="44" s="1"/>
  <c r="BQ982" i="44" s="1"/>
  <c r="BG589" i="44"/>
  <c r="BG566" i="44"/>
  <c r="BP566" i="44" s="1"/>
  <c r="BG207" i="44"/>
  <c r="BG557" i="44"/>
  <c r="BP557" i="44" s="1"/>
  <c r="BG673" i="44"/>
  <c r="BP673" i="44" s="1"/>
  <c r="BG855" i="44"/>
  <c r="BP855" i="44" s="1"/>
  <c r="BQ855" i="44" s="1"/>
  <c r="BG787" i="44"/>
  <c r="BP787" i="44" s="1"/>
  <c r="BG810" i="44"/>
  <c r="BG179" i="44"/>
  <c r="BP179" i="44" s="1"/>
  <c r="BG648" i="44"/>
  <c r="BP648" i="44" s="1"/>
  <c r="BG639" i="44"/>
  <c r="BP639" i="44" s="1"/>
  <c r="BG209" i="44"/>
  <c r="BP209" i="44" s="1"/>
  <c r="BG723" i="44"/>
  <c r="BP723" i="44" s="1"/>
  <c r="BG661" i="44"/>
  <c r="BP661" i="44" s="1"/>
  <c r="BG766" i="44"/>
  <c r="BG762" i="44"/>
  <c r="BP762" i="44" s="1"/>
  <c r="BG869" i="44"/>
  <c r="BP869" i="44" s="1"/>
  <c r="BQ869" i="44" s="1"/>
  <c r="BG893" i="44"/>
  <c r="BP893" i="44" s="1"/>
  <c r="BQ893" i="44" s="1"/>
  <c r="BG710" i="44"/>
  <c r="BP710" i="44" s="1"/>
  <c r="BG731" i="44"/>
  <c r="BG734" i="44"/>
  <c r="BP734" i="44" s="1"/>
  <c r="BG286" i="44"/>
  <c r="BP286" i="44" s="1"/>
  <c r="BG423" i="44"/>
  <c r="BP423" i="44" s="1"/>
  <c r="BG220" i="44"/>
  <c r="BP220" i="44" s="1"/>
  <c r="BG617" i="44"/>
  <c r="BP617" i="44" s="1"/>
  <c r="BQ617" i="44" s="1"/>
  <c r="BG290" i="44"/>
  <c r="BP290" i="44" s="1"/>
  <c r="BG408" i="44"/>
  <c r="BG214" i="44"/>
  <c r="BP214" i="44" s="1"/>
  <c r="BG402" i="44"/>
  <c r="BP402" i="44" s="1"/>
  <c r="BG614" i="44"/>
  <c r="BG358" i="44"/>
  <c r="BP358" i="44" s="1"/>
  <c r="BQ358" i="44" s="1"/>
  <c r="BG277" i="44"/>
  <c r="BG722" i="44"/>
  <c r="BG674" i="44"/>
  <c r="BP674" i="44" s="1"/>
  <c r="BG752" i="44"/>
  <c r="BP752" i="44" s="1"/>
  <c r="BG719" i="44"/>
  <c r="BP719" i="44" s="1"/>
  <c r="BQ719" i="44" s="1"/>
  <c r="BG498" i="44"/>
  <c r="BG746" i="44"/>
  <c r="BP746" i="44" s="1"/>
  <c r="BG958" i="44"/>
  <c r="BG354" i="44"/>
  <c r="BP354" i="44" s="1"/>
  <c r="BQ354" i="44" s="1"/>
  <c r="BG749" i="44"/>
  <c r="BP749" i="44" s="1"/>
  <c r="BG494" i="44"/>
  <c r="BP494" i="44" s="1"/>
  <c r="BQ494" i="44" s="1"/>
  <c r="BG704" i="44"/>
  <c r="BP704" i="44" s="1"/>
  <c r="BG229" i="44"/>
  <c r="BG1002" i="44"/>
  <c r="BP1002" i="44" s="1"/>
  <c r="BG330" i="44"/>
  <c r="BP330" i="44" s="1"/>
  <c r="BG52" i="44"/>
  <c r="BP52" i="44" s="1"/>
  <c r="BG921" i="44"/>
  <c r="BP921" i="44" s="1"/>
  <c r="BQ921" i="44" s="1"/>
  <c r="BG848" i="44"/>
  <c r="BP848" i="44" s="1"/>
  <c r="BQ848" i="44" s="1"/>
  <c r="BG119" i="44"/>
  <c r="BG458" i="44"/>
  <c r="BG737" i="44"/>
  <c r="BP737" i="44" s="1"/>
  <c r="BG96" i="44"/>
  <c r="BP96" i="44" s="1"/>
  <c r="BQ96" i="44" s="1"/>
  <c r="BG373" i="44"/>
  <c r="BP373" i="44" s="1"/>
  <c r="BG129" i="44"/>
  <c r="BP129" i="44" s="1"/>
  <c r="BQ129" i="44" s="1"/>
  <c r="BG382" i="44"/>
  <c r="BG251" i="44"/>
  <c r="BP251" i="44" s="1"/>
  <c r="BQ251" i="44" s="1"/>
  <c r="BG257" i="44"/>
  <c r="BG85" i="44"/>
  <c r="BP85" i="44" s="1"/>
  <c r="BG385" i="44"/>
  <c r="BP385" i="44" s="1"/>
  <c r="BG84" i="44"/>
  <c r="BP84" i="44" s="1"/>
  <c r="BG969" i="44"/>
  <c r="BP969" i="44" s="1"/>
  <c r="BQ969" i="44" s="1"/>
  <c r="BG377" i="44"/>
  <c r="BG142" i="44"/>
  <c r="BP142" i="44" s="1"/>
  <c r="BQ142" i="44" s="1"/>
  <c r="BG203" i="44"/>
  <c r="BP203" i="44" s="1"/>
  <c r="BG83" i="44"/>
  <c r="BP83" i="44" s="1"/>
  <c r="BQ83" i="44" s="1"/>
  <c r="BG135" i="44"/>
  <c r="BP135" i="44" s="1"/>
  <c r="BG164" i="44"/>
  <c r="BG966" i="44"/>
  <c r="BG156" i="44"/>
  <c r="BP156" i="44" s="1"/>
  <c r="BG976" i="44"/>
  <c r="BP976" i="44" s="1"/>
  <c r="BQ976" i="44" s="1"/>
  <c r="BG165" i="44"/>
  <c r="BP165" i="44" s="1"/>
  <c r="BQ165" i="44" s="1"/>
  <c r="BG81" i="44"/>
  <c r="BP81" i="44" s="1"/>
  <c r="BG141" i="44"/>
  <c r="BP141" i="44" s="1"/>
  <c r="BG206" i="44"/>
  <c r="BG148" i="44"/>
  <c r="BP148" i="44" s="1"/>
  <c r="BG147" i="44"/>
  <c r="BP147" i="44" s="1"/>
  <c r="BG172" i="44"/>
  <c r="BG383" i="44"/>
  <c r="BP383" i="44" s="1"/>
  <c r="BG962" i="44"/>
  <c r="BG87" i="44"/>
  <c r="BG378" i="44"/>
  <c r="BP378" i="44" s="1"/>
  <c r="BG388" i="44"/>
  <c r="BP388" i="44" s="1"/>
  <c r="BG974" i="44"/>
  <c r="BP974" i="44" s="1"/>
  <c r="BQ974" i="44" s="1"/>
  <c r="BG376" i="44"/>
  <c r="BP376" i="44" s="1"/>
  <c r="BG978" i="44"/>
  <c r="BP978" i="44" s="1"/>
  <c r="BG134" i="44"/>
  <c r="BG253" i="44"/>
  <c r="BP253" i="44" s="1"/>
  <c r="BQ253" i="44" s="1"/>
  <c r="BG250" i="44"/>
  <c r="BP250" i="44" s="1"/>
  <c r="BG380" i="44"/>
  <c r="BP380" i="44" s="1"/>
  <c r="BQ380" i="44" s="1"/>
  <c r="BG79" i="44"/>
  <c r="BG249" i="44"/>
  <c r="BG255" i="44"/>
  <c r="BP255" i="44" s="1"/>
  <c r="BG205" i="44"/>
  <c r="BP205" i="44" s="1"/>
  <c r="BG130" i="44"/>
  <c r="BP130" i="44" s="1"/>
  <c r="BG173" i="44"/>
  <c r="BG202" i="44"/>
  <c r="BG153" i="44"/>
  <c r="BP153" i="44" s="1"/>
  <c r="BG74" i="44"/>
  <c r="BG157" i="44"/>
  <c r="BP157" i="44" s="1"/>
  <c r="BG168" i="44"/>
  <c r="BP168" i="44" s="1"/>
  <c r="BG160" i="44"/>
  <c r="BP160" i="44" s="1"/>
  <c r="BG150" i="44"/>
  <c r="BP150" i="44" s="1"/>
  <c r="BQ150" i="44" s="1"/>
  <c r="BG152" i="44"/>
  <c r="BG140" i="44"/>
  <c r="BP140" i="44" s="1"/>
  <c r="BG972" i="44"/>
  <c r="BP972" i="44" s="1"/>
  <c r="BG145" i="44"/>
  <c r="BG960" i="44"/>
  <c r="BP960" i="44" s="1"/>
  <c r="BQ960" i="44" s="1"/>
  <c r="BG252" i="44"/>
  <c r="BP252" i="44" s="1"/>
  <c r="BQ252" i="44" s="1"/>
  <c r="BG154" i="44"/>
  <c r="BP154" i="44" s="1"/>
  <c r="BG167" i="44"/>
  <c r="BG258" i="44"/>
  <c r="BP258" i="44" s="1"/>
  <c r="BQ258" i="44" s="1"/>
  <c r="BG136" i="44"/>
  <c r="BP136" i="44" s="1"/>
  <c r="BG369" i="44"/>
  <c r="BP369" i="44" s="1"/>
  <c r="BG965" i="44"/>
  <c r="BP965" i="44" s="1"/>
  <c r="BG381" i="44"/>
  <c r="BG967" i="44"/>
  <c r="BP967" i="44" s="1"/>
  <c r="BG964" i="44"/>
  <c r="BG971" i="44"/>
  <c r="BP971" i="44" s="1"/>
  <c r="BQ971" i="44" s="1"/>
  <c r="BG968" i="44"/>
  <c r="BP968" i="44" s="1"/>
  <c r="BG384" i="44"/>
  <c r="BP384" i="44" s="1"/>
  <c r="BG132" i="44"/>
  <c r="BP132" i="44" s="1"/>
  <c r="BG370" i="44"/>
  <c r="BG372" i="44"/>
  <c r="BP372" i="44" s="1"/>
  <c r="BG959" i="44"/>
  <c r="BP959" i="44" s="1"/>
  <c r="BQ959" i="44" s="1"/>
  <c r="BG146" i="44"/>
  <c r="BP146" i="44" s="1"/>
  <c r="BQ146" i="44" s="1"/>
  <c r="BG256" i="44"/>
  <c r="BP256" i="44" s="1"/>
  <c r="BQ256" i="44" s="1"/>
  <c r="BG75" i="44"/>
  <c r="BG374" i="44"/>
  <c r="BP374" i="44" s="1"/>
  <c r="BQ374" i="44" s="1"/>
  <c r="BG131" i="44"/>
  <c r="BP131" i="44" s="1"/>
  <c r="BQ131" i="44" s="1"/>
  <c r="BG10" i="44"/>
  <c r="BP10" i="44" s="1"/>
  <c r="BG80" i="44"/>
  <c r="BP80" i="44" s="1"/>
  <c r="BQ80" i="44" s="1"/>
  <c r="BG178" i="44"/>
  <c r="BP178" i="44" s="1"/>
  <c r="BG138" i="44"/>
  <c r="BP138" i="44" s="1"/>
  <c r="BG151" i="44"/>
  <c r="BG169" i="44"/>
  <c r="BP169" i="44" s="1"/>
  <c r="BQ169" i="44" s="1"/>
  <c r="BG86" i="44"/>
  <c r="BP86" i="44" s="1"/>
  <c r="BQ86" i="44" s="1"/>
  <c r="BG963" i="44"/>
  <c r="BG155" i="44"/>
  <c r="BG143" i="44"/>
  <c r="BG137" i="44"/>
  <c r="BP137" i="44" s="1"/>
  <c r="BG973" i="44"/>
  <c r="BP973" i="44" s="1"/>
  <c r="BQ973" i="44" s="1"/>
  <c r="BG77" i="44"/>
  <c r="BP77" i="44" s="1"/>
  <c r="BG158" i="44"/>
  <c r="BP158" i="44" s="1"/>
  <c r="BQ158" i="44" s="1"/>
  <c r="BG176" i="44"/>
  <c r="BP176" i="44" s="1"/>
  <c r="BG162" i="44"/>
  <c r="BG144" i="44"/>
  <c r="BG149" i="44"/>
  <c r="BP149" i="44" s="1"/>
  <c r="BQ149" i="44" s="1"/>
  <c r="BG133" i="44"/>
  <c r="BG386" i="44"/>
  <c r="BG254" i="44"/>
  <c r="BP254" i="44" s="1"/>
  <c r="BQ254" i="44" s="1"/>
  <c r="BG88" i="44"/>
  <c r="BG82" i="44"/>
  <c r="BG371" i="44"/>
  <c r="BP371" i="44" s="1"/>
  <c r="BG375" i="44"/>
  <c r="BP375" i="44" s="1"/>
  <c r="BG379" i="44"/>
  <c r="BP379" i="44" s="1"/>
  <c r="BG78" i="44"/>
  <c r="BP78" i="44" s="1"/>
  <c r="BQ78" i="44" s="1"/>
  <c r="BG387" i="44"/>
  <c r="BP387" i="44" s="1"/>
  <c r="BG975" i="44"/>
  <c r="BG970" i="44"/>
  <c r="BP970" i="44" s="1"/>
  <c r="BQ970" i="44" s="1"/>
  <c r="BG961" i="44"/>
  <c r="BP961" i="44" s="1"/>
  <c r="BJ59" i="44"/>
  <c r="BV59" i="44" s="1"/>
  <c r="BW59" i="44" s="1"/>
  <c r="BJ582" i="44"/>
  <c r="BV582" i="44" s="1"/>
  <c r="BJ56" i="44"/>
  <c r="BJ339" i="44"/>
  <c r="BJ38" i="44"/>
  <c r="BJ60" i="44"/>
  <c r="BV60" i="44" s="1"/>
  <c r="BW60" i="44" s="1"/>
  <c r="BJ337" i="44"/>
  <c r="BV337" i="44" s="1"/>
  <c r="BW337" i="44" s="1"/>
  <c r="BJ695" i="44"/>
  <c r="BJ23" i="44"/>
  <c r="BJ577" i="44"/>
  <c r="BJ29" i="44"/>
  <c r="BV29" i="44" s="1"/>
  <c r="BJ233" i="44"/>
  <c r="BV233" i="44" s="1"/>
  <c r="BJ643" i="44"/>
  <c r="BV643" i="44" s="1"/>
  <c r="BJ417" i="44"/>
  <c r="BV417" i="44" s="1"/>
  <c r="BJ409" i="44"/>
  <c r="BJ223" i="44"/>
  <c r="BV223" i="44" s="1"/>
  <c r="BJ276" i="44"/>
  <c r="BV276" i="44" s="1"/>
  <c r="BJ228" i="44"/>
  <c r="BV228" i="44" s="1"/>
  <c r="BJ235" i="44"/>
  <c r="BV235" i="44" s="1"/>
  <c r="BJ790" i="44"/>
  <c r="BV790" i="44" s="1"/>
  <c r="BJ334" i="44"/>
  <c r="BJ808" i="44"/>
  <c r="BJ273" i="44"/>
  <c r="BV273" i="44" s="1"/>
  <c r="BW273" i="44" s="1"/>
  <c r="BJ796" i="44"/>
  <c r="BV796" i="44" s="1"/>
  <c r="BJ234" i="44"/>
  <c r="BV234" i="44" s="1"/>
  <c r="BJ34" i="44"/>
  <c r="BJ13" i="44"/>
  <c r="BJ35" i="44"/>
  <c r="BV35" i="44" s="1"/>
  <c r="BJ343" i="44"/>
  <c r="BV343" i="44" s="1"/>
  <c r="BW343" i="44" s="1"/>
  <c r="BJ54" i="44"/>
  <c r="BV54" i="44" s="1"/>
  <c r="BW54" i="44" s="1"/>
  <c r="BJ65" i="44"/>
  <c r="BV65" i="44" s="1"/>
  <c r="BW65" i="44" s="1"/>
  <c r="BJ753" i="44"/>
  <c r="BV753" i="44" s="1"/>
  <c r="BJ759" i="44"/>
  <c r="BJ773" i="44"/>
  <c r="BJ63" i="44"/>
  <c r="BV63" i="44" s="1"/>
  <c r="BW63" i="44" s="1"/>
  <c r="BJ708" i="44"/>
  <c r="BV708" i="44" s="1"/>
  <c r="BJ694" i="44"/>
  <c r="BV694" i="44" s="1"/>
  <c r="BW694" i="44" s="1"/>
  <c r="BJ45" i="44"/>
  <c r="BV45" i="44" s="1"/>
  <c r="BW45" i="44" s="1"/>
  <c r="BJ41" i="44"/>
  <c r="BJ707" i="44"/>
  <c r="BV707" i="44" s="1"/>
  <c r="BJ763" i="44"/>
  <c r="BV763" i="44" s="1"/>
  <c r="BJ415" i="44"/>
  <c r="BV415" i="44" s="1"/>
  <c r="BJ347" i="44"/>
  <c r="BV347" i="44" s="1"/>
  <c r="BW347" i="44" s="1"/>
  <c r="BJ222" i="44"/>
  <c r="BV222" i="44" s="1"/>
  <c r="BJ28" i="44"/>
  <c r="BJ575" i="44"/>
  <c r="BJ517" i="44"/>
  <c r="BV517" i="44" s="1"/>
  <c r="BW517" i="44" s="1"/>
  <c r="BJ642" i="44"/>
  <c r="BV642" i="44" s="1"/>
  <c r="BJ342" i="44"/>
  <c r="BV342" i="44" s="1"/>
  <c r="BW342" i="44" s="1"/>
  <c r="BJ30" i="44"/>
  <c r="BJ803" i="44"/>
  <c r="BJ573" i="44"/>
  <c r="BV573" i="44" s="1"/>
  <c r="BJ795" i="44"/>
  <c r="BV795" i="44" s="1"/>
  <c r="BJ428" i="44"/>
  <c r="BV428" i="44" s="1"/>
  <c r="BJ62" i="44"/>
  <c r="BV62" i="44" s="1"/>
  <c r="BJ48" i="44"/>
  <c r="BV48" i="44" s="1"/>
  <c r="BJ689" i="44"/>
  <c r="BV689" i="44" s="1"/>
  <c r="BJ705" i="44"/>
  <c r="BJ523" i="44"/>
  <c r="BV523" i="44" s="1"/>
  <c r="BJ629" i="44"/>
  <c r="BV629" i="44" s="1"/>
  <c r="BJ274" i="44"/>
  <c r="BV274" i="44" s="1"/>
  <c r="BJ1009" i="44"/>
  <c r="BV1009" i="44" s="1"/>
  <c r="BW1009" i="44" s="1"/>
  <c r="BJ139" i="44"/>
  <c r="BJ819" i="44"/>
  <c r="BJ595" i="44"/>
  <c r="BV595" i="44" s="1"/>
  <c r="BJ627" i="44"/>
  <c r="BV627" i="44" s="1"/>
  <c r="BJ1007" i="44"/>
  <c r="BV1007" i="44" s="1"/>
  <c r="BJ912" i="44"/>
  <c r="BV912" i="44" s="1"/>
  <c r="BJ33" i="44"/>
  <c r="BV33" i="44" s="1"/>
  <c r="BJ815" i="44"/>
  <c r="BJ903" i="44"/>
  <c r="BV903" i="44" s="1"/>
  <c r="BW903" i="44" s="1"/>
  <c r="BJ654" i="44"/>
  <c r="BV654" i="44" s="1"/>
  <c r="BJ549" i="44"/>
  <c r="BJ485" i="44"/>
  <c r="BV485" i="44" s="1"/>
  <c r="BJ431" i="44"/>
  <c r="BJ555" i="44"/>
  <c r="BV555" i="44" s="1"/>
  <c r="BJ750" i="44"/>
  <c r="BV750" i="44" s="1"/>
  <c r="BJ500" i="44"/>
  <c r="BV500" i="44" s="1"/>
  <c r="BJ564" i="44"/>
  <c r="BV564" i="44" s="1"/>
  <c r="BW564" i="44" s="1"/>
  <c r="BJ546" i="44"/>
  <c r="BV546" i="44" s="1"/>
  <c r="BJ687" i="44"/>
  <c r="BJ858" i="44"/>
  <c r="BJ830" i="44"/>
  <c r="BV830" i="44" s="1"/>
  <c r="BJ547" i="44"/>
  <c r="BV547" i="44" s="1"/>
  <c r="BJ716" i="44"/>
  <c r="BJ553" i="44"/>
  <c r="BV553" i="44" s="1"/>
  <c r="BJ556" i="44"/>
  <c r="BJ11" i="44"/>
  <c r="BV11" i="44" s="1"/>
  <c r="BJ821" i="44"/>
  <c r="BJ779" i="44"/>
  <c r="BV779" i="44" s="1"/>
  <c r="BJ558" i="44"/>
  <c r="BV558" i="44" s="1"/>
  <c r="BW558" i="44" s="1"/>
  <c r="BJ887" i="44"/>
  <c r="BV887" i="44" s="1"/>
  <c r="BW887" i="44" s="1"/>
  <c r="BJ703" i="44"/>
  <c r="BV703" i="44" s="1"/>
  <c r="BJ764" i="44"/>
  <c r="BJ756" i="44"/>
  <c r="BV756" i="44" s="1"/>
  <c r="BJ794" i="44"/>
  <c r="BV794" i="44" s="1"/>
  <c r="BJ699" i="44"/>
  <c r="BV699" i="44" s="1"/>
  <c r="BJ588" i="44"/>
  <c r="BV588" i="44" s="1"/>
  <c r="BW588" i="44" s="1"/>
  <c r="BJ843" i="44"/>
  <c r="BJ791" i="44"/>
  <c r="BV791" i="44" s="1"/>
  <c r="BJ758" i="44"/>
  <c r="BV758" i="44" s="1"/>
  <c r="BJ771" i="44"/>
  <c r="BV771" i="44" s="1"/>
  <c r="BJ806" i="44"/>
  <c r="BV806" i="44" s="1"/>
  <c r="BJ950" i="44"/>
  <c r="BV950" i="44" s="1"/>
  <c r="BW950" i="44" s="1"/>
  <c r="BJ899" i="44"/>
  <c r="BJ920" i="44"/>
  <c r="BJ601" i="44"/>
  <c r="BV601" i="44" s="1"/>
  <c r="BJ271" i="44"/>
  <c r="BV271" i="44" s="1"/>
  <c r="BW271" i="44" s="1"/>
  <c r="BJ928" i="44"/>
  <c r="BV928" i="44" s="1"/>
  <c r="BW928" i="44" s="1"/>
  <c r="BJ345" i="44"/>
  <c r="BV345" i="44" s="1"/>
  <c r="BW345" i="44" s="1"/>
  <c r="BJ923" i="44"/>
  <c r="BJ932" i="44"/>
  <c r="BV932" i="44" s="1"/>
  <c r="BJ346" i="44"/>
  <c r="BV346" i="44" s="1"/>
  <c r="BJ112" i="44"/>
  <c r="BV112" i="44" s="1"/>
  <c r="BW112" i="44" s="1"/>
  <c r="BJ935" i="44"/>
  <c r="BV935" i="44" s="1"/>
  <c r="BW935" i="44" s="1"/>
  <c r="BJ127" i="44"/>
  <c r="BV127" i="44" s="1"/>
  <c r="BJ1006" i="44"/>
  <c r="BV1006" i="44" s="1"/>
  <c r="BJ98" i="44"/>
  <c r="BJ949" i="44"/>
  <c r="BV949" i="44" s="1"/>
  <c r="BW949" i="44" s="1"/>
  <c r="BJ916" i="44"/>
  <c r="BV916" i="44" s="1"/>
  <c r="BW916" i="44" s="1"/>
  <c r="BJ628" i="44"/>
  <c r="BV628" i="44" s="1"/>
  <c r="BJ194" i="44"/>
  <c r="BV194" i="44" s="1"/>
  <c r="BJ953" i="44"/>
  <c r="BJ121" i="44"/>
  <c r="BV121" i="44" s="1"/>
  <c r="BJ619" i="44"/>
  <c r="BJ355" i="44"/>
  <c r="BV355" i="44" s="1"/>
  <c r="BJ584" i="44"/>
  <c r="BV584" i="44" s="1"/>
  <c r="BW584" i="44" s="1"/>
  <c r="BJ981" i="44"/>
  <c r="BV981" i="44" s="1"/>
  <c r="BW981" i="44" s="1"/>
  <c r="BJ302" i="44"/>
  <c r="BV302" i="44" s="1"/>
  <c r="BJ596" i="44"/>
  <c r="BJ306" i="44"/>
  <c r="BV306" i="44" s="1"/>
  <c r="BJ195" i="44"/>
  <c r="BV195" i="44" s="1"/>
  <c r="BJ204" i="44"/>
  <c r="BV204" i="44" s="1"/>
  <c r="BJ534" i="44"/>
  <c r="BV534" i="44" s="1"/>
  <c r="BW534" i="44" s="1"/>
  <c r="BJ635" i="44"/>
  <c r="BJ393" i="44"/>
  <c r="BV393" i="44" s="1"/>
  <c r="BJ403" i="44"/>
  <c r="BV403" i="44" s="1"/>
  <c r="BJ638" i="44"/>
  <c r="BV638" i="44" s="1"/>
  <c r="BJ301" i="44"/>
  <c r="BV301" i="44" s="1"/>
  <c r="BW301" i="44" s="1"/>
  <c r="BJ542" i="44"/>
  <c r="BV542" i="44" s="1"/>
  <c r="BW542" i="44" s="1"/>
  <c r="BJ880" i="44"/>
  <c r="BJ805" i="44"/>
  <c r="BJ677" i="44"/>
  <c r="BV677" i="44" s="1"/>
  <c r="BW677" i="44" s="1"/>
  <c r="BJ551" i="44"/>
  <c r="BV551" i="44" s="1"/>
  <c r="BW551" i="44" s="1"/>
  <c r="BJ219" i="44"/>
  <c r="BV219" i="44" s="1"/>
  <c r="BJ644" i="44"/>
  <c r="BJ865" i="44"/>
  <c r="BJ659" i="44"/>
  <c r="BV659" i="44" s="1"/>
  <c r="BJ248" i="44"/>
  <c r="BJ304" i="44"/>
  <c r="BV304" i="44" s="1"/>
  <c r="BJ508" i="44"/>
  <c r="BV508" i="44" s="1"/>
  <c r="BW508" i="44" s="1"/>
  <c r="BJ778" i="44"/>
  <c r="BV778" i="44" s="1"/>
  <c r="BJ272" i="44"/>
  <c r="BV272" i="44" s="1"/>
  <c r="BJ12" i="44"/>
  <c r="BJ866" i="44"/>
  <c r="BV866" i="44" s="1"/>
  <c r="BW866" i="44" s="1"/>
  <c r="BJ711" i="44"/>
  <c r="BV711" i="44" s="1"/>
  <c r="BW711" i="44" s="1"/>
  <c r="BJ441" i="44"/>
  <c r="BV441" i="44" s="1"/>
  <c r="BJ809" i="44"/>
  <c r="BV809" i="44" s="1"/>
  <c r="BJ571" i="44"/>
  <c r="BJ486" i="44"/>
  <c r="BV486" i="44" s="1"/>
  <c r="BJ755" i="44"/>
  <c r="BV755" i="44" s="1"/>
  <c r="BJ754" i="44"/>
  <c r="BV754" i="44" s="1"/>
  <c r="BJ713" i="44"/>
  <c r="BV713" i="44" s="1"/>
  <c r="BJ777" i="44"/>
  <c r="BV777" i="44" s="1"/>
  <c r="BJ732" i="44"/>
  <c r="BV732" i="44" s="1"/>
  <c r="BJ396" i="44"/>
  <c r="BJ936" i="44"/>
  <c r="BV936" i="44" s="1"/>
  <c r="BW936" i="44" s="1"/>
  <c r="BJ942" i="44"/>
  <c r="BV942" i="44" s="1"/>
  <c r="BW942" i="44" s="1"/>
  <c r="BJ827" i="44"/>
  <c r="BV827" i="44" s="1"/>
  <c r="BJ561" i="44"/>
  <c r="BJ544" i="44"/>
  <c r="BJ957" i="44"/>
  <c r="BJ27" i="44"/>
  <c r="BJ516" i="44"/>
  <c r="BV516" i="44" s="1"/>
  <c r="BJ701" i="44"/>
  <c r="BV701" i="44" s="1"/>
  <c r="BW701" i="44" s="1"/>
  <c r="BJ857" i="44"/>
  <c r="BV857" i="44" s="1"/>
  <c r="BW857" i="44" s="1"/>
  <c r="BJ567" i="44"/>
  <c r="BV567" i="44" s="1"/>
  <c r="BJ47" i="44"/>
  <c r="BJ824" i="44"/>
  <c r="BV824" i="44" s="1"/>
  <c r="BW824" i="44" s="1"/>
  <c r="BJ437" i="44"/>
  <c r="BV437" i="44" s="1"/>
  <c r="BJ828" i="44"/>
  <c r="BJ21" i="44"/>
  <c r="BV21" i="44" s="1"/>
  <c r="BJ702" i="44"/>
  <c r="BJ361" i="44"/>
  <c r="BJ184" i="44"/>
  <c r="BJ280" i="44"/>
  <c r="BV280" i="44" s="1"/>
  <c r="BJ902" i="44"/>
  <c r="BV902" i="44" s="1"/>
  <c r="BW902" i="44" s="1"/>
  <c r="BJ625" i="44"/>
  <c r="BV625" i="44" s="1"/>
  <c r="BW625" i="44" s="1"/>
  <c r="BJ232" i="44"/>
  <c r="BV232" i="44" s="1"/>
  <c r="BJ931" i="44"/>
  <c r="BJ356" i="44"/>
  <c r="BV356" i="44" s="1"/>
  <c r="BW356" i="44" s="1"/>
  <c r="BJ919" i="44"/>
  <c r="BV919" i="44" s="1"/>
  <c r="BW919" i="44" s="1"/>
  <c r="BJ297" i="44"/>
  <c r="BJ363" i="44"/>
  <c r="BV363" i="44" s="1"/>
  <c r="BJ115" i="44"/>
  <c r="BJ938" i="44"/>
  <c r="BV938" i="44" s="1"/>
  <c r="BW938" i="44" s="1"/>
  <c r="BJ667" i="44"/>
  <c r="BV667" i="44" s="1"/>
  <c r="BJ265" i="44"/>
  <c r="BV265" i="44" s="1"/>
  <c r="BW265" i="44" s="1"/>
  <c r="BJ410" i="44"/>
  <c r="BV410" i="44" s="1"/>
  <c r="BJ425" i="44"/>
  <c r="BV425" i="44" s="1"/>
  <c r="BW425" i="44" s="1"/>
  <c r="BJ941" i="44"/>
  <c r="BJ481" i="44"/>
  <c r="BJ640" i="44"/>
  <c r="BV640" i="44" s="1"/>
  <c r="BJ424" i="44"/>
  <c r="BV424" i="44" s="1"/>
  <c r="BJ493" i="44"/>
  <c r="BV493" i="44" s="1"/>
  <c r="BJ637" i="44"/>
  <c r="BJ905" i="44"/>
  <c r="BJ607" i="44"/>
  <c r="BV607" i="44" s="1"/>
  <c r="BW607" i="44" s="1"/>
  <c r="BJ180" i="44"/>
  <c r="BJ477" i="44"/>
  <c r="BV477" i="44" s="1"/>
  <c r="BJ611" i="44"/>
  <c r="BJ159" i="44"/>
  <c r="BJ509" i="44"/>
  <c r="BV509" i="44" s="1"/>
  <c r="BJ319" i="44"/>
  <c r="BJ213" i="44"/>
  <c r="BV213" i="44" s="1"/>
  <c r="BJ210" i="44"/>
  <c r="BV210" i="44" s="1"/>
  <c r="BJ73" i="44"/>
  <c r="BJ647" i="44"/>
  <c r="BJ442" i="44"/>
  <c r="BJ530" i="44"/>
  <c r="BV530" i="44" s="1"/>
  <c r="BJ834" i="44"/>
  <c r="BV834" i="44" s="1"/>
  <c r="BJ915" i="44"/>
  <c r="BV915" i="44" s="1"/>
  <c r="BW915" i="44" s="1"/>
  <c r="BJ656" i="44"/>
  <c r="BV656" i="44" s="1"/>
  <c r="BW656" i="44" s="1"/>
  <c r="BJ538" i="44"/>
  <c r="BJ712" i="44"/>
  <c r="BV712" i="44" s="1"/>
  <c r="BJ17" i="44"/>
  <c r="BJ113" i="44"/>
  <c r="BV113" i="44" s="1"/>
  <c r="BW113" i="44" s="1"/>
  <c r="BJ438" i="44"/>
  <c r="BV438" i="44" s="1"/>
  <c r="BJ467" i="44"/>
  <c r="BV467" i="44" s="1"/>
  <c r="BW467" i="44" s="1"/>
  <c r="BJ663" i="44"/>
  <c r="BV663" i="44" s="1"/>
  <c r="BJ870" i="44"/>
  <c r="BJ697" i="44"/>
  <c r="BV697" i="44" s="1"/>
  <c r="BJ994" i="44"/>
  <c r="BJ876" i="44"/>
  <c r="BV876" i="44" s="1"/>
  <c r="BJ989" i="44"/>
  <c r="BV989" i="44" s="1"/>
  <c r="BW989" i="44" s="1"/>
  <c r="BJ878" i="44"/>
  <c r="BV878" i="44" s="1"/>
  <c r="BW878" i="44" s="1"/>
  <c r="BJ698" i="44"/>
  <c r="BV698" i="44" s="1"/>
  <c r="BJ728" i="44"/>
  <c r="BJ492" i="44"/>
  <c r="BV492" i="44" s="1"/>
  <c r="BW492" i="44" s="1"/>
  <c r="BJ69" i="44"/>
  <c r="BV69" i="44" s="1"/>
  <c r="BJ39" i="44"/>
  <c r="BJ505" i="44"/>
  <c r="BV505" i="44" s="1"/>
  <c r="BJ459" i="44"/>
  <c r="BJ951" i="44"/>
  <c r="BJ470" i="44"/>
  <c r="BJ480" i="44"/>
  <c r="BV480" i="44" s="1"/>
  <c r="BJ696" i="44"/>
  <c r="BV696" i="44" s="1"/>
  <c r="BJ943" i="44"/>
  <c r="BV943" i="44" s="1"/>
  <c r="BW943" i="44" s="1"/>
  <c r="BJ946" i="44"/>
  <c r="BV946" i="44" s="1"/>
  <c r="BW946" i="44" s="1"/>
  <c r="BJ955" i="44"/>
  <c r="BJ97" i="44"/>
  <c r="BV97" i="44" s="1"/>
  <c r="BW97" i="44" s="1"/>
  <c r="BJ190" i="44"/>
  <c r="BV190" i="44" s="1"/>
  <c r="BJ185" i="44"/>
  <c r="BV185" i="44" s="1"/>
  <c r="BW185" i="44" s="1"/>
  <c r="BJ907" i="44"/>
  <c r="BV907" i="44" s="1"/>
  <c r="BW907" i="44" s="1"/>
  <c r="BJ405" i="44"/>
  <c r="BJ506" i="44"/>
  <c r="BV506" i="44" s="1"/>
  <c r="BJ128" i="44"/>
  <c r="BV128" i="44" s="1"/>
  <c r="BW128" i="44" s="1"/>
  <c r="BJ937" i="44"/>
  <c r="BV937" i="44" s="1"/>
  <c r="BJ598" i="44"/>
  <c r="BV598" i="44" s="1"/>
  <c r="BW598" i="44" s="1"/>
  <c r="BJ947" i="44"/>
  <c r="BJ929" i="44"/>
  <c r="BV929" i="44" s="1"/>
  <c r="BJ613" i="44"/>
  <c r="BJ898" i="44"/>
  <c r="BV898" i="44" s="1"/>
  <c r="BW898" i="44" s="1"/>
  <c r="BJ211" i="44"/>
  <c r="BV211" i="44" s="1"/>
  <c r="BJ952" i="44"/>
  <c r="BV952" i="44" s="1"/>
  <c r="BW952" i="44" s="1"/>
  <c r="BJ670" i="44"/>
  <c r="BV670" i="44" s="1"/>
  <c r="BJ412" i="44"/>
  <c r="BJ244" i="44"/>
  <c r="BJ365" i="44"/>
  <c r="BV365" i="44" s="1"/>
  <c r="BJ468" i="44"/>
  <c r="BV468" i="44" s="1"/>
  <c r="BJ622" i="44"/>
  <c r="BJ344" i="44"/>
  <c r="BV344" i="44" s="1"/>
  <c r="BJ426" i="44"/>
  <c r="BV426" i="44" s="1"/>
  <c r="BJ161" i="44"/>
  <c r="BJ326" i="44"/>
  <c r="BV326" i="44" s="1"/>
  <c r="BJ439" i="44"/>
  <c r="BV439" i="44" s="1"/>
  <c r="BJ650" i="44"/>
  <c r="BJ353" i="44"/>
  <c r="BV353" i="44" s="1"/>
  <c r="BW353" i="44" s="1"/>
  <c r="BJ305" i="44"/>
  <c r="BJ668" i="44"/>
  <c r="BV668" i="44" s="1"/>
  <c r="BJ587" i="44"/>
  <c r="BJ70" i="44"/>
  <c r="BV70" i="44" s="1"/>
  <c r="BJ581" i="44"/>
  <c r="BV581" i="44" s="1"/>
  <c r="BW581" i="44" s="1"/>
  <c r="BJ225" i="44"/>
  <c r="BV225" i="44" s="1"/>
  <c r="BJ275" i="44"/>
  <c r="BV275" i="44" s="1"/>
  <c r="BJ352" i="44"/>
  <c r="BJ868" i="44"/>
  <c r="BV868" i="44" s="1"/>
  <c r="BW868" i="44" s="1"/>
  <c r="BJ832" i="44"/>
  <c r="BV832" i="44" s="1"/>
  <c r="BJ245" i="44"/>
  <c r="BV245" i="44" s="1"/>
  <c r="BW245" i="44" s="1"/>
  <c r="BJ489" i="44"/>
  <c r="BV489" i="44" s="1"/>
  <c r="BJ623" i="44"/>
  <c r="BJ892" i="44"/>
  <c r="BJ237" i="44"/>
  <c r="BV237" i="44" s="1"/>
  <c r="BJ886" i="44"/>
  <c r="BV886" i="44" s="1"/>
  <c r="BJ829" i="44"/>
  <c r="BV829" i="44" s="1"/>
  <c r="BJ1008" i="44"/>
  <c r="BV1008" i="44" s="1"/>
  <c r="BJ853" i="44"/>
  <c r="BV853" i="44" s="1"/>
  <c r="BJ58" i="44"/>
  <c r="BJ841" i="44"/>
  <c r="BV841" i="44" s="1"/>
  <c r="BJ889" i="44"/>
  <c r="BV889" i="44" s="1"/>
  <c r="BJ22" i="44"/>
  <c r="BJ814" i="44"/>
  <c r="BV814" i="44" s="1"/>
  <c r="BJ95" i="44"/>
  <c r="BJ434" i="44"/>
  <c r="BV434" i="44" s="1"/>
  <c r="BW434" i="44" s="1"/>
  <c r="BJ606" i="44"/>
  <c r="BV606" i="44" s="1"/>
  <c r="BJ497" i="44"/>
  <c r="BV497" i="44" s="1"/>
  <c r="BJ807" i="44"/>
  <c r="BV807" i="44" s="1"/>
  <c r="BJ420" i="44"/>
  <c r="BJ839" i="44"/>
  <c r="BV839" i="44" s="1"/>
  <c r="BJ105" i="44"/>
  <c r="BJ739" i="44"/>
  <c r="BV739" i="44" s="1"/>
  <c r="BJ348" i="44"/>
  <c r="BV348" i="44" s="1"/>
  <c r="BJ733" i="44"/>
  <c r="BV733" i="44" s="1"/>
  <c r="BJ592" i="44"/>
  <c r="BJ429" i="44"/>
  <c r="BJ836" i="44"/>
  <c r="BJ690" i="44"/>
  <c r="BV690" i="44" s="1"/>
  <c r="BJ550" i="44"/>
  <c r="BV550" i="44" s="1"/>
  <c r="BJ873" i="44"/>
  <c r="BV873" i="44" s="1"/>
  <c r="BW873" i="44" s="1"/>
  <c r="BJ461" i="44"/>
  <c r="BV461" i="44" s="1"/>
  <c r="BW461" i="44" s="1"/>
  <c r="BJ540" i="44"/>
  <c r="BJ600" i="44"/>
  <c r="BJ715" i="44"/>
  <c r="BV715" i="44" s="1"/>
  <c r="BW715" i="44" s="1"/>
  <c r="BJ691" i="44"/>
  <c r="BV691" i="44" s="1"/>
  <c r="BJ891" i="44"/>
  <c r="BV891" i="44" s="1"/>
  <c r="BW891" i="44" s="1"/>
  <c r="BJ42" i="44"/>
  <c r="BV42" i="44" s="1"/>
  <c r="BW42" i="44" s="1"/>
  <c r="BJ552" i="44"/>
  <c r="BJ102" i="44"/>
  <c r="BJ825" i="44"/>
  <c r="BJ615" i="44"/>
  <c r="BV615" i="44" s="1"/>
  <c r="BJ331" i="44"/>
  <c r="BV331" i="44" s="1"/>
  <c r="BJ998" i="44"/>
  <c r="BV998" i="44" s="1"/>
  <c r="BW998" i="44" s="1"/>
  <c r="BJ812" i="44"/>
  <c r="BV812" i="44" s="1"/>
  <c r="BJ977" i="44"/>
  <c r="BJ452" i="44"/>
  <c r="BV452" i="44" s="1"/>
  <c r="BW452" i="44" s="1"/>
  <c r="BJ684" i="44"/>
  <c r="BV684" i="44" s="1"/>
  <c r="BJ769" i="44"/>
  <c r="BV769" i="44" s="1"/>
  <c r="BJ298" i="44"/>
  <c r="BV298" i="44" s="1"/>
  <c r="BW298" i="44" s="1"/>
  <c r="BJ483" i="44"/>
  <c r="BJ781" i="44"/>
  <c r="BV781" i="44" s="1"/>
  <c r="BJ877" i="44"/>
  <c r="BV877" i="44" s="1"/>
  <c r="BJ215" i="44"/>
  <c r="BV215" i="44" s="1"/>
  <c r="BW215" i="44" s="1"/>
  <c r="BJ847" i="44"/>
  <c r="BV847" i="44" s="1"/>
  <c r="BW847" i="44" s="1"/>
  <c r="BJ913" i="44"/>
  <c r="BV913" i="44" s="1"/>
  <c r="BW913" i="44" s="1"/>
  <c r="BJ649" i="44"/>
  <c r="BJ359" i="44"/>
  <c r="BJ196" i="44"/>
  <c r="BV196" i="44" s="1"/>
  <c r="BW196" i="44" s="1"/>
  <c r="BJ535" i="44"/>
  <c r="BV535" i="44" s="1"/>
  <c r="BJ419" i="44"/>
  <c r="BV419" i="44" s="1"/>
  <c r="BJ92" i="44"/>
  <c r="BV92" i="44" s="1"/>
  <c r="BW92" i="44" s="1"/>
  <c r="BJ430" i="44"/>
  <c r="BJ665" i="44"/>
  <c r="BV665" i="44" s="1"/>
  <c r="BJ107" i="44"/>
  <c r="BV107" i="44" s="1"/>
  <c r="BJ333" i="44"/>
  <c r="BV333" i="44" s="1"/>
  <c r="BJ460" i="44"/>
  <c r="BV460" i="44" s="1"/>
  <c r="BW460" i="44" s="1"/>
  <c r="BJ513" i="44"/>
  <c r="BV513" i="44" s="1"/>
  <c r="BW513" i="44" s="1"/>
  <c r="BJ238" i="44"/>
  <c r="BJ338" i="44"/>
  <c r="BJ67" i="44"/>
  <c r="BV67" i="44" s="1"/>
  <c r="BJ390" i="44"/>
  <c r="BV390" i="44" s="1"/>
  <c r="BJ984" i="44"/>
  <c r="BJ466" i="44"/>
  <c r="BV466" i="44" s="1"/>
  <c r="BW466" i="44" s="1"/>
  <c r="BJ453" i="44"/>
  <c r="BJ341" i="44"/>
  <c r="BV341" i="44" s="1"/>
  <c r="BJ433" i="44"/>
  <c r="BV433" i="44" s="1"/>
  <c r="BJ525" i="44"/>
  <c r="BV525" i="44" s="1"/>
  <c r="BJ241" i="44"/>
  <c r="BV241" i="44" s="1"/>
  <c r="BW241" i="44" s="1"/>
  <c r="BJ482" i="44"/>
  <c r="BJ768" i="44"/>
  <c r="BV768" i="44" s="1"/>
  <c r="BJ730" i="44"/>
  <c r="BJ488" i="44"/>
  <c r="BV488" i="44" s="1"/>
  <c r="BJ15" i="44"/>
  <c r="BV15" i="44" s="1"/>
  <c r="BW15" i="44" s="1"/>
  <c r="BJ636" i="44"/>
  <c r="BV636" i="44" s="1"/>
  <c r="BJ686" i="44"/>
  <c r="BJ851" i="44"/>
  <c r="BJ101" i="44"/>
  <c r="BJ761" i="44"/>
  <c r="BV761" i="44" s="1"/>
  <c r="BJ927" i="44"/>
  <c r="BV927" i="44" s="1"/>
  <c r="BW927" i="44" s="1"/>
  <c r="BJ863" i="44"/>
  <c r="BV863" i="44" s="1"/>
  <c r="BW863" i="44" s="1"/>
  <c r="BJ854" i="44"/>
  <c r="BV854" i="44" s="1"/>
  <c r="BJ956" i="44"/>
  <c r="BJ562" i="44"/>
  <c r="BJ574" i="44"/>
  <c r="BV574" i="44" s="1"/>
  <c r="BJ108" i="44"/>
  <c r="BV108" i="44" s="1"/>
  <c r="BJ104" i="44"/>
  <c r="BV104" i="44" s="1"/>
  <c r="BJ633" i="44"/>
  <c r="BV633" i="44" s="1"/>
  <c r="BJ860" i="44"/>
  <c r="BJ760" i="44"/>
  <c r="BV760" i="44" s="1"/>
  <c r="BJ833" i="44"/>
  <c r="BV833" i="44" s="1"/>
  <c r="BJ954" i="44"/>
  <c r="BV954" i="44" s="1"/>
  <c r="BJ609" i="44"/>
  <c r="BV609" i="44" s="1"/>
  <c r="BJ440" i="44"/>
  <c r="BV440" i="44" s="1"/>
  <c r="BW440" i="44" s="1"/>
  <c r="BJ594" i="44"/>
  <c r="BJ476" i="44"/>
  <c r="BJ831" i="44"/>
  <c r="BV831" i="44" s="1"/>
  <c r="BJ583" i="44"/>
  <c r="BV583" i="44" s="1"/>
  <c r="BW583" i="44" s="1"/>
  <c r="BJ801" i="44"/>
  <c r="BV801" i="44" s="1"/>
  <c r="BJ872" i="44"/>
  <c r="BV872" i="44" s="1"/>
  <c r="BW872" i="44" s="1"/>
  <c r="BJ772" i="44"/>
  <c r="BJ55" i="44"/>
  <c r="BJ569" i="44"/>
  <c r="BV569" i="44" s="1"/>
  <c r="BJ64" i="44"/>
  <c r="BV64" i="44" s="1"/>
  <c r="BW64" i="44" s="1"/>
  <c r="BJ451" i="44"/>
  <c r="BV451" i="44" s="1"/>
  <c r="BJ110" i="44"/>
  <c r="BV110" i="44" s="1"/>
  <c r="BJ201" i="44"/>
  <c r="BV201" i="44" s="1"/>
  <c r="BJ177" i="44"/>
  <c r="BJ183" i="44"/>
  <c r="BV183" i="44" s="1"/>
  <c r="BW183" i="44" s="1"/>
  <c r="BJ590" i="44"/>
  <c r="BV590" i="44" s="1"/>
  <c r="BJ188" i="44"/>
  <c r="BJ299" i="44"/>
  <c r="BV299" i="44" s="1"/>
  <c r="BJ364" i="44"/>
  <c r="BJ469" i="44"/>
  <c r="BV469" i="44" s="1"/>
  <c r="BJ43" i="44"/>
  <c r="BJ563" i="44"/>
  <c r="BV563" i="44" s="1"/>
  <c r="BJ856" i="44"/>
  <c r="BV856" i="44" s="1"/>
  <c r="BW856" i="44" s="1"/>
  <c r="BJ281" i="44"/>
  <c r="BV281" i="44" s="1"/>
  <c r="BJ310" i="44"/>
  <c r="BV310" i="44" s="1"/>
  <c r="BJ266" i="44"/>
  <c r="BJ895" i="44"/>
  <c r="BV895" i="44" s="1"/>
  <c r="BW895" i="44" s="1"/>
  <c r="BJ539" i="44"/>
  <c r="BV539" i="44" s="1"/>
  <c r="BJ775" i="44"/>
  <c r="BV775" i="44" s="1"/>
  <c r="BJ328" i="44"/>
  <c r="BV328" i="44" s="1"/>
  <c r="BJ221" i="44"/>
  <c r="BJ572" i="44"/>
  <c r="BV572" i="44" s="1"/>
  <c r="BJ230" i="44"/>
  <c r="BV230" i="44" s="1"/>
  <c r="BJ270" i="44"/>
  <c r="BV270" i="44" s="1"/>
  <c r="BW270" i="44" s="1"/>
  <c r="BJ862" i="44"/>
  <c r="BV862" i="44" s="1"/>
  <c r="BW862" i="44" s="1"/>
  <c r="BJ267" i="44"/>
  <c r="BV267" i="44" s="1"/>
  <c r="BW267" i="44" s="1"/>
  <c r="BJ218" i="44"/>
  <c r="BV218" i="44" s="1"/>
  <c r="BJ357" i="44"/>
  <c r="BJ19" i="44"/>
  <c r="BV19" i="44" s="1"/>
  <c r="BW19" i="44" s="1"/>
  <c r="BJ16" i="44"/>
  <c r="BV16" i="44" s="1"/>
  <c r="BJ515" i="44"/>
  <c r="BV515" i="44" s="1"/>
  <c r="BW515" i="44" s="1"/>
  <c r="BJ548" i="44"/>
  <c r="BV548" i="44" s="1"/>
  <c r="BW548" i="44" s="1"/>
  <c r="BJ391" i="44"/>
  <c r="BJ435" i="44"/>
  <c r="BV435" i="44" s="1"/>
  <c r="BJ908" i="44"/>
  <c r="BJ676" i="44"/>
  <c r="BV676" i="44" s="1"/>
  <c r="BJ106" i="44"/>
  <c r="BV106" i="44" s="1"/>
  <c r="BJ116" i="44"/>
  <c r="BV116" i="44" s="1"/>
  <c r="BW116" i="44" s="1"/>
  <c r="BJ591" i="44"/>
  <c r="BJ738" i="44"/>
  <c r="BJ672" i="44"/>
  <c r="BV672" i="44" s="1"/>
  <c r="BJ541" i="44"/>
  <c r="BV541" i="44" s="1"/>
  <c r="BJ568" i="44"/>
  <c r="BV568" i="44" s="1"/>
  <c r="BJ630" i="44"/>
  <c r="BV630" i="44" s="1"/>
  <c r="BJ789" i="44"/>
  <c r="BJ992" i="44"/>
  <c r="BJ979" i="44"/>
  <c r="BJ933" i="44"/>
  <c r="BV933" i="44" s="1"/>
  <c r="BJ99" i="44"/>
  <c r="BV99" i="44" s="1"/>
  <c r="BJ736" i="44"/>
  <c r="BV736" i="44" s="1"/>
  <c r="BJ881" i="44"/>
  <c r="BJ727" i="44"/>
  <c r="BJ792" i="44"/>
  <c r="BV792" i="44" s="1"/>
  <c r="BJ709" i="44"/>
  <c r="BV709" i="44" s="1"/>
  <c r="BW709" i="44" s="1"/>
  <c r="BJ325" i="44"/>
  <c r="BV325" i="44" s="1"/>
  <c r="BJ570" i="44"/>
  <c r="BV570" i="44" s="1"/>
  <c r="BW570" i="44" s="1"/>
  <c r="BJ852" i="44"/>
  <c r="BJ122" i="44"/>
  <c r="BJ117" i="44"/>
  <c r="BJ788" i="44"/>
  <c r="BV788" i="44" s="1"/>
  <c r="BJ986" i="44"/>
  <c r="BV986" i="44" s="1"/>
  <c r="BW986" i="44" s="1"/>
  <c r="BJ18" i="44"/>
  <c r="BV18" i="44" s="1"/>
  <c r="BW18" i="44" s="1"/>
  <c r="BJ660" i="44"/>
  <c r="BV660" i="44" s="1"/>
  <c r="BJ20" i="44"/>
  <c r="BJ443" i="44"/>
  <c r="BV443" i="44" s="1"/>
  <c r="BJ657" i="44"/>
  <c r="BV657" i="44" s="1"/>
  <c r="BJ782" i="44"/>
  <c r="BV782" i="44" s="1"/>
  <c r="BJ800" i="44"/>
  <c r="BV800" i="44" s="1"/>
  <c r="BJ717" i="44"/>
  <c r="BJ776" i="44"/>
  <c r="BJ474" i="44"/>
  <c r="BV474" i="44" s="1"/>
  <c r="BJ888" i="44"/>
  <c r="BV888" i="44" s="1"/>
  <c r="BJ765" i="44"/>
  <c r="BV765" i="44" s="1"/>
  <c r="BJ111" i="44"/>
  <c r="BV111" i="44" s="1"/>
  <c r="BW111" i="44" s="1"/>
  <c r="BJ114" i="44"/>
  <c r="BV114" i="44" s="1"/>
  <c r="BJ198" i="44"/>
  <c r="BJ123" i="44"/>
  <c r="BV123" i="44" s="1"/>
  <c r="BW123" i="44" s="1"/>
  <c r="BJ576" i="44"/>
  <c r="BV576" i="44" s="1"/>
  <c r="BJ126" i="44"/>
  <c r="BJ884" i="44"/>
  <c r="BV884" i="44" s="1"/>
  <c r="BW884" i="44" s="1"/>
  <c r="BJ930" i="44"/>
  <c r="BJ1001" i="44"/>
  <c r="BV1001" i="44" s="1"/>
  <c r="BJ983" i="44"/>
  <c r="BV983" i="44" s="1"/>
  <c r="BJ988" i="44"/>
  <c r="BV988" i="44" s="1"/>
  <c r="BJ351" i="44"/>
  <c r="BV351" i="44" s="1"/>
  <c r="BW351" i="44" s="1"/>
  <c r="BJ413" i="44"/>
  <c r="BV413" i="44" s="1"/>
  <c r="BJ604" i="44"/>
  <c r="BJ401" i="44"/>
  <c r="BJ404" i="44"/>
  <c r="BV404" i="44" s="1"/>
  <c r="BW404" i="44" s="1"/>
  <c r="BJ389" i="44"/>
  <c r="BV389" i="44" s="1"/>
  <c r="BJ616" i="44"/>
  <c r="BV616" i="44" s="1"/>
  <c r="BJ911" i="44"/>
  <c r="BV911" i="44" s="1"/>
  <c r="BW911" i="44" s="1"/>
  <c r="BJ100" i="44"/>
  <c r="BJ922" i="44"/>
  <c r="BV922" i="44" s="1"/>
  <c r="BJ917" i="44"/>
  <c r="BV917" i="44" s="1"/>
  <c r="BJ94" i="44"/>
  <c r="BV94" i="44" s="1"/>
  <c r="BJ901" i="44"/>
  <c r="BV901" i="44" s="1"/>
  <c r="BW901" i="44" s="1"/>
  <c r="BJ395" i="44"/>
  <c r="BJ436" i="44"/>
  <c r="BV436" i="44" s="1"/>
  <c r="BJ321" i="44"/>
  <c r="BJ997" i="44"/>
  <c r="BV997" i="44" s="1"/>
  <c r="BW997" i="44" s="1"/>
  <c r="BJ163" i="44"/>
  <c r="BV163" i="44" s="1"/>
  <c r="BJ926" i="44"/>
  <c r="BJ247" i="44"/>
  <c r="BV247" i="44" s="1"/>
  <c r="BW247" i="44" s="1"/>
  <c r="BJ655" i="44"/>
  <c r="BJ675" i="44"/>
  <c r="BV675" i="44" s="1"/>
  <c r="BJ990" i="44"/>
  <c r="BV990" i="44" s="1"/>
  <c r="BW990" i="44" s="1"/>
  <c r="BJ91" i="44"/>
  <c r="BV91" i="44" s="1"/>
  <c r="BW91" i="44" s="1"/>
  <c r="BJ490" i="44"/>
  <c r="BV490" i="44" s="1"/>
  <c r="BW490" i="44" s="1"/>
  <c r="BJ316" i="44"/>
  <c r="BJ323" i="44"/>
  <c r="BV323" i="44" s="1"/>
  <c r="BJ683" i="44"/>
  <c r="BJ457" i="44"/>
  <c r="BV457" i="44" s="1"/>
  <c r="BW457" i="44" s="1"/>
  <c r="BJ397" i="44"/>
  <c r="BV397" i="44" s="1"/>
  <c r="BJ605" i="44"/>
  <c r="BV605" i="44" s="1"/>
  <c r="BJ1005" i="44"/>
  <c r="BV1005" i="44" s="1"/>
  <c r="BJ632" i="44"/>
  <c r="BJ239" i="44"/>
  <c r="BJ883" i="44"/>
  <c r="BJ578" i="44"/>
  <c r="BV578" i="44" s="1"/>
  <c r="BJ308" i="44"/>
  <c r="BV308" i="44" s="1"/>
  <c r="BJ303" i="44"/>
  <c r="BJ231" i="44"/>
  <c r="BV231" i="44" s="1"/>
  <c r="BJ802" i="44"/>
  <c r="BJ844" i="44"/>
  <c r="BV844" i="44" s="1"/>
  <c r="BW844" i="44" s="1"/>
  <c r="BJ269" i="44"/>
  <c r="BJ662" i="44"/>
  <c r="BJ313" i="44"/>
  <c r="BV313" i="44" s="1"/>
  <c r="BW313" i="44" s="1"/>
  <c r="BJ197" i="44"/>
  <c r="BJ317" i="44"/>
  <c r="BV317" i="44" s="1"/>
  <c r="BJ324" i="44"/>
  <c r="BV324" i="44" s="1"/>
  <c r="BJ285" i="44"/>
  <c r="BV285" i="44" s="1"/>
  <c r="BJ187" i="44"/>
  <c r="BV187" i="44" s="1"/>
  <c r="BW187" i="44" s="1"/>
  <c r="BJ498" i="44"/>
  <c r="BV498" i="44" s="1"/>
  <c r="BJ170" i="44"/>
  <c r="BV170" i="44" s="1"/>
  <c r="BJ507" i="44"/>
  <c r="BJ774" i="44"/>
  <c r="BV774" i="44" s="1"/>
  <c r="BJ119" i="44"/>
  <c r="BV119" i="44" s="1"/>
  <c r="BJ837" i="44"/>
  <c r="BV837" i="44" s="1"/>
  <c r="BJ449" i="44"/>
  <c r="BV449" i="44" s="1"/>
  <c r="BW449" i="44" s="1"/>
  <c r="BJ50" i="44"/>
  <c r="BJ822" i="44"/>
  <c r="BV822" i="44" s="1"/>
  <c r="BW822" i="44" s="1"/>
  <c r="BJ612" i="44"/>
  <c r="BV612" i="44" s="1"/>
  <c r="BJ411" i="44"/>
  <c r="BV411" i="44" s="1"/>
  <c r="BJ991" i="44"/>
  <c r="BV991" i="44" s="1"/>
  <c r="BJ714" i="44"/>
  <c r="BV714" i="44" s="1"/>
  <c r="BW714" i="44" s="1"/>
  <c r="BJ171" i="44"/>
  <c r="BJ465" i="44"/>
  <c r="BJ692" i="44"/>
  <c r="BV692" i="44" s="1"/>
  <c r="BW692" i="44" s="1"/>
  <c r="BJ721" i="44"/>
  <c r="BV721" i="44" s="1"/>
  <c r="BW721" i="44" s="1"/>
  <c r="BJ725" i="44"/>
  <c r="BV725" i="44" s="1"/>
  <c r="BW725" i="44" s="1"/>
  <c r="BJ798" i="44"/>
  <c r="BV798" i="44" s="1"/>
  <c r="BJ503" i="44"/>
  <c r="BJ748" i="44"/>
  <c r="BV748" i="44" s="1"/>
  <c r="BJ32" i="44"/>
  <c r="BV32" i="44" s="1"/>
  <c r="BJ66" i="44"/>
  <c r="BV66" i="44" s="1"/>
  <c r="BW66" i="44" s="1"/>
  <c r="BJ414" i="44"/>
  <c r="BV414" i="44" s="1"/>
  <c r="BJ652" i="44"/>
  <c r="BV652" i="44" s="1"/>
  <c r="BJ181" i="44"/>
  <c r="BJ416" i="44"/>
  <c r="BJ529" i="44"/>
  <c r="BV529" i="44" s="1"/>
  <c r="BJ259" i="44"/>
  <c r="BV259" i="44" s="1"/>
  <c r="BW259" i="44" s="1"/>
  <c r="BJ499" i="44"/>
  <c r="BV499" i="44" s="1"/>
  <c r="BW499" i="44" s="1"/>
  <c r="BJ398" i="44"/>
  <c r="BV398" i="44" s="1"/>
  <c r="BW398" i="44" s="1"/>
  <c r="BJ392" i="44"/>
  <c r="BJ208" i="44"/>
  <c r="BV208" i="44" s="1"/>
  <c r="BJ504" i="44"/>
  <c r="BV504" i="44" s="1"/>
  <c r="BJ454" i="44"/>
  <c r="BV454" i="44" s="1"/>
  <c r="BW454" i="44" s="1"/>
  <c r="BJ874" i="44"/>
  <c r="BV874" i="44" s="1"/>
  <c r="BW874" i="44" s="1"/>
  <c r="BJ850" i="44"/>
  <c r="BV850" i="44" s="1"/>
  <c r="BW850" i="44" s="1"/>
  <c r="BJ840" i="44"/>
  <c r="BJ427" i="44"/>
  <c r="BJ811" i="44"/>
  <c r="BV811" i="44" s="1"/>
  <c r="BJ37" i="44"/>
  <c r="BV37" i="44" s="1"/>
  <c r="BJ554" i="44"/>
  <c r="BV554" i="44" s="1"/>
  <c r="BJ871" i="44"/>
  <c r="BV871" i="44" s="1"/>
  <c r="BW871" i="44" s="1"/>
  <c r="BJ793" i="44"/>
  <c r="BJ511" i="44"/>
  <c r="BV511" i="44" s="1"/>
  <c r="BJ264" i="44"/>
  <c r="BJ227" i="44"/>
  <c r="BV227" i="44" s="1"/>
  <c r="BJ279" i="44"/>
  <c r="BV279" i="44" s="1"/>
  <c r="BJ820" i="44"/>
  <c r="BV820" i="44" s="1"/>
  <c r="BW820" i="44" s="1"/>
  <c r="BJ25" i="44"/>
  <c r="BV25" i="44" s="1"/>
  <c r="BW25" i="44" s="1"/>
  <c r="BJ826" i="44"/>
  <c r="BJ859" i="44"/>
  <c r="BV859" i="44" s="1"/>
  <c r="BW859" i="44" s="1"/>
  <c r="BJ641" i="44"/>
  <c r="BV641" i="44" s="1"/>
  <c r="BJ217" i="44"/>
  <c r="BV217" i="44" s="1"/>
  <c r="BJ224" i="44"/>
  <c r="BJ268" i="44"/>
  <c r="BJ199" i="44"/>
  <c r="BV199" i="44" s="1"/>
  <c r="BJ495" i="44"/>
  <c r="BV495" i="44" s="1"/>
  <c r="BJ651" i="44"/>
  <c r="BV651" i="44" s="1"/>
  <c r="BJ948" i="44"/>
  <c r="BV948" i="44" s="1"/>
  <c r="BW948" i="44" s="1"/>
  <c r="BJ743" i="44"/>
  <c r="BV743" i="44" s="1"/>
  <c r="BJ579" i="44"/>
  <c r="BJ882" i="44"/>
  <c r="BJ72" i="44"/>
  <c r="BV72" i="44" s="1"/>
  <c r="BW72" i="44" s="1"/>
  <c r="BJ455" i="44"/>
  <c r="BV455" i="44" s="1"/>
  <c r="BW455" i="44" s="1"/>
  <c r="BJ993" i="44"/>
  <c r="BV993" i="44" s="1"/>
  <c r="BW993" i="44" s="1"/>
  <c r="BJ767" i="44"/>
  <c r="BV767" i="44" s="1"/>
  <c r="BJ90" i="44"/>
  <c r="BJ849" i="44"/>
  <c r="BJ924" i="44"/>
  <c r="BV924" i="44" s="1"/>
  <c r="BJ890" i="44"/>
  <c r="BV890" i="44" s="1"/>
  <c r="BJ693" i="44"/>
  <c r="BV693" i="44" s="1"/>
  <c r="BJ57" i="44"/>
  <c r="BV57" i="44" s="1"/>
  <c r="BJ585" i="44"/>
  <c r="BJ447" i="44"/>
  <c r="BJ780" i="44"/>
  <c r="BV780" i="44" s="1"/>
  <c r="BJ845" i="44"/>
  <c r="BV845" i="44" s="1"/>
  <c r="BW845" i="44" s="1"/>
  <c r="BJ813" i="44"/>
  <c r="BV813" i="44" s="1"/>
  <c r="BJ751" i="44"/>
  <c r="BV751" i="44" s="1"/>
  <c r="BJ875" i="44"/>
  <c r="BJ846" i="44"/>
  <c r="BV846" i="44" s="1"/>
  <c r="BJ432" i="44"/>
  <c r="BV432" i="44" s="1"/>
  <c r="BJ446" i="44"/>
  <c r="BV446" i="44" s="1"/>
  <c r="BW446" i="44" s="1"/>
  <c r="BJ896" i="44"/>
  <c r="BV896" i="44" s="1"/>
  <c r="BW896" i="44" s="1"/>
  <c r="BJ565" i="44"/>
  <c r="BJ366" i="44"/>
  <c r="BJ597" i="44"/>
  <c r="BJ620" i="44"/>
  <c r="BV620" i="44" s="1"/>
  <c r="BW620" i="44" s="1"/>
  <c r="BJ518" i="44"/>
  <c r="BV518" i="44" s="1"/>
  <c r="BW518" i="44" s="1"/>
  <c r="BJ407" i="44"/>
  <c r="BV407" i="44" s="1"/>
  <c r="BW407" i="44" s="1"/>
  <c r="BJ475" i="44"/>
  <c r="BV475" i="44" s="1"/>
  <c r="BJ914" i="44"/>
  <c r="BJ124" i="44"/>
  <c r="BV124" i="44" s="1"/>
  <c r="BJ904" i="44"/>
  <c r="BJ262" i="44"/>
  <c r="BV262" i="44" s="1"/>
  <c r="BJ166" i="44"/>
  <c r="BV166" i="44" s="1"/>
  <c r="BW166" i="44" s="1"/>
  <c r="BJ312" i="44"/>
  <c r="BV312" i="44" s="1"/>
  <c r="BJ125" i="44"/>
  <c r="BV125" i="44" s="1"/>
  <c r="BJ175" i="44"/>
  <c r="BJ610" i="44"/>
  <c r="BV610" i="44" s="1"/>
  <c r="BW610" i="44" s="1"/>
  <c r="BJ463" i="44"/>
  <c r="BV463" i="44" s="1"/>
  <c r="BW463" i="44" s="1"/>
  <c r="BJ527" i="44"/>
  <c r="BV527" i="44" s="1"/>
  <c r="BJ487" i="44"/>
  <c r="BV487" i="44" s="1"/>
  <c r="BJ631" i="44"/>
  <c r="BJ944" i="44"/>
  <c r="BV944" i="44" s="1"/>
  <c r="BW944" i="44" s="1"/>
  <c r="BJ679" i="44"/>
  <c r="BV679" i="44" s="1"/>
  <c r="BJ315" i="44"/>
  <c r="BV315" i="44" s="1"/>
  <c r="BJ418" i="44"/>
  <c r="BV418" i="44" s="1"/>
  <c r="BJ671" i="44"/>
  <c r="BJ71" i="44"/>
  <c r="BV71" i="44" s="1"/>
  <c r="BW71" i="44" s="1"/>
  <c r="BJ277" i="44"/>
  <c r="BJ49" i="44"/>
  <c r="BV49" i="44" s="1"/>
  <c r="BW49" i="44" s="1"/>
  <c r="BJ229" i="44"/>
  <c r="BV229" i="44" s="1"/>
  <c r="BJ408" i="44"/>
  <c r="BV408" i="44" s="1"/>
  <c r="BJ61" i="44"/>
  <c r="BJ89" i="44"/>
  <c r="BJ290" i="44"/>
  <c r="BV290" i="44" s="1"/>
  <c r="BJ799" i="44"/>
  <c r="BV799" i="44" s="1"/>
  <c r="BJ545" i="44"/>
  <c r="BV545" i="44" s="1"/>
  <c r="BJ261" i="44"/>
  <c r="BV261" i="44" s="1"/>
  <c r="BW261" i="44" s="1"/>
  <c r="BJ68" i="44"/>
  <c r="BJ566" i="44"/>
  <c r="BV566" i="44" s="1"/>
  <c r="BJ557" i="44"/>
  <c r="BJ472" i="44"/>
  <c r="BV472" i="44" s="1"/>
  <c r="BW472" i="44" s="1"/>
  <c r="BJ787" i="44"/>
  <c r="BV787" i="44" s="1"/>
  <c r="BJ614" i="44"/>
  <c r="BV614" i="44" s="1"/>
  <c r="BW614" i="44" s="1"/>
  <c r="BJ242" i="44"/>
  <c r="BJ512" i="44"/>
  <c r="BJ296" i="44"/>
  <c r="BV296" i="44" s="1"/>
  <c r="BJ284" i="44"/>
  <c r="BV284" i="44" s="1"/>
  <c r="BJ367" i="44"/>
  <c r="BV367" i="44" s="1"/>
  <c r="BJ842" i="44"/>
  <c r="BV842" i="44" s="1"/>
  <c r="BW842" i="44" s="1"/>
  <c r="BJ746" i="44"/>
  <c r="BV746" i="44" s="1"/>
  <c r="BJ804" i="44"/>
  <c r="BV804" i="44" s="1"/>
  <c r="BJ752" i="44"/>
  <c r="BJ726" i="44"/>
  <c r="BV726" i="44" s="1"/>
  <c r="BW726" i="44" s="1"/>
  <c r="BJ93" i="44"/>
  <c r="BV93" i="44" s="1"/>
  <c r="BW93" i="44" s="1"/>
  <c r="BJ688" i="44"/>
  <c r="BV688" i="44" s="1"/>
  <c r="BJ939" i="44"/>
  <c r="BV939" i="44" s="1"/>
  <c r="BW939" i="44" s="1"/>
  <c r="BJ456" i="44"/>
  <c r="BJ704" i="44"/>
  <c r="BV704" i="44" s="1"/>
  <c r="BJ719" i="44"/>
  <c r="BV719" i="44" s="1"/>
  <c r="BJ586" i="44"/>
  <c r="BV586" i="44" s="1"/>
  <c r="BW586" i="44" s="1"/>
  <c r="BJ624" i="44"/>
  <c r="BV624" i="44" s="1"/>
  <c r="BJ1004" i="44"/>
  <c r="BV1004" i="44" s="1"/>
  <c r="BJ900" i="44"/>
  <c r="BJ603" i="44"/>
  <c r="BJ735" i="44"/>
  <c r="BV735" i="44" s="1"/>
  <c r="BJ818" i="44"/>
  <c r="BV818" i="44" s="1"/>
  <c r="BJ618" i="44"/>
  <c r="BV618" i="44" s="1"/>
  <c r="BJ909" i="44"/>
  <c r="BV909" i="44" s="1"/>
  <c r="BW909" i="44" s="1"/>
  <c r="BJ744" i="44"/>
  <c r="BJ731" i="44"/>
  <c r="BV731" i="44" s="1"/>
  <c r="BJ464" i="44"/>
  <c r="BV464" i="44" s="1"/>
  <c r="BJ855" i="44"/>
  <c r="BJ734" i="44"/>
  <c r="BV734" i="44" s="1"/>
  <c r="BJ810" i="44"/>
  <c r="BV810" i="44" s="1"/>
  <c r="BJ710" i="44"/>
  <c r="BV710" i="44" s="1"/>
  <c r="BJ330" i="44"/>
  <c r="BJ648" i="44"/>
  <c r="BV648" i="44" s="1"/>
  <c r="BJ639" i="44"/>
  <c r="BV639" i="44" s="1"/>
  <c r="BJ723" i="44"/>
  <c r="BV723" i="44" s="1"/>
  <c r="BW723" i="44" s="1"/>
  <c r="BJ531" i="44"/>
  <c r="BJ536" i="44"/>
  <c r="BJ109" i="44"/>
  <c r="BV109" i="44" s="1"/>
  <c r="BJ634" i="44"/>
  <c r="BV634" i="44" s="1"/>
  <c r="BJ220" i="44"/>
  <c r="BV220" i="44" s="1"/>
  <c r="BJ958" i="44"/>
  <c r="BV958" i="44" s="1"/>
  <c r="BW958" i="44" s="1"/>
  <c r="BJ496" i="44"/>
  <c r="BV496" i="44" s="1"/>
  <c r="BJ502" i="44"/>
  <c r="BJ103" i="44"/>
  <c r="BJ532" i="44"/>
  <c r="BV532" i="44" s="1"/>
  <c r="BJ982" i="44"/>
  <c r="BV982" i="44" s="1"/>
  <c r="BJ309" i="44"/>
  <c r="BV309" i="44" s="1"/>
  <c r="BJ682" i="44"/>
  <c r="BJ209" i="44"/>
  <c r="BJ192" i="44"/>
  <c r="BV192" i="44" s="1"/>
  <c r="BJ521" i="44"/>
  <c r="BV521" i="44" s="1"/>
  <c r="BJ879" i="44"/>
  <c r="BV879" i="44" s="1"/>
  <c r="BW879" i="44" s="1"/>
  <c r="BJ740" i="44"/>
  <c r="BV740" i="44" s="1"/>
  <c r="BJ700" i="44"/>
  <c r="BV700" i="44" s="1"/>
  <c r="BW700" i="44" s="1"/>
  <c r="BJ349" i="44"/>
  <c r="BJ191" i="44"/>
  <c r="BJ653" i="44"/>
  <c r="BV653" i="44" s="1"/>
  <c r="BW653" i="44" s="1"/>
  <c r="BJ174" i="44"/>
  <c r="BV174" i="44" s="1"/>
  <c r="BW174" i="44" s="1"/>
  <c r="BJ617" i="44"/>
  <c r="BV617" i="44" s="1"/>
  <c r="BW617" i="44" s="1"/>
  <c r="BJ189" i="44"/>
  <c r="BV189" i="44" s="1"/>
  <c r="BJ186" i="44"/>
  <c r="BJ320" i="44"/>
  <c r="BV320" i="44" s="1"/>
  <c r="BJ207" i="44"/>
  <c r="BV207" i="44" s="1"/>
  <c r="BJ350" i="44"/>
  <c r="BV350" i="44" s="1"/>
  <c r="BW350" i="44" s="1"/>
  <c r="BJ332" i="44"/>
  <c r="BV332" i="44" s="1"/>
  <c r="BJ291" i="44"/>
  <c r="BV291" i="44" s="1"/>
  <c r="BJ236" i="44"/>
  <c r="BV236" i="44" s="1"/>
  <c r="BJ522" i="44"/>
  <c r="BJ784" i="44"/>
  <c r="BV784" i="44" s="1"/>
  <c r="BJ31" i="44"/>
  <c r="BV31" i="44" s="1"/>
  <c r="BW31" i="44" s="1"/>
  <c r="BJ46" i="44"/>
  <c r="BV46" i="44" s="1"/>
  <c r="BW46" i="44" s="1"/>
  <c r="BJ243" i="44"/>
  <c r="BV243" i="44" s="1"/>
  <c r="BW243" i="44" s="1"/>
  <c r="BJ76" i="44"/>
  <c r="BJ335" i="44"/>
  <c r="BJ478" i="44"/>
  <c r="BV478" i="44" s="1"/>
  <c r="BJ869" i="44"/>
  <c r="BV869" i="44" s="1"/>
  <c r="BW869" i="44" s="1"/>
  <c r="BJ729" i="44"/>
  <c r="BV729" i="44" s="1"/>
  <c r="BJ861" i="44"/>
  <c r="BV861" i="44" s="1"/>
  <c r="BW861" i="44" s="1"/>
  <c r="BJ722" i="44"/>
  <c r="BJ893" i="44"/>
  <c r="BJ44" i="44"/>
  <c r="BV44" i="44" s="1"/>
  <c r="BW44" i="44" s="1"/>
  <c r="BJ458" i="44"/>
  <c r="BV458" i="44" s="1"/>
  <c r="BW458" i="44" s="1"/>
  <c r="BJ737" i="44"/>
  <c r="BV737" i="44" s="1"/>
  <c r="BJ286" i="44"/>
  <c r="BJ340" i="44"/>
  <c r="BJ1000" i="44"/>
  <c r="BV1000" i="44" s="1"/>
  <c r="BJ36" i="44"/>
  <c r="BJ783" i="44"/>
  <c r="BV783" i="44" s="1"/>
  <c r="BJ685" i="44"/>
  <c r="BV685" i="44" s="1"/>
  <c r="BJ96" i="44"/>
  <c r="BV96" i="44" s="1"/>
  <c r="BW96" i="44" s="1"/>
  <c r="BJ283" i="44"/>
  <c r="BJ399" i="44"/>
  <c r="BJ533" i="44"/>
  <c r="BV533" i="44" s="1"/>
  <c r="BW533" i="44" s="1"/>
  <c r="BJ867" i="44"/>
  <c r="BV867" i="44" s="1"/>
  <c r="BJ666" i="44"/>
  <c r="BJ543" i="44"/>
  <c r="BV543" i="44" s="1"/>
  <c r="BW543" i="44" s="1"/>
  <c r="BJ589" i="44"/>
  <c r="BJ918" i="44"/>
  <c r="BV918" i="44" s="1"/>
  <c r="BW918" i="44" s="1"/>
  <c r="BJ537" i="44"/>
  <c r="BV537" i="44" s="1"/>
  <c r="BJ718" i="44"/>
  <c r="BV718" i="44" s="1"/>
  <c r="BW718" i="44" s="1"/>
  <c r="BJ747" i="44"/>
  <c r="BV747" i="44" s="1"/>
  <c r="BJ118" i="44"/>
  <c r="BV118" i="44" s="1"/>
  <c r="BW118" i="44" s="1"/>
  <c r="BJ462" i="44"/>
  <c r="BJ288" i="44"/>
  <c r="BJ817" i="44"/>
  <c r="BV817" i="44" s="1"/>
  <c r="BJ491" i="44"/>
  <c r="BV491" i="44" s="1"/>
  <c r="BJ226" i="44"/>
  <c r="BV226" i="44" s="1"/>
  <c r="BJ422" i="44"/>
  <c r="BV422" i="44" s="1"/>
  <c r="BJ287" i="44"/>
  <c r="BJ336" i="44"/>
  <c r="BJ193" i="44"/>
  <c r="BJ362" i="44"/>
  <c r="BV362" i="44" s="1"/>
  <c r="BJ526" i="44"/>
  <c r="BV526" i="44" s="1"/>
  <c r="BW526" i="44" s="1"/>
  <c r="BJ294" i="44"/>
  <c r="BV294" i="44" s="1"/>
  <c r="BJ327" i="44"/>
  <c r="BV327" i="44" s="1"/>
  <c r="BJ673" i="44"/>
  <c r="BJ354" i="44"/>
  <c r="BV354" i="44" s="1"/>
  <c r="BW354" i="44" s="1"/>
  <c r="BJ661" i="44"/>
  <c r="BV661" i="44" s="1"/>
  <c r="BJ608" i="44"/>
  <c r="BJ626" i="44"/>
  <c r="BV626" i="44" s="1"/>
  <c r="BJ999" i="44"/>
  <c r="BJ40" i="44"/>
  <c r="BV40" i="44" s="1"/>
  <c r="BW40" i="44" s="1"/>
  <c r="BJ823" i="44"/>
  <c r="BJ835" i="44"/>
  <c r="BV835" i="44" s="1"/>
  <c r="BJ444" i="44"/>
  <c r="BV444" i="44" s="1"/>
  <c r="BJ445" i="44"/>
  <c r="BJ278" i="44"/>
  <c r="BV278" i="44" s="1"/>
  <c r="BJ519" i="44"/>
  <c r="BJ838" i="44"/>
  <c r="BV838" i="44" s="1"/>
  <c r="BJ260" i="44"/>
  <c r="BV260" i="44" s="1"/>
  <c r="BW260" i="44" s="1"/>
  <c r="BJ680" i="44"/>
  <c r="BV680" i="44" s="1"/>
  <c r="BW680" i="44" s="1"/>
  <c r="BJ360" i="44"/>
  <c r="BV360" i="44" s="1"/>
  <c r="BJ216" i="44"/>
  <c r="BJ501" i="44"/>
  <c r="BV501" i="44" s="1"/>
  <c r="BJ246" i="44"/>
  <c r="BJ300" i="44"/>
  <c r="BV300" i="44" s="1"/>
  <c r="BJ885" i="44"/>
  <c r="BV885" i="44" s="1"/>
  <c r="BW885" i="44" s="1"/>
  <c r="BJ599" i="44"/>
  <c r="BV599" i="44" s="1"/>
  <c r="BJ706" i="44"/>
  <c r="BV706" i="44" s="1"/>
  <c r="BJ757" i="44"/>
  <c r="BJ559" i="44"/>
  <c r="BV559" i="44" s="1"/>
  <c r="BJ786" i="44"/>
  <c r="BV786" i="44" s="1"/>
  <c r="BJ669" i="44"/>
  <c r="BJ724" i="44"/>
  <c r="BV724" i="44" s="1"/>
  <c r="BW724" i="44" s="1"/>
  <c r="BJ741" i="44"/>
  <c r="BJ24" i="44"/>
  <c r="BJ678" i="44"/>
  <c r="BV678" i="44" s="1"/>
  <c r="BJ681" i="44"/>
  <c r="BV681" i="44" s="1"/>
  <c r="BJ473" i="44"/>
  <c r="BV473" i="44" s="1"/>
  <c r="BW473" i="44" s="1"/>
  <c r="BJ621" i="44"/>
  <c r="BV621" i="44" s="1"/>
  <c r="BJ745" i="44"/>
  <c r="BV745" i="44" s="1"/>
  <c r="BJ1002" i="44"/>
  <c r="BJ906" i="44"/>
  <c r="BV906" i="44" s="1"/>
  <c r="BJ897" i="44"/>
  <c r="BV897" i="44" s="1"/>
  <c r="BW897" i="44" s="1"/>
  <c r="BJ26" i="44"/>
  <c r="BV26" i="44" s="1"/>
  <c r="BJ53" i="44"/>
  <c r="BV53" i="44" s="1"/>
  <c r="BW53" i="44" s="1"/>
  <c r="BJ14" i="44"/>
  <c r="BJ864" i="44"/>
  <c r="BV864" i="44" s="1"/>
  <c r="BJ120" i="44"/>
  <c r="BV120" i="44" s="1"/>
  <c r="BJ402" i="44"/>
  <c r="BV402" i="44" s="1"/>
  <c r="BJ524" i="44"/>
  <c r="BV524" i="44" s="1"/>
  <c r="BW524" i="44" s="1"/>
  <c r="BJ423" i="44"/>
  <c r="BV423" i="44" s="1"/>
  <c r="BJ212" i="44"/>
  <c r="BJ292" i="44"/>
  <c r="BJ785" i="44"/>
  <c r="BV785" i="44" s="1"/>
  <c r="BJ945" i="44"/>
  <c r="BJ51" i="44"/>
  <c r="BV51" i="44" s="1"/>
  <c r="BW51" i="44" s="1"/>
  <c r="BJ645" i="44"/>
  <c r="BV645" i="44" s="1"/>
  <c r="BJ295" i="44"/>
  <c r="BJ307" i="44"/>
  <c r="BV307" i="44" s="1"/>
  <c r="BJ742" i="44"/>
  <c r="BV742" i="44" s="1"/>
  <c r="BJ934" i="44"/>
  <c r="BV934" i="44" s="1"/>
  <c r="BJ664" i="44"/>
  <c r="BV664" i="44" s="1"/>
  <c r="BW664" i="44" s="1"/>
  <c r="BJ658" i="44"/>
  <c r="BV658" i="44" s="1"/>
  <c r="BJ646" i="44"/>
  <c r="BV646" i="44" s="1"/>
  <c r="BW646" i="44" s="1"/>
  <c r="BJ289" i="44"/>
  <c r="BJ925" i="44"/>
  <c r="BV925" i="44" s="1"/>
  <c r="BJ214" i="44"/>
  <c r="BV214" i="44" s="1"/>
  <c r="BJ910" i="44"/>
  <c r="BV910" i="44" s="1"/>
  <c r="BW910" i="44" s="1"/>
  <c r="BJ421" i="44"/>
  <c r="BV421" i="44" s="1"/>
  <c r="BJ368" i="44"/>
  <c r="BJ182" i="44"/>
  <c r="BJ940" i="44"/>
  <c r="BV940" i="44" s="1"/>
  <c r="BJ318" i="44"/>
  <c r="BV318" i="44" s="1"/>
  <c r="BJ985" i="44"/>
  <c r="BV985" i="44" s="1"/>
  <c r="BW985" i="44" s="1"/>
  <c r="BJ894" i="44"/>
  <c r="BJ311" i="44"/>
  <c r="BV311" i="44" s="1"/>
  <c r="BJ514" i="44"/>
  <c r="BJ282" i="44"/>
  <c r="BV282" i="44" s="1"/>
  <c r="BJ510" i="44"/>
  <c r="BV510" i="44" s="1"/>
  <c r="BJ479" i="44"/>
  <c r="BV479" i="44" s="1"/>
  <c r="BW479" i="44" s="1"/>
  <c r="BJ484" i="44"/>
  <c r="BV484" i="44" s="1"/>
  <c r="BJ766" i="44"/>
  <c r="BJ816" i="44"/>
  <c r="BJ471" i="44"/>
  <c r="BV471" i="44" s="1"/>
  <c r="BJ240" i="44"/>
  <c r="BV240" i="44" s="1"/>
  <c r="BW240" i="44" s="1"/>
  <c r="BJ921" i="44"/>
  <c r="BV921" i="44" s="1"/>
  <c r="BW921" i="44" s="1"/>
  <c r="BJ406" i="44"/>
  <c r="BV406" i="44" s="1"/>
  <c r="BJ520" i="44"/>
  <c r="BV520" i="44" s="1"/>
  <c r="BJ322" i="44"/>
  <c r="BJ528" i="44"/>
  <c r="BV528" i="44" s="1"/>
  <c r="BJ674" i="44"/>
  <c r="BV674" i="44" s="1"/>
  <c r="BW674" i="44" s="1"/>
  <c r="BJ494" i="44"/>
  <c r="BV494" i="44" s="1"/>
  <c r="BJ848" i="44"/>
  <c r="BV848" i="44" s="1"/>
  <c r="BW848" i="44" s="1"/>
  <c r="BJ762" i="44"/>
  <c r="BJ987" i="44"/>
  <c r="BV987" i="44" s="1"/>
  <c r="BW987" i="44" s="1"/>
  <c r="BJ293" i="44"/>
  <c r="BV293" i="44" s="1"/>
  <c r="BJ314" i="44"/>
  <c r="BV314" i="44" s="1"/>
  <c r="BJ749" i="44"/>
  <c r="BV749" i="44" s="1"/>
  <c r="BJ560" i="44"/>
  <c r="BJ448" i="44"/>
  <c r="BV448" i="44" s="1"/>
  <c r="BJ358" i="44"/>
  <c r="BJ329" i="44"/>
  <c r="BV329" i="44" s="1"/>
  <c r="BJ980" i="44"/>
  <c r="BV980" i="44" s="1"/>
  <c r="BW980" i="44" s="1"/>
  <c r="BJ200" i="44"/>
  <c r="BV200" i="44" s="1"/>
  <c r="BJ450" i="44"/>
  <c r="BV450" i="44" s="1"/>
  <c r="BW450" i="44" s="1"/>
  <c r="BJ996" i="44"/>
  <c r="BJ602" i="44"/>
  <c r="BV602" i="44" s="1"/>
  <c r="BJ263" i="44"/>
  <c r="BV263" i="44" s="1"/>
  <c r="BJ720" i="44"/>
  <c r="BJ580" i="44"/>
  <c r="BV580" i="44" s="1"/>
  <c r="BJ52" i="44"/>
  <c r="BV52" i="44" s="1"/>
  <c r="BW52" i="44" s="1"/>
  <c r="BJ394" i="44"/>
  <c r="BV394" i="44" s="1"/>
  <c r="BJ593" i="44"/>
  <c r="BJ1003" i="44"/>
  <c r="BV1003" i="44" s="1"/>
  <c r="BJ400" i="44"/>
  <c r="BV400" i="44" s="1"/>
  <c r="BJ770" i="44"/>
  <c r="BV770" i="44" s="1"/>
  <c r="BJ995" i="44"/>
  <c r="BV995" i="44" s="1"/>
  <c r="BW995" i="44" s="1"/>
  <c r="BJ797" i="44"/>
  <c r="BJ179" i="44"/>
  <c r="BV179" i="44" s="1"/>
  <c r="BJ963" i="44"/>
  <c r="BV963" i="44" s="1"/>
  <c r="BJ973" i="44"/>
  <c r="BV973" i="44" s="1"/>
  <c r="BJ132" i="44"/>
  <c r="BV132" i="44" s="1"/>
  <c r="BW132" i="44" s="1"/>
  <c r="BJ176" i="44"/>
  <c r="BV176" i="44" s="1"/>
  <c r="BJ75" i="44"/>
  <c r="BJ254" i="44"/>
  <c r="BJ372" i="44"/>
  <c r="BV372" i="44" s="1"/>
  <c r="BJ380" i="44"/>
  <c r="BV380" i="44" s="1"/>
  <c r="BJ205" i="44"/>
  <c r="BV205" i="44" s="1"/>
  <c r="BJ202" i="44"/>
  <c r="BJ967" i="44"/>
  <c r="BJ157" i="44"/>
  <c r="BV157" i="44" s="1"/>
  <c r="BJ160" i="44"/>
  <c r="BV160" i="44" s="1"/>
  <c r="BJ387" i="44"/>
  <c r="BV387" i="44" s="1"/>
  <c r="BJ964" i="44"/>
  <c r="BV964" i="44" s="1"/>
  <c r="BW964" i="44" s="1"/>
  <c r="BJ158" i="44"/>
  <c r="BV158" i="44" s="1"/>
  <c r="BJ975" i="44"/>
  <c r="BJ145" i="44"/>
  <c r="BJ154" i="44"/>
  <c r="BV154" i="44" s="1"/>
  <c r="BW154" i="44" s="1"/>
  <c r="BJ149" i="44"/>
  <c r="BV149" i="44" s="1"/>
  <c r="BJ375" i="44"/>
  <c r="BV375" i="44" s="1"/>
  <c r="BJ138" i="44"/>
  <c r="BV138" i="44" s="1"/>
  <c r="BW138" i="44" s="1"/>
  <c r="BJ86" i="44"/>
  <c r="BJ77" i="44"/>
  <c r="BJ85" i="44"/>
  <c r="BJ370" i="44"/>
  <c r="BV370" i="44" s="1"/>
  <c r="BJ162" i="44"/>
  <c r="BV162" i="44" s="1"/>
  <c r="BW162" i="44" s="1"/>
  <c r="BJ144" i="44"/>
  <c r="BV144" i="44" s="1"/>
  <c r="BW144" i="44" s="1"/>
  <c r="BJ962" i="44"/>
  <c r="BV962" i="44" s="1"/>
  <c r="BW962" i="44" s="1"/>
  <c r="BJ80" i="44"/>
  <c r="BJ155" i="44"/>
  <c r="BV155" i="44" s="1"/>
  <c r="BW155" i="44" s="1"/>
  <c r="BJ143" i="44"/>
  <c r="BV143" i="44" s="1"/>
  <c r="BJ251" i="44"/>
  <c r="BV251" i="44" s="1"/>
  <c r="BW251" i="44" s="1"/>
  <c r="BJ146" i="44"/>
  <c r="BV146" i="44" s="1"/>
  <c r="BW146" i="44" s="1"/>
  <c r="BJ257" i="44"/>
  <c r="BJ969" i="44"/>
  <c r="BJ136" i="44"/>
  <c r="BV136" i="44" s="1"/>
  <c r="BW136" i="44" s="1"/>
  <c r="BJ78" i="44"/>
  <c r="BV78" i="44" s="1"/>
  <c r="BJ130" i="44"/>
  <c r="BV130" i="44" s="1"/>
  <c r="BW130" i="44" s="1"/>
  <c r="BJ133" i="44"/>
  <c r="BV133" i="44" s="1"/>
  <c r="BJ966" i="44"/>
  <c r="BJ378" i="44"/>
  <c r="BJ84" i="44"/>
  <c r="BV84" i="44" s="1"/>
  <c r="BW84" i="44" s="1"/>
  <c r="BJ976" i="44"/>
  <c r="BJ178" i="44"/>
  <c r="BV178" i="44" s="1"/>
  <c r="BW178" i="44" s="1"/>
  <c r="BJ151" i="44"/>
  <c r="BV151" i="44" s="1"/>
  <c r="BW151" i="44" s="1"/>
  <c r="BJ169" i="44"/>
  <c r="BJ253" i="44"/>
  <c r="BJ386" i="44"/>
  <c r="BV386" i="44" s="1"/>
  <c r="BJ374" i="44"/>
  <c r="BV374" i="44" s="1"/>
  <c r="BJ970" i="44"/>
  <c r="BV970" i="44" s="1"/>
  <c r="BW970" i="44" s="1"/>
  <c r="BJ250" i="44"/>
  <c r="BJ961" i="44"/>
  <c r="BJ206" i="44"/>
  <c r="BJ379" i="44"/>
  <c r="BV379" i="44" s="1"/>
  <c r="BJ978" i="44"/>
  <c r="BV978" i="44" s="1"/>
  <c r="BW978" i="44" s="1"/>
  <c r="BJ134" i="44"/>
  <c r="BV134" i="44" s="1"/>
  <c r="BJ164" i="44"/>
  <c r="BV164" i="44" s="1"/>
  <c r="BW164" i="44" s="1"/>
  <c r="BJ156" i="44"/>
  <c r="BJ79" i="44"/>
  <c r="BJ165" i="44"/>
  <c r="BV165" i="44" s="1"/>
  <c r="BJ141" i="44"/>
  <c r="BV141" i="44" s="1"/>
  <c r="BJ147" i="44"/>
  <c r="BV147" i="44" s="1"/>
  <c r="BW147" i="44" s="1"/>
  <c r="BJ256" i="44"/>
  <c r="BV256" i="44" s="1"/>
  <c r="BW256" i="44" s="1"/>
  <c r="BJ249" i="44"/>
  <c r="BJ255" i="44"/>
  <c r="BJ203" i="44"/>
  <c r="BV203" i="44" s="1"/>
  <c r="BW203" i="44" s="1"/>
  <c r="BJ83" i="44"/>
  <c r="BV83" i="44" s="1"/>
  <c r="BJ965" i="44"/>
  <c r="BV965" i="44" s="1"/>
  <c r="BW965" i="44" s="1"/>
  <c r="BJ971" i="44"/>
  <c r="BJ968" i="44"/>
  <c r="BJ252" i="44"/>
  <c r="BV252" i="44" s="1"/>
  <c r="BJ258" i="44"/>
  <c r="BV258" i="44" s="1"/>
  <c r="BJ383" i="44"/>
  <c r="BV383" i="44" s="1"/>
  <c r="BJ377" i="44"/>
  <c r="BV377" i="44" s="1"/>
  <c r="BW377" i="44" s="1"/>
  <c r="BJ142" i="44"/>
  <c r="BV142" i="44" s="1"/>
  <c r="BJ369" i="44"/>
  <c r="BV369" i="44" s="1"/>
  <c r="BJ371" i="44"/>
  <c r="BJ173" i="44"/>
  <c r="BV173" i="44" s="1"/>
  <c r="BW173" i="44" s="1"/>
  <c r="BJ148" i="44"/>
  <c r="BV148" i="44" s="1"/>
  <c r="BJ172" i="44"/>
  <c r="BJ87" i="44"/>
  <c r="BV87" i="44" s="1"/>
  <c r="BW87" i="44" s="1"/>
  <c r="BJ135" i="44"/>
  <c r="BJ381" i="44"/>
  <c r="BV381" i="44" s="1"/>
  <c r="BJ129" i="44"/>
  <c r="BV129" i="44" s="1"/>
  <c r="BJ974" i="44"/>
  <c r="BV974" i="44" s="1"/>
  <c r="BJ384" i="44"/>
  <c r="BV384" i="44" s="1"/>
  <c r="BJ140" i="44"/>
  <c r="BV140" i="44" s="1"/>
  <c r="BW140" i="44" s="1"/>
  <c r="BJ81" i="44"/>
  <c r="BJ972" i="44"/>
  <c r="BJ131" i="44"/>
  <c r="BV131" i="44" s="1"/>
  <c r="BW131" i="44" s="1"/>
  <c r="BJ960" i="44"/>
  <c r="BV960" i="44" s="1"/>
  <c r="BW960" i="44" s="1"/>
  <c r="BJ959" i="44"/>
  <c r="BJ373" i="44"/>
  <c r="BV373" i="44" s="1"/>
  <c r="BJ137" i="44"/>
  <c r="BJ388" i="44"/>
  <c r="BV388" i="44" s="1"/>
  <c r="BJ153" i="44"/>
  <c r="BV153" i="44" s="1"/>
  <c r="BJ74" i="44"/>
  <c r="BV74" i="44" s="1"/>
  <c r="BW74" i="44" s="1"/>
  <c r="BJ382" i="44"/>
  <c r="BV382" i="44" s="1"/>
  <c r="BJ168" i="44"/>
  <c r="BV168" i="44" s="1"/>
  <c r="BJ150" i="44"/>
  <c r="BJ152" i="44"/>
  <c r="BJ385" i="44"/>
  <c r="BV385" i="44" s="1"/>
  <c r="BJ88" i="44"/>
  <c r="BV88" i="44" s="1"/>
  <c r="BJ82" i="44"/>
  <c r="BJ167" i="44"/>
  <c r="BV167" i="44" s="1"/>
  <c r="BW167" i="44" s="1"/>
  <c r="BJ376" i="44"/>
  <c r="BJ10" i="44"/>
  <c r="BR81" i="44"/>
  <c r="BS81" i="44" s="1"/>
  <c r="BR249" i="44"/>
  <c r="BS249" i="44" s="1"/>
  <c r="BR16" i="44"/>
  <c r="BS16" i="44" s="1"/>
  <c r="BR48" i="44"/>
  <c r="BS48" i="44" s="1"/>
  <c r="BF59" i="44"/>
  <c r="BN59" i="44" s="1"/>
  <c r="BF35" i="44"/>
  <c r="BF343" i="44"/>
  <c r="BN343" i="44" s="1"/>
  <c r="BO343" i="44" s="1"/>
  <c r="BF65" i="44"/>
  <c r="BF790" i="44"/>
  <c r="BN790" i="44" s="1"/>
  <c r="BF753" i="44"/>
  <c r="BN753" i="44" s="1"/>
  <c r="BF808" i="44"/>
  <c r="BF759" i="44"/>
  <c r="BN759" i="44" s="1"/>
  <c r="BF273" i="44"/>
  <c r="BF796" i="44"/>
  <c r="BN796" i="44" s="1"/>
  <c r="BF30" i="44"/>
  <c r="BN30" i="44" s="1"/>
  <c r="BO30" i="44" s="1"/>
  <c r="BF708" i="44"/>
  <c r="BN708" i="44" s="1"/>
  <c r="BF694" i="44"/>
  <c r="BN694" i="44" s="1"/>
  <c r="BO694" i="44" s="1"/>
  <c r="BF48" i="44"/>
  <c r="BF689" i="44"/>
  <c r="BN689" i="44" s="1"/>
  <c r="BF409" i="44"/>
  <c r="BN409" i="44" s="1"/>
  <c r="BF234" i="44"/>
  <c r="BN234" i="44" s="1"/>
  <c r="BF34" i="44"/>
  <c r="BN34" i="44" s="1"/>
  <c r="BO34" i="44" s="1"/>
  <c r="BF41" i="44"/>
  <c r="BF228" i="44"/>
  <c r="BN228" i="44" s="1"/>
  <c r="BF13" i="44"/>
  <c r="BN13" i="44" s="1"/>
  <c r="BO13" i="44" s="1"/>
  <c r="BF763" i="44"/>
  <c r="BN763" i="44" s="1"/>
  <c r="BF139" i="44"/>
  <c r="BN139" i="44" s="1"/>
  <c r="BO139" i="44" s="1"/>
  <c r="BF233" i="44"/>
  <c r="BF339" i="44"/>
  <c r="BF28" i="44"/>
  <c r="BF642" i="44"/>
  <c r="BN642" i="44" s="1"/>
  <c r="BF575" i="44"/>
  <c r="BN575" i="44" s="1"/>
  <c r="BF60" i="44"/>
  <c r="BN60" i="44" s="1"/>
  <c r="BO60" i="44" s="1"/>
  <c r="BF695" i="44"/>
  <c r="BN695" i="44" s="1"/>
  <c r="BF222" i="44"/>
  <c r="BF573" i="44"/>
  <c r="BN573" i="44" s="1"/>
  <c r="BF795" i="44"/>
  <c r="BN795" i="44" s="1"/>
  <c r="BF62" i="44"/>
  <c r="BN62" i="44" s="1"/>
  <c r="BO62" i="44" s="1"/>
  <c r="BF577" i="44"/>
  <c r="BN577" i="44" s="1"/>
  <c r="BO577" i="44" s="1"/>
  <c r="BF276" i="44"/>
  <c r="BN276" i="44" s="1"/>
  <c r="BF1009" i="44"/>
  <c r="BF415" i="44"/>
  <c r="BF705" i="44"/>
  <c r="BN705" i="44" s="1"/>
  <c r="BF235" i="44"/>
  <c r="BN235" i="44" s="1"/>
  <c r="BF274" i="44"/>
  <c r="BN274" i="44" s="1"/>
  <c r="BF629" i="44"/>
  <c r="BN629" i="44" s="1"/>
  <c r="BF803" i="44"/>
  <c r="BF643" i="44"/>
  <c r="BN643" i="44" s="1"/>
  <c r="BF773" i="44"/>
  <c r="BN773" i="44" s="1"/>
  <c r="BF523" i="44"/>
  <c r="BN523" i="44" s="1"/>
  <c r="BF428" i="44"/>
  <c r="BN428" i="44" s="1"/>
  <c r="BF582" i="44"/>
  <c r="BF54" i="44"/>
  <c r="BN54" i="44" s="1"/>
  <c r="BF56" i="44"/>
  <c r="BF334" i="44"/>
  <c r="BN334" i="44" s="1"/>
  <c r="BF38" i="44"/>
  <c r="BN38" i="44" s="1"/>
  <c r="BF337" i="44"/>
  <c r="BN337" i="44" s="1"/>
  <c r="BO337" i="44" s="1"/>
  <c r="BF63" i="44"/>
  <c r="BN63" i="44" s="1"/>
  <c r="BO63" i="44" s="1"/>
  <c r="BF23" i="44"/>
  <c r="BF29" i="44"/>
  <c r="BF45" i="44"/>
  <c r="BF707" i="44"/>
  <c r="BN707" i="44" s="1"/>
  <c r="BF347" i="44"/>
  <c r="BN347" i="44" s="1"/>
  <c r="BO347" i="44" s="1"/>
  <c r="BF342" i="44"/>
  <c r="BN342" i="44" s="1"/>
  <c r="BO342" i="44" s="1"/>
  <c r="BF417" i="44"/>
  <c r="BN417" i="44" s="1"/>
  <c r="BF517" i="44"/>
  <c r="BF223" i="44"/>
  <c r="BN223" i="44" s="1"/>
  <c r="BF355" i="44"/>
  <c r="BN355" i="44" s="1"/>
  <c r="BF584" i="44"/>
  <c r="BN584" i="44" s="1"/>
  <c r="BO584" i="44" s="1"/>
  <c r="BF180" i="44"/>
  <c r="BN180" i="44" s="1"/>
  <c r="BO180" i="44" s="1"/>
  <c r="BF711" i="44"/>
  <c r="BF525" i="44"/>
  <c r="BN525" i="44" s="1"/>
  <c r="BF361" i="44"/>
  <c r="BN361" i="44" s="1"/>
  <c r="BO361" i="44" s="1"/>
  <c r="BF317" i="44"/>
  <c r="BN317" i="44" s="1"/>
  <c r="BF301" i="44"/>
  <c r="BN301" i="44" s="1"/>
  <c r="BF754" i="44"/>
  <c r="BN754" i="44" s="1"/>
  <c r="BF596" i="44"/>
  <c r="BN596" i="44" s="1"/>
  <c r="BF777" i="44"/>
  <c r="BF190" i="44"/>
  <c r="BN190" i="44" s="1"/>
  <c r="BO190" i="44" s="1"/>
  <c r="BF159" i="44"/>
  <c r="BN159" i="44" s="1"/>
  <c r="BO159" i="44" s="1"/>
  <c r="BF732" i="44"/>
  <c r="BN732" i="44" s="1"/>
  <c r="BF542" i="44"/>
  <c r="BF880" i="44"/>
  <c r="BF936" i="44"/>
  <c r="BN936" i="44" s="1"/>
  <c r="BF213" i="44"/>
  <c r="BN213" i="44" s="1"/>
  <c r="BF805" i="44"/>
  <c r="BN805" i="44" s="1"/>
  <c r="BF942" i="44"/>
  <c r="BN942" i="44" s="1"/>
  <c r="BF210" i="44"/>
  <c r="BN210" i="44" s="1"/>
  <c r="BF1006" i="44"/>
  <c r="BN1006" i="44" s="1"/>
  <c r="BF551" i="44"/>
  <c r="BF561" i="44"/>
  <c r="BN561" i="44" s="1"/>
  <c r="BF211" i="44"/>
  <c r="BN211" i="44" s="1"/>
  <c r="BF481" i="44"/>
  <c r="BN481" i="44" s="1"/>
  <c r="BO481" i="44" s="1"/>
  <c r="BF219" i="44"/>
  <c r="BN219" i="44" s="1"/>
  <c r="BO219" i="44" s="1"/>
  <c r="BF957" i="44"/>
  <c r="BF516" i="44"/>
  <c r="BN516" i="44" s="1"/>
  <c r="BF865" i="44"/>
  <c r="BF304" i="44"/>
  <c r="BN304" i="44" s="1"/>
  <c r="BF567" i="44"/>
  <c r="BN567" i="44" s="1"/>
  <c r="BF698" i="44"/>
  <c r="BN698" i="44" s="1"/>
  <c r="BF47" i="44"/>
  <c r="BN47" i="44" s="1"/>
  <c r="BO47" i="44" s="1"/>
  <c r="BF728" i="44"/>
  <c r="BF69" i="44"/>
  <c r="BN69" i="44" s="1"/>
  <c r="BO69" i="44" s="1"/>
  <c r="BF39" i="44"/>
  <c r="BN39" i="44" s="1"/>
  <c r="BF493" i="44"/>
  <c r="BN493" i="44" s="1"/>
  <c r="BO493" i="44" s="1"/>
  <c r="BF194" i="44"/>
  <c r="BN194" i="44" s="1"/>
  <c r="BF828" i="44"/>
  <c r="BF442" i="44"/>
  <c r="BN442" i="44" s="1"/>
  <c r="BO442" i="44" s="1"/>
  <c r="BF702" i="44"/>
  <c r="BN702" i="44" s="1"/>
  <c r="BF403" i="44"/>
  <c r="BN403" i="44" s="1"/>
  <c r="BO403" i="44" s="1"/>
  <c r="BF778" i="44"/>
  <c r="BN778" i="44" s="1"/>
  <c r="BF470" i="44"/>
  <c r="BF943" i="44"/>
  <c r="BN943" i="44" s="1"/>
  <c r="BF946" i="44"/>
  <c r="BF955" i="44"/>
  <c r="BN955" i="44" s="1"/>
  <c r="BO955" i="44" s="1"/>
  <c r="BF538" i="44"/>
  <c r="BN538" i="44" s="1"/>
  <c r="BF902" i="44"/>
  <c r="BN902" i="44" s="1"/>
  <c r="BO902" i="44" s="1"/>
  <c r="BF611" i="44"/>
  <c r="BN611" i="44" s="1"/>
  <c r="BF232" i="44"/>
  <c r="BF907" i="44"/>
  <c r="BN907" i="44" s="1"/>
  <c r="BO907" i="44" s="1"/>
  <c r="BF396" i="44"/>
  <c r="BN396" i="44" s="1"/>
  <c r="BF938" i="44"/>
  <c r="BN938" i="44" s="1"/>
  <c r="BF937" i="44"/>
  <c r="BN937" i="44" s="1"/>
  <c r="BF265" i="44"/>
  <c r="BN265" i="44" s="1"/>
  <c r="BO265" i="44" s="1"/>
  <c r="BF898" i="44"/>
  <c r="BF941" i="44"/>
  <c r="BF241" i="44"/>
  <c r="BN241" i="44" s="1"/>
  <c r="BO241" i="44" s="1"/>
  <c r="BF952" i="44"/>
  <c r="BN952" i="44" s="1"/>
  <c r="BF647" i="44"/>
  <c r="BN647" i="44" s="1"/>
  <c r="BF365" i="44"/>
  <c r="BN365" i="44" s="1"/>
  <c r="BF530" i="44"/>
  <c r="BF905" i="44"/>
  <c r="BN905" i="44" s="1"/>
  <c r="BF441" i="44"/>
  <c r="BN441" i="44" s="1"/>
  <c r="BF477" i="44"/>
  <c r="BN477" i="44" s="1"/>
  <c r="BF486" i="44"/>
  <c r="BN486" i="44" s="1"/>
  <c r="BO486" i="44" s="1"/>
  <c r="BF297" i="44"/>
  <c r="BF500" i="44"/>
  <c r="BN500" i="44" s="1"/>
  <c r="BF598" i="44"/>
  <c r="BF613" i="44"/>
  <c r="BN613" i="44" s="1"/>
  <c r="BF989" i="44"/>
  <c r="BN989" i="44" s="1"/>
  <c r="BF670" i="44"/>
  <c r="BN670" i="44" s="1"/>
  <c r="BF70" i="44"/>
  <c r="BF435" i="44"/>
  <c r="BF622" i="44"/>
  <c r="BN622" i="44" s="1"/>
  <c r="BF815" i="44"/>
  <c r="BN815" i="44" s="1"/>
  <c r="BF431" i="44"/>
  <c r="BN431" i="44" s="1"/>
  <c r="BF363" i="44"/>
  <c r="BN363" i="44" s="1"/>
  <c r="BF830" i="44"/>
  <c r="BN830" i="44" s="1"/>
  <c r="BF821" i="44"/>
  <c r="BF779" i="44"/>
  <c r="BF887" i="44"/>
  <c r="BN887" i="44" s="1"/>
  <c r="BO887" i="44" s="1"/>
  <c r="BF764" i="44"/>
  <c r="BN764" i="44" s="1"/>
  <c r="BF794" i="44"/>
  <c r="BN794" i="44" s="1"/>
  <c r="BF791" i="44"/>
  <c r="BF806" i="44"/>
  <c r="BF834" i="44"/>
  <c r="BN834" i="44" s="1"/>
  <c r="BF595" i="44"/>
  <c r="BN595" i="44" s="1"/>
  <c r="BF915" i="44"/>
  <c r="BN915" i="44" s="1"/>
  <c r="BF463" i="44"/>
  <c r="BN463" i="44" s="1"/>
  <c r="BO463" i="44" s="1"/>
  <c r="BF436" i="44"/>
  <c r="BF33" i="44"/>
  <c r="BF769" i="44"/>
  <c r="BF43" i="44"/>
  <c r="BN43" i="44" s="1"/>
  <c r="BO43" i="44" s="1"/>
  <c r="BF712" i="44"/>
  <c r="BN712" i="44" s="1"/>
  <c r="BO712" i="44" s="1"/>
  <c r="BF17" i="44"/>
  <c r="BN17" i="44" s="1"/>
  <c r="BO17" i="44" s="1"/>
  <c r="BF430" i="44"/>
  <c r="BN430" i="44" s="1"/>
  <c r="BO430" i="44" s="1"/>
  <c r="BF113" i="44"/>
  <c r="BF298" i="44"/>
  <c r="BN298" i="44" s="1"/>
  <c r="BF198" i="44"/>
  <c r="BF319" i="44"/>
  <c r="BN319" i="44" s="1"/>
  <c r="BF128" i="44"/>
  <c r="BN128" i="44" s="1"/>
  <c r="BO128" i="44" s="1"/>
  <c r="BF107" i="44"/>
  <c r="BN107" i="44" s="1"/>
  <c r="BF663" i="44"/>
  <c r="BN663" i="44" s="1"/>
  <c r="BF870" i="44"/>
  <c r="BF547" i="44"/>
  <c r="BN547" i="44" s="1"/>
  <c r="BO547" i="44" s="1"/>
  <c r="BF697" i="44"/>
  <c r="BN697" i="44" s="1"/>
  <c r="BF716" i="44"/>
  <c r="BN716" i="44" s="1"/>
  <c r="BF781" i="44"/>
  <c r="BN781" i="44" s="1"/>
  <c r="BF553" i="44"/>
  <c r="BF994" i="44"/>
  <c r="BN994" i="44" s="1"/>
  <c r="BF556" i="44"/>
  <c r="BN556" i="44" s="1"/>
  <c r="BO556" i="44" s="1"/>
  <c r="BF876" i="44"/>
  <c r="BN876" i="44" s="1"/>
  <c r="BF171" i="44"/>
  <c r="BN171" i="44" s="1"/>
  <c r="BO171" i="44" s="1"/>
  <c r="BF563" i="44"/>
  <c r="BN563" i="44" s="1"/>
  <c r="BF856" i="44"/>
  <c r="BF877" i="44"/>
  <c r="BF310" i="44"/>
  <c r="BN310" i="44" s="1"/>
  <c r="BF424" i="44"/>
  <c r="BN424" i="44" s="1"/>
  <c r="BF505" i="44"/>
  <c r="BN505" i="44" s="1"/>
  <c r="BO505" i="44" s="1"/>
  <c r="BF847" i="44"/>
  <c r="BF895" i="44"/>
  <c r="BF951" i="44"/>
  <c r="BN951" i="44" s="1"/>
  <c r="BF460" i="44"/>
  <c r="BN460" i="44" s="1"/>
  <c r="BF758" i="44"/>
  <c r="BN758" i="44" s="1"/>
  <c r="BF696" i="44"/>
  <c r="BN696" i="44" s="1"/>
  <c r="BO696" i="44" s="1"/>
  <c r="BF656" i="44"/>
  <c r="BN656" i="44" s="1"/>
  <c r="BF605" i="44"/>
  <c r="BN605" i="44" s="1"/>
  <c r="BF928" i="44"/>
  <c r="BF405" i="44"/>
  <c r="BN405" i="44" s="1"/>
  <c r="BF112" i="44"/>
  <c r="BF665" i="44"/>
  <c r="BN665" i="44" s="1"/>
  <c r="BF127" i="44"/>
  <c r="BN127" i="44" s="1"/>
  <c r="BF947" i="44"/>
  <c r="BF929" i="44"/>
  <c r="BN929" i="44" s="1"/>
  <c r="BF949" i="44"/>
  <c r="BF281" i="44"/>
  <c r="BN281" i="44" s="1"/>
  <c r="BF916" i="44"/>
  <c r="BN916" i="44" s="1"/>
  <c r="BO916" i="44" s="1"/>
  <c r="BF357" i="44"/>
  <c r="BN357" i="44" s="1"/>
  <c r="BO357" i="44" s="1"/>
  <c r="BF508" i="44"/>
  <c r="BN508" i="44" s="1"/>
  <c r="BF244" i="44"/>
  <c r="BF1007" i="44"/>
  <c r="BN1007" i="44" s="1"/>
  <c r="BF485" i="44"/>
  <c r="BN485" i="44" s="1"/>
  <c r="BF438" i="44"/>
  <c r="BN438" i="44" s="1"/>
  <c r="BF410" i="44"/>
  <c r="BN410" i="44" s="1"/>
  <c r="BF425" i="44"/>
  <c r="BF492" i="44"/>
  <c r="BN492" i="44" s="1"/>
  <c r="BF1005" i="44"/>
  <c r="BN1005" i="44" s="1"/>
  <c r="BF459" i="44"/>
  <c r="BN459" i="44" s="1"/>
  <c r="BO459" i="44" s="1"/>
  <c r="BF819" i="44"/>
  <c r="BN819" i="44" s="1"/>
  <c r="BO819" i="44" s="1"/>
  <c r="BF12" i="44"/>
  <c r="BF627" i="44"/>
  <c r="BN627" i="44" s="1"/>
  <c r="BO627" i="44" s="1"/>
  <c r="BF391" i="44"/>
  <c r="BF912" i="44"/>
  <c r="BN912" i="44" s="1"/>
  <c r="BO912" i="44" s="1"/>
  <c r="BF571" i="44"/>
  <c r="BF527" i="44"/>
  <c r="BF184" i="44"/>
  <c r="BN184" i="44" s="1"/>
  <c r="BO184" i="44" s="1"/>
  <c r="BF853" i="44"/>
  <c r="BF432" i="44"/>
  <c r="BN432" i="44" s="1"/>
  <c r="BF755" i="44"/>
  <c r="BN755" i="44" s="1"/>
  <c r="BF903" i="44"/>
  <c r="BF713" i="44"/>
  <c r="BN713" i="44" s="1"/>
  <c r="BO713" i="44" s="1"/>
  <c r="BF654" i="44"/>
  <c r="BN654" i="44" s="1"/>
  <c r="BF346" i="44"/>
  <c r="BF549" i="44"/>
  <c r="BF58" i="44"/>
  <c r="BN58" i="44" s="1"/>
  <c r="BO58" i="44" s="1"/>
  <c r="BF772" i="44"/>
  <c r="BN772" i="44" s="1"/>
  <c r="BF195" i="44"/>
  <c r="BN195" i="44" s="1"/>
  <c r="BF555" i="44"/>
  <c r="BN555" i="44" s="1"/>
  <c r="BF750" i="44"/>
  <c r="BF841" i="44"/>
  <c r="BF587" i="44"/>
  <c r="BN587" i="44" s="1"/>
  <c r="BF564" i="44"/>
  <c r="BN564" i="44" s="1"/>
  <c r="BF889" i="44"/>
  <c r="BN889" i="44" s="1"/>
  <c r="BO889" i="44" s="1"/>
  <c r="BF55" i="44"/>
  <c r="BN55" i="44" s="1"/>
  <c r="BO55" i="44" s="1"/>
  <c r="BF546" i="44"/>
  <c r="BN546" i="44" s="1"/>
  <c r="BF687" i="44"/>
  <c r="BF858" i="44"/>
  <c r="BN858" i="44" s="1"/>
  <c r="BO858" i="44" s="1"/>
  <c r="BF569" i="44"/>
  <c r="BN569" i="44" s="1"/>
  <c r="BF98" i="44"/>
  <c r="BN98" i="44" s="1"/>
  <c r="BO98" i="44" s="1"/>
  <c r="BF22" i="44"/>
  <c r="BN22" i="44" s="1"/>
  <c r="BO22" i="44" s="1"/>
  <c r="BF64" i="44"/>
  <c r="BF11" i="44"/>
  <c r="BF204" i="44"/>
  <c r="BN204" i="44" s="1"/>
  <c r="BF544" i="44"/>
  <c r="BN544" i="44" s="1"/>
  <c r="BF534" i="44"/>
  <c r="BN534" i="44" s="1"/>
  <c r="BF27" i="44"/>
  <c r="BF558" i="44"/>
  <c r="BN558" i="44" s="1"/>
  <c r="BF701" i="44"/>
  <c r="BF412" i="44"/>
  <c r="BN412" i="44" s="1"/>
  <c r="BO412" i="44" s="1"/>
  <c r="BF703" i="44"/>
  <c r="BN703" i="44" s="1"/>
  <c r="BF756" i="44"/>
  <c r="BN756" i="44" s="1"/>
  <c r="BF21" i="44"/>
  <c r="BN21" i="44" s="1"/>
  <c r="BO21" i="44" s="1"/>
  <c r="BF814" i="44"/>
  <c r="BF699" i="44"/>
  <c r="BN699" i="44" s="1"/>
  <c r="BF588" i="44"/>
  <c r="BF843" i="44"/>
  <c r="BF581" i="44"/>
  <c r="BN581" i="44" s="1"/>
  <c r="BO581" i="44" s="1"/>
  <c r="BF771" i="44"/>
  <c r="BN771" i="44" s="1"/>
  <c r="BF981" i="44"/>
  <c r="BN981" i="44" s="1"/>
  <c r="BO981" i="44" s="1"/>
  <c r="BF950" i="44"/>
  <c r="BF899" i="44"/>
  <c r="BN899" i="44" s="1"/>
  <c r="BO899" i="44" s="1"/>
  <c r="BF920" i="44"/>
  <c r="BN920" i="44" s="1"/>
  <c r="BO920" i="44" s="1"/>
  <c r="BF271" i="44"/>
  <c r="BN271" i="44" s="1"/>
  <c r="BO271" i="44" s="1"/>
  <c r="BF923" i="44"/>
  <c r="BF932" i="44"/>
  <c r="BF931" i="44"/>
  <c r="BF919" i="44"/>
  <c r="BF935" i="44"/>
  <c r="BN935" i="44" s="1"/>
  <c r="BF483" i="44"/>
  <c r="BN483" i="44" s="1"/>
  <c r="BF677" i="44"/>
  <c r="BN677" i="44" s="1"/>
  <c r="BF333" i="44"/>
  <c r="BN333" i="44" s="1"/>
  <c r="BF635" i="44"/>
  <c r="BF644" i="44"/>
  <c r="BN644" i="44" s="1"/>
  <c r="BF659" i="44"/>
  <c r="BN659" i="44" s="1"/>
  <c r="BF953" i="44"/>
  <c r="BN953" i="44" s="1"/>
  <c r="BF393" i="44"/>
  <c r="BN393" i="44" s="1"/>
  <c r="BF638" i="44"/>
  <c r="BF601" i="44"/>
  <c r="BN601" i="44" s="1"/>
  <c r="BF509" i="44"/>
  <c r="BN509" i="44" s="1"/>
  <c r="BF121" i="44"/>
  <c r="BN121" i="44" s="1"/>
  <c r="BO121" i="44" s="1"/>
  <c r="BF619" i="44"/>
  <c r="BN619" i="44" s="1"/>
  <c r="BO619" i="44" s="1"/>
  <c r="BF488" i="44"/>
  <c r="BN488" i="44" s="1"/>
  <c r="BF221" i="44"/>
  <c r="BN221" i="44" s="1"/>
  <c r="BF429" i="44"/>
  <c r="BF984" i="44"/>
  <c r="BN984" i="44" s="1"/>
  <c r="BO984" i="44" s="1"/>
  <c r="BF230" i="44"/>
  <c r="BN230" i="44" s="1"/>
  <c r="BF676" i="44"/>
  <c r="BN676" i="44" s="1"/>
  <c r="BF218" i="44"/>
  <c r="BN218" i="44" s="1"/>
  <c r="BF123" i="44"/>
  <c r="BF126" i="44"/>
  <c r="BN126" i="44" s="1"/>
  <c r="BF446" i="44"/>
  <c r="BN446" i="44" s="1"/>
  <c r="BF884" i="44"/>
  <c r="BN884" i="44" s="1"/>
  <c r="BF896" i="44"/>
  <c r="BN896" i="44" s="1"/>
  <c r="BO896" i="44" s="1"/>
  <c r="BF498" i="44"/>
  <c r="BN498" i="44" s="1"/>
  <c r="BF345" i="44"/>
  <c r="BN345" i="44" s="1"/>
  <c r="BF878" i="44"/>
  <c r="BF451" i="44"/>
  <c r="BF110" i="44"/>
  <c r="BN110" i="44" s="1"/>
  <c r="BF201" i="44"/>
  <c r="BN201" i="44" s="1"/>
  <c r="BF177" i="44"/>
  <c r="BN177" i="44" s="1"/>
  <c r="BO177" i="44" s="1"/>
  <c r="BF768" i="44"/>
  <c r="BF730" i="44"/>
  <c r="BN730" i="44" s="1"/>
  <c r="BF183" i="44"/>
  <c r="BN183" i="44" s="1"/>
  <c r="BF636" i="44"/>
  <c r="BN636" i="44" s="1"/>
  <c r="BO636" i="44" s="1"/>
  <c r="BF692" i="44"/>
  <c r="BN692" i="44" s="1"/>
  <c r="BF328" i="44"/>
  <c r="BN328" i="44" s="1"/>
  <c r="BF163" i="44"/>
  <c r="BN163" i="44" s="1"/>
  <c r="BO163" i="44" s="1"/>
  <c r="BF101" i="44"/>
  <c r="BF927" i="44"/>
  <c r="BF104" i="44"/>
  <c r="BN104" i="44" s="1"/>
  <c r="BF633" i="44"/>
  <c r="BN633" i="44" s="1"/>
  <c r="BO633" i="44" s="1"/>
  <c r="BF725" i="44"/>
  <c r="BN725" i="44" s="1"/>
  <c r="BO725" i="44" s="1"/>
  <c r="BF19" i="44"/>
  <c r="BF469" i="44"/>
  <c r="BN469" i="44" s="1"/>
  <c r="BF16" i="44"/>
  <c r="BF565" i="44"/>
  <c r="BN565" i="44" s="1"/>
  <c r="BF760" i="44"/>
  <c r="BN760" i="44" s="1"/>
  <c r="BF874" i="44"/>
  <c r="BF954" i="44"/>
  <c r="BN954" i="44" s="1"/>
  <c r="BF609" i="44"/>
  <c r="BF594" i="44"/>
  <c r="BN594" i="44" s="1"/>
  <c r="BF515" i="44"/>
  <c r="BN515" i="44" s="1"/>
  <c r="BF883" i="44"/>
  <c r="BN883" i="44" s="1"/>
  <c r="BO883" i="44" s="1"/>
  <c r="BF66" i="44"/>
  <c r="BN66" i="44" s="1"/>
  <c r="BO66" i="44" s="1"/>
  <c r="BF831" i="44"/>
  <c r="BF850" i="44"/>
  <c r="BN850" i="44" s="1"/>
  <c r="BF578" i="44"/>
  <c r="BF801" i="44"/>
  <c r="BN801" i="44" s="1"/>
  <c r="BF809" i="44"/>
  <c r="BN809" i="44" s="1"/>
  <c r="BF115" i="44"/>
  <c r="BN115" i="44" s="1"/>
  <c r="BO115" i="44" s="1"/>
  <c r="BF437" i="44"/>
  <c r="BN437" i="44" s="1"/>
  <c r="BF908" i="44"/>
  <c r="BF956" i="44"/>
  <c r="BN956" i="44" s="1"/>
  <c r="BF268" i="44"/>
  <c r="BN268" i="44" s="1"/>
  <c r="BF489" i="44"/>
  <c r="BN489" i="44" s="1"/>
  <c r="BF1001" i="44"/>
  <c r="BF983" i="44"/>
  <c r="BF625" i="44"/>
  <c r="BN625" i="44" s="1"/>
  <c r="BF73" i="44"/>
  <c r="BF640" i="44"/>
  <c r="BN640" i="44" s="1"/>
  <c r="BO640" i="44" s="1"/>
  <c r="BF215" i="44"/>
  <c r="BN215" i="44" s="1"/>
  <c r="BF607" i="44"/>
  <c r="BF324" i="44"/>
  <c r="BN324" i="44" s="1"/>
  <c r="BO324" i="44" s="1"/>
  <c r="BF275" i="44"/>
  <c r="BF344" i="44"/>
  <c r="BF631" i="44"/>
  <c r="BN631" i="44" s="1"/>
  <c r="BF359" i="44"/>
  <c r="BN359" i="44" s="1"/>
  <c r="BF326" i="44"/>
  <c r="BF348" i="44"/>
  <c r="BF285" i="44"/>
  <c r="BN285" i="44" s="1"/>
  <c r="BF679" i="44"/>
  <c r="BN679" i="44" s="1"/>
  <c r="BF535" i="44"/>
  <c r="BN535" i="44" s="1"/>
  <c r="BF353" i="44"/>
  <c r="BN353" i="44" s="1"/>
  <c r="BO353" i="44" s="1"/>
  <c r="BF419" i="44"/>
  <c r="BN419" i="44" s="1"/>
  <c r="BF655" i="44"/>
  <c r="BN655" i="44" s="1"/>
  <c r="BF305" i="44"/>
  <c r="BF315" i="44"/>
  <c r="BN315" i="44" s="1"/>
  <c r="BF302" i="44"/>
  <c r="BN302" i="44" s="1"/>
  <c r="BF248" i="44"/>
  <c r="BN248" i="44" s="1"/>
  <c r="BO248" i="44" s="1"/>
  <c r="BF628" i="44"/>
  <c r="BN628" i="44" s="1"/>
  <c r="BO628" i="44" s="1"/>
  <c r="BF272" i="44"/>
  <c r="BF352" i="44"/>
  <c r="BF997" i="44"/>
  <c r="BF487" i="44"/>
  <c r="BN487" i="44" s="1"/>
  <c r="BO487" i="44" s="1"/>
  <c r="BF576" i="44"/>
  <c r="BN576" i="44" s="1"/>
  <c r="BO576" i="44" s="1"/>
  <c r="BF510" i="44"/>
  <c r="BN510" i="44" s="1"/>
  <c r="BF539" i="44"/>
  <c r="BN539" i="44" s="1"/>
  <c r="BF590" i="44"/>
  <c r="BF775" i="44"/>
  <c r="BN775" i="44" s="1"/>
  <c r="BF572" i="44"/>
  <c r="BF67" i="44"/>
  <c r="BN67" i="44" s="1"/>
  <c r="BO67" i="44" s="1"/>
  <c r="BF188" i="44"/>
  <c r="BN188" i="44" s="1"/>
  <c r="BO188" i="44" s="1"/>
  <c r="BF592" i="44"/>
  <c r="BF930" i="44"/>
  <c r="BN930" i="44" s="1"/>
  <c r="BF196" i="44"/>
  <c r="BN196" i="44" s="1"/>
  <c r="BF550" i="44"/>
  <c r="BN550" i="44" s="1"/>
  <c r="BF721" i="44"/>
  <c r="BN721" i="44" s="1"/>
  <c r="BO721" i="44" s="1"/>
  <c r="BF439" i="44"/>
  <c r="BF270" i="44"/>
  <c r="BN270" i="44" s="1"/>
  <c r="BF364" i="44"/>
  <c r="BF798" i="44"/>
  <c r="BN798" i="44" s="1"/>
  <c r="BF862" i="44"/>
  <c r="BN862" i="44" s="1"/>
  <c r="BO862" i="44" s="1"/>
  <c r="BF341" i="44"/>
  <c r="BN341" i="44" s="1"/>
  <c r="BO341" i="44" s="1"/>
  <c r="BF42" i="44"/>
  <c r="BN42" i="44" s="1"/>
  <c r="BO42" i="44" s="1"/>
  <c r="BF748" i="44"/>
  <c r="BF597" i="44"/>
  <c r="BN597" i="44" s="1"/>
  <c r="BF267" i="44"/>
  <c r="BF32" i="44"/>
  <c r="BN32" i="44" s="1"/>
  <c r="BO32" i="44" s="1"/>
  <c r="BF170" i="44"/>
  <c r="BN170" i="44" s="1"/>
  <c r="BF988" i="44"/>
  <c r="BN988" i="44" s="1"/>
  <c r="BO988" i="44" s="1"/>
  <c r="BF507" i="44"/>
  <c r="BN507" i="44" s="1"/>
  <c r="BF774" i="44"/>
  <c r="BF840" i="44"/>
  <c r="BN840" i="44" s="1"/>
  <c r="BO840" i="44" s="1"/>
  <c r="BF97" i="44"/>
  <c r="BN97" i="44" s="1"/>
  <c r="BF467" i="44"/>
  <c r="BN467" i="44" s="1"/>
  <c r="BF321" i="44"/>
  <c r="BN321" i="44" s="1"/>
  <c r="BO321" i="44" s="1"/>
  <c r="BF465" i="44"/>
  <c r="BF649" i="44"/>
  <c r="BN649" i="44" s="1"/>
  <c r="BF338" i="44"/>
  <c r="BF239" i="44"/>
  <c r="BN239" i="44" s="1"/>
  <c r="BF453" i="44"/>
  <c r="BN453" i="44" s="1"/>
  <c r="BF106" i="44"/>
  <c r="BN106" i="44" s="1"/>
  <c r="BF866" i="44"/>
  <c r="BF512" i="44"/>
  <c r="BF280" i="44"/>
  <c r="BN280" i="44" s="1"/>
  <c r="BO280" i="44" s="1"/>
  <c r="BF827" i="44"/>
  <c r="BN827" i="44" s="1"/>
  <c r="BO827" i="44" s="1"/>
  <c r="BF857" i="44"/>
  <c r="BN857" i="44" s="1"/>
  <c r="BO857" i="44" s="1"/>
  <c r="BF824" i="44"/>
  <c r="BN824" i="44" s="1"/>
  <c r="BO824" i="44" s="1"/>
  <c r="BF480" i="44"/>
  <c r="BF482" i="44"/>
  <c r="BN482" i="44" s="1"/>
  <c r="BF497" i="44"/>
  <c r="BN497" i="44" s="1"/>
  <c r="BF851" i="44"/>
  <c r="BN851" i="44" s="1"/>
  <c r="BF863" i="44"/>
  <c r="BN863" i="44" s="1"/>
  <c r="BF854" i="44"/>
  <c r="BN854" i="44" s="1"/>
  <c r="BO854" i="44" s="1"/>
  <c r="BF108" i="44"/>
  <c r="BN108" i="44" s="1"/>
  <c r="BF461" i="44"/>
  <c r="BF860" i="44"/>
  <c r="BN860" i="44" s="1"/>
  <c r="BO860" i="44" s="1"/>
  <c r="BF833" i="44"/>
  <c r="BN833" i="44" s="1"/>
  <c r="BF998" i="44"/>
  <c r="BN998" i="44" s="1"/>
  <c r="BO998" i="44" s="1"/>
  <c r="BF872" i="44"/>
  <c r="BN872" i="44" s="1"/>
  <c r="BF105" i="44"/>
  <c r="BF836" i="44"/>
  <c r="BN836" i="44" s="1"/>
  <c r="BF518" i="44"/>
  <c r="BN518" i="44" s="1"/>
  <c r="BO518" i="44" s="1"/>
  <c r="BF76" i="44"/>
  <c r="BN76" i="44" s="1"/>
  <c r="BO76" i="44" s="1"/>
  <c r="BF511" i="44"/>
  <c r="BN511" i="44" s="1"/>
  <c r="BO511" i="44" s="1"/>
  <c r="BF455" i="44"/>
  <c r="BN455" i="44" s="1"/>
  <c r="BO455" i="44" s="1"/>
  <c r="BF767" i="44"/>
  <c r="BN767" i="44" s="1"/>
  <c r="BF529" i="44"/>
  <c r="BF306" i="44"/>
  <c r="BF926" i="44"/>
  <c r="BN926" i="44" s="1"/>
  <c r="BO926" i="44" s="1"/>
  <c r="BF247" i="44"/>
  <c r="BN247" i="44" s="1"/>
  <c r="BO247" i="44" s="1"/>
  <c r="BF623" i="44"/>
  <c r="BN623" i="44" s="1"/>
  <c r="BF675" i="44"/>
  <c r="BF351" i="44"/>
  <c r="BN351" i="44" s="1"/>
  <c r="BO351" i="44" s="1"/>
  <c r="BF837" i="44"/>
  <c r="BN837" i="44" s="1"/>
  <c r="BF50" i="44"/>
  <c r="BN50" i="44" s="1"/>
  <c r="BF802" i="44"/>
  <c r="BN802" i="44" s="1"/>
  <c r="BF844" i="44"/>
  <c r="BN844" i="44" s="1"/>
  <c r="BF822" i="44"/>
  <c r="BN822" i="44" s="1"/>
  <c r="BF743" i="44"/>
  <c r="BF612" i="44"/>
  <c r="BN612" i="44" s="1"/>
  <c r="BO612" i="44" s="1"/>
  <c r="BF72" i="44"/>
  <c r="BN72" i="44" s="1"/>
  <c r="BF991" i="44"/>
  <c r="BN991" i="44" s="1"/>
  <c r="BO991" i="44" s="1"/>
  <c r="BF71" i="44"/>
  <c r="BN71" i="44" s="1"/>
  <c r="BO71" i="44" s="1"/>
  <c r="BF90" i="44"/>
  <c r="BF714" i="44"/>
  <c r="BN714" i="44" s="1"/>
  <c r="BF316" i="44"/>
  <c r="BN316" i="44" s="1"/>
  <c r="BF166" i="44"/>
  <c r="BN166" i="44" s="1"/>
  <c r="BF499" i="44"/>
  <c r="BN499" i="44" s="1"/>
  <c r="BF57" i="44"/>
  <c r="BN57" i="44" s="1"/>
  <c r="BO57" i="44" s="1"/>
  <c r="BF879" i="44"/>
  <c r="BN879" i="44" s="1"/>
  <c r="BO879" i="44" s="1"/>
  <c r="BF313" i="44"/>
  <c r="BF175" i="44"/>
  <c r="BN175" i="44" s="1"/>
  <c r="BO175" i="44" s="1"/>
  <c r="BF894" i="44"/>
  <c r="BN894" i="44" s="1"/>
  <c r="BO894" i="44" s="1"/>
  <c r="BF700" i="44"/>
  <c r="BN700" i="44" s="1"/>
  <c r="BO700" i="44" s="1"/>
  <c r="BF816" i="44"/>
  <c r="BN816" i="44" s="1"/>
  <c r="BF397" i="44"/>
  <c r="BF742" i="44"/>
  <c r="BN742" i="44" s="1"/>
  <c r="BF667" i="44"/>
  <c r="BN667" i="44" s="1"/>
  <c r="BF807" i="44"/>
  <c r="BN807" i="44" s="1"/>
  <c r="BF739" i="44"/>
  <c r="BN739" i="44" s="1"/>
  <c r="BF574" i="44"/>
  <c r="BN574" i="44" s="1"/>
  <c r="BO574" i="44" s="1"/>
  <c r="BF873" i="44"/>
  <c r="BF540" i="44"/>
  <c r="BF466" i="44"/>
  <c r="BN466" i="44" s="1"/>
  <c r="BF691" i="44"/>
  <c r="BN691" i="44" s="1"/>
  <c r="BF552" i="44"/>
  <c r="BN552" i="44" s="1"/>
  <c r="BF886" i="44"/>
  <c r="BN886" i="44" s="1"/>
  <c r="BO886" i="44" s="1"/>
  <c r="BF671" i="44"/>
  <c r="BF296" i="44"/>
  <c r="BN296" i="44" s="1"/>
  <c r="BF411" i="44"/>
  <c r="BN411" i="44" s="1"/>
  <c r="BF904" i="44"/>
  <c r="BN904" i="44" s="1"/>
  <c r="BO904" i="44" s="1"/>
  <c r="BF259" i="44"/>
  <c r="BN259" i="44" s="1"/>
  <c r="BO259" i="44" s="1"/>
  <c r="BF608" i="44"/>
  <c r="BN608" i="44" s="1"/>
  <c r="BF626" i="44"/>
  <c r="BN626" i="44" s="1"/>
  <c r="BF641" i="44"/>
  <c r="BF217" i="44"/>
  <c r="BN217" i="44" s="1"/>
  <c r="BO217" i="44" s="1"/>
  <c r="BF356" i="44"/>
  <c r="BN356" i="44" s="1"/>
  <c r="BF632" i="44"/>
  <c r="BN632" i="44" s="1"/>
  <c r="BF161" i="44"/>
  <c r="BN161" i="44" s="1"/>
  <c r="BO161" i="44" s="1"/>
  <c r="BF390" i="44"/>
  <c r="BF440" i="44"/>
  <c r="BN440" i="44" s="1"/>
  <c r="BF668" i="44"/>
  <c r="BN668" i="44" s="1"/>
  <c r="BF119" i="44"/>
  <c r="BN119" i="44" s="1"/>
  <c r="BF407" i="44"/>
  <c r="BN407" i="44" s="1"/>
  <c r="BF231" i="44"/>
  <c r="BN231" i="44" s="1"/>
  <c r="BF279" i="44"/>
  <c r="BN279" i="44" s="1"/>
  <c r="BF197" i="44"/>
  <c r="BF839" i="44"/>
  <c r="BN839" i="44" s="1"/>
  <c r="BO839" i="44" s="1"/>
  <c r="BF245" i="44"/>
  <c r="BN245" i="44" s="1"/>
  <c r="BF1008" i="44"/>
  <c r="BN1008" i="44" s="1"/>
  <c r="BF99" i="44"/>
  <c r="BN99" i="44" s="1"/>
  <c r="BO99" i="44" s="1"/>
  <c r="BF881" i="44"/>
  <c r="BN881" i="44" s="1"/>
  <c r="BO881" i="44" s="1"/>
  <c r="BF91" i="44"/>
  <c r="BN91" i="44" s="1"/>
  <c r="BF404" i="44"/>
  <c r="BN404" i="44" s="1"/>
  <c r="BF284" i="44"/>
  <c r="BN284" i="44" s="1"/>
  <c r="BF117" i="44"/>
  <c r="BN117" i="44" s="1"/>
  <c r="BF788" i="44"/>
  <c r="BN788" i="44" s="1"/>
  <c r="BF335" i="44"/>
  <c r="BN335" i="44" s="1"/>
  <c r="BF782" i="44"/>
  <c r="BF800" i="44"/>
  <c r="BN800" i="44" s="1"/>
  <c r="BF610" i="44"/>
  <c r="BN610" i="44" s="1"/>
  <c r="BF776" i="44"/>
  <c r="BN776" i="44" s="1"/>
  <c r="BF395" i="44"/>
  <c r="BN395" i="44" s="1"/>
  <c r="BF434" i="44"/>
  <c r="BF650" i="44"/>
  <c r="BN650" i="44" s="1"/>
  <c r="BF414" i="44"/>
  <c r="BN414" i="44" s="1"/>
  <c r="BF413" i="44"/>
  <c r="BN413" i="44" s="1"/>
  <c r="BF811" i="44"/>
  <c r="BN811" i="44" s="1"/>
  <c r="BF541" i="44"/>
  <c r="BN541" i="44" s="1"/>
  <c r="BO541" i="44" s="1"/>
  <c r="BF37" i="44"/>
  <c r="BF568" i="44"/>
  <c r="BF192" i="44"/>
  <c r="BN192" i="44" s="1"/>
  <c r="BF554" i="44"/>
  <c r="BN554" i="44" s="1"/>
  <c r="BF871" i="44"/>
  <c r="BN871" i="44" s="1"/>
  <c r="BO871" i="44" s="1"/>
  <c r="BF475" i="44"/>
  <c r="BF651" i="44"/>
  <c r="BF793" i="44"/>
  <c r="BN793" i="44" s="1"/>
  <c r="BF948" i="44"/>
  <c r="BF264" i="44"/>
  <c r="BN264" i="44" s="1"/>
  <c r="BF579" i="44"/>
  <c r="BN579" i="44" s="1"/>
  <c r="BF882" i="44"/>
  <c r="BN882" i="44" s="1"/>
  <c r="BO882" i="44" s="1"/>
  <c r="BF993" i="44"/>
  <c r="BN993" i="44" s="1"/>
  <c r="BF820" i="44"/>
  <c r="BF849" i="44"/>
  <c r="BN849" i="44" s="1"/>
  <c r="BO849" i="44" s="1"/>
  <c r="BF25" i="44"/>
  <c r="BN25" i="44" s="1"/>
  <c r="BO25" i="44" s="1"/>
  <c r="BF531" i="44"/>
  <c r="BN531" i="44" s="1"/>
  <c r="BF924" i="44"/>
  <c r="BN924" i="44" s="1"/>
  <c r="BF506" i="44"/>
  <c r="BF266" i="44"/>
  <c r="BN266" i="44" s="1"/>
  <c r="BO266" i="44" s="1"/>
  <c r="BF95" i="44"/>
  <c r="BN95" i="44" s="1"/>
  <c r="BF454" i="44"/>
  <c r="BF832" i="44"/>
  <c r="BN832" i="44" s="1"/>
  <c r="BF686" i="44"/>
  <c r="BN686" i="44" s="1"/>
  <c r="BF761" i="44"/>
  <c r="BN761" i="44" s="1"/>
  <c r="BF733" i="44"/>
  <c r="BF690" i="44"/>
  <c r="BN690" i="44" s="1"/>
  <c r="BF418" i="44"/>
  <c r="BN418" i="44" s="1"/>
  <c r="BF187" i="44"/>
  <c r="BN187" i="44" s="1"/>
  <c r="BO187" i="44" s="1"/>
  <c r="BF600" i="44"/>
  <c r="BN600" i="44" s="1"/>
  <c r="BF892" i="44"/>
  <c r="BF891" i="44"/>
  <c r="BN891" i="44" s="1"/>
  <c r="BF92" i="44"/>
  <c r="BN92" i="44" s="1"/>
  <c r="BO92" i="44" s="1"/>
  <c r="BF331" i="44"/>
  <c r="BN331" i="44" s="1"/>
  <c r="BF583" i="44"/>
  <c r="BN583" i="44" s="1"/>
  <c r="BF308" i="44"/>
  <c r="BN308" i="44" s="1"/>
  <c r="BF427" i="44"/>
  <c r="BF914" i="44"/>
  <c r="BF401" i="44"/>
  <c r="BN401" i="44" s="1"/>
  <c r="BF262" i="44"/>
  <c r="BN262" i="44" s="1"/>
  <c r="BO262" i="44" s="1"/>
  <c r="BF100" i="44"/>
  <c r="BN100" i="44" s="1"/>
  <c r="BO100" i="44" s="1"/>
  <c r="BF922" i="44"/>
  <c r="BN922" i="44" s="1"/>
  <c r="BO922" i="44" s="1"/>
  <c r="BF901" i="44"/>
  <c r="BF185" i="44"/>
  <c r="BN185" i="44" s="1"/>
  <c r="BF118" i="44"/>
  <c r="BF503" i="44"/>
  <c r="BN503" i="44" s="1"/>
  <c r="BF102" i="44"/>
  <c r="BN102" i="44" s="1"/>
  <c r="BF812" i="44"/>
  <c r="BN812" i="44" s="1"/>
  <c r="BF449" i="44"/>
  <c r="BF291" i="44"/>
  <c r="BF770" i="44"/>
  <c r="BN770" i="44" s="1"/>
  <c r="BF443" i="44"/>
  <c r="BN443" i="44" s="1"/>
  <c r="BF797" i="44"/>
  <c r="BN797" i="44" s="1"/>
  <c r="BF913" i="44"/>
  <c r="BN913" i="44" s="1"/>
  <c r="BO913" i="44" s="1"/>
  <c r="BF944" i="44"/>
  <c r="BF366" i="44"/>
  <c r="BN366" i="44" s="1"/>
  <c r="BF452" i="44"/>
  <c r="BF738" i="44"/>
  <c r="BN738" i="44" s="1"/>
  <c r="BF672" i="44"/>
  <c r="BN672" i="44" s="1"/>
  <c r="BO672" i="44" s="1"/>
  <c r="BF630" i="44"/>
  <c r="BN630" i="44" s="1"/>
  <c r="BF789" i="44"/>
  <c r="BN789" i="44" s="1"/>
  <c r="BF979" i="44"/>
  <c r="BF933" i="44"/>
  <c r="BN933" i="44" s="1"/>
  <c r="BO933" i="44" s="1"/>
  <c r="BF736" i="44"/>
  <c r="BN736" i="44" s="1"/>
  <c r="BF727" i="44"/>
  <c r="BN727" i="44" s="1"/>
  <c r="BO727" i="44" s="1"/>
  <c r="BF548" i="44"/>
  <c r="BN548" i="44" s="1"/>
  <c r="BF792" i="44"/>
  <c r="BF181" i="44"/>
  <c r="BF709" i="44"/>
  <c r="BN709" i="44" s="1"/>
  <c r="BF490" i="44"/>
  <c r="BN490" i="44" s="1"/>
  <c r="BF325" i="44"/>
  <c r="BN325" i="44" s="1"/>
  <c r="BF570" i="44"/>
  <c r="BN570" i="44" s="1"/>
  <c r="BO570" i="44" s="1"/>
  <c r="BF852" i="44"/>
  <c r="BF122" i="44"/>
  <c r="BF295" i="44"/>
  <c r="BN295" i="44" s="1"/>
  <c r="BF307" i="44"/>
  <c r="BN307" i="44" s="1"/>
  <c r="BF660" i="44"/>
  <c r="BN660" i="44" s="1"/>
  <c r="BO660" i="44" s="1"/>
  <c r="BF398" i="44"/>
  <c r="BN398" i="44" s="1"/>
  <c r="BF20" i="44"/>
  <c r="BF208" i="44"/>
  <c r="BN208" i="44" s="1"/>
  <c r="BF657" i="44"/>
  <c r="BN657" i="44" s="1"/>
  <c r="BF740" i="44"/>
  <c r="BN740" i="44" s="1"/>
  <c r="BF367" i="44"/>
  <c r="BN367" i="44" s="1"/>
  <c r="BF457" i="44"/>
  <c r="BN457" i="44" s="1"/>
  <c r="BF717" i="44"/>
  <c r="BF817" i="44"/>
  <c r="BF580" i="44"/>
  <c r="BN580" i="44" s="1"/>
  <c r="BO580" i="44" s="1"/>
  <c r="BF888" i="44"/>
  <c r="BN888" i="44" s="1"/>
  <c r="BF765" i="44"/>
  <c r="BN765" i="44" s="1"/>
  <c r="BF225" i="44"/>
  <c r="BF513" i="44"/>
  <c r="BF868" i="44"/>
  <c r="BN868" i="44" s="1"/>
  <c r="BF606" i="44"/>
  <c r="BN606" i="44" s="1"/>
  <c r="BO606" i="44" s="1"/>
  <c r="BF15" i="44"/>
  <c r="BN15" i="44" s="1"/>
  <c r="BF562" i="44"/>
  <c r="BN562" i="44" s="1"/>
  <c r="BF715" i="44"/>
  <c r="BN715" i="44" s="1"/>
  <c r="BO715" i="44" s="1"/>
  <c r="BF199" i="44"/>
  <c r="BN199" i="44" s="1"/>
  <c r="BO199" i="44" s="1"/>
  <c r="BF825" i="44"/>
  <c r="BF615" i="44"/>
  <c r="BN615" i="44" s="1"/>
  <c r="BF237" i="44"/>
  <c r="BN237" i="44" s="1"/>
  <c r="BF495" i="44"/>
  <c r="BN495" i="44" s="1"/>
  <c r="BO495" i="44" s="1"/>
  <c r="BF977" i="44"/>
  <c r="BN977" i="44" s="1"/>
  <c r="BO977" i="44" s="1"/>
  <c r="BF911" i="44"/>
  <c r="BF980" i="44"/>
  <c r="BF662" i="44"/>
  <c r="BN662" i="44" s="1"/>
  <c r="BF917" i="44"/>
  <c r="BN917" i="44" s="1"/>
  <c r="BO917" i="44" s="1"/>
  <c r="BF392" i="44"/>
  <c r="BN392" i="44" s="1"/>
  <c r="BF683" i="44"/>
  <c r="BF504" i="44"/>
  <c r="BN504" i="44" s="1"/>
  <c r="BF637" i="44"/>
  <c r="BF426" i="44"/>
  <c r="BN426" i="44" s="1"/>
  <c r="BF420" i="44"/>
  <c r="BN420" i="44" s="1"/>
  <c r="BF476" i="44"/>
  <c r="BN476" i="44" s="1"/>
  <c r="BF433" i="44"/>
  <c r="BN433" i="44" s="1"/>
  <c r="BF116" i="44"/>
  <c r="BF829" i="44"/>
  <c r="BN829" i="44" s="1"/>
  <c r="BF684" i="44"/>
  <c r="BN684" i="44" s="1"/>
  <c r="BF591" i="44"/>
  <c r="BN591" i="44" s="1"/>
  <c r="BF990" i="44"/>
  <c r="BN990" i="44" s="1"/>
  <c r="BF652" i="44"/>
  <c r="BN652" i="44" s="1"/>
  <c r="BF303" i="44"/>
  <c r="BN303" i="44" s="1"/>
  <c r="BF389" i="44"/>
  <c r="BF269" i="44"/>
  <c r="BN269" i="44" s="1"/>
  <c r="BO269" i="44" s="1"/>
  <c r="BF616" i="44"/>
  <c r="BN616" i="44" s="1"/>
  <c r="BF323" i="44"/>
  <c r="BN323" i="44" s="1"/>
  <c r="BF520" i="44"/>
  <c r="BN520" i="44" s="1"/>
  <c r="BF422" i="44"/>
  <c r="BF473" i="44"/>
  <c r="BN473" i="44" s="1"/>
  <c r="BF289" i="44"/>
  <c r="BF120" i="44"/>
  <c r="BN120" i="44" s="1"/>
  <c r="BF524" i="44"/>
  <c r="BN524" i="44" s="1"/>
  <c r="BF368" i="44"/>
  <c r="BN368" i="44" s="1"/>
  <c r="BF501" i="44"/>
  <c r="BN501" i="44" s="1"/>
  <c r="BF785" i="44"/>
  <c r="BF468" i="44"/>
  <c r="BF995" i="44"/>
  <c r="BN995" i="44" s="1"/>
  <c r="BF114" i="44"/>
  <c r="BN114" i="44" s="1"/>
  <c r="BO114" i="44" s="1"/>
  <c r="BF559" i="44"/>
  <c r="BF484" i="44"/>
  <c r="BF729" i="44"/>
  <c r="BN729" i="44" s="1"/>
  <c r="BF24" i="44"/>
  <c r="BF861" i="44"/>
  <c r="BN861" i="44" s="1"/>
  <c r="BF44" i="44"/>
  <c r="BN44" i="44" s="1"/>
  <c r="BO44" i="44" s="1"/>
  <c r="BF445" i="44"/>
  <c r="BF340" i="44"/>
  <c r="BF1000" i="44"/>
  <c r="BF783" i="44"/>
  <c r="BN783" i="44" s="1"/>
  <c r="BF522" i="44"/>
  <c r="BN522" i="44" s="1"/>
  <c r="BF685" i="44"/>
  <c r="BN685" i="44" s="1"/>
  <c r="BF784" i="44"/>
  <c r="BN784" i="44" s="1"/>
  <c r="BF867" i="44"/>
  <c r="BF666" i="44"/>
  <c r="BN666" i="44" s="1"/>
  <c r="BF31" i="44"/>
  <c r="BF543" i="44"/>
  <c r="BN543" i="44" s="1"/>
  <c r="BF918" i="44"/>
  <c r="BN918" i="44" s="1"/>
  <c r="BO918" i="44" s="1"/>
  <c r="BF46" i="44"/>
  <c r="BN46" i="44" s="1"/>
  <c r="BO46" i="44" s="1"/>
  <c r="BF537" i="44"/>
  <c r="BN537" i="44" s="1"/>
  <c r="BF243" i="44"/>
  <c r="BF718" i="44"/>
  <c r="BN718" i="44" s="1"/>
  <c r="BO718" i="44" s="1"/>
  <c r="BF747" i="44"/>
  <c r="BN747" i="44" s="1"/>
  <c r="BF179" i="44"/>
  <c r="BN179" i="44" s="1"/>
  <c r="BF720" i="44"/>
  <c r="BN720" i="44" s="1"/>
  <c r="BF560" i="44"/>
  <c r="BF51" i="44"/>
  <c r="BF528" i="44"/>
  <c r="BN528" i="44" s="1"/>
  <c r="BF521" i="44"/>
  <c r="BN521" i="44" s="1"/>
  <c r="BO521" i="44" s="1"/>
  <c r="BF845" i="44"/>
  <c r="BN845" i="44" s="1"/>
  <c r="BO845" i="44" s="1"/>
  <c r="BF875" i="44"/>
  <c r="BN875" i="44" s="1"/>
  <c r="BF999" i="44"/>
  <c r="BN999" i="44" s="1"/>
  <c r="BF934" i="44"/>
  <c r="BF226" i="44"/>
  <c r="BN226" i="44" s="1"/>
  <c r="BO226" i="44" s="1"/>
  <c r="BF286" i="44"/>
  <c r="BF680" i="44"/>
  <c r="BN680" i="44" s="1"/>
  <c r="BF283" i="44"/>
  <c r="BN283" i="44" s="1"/>
  <c r="BO283" i="44" s="1"/>
  <c r="BF987" i="44"/>
  <c r="BN987" i="44" s="1"/>
  <c r="BO987" i="44" s="1"/>
  <c r="BF399" i="44"/>
  <c r="BN399" i="44" s="1"/>
  <c r="BF925" i="44"/>
  <c r="BF910" i="44"/>
  <c r="BF602" i="44"/>
  <c r="BN602" i="44" s="1"/>
  <c r="BF940" i="44"/>
  <c r="BN940" i="44" s="1"/>
  <c r="BO940" i="44" s="1"/>
  <c r="BF604" i="44"/>
  <c r="BN604" i="44" s="1"/>
  <c r="BF125" i="44"/>
  <c r="BF585" i="44"/>
  <c r="BN585" i="44" s="1"/>
  <c r="BO585" i="44" s="1"/>
  <c r="BF18" i="44"/>
  <c r="BN18" i="44" s="1"/>
  <c r="BF813" i="44"/>
  <c r="BN813" i="44" s="1"/>
  <c r="BF94" i="44"/>
  <c r="BN94" i="44" s="1"/>
  <c r="BF751" i="44"/>
  <c r="BF478" i="44"/>
  <c r="BN478" i="44" s="1"/>
  <c r="BO478" i="44" s="1"/>
  <c r="BF111" i="44"/>
  <c r="BN111" i="44" s="1"/>
  <c r="BF536" i="44"/>
  <c r="BN536" i="44" s="1"/>
  <c r="BF664" i="44"/>
  <c r="BN664" i="44" s="1"/>
  <c r="BO664" i="44" s="1"/>
  <c r="BF658" i="44"/>
  <c r="BN658" i="44" s="1"/>
  <c r="BO658" i="44" s="1"/>
  <c r="BF287" i="44"/>
  <c r="BN287" i="44" s="1"/>
  <c r="BF471" i="44"/>
  <c r="BF532" i="44"/>
  <c r="BN532" i="44" s="1"/>
  <c r="BO532" i="44" s="1"/>
  <c r="BF646" i="44"/>
  <c r="BN646" i="44" s="1"/>
  <c r="BO646" i="44" s="1"/>
  <c r="BF294" i="44"/>
  <c r="BN294" i="44" s="1"/>
  <c r="BO294" i="44" s="1"/>
  <c r="BF242" i="44"/>
  <c r="BF330" i="44"/>
  <c r="BF447" i="44"/>
  <c r="BN447" i="44" s="1"/>
  <c r="BF288" i="44"/>
  <c r="BN288" i="44" s="1"/>
  <c r="BF599" i="44"/>
  <c r="BN599" i="44" s="1"/>
  <c r="BF842" i="44"/>
  <c r="BN842" i="44" s="1"/>
  <c r="BF93" i="44"/>
  <c r="BN93" i="44" s="1"/>
  <c r="BO93" i="44" s="1"/>
  <c r="BF191" i="44"/>
  <c r="BN191" i="44" s="1"/>
  <c r="BF336" i="44"/>
  <c r="BF996" i="44"/>
  <c r="BN996" i="44" s="1"/>
  <c r="BO996" i="44" s="1"/>
  <c r="BF818" i="44"/>
  <c r="BN818" i="44" s="1"/>
  <c r="BF293" i="44"/>
  <c r="BN293" i="44" s="1"/>
  <c r="BF464" i="44"/>
  <c r="BN464" i="44" s="1"/>
  <c r="BF327" i="44"/>
  <c r="BN327" i="44" s="1"/>
  <c r="BF462" i="44"/>
  <c r="BF885" i="44"/>
  <c r="BN885" i="44" s="1"/>
  <c r="BO885" i="44" s="1"/>
  <c r="BF706" i="44"/>
  <c r="BN706" i="44" s="1"/>
  <c r="BF448" i="44"/>
  <c r="BN448" i="44" s="1"/>
  <c r="BO448" i="44" s="1"/>
  <c r="BF746" i="44"/>
  <c r="BF757" i="44"/>
  <c r="BN757" i="44" s="1"/>
  <c r="BF752" i="44"/>
  <c r="BF786" i="44"/>
  <c r="BN786" i="44" s="1"/>
  <c r="BF200" i="44"/>
  <c r="BN200" i="44" s="1"/>
  <c r="BF669" i="44"/>
  <c r="BN669" i="44" s="1"/>
  <c r="BO669" i="44" s="1"/>
  <c r="BF724" i="44"/>
  <c r="BF741" i="44"/>
  <c r="BF40" i="44"/>
  <c r="BN40" i="44" s="1"/>
  <c r="BO40" i="44" s="1"/>
  <c r="BF823" i="44"/>
  <c r="BN823" i="44" s="1"/>
  <c r="BF704" i="44"/>
  <c r="BN704" i="44" s="1"/>
  <c r="BF678" i="44"/>
  <c r="BN678" i="44" s="1"/>
  <c r="BO678" i="44" s="1"/>
  <c r="BF450" i="44"/>
  <c r="BF719" i="44"/>
  <c r="BF835" i="44"/>
  <c r="BF681" i="44"/>
  <c r="BF1003" i="44"/>
  <c r="BN1003" i="44" s="1"/>
  <c r="BF586" i="44"/>
  <c r="BN586" i="44" s="1"/>
  <c r="BO586" i="44" s="1"/>
  <c r="BF519" i="44"/>
  <c r="BN519" i="44" s="1"/>
  <c r="BF89" i="44"/>
  <c r="BF838" i="44"/>
  <c r="BN838" i="44" s="1"/>
  <c r="BF621" i="44"/>
  <c r="BN621" i="44" s="1"/>
  <c r="BO621" i="44" s="1"/>
  <c r="BF745" i="44"/>
  <c r="BN745" i="44" s="1"/>
  <c r="BF1002" i="44"/>
  <c r="BN1002" i="44" s="1"/>
  <c r="BF906" i="44"/>
  <c r="BN906" i="44" s="1"/>
  <c r="BO906" i="44" s="1"/>
  <c r="BF897" i="44"/>
  <c r="BN897" i="44" s="1"/>
  <c r="BF26" i="44"/>
  <c r="BF240" i="44"/>
  <c r="BF53" i="44"/>
  <c r="BN53" i="44" s="1"/>
  <c r="BO53" i="44" s="1"/>
  <c r="BF731" i="44"/>
  <c r="BF14" i="44"/>
  <c r="BN14" i="44" s="1"/>
  <c r="BO14" i="44" s="1"/>
  <c r="BF68" i="44"/>
  <c r="BN68" i="44" s="1"/>
  <c r="BF864" i="44"/>
  <c r="BN864" i="44" s="1"/>
  <c r="BO864" i="44" s="1"/>
  <c r="BF400" i="44"/>
  <c r="BN400" i="44" s="1"/>
  <c r="BF350" i="44"/>
  <c r="BN350" i="44" s="1"/>
  <c r="BO350" i="44" s="1"/>
  <c r="BF472" i="44"/>
  <c r="BN472" i="44" s="1"/>
  <c r="BF734" i="44"/>
  <c r="BN734" i="44" s="1"/>
  <c r="BF216" i="44"/>
  <c r="BN216" i="44" s="1"/>
  <c r="BO216" i="44" s="1"/>
  <c r="BF710" i="44"/>
  <c r="BF514" i="44"/>
  <c r="BN514" i="44" s="1"/>
  <c r="BF985" i="44"/>
  <c r="BN985" i="44" s="1"/>
  <c r="BO985" i="44" s="1"/>
  <c r="BF332" i="44"/>
  <c r="BN332" i="44" s="1"/>
  <c r="BF416" i="44"/>
  <c r="BN416" i="44" s="1"/>
  <c r="BF109" i="44"/>
  <c r="BF958" i="44"/>
  <c r="BN958" i="44" s="1"/>
  <c r="BF229" i="44"/>
  <c r="BF408" i="44"/>
  <c r="BN408" i="44" s="1"/>
  <c r="BF214" i="44"/>
  <c r="BN214" i="44" s="1"/>
  <c r="BO214" i="44" s="1"/>
  <c r="BF402" i="44"/>
  <c r="BN402" i="44" s="1"/>
  <c r="BF614" i="44"/>
  <c r="BN614" i="44" s="1"/>
  <c r="BF423" i="44"/>
  <c r="BF292" i="44"/>
  <c r="BN292" i="44" s="1"/>
  <c r="BF620" i="44"/>
  <c r="BN620" i="44" s="1"/>
  <c r="BF992" i="44"/>
  <c r="BN992" i="44" s="1"/>
  <c r="BO992" i="44" s="1"/>
  <c r="BF300" i="44"/>
  <c r="BN300" i="44" s="1"/>
  <c r="BF479" i="44"/>
  <c r="BN479" i="44" s="1"/>
  <c r="BF869" i="44"/>
  <c r="BN869" i="44" s="1"/>
  <c r="BF893" i="44"/>
  <c r="BN893" i="44" s="1"/>
  <c r="BF1004" i="44"/>
  <c r="BN1004" i="44" s="1"/>
  <c r="BF103" i="44"/>
  <c r="BN103" i="44" s="1"/>
  <c r="BO103" i="44" s="1"/>
  <c r="BF96" i="44"/>
  <c r="BN96" i="44" s="1"/>
  <c r="BO96" i="44" s="1"/>
  <c r="BF533" i="44"/>
  <c r="BN533" i="44" s="1"/>
  <c r="BO533" i="44" s="1"/>
  <c r="BF354" i="44"/>
  <c r="BF124" i="44"/>
  <c r="BN124" i="44" s="1"/>
  <c r="BO124" i="44" s="1"/>
  <c r="BF474" i="44"/>
  <c r="BN474" i="44" s="1"/>
  <c r="BF277" i="44"/>
  <c r="BN277" i="44" s="1"/>
  <c r="BF804" i="44"/>
  <c r="BN804" i="44" s="1"/>
  <c r="BF406" i="44"/>
  <c r="BN406" i="44" s="1"/>
  <c r="BO406" i="44" s="1"/>
  <c r="BF726" i="44"/>
  <c r="BF49" i="44"/>
  <c r="BF688" i="44"/>
  <c r="BN688" i="44" s="1"/>
  <c r="BF939" i="44"/>
  <c r="BN939" i="44" s="1"/>
  <c r="BO939" i="44" s="1"/>
  <c r="BF722" i="44"/>
  <c r="BF349" i="44"/>
  <c r="BN349" i="44" s="1"/>
  <c r="BF737" i="44"/>
  <c r="BF496" i="44"/>
  <c r="BN496" i="44" s="1"/>
  <c r="BF502" i="44"/>
  <c r="BN502" i="44" s="1"/>
  <c r="BF394" i="44"/>
  <c r="BN394" i="44" s="1"/>
  <c r="BO394" i="44" s="1"/>
  <c r="BF174" i="44"/>
  <c r="BF624" i="44"/>
  <c r="BF900" i="44"/>
  <c r="BN900" i="44" s="1"/>
  <c r="BO900" i="44" s="1"/>
  <c r="BF603" i="44"/>
  <c r="BN603" i="44" s="1"/>
  <c r="BF36" i="44"/>
  <c r="BN36" i="44" s="1"/>
  <c r="BF61" i="44"/>
  <c r="BN61" i="44" s="1"/>
  <c r="BO61" i="44" s="1"/>
  <c r="BF193" i="44"/>
  <c r="BN193" i="44" s="1"/>
  <c r="BO193" i="44" s="1"/>
  <c r="BF735" i="44"/>
  <c r="BN735" i="44" s="1"/>
  <c r="BF189" i="44"/>
  <c r="BF186" i="44"/>
  <c r="BN186" i="44" s="1"/>
  <c r="BO186" i="44" s="1"/>
  <c r="BF618" i="44"/>
  <c r="BN618" i="44" s="1"/>
  <c r="BF799" i="44"/>
  <c r="BN799" i="44" s="1"/>
  <c r="BF909" i="44"/>
  <c r="BN909" i="44" s="1"/>
  <c r="BF545" i="44"/>
  <c r="BF744" i="44"/>
  <c r="BN744" i="44" s="1"/>
  <c r="BF261" i="44"/>
  <c r="BN261" i="44" s="1"/>
  <c r="BO261" i="44" s="1"/>
  <c r="BF593" i="44"/>
  <c r="BN593" i="44" s="1"/>
  <c r="BF322" i="44"/>
  <c r="BN322" i="44" s="1"/>
  <c r="BF982" i="44"/>
  <c r="BN982" i="44" s="1"/>
  <c r="BO982" i="44" s="1"/>
  <c r="BF589" i="44"/>
  <c r="BN589" i="44" s="1"/>
  <c r="BF421" i="44"/>
  <c r="BF566" i="44"/>
  <c r="BN566" i="44" s="1"/>
  <c r="BF207" i="44"/>
  <c r="BN207" i="44" s="1"/>
  <c r="BF182" i="44"/>
  <c r="BN182" i="44" s="1"/>
  <c r="BO182" i="44" s="1"/>
  <c r="BF557" i="44"/>
  <c r="BN557" i="44" s="1"/>
  <c r="BO557" i="44" s="1"/>
  <c r="BF855" i="44"/>
  <c r="BF787" i="44"/>
  <c r="BN787" i="44" s="1"/>
  <c r="BF810" i="44"/>
  <c r="BN810" i="44" s="1"/>
  <c r="BF648" i="44"/>
  <c r="BN648" i="44" s="1"/>
  <c r="BF639" i="44"/>
  <c r="BN639" i="44" s="1"/>
  <c r="BF749" i="44"/>
  <c r="BN749" i="44" s="1"/>
  <c r="BF723" i="44"/>
  <c r="BF358" i="44"/>
  <c r="BF238" i="44"/>
  <c r="BN238" i="44" s="1"/>
  <c r="BF312" i="44"/>
  <c r="BN312" i="44" s="1"/>
  <c r="BF890" i="44"/>
  <c r="BN890" i="44" s="1"/>
  <c r="BF458" i="44"/>
  <c r="BN458" i="44" s="1"/>
  <c r="BO458" i="44" s="1"/>
  <c r="BF220" i="44"/>
  <c r="BF653" i="44"/>
  <c r="BN653" i="44" s="1"/>
  <c r="BF282" i="44"/>
  <c r="BN282" i="44" s="1"/>
  <c r="BF617" i="44"/>
  <c r="BN617" i="44" s="1"/>
  <c r="BF290" i="44"/>
  <c r="BN290" i="44" s="1"/>
  <c r="BF314" i="44"/>
  <c r="BN314" i="44" s="1"/>
  <c r="BF360" i="44"/>
  <c r="BF212" i="44"/>
  <c r="BF224" i="44"/>
  <c r="BN224" i="44" s="1"/>
  <c r="BF444" i="44"/>
  <c r="BN444" i="44" s="1"/>
  <c r="BF362" i="44"/>
  <c r="BN362" i="44" s="1"/>
  <c r="BF674" i="44"/>
  <c r="BN674" i="44" s="1"/>
  <c r="BF780" i="44"/>
  <c r="BN780" i="44" s="1"/>
  <c r="BF859" i="44"/>
  <c r="BF311" i="44"/>
  <c r="BN311" i="44" s="1"/>
  <c r="BF209" i="44"/>
  <c r="BN209" i="44" s="1"/>
  <c r="BF945" i="44"/>
  <c r="BN945" i="44" s="1"/>
  <c r="BO945" i="44" s="1"/>
  <c r="BF661" i="44"/>
  <c r="BN661" i="44" s="1"/>
  <c r="BO661" i="44" s="1"/>
  <c r="BF309" i="44"/>
  <c r="BN309" i="44" s="1"/>
  <c r="BO309" i="44" s="1"/>
  <c r="BF494" i="44"/>
  <c r="BF826" i="44"/>
  <c r="BN826" i="44" s="1"/>
  <c r="BF986" i="44"/>
  <c r="BN986" i="44" s="1"/>
  <c r="BF766" i="44"/>
  <c r="BF299" i="44"/>
  <c r="BF526" i="44"/>
  <c r="BN526" i="44" s="1"/>
  <c r="BF318" i="44"/>
  <c r="BN318" i="44" s="1"/>
  <c r="BF682" i="44"/>
  <c r="BN682" i="44" s="1"/>
  <c r="BF693" i="44"/>
  <c r="BN693" i="44" s="1"/>
  <c r="BF846" i="44"/>
  <c r="BN846" i="44" s="1"/>
  <c r="BO846" i="44" s="1"/>
  <c r="BF278" i="44"/>
  <c r="BN278" i="44" s="1"/>
  <c r="BF260" i="44"/>
  <c r="BF456" i="44"/>
  <c r="BF52" i="44"/>
  <c r="BN52" i="44" s="1"/>
  <c r="BO52" i="44" s="1"/>
  <c r="BF320" i="44"/>
  <c r="BN320" i="44" s="1"/>
  <c r="BF645" i="44"/>
  <c r="BN645" i="44" s="1"/>
  <c r="BO645" i="44" s="1"/>
  <c r="BF227" i="44"/>
  <c r="BN227" i="44" s="1"/>
  <c r="BF634" i="44"/>
  <c r="BF848" i="44"/>
  <c r="BN848" i="44" s="1"/>
  <c r="BF263" i="44"/>
  <c r="BF921" i="44"/>
  <c r="BN921" i="44" s="1"/>
  <c r="BO921" i="44" s="1"/>
  <c r="BF236" i="44"/>
  <c r="BN236" i="44" s="1"/>
  <c r="BF329" i="44"/>
  <c r="BN329" i="44" s="1"/>
  <c r="BF762" i="44"/>
  <c r="BN762" i="44" s="1"/>
  <c r="BF491" i="44"/>
  <c r="BF673" i="44"/>
  <c r="BN673" i="44" s="1"/>
  <c r="BO673" i="44" s="1"/>
  <c r="BF246" i="44"/>
  <c r="BN246" i="44" s="1"/>
  <c r="BF969" i="44"/>
  <c r="BN969" i="44" s="1"/>
  <c r="BO969" i="44" s="1"/>
  <c r="BF142" i="44"/>
  <c r="BN142" i="44" s="1"/>
  <c r="BF87" i="44"/>
  <c r="BF134" i="44"/>
  <c r="BN134" i="44" s="1"/>
  <c r="BF83" i="44"/>
  <c r="BF966" i="44"/>
  <c r="BN966" i="44" s="1"/>
  <c r="BF143" i="44"/>
  <c r="BN143" i="44" s="1"/>
  <c r="BF156" i="44"/>
  <c r="BF146" i="44"/>
  <c r="BF976" i="44"/>
  <c r="BF158" i="44"/>
  <c r="BN158" i="44" s="1"/>
  <c r="BO158" i="44" s="1"/>
  <c r="BF370" i="44"/>
  <c r="BN370" i="44" s="1"/>
  <c r="BF165" i="44"/>
  <c r="BN165" i="44" s="1"/>
  <c r="BO165" i="44" s="1"/>
  <c r="BF81" i="44"/>
  <c r="BN81" i="44" s="1"/>
  <c r="BO81" i="44" s="1"/>
  <c r="BF141" i="44"/>
  <c r="BF148" i="44"/>
  <c r="BN148" i="44" s="1"/>
  <c r="BF147" i="44"/>
  <c r="BN147" i="44" s="1"/>
  <c r="BF172" i="44"/>
  <c r="BN172" i="44" s="1"/>
  <c r="BF377" i="44"/>
  <c r="BN377" i="44" s="1"/>
  <c r="BF88" i="44"/>
  <c r="BF383" i="44"/>
  <c r="BN383" i="44" s="1"/>
  <c r="BF962" i="44"/>
  <c r="BF378" i="44"/>
  <c r="BN378" i="44" s="1"/>
  <c r="BF253" i="44"/>
  <c r="BN253" i="44" s="1"/>
  <c r="BF974" i="44"/>
  <c r="BN974" i="44" s="1"/>
  <c r="BO974" i="44" s="1"/>
  <c r="BF176" i="44"/>
  <c r="BN176" i="44" s="1"/>
  <c r="BO176" i="44" s="1"/>
  <c r="BF250" i="44"/>
  <c r="BF978" i="44"/>
  <c r="BN978" i="44" s="1"/>
  <c r="BF155" i="44"/>
  <c r="BF82" i="44"/>
  <c r="BN82" i="44" s="1"/>
  <c r="BO82" i="44" s="1"/>
  <c r="BF371" i="44"/>
  <c r="BN371" i="44" s="1"/>
  <c r="BF254" i="44"/>
  <c r="BN254" i="44" s="1"/>
  <c r="BO254" i="44" s="1"/>
  <c r="BF132" i="44"/>
  <c r="BN132" i="44" s="1"/>
  <c r="BO132" i="44" s="1"/>
  <c r="BF149" i="44"/>
  <c r="BF379" i="44"/>
  <c r="BN379" i="44" s="1"/>
  <c r="BO379" i="44" s="1"/>
  <c r="BF249" i="44"/>
  <c r="BF255" i="44"/>
  <c r="BN255" i="44" s="1"/>
  <c r="BO255" i="44" s="1"/>
  <c r="BF205" i="44"/>
  <c r="BF203" i="44"/>
  <c r="BN203" i="44" s="1"/>
  <c r="BF164" i="44"/>
  <c r="BN164" i="44" s="1"/>
  <c r="BF202" i="44"/>
  <c r="BN202" i="44" s="1"/>
  <c r="BF137" i="44"/>
  <c r="BN137" i="44" s="1"/>
  <c r="BO137" i="44" s="1"/>
  <c r="BF153" i="44"/>
  <c r="BN153" i="44" s="1"/>
  <c r="BF74" i="44"/>
  <c r="BN74" i="44" s="1"/>
  <c r="BO74" i="44" s="1"/>
  <c r="BF157" i="44"/>
  <c r="BN157" i="44" s="1"/>
  <c r="BF168" i="44"/>
  <c r="BF160" i="44"/>
  <c r="BN160" i="44" s="1"/>
  <c r="BO160" i="44" s="1"/>
  <c r="BF150" i="44"/>
  <c r="BN150" i="44" s="1"/>
  <c r="BO150" i="44" s="1"/>
  <c r="BF75" i="44"/>
  <c r="BN75" i="44" s="1"/>
  <c r="BO75" i="44" s="1"/>
  <c r="BF972" i="44"/>
  <c r="BN972" i="44" s="1"/>
  <c r="BO972" i="44" s="1"/>
  <c r="BF206" i="44"/>
  <c r="BF145" i="44"/>
  <c r="BN145" i="44" s="1"/>
  <c r="BF131" i="44"/>
  <c r="BN131" i="44" s="1"/>
  <c r="BF960" i="44"/>
  <c r="BF252" i="44"/>
  <c r="BN252" i="44" s="1"/>
  <c r="BO252" i="44" s="1"/>
  <c r="BF154" i="44"/>
  <c r="BN154" i="44" s="1"/>
  <c r="BO154" i="44" s="1"/>
  <c r="BF258" i="44"/>
  <c r="BN258" i="44" s="1"/>
  <c r="BF256" i="44"/>
  <c r="BF136" i="44"/>
  <c r="BN136" i="44" s="1"/>
  <c r="BO136" i="44" s="1"/>
  <c r="BF369" i="44"/>
  <c r="BN369" i="44" s="1"/>
  <c r="BF965" i="44"/>
  <c r="BN965" i="44" s="1"/>
  <c r="BF381" i="44"/>
  <c r="BN381" i="44" s="1"/>
  <c r="BF967" i="44"/>
  <c r="BF964" i="44"/>
  <c r="BN964" i="44" s="1"/>
  <c r="BO964" i="44" s="1"/>
  <c r="BF971" i="44"/>
  <c r="BF968" i="44"/>
  <c r="BN968" i="44" s="1"/>
  <c r="BF85" i="44"/>
  <c r="BN85" i="44" s="1"/>
  <c r="BO85" i="44" s="1"/>
  <c r="BF384" i="44"/>
  <c r="BF372" i="44"/>
  <c r="BN372" i="44" s="1"/>
  <c r="BF959" i="44"/>
  <c r="BF135" i="44"/>
  <c r="BN135" i="44" s="1"/>
  <c r="BF173" i="44"/>
  <c r="BN173" i="44" s="1"/>
  <c r="BO173" i="44" s="1"/>
  <c r="BF129" i="44"/>
  <c r="BN129" i="44" s="1"/>
  <c r="BO129" i="44" s="1"/>
  <c r="BF140" i="44"/>
  <c r="BN140" i="44" s="1"/>
  <c r="BO140" i="44" s="1"/>
  <c r="BF380" i="44"/>
  <c r="BF251" i="44"/>
  <c r="BN251" i="44" s="1"/>
  <c r="BF257" i="44"/>
  <c r="BF374" i="44"/>
  <c r="BN374" i="44" s="1"/>
  <c r="BF970" i="44"/>
  <c r="BN970" i="44" s="1"/>
  <c r="BF961" i="44"/>
  <c r="BN961" i="44" s="1"/>
  <c r="BO961" i="44" s="1"/>
  <c r="BF10" i="44"/>
  <c r="BN10" i="44" s="1"/>
  <c r="BF130" i="44"/>
  <c r="BF386" i="44"/>
  <c r="BN386" i="44" s="1"/>
  <c r="BF79" i="44"/>
  <c r="BN79" i="44" s="1"/>
  <c r="BF375" i="44"/>
  <c r="BN375" i="44" s="1"/>
  <c r="BF387" i="44"/>
  <c r="BN387" i="44" s="1"/>
  <c r="BF975" i="44"/>
  <c r="BF78" i="44"/>
  <c r="BF80" i="44"/>
  <c r="BN80" i="44" s="1"/>
  <c r="BF178" i="44"/>
  <c r="BN178" i="44" s="1"/>
  <c r="BF373" i="44"/>
  <c r="BN373" i="44" s="1"/>
  <c r="BO373" i="44" s="1"/>
  <c r="BF138" i="44"/>
  <c r="BN138" i="44" s="1"/>
  <c r="BO138" i="44" s="1"/>
  <c r="BF151" i="44"/>
  <c r="BN151" i="44" s="1"/>
  <c r="BF169" i="44"/>
  <c r="BF86" i="44"/>
  <c r="BN86" i="44" s="1"/>
  <c r="BO86" i="44" s="1"/>
  <c r="BF963" i="44"/>
  <c r="BN963" i="44" s="1"/>
  <c r="BF84" i="44"/>
  <c r="BN84" i="44" s="1"/>
  <c r="BO84" i="44" s="1"/>
  <c r="BF388" i="44"/>
  <c r="BN388" i="44" s="1"/>
  <c r="BO388" i="44" s="1"/>
  <c r="BF973" i="44"/>
  <c r="BF382" i="44"/>
  <c r="BN382" i="44" s="1"/>
  <c r="BF77" i="44"/>
  <c r="BN77" i="44" s="1"/>
  <c r="BF152" i="44"/>
  <c r="BN152" i="44" s="1"/>
  <c r="BF385" i="44"/>
  <c r="BN385" i="44" s="1"/>
  <c r="BO385" i="44" s="1"/>
  <c r="BF162" i="44"/>
  <c r="BN162" i="44" s="1"/>
  <c r="BO162" i="44" s="1"/>
  <c r="BF144" i="44"/>
  <c r="BN144" i="44" s="1"/>
  <c r="BF167" i="44"/>
  <c r="BF376" i="44"/>
  <c r="BN376" i="44" s="1"/>
  <c r="BF133" i="44"/>
  <c r="BN133" i="44" s="1"/>
  <c r="BK59" i="44"/>
  <c r="BX59" i="44" s="1"/>
  <c r="BK233" i="44"/>
  <c r="BX233" i="44" s="1"/>
  <c r="BK523" i="44"/>
  <c r="BK56" i="44"/>
  <c r="BX56" i="44" s="1"/>
  <c r="BY56" i="44" s="1"/>
  <c r="BK38" i="44"/>
  <c r="BX38" i="44" s="1"/>
  <c r="BK60" i="44"/>
  <c r="BX60" i="44" s="1"/>
  <c r="BY60" i="44" s="1"/>
  <c r="BK695" i="44"/>
  <c r="BX695" i="44" s="1"/>
  <c r="BK222" i="44"/>
  <c r="BX222" i="44" s="1"/>
  <c r="BY222" i="44" s="1"/>
  <c r="BK23" i="44"/>
  <c r="BK577" i="44"/>
  <c r="BK276" i="44"/>
  <c r="BX276" i="44" s="1"/>
  <c r="BY276" i="44" s="1"/>
  <c r="BK29" i="44"/>
  <c r="BX29" i="44" s="1"/>
  <c r="BY29" i="44" s="1"/>
  <c r="BK343" i="44"/>
  <c r="BX343" i="44" s="1"/>
  <c r="BY343" i="44" s="1"/>
  <c r="BK582" i="44"/>
  <c r="BX582" i="44" s="1"/>
  <c r="BY582" i="44" s="1"/>
  <c r="BK643" i="44"/>
  <c r="BK417" i="44"/>
  <c r="BX417" i="44" s="1"/>
  <c r="BK409" i="44"/>
  <c r="BX409" i="44" s="1"/>
  <c r="BK223" i="44"/>
  <c r="BX223" i="44" s="1"/>
  <c r="BK790" i="44"/>
  <c r="BX790" i="44" s="1"/>
  <c r="BK342" i="44"/>
  <c r="BX342" i="44" s="1"/>
  <c r="BY342" i="44" s="1"/>
  <c r="BK808" i="44"/>
  <c r="BX808" i="44" s="1"/>
  <c r="BK796" i="44"/>
  <c r="BK34" i="44"/>
  <c r="BX34" i="44" s="1"/>
  <c r="BY34" i="44" s="1"/>
  <c r="BK13" i="44"/>
  <c r="BX13" i="44" s="1"/>
  <c r="BK629" i="44"/>
  <c r="BK35" i="44"/>
  <c r="BX35" i="44" s="1"/>
  <c r="BY35" i="44" s="1"/>
  <c r="BK54" i="44"/>
  <c r="BK65" i="44"/>
  <c r="BK773" i="44"/>
  <c r="BX773" i="44" s="1"/>
  <c r="BK63" i="44"/>
  <c r="BX63" i="44" s="1"/>
  <c r="BY63" i="44" s="1"/>
  <c r="BK694" i="44"/>
  <c r="BX694" i="44" s="1"/>
  <c r="BK1009" i="44"/>
  <c r="BX1009" i="44" s="1"/>
  <c r="BY1009" i="44" s="1"/>
  <c r="BK45" i="44"/>
  <c r="BK41" i="44"/>
  <c r="BK707" i="44"/>
  <c r="BX707" i="44" s="1"/>
  <c r="BK763" i="44"/>
  <c r="BX763" i="44" s="1"/>
  <c r="BK274" i="44"/>
  <c r="BX274" i="44" s="1"/>
  <c r="BK753" i="44"/>
  <c r="BX753" i="44" s="1"/>
  <c r="BK759" i="44"/>
  <c r="BK708" i="44"/>
  <c r="BX708" i="44" s="1"/>
  <c r="BK415" i="44"/>
  <c r="BX415" i="44" s="1"/>
  <c r="BK347" i="44"/>
  <c r="BX347" i="44" s="1"/>
  <c r="BY347" i="44" s="1"/>
  <c r="BK28" i="44"/>
  <c r="BX28" i="44" s="1"/>
  <c r="BY28" i="44" s="1"/>
  <c r="BK339" i="44"/>
  <c r="BX339" i="44" s="1"/>
  <c r="BY339" i="44" s="1"/>
  <c r="BK517" i="44"/>
  <c r="BX517" i="44" s="1"/>
  <c r="BK337" i="44"/>
  <c r="BK795" i="44"/>
  <c r="BX795" i="44" s="1"/>
  <c r="BK139" i="44"/>
  <c r="BX139" i="44" s="1"/>
  <c r="BY139" i="44" s="1"/>
  <c r="BK642" i="44"/>
  <c r="BX642" i="44" s="1"/>
  <c r="BY642" i="44" s="1"/>
  <c r="BK235" i="44"/>
  <c r="BX235" i="44" s="1"/>
  <c r="BK273" i="44"/>
  <c r="BK30" i="44"/>
  <c r="BK803" i="44"/>
  <c r="BX803" i="44" s="1"/>
  <c r="BK573" i="44"/>
  <c r="BX573" i="44" s="1"/>
  <c r="BK428" i="44"/>
  <c r="BX428" i="44" s="1"/>
  <c r="BK62" i="44"/>
  <c r="BX62" i="44" s="1"/>
  <c r="BY62" i="44" s="1"/>
  <c r="BK48" i="44"/>
  <c r="BX48" i="44" s="1"/>
  <c r="BK689" i="44"/>
  <c r="BK234" i="44"/>
  <c r="BX234" i="44" s="1"/>
  <c r="BK228" i="44"/>
  <c r="BX228" i="44" s="1"/>
  <c r="BK334" i="44"/>
  <c r="BX334" i="44" s="1"/>
  <c r="BY334" i="44" s="1"/>
  <c r="BK575" i="44"/>
  <c r="BX575" i="44" s="1"/>
  <c r="BY575" i="44" s="1"/>
  <c r="BK705" i="44"/>
  <c r="BK97" i="44"/>
  <c r="BX97" i="44" s="1"/>
  <c r="BY97" i="44" s="1"/>
  <c r="BK853" i="44"/>
  <c r="BK58" i="44"/>
  <c r="BX58" i="44" s="1"/>
  <c r="BY58" i="44" s="1"/>
  <c r="BK772" i="44"/>
  <c r="BX772" i="44" s="1"/>
  <c r="BK297" i="44"/>
  <c r="BX297" i="44" s="1"/>
  <c r="BK363" i="44"/>
  <c r="BX363" i="44" s="1"/>
  <c r="BK841" i="44"/>
  <c r="BK509" i="44"/>
  <c r="BX509" i="44" s="1"/>
  <c r="BK889" i="44"/>
  <c r="BX889" i="44" s="1"/>
  <c r="BK55" i="44"/>
  <c r="BX55" i="44" s="1"/>
  <c r="BK22" i="44"/>
  <c r="BX22" i="44" s="1"/>
  <c r="BY22" i="44" s="1"/>
  <c r="BK64" i="44"/>
  <c r="BK814" i="44"/>
  <c r="BX814" i="44" s="1"/>
  <c r="BK365" i="44"/>
  <c r="BX365" i="44" s="1"/>
  <c r="BK530" i="44"/>
  <c r="BK581" i="44"/>
  <c r="BX581" i="44" s="1"/>
  <c r="BY581" i="44" s="1"/>
  <c r="BK595" i="44"/>
  <c r="BX595" i="44" s="1"/>
  <c r="BY595" i="44" s="1"/>
  <c r="BK627" i="44"/>
  <c r="BX627" i="44" s="1"/>
  <c r="BK1007" i="44"/>
  <c r="BK912" i="44"/>
  <c r="BX912" i="44" s="1"/>
  <c r="BY912" i="44" s="1"/>
  <c r="BK33" i="44"/>
  <c r="BX33" i="44" s="1"/>
  <c r="BY33" i="44" s="1"/>
  <c r="BK815" i="44"/>
  <c r="BX815" i="44" s="1"/>
  <c r="BK903" i="44"/>
  <c r="BK654" i="44"/>
  <c r="BK549" i="44"/>
  <c r="BX549" i="44" s="1"/>
  <c r="BK485" i="44"/>
  <c r="BX485" i="44" s="1"/>
  <c r="BK431" i="44"/>
  <c r="BX431" i="44" s="1"/>
  <c r="BK555" i="44"/>
  <c r="BX555" i="44" s="1"/>
  <c r="BY555" i="44" s="1"/>
  <c r="BK500" i="44"/>
  <c r="BX500" i="44" s="1"/>
  <c r="BK564" i="44"/>
  <c r="BX564" i="44" s="1"/>
  <c r="BK546" i="44"/>
  <c r="BK830" i="44"/>
  <c r="BX830" i="44" s="1"/>
  <c r="BK569" i="44"/>
  <c r="BX569" i="44" s="1"/>
  <c r="BY569" i="44" s="1"/>
  <c r="BK547" i="44"/>
  <c r="BX547" i="44" s="1"/>
  <c r="BY547" i="44" s="1"/>
  <c r="BK716" i="44"/>
  <c r="BX716" i="44" s="1"/>
  <c r="BY716" i="44" s="1"/>
  <c r="BK553" i="44"/>
  <c r="BK556" i="44"/>
  <c r="BX556" i="44" s="1"/>
  <c r="BK11" i="44"/>
  <c r="BK821" i="44"/>
  <c r="BX821" i="44" s="1"/>
  <c r="BK779" i="44"/>
  <c r="BX779" i="44" s="1"/>
  <c r="BK534" i="44"/>
  <c r="BX534" i="44" s="1"/>
  <c r="BK558" i="44"/>
  <c r="BK887" i="44"/>
  <c r="BK703" i="44"/>
  <c r="BX703" i="44" s="1"/>
  <c r="BK764" i="44"/>
  <c r="BX764" i="44" s="1"/>
  <c r="BK794" i="44"/>
  <c r="BX794" i="44" s="1"/>
  <c r="BK791" i="44"/>
  <c r="BX791" i="44" s="1"/>
  <c r="BK758" i="44"/>
  <c r="BK806" i="44"/>
  <c r="BX806" i="44" s="1"/>
  <c r="BK819" i="44"/>
  <c r="BX819" i="44" s="1"/>
  <c r="BY819" i="44" s="1"/>
  <c r="BK950" i="44"/>
  <c r="BK899" i="44"/>
  <c r="BX899" i="44" s="1"/>
  <c r="BY899" i="44" s="1"/>
  <c r="BK920" i="44"/>
  <c r="BX920" i="44" s="1"/>
  <c r="BY920" i="44" s="1"/>
  <c r="BK601" i="44"/>
  <c r="BX601" i="44" s="1"/>
  <c r="BK271" i="44"/>
  <c r="BK928" i="44"/>
  <c r="BX928" i="44" s="1"/>
  <c r="BY928" i="44" s="1"/>
  <c r="BK923" i="44"/>
  <c r="BX923" i="44" s="1"/>
  <c r="BY923" i="44" s="1"/>
  <c r="BK932" i="44"/>
  <c r="BX932" i="44" s="1"/>
  <c r="BY932" i="44" s="1"/>
  <c r="BK935" i="44"/>
  <c r="BX935" i="44" s="1"/>
  <c r="BY935" i="44" s="1"/>
  <c r="BK587" i="44"/>
  <c r="BK687" i="44"/>
  <c r="BX687" i="44" s="1"/>
  <c r="BK858" i="44"/>
  <c r="BK949" i="44"/>
  <c r="BX949" i="44" s="1"/>
  <c r="BY949" i="44" s="1"/>
  <c r="BK916" i="44"/>
  <c r="BX916" i="44" s="1"/>
  <c r="BK756" i="44"/>
  <c r="BX756" i="44" s="1"/>
  <c r="BK647" i="44"/>
  <c r="BX647" i="44" s="1"/>
  <c r="BK628" i="44"/>
  <c r="BK953" i="44"/>
  <c r="BX953" i="44" s="1"/>
  <c r="BY953" i="44" s="1"/>
  <c r="BK699" i="44"/>
  <c r="BX699" i="44" s="1"/>
  <c r="BK588" i="44"/>
  <c r="BX588" i="44" s="1"/>
  <c r="BY588" i="44" s="1"/>
  <c r="BK843" i="44"/>
  <c r="BX843" i="44" s="1"/>
  <c r="BY843" i="44" s="1"/>
  <c r="BK619" i="44"/>
  <c r="BK771" i="44"/>
  <c r="BX771" i="44" s="1"/>
  <c r="BK355" i="44"/>
  <c r="BK981" i="44"/>
  <c r="BX981" i="44" s="1"/>
  <c r="BY981" i="44" s="1"/>
  <c r="BK302" i="44"/>
  <c r="BX302" i="44" s="1"/>
  <c r="BY302" i="44" s="1"/>
  <c r="BK180" i="44"/>
  <c r="BX180" i="44" s="1"/>
  <c r="BY180" i="44" s="1"/>
  <c r="BK611" i="44"/>
  <c r="BX611" i="44" s="1"/>
  <c r="BK159" i="44"/>
  <c r="BK750" i="44"/>
  <c r="BX750" i="44" s="1"/>
  <c r="BK127" i="44"/>
  <c r="BX127" i="44" s="1"/>
  <c r="BY127" i="44" s="1"/>
  <c r="BK213" i="44"/>
  <c r="BX213" i="44" s="1"/>
  <c r="BY213" i="44" s="1"/>
  <c r="BK210" i="44"/>
  <c r="BK442" i="44"/>
  <c r="BK403" i="44"/>
  <c r="BX403" i="44" s="1"/>
  <c r="BK525" i="44"/>
  <c r="BX525" i="44" s="1"/>
  <c r="BK512" i="44"/>
  <c r="BX512" i="44" s="1"/>
  <c r="BK527" i="44"/>
  <c r="BX527" i="44" s="1"/>
  <c r="BY527" i="44" s="1"/>
  <c r="BK301" i="44"/>
  <c r="BX301" i="44" s="1"/>
  <c r="BK880" i="44"/>
  <c r="BX880" i="44" s="1"/>
  <c r="BK506" i="44"/>
  <c r="BK805" i="44"/>
  <c r="BX805" i="44" s="1"/>
  <c r="BK333" i="44"/>
  <c r="BX333" i="44" s="1"/>
  <c r="BK865" i="44"/>
  <c r="BK357" i="44"/>
  <c r="BX357" i="44" s="1"/>
  <c r="BY357" i="44" s="1"/>
  <c r="BK304" i="44"/>
  <c r="BK508" i="44"/>
  <c r="BX508" i="44" s="1"/>
  <c r="BK778" i="44"/>
  <c r="BX778" i="44" s="1"/>
  <c r="BK121" i="44"/>
  <c r="BX121" i="44" s="1"/>
  <c r="BY121" i="44" s="1"/>
  <c r="BK12" i="44"/>
  <c r="BX12" i="44" s="1"/>
  <c r="BY12" i="44" s="1"/>
  <c r="BK866" i="44"/>
  <c r="BX866" i="44" s="1"/>
  <c r="BY866" i="44" s="1"/>
  <c r="BK809" i="44"/>
  <c r="BX809" i="44" s="1"/>
  <c r="BK571" i="44"/>
  <c r="BK486" i="44"/>
  <c r="BX486" i="44" s="1"/>
  <c r="BY486" i="44" s="1"/>
  <c r="BK755" i="44"/>
  <c r="BX755" i="44" s="1"/>
  <c r="BK754" i="44"/>
  <c r="BK713" i="44"/>
  <c r="BX713" i="44" s="1"/>
  <c r="BY713" i="44" s="1"/>
  <c r="BK596" i="44"/>
  <c r="BK542" i="44"/>
  <c r="BX542" i="44" s="1"/>
  <c r="BK936" i="44"/>
  <c r="BX936" i="44" s="1"/>
  <c r="BY936" i="44" s="1"/>
  <c r="BK942" i="44"/>
  <c r="BX942" i="44" s="1"/>
  <c r="BY942" i="44" s="1"/>
  <c r="BK827" i="44"/>
  <c r="BX827" i="44" s="1"/>
  <c r="BY827" i="44" s="1"/>
  <c r="BK551" i="44"/>
  <c r="BX551" i="44" s="1"/>
  <c r="BK561" i="44"/>
  <c r="BX561" i="44" s="1"/>
  <c r="BK544" i="44"/>
  <c r="BK957" i="44"/>
  <c r="BX957" i="44" s="1"/>
  <c r="BY957" i="44" s="1"/>
  <c r="BK241" i="44"/>
  <c r="BX241" i="44" s="1"/>
  <c r="BY241" i="44" s="1"/>
  <c r="BK27" i="44"/>
  <c r="BX27" i="44" s="1"/>
  <c r="BY27" i="44" s="1"/>
  <c r="BK516" i="44"/>
  <c r="BX516" i="44" s="1"/>
  <c r="BY516" i="44" s="1"/>
  <c r="BK248" i="44"/>
  <c r="BK701" i="44"/>
  <c r="BX701" i="44" s="1"/>
  <c r="BK857" i="44"/>
  <c r="BK567" i="44"/>
  <c r="BX567" i="44" s="1"/>
  <c r="BK47" i="44"/>
  <c r="BX47" i="44" s="1"/>
  <c r="BY47" i="44" s="1"/>
  <c r="BK824" i="44"/>
  <c r="BX824" i="44" s="1"/>
  <c r="BK437" i="44"/>
  <c r="BX437" i="44" s="1"/>
  <c r="BK21" i="44"/>
  <c r="BK272" i="44"/>
  <c r="BX272" i="44" s="1"/>
  <c r="BY272" i="44" s="1"/>
  <c r="BK656" i="44"/>
  <c r="BX656" i="44" s="1"/>
  <c r="BK711" i="44"/>
  <c r="BK184" i="44"/>
  <c r="BX184" i="44" s="1"/>
  <c r="BY184" i="44" s="1"/>
  <c r="BK902" i="44"/>
  <c r="BK625" i="44"/>
  <c r="BX625" i="44" s="1"/>
  <c r="BK777" i="44"/>
  <c r="BX777" i="44" s="1"/>
  <c r="BK232" i="44"/>
  <c r="BX232" i="44" s="1"/>
  <c r="BK931" i="44"/>
  <c r="BX931" i="44" s="1"/>
  <c r="BY931" i="44" s="1"/>
  <c r="BK732" i="44"/>
  <c r="BX732" i="44" s="1"/>
  <c r="BK356" i="44"/>
  <c r="BK919" i="44"/>
  <c r="BK665" i="44"/>
  <c r="BX665" i="44" s="1"/>
  <c r="BK938" i="44"/>
  <c r="BX938" i="44" s="1"/>
  <c r="BY938" i="44" s="1"/>
  <c r="BK667" i="44"/>
  <c r="BX667" i="44" s="1"/>
  <c r="BK265" i="44"/>
  <c r="BX265" i="44" s="1"/>
  <c r="BY265" i="44" s="1"/>
  <c r="BK1006" i="44"/>
  <c r="BK941" i="44"/>
  <c r="BX941" i="44" s="1"/>
  <c r="BY941" i="44" s="1"/>
  <c r="BK481" i="44"/>
  <c r="BX481" i="44" s="1"/>
  <c r="BK640" i="44"/>
  <c r="BX640" i="44" s="1"/>
  <c r="BK424" i="44"/>
  <c r="BX424" i="44" s="1"/>
  <c r="BK493" i="44"/>
  <c r="BX493" i="44" s="1"/>
  <c r="BY493" i="44" s="1"/>
  <c r="BK828" i="44"/>
  <c r="BK637" i="44"/>
  <c r="BK702" i="44"/>
  <c r="BX702" i="44" s="1"/>
  <c r="BY702" i="44" s="1"/>
  <c r="BK905" i="44"/>
  <c r="BX905" i="44" s="1"/>
  <c r="BY905" i="44" s="1"/>
  <c r="BK607" i="44"/>
  <c r="BX607" i="44" s="1"/>
  <c r="BK280" i="44"/>
  <c r="BX280" i="44" s="1"/>
  <c r="BK345" i="44"/>
  <c r="BK769" i="44"/>
  <c r="BX769" i="44" s="1"/>
  <c r="BK43" i="44"/>
  <c r="BX43" i="44" s="1"/>
  <c r="BK306" i="44"/>
  <c r="BX306" i="44" s="1"/>
  <c r="BK298" i="44"/>
  <c r="BX298" i="44" s="1"/>
  <c r="BK483" i="44"/>
  <c r="BX483" i="44" s="1"/>
  <c r="BY483" i="44" s="1"/>
  <c r="BK781" i="44"/>
  <c r="BX781" i="44" s="1"/>
  <c r="BK856" i="44"/>
  <c r="BK877" i="44"/>
  <c r="BX877" i="44" s="1"/>
  <c r="BK281" i="44"/>
  <c r="BX281" i="44" s="1"/>
  <c r="BK310" i="44"/>
  <c r="BX310" i="44" s="1"/>
  <c r="BK215" i="44"/>
  <c r="BX215" i="44" s="1"/>
  <c r="BK847" i="44"/>
  <c r="BK895" i="44"/>
  <c r="BX895" i="44" s="1"/>
  <c r="BK915" i="44"/>
  <c r="BX915" i="44" s="1"/>
  <c r="BK712" i="44"/>
  <c r="BX712" i="44" s="1"/>
  <c r="BK17" i="44"/>
  <c r="BX17" i="44" s="1"/>
  <c r="BK438" i="44"/>
  <c r="BK467" i="44"/>
  <c r="BX467" i="44" s="1"/>
  <c r="BK697" i="44"/>
  <c r="BK989" i="44"/>
  <c r="BX989" i="44" s="1"/>
  <c r="BY989" i="44" s="1"/>
  <c r="BK878" i="44"/>
  <c r="BX878" i="44" s="1"/>
  <c r="BY878" i="44" s="1"/>
  <c r="BK219" i="44"/>
  <c r="BX219" i="44" s="1"/>
  <c r="BY219" i="44" s="1"/>
  <c r="BK698" i="44"/>
  <c r="BX698" i="44" s="1"/>
  <c r="BK728" i="44"/>
  <c r="BK492" i="44"/>
  <c r="BX492" i="44" s="1"/>
  <c r="BK69" i="44"/>
  <c r="BX69" i="44" s="1"/>
  <c r="BK1005" i="44"/>
  <c r="BX1005" i="44" s="1"/>
  <c r="BK39" i="44"/>
  <c r="BX39" i="44" s="1"/>
  <c r="BK505" i="44"/>
  <c r="BX505" i="44" s="1"/>
  <c r="BK266" i="44"/>
  <c r="BX266" i="44" s="1"/>
  <c r="BK951" i="44"/>
  <c r="BK470" i="44"/>
  <c r="BX470" i="44" s="1"/>
  <c r="BK480" i="44"/>
  <c r="BX480" i="44" s="1"/>
  <c r="BK584" i="44"/>
  <c r="BX584" i="44" s="1"/>
  <c r="BY584" i="44" s="1"/>
  <c r="BK441" i="44"/>
  <c r="BX441" i="44" s="1"/>
  <c r="BK361" i="44"/>
  <c r="BK997" i="44"/>
  <c r="BX997" i="44" s="1"/>
  <c r="BY997" i="44" s="1"/>
  <c r="BK487" i="44"/>
  <c r="BX487" i="44" s="1"/>
  <c r="BK539" i="44"/>
  <c r="BX539" i="44" s="1"/>
  <c r="BY539" i="44" s="1"/>
  <c r="BK631" i="44"/>
  <c r="BX631" i="44" s="1"/>
  <c r="BK163" i="44"/>
  <c r="BX163" i="44" s="1"/>
  <c r="BY163" i="44" s="1"/>
  <c r="BK944" i="44"/>
  <c r="BK118" i="44"/>
  <c r="BK108" i="44"/>
  <c r="BX108" i="44" s="1"/>
  <c r="BY108" i="44" s="1"/>
  <c r="BK679" i="44"/>
  <c r="BX679" i="44" s="1"/>
  <c r="BY679" i="44" s="1"/>
  <c r="BK926" i="44"/>
  <c r="BX926" i="44" s="1"/>
  <c r="BY926" i="44" s="1"/>
  <c r="BK418" i="44"/>
  <c r="BX418" i="44" s="1"/>
  <c r="BK798" i="44"/>
  <c r="BK655" i="44"/>
  <c r="BX655" i="44" s="1"/>
  <c r="BK331" i="44"/>
  <c r="BX331" i="44" s="1"/>
  <c r="BK774" i="44"/>
  <c r="BX774" i="44" s="1"/>
  <c r="BK840" i="44"/>
  <c r="BX840" i="44" s="1"/>
  <c r="BK955" i="44"/>
  <c r="BX955" i="44" s="1"/>
  <c r="BY955" i="44" s="1"/>
  <c r="BK538" i="44"/>
  <c r="BX538" i="44" s="1"/>
  <c r="BK346" i="44"/>
  <c r="BK907" i="44"/>
  <c r="BX907" i="44" s="1"/>
  <c r="BY907" i="44" s="1"/>
  <c r="BK937" i="44"/>
  <c r="BX937" i="44" s="1"/>
  <c r="BK613" i="44"/>
  <c r="BX613" i="44" s="1"/>
  <c r="BK677" i="44"/>
  <c r="BX677" i="44" s="1"/>
  <c r="BK898" i="44"/>
  <c r="BK211" i="44"/>
  <c r="BX211" i="44" s="1"/>
  <c r="BK659" i="44"/>
  <c r="BX659" i="44" s="1"/>
  <c r="BK670" i="44"/>
  <c r="BX670" i="44" s="1"/>
  <c r="BK622" i="44"/>
  <c r="BX622" i="44" s="1"/>
  <c r="BK95" i="44"/>
  <c r="BX95" i="44" s="1"/>
  <c r="BK344" i="44"/>
  <c r="BK454" i="44"/>
  <c r="BK426" i="44"/>
  <c r="BX426" i="44" s="1"/>
  <c r="BY426" i="44" s="1"/>
  <c r="BK632" i="44"/>
  <c r="BX632" i="44" s="1"/>
  <c r="BK326" i="44"/>
  <c r="BX326" i="44" s="1"/>
  <c r="BK572" i="44"/>
  <c r="BX572" i="44" s="1"/>
  <c r="BY572" i="44" s="1"/>
  <c r="BK247" i="44"/>
  <c r="BK466" i="44"/>
  <c r="BX466" i="44" s="1"/>
  <c r="BY466" i="44" s="1"/>
  <c r="BK92" i="44"/>
  <c r="BK305" i="44"/>
  <c r="BX305" i="44" s="1"/>
  <c r="BK433" i="44"/>
  <c r="BX433" i="44" s="1"/>
  <c r="BK116" i="44"/>
  <c r="BX116" i="44" s="1"/>
  <c r="BK119" i="44"/>
  <c r="BK635" i="44"/>
  <c r="BK194" i="44"/>
  <c r="BX194" i="44" s="1"/>
  <c r="BY194" i="44" s="1"/>
  <c r="BK70" i="44"/>
  <c r="BX70" i="44" s="1"/>
  <c r="BK638" i="44"/>
  <c r="BX638" i="44" s="1"/>
  <c r="BK324" i="44"/>
  <c r="BX324" i="44" s="1"/>
  <c r="BK123" i="44"/>
  <c r="BK868" i="44"/>
  <c r="BK832" i="44"/>
  <c r="BX832" i="44" s="1"/>
  <c r="BK238" i="44"/>
  <c r="BX238" i="44" s="1"/>
  <c r="BK489" i="44"/>
  <c r="BX489" i="44" s="1"/>
  <c r="BY489" i="44" s="1"/>
  <c r="BK892" i="44"/>
  <c r="BX892" i="44" s="1"/>
  <c r="BK886" i="44"/>
  <c r="BK829" i="44"/>
  <c r="BK605" i="44"/>
  <c r="BX605" i="44" s="1"/>
  <c r="BY605" i="44" s="1"/>
  <c r="BK185" i="44"/>
  <c r="BX185" i="44" s="1"/>
  <c r="BK430" i="44"/>
  <c r="BX430" i="44" s="1"/>
  <c r="BK113" i="44"/>
  <c r="BX113" i="44" s="1"/>
  <c r="BY113" i="44" s="1"/>
  <c r="BK128" i="44"/>
  <c r="BK107" i="44"/>
  <c r="BX107" i="44" s="1"/>
  <c r="BK73" i="44"/>
  <c r="BX73" i="44" s="1"/>
  <c r="BY73" i="44" s="1"/>
  <c r="BK460" i="44"/>
  <c r="BX460" i="44" s="1"/>
  <c r="BK275" i="44"/>
  <c r="BX275" i="44" s="1"/>
  <c r="BK434" i="44"/>
  <c r="BX434" i="44" s="1"/>
  <c r="BK606" i="44"/>
  <c r="BX606" i="44" s="1"/>
  <c r="BK497" i="44"/>
  <c r="BK839" i="44"/>
  <c r="BX839" i="44" s="1"/>
  <c r="BK739" i="44"/>
  <c r="BX739" i="44" s="1"/>
  <c r="BK733" i="44"/>
  <c r="BX733" i="44" s="1"/>
  <c r="BK592" i="44"/>
  <c r="BK429" i="44"/>
  <c r="BK836" i="44"/>
  <c r="BK550" i="44"/>
  <c r="BX550" i="44" s="1"/>
  <c r="BK245" i="44"/>
  <c r="BX245" i="44" s="1"/>
  <c r="BY245" i="44" s="1"/>
  <c r="BK461" i="44"/>
  <c r="BX461" i="44" s="1"/>
  <c r="BY461" i="44" s="1"/>
  <c r="BK270" i="44"/>
  <c r="BX270" i="44" s="1"/>
  <c r="BY270" i="44" s="1"/>
  <c r="BK540" i="44"/>
  <c r="BX540" i="44" s="1"/>
  <c r="BK600" i="44"/>
  <c r="BK715" i="44"/>
  <c r="BX715" i="44" s="1"/>
  <c r="BY715" i="44" s="1"/>
  <c r="BK691" i="44"/>
  <c r="BX691" i="44" s="1"/>
  <c r="BK42" i="44"/>
  <c r="BX42" i="44" s="1"/>
  <c r="BY42" i="44" s="1"/>
  <c r="BK552" i="44"/>
  <c r="BX552" i="44" s="1"/>
  <c r="BY552" i="44" s="1"/>
  <c r="BK267" i="44"/>
  <c r="BK615" i="44"/>
  <c r="BX615" i="44" s="1"/>
  <c r="BK834" i="44"/>
  <c r="BX834" i="44" s="1"/>
  <c r="BK405" i="44"/>
  <c r="BX405" i="44" s="1"/>
  <c r="BK115" i="44"/>
  <c r="BX115" i="44" s="1"/>
  <c r="BK929" i="44"/>
  <c r="BX929" i="44" s="1"/>
  <c r="BY929" i="44" s="1"/>
  <c r="BK876" i="44"/>
  <c r="BX876" i="44" s="1"/>
  <c r="BK244" i="44"/>
  <c r="BK696" i="44"/>
  <c r="BX696" i="44" s="1"/>
  <c r="BY696" i="44" s="1"/>
  <c r="BK126" i="44"/>
  <c r="BX126" i="44" s="1"/>
  <c r="BK913" i="44"/>
  <c r="BX913" i="44" s="1"/>
  <c r="BY913" i="44" s="1"/>
  <c r="BK649" i="44"/>
  <c r="BX649" i="44" s="1"/>
  <c r="BK807" i="44"/>
  <c r="BK328" i="44"/>
  <c r="BX328" i="44" s="1"/>
  <c r="BK196" i="44"/>
  <c r="BX196" i="44" s="1"/>
  <c r="BK690" i="44"/>
  <c r="BX690" i="44" s="1"/>
  <c r="BY690" i="44" s="1"/>
  <c r="BK873" i="44"/>
  <c r="BX873" i="44" s="1"/>
  <c r="BK891" i="44"/>
  <c r="BX891" i="44" s="1"/>
  <c r="BY891" i="44" s="1"/>
  <c r="BK825" i="44"/>
  <c r="BK998" i="44"/>
  <c r="BK684" i="44"/>
  <c r="BX684" i="44" s="1"/>
  <c r="BY684" i="44" s="1"/>
  <c r="BK591" i="44"/>
  <c r="BX591" i="44" s="1"/>
  <c r="BK477" i="44"/>
  <c r="BX477" i="44" s="1"/>
  <c r="BK112" i="44"/>
  <c r="BX112" i="44" s="1"/>
  <c r="BY112" i="44" s="1"/>
  <c r="BK396" i="44"/>
  <c r="BK321" i="44"/>
  <c r="BX321" i="44" s="1"/>
  <c r="BK359" i="44"/>
  <c r="BX359" i="44" s="1"/>
  <c r="BK105" i="44"/>
  <c r="BX105" i="44" s="1"/>
  <c r="BY105" i="44" s="1"/>
  <c r="BK19" i="44"/>
  <c r="BX19" i="44" s="1"/>
  <c r="BY19" i="44" s="1"/>
  <c r="BK239" i="44"/>
  <c r="BX239" i="44" s="1"/>
  <c r="BY239" i="44" s="1"/>
  <c r="BK16" i="44"/>
  <c r="BX16" i="44" s="1"/>
  <c r="BY16" i="44" s="1"/>
  <c r="BK874" i="44"/>
  <c r="BK883" i="44"/>
  <c r="BX883" i="44" s="1"/>
  <c r="BK850" i="44"/>
  <c r="BX850" i="44" s="1"/>
  <c r="BY850" i="44" s="1"/>
  <c r="BK495" i="44"/>
  <c r="BX495" i="44" s="1"/>
  <c r="BK391" i="44"/>
  <c r="BX391" i="44" s="1"/>
  <c r="BK317" i="44"/>
  <c r="BK195" i="44"/>
  <c r="BX195" i="44" s="1"/>
  <c r="BK98" i="44"/>
  <c r="BX98" i="44" s="1"/>
  <c r="BY98" i="44" s="1"/>
  <c r="BK204" i="44"/>
  <c r="BX204" i="44" s="1"/>
  <c r="BK393" i="44"/>
  <c r="BX393" i="44" s="1"/>
  <c r="BY393" i="44" s="1"/>
  <c r="BK435" i="44"/>
  <c r="BX435" i="44" s="1"/>
  <c r="BK352" i="44"/>
  <c r="BX352" i="44" s="1"/>
  <c r="BY352" i="44" s="1"/>
  <c r="BK768" i="44"/>
  <c r="BK908" i="44"/>
  <c r="BX908" i="44" s="1"/>
  <c r="BY908" i="44" s="1"/>
  <c r="BK956" i="44"/>
  <c r="BX956" i="44" s="1"/>
  <c r="BY956" i="44" s="1"/>
  <c r="BK285" i="44"/>
  <c r="BX285" i="44" s="1"/>
  <c r="BK650" i="44"/>
  <c r="BX650" i="44" s="1"/>
  <c r="BK187" i="44"/>
  <c r="BK268" i="44"/>
  <c r="BX268" i="44" s="1"/>
  <c r="BK676" i="44"/>
  <c r="BX676" i="44" s="1"/>
  <c r="BY676" i="44" s="1"/>
  <c r="BK498" i="44"/>
  <c r="BX498" i="44" s="1"/>
  <c r="BK594" i="44"/>
  <c r="BX594" i="44" s="1"/>
  <c r="BK199" i="44"/>
  <c r="BX199" i="44" s="1"/>
  <c r="BK831" i="44"/>
  <c r="BX831" i="44" s="1"/>
  <c r="BK463" i="44"/>
  <c r="BK436" i="44"/>
  <c r="BX436" i="44" s="1"/>
  <c r="BK198" i="44"/>
  <c r="BX198" i="44" s="1"/>
  <c r="BY198" i="44" s="1"/>
  <c r="BK319" i="44"/>
  <c r="BX319" i="44" s="1"/>
  <c r="BK171" i="44"/>
  <c r="BX171" i="44" s="1"/>
  <c r="BY171" i="44" s="1"/>
  <c r="BK161" i="44"/>
  <c r="BK299" i="44"/>
  <c r="BX299" i="44" s="1"/>
  <c r="BK439" i="44"/>
  <c r="BX439" i="44" s="1"/>
  <c r="BK364" i="44"/>
  <c r="BX364" i="44" s="1"/>
  <c r="BK623" i="44"/>
  <c r="BX623" i="44" s="1"/>
  <c r="BY623" i="44" s="1"/>
  <c r="BK308" i="44"/>
  <c r="BX308" i="44" s="1"/>
  <c r="BY308" i="44" s="1"/>
  <c r="BK425" i="44"/>
  <c r="BX425" i="44" s="1"/>
  <c r="BK459" i="44"/>
  <c r="BK451" i="44"/>
  <c r="BX451" i="44" s="1"/>
  <c r="BY451" i="44" s="1"/>
  <c r="BK177" i="44"/>
  <c r="BX177" i="44" s="1"/>
  <c r="BK420" i="44"/>
  <c r="BX420" i="44" s="1"/>
  <c r="BY420" i="44" s="1"/>
  <c r="BK188" i="44"/>
  <c r="BX188" i="44" s="1"/>
  <c r="BK984" i="44"/>
  <c r="BK469" i="44"/>
  <c r="BX469" i="44" s="1"/>
  <c r="BK353" i="44"/>
  <c r="BK554" i="44"/>
  <c r="BX554" i="44" s="1"/>
  <c r="BK296" i="44"/>
  <c r="BX296" i="44" s="1"/>
  <c r="BK284" i="44"/>
  <c r="BK943" i="44"/>
  <c r="BK636" i="44"/>
  <c r="BK863" i="44"/>
  <c r="BX863" i="44" s="1"/>
  <c r="BY863" i="44" s="1"/>
  <c r="BK574" i="44"/>
  <c r="BX574" i="44" s="1"/>
  <c r="BY574" i="44" s="1"/>
  <c r="BK760" i="44"/>
  <c r="BK609" i="44"/>
  <c r="BX609" i="44" s="1"/>
  <c r="BK440" i="44"/>
  <c r="BK407" i="44"/>
  <c r="BX407" i="44" s="1"/>
  <c r="BK76" i="44"/>
  <c r="BK124" i="44"/>
  <c r="BK295" i="44"/>
  <c r="BX295" i="44" s="1"/>
  <c r="BK307" i="44"/>
  <c r="BX307" i="44" s="1"/>
  <c r="BK462" i="44"/>
  <c r="BX462" i="44" s="1"/>
  <c r="BK817" i="44"/>
  <c r="BK870" i="44"/>
  <c r="BX870" i="44" s="1"/>
  <c r="BY870" i="44" s="1"/>
  <c r="BK221" i="44"/>
  <c r="BX221" i="44" s="1"/>
  <c r="BY221" i="44" s="1"/>
  <c r="BK230" i="44"/>
  <c r="BX230" i="44" s="1"/>
  <c r="BK106" i="44"/>
  <c r="BX106" i="44" s="1"/>
  <c r="BK218" i="44"/>
  <c r="BK672" i="44"/>
  <c r="BX672" i="44" s="1"/>
  <c r="BY672" i="44" s="1"/>
  <c r="BK541" i="44"/>
  <c r="BX541" i="44" s="1"/>
  <c r="BK568" i="44"/>
  <c r="BX568" i="44" s="1"/>
  <c r="BK630" i="44"/>
  <c r="BX630" i="44" s="1"/>
  <c r="BK992" i="44"/>
  <c r="BK933" i="44"/>
  <c r="BX933" i="44" s="1"/>
  <c r="BK736" i="44"/>
  <c r="BK881" i="44"/>
  <c r="BX881" i="44" s="1"/>
  <c r="BY881" i="44" s="1"/>
  <c r="BK727" i="44"/>
  <c r="BX727" i="44" s="1"/>
  <c r="BY727" i="44" s="1"/>
  <c r="BK264" i="44"/>
  <c r="BX264" i="44" s="1"/>
  <c r="BK709" i="44"/>
  <c r="BX709" i="44" s="1"/>
  <c r="BY709" i="44" s="1"/>
  <c r="BK490" i="44"/>
  <c r="BK570" i="44"/>
  <c r="BK788" i="44"/>
  <c r="BX788" i="44" s="1"/>
  <c r="BK986" i="44"/>
  <c r="BX986" i="44" s="1"/>
  <c r="BY986" i="44" s="1"/>
  <c r="BK18" i="44"/>
  <c r="BX18" i="44" s="1"/>
  <c r="BY18" i="44" s="1"/>
  <c r="BK660" i="44"/>
  <c r="BX660" i="44" s="1"/>
  <c r="BY660" i="44" s="1"/>
  <c r="BK20" i="44"/>
  <c r="BX20" i="44" s="1"/>
  <c r="BK443" i="44"/>
  <c r="BK657" i="44"/>
  <c r="BX657" i="44" s="1"/>
  <c r="BK782" i="44"/>
  <c r="BX782" i="44" s="1"/>
  <c r="BK800" i="44"/>
  <c r="BX800" i="44" s="1"/>
  <c r="BK776" i="44"/>
  <c r="BX776" i="44" s="1"/>
  <c r="BK474" i="44"/>
  <c r="BK576" i="44"/>
  <c r="BK590" i="44"/>
  <c r="BX590" i="44" s="1"/>
  <c r="BK884" i="44"/>
  <c r="BX884" i="44" s="1"/>
  <c r="BY884" i="44" s="1"/>
  <c r="BK930" i="44"/>
  <c r="BX930" i="44" s="1"/>
  <c r="BY930" i="44" s="1"/>
  <c r="BK1001" i="44"/>
  <c r="BK983" i="44"/>
  <c r="BK988" i="44"/>
  <c r="BK738" i="44"/>
  <c r="BX738" i="44" s="1"/>
  <c r="BK413" i="44"/>
  <c r="BX413" i="44" s="1"/>
  <c r="BK604" i="44"/>
  <c r="BX604" i="44" s="1"/>
  <c r="BY604" i="44" s="1"/>
  <c r="BK789" i="44"/>
  <c r="BX789" i="44" s="1"/>
  <c r="BK979" i="44"/>
  <c r="BK671" i="44"/>
  <c r="BX671" i="44" s="1"/>
  <c r="BK792" i="44"/>
  <c r="BX792" i="44" s="1"/>
  <c r="BK852" i="44"/>
  <c r="BX852" i="44" s="1"/>
  <c r="BY852" i="44" s="1"/>
  <c r="BK616" i="44"/>
  <c r="BX616" i="44" s="1"/>
  <c r="BK911" i="44"/>
  <c r="BX911" i="44" s="1"/>
  <c r="BY911" i="44" s="1"/>
  <c r="BK100" i="44"/>
  <c r="BK922" i="44"/>
  <c r="BK917" i="44"/>
  <c r="BX917" i="44" s="1"/>
  <c r="BY917" i="44" s="1"/>
  <c r="BK901" i="44"/>
  <c r="BX901" i="44" s="1"/>
  <c r="BY901" i="44" s="1"/>
  <c r="BK717" i="44"/>
  <c r="BX717" i="44" s="1"/>
  <c r="BY717" i="44" s="1"/>
  <c r="BK410" i="44"/>
  <c r="BX410" i="44" s="1"/>
  <c r="BK201" i="44"/>
  <c r="BK67" i="44"/>
  <c r="BK390" i="44"/>
  <c r="BK453" i="44"/>
  <c r="BX453" i="44" s="1"/>
  <c r="BK170" i="44"/>
  <c r="BX170" i="44" s="1"/>
  <c r="BK668" i="44"/>
  <c r="BK872" i="44"/>
  <c r="BK675" i="44"/>
  <c r="BK990" i="44"/>
  <c r="BX990" i="44" s="1"/>
  <c r="BK548" i="44"/>
  <c r="BX548" i="44" s="1"/>
  <c r="BK291" i="44"/>
  <c r="BX291" i="44" s="1"/>
  <c r="BK316" i="44"/>
  <c r="BX316" i="44" s="1"/>
  <c r="BK608" i="44"/>
  <c r="BK626" i="44"/>
  <c r="BX626" i="44" s="1"/>
  <c r="BY626" i="44" s="1"/>
  <c r="BK323" i="44"/>
  <c r="BX323" i="44" s="1"/>
  <c r="BK641" i="44"/>
  <c r="BX641" i="44" s="1"/>
  <c r="BK397" i="44"/>
  <c r="BX397" i="44" s="1"/>
  <c r="BK190" i="44"/>
  <c r="BX190" i="44" s="1"/>
  <c r="BK598" i="44"/>
  <c r="BX598" i="44" s="1"/>
  <c r="BK952" i="44"/>
  <c r="BK412" i="44"/>
  <c r="BX412" i="44" s="1"/>
  <c r="BK482" i="44"/>
  <c r="BX482" i="44" s="1"/>
  <c r="BK730" i="44"/>
  <c r="BX730" i="44" s="1"/>
  <c r="BK686" i="44"/>
  <c r="BK851" i="44"/>
  <c r="BK761" i="44"/>
  <c r="BX761" i="44" s="1"/>
  <c r="BK854" i="44"/>
  <c r="BX854" i="44" s="1"/>
  <c r="BK633" i="44"/>
  <c r="BX633" i="44" s="1"/>
  <c r="BK833" i="44"/>
  <c r="BX833" i="44" s="1"/>
  <c r="BK954" i="44"/>
  <c r="BX954" i="44" s="1"/>
  <c r="BY954" i="44" s="1"/>
  <c r="BK578" i="44"/>
  <c r="BX578" i="44" s="1"/>
  <c r="BK583" i="44"/>
  <c r="BK1008" i="44"/>
  <c r="BX1008" i="44" s="1"/>
  <c r="BK518" i="44"/>
  <c r="BX518" i="44" s="1"/>
  <c r="BK427" i="44"/>
  <c r="BK802" i="44"/>
  <c r="BX802" i="44" s="1"/>
  <c r="BK844" i="44"/>
  <c r="BK91" i="44"/>
  <c r="BX91" i="44" s="1"/>
  <c r="BK401" i="44"/>
  <c r="BX401" i="44" s="1"/>
  <c r="BK389" i="44"/>
  <c r="BX389" i="44" s="1"/>
  <c r="BK521" i="44"/>
  <c r="BX521" i="44" s="1"/>
  <c r="BY521" i="44" s="1"/>
  <c r="BK71" i="44"/>
  <c r="BX71" i="44" s="1"/>
  <c r="BK312" i="44"/>
  <c r="BX312" i="44" s="1"/>
  <c r="BK947" i="44"/>
  <c r="BK468" i="44"/>
  <c r="BX468" i="44" s="1"/>
  <c r="BY468" i="44" s="1"/>
  <c r="BK510" i="44"/>
  <c r="BX510" i="44" s="1"/>
  <c r="BY510" i="44" s="1"/>
  <c r="BK507" i="44"/>
  <c r="BX507" i="44" s="1"/>
  <c r="BY507" i="44" s="1"/>
  <c r="BK449" i="44"/>
  <c r="BX449" i="44" s="1"/>
  <c r="BY449" i="44" s="1"/>
  <c r="BK50" i="44"/>
  <c r="BK612" i="44"/>
  <c r="BX612" i="44" s="1"/>
  <c r="BK279" i="44"/>
  <c r="BK404" i="44"/>
  <c r="BX404" i="44" s="1"/>
  <c r="BK991" i="44"/>
  <c r="BX991" i="44" s="1"/>
  <c r="BY991" i="44" s="1"/>
  <c r="BK269" i="44"/>
  <c r="BK980" i="44"/>
  <c r="BK770" i="44"/>
  <c r="BK94" i="44"/>
  <c r="BX94" i="44" s="1"/>
  <c r="BK995" i="44"/>
  <c r="BX995" i="44" s="1"/>
  <c r="BK740" i="44"/>
  <c r="BX740" i="44" s="1"/>
  <c r="BK479" i="44"/>
  <c r="BX479" i="44" s="1"/>
  <c r="BK217" i="44"/>
  <c r="BK700" i="44"/>
  <c r="BX700" i="44" s="1"/>
  <c r="BK797" i="44"/>
  <c r="BX797" i="44" s="1"/>
  <c r="BK580" i="44"/>
  <c r="BX580" i="44" s="1"/>
  <c r="BY580" i="44" s="1"/>
  <c r="BK742" i="44"/>
  <c r="BX742" i="44" s="1"/>
  <c r="BK110" i="44"/>
  <c r="BX110" i="44" s="1"/>
  <c r="BY110" i="44" s="1"/>
  <c r="BK183" i="44"/>
  <c r="BK338" i="44"/>
  <c r="BK101" i="44"/>
  <c r="BX101" i="44" s="1"/>
  <c r="BY101" i="44" s="1"/>
  <c r="BK104" i="44"/>
  <c r="BX104" i="44" s="1"/>
  <c r="BK341" i="44"/>
  <c r="BX341" i="44" s="1"/>
  <c r="BY341" i="44" s="1"/>
  <c r="BK620" i="44"/>
  <c r="BK315" i="44"/>
  <c r="BK192" i="44"/>
  <c r="BX192" i="44" s="1"/>
  <c r="BY192" i="44" s="1"/>
  <c r="BK475" i="44"/>
  <c r="BX475" i="44" s="1"/>
  <c r="BK99" i="44"/>
  <c r="BX99" i="44" s="1"/>
  <c r="BY99" i="44" s="1"/>
  <c r="BK411" i="44"/>
  <c r="BX411" i="44" s="1"/>
  <c r="BK531" i="44"/>
  <c r="BK125" i="44"/>
  <c r="BX125" i="44" s="1"/>
  <c r="BK117" i="44"/>
  <c r="BK946" i="44"/>
  <c r="BX946" i="44" s="1"/>
  <c r="BY946" i="44" s="1"/>
  <c r="BK644" i="44"/>
  <c r="BX644" i="44" s="1"/>
  <c r="BK225" i="44"/>
  <c r="BK488" i="44"/>
  <c r="BX488" i="44" s="1"/>
  <c r="BK15" i="44"/>
  <c r="BK927" i="44"/>
  <c r="BX927" i="44" s="1"/>
  <c r="BY927" i="44" s="1"/>
  <c r="BK562" i="44"/>
  <c r="BX562" i="44" s="1"/>
  <c r="BK860" i="44"/>
  <c r="BX860" i="44" s="1"/>
  <c r="BY860" i="44" s="1"/>
  <c r="BK535" i="44"/>
  <c r="BX535" i="44" s="1"/>
  <c r="BK419" i="44"/>
  <c r="BX419" i="44" s="1"/>
  <c r="BK102" i="44"/>
  <c r="BK476" i="44"/>
  <c r="BK237" i="44"/>
  <c r="BX237" i="44" s="1"/>
  <c r="BY237" i="44" s="1"/>
  <c r="BK811" i="44"/>
  <c r="BX811" i="44" s="1"/>
  <c r="BK303" i="44"/>
  <c r="BX303" i="44" s="1"/>
  <c r="BK37" i="44"/>
  <c r="BX37" i="44" s="1"/>
  <c r="BY37" i="44" s="1"/>
  <c r="BK871" i="44"/>
  <c r="BK793" i="44"/>
  <c r="BX793" i="44" s="1"/>
  <c r="BK511" i="44"/>
  <c r="BX511" i="44" s="1"/>
  <c r="BK227" i="44"/>
  <c r="BX227" i="44" s="1"/>
  <c r="BK820" i="44"/>
  <c r="BX820" i="44" s="1"/>
  <c r="BK25" i="44"/>
  <c r="BX25" i="44" s="1"/>
  <c r="BY25" i="44" s="1"/>
  <c r="BK826" i="44"/>
  <c r="BK859" i="44"/>
  <c r="BK224" i="44"/>
  <c r="BX224" i="44" s="1"/>
  <c r="BK994" i="44"/>
  <c r="BX994" i="44" s="1"/>
  <c r="BK775" i="44"/>
  <c r="BX775" i="44" s="1"/>
  <c r="BK348" i="44"/>
  <c r="BK862" i="44"/>
  <c r="BK515" i="44"/>
  <c r="BX515" i="44" s="1"/>
  <c r="BK801" i="44"/>
  <c r="BX801" i="44" s="1"/>
  <c r="BK351" i="44"/>
  <c r="BX351" i="44" s="1"/>
  <c r="BY351" i="44" s="1"/>
  <c r="BK231" i="44"/>
  <c r="BX231" i="44" s="1"/>
  <c r="BY231" i="44" s="1"/>
  <c r="BK651" i="44"/>
  <c r="BK948" i="44"/>
  <c r="BX948" i="44" s="1"/>
  <c r="BY948" i="44" s="1"/>
  <c r="BK743" i="44"/>
  <c r="BK72" i="44"/>
  <c r="BX72" i="44" s="1"/>
  <c r="BY72" i="44" s="1"/>
  <c r="BK455" i="44"/>
  <c r="BX455" i="44" s="1"/>
  <c r="BY455" i="44" s="1"/>
  <c r="BK767" i="44"/>
  <c r="BX767" i="44" s="1"/>
  <c r="BK90" i="44"/>
  <c r="BX90" i="44" s="1"/>
  <c r="BY90" i="44" s="1"/>
  <c r="BK924" i="44"/>
  <c r="BK890" i="44"/>
  <c r="BX890" i="44" s="1"/>
  <c r="BK57" i="44"/>
  <c r="BK447" i="44"/>
  <c r="BX447" i="44" s="1"/>
  <c r="BK845" i="44"/>
  <c r="BX845" i="44" s="1"/>
  <c r="BY845" i="44" s="1"/>
  <c r="BK751" i="44"/>
  <c r="BX751" i="44" s="1"/>
  <c r="BK875" i="44"/>
  <c r="BX875" i="44" s="1"/>
  <c r="BK288" i="44"/>
  <c r="BK432" i="44"/>
  <c r="BX432" i="44" s="1"/>
  <c r="BK663" i="44"/>
  <c r="BX663" i="44" s="1"/>
  <c r="BK563" i="44"/>
  <c r="BK513" i="44"/>
  <c r="BK446" i="44"/>
  <c r="BK896" i="44"/>
  <c r="BX896" i="44" s="1"/>
  <c r="BK565" i="44"/>
  <c r="BX565" i="44" s="1"/>
  <c r="BK366" i="44"/>
  <c r="BX366" i="44" s="1"/>
  <c r="BK597" i="44"/>
  <c r="BX597" i="44" s="1"/>
  <c r="BY597" i="44" s="1"/>
  <c r="BK692" i="44"/>
  <c r="BX692" i="44" s="1"/>
  <c r="BK66" i="44"/>
  <c r="BK816" i="44"/>
  <c r="BK395" i="44"/>
  <c r="BX395" i="44" s="1"/>
  <c r="BK406" i="44"/>
  <c r="BX406" i="44" s="1"/>
  <c r="BK191" i="44"/>
  <c r="BX191" i="44" s="1"/>
  <c r="BK471" i="44"/>
  <c r="BX471" i="44" s="1"/>
  <c r="BY471" i="44" s="1"/>
  <c r="BK681" i="44"/>
  <c r="BK394" i="44"/>
  <c r="BX394" i="44" s="1"/>
  <c r="BK174" i="44"/>
  <c r="BX174" i="44" s="1"/>
  <c r="BY174" i="44" s="1"/>
  <c r="BK519" i="44"/>
  <c r="BX519" i="44" s="1"/>
  <c r="BK617" i="44"/>
  <c r="BX617" i="44" s="1"/>
  <c r="BY617" i="44" s="1"/>
  <c r="BK189" i="44"/>
  <c r="BX189" i="44" s="1"/>
  <c r="BK186" i="44"/>
  <c r="BK322" i="44"/>
  <c r="BK293" i="44"/>
  <c r="BX293" i="44" s="1"/>
  <c r="BK207" i="44"/>
  <c r="BX207" i="44" s="1"/>
  <c r="BK179" i="44"/>
  <c r="BX179" i="44" s="1"/>
  <c r="BY179" i="44" s="1"/>
  <c r="BK414" i="44"/>
  <c r="BX414" i="44" s="1"/>
  <c r="BY414" i="44" s="1"/>
  <c r="BK904" i="44"/>
  <c r="BK693" i="44"/>
  <c r="BX693" i="44" s="1"/>
  <c r="BK662" i="44"/>
  <c r="BX662" i="44" s="1"/>
  <c r="BK780" i="44"/>
  <c r="BX780" i="44" s="1"/>
  <c r="BK392" i="44"/>
  <c r="BX392" i="44" s="1"/>
  <c r="BK846" i="44"/>
  <c r="BX846" i="44" s="1"/>
  <c r="BY846" i="44" s="1"/>
  <c r="BK49" i="44"/>
  <c r="BX49" i="44" s="1"/>
  <c r="BK220" i="44"/>
  <c r="BK336" i="44"/>
  <c r="BX336" i="44" s="1"/>
  <c r="BY336" i="44" s="1"/>
  <c r="BK61" i="44"/>
  <c r="BX61" i="44" s="1"/>
  <c r="BY61" i="44" s="1"/>
  <c r="BK290" i="44"/>
  <c r="BX290" i="44" s="1"/>
  <c r="BY290" i="44" s="1"/>
  <c r="BK799" i="44"/>
  <c r="BK533" i="44"/>
  <c r="BK294" i="44"/>
  <c r="BX294" i="44" s="1"/>
  <c r="BK327" i="44"/>
  <c r="BX327" i="44" s="1"/>
  <c r="BK787" i="44"/>
  <c r="BX787" i="44" s="1"/>
  <c r="BK242" i="44"/>
  <c r="BX242" i="44" s="1"/>
  <c r="BY242" i="44" s="1"/>
  <c r="BK354" i="44"/>
  <c r="BX354" i="44" s="1"/>
  <c r="BY354" i="44" s="1"/>
  <c r="BK181" i="44"/>
  <c r="BK367" i="44"/>
  <c r="BK197" i="44"/>
  <c r="BX197" i="44" s="1"/>
  <c r="BK277" i="44"/>
  <c r="BX277" i="44" s="1"/>
  <c r="BK842" i="44"/>
  <c r="BK746" i="44"/>
  <c r="BX746" i="44" s="1"/>
  <c r="BK752" i="44"/>
  <c r="BK688" i="44"/>
  <c r="BX688" i="44" s="1"/>
  <c r="BK939" i="44"/>
  <c r="BX939" i="44" s="1"/>
  <c r="BY939" i="44" s="1"/>
  <c r="BK520" i="44"/>
  <c r="BX520" i="44" s="1"/>
  <c r="BK456" i="44"/>
  <c r="BX456" i="44" s="1"/>
  <c r="BK704" i="44"/>
  <c r="BK719" i="44"/>
  <c r="BX719" i="44" s="1"/>
  <c r="BK586" i="44"/>
  <c r="BK624" i="44"/>
  <c r="BX624" i="44" s="1"/>
  <c r="BY624" i="44" s="1"/>
  <c r="BK900" i="44"/>
  <c r="BX900" i="44" s="1"/>
  <c r="BK603" i="44"/>
  <c r="BX603" i="44" s="1"/>
  <c r="BK818" i="44"/>
  <c r="BX818" i="44" s="1"/>
  <c r="BK618" i="44"/>
  <c r="BK909" i="44"/>
  <c r="BX909" i="44" s="1"/>
  <c r="BK289" i="44"/>
  <c r="BX289" i="44" s="1"/>
  <c r="BK240" i="44"/>
  <c r="BK593" i="44"/>
  <c r="BX593" i="44" s="1"/>
  <c r="BY593" i="44" s="1"/>
  <c r="BK731" i="44"/>
  <c r="BX731" i="44" s="1"/>
  <c r="BK464" i="44"/>
  <c r="BK368" i="44"/>
  <c r="BK734" i="44"/>
  <c r="BX734" i="44" s="1"/>
  <c r="BK216" i="44"/>
  <c r="BX216" i="44" s="1"/>
  <c r="BK710" i="44"/>
  <c r="BX710" i="44" s="1"/>
  <c r="BK639" i="44"/>
  <c r="BX639" i="44" s="1"/>
  <c r="BY639" i="44" s="1"/>
  <c r="BK246" i="44"/>
  <c r="BK914" i="44"/>
  <c r="BX914" i="44" s="1"/>
  <c r="BK579" i="44"/>
  <c r="BK849" i="44"/>
  <c r="BX849" i="44" s="1"/>
  <c r="BY849" i="44" s="1"/>
  <c r="BK765" i="44"/>
  <c r="BX765" i="44" s="1"/>
  <c r="BK114" i="44"/>
  <c r="BK804" i="44"/>
  <c r="BX804" i="44" s="1"/>
  <c r="BK726" i="44"/>
  <c r="BK634" i="44"/>
  <c r="BX634" i="44" s="1"/>
  <c r="BK958" i="44"/>
  <c r="BX958" i="44" s="1"/>
  <c r="BY958" i="44" s="1"/>
  <c r="BK496" i="44"/>
  <c r="BX496" i="44" s="1"/>
  <c r="BK502" i="44"/>
  <c r="BX502" i="44" s="1"/>
  <c r="BY502" i="44" s="1"/>
  <c r="BK340" i="44"/>
  <c r="BK1004" i="44"/>
  <c r="BX1004" i="44" s="1"/>
  <c r="BK735" i="44"/>
  <c r="BX735" i="44" s="1"/>
  <c r="BK680" i="44"/>
  <c r="BX680" i="44" s="1"/>
  <c r="BK744" i="44"/>
  <c r="BX744" i="44" s="1"/>
  <c r="BK982" i="44"/>
  <c r="BX982" i="44" s="1"/>
  <c r="BK557" i="44"/>
  <c r="BX557" i="44" s="1"/>
  <c r="BK855" i="44"/>
  <c r="BK810" i="44"/>
  <c r="BX810" i="44" s="1"/>
  <c r="BK682" i="44"/>
  <c r="BX682" i="44" s="1"/>
  <c r="BK648" i="44"/>
  <c r="BX648" i="44" s="1"/>
  <c r="BY648" i="44" s="1"/>
  <c r="BK723" i="44"/>
  <c r="BK822" i="44"/>
  <c r="BK714" i="44"/>
  <c r="BX714" i="44" s="1"/>
  <c r="BK259" i="44"/>
  <c r="BK499" i="44"/>
  <c r="BX499" i="44" s="1"/>
  <c r="BK879" i="44"/>
  <c r="BX879" i="44" s="1"/>
  <c r="BK478" i="44"/>
  <c r="BX478" i="44" s="1"/>
  <c r="BK888" i="44"/>
  <c r="BK109" i="44"/>
  <c r="BK200" i="44"/>
  <c r="BX200" i="44" s="1"/>
  <c r="BK445" i="44"/>
  <c r="BX445" i="44" s="1"/>
  <c r="BK545" i="44"/>
  <c r="BX545" i="44" s="1"/>
  <c r="BK320" i="44"/>
  <c r="BX320" i="44" s="1"/>
  <c r="BK120" i="44"/>
  <c r="BK566" i="44"/>
  <c r="BX566" i="44" s="1"/>
  <c r="BY566" i="44" s="1"/>
  <c r="BK602" i="44"/>
  <c r="BX602" i="44" s="1"/>
  <c r="BK350" i="44"/>
  <c r="BX350" i="44" s="1"/>
  <c r="BY350" i="44" s="1"/>
  <c r="BK812" i="44"/>
  <c r="BX812" i="44" s="1"/>
  <c r="BK837" i="44"/>
  <c r="BX837" i="44" s="1"/>
  <c r="BK325" i="44"/>
  <c r="BX325" i="44" s="1"/>
  <c r="BK585" i="44"/>
  <c r="BK813" i="44"/>
  <c r="BX813" i="44" s="1"/>
  <c r="BK610" i="44"/>
  <c r="BX610" i="44" s="1"/>
  <c r="BK236" i="44"/>
  <c r="BX236" i="44" s="1"/>
  <c r="BK522" i="44"/>
  <c r="BX522" i="44" s="1"/>
  <c r="BK103" i="44"/>
  <c r="BK532" i="44"/>
  <c r="BX532" i="44" s="1"/>
  <c r="BK784" i="44"/>
  <c r="BX784" i="44" s="1"/>
  <c r="BK360" i="44"/>
  <c r="BX360" i="44" s="1"/>
  <c r="BK31" i="44"/>
  <c r="BX31" i="44" s="1"/>
  <c r="BY31" i="44" s="1"/>
  <c r="BK46" i="44"/>
  <c r="BX46" i="44" s="1"/>
  <c r="BY46" i="44" s="1"/>
  <c r="BK524" i="44"/>
  <c r="BX524" i="44" s="1"/>
  <c r="BK318" i="44"/>
  <c r="BK503" i="44"/>
  <c r="BX503" i="44" s="1"/>
  <c r="BY503" i="44" s="1"/>
  <c r="BK977" i="44"/>
  <c r="BX977" i="44" s="1"/>
  <c r="BY977" i="44" s="1"/>
  <c r="BK652" i="44"/>
  <c r="BX652" i="44" s="1"/>
  <c r="BK122" i="44"/>
  <c r="BK335" i="44"/>
  <c r="BK111" i="44"/>
  <c r="BX111" i="44" s="1"/>
  <c r="BK599" i="44"/>
  <c r="BX599" i="44" s="1"/>
  <c r="BK999" i="44"/>
  <c r="BX999" i="44" s="1"/>
  <c r="BK869" i="44"/>
  <c r="BX869" i="44" s="1"/>
  <c r="BY869" i="44" s="1"/>
  <c r="BK722" i="44"/>
  <c r="BX722" i="44" s="1"/>
  <c r="BY722" i="44" s="1"/>
  <c r="BK893" i="44"/>
  <c r="BX893" i="44" s="1"/>
  <c r="BK44" i="44"/>
  <c r="BK458" i="44"/>
  <c r="BX458" i="44" s="1"/>
  <c r="BY458" i="44" s="1"/>
  <c r="BK737" i="44"/>
  <c r="BX737" i="44" s="1"/>
  <c r="BK1000" i="44"/>
  <c r="BX1000" i="44" s="1"/>
  <c r="BK36" i="44"/>
  <c r="BX36" i="44" s="1"/>
  <c r="BY36" i="44" s="1"/>
  <c r="BK685" i="44"/>
  <c r="BK261" i="44"/>
  <c r="BK543" i="44"/>
  <c r="BX543" i="44" s="1"/>
  <c r="BK589" i="44"/>
  <c r="BX589" i="44" s="1"/>
  <c r="BK918" i="44"/>
  <c r="BX918" i="44" s="1"/>
  <c r="BK537" i="44"/>
  <c r="BX537" i="44" s="1"/>
  <c r="BY537" i="44" s="1"/>
  <c r="BK718" i="44"/>
  <c r="BK263" i="44"/>
  <c r="BK514" i="44"/>
  <c r="BX514" i="44" s="1"/>
  <c r="BK749" i="44"/>
  <c r="BX749" i="44" s="1"/>
  <c r="BK560" i="44"/>
  <c r="BX560" i="44" s="1"/>
  <c r="BY560" i="44" s="1"/>
  <c r="BK528" i="44"/>
  <c r="BX528" i="44" s="1"/>
  <c r="BY528" i="44" s="1"/>
  <c r="BK208" i="44"/>
  <c r="BK894" i="44"/>
  <c r="BX894" i="44" s="1"/>
  <c r="BK504" i="44"/>
  <c r="BX504" i="44" s="1"/>
  <c r="BK448" i="44"/>
  <c r="BX448" i="44" s="1"/>
  <c r="BK484" i="44"/>
  <c r="BX484" i="44" s="1"/>
  <c r="BY484" i="44" s="1"/>
  <c r="BK450" i="44"/>
  <c r="BX450" i="44" s="1"/>
  <c r="BY450" i="44" s="1"/>
  <c r="BK311" i="44"/>
  <c r="BX311" i="44" s="1"/>
  <c r="BK287" i="44"/>
  <c r="BK286" i="44"/>
  <c r="BX286" i="44" s="1"/>
  <c r="BY286" i="44" s="1"/>
  <c r="BK282" i="44"/>
  <c r="BX282" i="44" s="1"/>
  <c r="BK996" i="44"/>
  <c r="BX996" i="44" s="1"/>
  <c r="BK408" i="44"/>
  <c r="BK314" i="44"/>
  <c r="BK987" i="44"/>
  <c r="BK399" i="44"/>
  <c r="BX399" i="44" s="1"/>
  <c r="BK400" i="44"/>
  <c r="BX400" i="44" s="1"/>
  <c r="BK182" i="44"/>
  <c r="BX182" i="44" s="1"/>
  <c r="BY182" i="44" s="1"/>
  <c r="BK472" i="44"/>
  <c r="BX472" i="44" s="1"/>
  <c r="BK614" i="44"/>
  <c r="BX614" i="44" s="1"/>
  <c r="BK212" i="44"/>
  <c r="BK329" i="44"/>
  <c r="BX329" i="44" s="1"/>
  <c r="BK465" i="44"/>
  <c r="BK721" i="44"/>
  <c r="BX721" i="44" s="1"/>
  <c r="BY721" i="44" s="1"/>
  <c r="BK748" i="44"/>
  <c r="BX748" i="44" s="1"/>
  <c r="BK166" i="44"/>
  <c r="BK175" i="44"/>
  <c r="BK683" i="44"/>
  <c r="BX683" i="44" s="1"/>
  <c r="BK536" i="44"/>
  <c r="BX536" i="44" s="1"/>
  <c r="BK40" i="44"/>
  <c r="BX40" i="44" s="1"/>
  <c r="BY40" i="44" s="1"/>
  <c r="BK823" i="44"/>
  <c r="BX823" i="44" s="1"/>
  <c r="BK835" i="44"/>
  <c r="BX835" i="44" s="1"/>
  <c r="BK444" i="44"/>
  <c r="BK89" i="44"/>
  <c r="BX89" i="44" s="1"/>
  <c r="BY89" i="44" s="1"/>
  <c r="BK838" i="44"/>
  <c r="BX838" i="44" s="1"/>
  <c r="BK309" i="44"/>
  <c r="BX309" i="44" s="1"/>
  <c r="BK68" i="44"/>
  <c r="BX68" i="44" s="1"/>
  <c r="BY68" i="44" s="1"/>
  <c r="BK330" i="44"/>
  <c r="BK501" i="44"/>
  <c r="BX501" i="44" s="1"/>
  <c r="BK725" i="44"/>
  <c r="BX725" i="44" s="1"/>
  <c r="BY725" i="44" s="1"/>
  <c r="BK529" i="44"/>
  <c r="BX529" i="44" s="1"/>
  <c r="BY529" i="44" s="1"/>
  <c r="BK398" i="44"/>
  <c r="BX398" i="44" s="1"/>
  <c r="BK457" i="44"/>
  <c r="BK706" i="44"/>
  <c r="BX706" i="44" s="1"/>
  <c r="BK757" i="44"/>
  <c r="BK559" i="44"/>
  <c r="BX559" i="44" s="1"/>
  <c r="BK669" i="44"/>
  <c r="BX669" i="44" s="1"/>
  <c r="BK724" i="44"/>
  <c r="BX724" i="44" s="1"/>
  <c r="BY724" i="44" s="1"/>
  <c r="BK24" i="44"/>
  <c r="BX24" i="44" s="1"/>
  <c r="BY24" i="44" s="1"/>
  <c r="BK678" i="44"/>
  <c r="BK1003" i="44"/>
  <c r="BX1003" i="44" s="1"/>
  <c r="BK473" i="44"/>
  <c r="BX473" i="44" s="1"/>
  <c r="BK278" i="44"/>
  <c r="BX278" i="44" s="1"/>
  <c r="BK229" i="44"/>
  <c r="BX229" i="44" s="1"/>
  <c r="BK621" i="44"/>
  <c r="BK260" i="44"/>
  <c r="BK96" i="44"/>
  <c r="BK745" i="44"/>
  <c r="BX745" i="44" s="1"/>
  <c r="BK1002" i="44"/>
  <c r="BX1002" i="44" s="1"/>
  <c r="BK906" i="44"/>
  <c r="BX906" i="44" s="1"/>
  <c r="BY906" i="44" s="1"/>
  <c r="BK26" i="44"/>
  <c r="BX26" i="44" s="1"/>
  <c r="BK53" i="44"/>
  <c r="BK14" i="44"/>
  <c r="BK526" i="44"/>
  <c r="BX526" i="44" s="1"/>
  <c r="BK243" i="44"/>
  <c r="BX243" i="44" s="1"/>
  <c r="BK402" i="44"/>
  <c r="BX402" i="44" s="1"/>
  <c r="BY402" i="44" s="1"/>
  <c r="BK423" i="44"/>
  <c r="BK292" i="44"/>
  <c r="BX292" i="44" s="1"/>
  <c r="BK785" i="44"/>
  <c r="BK945" i="44"/>
  <c r="BX945" i="44" s="1"/>
  <c r="BY945" i="44" s="1"/>
  <c r="BK51" i="44"/>
  <c r="BX51" i="44" s="1"/>
  <c r="BY51" i="44" s="1"/>
  <c r="BK262" i="44"/>
  <c r="BX262" i="44" s="1"/>
  <c r="BK313" i="44"/>
  <c r="BK193" i="44"/>
  <c r="BK332" i="44"/>
  <c r="BX332" i="44" s="1"/>
  <c r="BK209" i="44"/>
  <c r="BX209" i="44" s="1"/>
  <c r="BK921" i="44"/>
  <c r="BX921" i="44" s="1"/>
  <c r="BY921" i="44" s="1"/>
  <c r="BK362" i="44"/>
  <c r="BX362" i="44" s="1"/>
  <c r="BK864" i="44"/>
  <c r="BX864" i="44" s="1"/>
  <c r="BK747" i="44"/>
  <c r="BX747" i="44" s="1"/>
  <c r="BK661" i="44"/>
  <c r="BK645" i="44"/>
  <c r="BX645" i="44" s="1"/>
  <c r="BY645" i="44" s="1"/>
  <c r="BK674" i="44"/>
  <c r="BX674" i="44" s="1"/>
  <c r="BK861" i="44"/>
  <c r="BX861" i="44" s="1"/>
  <c r="BY861" i="44" s="1"/>
  <c r="BK283" i="44"/>
  <c r="BX283" i="44" s="1"/>
  <c r="BK666" i="44"/>
  <c r="BK940" i="44"/>
  <c r="BX940" i="44" s="1"/>
  <c r="BK226" i="44"/>
  <c r="BX226" i="44" s="1"/>
  <c r="BK885" i="44"/>
  <c r="BX885" i="44" s="1"/>
  <c r="BY885" i="44" s="1"/>
  <c r="BK664" i="44"/>
  <c r="BX664" i="44" s="1"/>
  <c r="BK653" i="44"/>
  <c r="BX653" i="44" s="1"/>
  <c r="BK925" i="44"/>
  <c r="BK766" i="44"/>
  <c r="BK421" i="44"/>
  <c r="BX421" i="44" s="1"/>
  <c r="BK494" i="44"/>
  <c r="BX494" i="44" s="1"/>
  <c r="BK848" i="44"/>
  <c r="BX848" i="44" s="1"/>
  <c r="BY848" i="44" s="1"/>
  <c r="BK658" i="44"/>
  <c r="BX658" i="44" s="1"/>
  <c r="BK646" i="44"/>
  <c r="BK786" i="44"/>
  <c r="BX786" i="44" s="1"/>
  <c r="BK741" i="44"/>
  <c r="BX741" i="44" s="1"/>
  <c r="BK897" i="44"/>
  <c r="BX897" i="44" s="1"/>
  <c r="BY897" i="44" s="1"/>
  <c r="BK214" i="44"/>
  <c r="BX214" i="44" s="1"/>
  <c r="BK985" i="44"/>
  <c r="BX985" i="44" s="1"/>
  <c r="BY985" i="44" s="1"/>
  <c r="BK762" i="44"/>
  <c r="BX762" i="44" s="1"/>
  <c r="BK882" i="44"/>
  <c r="BK729" i="44"/>
  <c r="BX729" i="44" s="1"/>
  <c r="BK32" i="44"/>
  <c r="BX32" i="44" s="1"/>
  <c r="BK910" i="44"/>
  <c r="BX910" i="44" s="1"/>
  <c r="BY910" i="44" s="1"/>
  <c r="BK300" i="44"/>
  <c r="BX300" i="44" s="1"/>
  <c r="BK93" i="44"/>
  <c r="BK783" i="44"/>
  <c r="BX783" i="44" s="1"/>
  <c r="BK867" i="44"/>
  <c r="BX867" i="44" s="1"/>
  <c r="BK934" i="44"/>
  <c r="BX934" i="44" s="1"/>
  <c r="BY934" i="44" s="1"/>
  <c r="BK349" i="44"/>
  <c r="BX349" i="44" s="1"/>
  <c r="BY349" i="44" s="1"/>
  <c r="BK52" i="44"/>
  <c r="BX52" i="44" s="1"/>
  <c r="BY52" i="44" s="1"/>
  <c r="BK452" i="44"/>
  <c r="BK416" i="44"/>
  <c r="BK491" i="44"/>
  <c r="BX491" i="44" s="1"/>
  <c r="BK422" i="44"/>
  <c r="BX422" i="44" s="1"/>
  <c r="BK673" i="44"/>
  <c r="BX673" i="44" s="1"/>
  <c r="BK720" i="44"/>
  <c r="BX720" i="44" s="1"/>
  <c r="BY720" i="44" s="1"/>
  <c r="BK993" i="44"/>
  <c r="BK358" i="44"/>
  <c r="BK383" i="44"/>
  <c r="BX383" i="44" s="1"/>
  <c r="BK80" i="44"/>
  <c r="BX80" i="44" s="1"/>
  <c r="BY80" i="44" s="1"/>
  <c r="BK371" i="44"/>
  <c r="BX371" i="44" s="1"/>
  <c r="BK135" i="44"/>
  <c r="BK86" i="44"/>
  <c r="BX86" i="44" s="1"/>
  <c r="BK77" i="44"/>
  <c r="BK138" i="44"/>
  <c r="BX138" i="44" s="1"/>
  <c r="BY138" i="44" s="1"/>
  <c r="BK388" i="44"/>
  <c r="BX388" i="44" s="1"/>
  <c r="BK144" i="44"/>
  <c r="BX144" i="44" s="1"/>
  <c r="BY144" i="44" s="1"/>
  <c r="BK376" i="44"/>
  <c r="BX376" i="44" s="1"/>
  <c r="BK249" i="44"/>
  <c r="BK255" i="44"/>
  <c r="BX255" i="44" s="1"/>
  <c r="BK963" i="44"/>
  <c r="BK973" i="44"/>
  <c r="BX973" i="44" s="1"/>
  <c r="BK254" i="44"/>
  <c r="BX254" i="44" s="1"/>
  <c r="BY254" i="44" s="1"/>
  <c r="BK75" i="44"/>
  <c r="BX75" i="44" s="1"/>
  <c r="BY75" i="44" s="1"/>
  <c r="BK88" i="44"/>
  <c r="BK252" i="44"/>
  <c r="BK258" i="44"/>
  <c r="BX258" i="44" s="1"/>
  <c r="BY258" i="44" s="1"/>
  <c r="BK205" i="44"/>
  <c r="BX205" i="44" s="1"/>
  <c r="BK202" i="44"/>
  <c r="BX202" i="44" s="1"/>
  <c r="BK967" i="44"/>
  <c r="BX967" i="44" s="1"/>
  <c r="BK129" i="44"/>
  <c r="BK157" i="44"/>
  <c r="BK160" i="44"/>
  <c r="BX160" i="44" s="1"/>
  <c r="BK387" i="44"/>
  <c r="BX387" i="44" s="1"/>
  <c r="BK964" i="44"/>
  <c r="BX964" i="44" s="1"/>
  <c r="BY964" i="44" s="1"/>
  <c r="BK145" i="44"/>
  <c r="BX145" i="44" s="1"/>
  <c r="BY145" i="44" s="1"/>
  <c r="BK154" i="44"/>
  <c r="BK377" i="44"/>
  <c r="BK203" i="44"/>
  <c r="BX203" i="44" s="1"/>
  <c r="BY203" i="44" s="1"/>
  <c r="BK164" i="44"/>
  <c r="BX164" i="44" s="1"/>
  <c r="BK156" i="44"/>
  <c r="BX156" i="44" s="1"/>
  <c r="BK975" i="44"/>
  <c r="BX975" i="44" s="1"/>
  <c r="BY975" i="44" s="1"/>
  <c r="BK370" i="44"/>
  <c r="BK165" i="44"/>
  <c r="BK141" i="44"/>
  <c r="BX141" i="44" s="1"/>
  <c r="BK206" i="44"/>
  <c r="BX206" i="44" s="1"/>
  <c r="BK147" i="44"/>
  <c r="BX147" i="44" s="1"/>
  <c r="BY147" i="44" s="1"/>
  <c r="BK134" i="44"/>
  <c r="BX134" i="44" s="1"/>
  <c r="BK83" i="44"/>
  <c r="BX83" i="44" s="1"/>
  <c r="BK85" i="44"/>
  <c r="BK969" i="44"/>
  <c r="BX969" i="44" s="1"/>
  <c r="BY969" i="44" s="1"/>
  <c r="BK78" i="44"/>
  <c r="BX78" i="44" s="1"/>
  <c r="BK966" i="44"/>
  <c r="BX966" i="44" s="1"/>
  <c r="BY966" i="44" s="1"/>
  <c r="BK84" i="44"/>
  <c r="BK251" i="44"/>
  <c r="BK976" i="44"/>
  <c r="BX976" i="44" s="1"/>
  <c r="BY976" i="44" s="1"/>
  <c r="BK257" i="44"/>
  <c r="BK373" i="44"/>
  <c r="BX373" i="44" s="1"/>
  <c r="BK143" i="44"/>
  <c r="BX143" i="44" s="1"/>
  <c r="BK146" i="44"/>
  <c r="BK158" i="44"/>
  <c r="BK176" i="44"/>
  <c r="BK385" i="44"/>
  <c r="BX385" i="44" s="1"/>
  <c r="BK82" i="44"/>
  <c r="BX82" i="44" s="1"/>
  <c r="BK962" i="44"/>
  <c r="BX962" i="44" s="1"/>
  <c r="BY962" i="44" s="1"/>
  <c r="BK178" i="44"/>
  <c r="BX178" i="44" s="1"/>
  <c r="BY178" i="44" s="1"/>
  <c r="BK133" i="44"/>
  <c r="BK151" i="44"/>
  <c r="BK169" i="44"/>
  <c r="BX169" i="44" s="1"/>
  <c r="BK253" i="44"/>
  <c r="BX253" i="44" s="1"/>
  <c r="BK970" i="44"/>
  <c r="BX970" i="44" s="1"/>
  <c r="BK961" i="44"/>
  <c r="BX961" i="44" s="1"/>
  <c r="BY961" i="44" s="1"/>
  <c r="BK974" i="44"/>
  <c r="BX974" i="44" s="1"/>
  <c r="BK384" i="44"/>
  <c r="BK79" i="44"/>
  <c r="BX79" i="44" s="1"/>
  <c r="BY79" i="44" s="1"/>
  <c r="BK972" i="44"/>
  <c r="BX972" i="44" s="1"/>
  <c r="BY972" i="44" s="1"/>
  <c r="BK131" i="44"/>
  <c r="BX131" i="44" s="1"/>
  <c r="BY131" i="44" s="1"/>
  <c r="BK960" i="44"/>
  <c r="BX960" i="44" s="1"/>
  <c r="BY960" i="44" s="1"/>
  <c r="BK959" i="44"/>
  <c r="BK380" i="44"/>
  <c r="BK379" i="44"/>
  <c r="BX379" i="44" s="1"/>
  <c r="BK978" i="44"/>
  <c r="BX978" i="44" s="1"/>
  <c r="BK173" i="44"/>
  <c r="BX173" i="44" s="1"/>
  <c r="BK378" i="44"/>
  <c r="BX378" i="44" s="1"/>
  <c r="BK153" i="44"/>
  <c r="BK168" i="44"/>
  <c r="BK150" i="44"/>
  <c r="BX150" i="44" s="1"/>
  <c r="BY150" i="44" s="1"/>
  <c r="BK152" i="44"/>
  <c r="BX152" i="44" s="1"/>
  <c r="BK132" i="44"/>
  <c r="BX132" i="44" s="1"/>
  <c r="BY132" i="44" s="1"/>
  <c r="BK140" i="44"/>
  <c r="BX140" i="44" s="1"/>
  <c r="BY140" i="44" s="1"/>
  <c r="BK250" i="44"/>
  <c r="BK167" i="44"/>
  <c r="BK87" i="44"/>
  <c r="BK130" i="44"/>
  <c r="BX130" i="44" s="1"/>
  <c r="BK386" i="44"/>
  <c r="BX386" i="44" s="1"/>
  <c r="BK81" i="44"/>
  <c r="BX81" i="44" s="1"/>
  <c r="BY81" i="44" s="1"/>
  <c r="BK137" i="44"/>
  <c r="BK74" i="44"/>
  <c r="BK968" i="44"/>
  <c r="BX968" i="44" s="1"/>
  <c r="BY968" i="44" s="1"/>
  <c r="BK372" i="44"/>
  <c r="BX372" i="44" s="1"/>
  <c r="BK10" i="44"/>
  <c r="BX10" i="44" s="1"/>
  <c r="BY10" i="44" s="1"/>
  <c r="BK375" i="44"/>
  <c r="BX375" i="44" s="1"/>
  <c r="BY375" i="44" s="1"/>
  <c r="BK136" i="44"/>
  <c r="BK155" i="44"/>
  <c r="BK382" i="44"/>
  <c r="BX382" i="44" s="1"/>
  <c r="BK162" i="44"/>
  <c r="BX162" i="44" s="1"/>
  <c r="BY162" i="44" s="1"/>
  <c r="BK149" i="44"/>
  <c r="BX149" i="44" s="1"/>
  <c r="BY149" i="44" s="1"/>
  <c r="BK256" i="44"/>
  <c r="BX256" i="44" s="1"/>
  <c r="BY256" i="44" s="1"/>
  <c r="BK142" i="44"/>
  <c r="BK369" i="44"/>
  <c r="BK965" i="44"/>
  <c r="BX965" i="44" s="1"/>
  <c r="BY965" i="44" s="1"/>
  <c r="BK381" i="44"/>
  <c r="BX381" i="44" s="1"/>
  <c r="BK971" i="44"/>
  <c r="BX971" i="44" s="1"/>
  <c r="BY971" i="44" s="1"/>
  <c r="BK374" i="44"/>
  <c r="BX374" i="44" s="1"/>
  <c r="BK148" i="44"/>
  <c r="BK172" i="44"/>
  <c r="BX172" i="44" s="1"/>
  <c r="BS336" i="44"/>
  <c r="BL59" i="44"/>
  <c r="BZ59" i="44" s="1"/>
  <c r="CA59" i="44" s="1"/>
  <c r="BL629" i="44"/>
  <c r="BZ629" i="44" s="1"/>
  <c r="BL582" i="44"/>
  <c r="BL803" i="44"/>
  <c r="BZ803" i="44" s="1"/>
  <c r="BL62" i="44"/>
  <c r="BL60" i="44"/>
  <c r="BL695" i="44"/>
  <c r="BZ695" i="44" s="1"/>
  <c r="BL222" i="44"/>
  <c r="BZ222" i="44" s="1"/>
  <c r="BL577" i="44"/>
  <c r="BZ577" i="44" s="1"/>
  <c r="CA577" i="44" s="1"/>
  <c r="BL276" i="44"/>
  <c r="BL223" i="44"/>
  <c r="BZ223" i="44" s="1"/>
  <c r="BL139" i="44"/>
  <c r="BZ139" i="44" s="1"/>
  <c r="BL233" i="44"/>
  <c r="BZ233" i="44" s="1"/>
  <c r="BL56" i="44"/>
  <c r="BZ56" i="44" s="1"/>
  <c r="CA56" i="44" s="1"/>
  <c r="BL38" i="44"/>
  <c r="BL523" i="44"/>
  <c r="BZ523" i="44" s="1"/>
  <c r="BL337" i="44"/>
  <c r="BZ337" i="44" s="1"/>
  <c r="BL643" i="44"/>
  <c r="BZ643" i="44" s="1"/>
  <c r="BL23" i="44"/>
  <c r="BZ23" i="44" s="1"/>
  <c r="BL428" i="44"/>
  <c r="BZ428" i="44" s="1"/>
  <c r="BL417" i="44"/>
  <c r="BZ417" i="44" s="1"/>
  <c r="BL29" i="44"/>
  <c r="BL334" i="44"/>
  <c r="BL342" i="44"/>
  <c r="BL343" i="44"/>
  <c r="BZ343" i="44" s="1"/>
  <c r="CA343" i="44" s="1"/>
  <c r="BL790" i="44"/>
  <c r="BZ790" i="44" s="1"/>
  <c r="BL753" i="44"/>
  <c r="BZ753" i="44" s="1"/>
  <c r="BL808" i="44"/>
  <c r="BZ808" i="44" s="1"/>
  <c r="BL759" i="44"/>
  <c r="BZ759" i="44" s="1"/>
  <c r="BL796" i="44"/>
  <c r="BZ796" i="44" s="1"/>
  <c r="BL708" i="44"/>
  <c r="BZ708" i="44" s="1"/>
  <c r="BL409" i="44"/>
  <c r="BZ409" i="44" s="1"/>
  <c r="CA409" i="44" s="1"/>
  <c r="BL54" i="44"/>
  <c r="BZ54" i="44" s="1"/>
  <c r="BL63" i="44"/>
  <c r="BL694" i="44"/>
  <c r="BZ694" i="44" s="1"/>
  <c r="BL34" i="44"/>
  <c r="BL45" i="44"/>
  <c r="BZ45" i="44" s="1"/>
  <c r="BL707" i="44"/>
  <c r="BZ707" i="44" s="1"/>
  <c r="BL13" i="44"/>
  <c r="BZ13" i="44" s="1"/>
  <c r="BL763" i="44"/>
  <c r="BZ763" i="44" s="1"/>
  <c r="BL1009" i="44"/>
  <c r="BL35" i="44"/>
  <c r="BZ35" i="44" s="1"/>
  <c r="BL65" i="44"/>
  <c r="BZ65" i="44" s="1"/>
  <c r="BL41" i="44"/>
  <c r="BZ41" i="44" s="1"/>
  <c r="CA41" i="44" s="1"/>
  <c r="BL415" i="44"/>
  <c r="BZ415" i="44" s="1"/>
  <c r="CA415" i="44" s="1"/>
  <c r="BL347" i="44"/>
  <c r="BZ347" i="44" s="1"/>
  <c r="CA347" i="44" s="1"/>
  <c r="BL28" i="44"/>
  <c r="BZ28" i="44" s="1"/>
  <c r="BL642" i="44"/>
  <c r="BZ642" i="44" s="1"/>
  <c r="BL273" i="44"/>
  <c r="BZ273" i="44" s="1"/>
  <c r="BL274" i="44"/>
  <c r="BZ274" i="44" s="1"/>
  <c r="BL573" i="44"/>
  <c r="BZ573" i="44" s="1"/>
  <c r="CA573" i="44" s="1"/>
  <c r="BL517" i="44"/>
  <c r="BZ517" i="44" s="1"/>
  <c r="BL228" i="44"/>
  <c r="BL575" i="44"/>
  <c r="BZ575" i="44" s="1"/>
  <c r="BL773" i="44"/>
  <c r="BZ773" i="44" s="1"/>
  <c r="BL795" i="44"/>
  <c r="BZ795" i="44" s="1"/>
  <c r="BL705" i="44"/>
  <c r="BZ705" i="44" s="1"/>
  <c r="BL235" i="44"/>
  <c r="BZ235" i="44" s="1"/>
  <c r="CA235" i="44" s="1"/>
  <c r="BL30" i="44"/>
  <c r="BL48" i="44"/>
  <c r="BL689" i="44"/>
  <c r="BZ689" i="44" s="1"/>
  <c r="BL234" i="44"/>
  <c r="BZ234" i="44" s="1"/>
  <c r="BL339" i="44"/>
  <c r="BZ339" i="44" s="1"/>
  <c r="CA339" i="44" s="1"/>
  <c r="BL981" i="44"/>
  <c r="BZ981" i="44" s="1"/>
  <c r="BL195" i="44"/>
  <c r="BZ195" i="44" s="1"/>
  <c r="BL587" i="44"/>
  <c r="BL204" i="44"/>
  <c r="BZ204" i="44" s="1"/>
  <c r="BL393" i="44"/>
  <c r="BZ393" i="44" s="1"/>
  <c r="BL435" i="44"/>
  <c r="BZ435" i="44" s="1"/>
  <c r="BL819" i="44"/>
  <c r="BZ819" i="44" s="1"/>
  <c r="CA819" i="44" s="1"/>
  <c r="BL853" i="44"/>
  <c r="BZ853" i="44" s="1"/>
  <c r="BL772" i="44"/>
  <c r="BZ772" i="44" s="1"/>
  <c r="BL363" i="44"/>
  <c r="BZ363" i="44" s="1"/>
  <c r="BL750" i="44"/>
  <c r="BZ750" i="44" s="1"/>
  <c r="BL841" i="44"/>
  <c r="BZ841" i="44" s="1"/>
  <c r="CA841" i="44" s="1"/>
  <c r="BL509" i="44"/>
  <c r="BZ509" i="44" s="1"/>
  <c r="BL889" i="44"/>
  <c r="BL687" i="44"/>
  <c r="BZ687" i="44" s="1"/>
  <c r="BL858" i="44"/>
  <c r="BZ858" i="44" s="1"/>
  <c r="BL756" i="44"/>
  <c r="BZ756" i="44" s="1"/>
  <c r="BL814" i="44"/>
  <c r="BZ814" i="44" s="1"/>
  <c r="BL699" i="44"/>
  <c r="BZ699" i="44" s="1"/>
  <c r="BL588" i="44"/>
  <c r="BZ588" i="44" s="1"/>
  <c r="CA588" i="44" s="1"/>
  <c r="BL843" i="44"/>
  <c r="BZ843" i="44" s="1"/>
  <c r="BL581" i="44"/>
  <c r="BZ581" i="44" s="1"/>
  <c r="CA581" i="44" s="1"/>
  <c r="BL771" i="44"/>
  <c r="BZ771" i="44" s="1"/>
  <c r="BL595" i="44"/>
  <c r="BL912" i="44"/>
  <c r="BL33" i="44"/>
  <c r="BZ33" i="44" s="1"/>
  <c r="CA33" i="44" s="1"/>
  <c r="BL903" i="44"/>
  <c r="BL654" i="44"/>
  <c r="BZ654" i="44" s="1"/>
  <c r="BL190" i="44"/>
  <c r="BZ190" i="44" s="1"/>
  <c r="CA190" i="44" s="1"/>
  <c r="BL346" i="44"/>
  <c r="BZ346" i="44" s="1"/>
  <c r="CA346" i="44" s="1"/>
  <c r="BL549" i="44"/>
  <c r="BL58" i="44"/>
  <c r="BZ58" i="44" s="1"/>
  <c r="BL555" i="44"/>
  <c r="BZ555" i="44" s="1"/>
  <c r="BL467" i="44"/>
  <c r="BL564" i="44"/>
  <c r="BZ564" i="44" s="1"/>
  <c r="BL55" i="44"/>
  <c r="BL546" i="44"/>
  <c r="BZ546" i="44" s="1"/>
  <c r="BL569" i="44"/>
  <c r="BZ569" i="44" s="1"/>
  <c r="BL547" i="44"/>
  <c r="BZ547" i="44" s="1"/>
  <c r="BL716" i="44"/>
  <c r="BZ716" i="44" s="1"/>
  <c r="BL22" i="44"/>
  <c r="BZ22" i="44" s="1"/>
  <c r="CA22" i="44" s="1"/>
  <c r="BL553" i="44"/>
  <c r="BL64" i="44"/>
  <c r="BZ64" i="44" s="1"/>
  <c r="CA64" i="44" s="1"/>
  <c r="BL556" i="44"/>
  <c r="BZ556" i="44" s="1"/>
  <c r="BL211" i="44"/>
  <c r="BL481" i="44"/>
  <c r="BZ481" i="44" s="1"/>
  <c r="BL644" i="44"/>
  <c r="BZ644" i="44" s="1"/>
  <c r="BL558" i="44"/>
  <c r="BZ558" i="44" s="1"/>
  <c r="BL703" i="44"/>
  <c r="BZ703" i="44" s="1"/>
  <c r="BL493" i="44"/>
  <c r="BZ493" i="44" s="1"/>
  <c r="BL194" i="44"/>
  <c r="BZ194" i="44" s="1"/>
  <c r="BL758" i="44"/>
  <c r="BZ758" i="44" s="1"/>
  <c r="BL584" i="44"/>
  <c r="BZ584" i="44" s="1"/>
  <c r="BL627" i="44"/>
  <c r="BL950" i="44"/>
  <c r="BZ950" i="44" s="1"/>
  <c r="CA950" i="44" s="1"/>
  <c r="BL391" i="44"/>
  <c r="BZ391" i="44" s="1"/>
  <c r="BL1007" i="44"/>
  <c r="BZ1007" i="44" s="1"/>
  <c r="BL899" i="44"/>
  <c r="BZ899" i="44" s="1"/>
  <c r="BL920" i="44"/>
  <c r="BZ920" i="44" s="1"/>
  <c r="CA920" i="44" s="1"/>
  <c r="BL601" i="44"/>
  <c r="BZ601" i="44" s="1"/>
  <c r="BL271" i="44"/>
  <c r="BZ271" i="44" s="1"/>
  <c r="BL97" i="44"/>
  <c r="BZ97" i="44" s="1"/>
  <c r="BL928" i="44"/>
  <c r="BZ928" i="44" s="1"/>
  <c r="CA928" i="44" s="1"/>
  <c r="BL345" i="44"/>
  <c r="BZ345" i="44" s="1"/>
  <c r="BL317" i="44"/>
  <c r="BZ317" i="44" s="1"/>
  <c r="BL923" i="44"/>
  <c r="BZ923" i="44" s="1"/>
  <c r="CA923" i="44" s="1"/>
  <c r="BL932" i="44"/>
  <c r="BZ932" i="44" s="1"/>
  <c r="CA932" i="44" s="1"/>
  <c r="BL306" i="44"/>
  <c r="BZ306" i="44" s="1"/>
  <c r="BL935" i="44"/>
  <c r="BL98" i="44"/>
  <c r="BZ98" i="44" s="1"/>
  <c r="BL949" i="44"/>
  <c r="BZ949" i="44" s="1"/>
  <c r="CA949" i="44" s="1"/>
  <c r="BL11" i="44"/>
  <c r="BZ11" i="44" s="1"/>
  <c r="CA11" i="44" s="1"/>
  <c r="BL878" i="44"/>
  <c r="BZ878" i="44" s="1"/>
  <c r="BL534" i="44"/>
  <c r="BZ534" i="44" s="1"/>
  <c r="BL916" i="44"/>
  <c r="BZ916" i="44" s="1"/>
  <c r="BL635" i="44"/>
  <c r="BZ635" i="44" s="1"/>
  <c r="BL412" i="44"/>
  <c r="BZ412" i="44" s="1"/>
  <c r="CA412" i="44" s="1"/>
  <c r="BL628" i="44"/>
  <c r="BZ628" i="44" s="1"/>
  <c r="BL953" i="44"/>
  <c r="BZ953" i="44" s="1"/>
  <c r="BL70" i="44"/>
  <c r="BL470" i="44"/>
  <c r="BZ470" i="44" s="1"/>
  <c r="BL619" i="44"/>
  <c r="BZ619" i="44" s="1"/>
  <c r="BL638" i="44"/>
  <c r="BZ638" i="44" s="1"/>
  <c r="BL180" i="44"/>
  <c r="BZ180" i="44" s="1"/>
  <c r="CA180" i="44" s="1"/>
  <c r="BL159" i="44"/>
  <c r="BL127" i="44"/>
  <c r="BZ127" i="44" s="1"/>
  <c r="BL213" i="44"/>
  <c r="BZ213" i="44" s="1"/>
  <c r="CA213" i="44" s="1"/>
  <c r="BL210" i="44"/>
  <c r="BZ210" i="44" s="1"/>
  <c r="BL442" i="44"/>
  <c r="BZ442" i="44" s="1"/>
  <c r="CA442" i="44" s="1"/>
  <c r="BL711" i="44"/>
  <c r="BL441" i="44"/>
  <c r="BZ441" i="44" s="1"/>
  <c r="BL525" i="44"/>
  <c r="BZ525" i="44" s="1"/>
  <c r="BL477" i="44"/>
  <c r="BZ477" i="44" s="1"/>
  <c r="BL512" i="44"/>
  <c r="BZ512" i="44" s="1"/>
  <c r="BL527" i="44"/>
  <c r="BZ527" i="44" s="1"/>
  <c r="CA527" i="44" s="1"/>
  <c r="BL815" i="44"/>
  <c r="BZ815" i="44" s="1"/>
  <c r="BL777" i="44"/>
  <c r="BZ777" i="44" s="1"/>
  <c r="BL732" i="44"/>
  <c r="BZ732" i="44" s="1"/>
  <c r="BL485" i="44"/>
  <c r="BZ485" i="44" s="1"/>
  <c r="BL396" i="44"/>
  <c r="BZ396" i="44" s="1"/>
  <c r="BL880" i="44"/>
  <c r="BZ880" i="44" s="1"/>
  <c r="CA880" i="44" s="1"/>
  <c r="BL506" i="44"/>
  <c r="BZ506" i="44" s="1"/>
  <c r="BL805" i="44"/>
  <c r="BL821" i="44"/>
  <c r="BZ821" i="44" s="1"/>
  <c r="BL779" i="44"/>
  <c r="BZ779" i="44" s="1"/>
  <c r="BL865" i="44"/>
  <c r="BZ865" i="44" s="1"/>
  <c r="BL304" i="44"/>
  <c r="BZ304" i="44" s="1"/>
  <c r="BL887" i="44"/>
  <c r="BZ887" i="44" s="1"/>
  <c r="CA887" i="44" s="1"/>
  <c r="BL1005" i="44"/>
  <c r="BZ1005" i="44" s="1"/>
  <c r="BL828" i="44"/>
  <c r="BZ828" i="44" s="1"/>
  <c r="BL702" i="44"/>
  <c r="BL778" i="44"/>
  <c r="BZ778" i="44" s="1"/>
  <c r="BL791" i="44"/>
  <c r="BZ791" i="44" s="1"/>
  <c r="BL530" i="44"/>
  <c r="BZ530" i="44" s="1"/>
  <c r="CA530" i="44" s="1"/>
  <c r="BL355" i="44"/>
  <c r="BL12" i="44"/>
  <c r="BZ12" i="44" s="1"/>
  <c r="BL302" i="44"/>
  <c r="BZ302" i="44" s="1"/>
  <c r="BL361" i="44"/>
  <c r="BZ361" i="44" s="1"/>
  <c r="BL571" i="44"/>
  <c r="BZ571" i="44" s="1"/>
  <c r="CA571" i="44" s="1"/>
  <c r="BL280" i="44"/>
  <c r="BZ280" i="44" s="1"/>
  <c r="BL432" i="44"/>
  <c r="BZ432" i="44" s="1"/>
  <c r="BL755" i="44"/>
  <c r="BL754" i="44"/>
  <c r="BZ754" i="44" s="1"/>
  <c r="BL713" i="44"/>
  <c r="BZ713" i="44" s="1"/>
  <c r="BL596" i="44"/>
  <c r="BZ596" i="44" s="1"/>
  <c r="CA596" i="44" s="1"/>
  <c r="BL542" i="44"/>
  <c r="BZ542" i="44" s="1"/>
  <c r="BL112" i="44"/>
  <c r="BL431" i="44"/>
  <c r="BZ431" i="44" s="1"/>
  <c r="BL500" i="44"/>
  <c r="BZ500" i="44" s="1"/>
  <c r="BL936" i="44"/>
  <c r="BZ936" i="44" s="1"/>
  <c r="BL942" i="44"/>
  <c r="BZ942" i="44" s="1"/>
  <c r="CA942" i="44" s="1"/>
  <c r="BL551" i="44"/>
  <c r="BZ551" i="44" s="1"/>
  <c r="BL561" i="44"/>
  <c r="BZ561" i="44" s="1"/>
  <c r="BL544" i="44"/>
  <c r="BZ544" i="44" s="1"/>
  <c r="BL957" i="44"/>
  <c r="BZ957" i="44" s="1"/>
  <c r="BL241" i="44"/>
  <c r="BZ241" i="44" s="1"/>
  <c r="BL27" i="44"/>
  <c r="BZ27" i="44" s="1"/>
  <c r="CA27" i="44" s="1"/>
  <c r="BL516" i="44"/>
  <c r="BZ516" i="44" s="1"/>
  <c r="BL248" i="44"/>
  <c r="BL701" i="44"/>
  <c r="BZ701" i="44" s="1"/>
  <c r="BL508" i="44"/>
  <c r="BZ508" i="44" s="1"/>
  <c r="BL567" i="44"/>
  <c r="BZ567" i="44" s="1"/>
  <c r="BL21" i="44"/>
  <c r="BZ21" i="44" s="1"/>
  <c r="CA21" i="44" s="1"/>
  <c r="BL272" i="44"/>
  <c r="BZ272" i="44" s="1"/>
  <c r="CA272" i="44" s="1"/>
  <c r="BL121" i="44"/>
  <c r="BZ121" i="44" s="1"/>
  <c r="BL468" i="44"/>
  <c r="BL463" i="44"/>
  <c r="BZ463" i="44" s="1"/>
  <c r="BL436" i="44"/>
  <c r="BZ436" i="44" s="1"/>
  <c r="BL605" i="44"/>
  <c r="BZ605" i="44" s="1"/>
  <c r="BL430" i="44"/>
  <c r="BZ430" i="44" s="1"/>
  <c r="CA430" i="44" s="1"/>
  <c r="BL198" i="44"/>
  <c r="BZ198" i="44" s="1"/>
  <c r="CA198" i="44" s="1"/>
  <c r="BL425" i="44"/>
  <c r="BZ425" i="44" s="1"/>
  <c r="BL171" i="44"/>
  <c r="BL563" i="44"/>
  <c r="BZ563" i="44" s="1"/>
  <c r="BL460" i="44"/>
  <c r="BZ460" i="44" s="1"/>
  <c r="CA460" i="44" s="1"/>
  <c r="BL834" i="44"/>
  <c r="BZ834" i="44" s="1"/>
  <c r="BL656" i="44"/>
  <c r="BZ656" i="44" s="1"/>
  <c r="BL809" i="44"/>
  <c r="BZ809" i="44" s="1"/>
  <c r="BL769" i="44"/>
  <c r="BZ769" i="44" s="1"/>
  <c r="BL113" i="44"/>
  <c r="BZ113" i="44" s="1"/>
  <c r="BL319" i="44"/>
  <c r="BZ319" i="44" s="1"/>
  <c r="BL663" i="44"/>
  <c r="BZ663" i="44" s="1"/>
  <c r="BL870" i="44"/>
  <c r="BL410" i="44"/>
  <c r="BZ410" i="44" s="1"/>
  <c r="BL781" i="44"/>
  <c r="BZ781" i="44" s="1"/>
  <c r="BL827" i="44"/>
  <c r="BZ827" i="44" s="1"/>
  <c r="BL876" i="44"/>
  <c r="BZ876" i="44" s="1"/>
  <c r="BL856" i="44"/>
  <c r="BZ856" i="44" s="1"/>
  <c r="CA856" i="44" s="1"/>
  <c r="BL877" i="44"/>
  <c r="BZ877" i="44" s="1"/>
  <c r="BL281" i="44"/>
  <c r="BZ281" i="44" s="1"/>
  <c r="BL357" i="44"/>
  <c r="BZ357" i="44" s="1"/>
  <c r="CA357" i="44" s="1"/>
  <c r="BL73" i="44"/>
  <c r="BZ73" i="44" s="1"/>
  <c r="BL857" i="44"/>
  <c r="BZ857" i="44" s="1"/>
  <c r="CA857" i="44" s="1"/>
  <c r="BL847" i="44"/>
  <c r="BZ847" i="44" s="1"/>
  <c r="CA847" i="44" s="1"/>
  <c r="BL895" i="44"/>
  <c r="BL459" i="44"/>
  <c r="BL696" i="44"/>
  <c r="BZ696" i="44" s="1"/>
  <c r="BL611" i="44"/>
  <c r="BZ611" i="44" s="1"/>
  <c r="BL301" i="44"/>
  <c r="BZ301" i="44" s="1"/>
  <c r="BL297" i="44"/>
  <c r="BZ297" i="44" s="1"/>
  <c r="BL1006" i="44"/>
  <c r="BZ1006" i="44" s="1"/>
  <c r="BL647" i="44"/>
  <c r="BZ647" i="44" s="1"/>
  <c r="BL794" i="44"/>
  <c r="BZ794" i="44" s="1"/>
  <c r="BL806" i="44"/>
  <c r="BZ806" i="44" s="1"/>
  <c r="BL321" i="44"/>
  <c r="BZ321" i="44" s="1"/>
  <c r="BL513" i="44"/>
  <c r="BZ513" i="44" s="1"/>
  <c r="BL482" i="44"/>
  <c r="BL576" i="44"/>
  <c r="BZ576" i="44" s="1"/>
  <c r="BL510" i="44"/>
  <c r="BZ510" i="44" s="1"/>
  <c r="BL465" i="44"/>
  <c r="BZ465" i="44" s="1"/>
  <c r="BL590" i="44"/>
  <c r="BZ590" i="44" s="1"/>
  <c r="BL692" i="44"/>
  <c r="BZ692" i="44" s="1"/>
  <c r="BL930" i="44"/>
  <c r="BZ930" i="44" s="1"/>
  <c r="BL721" i="44"/>
  <c r="BZ721" i="44" s="1"/>
  <c r="CA721" i="44" s="1"/>
  <c r="BL725" i="44"/>
  <c r="BZ725" i="44" s="1"/>
  <c r="CA725" i="44" s="1"/>
  <c r="BL187" i="44"/>
  <c r="BZ187" i="44" s="1"/>
  <c r="BL247" i="44"/>
  <c r="BZ247" i="44" s="1"/>
  <c r="BL565" i="44"/>
  <c r="BL1001" i="44"/>
  <c r="BZ1001" i="44" s="1"/>
  <c r="BL199" i="44"/>
  <c r="BZ199" i="44" s="1"/>
  <c r="BL748" i="44"/>
  <c r="BZ748" i="44" s="1"/>
  <c r="BL597" i="44"/>
  <c r="BZ597" i="44" s="1"/>
  <c r="BL983" i="44"/>
  <c r="BZ983" i="44" s="1"/>
  <c r="CA983" i="44" s="1"/>
  <c r="BL66" i="44"/>
  <c r="BZ66" i="44" s="1"/>
  <c r="CA66" i="44" s="1"/>
  <c r="BL414" i="44"/>
  <c r="BZ414" i="44" s="1"/>
  <c r="BL988" i="44"/>
  <c r="BZ988" i="44" s="1"/>
  <c r="BL507" i="44"/>
  <c r="BZ507" i="44" s="1"/>
  <c r="BL698" i="44"/>
  <c r="BZ698" i="44" s="1"/>
  <c r="BL69" i="44"/>
  <c r="BZ69" i="44" s="1"/>
  <c r="CA69" i="44" s="1"/>
  <c r="BL365" i="44"/>
  <c r="BL997" i="44"/>
  <c r="BL631" i="44"/>
  <c r="BZ631" i="44" s="1"/>
  <c r="BL221" i="44"/>
  <c r="BZ221" i="44" s="1"/>
  <c r="BL944" i="44"/>
  <c r="BZ944" i="44" s="1"/>
  <c r="BL854" i="44"/>
  <c r="BZ854" i="44" s="1"/>
  <c r="CA854" i="44" s="1"/>
  <c r="BL118" i="44"/>
  <c r="BZ118" i="44" s="1"/>
  <c r="BL390" i="44"/>
  <c r="BZ390" i="44" s="1"/>
  <c r="BL299" i="44"/>
  <c r="BZ299" i="44" s="1"/>
  <c r="BL679" i="44"/>
  <c r="BL926" i="44"/>
  <c r="BZ926" i="44" s="1"/>
  <c r="BL650" i="44"/>
  <c r="BZ650" i="44" s="1"/>
  <c r="BL230" i="44"/>
  <c r="BZ230" i="44" s="1"/>
  <c r="BL364" i="44"/>
  <c r="BL860" i="44"/>
  <c r="BL366" i="44"/>
  <c r="BZ366" i="44" s="1"/>
  <c r="BL106" i="44"/>
  <c r="BZ106" i="44" s="1"/>
  <c r="BL32" i="44"/>
  <c r="BZ32" i="44" s="1"/>
  <c r="BL218" i="44"/>
  <c r="BZ218" i="44" s="1"/>
  <c r="BL655" i="44"/>
  <c r="BZ655" i="44" s="1"/>
  <c r="BL308" i="44"/>
  <c r="BZ308" i="44" s="1"/>
  <c r="BL668" i="44"/>
  <c r="BZ668" i="44" s="1"/>
  <c r="BL872" i="44"/>
  <c r="BZ872" i="44" s="1"/>
  <c r="CA872" i="44" s="1"/>
  <c r="BL955" i="44"/>
  <c r="BZ955" i="44" s="1"/>
  <c r="BL538" i="44"/>
  <c r="BL907" i="44"/>
  <c r="BL937" i="44"/>
  <c r="BL613" i="44"/>
  <c r="BZ613" i="44" s="1"/>
  <c r="BL677" i="44"/>
  <c r="BZ677" i="44" s="1"/>
  <c r="BL898" i="44"/>
  <c r="BZ898" i="44" s="1"/>
  <c r="CA898" i="44" s="1"/>
  <c r="BL659" i="44"/>
  <c r="BZ659" i="44" s="1"/>
  <c r="BL670" i="44"/>
  <c r="BZ670" i="44" s="1"/>
  <c r="BL622" i="44"/>
  <c r="BL454" i="44"/>
  <c r="BZ454" i="44" s="1"/>
  <c r="CA454" i="44" s="1"/>
  <c r="BL632" i="44"/>
  <c r="BZ632" i="44" s="1"/>
  <c r="BL326" i="44"/>
  <c r="BZ326" i="44" s="1"/>
  <c r="BL466" i="44"/>
  <c r="BZ466" i="44" s="1"/>
  <c r="CA466" i="44" s="1"/>
  <c r="BL353" i="44"/>
  <c r="BL433" i="44"/>
  <c r="BZ433" i="44" s="1"/>
  <c r="BL625" i="44"/>
  <c r="BZ625" i="44" s="1"/>
  <c r="BL640" i="44"/>
  <c r="BZ640" i="44" s="1"/>
  <c r="BL607" i="44"/>
  <c r="BZ607" i="44" s="1"/>
  <c r="BL95" i="44"/>
  <c r="BZ95" i="44" s="1"/>
  <c r="BL344" i="44"/>
  <c r="BZ344" i="44" s="1"/>
  <c r="BL868" i="44"/>
  <c r="BZ868" i="44" s="1"/>
  <c r="CA868" i="44" s="1"/>
  <c r="BL832" i="44"/>
  <c r="BZ832" i="44" s="1"/>
  <c r="BL807" i="44"/>
  <c r="BZ807" i="44" s="1"/>
  <c r="BL420" i="44"/>
  <c r="BZ420" i="44" s="1"/>
  <c r="BL105" i="44"/>
  <c r="BZ105" i="44" s="1"/>
  <c r="CA105" i="44" s="1"/>
  <c r="BL348" i="44"/>
  <c r="BL285" i="44"/>
  <c r="BZ285" i="44" s="1"/>
  <c r="BL690" i="44"/>
  <c r="BZ690" i="44" s="1"/>
  <c r="BL873" i="44"/>
  <c r="BZ873" i="44" s="1"/>
  <c r="BL418" i="44"/>
  <c r="BZ418" i="44" s="1"/>
  <c r="BL892" i="44"/>
  <c r="BZ892" i="44" s="1"/>
  <c r="BL503" i="44"/>
  <c r="BZ503" i="44" s="1"/>
  <c r="BL891" i="44"/>
  <c r="BZ891" i="44" s="1"/>
  <c r="BL102" i="44"/>
  <c r="BZ102" i="44" s="1"/>
  <c r="BL825" i="44"/>
  <c r="BZ825" i="44" s="1"/>
  <c r="BL886" i="44"/>
  <c r="BZ886" i="44" s="1"/>
  <c r="CA886" i="44" s="1"/>
  <c r="BL915" i="44"/>
  <c r="BZ915" i="44" s="1"/>
  <c r="CA915" i="44" s="1"/>
  <c r="BL184" i="44"/>
  <c r="BZ184" i="44" s="1"/>
  <c r="CA184" i="44" s="1"/>
  <c r="BL712" i="44"/>
  <c r="BZ712" i="44" s="1"/>
  <c r="BL185" i="44"/>
  <c r="BL437" i="44"/>
  <c r="BZ437" i="44" s="1"/>
  <c r="BL505" i="44"/>
  <c r="BZ505" i="44" s="1"/>
  <c r="CA505" i="44" s="1"/>
  <c r="BL606" i="44"/>
  <c r="BZ606" i="44" s="1"/>
  <c r="CA606" i="44" s="1"/>
  <c r="BL163" i="44"/>
  <c r="BL739" i="44"/>
  <c r="BZ739" i="44" s="1"/>
  <c r="BL733" i="44"/>
  <c r="BZ733" i="44" s="1"/>
  <c r="BL592" i="44"/>
  <c r="BZ592" i="44" s="1"/>
  <c r="BL429" i="44"/>
  <c r="BZ429" i="44" s="1"/>
  <c r="BL550" i="44"/>
  <c r="BZ550" i="44" s="1"/>
  <c r="CA550" i="44" s="1"/>
  <c r="BL245" i="44"/>
  <c r="BL270" i="44"/>
  <c r="BL540" i="44"/>
  <c r="BZ540" i="44" s="1"/>
  <c r="BL489" i="44"/>
  <c r="BZ489" i="44" s="1"/>
  <c r="BL715" i="44"/>
  <c r="BZ715" i="44" s="1"/>
  <c r="CA715" i="44" s="1"/>
  <c r="BL691" i="44"/>
  <c r="BZ691" i="44" s="1"/>
  <c r="CA691" i="44" s="1"/>
  <c r="BL42" i="44"/>
  <c r="BL552" i="44"/>
  <c r="BZ552" i="44" s="1"/>
  <c r="BL267" i="44"/>
  <c r="BZ267" i="44" s="1"/>
  <c r="CA267" i="44" s="1"/>
  <c r="BL615" i="44"/>
  <c r="BZ615" i="44" s="1"/>
  <c r="BL331" i="44"/>
  <c r="BZ331" i="44" s="1"/>
  <c r="BL977" i="44"/>
  <c r="BZ977" i="44" s="1"/>
  <c r="BL675" i="44"/>
  <c r="BL902" i="44"/>
  <c r="BZ902" i="44" s="1"/>
  <c r="CA902" i="44" s="1"/>
  <c r="BL486" i="44"/>
  <c r="BZ486" i="44" s="1"/>
  <c r="BL232" i="44"/>
  <c r="BZ232" i="44" s="1"/>
  <c r="BL938" i="44"/>
  <c r="BZ938" i="44" s="1"/>
  <c r="BL265" i="44"/>
  <c r="BZ265" i="44" s="1"/>
  <c r="BL830" i="44"/>
  <c r="BZ830" i="44" s="1"/>
  <c r="BL941" i="44"/>
  <c r="BZ941" i="44" s="1"/>
  <c r="BL47" i="44"/>
  <c r="BL764" i="44"/>
  <c r="BZ764" i="44" s="1"/>
  <c r="BL403" i="44"/>
  <c r="BZ403" i="44" s="1"/>
  <c r="CA403" i="44" s="1"/>
  <c r="BL905" i="44"/>
  <c r="BZ905" i="44" s="1"/>
  <c r="CA905" i="44" s="1"/>
  <c r="BL451" i="44"/>
  <c r="BZ451" i="44" s="1"/>
  <c r="CA451" i="44" s="1"/>
  <c r="BL201" i="44"/>
  <c r="BZ201" i="44" s="1"/>
  <c r="BL177" i="44"/>
  <c r="BZ177" i="44" s="1"/>
  <c r="BL183" i="44"/>
  <c r="BZ183" i="44" s="1"/>
  <c r="BL469" i="44"/>
  <c r="BZ469" i="44" s="1"/>
  <c r="BL453" i="44"/>
  <c r="BZ453" i="44" s="1"/>
  <c r="CA453" i="44" s="1"/>
  <c r="BL943" i="44"/>
  <c r="BL946" i="44"/>
  <c r="BZ946" i="44" s="1"/>
  <c r="BL598" i="44"/>
  <c r="BL952" i="44"/>
  <c r="BZ952" i="44" s="1"/>
  <c r="BL225" i="44"/>
  <c r="BZ225" i="44" s="1"/>
  <c r="CA225" i="44" s="1"/>
  <c r="BL487" i="44"/>
  <c r="BL426" i="44"/>
  <c r="BZ426" i="44" s="1"/>
  <c r="BL730" i="44"/>
  <c r="BZ730" i="44" s="1"/>
  <c r="BL15" i="44"/>
  <c r="BZ15" i="44" s="1"/>
  <c r="BL686" i="44"/>
  <c r="BZ686" i="44" s="1"/>
  <c r="BL761" i="44"/>
  <c r="BZ761" i="44" s="1"/>
  <c r="BL927" i="44"/>
  <c r="BZ927" i="44" s="1"/>
  <c r="CA927" i="44" s="1"/>
  <c r="BL562" i="44"/>
  <c r="BL196" i="44"/>
  <c r="BZ196" i="44" s="1"/>
  <c r="BL574" i="44"/>
  <c r="BL633" i="44"/>
  <c r="BZ633" i="44" s="1"/>
  <c r="BL19" i="44"/>
  <c r="BZ19" i="44" s="1"/>
  <c r="BL461" i="44"/>
  <c r="BZ461" i="44" s="1"/>
  <c r="CA461" i="44" s="1"/>
  <c r="BL16" i="44"/>
  <c r="BL535" i="44"/>
  <c r="BZ535" i="44" s="1"/>
  <c r="BL760" i="44"/>
  <c r="BZ760" i="44" s="1"/>
  <c r="BL954" i="44"/>
  <c r="BZ954" i="44" s="1"/>
  <c r="BL419" i="44"/>
  <c r="BZ419" i="44" s="1"/>
  <c r="BL170" i="44"/>
  <c r="BZ170" i="44" s="1"/>
  <c r="BL578" i="44"/>
  <c r="BL237" i="44"/>
  <c r="BZ237" i="44" s="1"/>
  <c r="BL583" i="44"/>
  <c r="BZ583" i="44" s="1"/>
  <c r="BL495" i="44"/>
  <c r="BZ495" i="44" s="1"/>
  <c r="BL931" i="44"/>
  <c r="BZ931" i="44" s="1"/>
  <c r="CA931" i="44" s="1"/>
  <c r="BL356" i="44"/>
  <c r="BL919" i="44"/>
  <c r="BL667" i="44"/>
  <c r="BZ667" i="44" s="1"/>
  <c r="BL637" i="44"/>
  <c r="BZ637" i="44" s="1"/>
  <c r="BL324" i="44"/>
  <c r="BZ324" i="44" s="1"/>
  <c r="BL352" i="44"/>
  <c r="BZ352" i="44" s="1"/>
  <c r="CA352" i="44" s="1"/>
  <c r="BL110" i="44"/>
  <c r="BZ110" i="44" s="1"/>
  <c r="BL434" i="44"/>
  <c r="BZ434" i="44" s="1"/>
  <c r="BL908" i="44"/>
  <c r="BZ908" i="44" s="1"/>
  <c r="BL636" i="44"/>
  <c r="BZ636" i="44" s="1"/>
  <c r="BL101" i="44"/>
  <c r="BL67" i="44"/>
  <c r="BZ67" i="44" s="1"/>
  <c r="CA67" i="44" s="1"/>
  <c r="BL188" i="44"/>
  <c r="BZ188" i="44" s="1"/>
  <c r="CA188" i="44" s="1"/>
  <c r="BL956" i="44"/>
  <c r="BL836" i="44"/>
  <c r="BZ836" i="44" s="1"/>
  <c r="BL268" i="44"/>
  <c r="BZ268" i="44" s="1"/>
  <c r="BL239" i="44"/>
  <c r="BZ239" i="44" s="1"/>
  <c r="CA239" i="44" s="1"/>
  <c r="BL676" i="44"/>
  <c r="BZ676" i="44" s="1"/>
  <c r="BL609" i="44"/>
  <c r="BZ609" i="44" s="1"/>
  <c r="BL498" i="44"/>
  <c r="BZ498" i="44" s="1"/>
  <c r="BL341" i="44"/>
  <c r="BZ341" i="44" s="1"/>
  <c r="BL812" i="44"/>
  <c r="BZ812" i="44" s="1"/>
  <c r="BL452" i="44"/>
  <c r="BZ452" i="44" s="1"/>
  <c r="BL620" i="44"/>
  <c r="BZ620" i="44" s="1"/>
  <c r="BL315" i="44"/>
  <c r="BZ315" i="44" s="1"/>
  <c r="CA315" i="44" s="1"/>
  <c r="BL351" i="44"/>
  <c r="BL298" i="44"/>
  <c r="BZ298" i="44" s="1"/>
  <c r="BL128" i="44"/>
  <c r="BL929" i="44"/>
  <c r="BZ929" i="44" s="1"/>
  <c r="CA929" i="44" s="1"/>
  <c r="BL244" i="44"/>
  <c r="BZ244" i="44" s="1"/>
  <c r="CA244" i="44" s="1"/>
  <c r="BL215" i="44"/>
  <c r="BZ215" i="44" s="1"/>
  <c r="BL446" i="44"/>
  <c r="BZ446" i="44" s="1"/>
  <c r="BL896" i="44"/>
  <c r="BL914" i="44"/>
  <c r="BZ914" i="44" s="1"/>
  <c r="BL227" i="44"/>
  <c r="BZ227" i="44" s="1"/>
  <c r="BL904" i="44"/>
  <c r="BZ904" i="44" s="1"/>
  <c r="CA904" i="44" s="1"/>
  <c r="BL993" i="44"/>
  <c r="BZ993" i="44" s="1"/>
  <c r="BL262" i="44"/>
  <c r="BZ262" i="44" s="1"/>
  <c r="CA262" i="44" s="1"/>
  <c r="BL312" i="44"/>
  <c r="BZ312" i="44" s="1"/>
  <c r="BL219" i="44"/>
  <c r="BZ219" i="44" s="1"/>
  <c r="BL497" i="44"/>
  <c r="BZ497" i="44" s="1"/>
  <c r="BL328" i="44"/>
  <c r="BZ328" i="44" s="1"/>
  <c r="CA328" i="44" s="1"/>
  <c r="BL831" i="44"/>
  <c r="BZ831" i="44" s="1"/>
  <c r="BL998" i="44"/>
  <c r="BZ998" i="44" s="1"/>
  <c r="BL829" i="44"/>
  <c r="BZ829" i="44" s="1"/>
  <c r="BL684" i="44"/>
  <c r="BL303" i="44"/>
  <c r="BZ303" i="44" s="1"/>
  <c r="BL284" i="44"/>
  <c r="BZ284" i="44" s="1"/>
  <c r="BL457" i="44"/>
  <c r="BL197" i="44"/>
  <c r="BL492" i="44"/>
  <c r="BZ492" i="44" s="1"/>
  <c r="BL951" i="44"/>
  <c r="BZ951" i="44" s="1"/>
  <c r="BL161" i="44"/>
  <c r="BZ161" i="44" s="1"/>
  <c r="BL623" i="44"/>
  <c r="BZ623" i="44" s="1"/>
  <c r="BL440" i="44"/>
  <c r="BZ440" i="44" s="1"/>
  <c r="BL305" i="44"/>
  <c r="BZ305" i="44" s="1"/>
  <c r="BL116" i="44"/>
  <c r="BZ116" i="44" s="1"/>
  <c r="BL591" i="44"/>
  <c r="BZ591" i="44" s="1"/>
  <c r="BL738" i="44"/>
  <c r="BZ738" i="44" s="1"/>
  <c r="BL789" i="44"/>
  <c r="BZ789" i="44" s="1"/>
  <c r="BL99" i="44"/>
  <c r="BZ99" i="44" s="1"/>
  <c r="CA99" i="44" s="1"/>
  <c r="BL548" i="44"/>
  <c r="BZ548" i="44" s="1"/>
  <c r="BL792" i="44"/>
  <c r="BZ792" i="44" s="1"/>
  <c r="BL279" i="44"/>
  <c r="BZ279" i="44" s="1"/>
  <c r="BL455" i="44"/>
  <c r="BL291" i="44"/>
  <c r="BZ291" i="44" s="1"/>
  <c r="CA291" i="44" s="1"/>
  <c r="BL767" i="44"/>
  <c r="BZ767" i="44" s="1"/>
  <c r="BL325" i="44"/>
  <c r="BZ325" i="44" s="1"/>
  <c r="BL852" i="44"/>
  <c r="BZ852" i="44" s="1"/>
  <c r="CA852" i="44" s="1"/>
  <c r="BL122" i="44"/>
  <c r="BZ122" i="44" s="1"/>
  <c r="CA122" i="44" s="1"/>
  <c r="BL117" i="44"/>
  <c r="BZ117" i="44" s="1"/>
  <c r="BL845" i="44"/>
  <c r="BZ845" i="44" s="1"/>
  <c r="BL875" i="44"/>
  <c r="BL717" i="44"/>
  <c r="BL817" i="44"/>
  <c r="BZ817" i="44" s="1"/>
  <c r="BL888" i="44"/>
  <c r="BL123" i="44"/>
  <c r="BZ123" i="44" s="1"/>
  <c r="BL126" i="44"/>
  <c r="BZ126" i="44" s="1"/>
  <c r="BL539" i="44"/>
  <c r="BZ539" i="44" s="1"/>
  <c r="BL863" i="44"/>
  <c r="BZ863" i="44" s="1"/>
  <c r="BL672" i="44"/>
  <c r="BZ672" i="44" s="1"/>
  <c r="BL541" i="44"/>
  <c r="BZ541" i="44" s="1"/>
  <c r="BL568" i="44"/>
  <c r="BZ568" i="44" s="1"/>
  <c r="BL630" i="44"/>
  <c r="BZ630" i="44" s="1"/>
  <c r="CA630" i="44" s="1"/>
  <c r="BL992" i="44"/>
  <c r="BZ992" i="44" s="1"/>
  <c r="BL933" i="44"/>
  <c r="BL736" i="44"/>
  <c r="BZ736" i="44" s="1"/>
  <c r="BL727" i="44"/>
  <c r="BZ727" i="44" s="1"/>
  <c r="BL264" i="44"/>
  <c r="BL401" i="44"/>
  <c r="BZ401" i="44" s="1"/>
  <c r="BL404" i="44"/>
  <c r="BZ404" i="44" s="1"/>
  <c r="BL389" i="44"/>
  <c r="BZ389" i="44" s="1"/>
  <c r="BL709" i="44"/>
  <c r="BL166" i="44"/>
  <c r="BL570" i="44"/>
  <c r="BZ570" i="44" s="1"/>
  <c r="BL499" i="44"/>
  <c r="BZ499" i="44" s="1"/>
  <c r="BL295" i="44"/>
  <c r="BZ295" i="44" s="1"/>
  <c r="BL335" i="44"/>
  <c r="BL986" i="44"/>
  <c r="BZ986" i="44" s="1"/>
  <c r="BL662" i="44"/>
  <c r="BZ662" i="44" s="1"/>
  <c r="BL307" i="44"/>
  <c r="BZ307" i="44" s="1"/>
  <c r="BL18" i="44"/>
  <c r="BZ18" i="44" s="1"/>
  <c r="CA18" i="44" s="1"/>
  <c r="BL660" i="44"/>
  <c r="BZ660" i="44" s="1"/>
  <c r="CA660" i="44" s="1"/>
  <c r="BL657" i="44"/>
  <c r="BZ657" i="44" s="1"/>
  <c r="BL175" i="44"/>
  <c r="BZ175" i="44" s="1"/>
  <c r="BL462" i="44"/>
  <c r="BZ462" i="44" s="1"/>
  <c r="CA462" i="44" s="1"/>
  <c r="BL367" i="44"/>
  <c r="BZ367" i="44" s="1"/>
  <c r="BL474" i="44"/>
  <c r="BZ474" i="44" s="1"/>
  <c r="BL405" i="44"/>
  <c r="BZ405" i="44" s="1"/>
  <c r="BL115" i="44"/>
  <c r="BL107" i="44"/>
  <c r="BZ107" i="44" s="1"/>
  <c r="BL275" i="44"/>
  <c r="BZ275" i="44" s="1"/>
  <c r="BL649" i="44"/>
  <c r="BZ649" i="44" s="1"/>
  <c r="BL884" i="44"/>
  <c r="BZ884" i="44" s="1"/>
  <c r="CA884" i="44" s="1"/>
  <c r="BL413" i="44"/>
  <c r="BZ413" i="44" s="1"/>
  <c r="BL604" i="44"/>
  <c r="BZ604" i="44" s="1"/>
  <c r="BL979" i="44"/>
  <c r="BL296" i="44"/>
  <c r="BZ296" i="44" s="1"/>
  <c r="BL76" i="44"/>
  <c r="BZ76" i="44" s="1"/>
  <c r="CA76" i="44" s="1"/>
  <c r="BL124" i="44"/>
  <c r="BZ124" i="44" s="1"/>
  <c r="CA124" i="44" s="1"/>
  <c r="BL616" i="44"/>
  <c r="BZ616" i="44" s="1"/>
  <c r="BL911" i="44"/>
  <c r="BL890" i="44"/>
  <c r="BL100" i="44"/>
  <c r="BL922" i="44"/>
  <c r="BZ922" i="44" s="1"/>
  <c r="BL917" i="44"/>
  <c r="BZ917" i="44" s="1"/>
  <c r="CA917" i="44" s="1"/>
  <c r="BL20" i="44"/>
  <c r="BL683" i="44"/>
  <c r="BZ683" i="44" s="1"/>
  <c r="BL901" i="44"/>
  <c r="BZ901" i="44" s="1"/>
  <c r="CA901" i="44" s="1"/>
  <c r="BL989" i="44"/>
  <c r="BZ989" i="44" s="1"/>
  <c r="CA989" i="44" s="1"/>
  <c r="BL39" i="44"/>
  <c r="BZ39" i="44" s="1"/>
  <c r="BL359" i="44"/>
  <c r="BZ359" i="44" s="1"/>
  <c r="BL839" i="44"/>
  <c r="BZ839" i="44" s="1"/>
  <c r="CA839" i="44" s="1"/>
  <c r="BL594" i="44"/>
  <c r="BZ594" i="44" s="1"/>
  <c r="BL883" i="44"/>
  <c r="BZ883" i="44" s="1"/>
  <c r="BL43" i="44"/>
  <c r="BL697" i="44"/>
  <c r="BZ697" i="44" s="1"/>
  <c r="BL774" i="44"/>
  <c r="BZ774" i="44" s="1"/>
  <c r="BL1008" i="44"/>
  <c r="BZ1008" i="44" s="1"/>
  <c r="BL518" i="44"/>
  <c r="BZ518" i="44" s="1"/>
  <c r="BL837" i="44"/>
  <c r="BZ837" i="44" s="1"/>
  <c r="BL802" i="44"/>
  <c r="BZ802" i="44" s="1"/>
  <c r="BL844" i="44"/>
  <c r="BZ844" i="44" s="1"/>
  <c r="CA844" i="44" s="1"/>
  <c r="BL881" i="44"/>
  <c r="BZ881" i="44" s="1"/>
  <c r="CA881" i="44" s="1"/>
  <c r="BL822" i="44"/>
  <c r="BL91" i="44"/>
  <c r="BZ91" i="44" s="1"/>
  <c r="CA91" i="44" s="1"/>
  <c r="BL411" i="44"/>
  <c r="BZ411" i="44" s="1"/>
  <c r="BL521" i="44"/>
  <c r="BL714" i="44"/>
  <c r="BZ714" i="44" s="1"/>
  <c r="BL316" i="44"/>
  <c r="BZ316" i="44" s="1"/>
  <c r="BL879" i="44"/>
  <c r="BZ879" i="44" s="1"/>
  <c r="CA879" i="44" s="1"/>
  <c r="BL894" i="44"/>
  <c r="BL816" i="44"/>
  <c r="BZ816" i="44" s="1"/>
  <c r="BL288" i="44"/>
  <c r="BZ288" i="44" s="1"/>
  <c r="CA288" i="44" s="1"/>
  <c r="BL397" i="44"/>
  <c r="BZ397" i="44" s="1"/>
  <c r="BL665" i="44"/>
  <c r="BZ665" i="44" s="1"/>
  <c r="BL483" i="44"/>
  <c r="BZ483" i="44" s="1"/>
  <c r="BL333" i="44"/>
  <c r="BZ333" i="44" s="1"/>
  <c r="BL913" i="44"/>
  <c r="BZ913" i="44" s="1"/>
  <c r="BL238" i="44"/>
  <c r="BZ238" i="44" s="1"/>
  <c r="BL600" i="44"/>
  <c r="BZ600" i="44" s="1"/>
  <c r="BL92" i="44"/>
  <c r="BZ92" i="44" s="1"/>
  <c r="CA92" i="44" s="1"/>
  <c r="BL119" i="44"/>
  <c r="BZ119" i="44" s="1"/>
  <c r="BL652" i="44"/>
  <c r="BZ652" i="44" s="1"/>
  <c r="BL50" i="44"/>
  <c r="BZ50" i="44" s="1"/>
  <c r="BL671" i="44"/>
  <c r="BZ671" i="44" s="1"/>
  <c r="BL529" i="44"/>
  <c r="BZ529" i="44" s="1"/>
  <c r="BL71" i="44"/>
  <c r="BZ71" i="44" s="1"/>
  <c r="CA71" i="44" s="1"/>
  <c r="BL269" i="44"/>
  <c r="BZ269" i="44" s="1"/>
  <c r="CA269" i="44" s="1"/>
  <c r="BL259" i="44"/>
  <c r="BZ259" i="44" s="1"/>
  <c r="CA259" i="44" s="1"/>
  <c r="BL608" i="44"/>
  <c r="BZ608" i="44" s="1"/>
  <c r="BL626" i="44"/>
  <c r="BZ626" i="44" s="1"/>
  <c r="BL788" i="44"/>
  <c r="BZ788" i="44" s="1"/>
  <c r="BL782" i="44"/>
  <c r="BZ782" i="44" s="1"/>
  <c r="BL800" i="44"/>
  <c r="BZ800" i="44" s="1"/>
  <c r="BL323" i="44"/>
  <c r="BZ323" i="44" s="1"/>
  <c r="BL478" i="44"/>
  <c r="BZ478" i="44" s="1"/>
  <c r="CA478" i="44" s="1"/>
  <c r="BL504" i="44"/>
  <c r="BZ504" i="44" s="1"/>
  <c r="BL776" i="44"/>
  <c r="BZ776" i="44" s="1"/>
  <c r="BL728" i="44"/>
  <c r="BZ728" i="44" s="1"/>
  <c r="CA728" i="44" s="1"/>
  <c r="BL768" i="44"/>
  <c r="BL338" i="44"/>
  <c r="BL108" i="44"/>
  <c r="BZ108" i="44" s="1"/>
  <c r="BL104" i="44"/>
  <c r="BZ104" i="44" s="1"/>
  <c r="BL874" i="44"/>
  <c r="BZ874" i="44" s="1"/>
  <c r="BL850" i="44"/>
  <c r="BZ850" i="44" s="1"/>
  <c r="CA850" i="44" s="1"/>
  <c r="BL801" i="44"/>
  <c r="BZ801" i="44" s="1"/>
  <c r="BL840" i="44"/>
  <c r="BZ840" i="44" s="1"/>
  <c r="BL427" i="44"/>
  <c r="BL192" i="44"/>
  <c r="BZ192" i="44" s="1"/>
  <c r="BL554" i="44"/>
  <c r="BZ554" i="44" s="1"/>
  <c r="BL475" i="44"/>
  <c r="BZ475" i="44" s="1"/>
  <c r="CA475" i="44" s="1"/>
  <c r="BL416" i="44"/>
  <c r="BZ416" i="44" s="1"/>
  <c r="BL531" i="44"/>
  <c r="BL300" i="44"/>
  <c r="BZ300" i="44" s="1"/>
  <c r="BL438" i="44"/>
  <c r="BZ438" i="44" s="1"/>
  <c r="BL424" i="44"/>
  <c r="BZ424" i="44" s="1"/>
  <c r="BL480" i="44"/>
  <c r="BZ480" i="44" s="1"/>
  <c r="BL488" i="44"/>
  <c r="BZ488" i="44" s="1"/>
  <c r="BL572" i="44"/>
  <c r="BZ572" i="44" s="1"/>
  <c r="BL439" i="44"/>
  <c r="BL984" i="44"/>
  <c r="BZ984" i="44" s="1"/>
  <c r="CA984" i="44" s="1"/>
  <c r="BL476" i="44"/>
  <c r="BZ476" i="44" s="1"/>
  <c r="BL990" i="44"/>
  <c r="BZ990" i="44" s="1"/>
  <c r="CA990" i="44" s="1"/>
  <c r="BL811" i="44"/>
  <c r="BZ811" i="44" s="1"/>
  <c r="BL871" i="44"/>
  <c r="BZ871" i="44" s="1"/>
  <c r="CA871" i="44" s="1"/>
  <c r="BL793" i="44"/>
  <c r="BZ793" i="44" s="1"/>
  <c r="BL511" i="44"/>
  <c r="BZ511" i="44" s="1"/>
  <c r="BL579" i="44"/>
  <c r="BZ579" i="44" s="1"/>
  <c r="BL882" i="44"/>
  <c r="BZ882" i="44" s="1"/>
  <c r="CA882" i="44" s="1"/>
  <c r="BL820" i="44"/>
  <c r="BZ820" i="44" s="1"/>
  <c r="CA820" i="44" s="1"/>
  <c r="BL849" i="44"/>
  <c r="BL693" i="44"/>
  <c r="BZ693" i="44" s="1"/>
  <c r="BL585" i="44"/>
  <c r="BL780" i="44"/>
  <c r="BZ780" i="44" s="1"/>
  <c r="BL813" i="44"/>
  <c r="BZ813" i="44" s="1"/>
  <c r="BL826" i="44"/>
  <c r="BZ826" i="44" s="1"/>
  <c r="CA826" i="44" s="1"/>
  <c r="BL859" i="44"/>
  <c r="BL846" i="44"/>
  <c r="BZ846" i="44" s="1"/>
  <c r="BL797" i="44"/>
  <c r="BZ797" i="44" s="1"/>
  <c r="BL994" i="44"/>
  <c r="BZ994" i="44" s="1"/>
  <c r="CA994" i="44" s="1"/>
  <c r="BL310" i="44"/>
  <c r="BZ310" i="44" s="1"/>
  <c r="BL775" i="44"/>
  <c r="BZ775" i="44" s="1"/>
  <c r="BL862" i="44"/>
  <c r="BZ862" i="44" s="1"/>
  <c r="BL515" i="44"/>
  <c r="BZ515" i="44" s="1"/>
  <c r="BL407" i="44"/>
  <c r="BZ407" i="44" s="1"/>
  <c r="BL37" i="44"/>
  <c r="BZ37" i="44" s="1"/>
  <c r="BL866" i="44"/>
  <c r="BZ866" i="44" s="1"/>
  <c r="CA866" i="44" s="1"/>
  <c r="BL266" i="44"/>
  <c r="BZ266" i="44" s="1"/>
  <c r="BL392" i="44"/>
  <c r="BL443" i="44"/>
  <c r="BZ443" i="44" s="1"/>
  <c r="BL995" i="44"/>
  <c r="BL934" i="44"/>
  <c r="BZ934" i="44" s="1"/>
  <c r="CA934" i="44" s="1"/>
  <c r="BL664" i="44"/>
  <c r="BZ664" i="44" s="1"/>
  <c r="BL658" i="44"/>
  <c r="BZ658" i="44" s="1"/>
  <c r="CA658" i="44" s="1"/>
  <c r="BL1003" i="44"/>
  <c r="BZ1003" i="44" s="1"/>
  <c r="BL278" i="44"/>
  <c r="BL260" i="44"/>
  <c r="BZ260" i="44" s="1"/>
  <c r="CA260" i="44" s="1"/>
  <c r="BL314" i="44"/>
  <c r="BZ314" i="44" s="1"/>
  <c r="BL646" i="44"/>
  <c r="BZ646" i="44" s="1"/>
  <c r="CA646" i="44" s="1"/>
  <c r="BL26" i="44"/>
  <c r="BZ26" i="44" s="1"/>
  <c r="CA26" i="44" s="1"/>
  <c r="BL925" i="44"/>
  <c r="BZ925" i="44" s="1"/>
  <c r="CA925" i="44" s="1"/>
  <c r="BL214" i="44"/>
  <c r="BZ214" i="44" s="1"/>
  <c r="BL910" i="44"/>
  <c r="BL53" i="44"/>
  <c r="BZ53" i="44" s="1"/>
  <c r="BL14" i="44"/>
  <c r="BZ14" i="44" s="1"/>
  <c r="CA14" i="44" s="1"/>
  <c r="BL402" i="44"/>
  <c r="BZ402" i="44" s="1"/>
  <c r="BL940" i="44"/>
  <c r="BZ940" i="44" s="1"/>
  <c r="BL985" i="44"/>
  <c r="BZ985" i="44" s="1"/>
  <c r="BL851" i="44"/>
  <c r="BZ851" i="44" s="1"/>
  <c r="BL231" i="44"/>
  <c r="BZ231" i="44" s="1"/>
  <c r="BL743" i="44"/>
  <c r="BZ743" i="44" s="1"/>
  <c r="BL90" i="44"/>
  <c r="BL57" i="44"/>
  <c r="BL111" i="44"/>
  <c r="BZ111" i="44" s="1"/>
  <c r="BL277" i="44"/>
  <c r="BZ277" i="44" s="1"/>
  <c r="BL406" i="44"/>
  <c r="BZ406" i="44" s="1"/>
  <c r="BL471" i="44"/>
  <c r="BZ471" i="44" s="1"/>
  <c r="BL174" i="44"/>
  <c r="BL189" i="44"/>
  <c r="BZ189" i="44" s="1"/>
  <c r="BL186" i="44"/>
  <c r="BZ186" i="44" s="1"/>
  <c r="BL545" i="44"/>
  <c r="BZ545" i="44" s="1"/>
  <c r="BL207" i="44"/>
  <c r="BZ207" i="44" s="1"/>
  <c r="BL770" i="44"/>
  <c r="BZ770" i="44" s="1"/>
  <c r="BL765" i="44"/>
  <c r="BZ765" i="44" s="1"/>
  <c r="BL804" i="44"/>
  <c r="BZ804" i="44" s="1"/>
  <c r="BL726" i="44"/>
  <c r="BZ726" i="44" s="1"/>
  <c r="BL93" i="44"/>
  <c r="BZ93" i="44" s="1"/>
  <c r="BL349" i="44"/>
  <c r="BZ349" i="44" s="1"/>
  <c r="BL191" i="44"/>
  <c r="BZ191" i="44" s="1"/>
  <c r="BL287" i="44"/>
  <c r="BZ287" i="44" s="1"/>
  <c r="BL996" i="44"/>
  <c r="BZ996" i="44" s="1"/>
  <c r="BL735" i="44"/>
  <c r="BL290" i="44"/>
  <c r="BZ290" i="44" s="1"/>
  <c r="BL799" i="44"/>
  <c r="BZ799" i="44" s="1"/>
  <c r="BL744" i="44"/>
  <c r="BZ744" i="44" s="1"/>
  <c r="BL322" i="44"/>
  <c r="BZ322" i="44" s="1"/>
  <c r="BL293" i="44"/>
  <c r="BZ293" i="44" s="1"/>
  <c r="BL566" i="44"/>
  <c r="BZ566" i="44" s="1"/>
  <c r="BL557" i="44"/>
  <c r="BZ557" i="44" s="1"/>
  <c r="BL855" i="44"/>
  <c r="BZ855" i="44" s="1"/>
  <c r="BL787" i="44"/>
  <c r="BZ787" i="44" s="1"/>
  <c r="BL810" i="44"/>
  <c r="BZ810" i="44" s="1"/>
  <c r="BL330" i="44"/>
  <c r="BZ330" i="44" s="1"/>
  <c r="BL648" i="44"/>
  <c r="BL354" i="44"/>
  <c r="BL785" i="44"/>
  <c r="BZ785" i="44" s="1"/>
  <c r="BL723" i="44"/>
  <c r="BZ723" i="44" s="1"/>
  <c r="CA723" i="44" s="1"/>
  <c r="BL17" i="44"/>
  <c r="BZ17" i="44" s="1"/>
  <c r="CA17" i="44" s="1"/>
  <c r="BL798" i="44"/>
  <c r="BZ798" i="44" s="1"/>
  <c r="BL181" i="44"/>
  <c r="BZ181" i="44" s="1"/>
  <c r="BL641" i="44"/>
  <c r="BZ641" i="44" s="1"/>
  <c r="BL746" i="44"/>
  <c r="BZ746" i="44" s="1"/>
  <c r="BL752" i="44"/>
  <c r="BZ752" i="44" s="1"/>
  <c r="BL49" i="44"/>
  <c r="BZ49" i="44" s="1"/>
  <c r="CA49" i="44" s="1"/>
  <c r="BL484" i="44"/>
  <c r="BZ484" i="44" s="1"/>
  <c r="BL688" i="44"/>
  <c r="BZ688" i="44" s="1"/>
  <c r="BL939" i="44"/>
  <c r="BZ939" i="44" s="1"/>
  <c r="CA939" i="44" s="1"/>
  <c r="BL520" i="44"/>
  <c r="BZ520" i="44" s="1"/>
  <c r="BL456" i="44"/>
  <c r="BZ456" i="44" s="1"/>
  <c r="CA456" i="44" s="1"/>
  <c r="BL704" i="44"/>
  <c r="BZ704" i="44" s="1"/>
  <c r="BL450" i="44"/>
  <c r="BZ450" i="44" s="1"/>
  <c r="CA450" i="44" s="1"/>
  <c r="BL719" i="44"/>
  <c r="BZ719" i="44" s="1"/>
  <c r="BL220" i="44"/>
  <c r="BZ220" i="44" s="1"/>
  <c r="BL394" i="44"/>
  <c r="BZ394" i="44" s="1"/>
  <c r="BL473" i="44"/>
  <c r="BZ473" i="44" s="1"/>
  <c r="BL586" i="44"/>
  <c r="BZ586" i="44" s="1"/>
  <c r="CA586" i="44" s="1"/>
  <c r="BL624" i="44"/>
  <c r="BZ624" i="44" s="1"/>
  <c r="BL900" i="44"/>
  <c r="BZ900" i="44" s="1"/>
  <c r="BL603" i="44"/>
  <c r="BZ603" i="44" s="1"/>
  <c r="BL61" i="44"/>
  <c r="BZ61" i="44" s="1"/>
  <c r="BL987" i="44"/>
  <c r="BZ987" i="44" s="1"/>
  <c r="CA987" i="44" s="1"/>
  <c r="BL909" i="44"/>
  <c r="BL240" i="44"/>
  <c r="BL593" i="44"/>
  <c r="BZ593" i="44" s="1"/>
  <c r="BL731" i="44"/>
  <c r="BZ731" i="44" s="1"/>
  <c r="BL309" i="44"/>
  <c r="BZ309" i="44" s="1"/>
  <c r="BL421" i="44"/>
  <c r="BZ421" i="44" s="1"/>
  <c r="CA421" i="44" s="1"/>
  <c r="BL734" i="44"/>
  <c r="BZ734" i="44" s="1"/>
  <c r="BL216" i="44"/>
  <c r="BZ216" i="44" s="1"/>
  <c r="BL179" i="44"/>
  <c r="BL710" i="44"/>
  <c r="BZ710" i="44" s="1"/>
  <c r="CA710" i="44" s="1"/>
  <c r="BL639" i="44"/>
  <c r="BZ639" i="44" s="1"/>
  <c r="BL246" i="44"/>
  <c r="BZ246" i="44" s="1"/>
  <c r="CA246" i="44" s="1"/>
  <c r="BL209" i="44"/>
  <c r="BZ209" i="44" s="1"/>
  <c r="BL612" i="44"/>
  <c r="BL94" i="44"/>
  <c r="BZ94" i="44" s="1"/>
  <c r="BL740" i="44"/>
  <c r="BZ740" i="44" s="1"/>
  <c r="BL700" i="44"/>
  <c r="BZ700" i="44" s="1"/>
  <c r="BL634" i="44"/>
  <c r="BZ634" i="44" s="1"/>
  <c r="BL958" i="44"/>
  <c r="BZ958" i="44" s="1"/>
  <c r="CA958" i="44" s="1"/>
  <c r="BL653" i="44"/>
  <c r="BZ653" i="44" s="1"/>
  <c r="BL1004" i="44"/>
  <c r="BZ1004" i="44" s="1"/>
  <c r="BL617" i="44"/>
  <c r="BZ617" i="44" s="1"/>
  <c r="BL618" i="44"/>
  <c r="BZ618" i="44" s="1"/>
  <c r="CA618" i="44" s="1"/>
  <c r="BL982" i="44"/>
  <c r="BZ982" i="44" s="1"/>
  <c r="CA982" i="44" s="1"/>
  <c r="BL833" i="44"/>
  <c r="BZ833" i="44" s="1"/>
  <c r="BL72" i="44"/>
  <c r="BL490" i="44"/>
  <c r="BZ490" i="44" s="1"/>
  <c r="BL125" i="44"/>
  <c r="BZ125" i="44" s="1"/>
  <c r="BL751" i="44"/>
  <c r="BZ751" i="44" s="1"/>
  <c r="BL109" i="44"/>
  <c r="BZ109" i="44" s="1"/>
  <c r="BL445" i="44"/>
  <c r="BZ445" i="44" s="1"/>
  <c r="BL947" i="44"/>
  <c r="BL447" i="44"/>
  <c r="BZ447" i="44" s="1"/>
  <c r="BL610" i="44"/>
  <c r="BZ610" i="44" s="1"/>
  <c r="BL729" i="44"/>
  <c r="BZ729" i="44" s="1"/>
  <c r="BL861" i="44"/>
  <c r="BZ861" i="44" s="1"/>
  <c r="BL286" i="44"/>
  <c r="BZ286" i="44" s="1"/>
  <c r="CA286" i="44" s="1"/>
  <c r="BL282" i="44"/>
  <c r="BL783" i="44"/>
  <c r="BZ783" i="44" s="1"/>
  <c r="BL522" i="44"/>
  <c r="BZ522" i="44" s="1"/>
  <c r="BL96" i="44"/>
  <c r="BZ96" i="44" s="1"/>
  <c r="BL784" i="44"/>
  <c r="BZ784" i="44" s="1"/>
  <c r="BL399" i="44"/>
  <c r="BZ399" i="44" s="1"/>
  <c r="BL533" i="44"/>
  <c r="BZ533" i="44" s="1"/>
  <c r="BL867" i="44"/>
  <c r="BZ867" i="44" s="1"/>
  <c r="CA867" i="44" s="1"/>
  <c r="BL666" i="44"/>
  <c r="BZ666" i="44" s="1"/>
  <c r="BL320" i="44"/>
  <c r="BZ320" i="44" s="1"/>
  <c r="BL747" i="44"/>
  <c r="BZ747" i="44" s="1"/>
  <c r="BL720" i="44"/>
  <c r="BZ720" i="44" s="1"/>
  <c r="BL991" i="44"/>
  <c r="BL980" i="44"/>
  <c r="BL313" i="44"/>
  <c r="BZ313" i="44" s="1"/>
  <c r="BL398" i="44"/>
  <c r="BZ398" i="44" s="1"/>
  <c r="BL217" i="44"/>
  <c r="BZ217" i="44" s="1"/>
  <c r="BL580" i="44"/>
  <c r="BZ580" i="44" s="1"/>
  <c r="CA580" i="44" s="1"/>
  <c r="BL224" i="44"/>
  <c r="BZ224" i="44" s="1"/>
  <c r="BL842" i="44"/>
  <c r="BL200" i="44"/>
  <c r="BZ200" i="44" s="1"/>
  <c r="BL226" i="44"/>
  <c r="BZ226" i="44" s="1"/>
  <c r="BL422" i="44"/>
  <c r="BZ422" i="44" s="1"/>
  <c r="BL44" i="44"/>
  <c r="BZ44" i="44" s="1"/>
  <c r="BL236" i="44"/>
  <c r="BZ236" i="44" s="1"/>
  <c r="BL336" i="44"/>
  <c r="BZ336" i="44" s="1"/>
  <c r="BL340" i="44"/>
  <c r="BZ340" i="44" s="1"/>
  <c r="BL818" i="44"/>
  <c r="BZ818" i="44" s="1"/>
  <c r="BL283" i="44"/>
  <c r="BZ283" i="44" s="1"/>
  <c r="CA283" i="44" s="1"/>
  <c r="BL537" i="44"/>
  <c r="BZ537" i="44" s="1"/>
  <c r="BL464" i="44"/>
  <c r="BZ464" i="44" s="1"/>
  <c r="BL602" i="44"/>
  <c r="BZ602" i="44" s="1"/>
  <c r="BL673" i="44"/>
  <c r="BZ673" i="44" s="1"/>
  <c r="CA673" i="44" s="1"/>
  <c r="BL350" i="44"/>
  <c r="BZ350" i="44" s="1"/>
  <c r="BL263" i="44"/>
  <c r="BZ263" i="44" s="1"/>
  <c r="CA263" i="44" s="1"/>
  <c r="BL332" i="44"/>
  <c r="BZ332" i="44" s="1"/>
  <c r="BL661" i="44"/>
  <c r="BZ661" i="44" s="1"/>
  <c r="CA661" i="44" s="1"/>
  <c r="BL528" i="44"/>
  <c r="BZ528" i="44" s="1"/>
  <c r="BL208" i="44"/>
  <c r="BZ208" i="44" s="1"/>
  <c r="BL479" i="44"/>
  <c r="BZ479" i="44" s="1"/>
  <c r="BL448" i="44"/>
  <c r="BZ448" i="44" s="1"/>
  <c r="CA448" i="44" s="1"/>
  <c r="BL458" i="44"/>
  <c r="BZ458" i="44" s="1"/>
  <c r="CA458" i="44" s="1"/>
  <c r="BL519" i="44"/>
  <c r="BZ519" i="44" s="1"/>
  <c r="BL408" i="44"/>
  <c r="BZ408" i="44" s="1"/>
  <c r="BL362" i="44"/>
  <c r="BZ362" i="44" s="1"/>
  <c r="BL472" i="44"/>
  <c r="BZ472" i="44" s="1"/>
  <c r="BL614" i="44"/>
  <c r="BZ614" i="44" s="1"/>
  <c r="BL329" i="44"/>
  <c r="BZ329" i="44" s="1"/>
  <c r="BL885" i="44"/>
  <c r="BL599" i="44"/>
  <c r="BZ599" i="44" s="1"/>
  <c r="BL491" i="44"/>
  <c r="BZ491" i="44" s="1"/>
  <c r="BL536" i="44"/>
  <c r="BZ536" i="44" s="1"/>
  <c r="BL869" i="44"/>
  <c r="BZ869" i="44" s="1"/>
  <c r="CA869" i="44" s="1"/>
  <c r="BL786" i="44"/>
  <c r="BZ786" i="44" s="1"/>
  <c r="BL741" i="44"/>
  <c r="BZ741" i="44" s="1"/>
  <c r="BL823" i="44"/>
  <c r="BL893" i="44"/>
  <c r="BZ893" i="44" s="1"/>
  <c r="CA893" i="44" s="1"/>
  <c r="BL311" i="44"/>
  <c r="BZ311" i="44" s="1"/>
  <c r="BL835" i="44"/>
  <c r="BZ835" i="44" s="1"/>
  <c r="BL681" i="44"/>
  <c r="BZ681" i="44" s="1"/>
  <c r="BL838" i="44"/>
  <c r="BL897" i="44"/>
  <c r="BZ897" i="44" s="1"/>
  <c r="BL864" i="44"/>
  <c r="BL120" i="44"/>
  <c r="BZ120" i="44" s="1"/>
  <c r="BL524" i="44"/>
  <c r="BZ524" i="44" s="1"/>
  <c r="BL501" i="44"/>
  <c r="BL645" i="44"/>
  <c r="BZ645" i="44" s="1"/>
  <c r="BL824" i="44"/>
  <c r="BZ824" i="44" s="1"/>
  <c r="BL25" i="44"/>
  <c r="BZ25" i="44" s="1"/>
  <c r="BL742" i="44"/>
  <c r="BZ742" i="44" s="1"/>
  <c r="BL706" i="44"/>
  <c r="BZ706" i="44" s="1"/>
  <c r="BL724" i="44"/>
  <c r="BZ724" i="44" s="1"/>
  <c r="CA724" i="44" s="1"/>
  <c r="BL444" i="44"/>
  <c r="BL193" i="44"/>
  <c r="BZ193" i="44" s="1"/>
  <c r="BL621" i="44"/>
  <c r="BZ621" i="44" s="1"/>
  <c r="BL745" i="44"/>
  <c r="BZ745" i="44" s="1"/>
  <c r="BL906" i="44"/>
  <c r="BZ906" i="44" s="1"/>
  <c r="BL360" i="44"/>
  <c r="BZ360" i="44" s="1"/>
  <c r="BL514" i="44"/>
  <c r="BZ514" i="44" s="1"/>
  <c r="BL52" i="44"/>
  <c r="BZ52" i="44" s="1"/>
  <c r="BL921" i="44"/>
  <c r="BZ921" i="44" s="1"/>
  <c r="CA921" i="44" s="1"/>
  <c r="BL651" i="44"/>
  <c r="BZ651" i="44" s="1"/>
  <c r="BL924" i="44"/>
  <c r="BZ924" i="44" s="1"/>
  <c r="BL918" i="44"/>
  <c r="BZ918" i="44" s="1"/>
  <c r="CA918" i="44" s="1"/>
  <c r="BL327" i="44"/>
  <c r="BL51" i="44"/>
  <c r="BL999" i="44"/>
  <c r="BZ999" i="44" s="1"/>
  <c r="BL685" i="44"/>
  <c r="BZ685" i="44" s="1"/>
  <c r="BL718" i="44"/>
  <c r="BZ718" i="44" s="1"/>
  <c r="CA718" i="44" s="1"/>
  <c r="BL848" i="44"/>
  <c r="BZ848" i="44" s="1"/>
  <c r="CA848" i="44" s="1"/>
  <c r="BL559" i="44"/>
  <c r="BZ559" i="44" s="1"/>
  <c r="BL243" i="44"/>
  <c r="BZ243" i="44" s="1"/>
  <c r="CA243" i="44" s="1"/>
  <c r="BL368" i="44"/>
  <c r="BZ368" i="44" s="1"/>
  <c r="BL242" i="44"/>
  <c r="BZ242" i="44" s="1"/>
  <c r="BL496" i="44"/>
  <c r="BZ496" i="44" s="1"/>
  <c r="CA496" i="44" s="1"/>
  <c r="BL423" i="44"/>
  <c r="BZ423" i="44" s="1"/>
  <c r="BL948" i="44"/>
  <c r="BL722" i="44"/>
  <c r="BL945" i="44"/>
  <c r="BL674" i="44"/>
  <c r="BZ674" i="44" s="1"/>
  <c r="BL766" i="44"/>
  <c r="BZ766" i="44" s="1"/>
  <c r="BL762" i="44"/>
  <c r="BZ762" i="44" s="1"/>
  <c r="BL678" i="44"/>
  <c r="BZ678" i="44" s="1"/>
  <c r="CA678" i="44" s="1"/>
  <c r="BL89" i="44"/>
  <c r="BZ89" i="44" s="1"/>
  <c r="CA89" i="44" s="1"/>
  <c r="BL526" i="44"/>
  <c r="BL182" i="44"/>
  <c r="BZ182" i="44" s="1"/>
  <c r="BL318" i="44"/>
  <c r="BZ318" i="44" s="1"/>
  <c r="CA318" i="44" s="1"/>
  <c r="BL292" i="44"/>
  <c r="BZ292" i="44" s="1"/>
  <c r="BL749" i="44"/>
  <c r="BL289" i="44"/>
  <c r="BZ289" i="44" s="1"/>
  <c r="BL680" i="44"/>
  <c r="BZ680" i="44" s="1"/>
  <c r="BL1000" i="44"/>
  <c r="BZ1000" i="44" s="1"/>
  <c r="BL103" i="44"/>
  <c r="BZ103" i="44" s="1"/>
  <c r="CA103" i="44" s="1"/>
  <c r="BL532" i="44"/>
  <c r="BL31" i="44"/>
  <c r="BZ31" i="44" s="1"/>
  <c r="BL543" i="44"/>
  <c r="BZ543" i="44" s="1"/>
  <c r="BL46" i="44"/>
  <c r="BZ46" i="44" s="1"/>
  <c r="CA46" i="44" s="1"/>
  <c r="BL294" i="44"/>
  <c r="BZ294" i="44" s="1"/>
  <c r="BL682" i="44"/>
  <c r="BZ682" i="44" s="1"/>
  <c r="BL560" i="44"/>
  <c r="BZ560" i="44" s="1"/>
  <c r="CA560" i="44" s="1"/>
  <c r="BL358" i="44"/>
  <c r="BZ358" i="44" s="1"/>
  <c r="CA358" i="44" s="1"/>
  <c r="BL114" i="44"/>
  <c r="BZ114" i="44" s="1"/>
  <c r="BL24" i="44"/>
  <c r="BL502" i="44"/>
  <c r="BZ502" i="44" s="1"/>
  <c r="BL449" i="44"/>
  <c r="BZ449" i="44" s="1"/>
  <c r="CA449" i="44" s="1"/>
  <c r="BL395" i="44"/>
  <c r="BZ395" i="44" s="1"/>
  <c r="BL212" i="44"/>
  <c r="BZ212" i="44" s="1"/>
  <c r="BL737" i="44"/>
  <c r="BZ737" i="44" s="1"/>
  <c r="BL36" i="44"/>
  <c r="BL261" i="44"/>
  <c r="BZ261" i="44" s="1"/>
  <c r="BL589" i="44"/>
  <c r="BZ589" i="44" s="1"/>
  <c r="CA589" i="44" s="1"/>
  <c r="BL757" i="44"/>
  <c r="BZ757" i="44" s="1"/>
  <c r="BL669" i="44"/>
  <c r="BL40" i="44"/>
  <c r="BZ40" i="44" s="1"/>
  <c r="BL229" i="44"/>
  <c r="BZ229" i="44" s="1"/>
  <c r="BL1002" i="44"/>
  <c r="BZ1002" i="44" s="1"/>
  <c r="BL68" i="44"/>
  <c r="BZ68" i="44" s="1"/>
  <c r="CA68" i="44" s="1"/>
  <c r="BL400" i="44"/>
  <c r="BL494" i="44"/>
  <c r="BZ494" i="44" s="1"/>
  <c r="BL375" i="44"/>
  <c r="BZ375" i="44" s="1"/>
  <c r="BL138" i="44"/>
  <c r="BL388" i="44"/>
  <c r="BZ388" i="44" s="1"/>
  <c r="BL162" i="44"/>
  <c r="BZ162" i="44" s="1"/>
  <c r="CA162" i="44" s="1"/>
  <c r="BL82" i="44"/>
  <c r="BZ82" i="44" s="1"/>
  <c r="CA82" i="44" s="1"/>
  <c r="BL144" i="44"/>
  <c r="BZ144" i="44" s="1"/>
  <c r="CA144" i="44" s="1"/>
  <c r="BL369" i="44"/>
  <c r="BZ369" i="44" s="1"/>
  <c r="BL978" i="44"/>
  <c r="BL155" i="44"/>
  <c r="BZ155" i="44" s="1"/>
  <c r="CA155" i="44" s="1"/>
  <c r="BL382" i="44"/>
  <c r="BZ382" i="44" s="1"/>
  <c r="BL132" i="44"/>
  <c r="BZ132" i="44" s="1"/>
  <c r="CA132" i="44" s="1"/>
  <c r="BL380" i="44"/>
  <c r="BZ380" i="44" s="1"/>
  <c r="BL249" i="44"/>
  <c r="BL255" i="44"/>
  <c r="BL142" i="44"/>
  <c r="BZ142" i="44" s="1"/>
  <c r="BL80" i="44"/>
  <c r="BZ80" i="44" s="1"/>
  <c r="CA80" i="44" s="1"/>
  <c r="BL963" i="44"/>
  <c r="BZ963" i="44" s="1"/>
  <c r="CA963" i="44" s="1"/>
  <c r="BL143" i="44"/>
  <c r="BL973" i="44"/>
  <c r="BL146" i="44"/>
  <c r="BL254" i="44"/>
  <c r="BZ254" i="44" s="1"/>
  <c r="BL158" i="44"/>
  <c r="BZ158" i="44" s="1"/>
  <c r="CA158" i="44" s="1"/>
  <c r="BL75" i="44"/>
  <c r="BZ75" i="44" s="1"/>
  <c r="CA75" i="44" s="1"/>
  <c r="BL385" i="44"/>
  <c r="BZ385" i="44" s="1"/>
  <c r="BL88" i="44"/>
  <c r="BZ88" i="44" s="1"/>
  <c r="CA88" i="44" s="1"/>
  <c r="BL148" i="44"/>
  <c r="BZ148" i="44" s="1"/>
  <c r="BL172" i="44"/>
  <c r="BZ172" i="44" s="1"/>
  <c r="BL252" i="44"/>
  <c r="BZ252" i="44" s="1"/>
  <c r="CA252" i="44" s="1"/>
  <c r="BL149" i="44"/>
  <c r="BZ149" i="44" s="1"/>
  <c r="CA149" i="44" s="1"/>
  <c r="BL258" i="44"/>
  <c r="BZ258" i="44" s="1"/>
  <c r="CA258" i="44" s="1"/>
  <c r="BL373" i="44"/>
  <c r="BZ373" i="44" s="1"/>
  <c r="BL86" i="44"/>
  <c r="BL967" i="44"/>
  <c r="BZ967" i="44" s="1"/>
  <c r="BL77" i="44"/>
  <c r="BZ77" i="44" s="1"/>
  <c r="BL387" i="44"/>
  <c r="BZ387" i="44" s="1"/>
  <c r="BL964" i="44"/>
  <c r="BZ964" i="44" s="1"/>
  <c r="CA964" i="44" s="1"/>
  <c r="BL176" i="44"/>
  <c r="BZ176" i="44" s="1"/>
  <c r="CA176" i="44" s="1"/>
  <c r="BL376" i="44"/>
  <c r="BZ376" i="44" s="1"/>
  <c r="CA376" i="44" s="1"/>
  <c r="BL156" i="44"/>
  <c r="BZ156" i="44" s="1"/>
  <c r="BL370" i="44"/>
  <c r="BZ370" i="44" s="1"/>
  <c r="BL165" i="44"/>
  <c r="BZ165" i="44" s="1"/>
  <c r="CA165" i="44" s="1"/>
  <c r="BL141" i="44"/>
  <c r="BZ141" i="44" s="1"/>
  <c r="BL147" i="44"/>
  <c r="BZ147" i="44" s="1"/>
  <c r="BL167" i="44"/>
  <c r="BZ167" i="44" s="1"/>
  <c r="BL134" i="44"/>
  <c r="BZ134" i="44" s="1"/>
  <c r="BL378" i="44"/>
  <c r="BZ378" i="44" s="1"/>
  <c r="BL10" i="44"/>
  <c r="BZ10" i="44" s="1"/>
  <c r="CA10" i="44" s="1"/>
  <c r="BL256" i="44"/>
  <c r="BL965" i="44"/>
  <c r="BL74" i="44"/>
  <c r="BL971" i="44"/>
  <c r="BZ971" i="44" s="1"/>
  <c r="BL969" i="44"/>
  <c r="BZ969" i="44" s="1"/>
  <c r="CA969" i="44" s="1"/>
  <c r="BL78" i="44"/>
  <c r="BZ78" i="44" s="1"/>
  <c r="CA78" i="44" s="1"/>
  <c r="BL205" i="44"/>
  <c r="BZ205" i="44" s="1"/>
  <c r="BL203" i="44"/>
  <c r="BZ203" i="44" s="1"/>
  <c r="BL83" i="44"/>
  <c r="BL202" i="44"/>
  <c r="BZ202" i="44" s="1"/>
  <c r="BL966" i="44"/>
  <c r="BZ966" i="44" s="1"/>
  <c r="CA966" i="44" s="1"/>
  <c r="BL84" i="44"/>
  <c r="BZ84" i="44" s="1"/>
  <c r="CA84" i="44" s="1"/>
  <c r="BL157" i="44"/>
  <c r="BZ157" i="44" s="1"/>
  <c r="BL160" i="44"/>
  <c r="BL976" i="44"/>
  <c r="BZ976" i="44" s="1"/>
  <c r="CA976" i="44" s="1"/>
  <c r="BL386" i="44"/>
  <c r="BZ386" i="44" s="1"/>
  <c r="BL374" i="44"/>
  <c r="BZ374" i="44" s="1"/>
  <c r="BL250" i="44"/>
  <c r="BZ250" i="44" s="1"/>
  <c r="CA250" i="44" s="1"/>
  <c r="BL206" i="44"/>
  <c r="BZ206" i="44" s="1"/>
  <c r="BL145" i="44"/>
  <c r="BZ145" i="44" s="1"/>
  <c r="BL154" i="44"/>
  <c r="BZ154" i="44" s="1"/>
  <c r="BL372" i="44"/>
  <c r="BZ372" i="44" s="1"/>
  <c r="BL962" i="44"/>
  <c r="BZ962" i="44" s="1"/>
  <c r="CA962" i="44" s="1"/>
  <c r="BL133" i="44"/>
  <c r="BZ133" i="44" s="1"/>
  <c r="BL164" i="44"/>
  <c r="BZ164" i="44" s="1"/>
  <c r="BL253" i="44"/>
  <c r="BZ253" i="44" s="1"/>
  <c r="CA253" i="44" s="1"/>
  <c r="BL251" i="44"/>
  <c r="BL257" i="44"/>
  <c r="BZ257" i="44" s="1"/>
  <c r="BL85" i="44"/>
  <c r="BZ85" i="44" s="1"/>
  <c r="CA85" i="44" s="1"/>
  <c r="BL970" i="44"/>
  <c r="BZ970" i="44" s="1"/>
  <c r="BL961" i="44"/>
  <c r="BZ961" i="44" s="1"/>
  <c r="BL379" i="44"/>
  <c r="BZ379" i="44" s="1"/>
  <c r="BL135" i="44"/>
  <c r="BZ135" i="44" s="1"/>
  <c r="BL381" i="44"/>
  <c r="BZ381" i="44" s="1"/>
  <c r="BL129" i="44"/>
  <c r="BZ129" i="44" s="1"/>
  <c r="CA129" i="44" s="1"/>
  <c r="BL968" i="44"/>
  <c r="BZ968" i="44" s="1"/>
  <c r="BL136" i="44"/>
  <c r="BZ136" i="44" s="1"/>
  <c r="BL153" i="44"/>
  <c r="BZ153" i="44" s="1"/>
  <c r="CA153" i="44" s="1"/>
  <c r="BL168" i="44"/>
  <c r="BZ168" i="44" s="1"/>
  <c r="CA168" i="44" s="1"/>
  <c r="BL150" i="44"/>
  <c r="BZ150" i="44" s="1"/>
  <c r="BL975" i="44"/>
  <c r="BZ975" i="44" s="1"/>
  <c r="CA975" i="44" s="1"/>
  <c r="BL137" i="44"/>
  <c r="BZ137" i="44" s="1"/>
  <c r="CA137" i="44" s="1"/>
  <c r="BL152" i="44"/>
  <c r="BL79" i="44"/>
  <c r="BZ79" i="44" s="1"/>
  <c r="BL972" i="44"/>
  <c r="BZ972" i="44" s="1"/>
  <c r="BL131" i="44"/>
  <c r="BZ131" i="44" s="1"/>
  <c r="BL383" i="44"/>
  <c r="BZ383" i="44" s="1"/>
  <c r="BL377" i="44"/>
  <c r="BZ377" i="44" s="1"/>
  <c r="BL87" i="44"/>
  <c r="BL178" i="44"/>
  <c r="BZ178" i="44" s="1"/>
  <c r="BL130" i="44"/>
  <c r="BZ130" i="44" s="1"/>
  <c r="CA130" i="44" s="1"/>
  <c r="BL371" i="44"/>
  <c r="BZ371" i="44" s="1"/>
  <c r="BL151" i="44"/>
  <c r="BZ151" i="44" s="1"/>
  <c r="CA151" i="44" s="1"/>
  <c r="BL169" i="44"/>
  <c r="BZ169" i="44" s="1"/>
  <c r="BL173" i="44"/>
  <c r="BL974" i="44"/>
  <c r="BL384" i="44"/>
  <c r="BZ384" i="44" s="1"/>
  <c r="BL140" i="44"/>
  <c r="BZ140" i="44" s="1"/>
  <c r="BL81" i="44"/>
  <c r="BZ81" i="44" s="1"/>
  <c r="CA81" i="44" s="1"/>
  <c r="BL960" i="44"/>
  <c r="BL959" i="44"/>
  <c r="BZ959" i="44" s="1"/>
  <c r="BS998" i="44"/>
  <c r="BR265" i="44"/>
  <c r="BS265" i="44" s="1"/>
  <c r="BI59" i="44"/>
  <c r="BT59" i="44" s="1"/>
  <c r="BU59" i="44" s="1"/>
  <c r="BI222" i="44"/>
  <c r="BT222" i="44" s="1"/>
  <c r="BI643" i="44"/>
  <c r="BT643" i="44" s="1"/>
  <c r="BI417" i="44"/>
  <c r="BT417" i="44" s="1"/>
  <c r="BI276" i="44"/>
  <c r="BT276" i="44" s="1"/>
  <c r="BI707" i="44"/>
  <c r="BT707" i="44" s="1"/>
  <c r="BI523" i="44"/>
  <c r="BT523" i="44" s="1"/>
  <c r="BI38" i="44"/>
  <c r="BT38" i="44" s="1"/>
  <c r="BI773" i="44"/>
  <c r="BT773" i="44" s="1"/>
  <c r="BI790" i="44"/>
  <c r="BT790" i="44" s="1"/>
  <c r="BI339" i="44"/>
  <c r="BT339" i="44" s="1"/>
  <c r="BU339" i="44" s="1"/>
  <c r="BI334" i="44"/>
  <c r="BI808" i="44"/>
  <c r="BT808" i="44" s="1"/>
  <c r="BI796" i="44"/>
  <c r="BT796" i="44" s="1"/>
  <c r="BI30" i="44"/>
  <c r="BT30" i="44" s="1"/>
  <c r="BI428" i="44"/>
  <c r="BI48" i="44"/>
  <c r="BT48" i="44" s="1"/>
  <c r="BI34" i="44"/>
  <c r="BI13" i="44"/>
  <c r="BI23" i="44"/>
  <c r="BT23" i="44" s="1"/>
  <c r="BU23" i="44" s="1"/>
  <c r="BI35" i="44"/>
  <c r="BT35" i="44" s="1"/>
  <c r="BU35" i="44" s="1"/>
  <c r="BI65" i="44"/>
  <c r="BT65" i="44" s="1"/>
  <c r="BI753" i="44"/>
  <c r="BT753" i="44" s="1"/>
  <c r="BI759" i="44"/>
  <c r="BT759" i="44" s="1"/>
  <c r="BI803" i="44"/>
  <c r="BT803" i="44" s="1"/>
  <c r="BI708" i="44"/>
  <c r="BT708" i="44" s="1"/>
  <c r="BI694" i="44"/>
  <c r="BT694" i="44" s="1"/>
  <c r="BI689" i="44"/>
  <c r="BI41" i="44"/>
  <c r="BT41" i="44" s="1"/>
  <c r="BU41" i="44" s="1"/>
  <c r="BI763" i="44"/>
  <c r="BT763" i="44" s="1"/>
  <c r="BI347" i="44"/>
  <c r="BT347" i="44" s="1"/>
  <c r="BU347" i="44" s="1"/>
  <c r="BI56" i="44"/>
  <c r="BT56" i="44" s="1"/>
  <c r="BU56" i="44" s="1"/>
  <c r="BI29" i="44"/>
  <c r="BT29" i="44" s="1"/>
  <c r="BU29" i="44" s="1"/>
  <c r="BI223" i="44"/>
  <c r="BT223" i="44" s="1"/>
  <c r="BI28" i="44"/>
  <c r="BT28" i="44" s="1"/>
  <c r="BU28" i="44" s="1"/>
  <c r="BI343" i="44"/>
  <c r="BT343" i="44" s="1"/>
  <c r="BU343" i="44" s="1"/>
  <c r="BI60" i="44"/>
  <c r="BT60" i="44" s="1"/>
  <c r="BI274" i="44"/>
  <c r="BT274" i="44" s="1"/>
  <c r="BI577" i="44"/>
  <c r="BT577" i="44" s="1"/>
  <c r="BI517" i="44"/>
  <c r="BI409" i="44"/>
  <c r="BT409" i="44" s="1"/>
  <c r="BI582" i="44"/>
  <c r="BT582" i="44" s="1"/>
  <c r="BI337" i="44"/>
  <c r="BT337" i="44" s="1"/>
  <c r="BU337" i="44" s="1"/>
  <c r="BI642" i="44"/>
  <c r="BT642" i="44" s="1"/>
  <c r="BI342" i="44"/>
  <c r="BT342" i="44" s="1"/>
  <c r="BI235" i="44"/>
  <c r="BT235" i="44" s="1"/>
  <c r="BI695" i="44"/>
  <c r="BT695" i="44" s="1"/>
  <c r="BI573" i="44"/>
  <c r="BI795" i="44"/>
  <c r="BT795" i="44" s="1"/>
  <c r="BI62" i="44"/>
  <c r="BT62" i="44" s="1"/>
  <c r="BU62" i="44" s="1"/>
  <c r="BI705" i="44"/>
  <c r="BT705" i="44" s="1"/>
  <c r="BI575" i="44"/>
  <c r="BT575" i="44" s="1"/>
  <c r="BU575" i="44" s="1"/>
  <c r="BI273" i="44"/>
  <c r="BI234" i="44"/>
  <c r="BT234" i="44" s="1"/>
  <c r="BI228" i="44"/>
  <c r="BT228" i="44" s="1"/>
  <c r="BI139" i="44"/>
  <c r="BT139" i="44" s="1"/>
  <c r="BU139" i="44" s="1"/>
  <c r="BI63" i="44"/>
  <c r="BT63" i="44" s="1"/>
  <c r="BU63" i="44" s="1"/>
  <c r="BI1009" i="44"/>
  <c r="BT1009" i="44" s="1"/>
  <c r="BI629" i="44"/>
  <c r="BT629" i="44" s="1"/>
  <c r="BI233" i="44"/>
  <c r="BT233" i="44" s="1"/>
  <c r="BI54" i="44"/>
  <c r="BI415" i="44"/>
  <c r="BT415" i="44" s="1"/>
  <c r="BI45" i="44"/>
  <c r="BT45" i="44" s="1"/>
  <c r="BU45" i="44" s="1"/>
  <c r="BI950" i="44"/>
  <c r="BT950" i="44" s="1"/>
  <c r="BI899" i="44"/>
  <c r="BI920" i="44"/>
  <c r="BT920" i="44" s="1"/>
  <c r="BI601" i="44"/>
  <c r="BT601" i="44" s="1"/>
  <c r="BI928" i="44"/>
  <c r="BT928" i="44" s="1"/>
  <c r="BU928" i="44" s="1"/>
  <c r="BI923" i="44"/>
  <c r="BT923" i="44" s="1"/>
  <c r="BU923" i="44" s="1"/>
  <c r="BI932" i="44"/>
  <c r="BI346" i="44"/>
  <c r="BI935" i="44"/>
  <c r="BT935" i="44" s="1"/>
  <c r="BI569" i="44"/>
  <c r="BT569" i="44" s="1"/>
  <c r="BI949" i="44"/>
  <c r="BT949" i="44" s="1"/>
  <c r="BI916" i="44"/>
  <c r="BI412" i="44"/>
  <c r="BI628" i="44"/>
  <c r="BT628" i="44" s="1"/>
  <c r="BI953" i="44"/>
  <c r="BI619" i="44"/>
  <c r="BT619" i="44" s="1"/>
  <c r="BI981" i="44"/>
  <c r="BT981" i="44" s="1"/>
  <c r="BI302" i="44"/>
  <c r="BT302" i="44" s="1"/>
  <c r="BI391" i="44"/>
  <c r="BT391" i="44" s="1"/>
  <c r="BI486" i="44"/>
  <c r="BT486" i="44" s="1"/>
  <c r="BI306" i="44"/>
  <c r="BI467" i="44"/>
  <c r="BT467" i="44" s="1"/>
  <c r="BI677" i="44"/>
  <c r="BT677" i="44" s="1"/>
  <c r="BU677" i="44" s="1"/>
  <c r="BI989" i="44"/>
  <c r="BT989" i="44" s="1"/>
  <c r="BU989" i="44" s="1"/>
  <c r="BI635" i="44"/>
  <c r="BI644" i="44"/>
  <c r="BT644" i="44" s="1"/>
  <c r="BI659" i="44"/>
  <c r="BT659" i="44" s="1"/>
  <c r="BI393" i="44"/>
  <c r="BT393" i="44" s="1"/>
  <c r="BI638" i="44"/>
  <c r="BT638" i="44" s="1"/>
  <c r="BI180" i="44"/>
  <c r="BI1007" i="44"/>
  <c r="BT1007" i="44" s="1"/>
  <c r="BI97" i="44"/>
  <c r="BT97" i="44" s="1"/>
  <c r="BU97" i="44" s="1"/>
  <c r="BI345" i="44"/>
  <c r="BT345" i="44" s="1"/>
  <c r="BI301" i="44"/>
  <c r="BT301" i="44" s="1"/>
  <c r="BI159" i="44"/>
  <c r="BT159" i="44" s="1"/>
  <c r="BU159" i="44" s="1"/>
  <c r="BI880" i="44"/>
  <c r="BT880" i="44" s="1"/>
  <c r="BU880" i="44" s="1"/>
  <c r="BI213" i="44"/>
  <c r="BT213" i="44" s="1"/>
  <c r="BI265" i="44"/>
  <c r="BI805" i="44"/>
  <c r="BT805" i="44" s="1"/>
  <c r="BI210" i="44"/>
  <c r="BT210" i="44" s="1"/>
  <c r="BI878" i="44"/>
  <c r="BT878" i="44" s="1"/>
  <c r="BI865" i="44"/>
  <c r="BT865" i="44" s="1"/>
  <c r="BU865" i="44" s="1"/>
  <c r="BI248" i="44"/>
  <c r="BI304" i="44"/>
  <c r="BT304" i="44" s="1"/>
  <c r="BI508" i="44"/>
  <c r="BT508" i="44" s="1"/>
  <c r="BI39" i="44"/>
  <c r="BT39" i="44" s="1"/>
  <c r="BU39" i="44" s="1"/>
  <c r="BI442" i="44"/>
  <c r="BT442" i="44" s="1"/>
  <c r="BU442" i="44" s="1"/>
  <c r="BI778" i="44"/>
  <c r="BT778" i="44" s="1"/>
  <c r="BI272" i="44"/>
  <c r="BI470" i="44"/>
  <c r="BT470" i="44" s="1"/>
  <c r="BI711" i="44"/>
  <c r="BI441" i="44"/>
  <c r="BT441" i="44" s="1"/>
  <c r="BI525" i="44"/>
  <c r="BT525" i="44" s="1"/>
  <c r="BI477" i="44"/>
  <c r="BT477" i="44" s="1"/>
  <c r="BI754" i="44"/>
  <c r="BT754" i="44" s="1"/>
  <c r="BI777" i="44"/>
  <c r="BT777" i="44" s="1"/>
  <c r="BI232" i="44"/>
  <c r="BT232" i="44" s="1"/>
  <c r="BI732" i="44"/>
  <c r="BT732" i="44" s="1"/>
  <c r="BI112" i="44"/>
  <c r="BT112" i="44" s="1"/>
  <c r="BI396" i="44"/>
  <c r="BT396" i="44" s="1"/>
  <c r="BI936" i="44"/>
  <c r="BT936" i="44" s="1"/>
  <c r="BU936" i="44" s="1"/>
  <c r="BI942" i="44"/>
  <c r="BT942" i="44" s="1"/>
  <c r="BU942" i="44" s="1"/>
  <c r="BI561" i="44"/>
  <c r="BI957" i="44"/>
  <c r="BT957" i="44" s="1"/>
  <c r="BI241" i="44"/>
  <c r="BT241" i="44" s="1"/>
  <c r="BU241" i="44" s="1"/>
  <c r="BI516" i="44"/>
  <c r="BT516" i="44" s="1"/>
  <c r="BU516" i="44" s="1"/>
  <c r="BI567" i="44"/>
  <c r="BT567" i="44" s="1"/>
  <c r="BI698" i="44"/>
  <c r="BT698" i="44" s="1"/>
  <c r="BI47" i="44"/>
  <c r="BT47" i="44" s="1"/>
  <c r="BI728" i="44"/>
  <c r="BI69" i="44"/>
  <c r="BT69" i="44" s="1"/>
  <c r="BU69" i="44" s="1"/>
  <c r="BI194" i="44"/>
  <c r="BT194" i="44" s="1"/>
  <c r="BI828" i="44"/>
  <c r="BT828" i="44" s="1"/>
  <c r="BU828" i="44" s="1"/>
  <c r="BI702" i="44"/>
  <c r="BT702" i="44" s="1"/>
  <c r="BI435" i="44"/>
  <c r="BT435" i="44" s="1"/>
  <c r="BI121" i="44"/>
  <c r="BT121" i="44" s="1"/>
  <c r="BI361" i="44"/>
  <c r="BT361" i="44" s="1"/>
  <c r="BU361" i="44" s="1"/>
  <c r="BI184" i="44"/>
  <c r="BT184" i="44" s="1"/>
  <c r="BU184" i="44" s="1"/>
  <c r="BI902" i="44"/>
  <c r="BT902" i="44" s="1"/>
  <c r="BU902" i="44" s="1"/>
  <c r="BI625" i="44"/>
  <c r="BT625" i="44" s="1"/>
  <c r="BU625" i="44" s="1"/>
  <c r="BI596" i="44"/>
  <c r="BT596" i="44" s="1"/>
  <c r="BI931" i="44"/>
  <c r="BT931" i="44" s="1"/>
  <c r="BI542" i="44"/>
  <c r="BT542" i="44" s="1"/>
  <c r="BI485" i="44"/>
  <c r="BT485" i="44" s="1"/>
  <c r="BI919" i="44"/>
  <c r="BI297" i="44"/>
  <c r="BT297" i="44" s="1"/>
  <c r="BI500" i="44"/>
  <c r="BT500" i="44" s="1"/>
  <c r="BI938" i="44"/>
  <c r="BT938" i="44" s="1"/>
  <c r="BI667" i="44"/>
  <c r="BT667" i="44" s="1"/>
  <c r="BI410" i="44"/>
  <c r="BT410" i="44" s="1"/>
  <c r="BI425" i="44"/>
  <c r="BT425" i="44" s="1"/>
  <c r="BI551" i="44"/>
  <c r="BT551" i="44" s="1"/>
  <c r="BI941" i="44"/>
  <c r="BT941" i="44" s="1"/>
  <c r="BU941" i="44" s="1"/>
  <c r="BI481" i="44"/>
  <c r="BT481" i="44" s="1"/>
  <c r="BI640" i="44"/>
  <c r="BT640" i="44" s="1"/>
  <c r="BU640" i="44" s="1"/>
  <c r="BI1005" i="44"/>
  <c r="BT1005" i="44" s="1"/>
  <c r="BI493" i="44"/>
  <c r="BT493" i="44" s="1"/>
  <c r="BU493" i="44" s="1"/>
  <c r="BI637" i="44"/>
  <c r="BT637" i="44" s="1"/>
  <c r="BU637" i="44" s="1"/>
  <c r="BI530" i="44"/>
  <c r="BT530" i="44" s="1"/>
  <c r="BI905" i="44"/>
  <c r="BT905" i="44" s="1"/>
  <c r="BU905" i="44" s="1"/>
  <c r="BI607" i="44"/>
  <c r="BT607" i="44" s="1"/>
  <c r="BI355" i="44"/>
  <c r="BT355" i="44" s="1"/>
  <c r="BI595" i="44"/>
  <c r="BT595" i="44" s="1"/>
  <c r="BI584" i="44"/>
  <c r="BT584" i="44" s="1"/>
  <c r="BU584" i="44" s="1"/>
  <c r="BI611" i="44"/>
  <c r="BT611" i="44" s="1"/>
  <c r="BI431" i="44"/>
  <c r="BT431" i="44" s="1"/>
  <c r="BI509" i="44"/>
  <c r="BT509" i="44" s="1"/>
  <c r="BI1006" i="44"/>
  <c r="BT1006" i="44" s="1"/>
  <c r="BI73" i="44"/>
  <c r="BI492" i="44"/>
  <c r="BT492" i="44" s="1"/>
  <c r="BI647" i="44"/>
  <c r="BT647" i="44" s="1"/>
  <c r="BI463" i="44"/>
  <c r="BT463" i="44" s="1"/>
  <c r="BI436" i="44"/>
  <c r="BT436" i="44" s="1"/>
  <c r="BU436" i="44" s="1"/>
  <c r="BI33" i="44"/>
  <c r="BT33" i="44" s="1"/>
  <c r="BU33" i="44" s="1"/>
  <c r="BI769" i="44"/>
  <c r="BT769" i="44" s="1"/>
  <c r="BI43" i="44"/>
  <c r="BI430" i="44"/>
  <c r="BT430" i="44" s="1"/>
  <c r="BU430" i="44" s="1"/>
  <c r="BI113" i="44"/>
  <c r="BT113" i="44" s="1"/>
  <c r="BI298" i="44"/>
  <c r="BT298" i="44" s="1"/>
  <c r="BI198" i="44"/>
  <c r="BT198" i="44" s="1"/>
  <c r="BI128" i="44"/>
  <c r="BT128" i="44" s="1"/>
  <c r="BI127" i="44"/>
  <c r="BT127" i="44" s="1"/>
  <c r="BI107" i="44"/>
  <c r="BT107" i="44" s="1"/>
  <c r="BI483" i="44"/>
  <c r="BT483" i="44" s="1"/>
  <c r="BI830" i="44"/>
  <c r="BT830" i="44" s="1"/>
  <c r="BI781" i="44"/>
  <c r="BT781" i="44" s="1"/>
  <c r="BI171" i="44"/>
  <c r="BT171" i="44" s="1"/>
  <c r="BU171" i="44" s="1"/>
  <c r="BI856" i="44"/>
  <c r="BT856" i="44" s="1"/>
  <c r="BI877" i="44"/>
  <c r="BI310" i="44"/>
  <c r="BT310" i="44" s="1"/>
  <c r="BI244" i="44"/>
  <c r="BT244" i="44" s="1"/>
  <c r="BU244" i="44" s="1"/>
  <c r="BI764" i="44"/>
  <c r="BT764" i="44" s="1"/>
  <c r="BI794" i="44"/>
  <c r="BI215" i="44"/>
  <c r="BT215" i="44" s="1"/>
  <c r="BI403" i="44"/>
  <c r="BT403" i="44" s="1"/>
  <c r="BI266" i="44"/>
  <c r="BT266" i="44" s="1"/>
  <c r="BU266" i="44" s="1"/>
  <c r="BI847" i="44"/>
  <c r="BT847" i="44" s="1"/>
  <c r="BU847" i="44" s="1"/>
  <c r="BI895" i="44"/>
  <c r="BT895" i="44" s="1"/>
  <c r="BI460" i="44"/>
  <c r="BI480" i="44"/>
  <c r="BT480" i="44" s="1"/>
  <c r="BI806" i="44"/>
  <c r="BT806" i="44" s="1"/>
  <c r="BI943" i="44"/>
  <c r="BT943" i="44" s="1"/>
  <c r="BI946" i="44"/>
  <c r="BT946" i="44" s="1"/>
  <c r="BU946" i="44" s="1"/>
  <c r="BI955" i="44"/>
  <c r="BT955" i="44" s="1"/>
  <c r="BU955" i="44" s="1"/>
  <c r="BI190" i="44"/>
  <c r="BT190" i="44" s="1"/>
  <c r="BU190" i="44" s="1"/>
  <c r="BI185" i="44"/>
  <c r="BT185" i="44" s="1"/>
  <c r="BI907" i="44"/>
  <c r="BT907" i="44" s="1"/>
  <c r="BI405" i="44"/>
  <c r="BT405" i="44" s="1"/>
  <c r="BI506" i="44"/>
  <c r="BT506" i="44" s="1"/>
  <c r="BI937" i="44"/>
  <c r="BT937" i="44" s="1"/>
  <c r="BU937" i="44" s="1"/>
  <c r="BI598" i="44"/>
  <c r="BT598" i="44" s="1"/>
  <c r="BI947" i="44"/>
  <c r="BI929" i="44"/>
  <c r="BT929" i="44" s="1"/>
  <c r="BI613" i="44"/>
  <c r="BT613" i="44" s="1"/>
  <c r="BI898" i="44"/>
  <c r="BT898" i="44" s="1"/>
  <c r="BU898" i="44" s="1"/>
  <c r="BI211" i="44"/>
  <c r="BT211" i="44" s="1"/>
  <c r="BI333" i="44"/>
  <c r="BI219" i="44"/>
  <c r="BT219" i="44" s="1"/>
  <c r="BU219" i="44" s="1"/>
  <c r="BI952" i="44"/>
  <c r="BT952" i="44" s="1"/>
  <c r="BU952" i="44" s="1"/>
  <c r="BI670" i="44"/>
  <c r="BT670" i="44" s="1"/>
  <c r="BI365" i="44"/>
  <c r="BT365" i="44" s="1"/>
  <c r="BI468" i="44"/>
  <c r="BT468" i="44" s="1"/>
  <c r="BU468" i="44" s="1"/>
  <c r="BI622" i="44"/>
  <c r="BT622" i="44" s="1"/>
  <c r="BI538" i="44"/>
  <c r="BT538" i="44" s="1"/>
  <c r="BI605" i="44"/>
  <c r="BT605" i="44" s="1"/>
  <c r="BI317" i="44"/>
  <c r="BT317" i="44" s="1"/>
  <c r="BI432" i="44"/>
  <c r="BT432" i="44" s="1"/>
  <c r="BI356" i="44"/>
  <c r="BT356" i="44" s="1"/>
  <c r="BU356" i="44" s="1"/>
  <c r="BI115" i="44"/>
  <c r="BT115" i="44" s="1"/>
  <c r="BU115" i="44" s="1"/>
  <c r="BI665" i="44"/>
  <c r="BT665" i="44" s="1"/>
  <c r="BI424" i="44"/>
  <c r="BT424" i="44" s="1"/>
  <c r="BI437" i="44"/>
  <c r="BT437" i="44" s="1"/>
  <c r="BI70" i="44"/>
  <c r="BT70" i="44" s="1"/>
  <c r="BU70" i="44" s="1"/>
  <c r="BI716" i="44"/>
  <c r="BT716" i="44" s="1"/>
  <c r="BU716" i="44" s="1"/>
  <c r="BI556" i="44"/>
  <c r="BT556" i="44" s="1"/>
  <c r="BI821" i="44"/>
  <c r="BT821" i="44" s="1"/>
  <c r="BI887" i="44"/>
  <c r="BT887" i="44" s="1"/>
  <c r="BU887" i="44" s="1"/>
  <c r="BI791" i="44"/>
  <c r="BT791" i="44" s="1"/>
  <c r="BI95" i="44"/>
  <c r="BT95" i="44" s="1"/>
  <c r="BU95" i="44" s="1"/>
  <c r="BI275" i="44"/>
  <c r="BT275" i="44" s="1"/>
  <c r="BU275" i="44" s="1"/>
  <c r="BI352" i="44"/>
  <c r="BI868" i="44"/>
  <c r="BT868" i="44" s="1"/>
  <c r="BI454" i="44"/>
  <c r="BT454" i="44" s="1"/>
  <c r="BI832" i="44"/>
  <c r="BT832" i="44" s="1"/>
  <c r="BI15" i="44"/>
  <c r="BT15" i="44" s="1"/>
  <c r="BU15" i="44" s="1"/>
  <c r="BI572" i="44"/>
  <c r="BT572" i="44" s="1"/>
  <c r="BU572" i="44" s="1"/>
  <c r="BI854" i="44"/>
  <c r="BT854" i="44" s="1"/>
  <c r="BI245" i="44"/>
  <c r="BT245" i="44" s="1"/>
  <c r="BI364" i="44"/>
  <c r="BI489" i="44"/>
  <c r="BT489" i="44" s="1"/>
  <c r="BI860" i="44"/>
  <c r="BT860" i="44" s="1"/>
  <c r="BU860" i="44" s="1"/>
  <c r="BI466" i="44"/>
  <c r="BT466" i="44" s="1"/>
  <c r="BI892" i="44"/>
  <c r="BI366" i="44"/>
  <c r="BT366" i="44" s="1"/>
  <c r="BI498" i="44"/>
  <c r="BT498" i="44" s="1"/>
  <c r="BI106" i="44"/>
  <c r="BT106" i="44" s="1"/>
  <c r="BI92" i="44"/>
  <c r="BT92" i="44" s="1"/>
  <c r="BI886" i="44"/>
  <c r="BT886" i="44" s="1"/>
  <c r="BU886" i="44" s="1"/>
  <c r="BI583" i="44"/>
  <c r="BT583" i="44" s="1"/>
  <c r="BI433" i="44"/>
  <c r="BT433" i="44" s="1"/>
  <c r="BI116" i="44"/>
  <c r="BT116" i="44" s="1"/>
  <c r="BU116" i="44" s="1"/>
  <c r="BI829" i="44"/>
  <c r="BT829" i="44" s="1"/>
  <c r="BI1008" i="44"/>
  <c r="BT1008" i="44" s="1"/>
  <c r="BI872" i="44"/>
  <c r="BT872" i="44" s="1"/>
  <c r="BU872" i="44" s="1"/>
  <c r="BI119" i="44"/>
  <c r="BI271" i="44"/>
  <c r="BT271" i="44" s="1"/>
  <c r="BI853" i="44"/>
  <c r="BT853" i="44" s="1"/>
  <c r="BI58" i="44"/>
  <c r="BI841" i="44"/>
  <c r="BT841" i="44" s="1"/>
  <c r="BU841" i="44" s="1"/>
  <c r="BI889" i="44"/>
  <c r="BI22" i="44"/>
  <c r="BI814" i="44"/>
  <c r="BT814" i="44" s="1"/>
  <c r="BI606" i="44"/>
  <c r="BT606" i="44" s="1"/>
  <c r="BI238" i="44"/>
  <c r="BT238" i="44" s="1"/>
  <c r="BI807" i="44"/>
  <c r="BT807" i="44" s="1"/>
  <c r="BI686" i="44"/>
  <c r="BT686" i="44" s="1"/>
  <c r="BU686" i="44" s="1"/>
  <c r="BI161" i="44"/>
  <c r="BT161" i="44" s="1"/>
  <c r="BU161" i="44" s="1"/>
  <c r="BI851" i="44"/>
  <c r="BI420" i="44"/>
  <c r="BT420" i="44" s="1"/>
  <c r="BI739" i="44"/>
  <c r="BT739" i="44" s="1"/>
  <c r="BI761" i="44"/>
  <c r="BT761" i="44" s="1"/>
  <c r="BI863" i="44"/>
  <c r="BT863" i="44" s="1"/>
  <c r="BU863" i="44" s="1"/>
  <c r="BI733" i="44"/>
  <c r="BT733" i="44" s="1"/>
  <c r="BI429" i="44"/>
  <c r="BT429" i="44" s="1"/>
  <c r="BI562" i="44"/>
  <c r="BT562" i="44" s="1"/>
  <c r="BI574" i="44"/>
  <c r="BI690" i="44"/>
  <c r="BT690" i="44" s="1"/>
  <c r="BI873" i="44"/>
  <c r="BI540" i="44"/>
  <c r="BI600" i="44"/>
  <c r="BT600" i="44" s="1"/>
  <c r="BI833" i="44"/>
  <c r="BT833" i="44" s="1"/>
  <c r="BI715" i="44"/>
  <c r="BT715" i="44" s="1"/>
  <c r="BI691" i="44"/>
  <c r="BT691" i="44" s="1"/>
  <c r="BU691" i="44" s="1"/>
  <c r="BI891" i="44"/>
  <c r="BT891" i="44" s="1"/>
  <c r="BI552" i="44"/>
  <c r="BT552" i="44" s="1"/>
  <c r="BI983" i="44"/>
  <c r="BT983" i="44" s="1"/>
  <c r="BU983" i="44" s="1"/>
  <c r="BI825" i="44"/>
  <c r="BT825" i="44" s="1"/>
  <c r="BU825" i="44" s="1"/>
  <c r="BI414" i="44"/>
  <c r="BT414" i="44" s="1"/>
  <c r="BI615" i="44"/>
  <c r="BT615" i="44" s="1"/>
  <c r="BI331" i="44"/>
  <c r="BT331" i="44" s="1"/>
  <c r="BU331" i="44" s="1"/>
  <c r="BI684" i="44"/>
  <c r="BT684" i="44" s="1"/>
  <c r="BI591" i="44"/>
  <c r="BT591" i="44" s="1"/>
  <c r="BI675" i="44"/>
  <c r="BT675" i="44" s="1"/>
  <c r="BI819" i="44"/>
  <c r="BT819" i="44" s="1"/>
  <c r="BI912" i="44"/>
  <c r="BT912" i="44" s="1"/>
  <c r="BU912" i="44" s="1"/>
  <c r="BI654" i="44"/>
  <c r="BT654" i="44" s="1"/>
  <c r="BI555" i="44"/>
  <c r="BI587" i="44"/>
  <c r="BT587" i="44" s="1"/>
  <c r="BI546" i="44"/>
  <c r="BT546" i="44" s="1"/>
  <c r="BU546" i="44" s="1"/>
  <c r="BI858" i="44"/>
  <c r="BI534" i="44"/>
  <c r="BT534" i="44" s="1"/>
  <c r="BU534" i="44" s="1"/>
  <c r="BI703" i="44"/>
  <c r="BT703" i="44" s="1"/>
  <c r="BI588" i="44"/>
  <c r="BT588" i="44" s="1"/>
  <c r="BU588" i="44" s="1"/>
  <c r="BI581" i="44"/>
  <c r="BT581" i="44" s="1"/>
  <c r="BU581" i="44" s="1"/>
  <c r="BI913" i="44"/>
  <c r="BT913" i="44" s="1"/>
  <c r="BI649" i="44"/>
  <c r="BT649" i="44" s="1"/>
  <c r="BU649" i="44" s="1"/>
  <c r="BI196" i="44"/>
  <c r="BT196" i="44" s="1"/>
  <c r="BU196" i="44" s="1"/>
  <c r="BI285" i="44"/>
  <c r="BT285" i="44" s="1"/>
  <c r="BI270" i="44"/>
  <c r="BT270" i="44" s="1"/>
  <c r="BI1001" i="44"/>
  <c r="BT1001" i="44" s="1"/>
  <c r="BI503" i="44"/>
  <c r="BT503" i="44" s="1"/>
  <c r="BI419" i="44"/>
  <c r="BT419" i="44" s="1"/>
  <c r="BI267" i="44"/>
  <c r="BT267" i="44" s="1"/>
  <c r="BI834" i="44"/>
  <c r="BT834" i="44" s="1"/>
  <c r="BI915" i="44"/>
  <c r="BT915" i="44" s="1"/>
  <c r="BU915" i="44" s="1"/>
  <c r="BI656" i="44"/>
  <c r="BT656" i="44" s="1"/>
  <c r="BI712" i="44"/>
  <c r="BI876" i="44"/>
  <c r="BT876" i="44" s="1"/>
  <c r="BU876" i="44" s="1"/>
  <c r="BI357" i="44"/>
  <c r="BT357" i="44" s="1"/>
  <c r="BI505" i="44"/>
  <c r="BI459" i="44"/>
  <c r="BT459" i="44" s="1"/>
  <c r="BU459" i="44" s="1"/>
  <c r="BI696" i="44"/>
  <c r="BT696" i="44" s="1"/>
  <c r="BI513" i="44"/>
  <c r="BT513" i="44" s="1"/>
  <c r="BI126" i="44"/>
  <c r="BT126" i="44" s="1"/>
  <c r="BI632" i="44"/>
  <c r="BT632" i="44" s="1"/>
  <c r="BI338" i="44"/>
  <c r="BT338" i="44" s="1"/>
  <c r="BU338" i="44" s="1"/>
  <c r="BI67" i="44"/>
  <c r="BT67" i="44" s="1"/>
  <c r="BU67" i="44" s="1"/>
  <c r="BI390" i="44"/>
  <c r="BT390" i="44" s="1"/>
  <c r="BI341" i="44"/>
  <c r="BI27" i="44"/>
  <c r="BT27" i="44" s="1"/>
  <c r="BI451" i="44"/>
  <c r="BT451" i="44" s="1"/>
  <c r="BU451" i="44" s="1"/>
  <c r="BI110" i="44"/>
  <c r="BT110" i="44" s="1"/>
  <c r="BU110" i="44" s="1"/>
  <c r="BI201" i="44"/>
  <c r="BT201" i="44" s="1"/>
  <c r="BI177" i="44"/>
  <c r="BI183" i="44"/>
  <c r="BT183" i="44" s="1"/>
  <c r="BI446" i="44"/>
  <c r="BT446" i="44" s="1"/>
  <c r="BI101" i="44"/>
  <c r="BT101" i="44" s="1"/>
  <c r="BU101" i="44" s="1"/>
  <c r="BI884" i="44"/>
  <c r="BT884" i="44" s="1"/>
  <c r="BI118" i="44"/>
  <c r="BT118" i="44" s="1"/>
  <c r="BU118" i="44" s="1"/>
  <c r="BI896" i="44"/>
  <c r="BT896" i="44" s="1"/>
  <c r="BU896" i="44" s="1"/>
  <c r="BI104" i="44"/>
  <c r="BT104" i="44" s="1"/>
  <c r="BI19" i="44"/>
  <c r="BT19" i="44" s="1"/>
  <c r="BI418" i="44"/>
  <c r="BT418" i="44" s="1"/>
  <c r="BI469" i="44"/>
  <c r="BT469" i="44" s="1"/>
  <c r="BU469" i="44" s="1"/>
  <c r="BI268" i="44"/>
  <c r="BI239" i="44"/>
  <c r="BT239" i="44" s="1"/>
  <c r="BU239" i="44" s="1"/>
  <c r="BI16" i="44"/>
  <c r="BT16" i="44" s="1"/>
  <c r="BI874" i="44"/>
  <c r="BT874" i="44" s="1"/>
  <c r="BI515" i="44"/>
  <c r="BT515" i="44" s="1"/>
  <c r="BI883" i="44"/>
  <c r="BT883" i="44" s="1"/>
  <c r="BU883" i="44" s="1"/>
  <c r="BI66" i="44"/>
  <c r="BI850" i="44"/>
  <c r="BT850" i="44" s="1"/>
  <c r="BI495" i="44"/>
  <c r="BT495" i="44" s="1"/>
  <c r="BI815" i="44"/>
  <c r="BT815" i="44" s="1"/>
  <c r="BI363" i="44"/>
  <c r="BT363" i="44" s="1"/>
  <c r="BI547" i="44"/>
  <c r="BI553" i="44"/>
  <c r="BT553" i="44" s="1"/>
  <c r="BU553" i="44" s="1"/>
  <c r="BI779" i="44"/>
  <c r="BT779" i="44" s="1"/>
  <c r="BI758" i="44"/>
  <c r="BT758" i="44" s="1"/>
  <c r="BI324" i="44"/>
  <c r="BT324" i="44" s="1"/>
  <c r="BI225" i="44"/>
  <c r="BT225" i="44" s="1"/>
  <c r="BI908" i="44"/>
  <c r="BT908" i="44" s="1"/>
  <c r="BI497" i="44"/>
  <c r="BT497" i="44" s="1"/>
  <c r="BI328" i="44"/>
  <c r="BT328" i="44" s="1"/>
  <c r="BI187" i="44"/>
  <c r="BT187" i="44" s="1"/>
  <c r="BI535" i="44"/>
  <c r="BT535" i="44" s="1"/>
  <c r="BI676" i="44"/>
  <c r="BT676" i="44" s="1"/>
  <c r="BU676" i="44" s="1"/>
  <c r="BI199" i="44"/>
  <c r="BT199" i="44" s="1"/>
  <c r="BI578" i="44"/>
  <c r="BI237" i="44"/>
  <c r="BT237" i="44" s="1"/>
  <c r="BI998" i="44"/>
  <c r="BT998" i="44" s="1"/>
  <c r="BI977" i="44"/>
  <c r="BT977" i="44" s="1"/>
  <c r="BU977" i="44" s="1"/>
  <c r="BI315" i="44"/>
  <c r="BT315" i="44" s="1"/>
  <c r="BU315" i="44" s="1"/>
  <c r="BI351" i="44"/>
  <c r="BT351" i="44" s="1"/>
  <c r="BU351" i="44" s="1"/>
  <c r="BI627" i="44"/>
  <c r="BT627" i="44" s="1"/>
  <c r="BU627" i="44" s="1"/>
  <c r="BI903" i="44"/>
  <c r="BT903" i="44" s="1"/>
  <c r="BU903" i="44" s="1"/>
  <c r="BI549" i="44"/>
  <c r="BT549" i="44" s="1"/>
  <c r="BI750" i="44"/>
  <c r="BT750" i="44" s="1"/>
  <c r="BI564" i="44"/>
  <c r="BT564" i="44" s="1"/>
  <c r="BI687" i="44"/>
  <c r="BT687" i="44" s="1"/>
  <c r="BI11" i="44"/>
  <c r="BI558" i="44"/>
  <c r="BT558" i="44" s="1"/>
  <c r="BI756" i="44"/>
  <c r="BT756" i="44" s="1"/>
  <c r="BI699" i="44"/>
  <c r="BT699" i="44" s="1"/>
  <c r="BI843" i="44"/>
  <c r="BT843" i="44" s="1"/>
  <c r="BU843" i="44" s="1"/>
  <c r="BI771" i="44"/>
  <c r="BT771" i="44" s="1"/>
  <c r="BI434" i="44"/>
  <c r="BI359" i="44"/>
  <c r="BT359" i="44" s="1"/>
  <c r="BI775" i="44"/>
  <c r="BT775" i="44" s="1"/>
  <c r="BI221" i="44"/>
  <c r="BT221" i="44" s="1"/>
  <c r="BI836" i="44"/>
  <c r="BT836" i="44" s="1"/>
  <c r="BI550" i="44"/>
  <c r="BT550" i="44" s="1"/>
  <c r="BU550" i="44" s="1"/>
  <c r="BI439" i="44"/>
  <c r="BT439" i="44" s="1"/>
  <c r="BI230" i="44"/>
  <c r="BT230" i="44" s="1"/>
  <c r="BI247" i="44"/>
  <c r="BT247" i="44" s="1"/>
  <c r="BU247" i="44" s="1"/>
  <c r="BI862" i="44"/>
  <c r="BT862" i="44" s="1"/>
  <c r="BI42" i="44"/>
  <c r="BT42" i="44" s="1"/>
  <c r="BU42" i="44" s="1"/>
  <c r="BI218" i="44"/>
  <c r="BT218" i="44" s="1"/>
  <c r="BI17" i="44"/>
  <c r="BT17" i="44" s="1"/>
  <c r="BU17" i="44" s="1"/>
  <c r="BI438" i="44"/>
  <c r="BT438" i="44" s="1"/>
  <c r="BI663" i="44"/>
  <c r="BT663" i="44" s="1"/>
  <c r="BI870" i="44"/>
  <c r="BT870" i="44" s="1"/>
  <c r="BI697" i="44"/>
  <c r="BT697" i="44" s="1"/>
  <c r="BI994" i="44"/>
  <c r="BT994" i="44" s="1"/>
  <c r="BU994" i="44" s="1"/>
  <c r="BI951" i="44"/>
  <c r="BT951" i="44" s="1"/>
  <c r="BI576" i="44"/>
  <c r="BT576" i="44" s="1"/>
  <c r="BU576" i="44" s="1"/>
  <c r="BI510" i="44"/>
  <c r="BI488" i="44"/>
  <c r="BT488" i="44" s="1"/>
  <c r="BI465" i="44"/>
  <c r="BT465" i="44" s="1"/>
  <c r="BI839" i="44"/>
  <c r="BT839" i="44" s="1"/>
  <c r="BU839" i="44" s="1"/>
  <c r="BI105" i="44"/>
  <c r="BI592" i="44"/>
  <c r="BT592" i="44" s="1"/>
  <c r="BI930" i="44"/>
  <c r="BI721" i="44"/>
  <c r="BT721" i="44" s="1"/>
  <c r="BI798" i="44"/>
  <c r="BT798" i="44" s="1"/>
  <c r="BI453" i="44"/>
  <c r="BT453" i="44" s="1"/>
  <c r="BU453" i="44" s="1"/>
  <c r="BI440" i="44"/>
  <c r="BT440" i="44" s="1"/>
  <c r="BI748" i="44"/>
  <c r="BI597" i="44"/>
  <c r="BT597" i="44" s="1"/>
  <c r="BI32" i="44"/>
  <c r="BI102" i="44"/>
  <c r="BT102" i="44" s="1"/>
  <c r="BU102" i="44" s="1"/>
  <c r="BI170" i="44"/>
  <c r="BT170" i="44" s="1"/>
  <c r="BI476" i="44"/>
  <c r="BI988" i="44"/>
  <c r="BT988" i="44" s="1"/>
  <c r="BU988" i="44" s="1"/>
  <c r="BI507" i="44"/>
  <c r="BT507" i="44" s="1"/>
  <c r="BI774" i="44"/>
  <c r="BT774" i="44" s="1"/>
  <c r="BI840" i="44"/>
  <c r="BT840" i="44" s="1"/>
  <c r="BI809" i="44"/>
  <c r="BT809" i="44" s="1"/>
  <c r="BI755" i="44"/>
  <c r="BT755" i="44" s="1"/>
  <c r="BI544" i="44"/>
  <c r="BT544" i="44" s="1"/>
  <c r="BI636" i="44"/>
  <c r="BT636" i="44" s="1"/>
  <c r="BI348" i="44"/>
  <c r="BI565" i="44"/>
  <c r="BT565" i="44" s="1"/>
  <c r="BI760" i="44"/>
  <c r="BT760" i="44" s="1"/>
  <c r="BI609" i="44"/>
  <c r="BT609" i="44" s="1"/>
  <c r="BI831" i="44"/>
  <c r="BT831" i="44" s="1"/>
  <c r="BI305" i="44"/>
  <c r="BT305" i="44" s="1"/>
  <c r="BI738" i="44"/>
  <c r="BT738" i="44" s="1"/>
  <c r="BI427" i="44"/>
  <c r="BT427" i="44" s="1"/>
  <c r="BI672" i="44"/>
  <c r="BT672" i="44" s="1"/>
  <c r="BI630" i="44"/>
  <c r="BT630" i="44" s="1"/>
  <c r="BI789" i="44"/>
  <c r="BT789" i="44" s="1"/>
  <c r="BI979" i="44"/>
  <c r="BT979" i="44" s="1"/>
  <c r="BU979" i="44" s="1"/>
  <c r="BI933" i="44"/>
  <c r="BT933" i="44" s="1"/>
  <c r="BI736" i="44"/>
  <c r="BT736" i="44" s="1"/>
  <c r="BI727" i="44"/>
  <c r="BT727" i="44" s="1"/>
  <c r="BU727" i="44" s="1"/>
  <c r="BI792" i="44"/>
  <c r="BI709" i="44"/>
  <c r="BT709" i="44" s="1"/>
  <c r="BI490" i="44"/>
  <c r="BT490" i="44" s="1"/>
  <c r="BI570" i="44"/>
  <c r="BT570" i="44" s="1"/>
  <c r="BI852" i="44"/>
  <c r="BT852" i="44" s="1"/>
  <c r="BU852" i="44" s="1"/>
  <c r="BI55" i="44"/>
  <c r="BT55" i="44" s="1"/>
  <c r="BI188" i="44"/>
  <c r="BT188" i="44" s="1"/>
  <c r="BI413" i="44"/>
  <c r="BT413" i="44" s="1"/>
  <c r="BI604" i="44"/>
  <c r="BT604" i="44" s="1"/>
  <c r="BU604" i="44" s="1"/>
  <c r="BI264" i="44"/>
  <c r="BI548" i="44"/>
  <c r="BT548" i="44" s="1"/>
  <c r="BI401" i="44"/>
  <c r="BT401" i="44" s="1"/>
  <c r="BI279" i="44"/>
  <c r="BT279" i="44" s="1"/>
  <c r="BI404" i="44"/>
  <c r="BT404" i="44" s="1"/>
  <c r="BI455" i="44"/>
  <c r="BI389" i="44"/>
  <c r="BT389" i="44" s="1"/>
  <c r="BI291" i="44"/>
  <c r="BT291" i="44" s="1"/>
  <c r="BU291" i="44" s="1"/>
  <c r="BI616" i="44"/>
  <c r="BT616" i="44" s="1"/>
  <c r="BI911" i="44"/>
  <c r="BT911" i="44" s="1"/>
  <c r="BU911" i="44" s="1"/>
  <c r="BI922" i="44"/>
  <c r="BT922" i="44" s="1"/>
  <c r="BU922" i="44" s="1"/>
  <c r="BI917" i="44"/>
  <c r="BI901" i="44"/>
  <c r="BI395" i="44"/>
  <c r="BT395" i="44" s="1"/>
  <c r="BI491" i="44"/>
  <c r="BT491" i="44" s="1"/>
  <c r="BU491" i="44" s="1"/>
  <c r="BI12" i="44"/>
  <c r="BT12" i="44" s="1"/>
  <c r="BU12" i="44" s="1"/>
  <c r="BI280" i="44"/>
  <c r="BT280" i="44" s="1"/>
  <c r="BI827" i="44"/>
  <c r="BI21" i="44"/>
  <c r="BT21" i="44" s="1"/>
  <c r="BU21" i="44" s="1"/>
  <c r="BI321" i="44"/>
  <c r="BT321" i="44" s="1"/>
  <c r="BI997" i="44"/>
  <c r="BT997" i="44" s="1"/>
  <c r="BU997" i="44" s="1"/>
  <c r="BI539" i="44"/>
  <c r="BT539" i="44" s="1"/>
  <c r="BI590" i="44"/>
  <c r="BT590" i="44" s="1"/>
  <c r="BI163" i="44"/>
  <c r="BI926" i="44"/>
  <c r="BI655" i="44"/>
  <c r="BT655" i="44" s="1"/>
  <c r="BI91" i="44"/>
  <c r="BT91" i="44" s="1"/>
  <c r="BU91" i="44" s="1"/>
  <c r="BI284" i="44"/>
  <c r="BI662" i="44"/>
  <c r="BT662" i="44" s="1"/>
  <c r="BI323" i="44"/>
  <c r="BT323" i="44" s="1"/>
  <c r="BI683" i="44"/>
  <c r="BT683" i="44" s="1"/>
  <c r="BI462" i="44"/>
  <c r="BT462" i="44" s="1"/>
  <c r="BI367" i="44"/>
  <c r="BT367" i="44" s="1"/>
  <c r="BU367" i="44" s="1"/>
  <c r="BI197" i="44"/>
  <c r="BT197" i="44" s="1"/>
  <c r="BI713" i="44"/>
  <c r="BT713" i="44" s="1"/>
  <c r="BU713" i="44" s="1"/>
  <c r="BI701" i="44"/>
  <c r="BT701" i="44" s="1"/>
  <c r="BI623" i="44"/>
  <c r="BT623" i="44" s="1"/>
  <c r="BI308" i="44"/>
  <c r="BT308" i="44" s="1"/>
  <c r="BI303" i="44"/>
  <c r="BT303" i="44" s="1"/>
  <c r="BI802" i="44"/>
  <c r="BI844" i="44"/>
  <c r="BT844" i="44" s="1"/>
  <c r="BU844" i="44" s="1"/>
  <c r="BI124" i="44"/>
  <c r="BI72" i="44"/>
  <c r="BT72" i="44" s="1"/>
  <c r="BU72" i="44" s="1"/>
  <c r="BI325" i="44"/>
  <c r="BT325" i="44" s="1"/>
  <c r="BI269" i="44"/>
  <c r="BT269" i="44" s="1"/>
  <c r="BI259" i="44"/>
  <c r="BI890" i="44"/>
  <c r="BT890" i="44" s="1"/>
  <c r="BU890" i="44" s="1"/>
  <c r="BI57" i="44"/>
  <c r="BT57" i="44" s="1"/>
  <c r="BU57" i="44" s="1"/>
  <c r="BI313" i="44"/>
  <c r="BT313" i="44" s="1"/>
  <c r="BI123" i="44"/>
  <c r="BT123" i="44" s="1"/>
  <c r="BI730" i="44"/>
  <c r="BT730" i="44" s="1"/>
  <c r="BI633" i="44"/>
  <c r="BT633" i="44" s="1"/>
  <c r="BI954" i="44"/>
  <c r="BT954" i="44" s="1"/>
  <c r="BU954" i="44" s="1"/>
  <c r="BI594" i="44"/>
  <c r="BT594" i="44" s="1"/>
  <c r="BI837" i="44"/>
  <c r="BT837" i="44" s="1"/>
  <c r="BI50" i="44"/>
  <c r="BT50" i="44" s="1"/>
  <c r="BU50" i="44" s="1"/>
  <c r="BI822" i="44"/>
  <c r="BT822" i="44" s="1"/>
  <c r="BU822" i="44" s="1"/>
  <c r="BI743" i="44"/>
  <c r="BT743" i="44" s="1"/>
  <c r="BI612" i="44"/>
  <c r="BT612" i="44" s="1"/>
  <c r="BU612" i="44" s="1"/>
  <c r="BI411" i="44"/>
  <c r="BT411" i="44" s="1"/>
  <c r="BI991" i="44"/>
  <c r="BI767" i="44"/>
  <c r="BT767" i="44" s="1"/>
  <c r="BI71" i="44"/>
  <c r="BT71" i="44" s="1"/>
  <c r="BU71" i="44" s="1"/>
  <c r="BI90" i="44"/>
  <c r="BT90" i="44" s="1"/>
  <c r="BU90" i="44" s="1"/>
  <c r="BI714" i="44"/>
  <c r="BT714" i="44" s="1"/>
  <c r="BI879" i="44"/>
  <c r="BT879" i="44" s="1"/>
  <c r="BU879" i="44" s="1"/>
  <c r="BI845" i="44"/>
  <c r="BT845" i="44" s="1"/>
  <c r="BI94" i="44"/>
  <c r="BT94" i="44" s="1"/>
  <c r="BI875" i="44"/>
  <c r="BT875" i="44" s="1"/>
  <c r="BU875" i="44" s="1"/>
  <c r="BI894" i="44"/>
  <c r="BI217" i="44"/>
  <c r="BT217" i="44" s="1"/>
  <c r="BI700" i="44"/>
  <c r="BT700" i="44" s="1"/>
  <c r="BU700" i="44" s="1"/>
  <c r="BI816" i="44"/>
  <c r="BT816" i="44" s="1"/>
  <c r="BI742" i="44"/>
  <c r="BT742" i="44" s="1"/>
  <c r="BI772" i="44"/>
  <c r="BT772" i="44" s="1"/>
  <c r="BI98" i="44"/>
  <c r="BT98" i="44" s="1"/>
  <c r="BU98" i="44" s="1"/>
  <c r="BI956" i="44"/>
  <c r="BI299" i="44"/>
  <c r="BT299" i="44" s="1"/>
  <c r="BI652" i="44"/>
  <c r="BT652" i="44" s="1"/>
  <c r="BI992" i="44"/>
  <c r="BT992" i="44" s="1"/>
  <c r="BU992" i="44" s="1"/>
  <c r="BI181" i="44"/>
  <c r="BT181" i="44" s="1"/>
  <c r="BI416" i="44"/>
  <c r="BT416" i="44" s="1"/>
  <c r="BI866" i="44"/>
  <c r="BT866" i="44" s="1"/>
  <c r="BU866" i="44" s="1"/>
  <c r="BI512" i="44"/>
  <c r="BT512" i="44" s="1"/>
  <c r="BI281" i="44"/>
  <c r="BT281" i="44" s="1"/>
  <c r="BI824" i="44"/>
  <c r="BT824" i="44" s="1"/>
  <c r="BU824" i="44" s="1"/>
  <c r="BI668" i="44"/>
  <c r="BT668" i="44" s="1"/>
  <c r="BI99" i="44"/>
  <c r="BI671" i="44"/>
  <c r="BT671" i="44" s="1"/>
  <c r="BI531" i="44"/>
  <c r="BT531" i="44" s="1"/>
  <c r="BU531" i="44" s="1"/>
  <c r="BI608" i="44"/>
  <c r="BT608" i="44" s="1"/>
  <c r="BI626" i="44"/>
  <c r="BT626" i="44" s="1"/>
  <c r="BI117" i="44"/>
  <c r="BT117" i="44" s="1"/>
  <c r="BI443" i="44"/>
  <c r="BT443" i="44" s="1"/>
  <c r="BI641" i="44"/>
  <c r="BT641" i="44" s="1"/>
  <c r="BI571" i="44"/>
  <c r="BT571" i="44" s="1"/>
  <c r="BU571" i="44" s="1"/>
  <c r="BI768" i="44"/>
  <c r="BT768" i="44" s="1"/>
  <c r="BI692" i="44"/>
  <c r="BT692" i="44" s="1"/>
  <c r="BU692" i="44" s="1"/>
  <c r="BI927" i="44"/>
  <c r="BT927" i="44" s="1"/>
  <c r="BU927" i="44" s="1"/>
  <c r="BI725" i="44"/>
  <c r="BT725" i="44" s="1"/>
  <c r="BU725" i="44" s="1"/>
  <c r="BI801" i="44"/>
  <c r="BT801" i="44" s="1"/>
  <c r="BI651" i="44"/>
  <c r="BT651" i="44" s="1"/>
  <c r="BI881" i="44"/>
  <c r="BI948" i="44"/>
  <c r="BT948" i="44" s="1"/>
  <c r="BU948" i="44" s="1"/>
  <c r="BI579" i="44"/>
  <c r="BT579" i="44" s="1"/>
  <c r="BU579" i="44" s="1"/>
  <c r="BI882" i="44"/>
  <c r="BT882" i="44" s="1"/>
  <c r="BI993" i="44"/>
  <c r="BT993" i="44" s="1"/>
  <c r="BI849" i="44"/>
  <c r="BT849" i="44" s="1"/>
  <c r="BI316" i="44"/>
  <c r="BT316" i="44" s="1"/>
  <c r="BI924" i="44"/>
  <c r="BT924" i="44" s="1"/>
  <c r="BU924" i="44" s="1"/>
  <c r="BI693" i="44"/>
  <c r="BT693" i="44" s="1"/>
  <c r="BI585" i="44"/>
  <c r="BI986" i="44"/>
  <c r="BT986" i="44" s="1"/>
  <c r="BU986" i="44" s="1"/>
  <c r="BI447" i="44"/>
  <c r="BT447" i="44" s="1"/>
  <c r="BU447" i="44" s="1"/>
  <c r="BI780" i="44"/>
  <c r="BT780" i="44" s="1"/>
  <c r="BI100" i="44"/>
  <c r="BT100" i="44" s="1"/>
  <c r="BU100" i="44" s="1"/>
  <c r="BI813" i="44"/>
  <c r="BT813" i="44" s="1"/>
  <c r="BI751" i="44"/>
  <c r="BT751" i="44" s="1"/>
  <c r="BI846" i="44"/>
  <c r="BT846" i="44" s="1"/>
  <c r="BI195" i="44"/>
  <c r="BT195" i="44" s="1"/>
  <c r="BI64" i="44"/>
  <c r="BT64" i="44" s="1"/>
  <c r="BI204" i="44"/>
  <c r="BT204" i="44" s="1"/>
  <c r="BI461" i="44"/>
  <c r="BT461" i="44" s="1"/>
  <c r="BU461" i="44" s="1"/>
  <c r="BI620" i="44"/>
  <c r="BT620" i="44" s="1"/>
  <c r="BI518" i="44"/>
  <c r="BT518" i="44" s="1"/>
  <c r="BI990" i="44"/>
  <c r="BT990" i="44" s="1"/>
  <c r="BU990" i="44" s="1"/>
  <c r="BI407" i="44"/>
  <c r="BT407" i="44" s="1"/>
  <c r="BI231" i="44"/>
  <c r="BT231" i="44" s="1"/>
  <c r="BI914" i="44"/>
  <c r="BT914" i="44" s="1"/>
  <c r="BI904" i="44"/>
  <c r="BI521" i="44"/>
  <c r="BT521" i="44" s="1"/>
  <c r="BI166" i="44"/>
  <c r="BT166" i="44" s="1"/>
  <c r="BI980" i="44"/>
  <c r="BT980" i="44" s="1"/>
  <c r="BU980" i="44" s="1"/>
  <c r="BI175" i="44"/>
  <c r="BT175" i="44" s="1"/>
  <c r="BU175" i="44" s="1"/>
  <c r="BI995" i="44"/>
  <c r="BT995" i="44" s="1"/>
  <c r="BU995" i="44" s="1"/>
  <c r="BI610" i="44"/>
  <c r="BT610" i="44" s="1"/>
  <c r="BI527" i="44"/>
  <c r="BT527" i="44" s="1"/>
  <c r="BI563" i="44"/>
  <c r="BT563" i="44" s="1"/>
  <c r="BI487" i="44"/>
  <c r="BT487" i="44" s="1"/>
  <c r="BI426" i="44"/>
  <c r="BT426" i="44" s="1"/>
  <c r="BI631" i="44"/>
  <c r="BT631" i="44" s="1"/>
  <c r="BI944" i="44"/>
  <c r="BT944" i="44" s="1"/>
  <c r="BI679" i="44"/>
  <c r="BI812" i="44"/>
  <c r="BT812" i="44" s="1"/>
  <c r="BI452" i="44"/>
  <c r="BT452" i="44" s="1"/>
  <c r="BI449" i="44"/>
  <c r="BT449" i="44" s="1"/>
  <c r="BI296" i="44"/>
  <c r="BT296" i="44" s="1"/>
  <c r="BI76" i="44"/>
  <c r="BI335" i="44"/>
  <c r="BT335" i="44" s="1"/>
  <c r="BU335" i="44" s="1"/>
  <c r="BI479" i="44"/>
  <c r="BT479" i="44" s="1"/>
  <c r="BI478" i="44"/>
  <c r="BT478" i="44" s="1"/>
  <c r="BU478" i="44" s="1"/>
  <c r="BI319" i="44"/>
  <c r="BT319" i="44" s="1"/>
  <c r="BI108" i="44"/>
  <c r="BT108" i="44" s="1"/>
  <c r="BI984" i="44"/>
  <c r="BI353" i="44"/>
  <c r="BT353" i="44" s="1"/>
  <c r="BU353" i="44" s="1"/>
  <c r="BI859" i="44"/>
  <c r="BT859" i="44" s="1"/>
  <c r="BU859" i="44" s="1"/>
  <c r="BI804" i="44"/>
  <c r="BT804" i="44" s="1"/>
  <c r="BI869" i="44"/>
  <c r="BT869" i="44" s="1"/>
  <c r="BU869" i="44" s="1"/>
  <c r="BI726" i="44"/>
  <c r="BI688" i="44"/>
  <c r="BT688" i="44" s="1"/>
  <c r="BI939" i="44"/>
  <c r="BI722" i="44"/>
  <c r="BI456" i="44"/>
  <c r="BT456" i="44" s="1"/>
  <c r="BU456" i="44" s="1"/>
  <c r="BI893" i="44"/>
  <c r="BT893" i="44" s="1"/>
  <c r="BU893" i="44" s="1"/>
  <c r="BI220" i="44"/>
  <c r="BT220" i="44" s="1"/>
  <c r="BU220" i="44" s="1"/>
  <c r="BI737" i="44"/>
  <c r="BT737" i="44" s="1"/>
  <c r="BI496" i="44"/>
  <c r="BT496" i="44" s="1"/>
  <c r="BI624" i="44"/>
  <c r="BT624" i="44" s="1"/>
  <c r="BI900" i="44"/>
  <c r="BT900" i="44" s="1"/>
  <c r="BI603" i="44"/>
  <c r="BT603" i="44" s="1"/>
  <c r="BU603" i="44" s="1"/>
  <c r="BI735" i="44"/>
  <c r="BT735" i="44" s="1"/>
  <c r="BI96" i="44"/>
  <c r="BT96" i="44" s="1"/>
  <c r="BU96" i="44" s="1"/>
  <c r="BI618" i="44"/>
  <c r="BT618" i="44" s="1"/>
  <c r="BI909" i="44"/>
  <c r="BI744" i="44"/>
  <c r="BT744" i="44" s="1"/>
  <c r="BI360" i="44"/>
  <c r="BT360" i="44" s="1"/>
  <c r="BI589" i="44"/>
  <c r="BT589" i="44" s="1"/>
  <c r="BI182" i="44"/>
  <c r="BI855" i="44"/>
  <c r="BT855" i="44" s="1"/>
  <c r="BU855" i="44" s="1"/>
  <c r="BI810" i="44"/>
  <c r="BT810" i="44" s="1"/>
  <c r="BI423" i="44"/>
  <c r="BT423" i="44" s="1"/>
  <c r="BI212" i="44"/>
  <c r="BT212" i="44" s="1"/>
  <c r="BI648" i="44"/>
  <c r="BT648" i="44" s="1"/>
  <c r="BI639" i="44"/>
  <c r="BT639" i="44" s="1"/>
  <c r="BI770" i="44"/>
  <c r="BT770" i="44" s="1"/>
  <c r="BI765" i="44"/>
  <c r="BT765" i="44" s="1"/>
  <c r="BI536" i="44"/>
  <c r="BT536" i="44" s="1"/>
  <c r="BI520" i="44"/>
  <c r="BT520" i="44" s="1"/>
  <c r="BI634" i="44"/>
  <c r="BT634" i="44" s="1"/>
  <c r="BI349" i="44"/>
  <c r="BT349" i="44" s="1"/>
  <c r="BI191" i="44"/>
  <c r="BT191" i="44" s="1"/>
  <c r="BI958" i="44"/>
  <c r="BT958" i="44" s="1"/>
  <c r="BU958" i="44" s="1"/>
  <c r="BI502" i="44"/>
  <c r="BT502" i="44" s="1"/>
  <c r="BI394" i="44"/>
  <c r="BT394" i="44" s="1"/>
  <c r="BU394" i="44" s="1"/>
  <c r="BI289" i="44"/>
  <c r="BT289" i="44" s="1"/>
  <c r="BI240" i="44"/>
  <c r="BT240" i="44" s="1"/>
  <c r="BU240" i="44" s="1"/>
  <c r="BI593" i="44"/>
  <c r="BT593" i="44" s="1"/>
  <c r="BI982" i="44"/>
  <c r="BT982" i="44" s="1"/>
  <c r="BI421" i="44"/>
  <c r="BT421" i="44" s="1"/>
  <c r="BI566" i="44"/>
  <c r="BT566" i="44" s="1"/>
  <c r="BI557" i="44"/>
  <c r="BT557" i="44" s="1"/>
  <c r="BI216" i="44"/>
  <c r="BT216" i="44" s="1"/>
  <c r="BI682" i="44"/>
  <c r="BT682" i="44" s="1"/>
  <c r="BI246" i="44"/>
  <c r="BT246" i="44" s="1"/>
  <c r="BI209" i="44"/>
  <c r="BT209" i="44" s="1"/>
  <c r="BI326" i="44"/>
  <c r="BT326" i="44" s="1"/>
  <c r="BI192" i="44"/>
  <c r="BT192" i="44" s="1"/>
  <c r="BU192" i="44" s="1"/>
  <c r="BI475" i="44"/>
  <c r="BT475" i="44" s="1"/>
  <c r="BU475" i="44" s="1"/>
  <c r="BI657" i="44"/>
  <c r="BT657" i="44" s="1"/>
  <c r="BI797" i="44"/>
  <c r="BT797" i="44" s="1"/>
  <c r="BI653" i="44"/>
  <c r="BT653" i="44" s="1"/>
  <c r="BI473" i="44"/>
  <c r="BT473" i="44" s="1"/>
  <c r="BI617" i="44"/>
  <c r="BT617" i="44" s="1"/>
  <c r="BI320" i="44"/>
  <c r="BT320" i="44" s="1"/>
  <c r="BI350" i="44"/>
  <c r="BT350" i="44" s="1"/>
  <c r="BI179" i="44"/>
  <c r="BT179" i="44" s="1"/>
  <c r="BU179" i="44" s="1"/>
  <c r="BI332" i="44"/>
  <c r="BT332" i="44" s="1"/>
  <c r="BI499" i="44"/>
  <c r="BT499" i="44" s="1"/>
  <c r="BI288" i="44"/>
  <c r="BT288" i="44" s="1"/>
  <c r="BI397" i="44"/>
  <c r="BT397" i="44" s="1"/>
  <c r="BU397" i="44" s="1"/>
  <c r="BI888" i="44"/>
  <c r="BI559" i="44"/>
  <c r="BI406" i="44"/>
  <c r="BT406" i="44" s="1"/>
  <c r="BI24" i="44"/>
  <c r="BT24" i="44" s="1"/>
  <c r="BU24" i="44" s="1"/>
  <c r="BI236" i="44"/>
  <c r="BT236" i="44" s="1"/>
  <c r="BI445" i="44"/>
  <c r="BT445" i="44" s="1"/>
  <c r="BI996" i="44"/>
  <c r="BT996" i="44" s="1"/>
  <c r="BI522" i="44"/>
  <c r="BT522" i="44" s="1"/>
  <c r="BU522" i="44" s="1"/>
  <c r="BI784" i="44"/>
  <c r="BT784" i="44" s="1"/>
  <c r="BI545" i="44"/>
  <c r="BT545" i="44" s="1"/>
  <c r="BI31" i="44"/>
  <c r="BI46" i="44"/>
  <c r="BT46" i="44" s="1"/>
  <c r="BU46" i="44" s="1"/>
  <c r="BI120" i="44"/>
  <c r="BT120" i="44" s="1"/>
  <c r="BI263" i="44"/>
  <c r="BI514" i="44"/>
  <c r="BT514" i="44" s="1"/>
  <c r="BU514" i="44" s="1"/>
  <c r="BI51" i="44"/>
  <c r="BT51" i="44" s="1"/>
  <c r="BU51" i="44" s="1"/>
  <c r="BI344" i="44"/>
  <c r="BT344" i="44" s="1"/>
  <c r="BI811" i="44"/>
  <c r="BT811" i="44" s="1"/>
  <c r="BI125" i="44"/>
  <c r="BT125" i="44" s="1"/>
  <c r="BI18" i="44"/>
  <c r="BT18" i="44" s="1"/>
  <c r="BI800" i="44"/>
  <c r="BT800" i="44" s="1"/>
  <c r="BI484" i="44"/>
  <c r="BT484" i="44" s="1"/>
  <c r="BI729" i="44"/>
  <c r="BT729" i="44" s="1"/>
  <c r="BI226" i="44"/>
  <c r="BT226" i="44" s="1"/>
  <c r="BU226" i="44" s="1"/>
  <c r="BI861" i="44"/>
  <c r="BT861" i="44" s="1"/>
  <c r="BI44" i="44"/>
  <c r="BT44" i="44" s="1"/>
  <c r="BU44" i="44" s="1"/>
  <c r="BI471" i="44"/>
  <c r="BT471" i="44" s="1"/>
  <c r="BI286" i="44"/>
  <c r="BT286" i="44" s="1"/>
  <c r="BU286" i="44" s="1"/>
  <c r="BI1000" i="44"/>
  <c r="BT1000" i="44" s="1"/>
  <c r="BI783" i="44"/>
  <c r="BT783" i="44" s="1"/>
  <c r="BI103" i="44"/>
  <c r="BT103" i="44" s="1"/>
  <c r="BI685" i="44"/>
  <c r="BT685" i="44" s="1"/>
  <c r="BI290" i="44"/>
  <c r="BT290" i="44" s="1"/>
  <c r="BI283" i="44"/>
  <c r="BT283" i="44" s="1"/>
  <c r="BI533" i="44"/>
  <c r="BT533" i="44" s="1"/>
  <c r="BI867" i="44"/>
  <c r="BT867" i="44" s="1"/>
  <c r="BI666" i="44"/>
  <c r="BT666" i="44" s="1"/>
  <c r="BI322" i="44"/>
  <c r="BT322" i="44" s="1"/>
  <c r="BI543" i="44"/>
  <c r="BT543" i="44" s="1"/>
  <c r="BU543" i="44" s="1"/>
  <c r="BI918" i="44"/>
  <c r="BT918" i="44" s="1"/>
  <c r="BU918" i="44" s="1"/>
  <c r="BI309" i="44"/>
  <c r="BT309" i="44" s="1"/>
  <c r="BU309" i="44" s="1"/>
  <c r="BI537" i="44"/>
  <c r="BT537" i="44" s="1"/>
  <c r="BI718" i="44"/>
  <c r="BT718" i="44" s="1"/>
  <c r="BU718" i="44" s="1"/>
  <c r="BI482" i="44"/>
  <c r="BT482" i="44" s="1"/>
  <c r="BI122" i="44"/>
  <c r="BT122" i="44" s="1"/>
  <c r="BI817" i="44"/>
  <c r="BT817" i="44" s="1"/>
  <c r="BI114" i="44"/>
  <c r="BT114" i="44" s="1"/>
  <c r="BU114" i="44" s="1"/>
  <c r="BI999" i="44"/>
  <c r="BT999" i="44" s="1"/>
  <c r="BI422" i="44"/>
  <c r="BT422" i="44" s="1"/>
  <c r="BI287" i="44"/>
  <c r="BT287" i="44" s="1"/>
  <c r="BI282" i="44"/>
  <c r="BT282" i="44" s="1"/>
  <c r="BI193" i="44"/>
  <c r="BT193" i="44" s="1"/>
  <c r="BU193" i="44" s="1"/>
  <c r="BI987" i="44"/>
  <c r="BT987" i="44" s="1"/>
  <c r="BU987" i="44" s="1"/>
  <c r="BI261" i="44"/>
  <c r="BT261" i="44" s="1"/>
  <c r="BI673" i="44"/>
  <c r="BT673" i="44" s="1"/>
  <c r="BI354" i="44"/>
  <c r="BT354" i="44" s="1"/>
  <c r="BU354" i="44" s="1"/>
  <c r="BI227" i="44"/>
  <c r="BT227" i="44" s="1"/>
  <c r="BI820" i="44"/>
  <c r="BT820" i="44" s="1"/>
  <c r="BU820" i="44" s="1"/>
  <c r="BI262" i="44"/>
  <c r="BI660" i="44"/>
  <c r="BT660" i="44" s="1"/>
  <c r="BI20" i="44"/>
  <c r="BT20" i="44" s="1"/>
  <c r="BU20" i="44" s="1"/>
  <c r="BI740" i="44"/>
  <c r="BT740" i="44" s="1"/>
  <c r="BI717" i="44"/>
  <c r="BT717" i="44" s="1"/>
  <c r="BI224" i="44"/>
  <c r="BT224" i="44" s="1"/>
  <c r="BI200" i="44"/>
  <c r="BT200" i="44" s="1"/>
  <c r="BI450" i="44"/>
  <c r="BT450" i="44" s="1"/>
  <c r="BI311" i="44"/>
  <c r="BT311" i="44" s="1"/>
  <c r="BI532" i="44"/>
  <c r="BT532" i="44" s="1"/>
  <c r="BI680" i="44"/>
  <c r="BT680" i="44" s="1"/>
  <c r="BI314" i="44"/>
  <c r="BT314" i="44" s="1"/>
  <c r="BI1002" i="44"/>
  <c r="BT1002" i="44" s="1"/>
  <c r="BI602" i="44"/>
  <c r="BT602" i="44" s="1"/>
  <c r="BU602" i="44" s="1"/>
  <c r="BI329" i="44"/>
  <c r="BT329" i="44" s="1"/>
  <c r="BI37" i="44"/>
  <c r="BI788" i="44"/>
  <c r="BT788" i="44" s="1"/>
  <c r="BI782" i="44"/>
  <c r="BT782" i="44" s="1"/>
  <c r="BI826" i="44"/>
  <c r="BI776" i="44"/>
  <c r="BT776" i="44" s="1"/>
  <c r="BI885" i="44"/>
  <c r="BT885" i="44" s="1"/>
  <c r="BU885" i="44" s="1"/>
  <c r="BI599" i="44"/>
  <c r="BT599" i="44" s="1"/>
  <c r="BI706" i="44"/>
  <c r="BT706" i="44" s="1"/>
  <c r="BI746" i="44"/>
  <c r="BT746" i="44" s="1"/>
  <c r="BI757" i="44"/>
  <c r="BT757" i="44" s="1"/>
  <c r="BI752" i="44"/>
  <c r="BT752" i="44" s="1"/>
  <c r="BI786" i="44"/>
  <c r="BT786" i="44" s="1"/>
  <c r="BI669" i="44"/>
  <c r="BT669" i="44" s="1"/>
  <c r="BI93" i="44"/>
  <c r="BT93" i="44" s="1"/>
  <c r="BI724" i="44"/>
  <c r="BT724" i="44" s="1"/>
  <c r="BI741" i="44"/>
  <c r="BT741" i="44" s="1"/>
  <c r="BI704" i="44"/>
  <c r="BT704" i="44" s="1"/>
  <c r="BI678" i="44"/>
  <c r="BT678" i="44" s="1"/>
  <c r="BI458" i="44"/>
  <c r="BT458" i="44" s="1"/>
  <c r="BU458" i="44" s="1"/>
  <c r="BI719" i="44"/>
  <c r="BT719" i="44" s="1"/>
  <c r="BI681" i="44"/>
  <c r="BT681" i="44" s="1"/>
  <c r="BI229" i="44"/>
  <c r="BT229" i="44" s="1"/>
  <c r="BI586" i="44"/>
  <c r="BT586" i="44" s="1"/>
  <c r="BU586" i="44" s="1"/>
  <c r="BI89" i="44"/>
  <c r="BT89" i="44" s="1"/>
  <c r="BU89" i="44" s="1"/>
  <c r="BI621" i="44"/>
  <c r="BT621" i="44" s="1"/>
  <c r="BI745" i="44"/>
  <c r="BT745" i="44" s="1"/>
  <c r="BI906" i="44"/>
  <c r="BT906" i="44" s="1"/>
  <c r="BU906" i="44" s="1"/>
  <c r="BI897" i="44"/>
  <c r="BT897" i="44" s="1"/>
  <c r="BI26" i="44"/>
  <c r="BT26" i="44" s="1"/>
  <c r="BU26" i="44" s="1"/>
  <c r="BI214" i="44"/>
  <c r="BT214" i="44" s="1"/>
  <c r="BI53" i="44"/>
  <c r="BI731" i="44"/>
  <c r="BT731" i="44" s="1"/>
  <c r="BI14" i="44"/>
  <c r="BT14" i="44" s="1"/>
  <c r="BI362" i="44"/>
  <c r="BT362" i="44" s="1"/>
  <c r="BI68" i="44"/>
  <c r="BT68" i="44" s="1"/>
  <c r="BU68" i="44" s="1"/>
  <c r="BI864" i="44"/>
  <c r="BT864" i="44" s="1"/>
  <c r="BI294" i="44"/>
  <c r="BT294" i="44" s="1"/>
  <c r="BI524" i="44"/>
  <c r="BT524" i="44" s="1"/>
  <c r="BI327" i="44"/>
  <c r="BT327" i="44" s="1"/>
  <c r="BI734" i="44"/>
  <c r="BT734" i="44" s="1"/>
  <c r="BI710" i="44"/>
  <c r="BT710" i="44" s="1"/>
  <c r="BI292" i="44"/>
  <c r="BT292" i="44" s="1"/>
  <c r="BI945" i="44"/>
  <c r="BT945" i="44" s="1"/>
  <c r="BU945" i="44" s="1"/>
  <c r="BI645" i="44"/>
  <c r="BT645" i="44" s="1"/>
  <c r="BI568" i="44"/>
  <c r="BT568" i="44" s="1"/>
  <c r="BI295" i="44"/>
  <c r="BT295" i="44" s="1"/>
  <c r="BI307" i="44"/>
  <c r="BT307" i="44" s="1"/>
  <c r="BI457" i="44"/>
  <c r="BT457" i="44" s="1"/>
  <c r="BU457" i="44" s="1"/>
  <c r="BI580" i="44"/>
  <c r="BT580" i="44" s="1"/>
  <c r="BI934" i="44"/>
  <c r="BT934" i="44" s="1"/>
  <c r="BU934" i="44" s="1"/>
  <c r="BI664" i="44"/>
  <c r="BT664" i="44" s="1"/>
  <c r="BU664" i="44" s="1"/>
  <c r="BI658" i="44"/>
  <c r="BT658" i="44" s="1"/>
  <c r="BI1003" i="44"/>
  <c r="BT1003" i="44" s="1"/>
  <c r="BI646" i="44"/>
  <c r="BT646" i="44" s="1"/>
  <c r="BI925" i="44"/>
  <c r="BI910" i="44"/>
  <c r="BT910" i="44" s="1"/>
  <c r="BU910" i="44" s="1"/>
  <c r="BI526" i="44"/>
  <c r="BT526" i="44" s="1"/>
  <c r="BU526" i="44" s="1"/>
  <c r="BI243" i="44"/>
  <c r="BT243" i="44" s="1"/>
  <c r="BU243" i="44" s="1"/>
  <c r="BI368" i="44"/>
  <c r="BT368" i="44" s="1"/>
  <c r="BI940" i="44"/>
  <c r="BT940" i="44" s="1"/>
  <c r="BU940" i="44" s="1"/>
  <c r="BI318" i="44"/>
  <c r="BT318" i="44" s="1"/>
  <c r="BI985" i="44"/>
  <c r="BT985" i="44" s="1"/>
  <c r="BI857" i="44"/>
  <c r="BT857" i="44" s="1"/>
  <c r="BU857" i="44" s="1"/>
  <c r="BI871" i="44"/>
  <c r="BT871" i="44" s="1"/>
  <c r="BU871" i="44" s="1"/>
  <c r="BI793" i="44"/>
  <c r="BT793" i="44" s="1"/>
  <c r="BI511" i="44"/>
  <c r="BT511" i="44" s="1"/>
  <c r="BU511" i="44" s="1"/>
  <c r="BI25" i="44"/>
  <c r="BI300" i="44"/>
  <c r="BT300" i="44" s="1"/>
  <c r="BU300" i="44" s="1"/>
  <c r="BI504" i="44"/>
  <c r="BT504" i="44" s="1"/>
  <c r="BI474" i="44"/>
  <c r="BT474" i="44" s="1"/>
  <c r="BI277" i="44"/>
  <c r="BT277" i="44" s="1"/>
  <c r="BI444" i="44"/>
  <c r="BT444" i="44" s="1"/>
  <c r="BI293" i="44"/>
  <c r="BT293" i="44" s="1"/>
  <c r="BI400" i="44"/>
  <c r="BI614" i="44"/>
  <c r="BT614" i="44" s="1"/>
  <c r="BI358" i="44"/>
  <c r="BI554" i="44"/>
  <c r="BT554" i="44" s="1"/>
  <c r="BI823" i="44"/>
  <c r="BT823" i="44" s="1"/>
  <c r="BU823" i="44" s="1"/>
  <c r="BI472" i="44"/>
  <c r="BT472" i="44" s="1"/>
  <c r="BI747" i="44"/>
  <c r="BT747" i="44" s="1"/>
  <c r="BI661" i="44"/>
  <c r="BT661" i="44" s="1"/>
  <c r="BU661" i="44" s="1"/>
  <c r="BI519" i="44"/>
  <c r="BT519" i="44" s="1"/>
  <c r="BI766" i="44"/>
  <c r="BT766" i="44" s="1"/>
  <c r="BI398" i="44"/>
  <c r="BT398" i="44" s="1"/>
  <c r="BI842" i="44"/>
  <c r="BI109" i="44"/>
  <c r="BT109" i="44" s="1"/>
  <c r="BI340" i="44"/>
  <c r="BI1004" i="44"/>
  <c r="BT1004" i="44" s="1"/>
  <c r="BI818" i="44"/>
  <c r="BT818" i="44" s="1"/>
  <c r="BI399" i="44"/>
  <c r="BT399" i="44" s="1"/>
  <c r="BI464" i="44"/>
  <c r="BT464" i="44" s="1"/>
  <c r="BU464" i="44" s="1"/>
  <c r="BI242" i="44"/>
  <c r="BI528" i="44"/>
  <c r="BT528" i="44" s="1"/>
  <c r="BI674" i="44"/>
  <c r="BT674" i="44" s="1"/>
  <c r="BI762" i="44"/>
  <c r="BT762" i="44" s="1"/>
  <c r="BI186" i="44"/>
  <c r="BT186" i="44" s="1"/>
  <c r="BI529" i="44"/>
  <c r="BT529" i="44" s="1"/>
  <c r="BU529" i="44" s="1"/>
  <c r="BI312" i="44"/>
  <c r="BT312" i="44" s="1"/>
  <c r="BI799" i="44"/>
  <c r="BT799" i="44" s="1"/>
  <c r="BI787" i="44"/>
  <c r="BT787" i="44" s="1"/>
  <c r="BI501" i="44"/>
  <c r="BT501" i="44" s="1"/>
  <c r="BI921" i="44"/>
  <c r="BT921" i="44" s="1"/>
  <c r="BI111" i="44"/>
  <c r="BT111" i="44" s="1"/>
  <c r="BI448" i="44"/>
  <c r="BT448" i="44" s="1"/>
  <c r="BI835" i="44"/>
  <c r="BT835" i="44" s="1"/>
  <c r="BI278" i="44"/>
  <c r="BT278" i="44" s="1"/>
  <c r="BU278" i="44" s="1"/>
  <c r="BI260" i="44"/>
  <c r="BT260" i="44" s="1"/>
  <c r="BU260" i="44" s="1"/>
  <c r="BI174" i="44"/>
  <c r="BI749" i="44"/>
  <c r="BT749" i="44" s="1"/>
  <c r="BI650" i="44"/>
  <c r="BT650" i="44" s="1"/>
  <c r="BI392" i="44"/>
  <c r="BT392" i="44" s="1"/>
  <c r="BI408" i="44"/>
  <c r="BT408" i="44" s="1"/>
  <c r="BI402" i="44"/>
  <c r="BT402" i="44" s="1"/>
  <c r="BI560" i="44"/>
  <c r="BT560" i="44" s="1"/>
  <c r="BI541" i="44"/>
  <c r="BT541" i="44" s="1"/>
  <c r="BI208" i="44"/>
  <c r="BT208" i="44" s="1"/>
  <c r="BI336" i="44"/>
  <c r="BT336" i="44" s="1"/>
  <c r="BU336" i="44" s="1"/>
  <c r="BI720" i="44"/>
  <c r="BT720" i="44" s="1"/>
  <c r="BU720" i="44" s="1"/>
  <c r="BI723" i="44"/>
  <c r="BT723" i="44" s="1"/>
  <c r="BU723" i="44" s="1"/>
  <c r="BI49" i="44"/>
  <c r="BI61" i="44"/>
  <c r="BT61" i="44" s="1"/>
  <c r="BI189" i="44"/>
  <c r="BT189" i="44" s="1"/>
  <c r="BI207" i="44"/>
  <c r="BT207" i="44" s="1"/>
  <c r="BI40" i="44"/>
  <c r="BI838" i="44"/>
  <c r="BT838" i="44" s="1"/>
  <c r="BI494" i="44"/>
  <c r="BT494" i="44" s="1"/>
  <c r="BI36" i="44"/>
  <c r="BI330" i="44"/>
  <c r="BT330" i="44" s="1"/>
  <c r="BI785" i="44"/>
  <c r="BT785" i="44" s="1"/>
  <c r="BI52" i="44"/>
  <c r="BT52" i="44" s="1"/>
  <c r="BI848" i="44"/>
  <c r="BT848" i="44" s="1"/>
  <c r="BI380" i="44"/>
  <c r="BT380" i="44" s="1"/>
  <c r="BI249" i="44"/>
  <c r="BI255" i="44"/>
  <c r="BT255" i="44" s="1"/>
  <c r="BI205" i="44"/>
  <c r="BT205" i="44" s="1"/>
  <c r="BI202" i="44"/>
  <c r="BT202" i="44" s="1"/>
  <c r="BU202" i="44" s="1"/>
  <c r="BI155" i="44"/>
  <c r="BT155" i="44" s="1"/>
  <c r="BI967" i="44"/>
  <c r="BT967" i="44" s="1"/>
  <c r="BI157" i="44"/>
  <c r="BT157" i="44" s="1"/>
  <c r="BU157" i="44" s="1"/>
  <c r="BI160" i="44"/>
  <c r="BT160" i="44" s="1"/>
  <c r="BI387" i="44"/>
  <c r="BT387" i="44" s="1"/>
  <c r="BI964" i="44"/>
  <c r="BT964" i="44" s="1"/>
  <c r="BU964" i="44" s="1"/>
  <c r="BI974" i="44"/>
  <c r="BT974" i="44" s="1"/>
  <c r="BI975" i="44"/>
  <c r="BI145" i="44"/>
  <c r="BT145" i="44" s="1"/>
  <c r="BI252" i="44"/>
  <c r="BT252" i="44" s="1"/>
  <c r="BI154" i="44"/>
  <c r="BT154" i="44" s="1"/>
  <c r="BI149" i="44"/>
  <c r="BT149" i="44" s="1"/>
  <c r="BU149" i="44" s="1"/>
  <c r="BI258" i="44"/>
  <c r="BT258" i="44" s="1"/>
  <c r="BU258" i="44" s="1"/>
  <c r="BI376" i="44"/>
  <c r="BT376" i="44" s="1"/>
  <c r="BI86" i="44"/>
  <c r="BT86" i="44" s="1"/>
  <c r="BU86" i="44" s="1"/>
  <c r="BI963" i="44"/>
  <c r="BT963" i="44" s="1"/>
  <c r="BI381" i="44"/>
  <c r="BT381" i="44" s="1"/>
  <c r="BI973" i="44"/>
  <c r="BT973" i="44" s="1"/>
  <c r="BU973" i="44" s="1"/>
  <c r="BI384" i="44"/>
  <c r="BT384" i="44" s="1"/>
  <c r="BI373" i="44"/>
  <c r="BT373" i="44" s="1"/>
  <c r="BI143" i="44"/>
  <c r="BT143" i="44" s="1"/>
  <c r="BI146" i="44"/>
  <c r="BT146" i="44" s="1"/>
  <c r="BU146" i="44" s="1"/>
  <c r="BI85" i="44"/>
  <c r="BT85" i="44" s="1"/>
  <c r="BI385" i="44"/>
  <c r="BT385" i="44" s="1"/>
  <c r="BI134" i="44"/>
  <c r="BT134" i="44" s="1"/>
  <c r="BI253" i="44"/>
  <c r="BT253" i="44" s="1"/>
  <c r="BU253" i="44" s="1"/>
  <c r="BI156" i="44"/>
  <c r="BT156" i="44" s="1"/>
  <c r="BI251" i="44"/>
  <c r="BT251" i="44" s="1"/>
  <c r="BI257" i="44"/>
  <c r="BT257" i="44" s="1"/>
  <c r="BU257" i="44" s="1"/>
  <c r="BI176" i="44"/>
  <c r="BI165" i="44"/>
  <c r="BT165" i="44" s="1"/>
  <c r="BU165" i="44" s="1"/>
  <c r="BI250" i="44"/>
  <c r="BT250" i="44" s="1"/>
  <c r="BI141" i="44"/>
  <c r="BT141" i="44" s="1"/>
  <c r="BI147" i="44"/>
  <c r="BT147" i="44" s="1"/>
  <c r="BI375" i="44"/>
  <c r="BT375" i="44" s="1"/>
  <c r="BI969" i="44"/>
  <c r="BT969" i="44" s="1"/>
  <c r="BU969" i="44" s="1"/>
  <c r="BI87" i="44"/>
  <c r="BT87" i="44" s="1"/>
  <c r="BU87" i="44" s="1"/>
  <c r="BI83" i="44"/>
  <c r="BT83" i="44" s="1"/>
  <c r="BI135" i="44"/>
  <c r="BT135" i="44" s="1"/>
  <c r="BI966" i="44"/>
  <c r="BT966" i="44" s="1"/>
  <c r="BU966" i="44" s="1"/>
  <c r="BI378" i="44"/>
  <c r="BT378" i="44" s="1"/>
  <c r="BI129" i="44"/>
  <c r="BT129" i="44" s="1"/>
  <c r="BU129" i="44" s="1"/>
  <c r="BI388" i="44"/>
  <c r="BT388" i="44" s="1"/>
  <c r="BI382" i="44"/>
  <c r="BT382" i="44" s="1"/>
  <c r="BI976" i="44"/>
  <c r="BT976" i="44" s="1"/>
  <c r="BI158" i="44"/>
  <c r="BT158" i="44" s="1"/>
  <c r="BI81" i="44"/>
  <c r="BT81" i="44" s="1"/>
  <c r="BI178" i="44"/>
  <c r="BT178" i="44" s="1"/>
  <c r="BU178" i="44" s="1"/>
  <c r="BI151" i="44"/>
  <c r="BT151" i="44" s="1"/>
  <c r="BI169" i="44"/>
  <c r="BT169" i="44" s="1"/>
  <c r="BI386" i="44"/>
  <c r="BT386" i="44" s="1"/>
  <c r="BI374" i="44"/>
  <c r="BT374" i="44" s="1"/>
  <c r="BI970" i="44"/>
  <c r="BT970" i="44" s="1"/>
  <c r="BI961" i="44"/>
  <c r="BI10" i="44"/>
  <c r="BT10" i="44" s="1"/>
  <c r="BI962" i="44"/>
  <c r="BI978" i="44"/>
  <c r="BI203" i="44"/>
  <c r="BT203" i="44" s="1"/>
  <c r="BI133" i="44"/>
  <c r="BT133" i="44" s="1"/>
  <c r="BI164" i="44"/>
  <c r="BT164" i="44" s="1"/>
  <c r="BU164" i="44" s="1"/>
  <c r="BI132" i="44"/>
  <c r="BT132" i="44" s="1"/>
  <c r="BI79" i="44"/>
  <c r="BT79" i="44" s="1"/>
  <c r="BU79" i="44" s="1"/>
  <c r="BI78" i="44"/>
  <c r="BT78" i="44" s="1"/>
  <c r="BU78" i="44" s="1"/>
  <c r="BI77" i="44"/>
  <c r="BT77" i="44" s="1"/>
  <c r="BU77" i="44" s="1"/>
  <c r="BI959" i="44"/>
  <c r="BT959" i="44" s="1"/>
  <c r="BU959" i="44" s="1"/>
  <c r="BI256" i="44"/>
  <c r="BT256" i="44" s="1"/>
  <c r="BI137" i="44"/>
  <c r="BT137" i="44" s="1"/>
  <c r="BI153" i="44"/>
  <c r="BI168" i="44"/>
  <c r="BT168" i="44" s="1"/>
  <c r="BI150" i="44"/>
  <c r="BT150" i="44" s="1"/>
  <c r="BI75" i="44"/>
  <c r="BT75" i="44" s="1"/>
  <c r="BU75" i="44" s="1"/>
  <c r="BI131" i="44"/>
  <c r="BT131" i="44" s="1"/>
  <c r="BU131" i="44" s="1"/>
  <c r="BI140" i="44"/>
  <c r="BT140" i="44" s="1"/>
  <c r="BU140" i="44" s="1"/>
  <c r="BI167" i="44"/>
  <c r="BT167" i="44" s="1"/>
  <c r="BI136" i="44"/>
  <c r="BT136" i="44" s="1"/>
  <c r="BU136" i="44" s="1"/>
  <c r="BI74" i="44"/>
  <c r="BT74" i="44" s="1"/>
  <c r="BI370" i="44"/>
  <c r="BT370" i="44" s="1"/>
  <c r="BU370" i="44" s="1"/>
  <c r="BI972" i="44"/>
  <c r="BT972" i="44" s="1"/>
  <c r="BI206" i="44"/>
  <c r="BT206" i="44" s="1"/>
  <c r="BI960" i="44"/>
  <c r="BI965" i="44"/>
  <c r="BT965" i="44" s="1"/>
  <c r="BI152" i="44"/>
  <c r="BT152" i="44" s="1"/>
  <c r="BI971" i="44"/>
  <c r="BT971" i="44" s="1"/>
  <c r="BU971" i="44" s="1"/>
  <c r="BI88" i="44"/>
  <c r="BT88" i="44" s="1"/>
  <c r="BI82" i="44"/>
  <c r="BI383" i="44"/>
  <c r="BT383" i="44" s="1"/>
  <c r="BI379" i="44"/>
  <c r="BT379" i="44" s="1"/>
  <c r="BI377" i="44"/>
  <c r="BT377" i="44" s="1"/>
  <c r="BI142" i="44"/>
  <c r="BT142" i="44" s="1"/>
  <c r="BU142" i="44" s="1"/>
  <c r="BI369" i="44"/>
  <c r="BT369" i="44" s="1"/>
  <c r="BI130" i="44"/>
  <c r="BT130" i="44" s="1"/>
  <c r="BU130" i="44" s="1"/>
  <c r="BI371" i="44"/>
  <c r="BT371" i="44" s="1"/>
  <c r="BI173" i="44"/>
  <c r="BT173" i="44" s="1"/>
  <c r="BI148" i="44"/>
  <c r="BT148" i="44" s="1"/>
  <c r="BI172" i="44"/>
  <c r="BT172" i="44" s="1"/>
  <c r="BU172" i="44" s="1"/>
  <c r="BI80" i="44"/>
  <c r="BT80" i="44" s="1"/>
  <c r="BU80" i="44" s="1"/>
  <c r="BI138" i="44"/>
  <c r="BI84" i="44"/>
  <c r="BT84" i="44" s="1"/>
  <c r="BU84" i="44" s="1"/>
  <c r="BI254" i="44"/>
  <c r="BT254" i="44" s="1"/>
  <c r="BU254" i="44" s="1"/>
  <c r="BI968" i="44"/>
  <c r="BT968" i="44" s="1"/>
  <c r="BI162" i="44"/>
  <c r="BT162" i="44" s="1"/>
  <c r="BU162" i="44" s="1"/>
  <c r="BI372" i="44"/>
  <c r="BT372" i="44" s="1"/>
  <c r="BI144" i="44"/>
  <c r="BT144" i="44" s="1"/>
  <c r="BU144" i="44" s="1"/>
  <c r="BS69" i="44"/>
  <c r="BM59" i="44"/>
  <c r="BM334" i="44"/>
  <c r="CB334" i="44" s="1"/>
  <c r="CC334" i="44" s="1"/>
  <c r="BM45" i="44"/>
  <c r="CB45" i="44" s="1"/>
  <c r="CC45" i="44" s="1"/>
  <c r="BM273" i="44"/>
  <c r="CB273" i="44" s="1"/>
  <c r="CC273" i="44" s="1"/>
  <c r="BM795" i="44"/>
  <c r="CB795" i="44" s="1"/>
  <c r="BM233" i="44"/>
  <c r="CB233" i="44" s="1"/>
  <c r="BM337" i="44"/>
  <c r="CB337" i="44" s="1"/>
  <c r="CC337" i="44" s="1"/>
  <c r="BM642" i="44"/>
  <c r="CB642" i="44" s="1"/>
  <c r="BM1009" i="44"/>
  <c r="CB1009" i="44" s="1"/>
  <c r="BM705" i="44"/>
  <c r="CB705" i="44" s="1"/>
  <c r="BM56" i="44"/>
  <c r="CB56" i="44" s="1"/>
  <c r="BM38" i="44"/>
  <c r="CB38" i="44" s="1"/>
  <c r="BM523" i="44"/>
  <c r="CB523" i="44" s="1"/>
  <c r="BM23" i="44"/>
  <c r="CB23" i="44" s="1"/>
  <c r="BM29" i="44"/>
  <c r="CB29" i="44" s="1"/>
  <c r="CC29" i="44" s="1"/>
  <c r="BM34" i="44"/>
  <c r="CB34" i="44" s="1"/>
  <c r="CC34" i="44" s="1"/>
  <c r="BM28" i="44"/>
  <c r="CB28" i="44" s="1"/>
  <c r="BM48" i="44"/>
  <c r="CB48" i="44" s="1"/>
  <c r="BM582" i="44"/>
  <c r="CB582" i="44" s="1"/>
  <c r="BM60" i="44"/>
  <c r="CB60" i="44" s="1"/>
  <c r="BM695" i="44"/>
  <c r="CB695" i="44" s="1"/>
  <c r="BM222" i="44"/>
  <c r="CB222" i="44" s="1"/>
  <c r="BM577" i="44"/>
  <c r="CB577" i="44" s="1"/>
  <c r="BM276" i="44"/>
  <c r="CB276" i="44" s="1"/>
  <c r="BM415" i="44"/>
  <c r="CB415" i="44" s="1"/>
  <c r="BM235" i="44"/>
  <c r="CB235" i="44" s="1"/>
  <c r="BM274" i="44"/>
  <c r="CB274" i="44" s="1"/>
  <c r="BM643" i="44"/>
  <c r="CB643" i="44" s="1"/>
  <c r="BM629" i="44"/>
  <c r="CB629" i="44" s="1"/>
  <c r="BM342" i="44"/>
  <c r="CB342" i="44" s="1"/>
  <c r="BM694" i="44"/>
  <c r="CB694" i="44" s="1"/>
  <c r="BM575" i="44"/>
  <c r="CB575" i="44" s="1"/>
  <c r="BM35" i="44"/>
  <c r="CB35" i="44" s="1"/>
  <c r="CC35" i="44" s="1"/>
  <c r="BM65" i="44"/>
  <c r="CB65" i="44" s="1"/>
  <c r="CC65" i="44" s="1"/>
  <c r="BM790" i="44"/>
  <c r="CB790" i="44" s="1"/>
  <c r="BM808" i="44"/>
  <c r="CB808" i="44" s="1"/>
  <c r="BM773" i="44"/>
  <c r="CB773" i="44" s="1"/>
  <c r="BM796" i="44"/>
  <c r="CB796" i="44" s="1"/>
  <c r="BM41" i="44"/>
  <c r="BM573" i="44"/>
  <c r="CB573" i="44" s="1"/>
  <c r="CC573" i="44" s="1"/>
  <c r="BM517" i="44"/>
  <c r="CB517" i="44" s="1"/>
  <c r="BM228" i="44"/>
  <c r="CB228" i="44" s="1"/>
  <c r="BM343" i="44"/>
  <c r="CB343" i="44" s="1"/>
  <c r="BM54" i="44"/>
  <c r="CB54" i="44" s="1"/>
  <c r="CC54" i="44" s="1"/>
  <c r="BM753" i="44"/>
  <c r="CB753" i="44" s="1"/>
  <c r="BM759" i="44"/>
  <c r="CB759" i="44" s="1"/>
  <c r="BM63" i="44"/>
  <c r="CB63" i="44" s="1"/>
  <c r="CC63" i="44" s="1"/>
  <c r="BM708" i="44"/>
  <c r="CB708" i="44" s="1"/>
  <c r="BM409" i="44"/>
  <c r="CB409" i="44" s="1"/>
  <c r="BM707" i="44"/>
  <c r="CB707" i="44" s="1"/>
  <c r="BM13" i="44"/>
  <c r="CB13" i="44" s="1"/>
  <c r="CC13" i="44" s="1"/>
  <c r="BM763" i="44"/>
  <c r="CB763" i="44" s="1"/>
  <c r="BM30" i="44"/>
  <c r="BM139" i="44"/>
  <c r="CB139" i="44" s="1"/>
  <c r="CC139" i="44" s="1"/>
  <c r="BM417" i="44"/>
  <c r="CB417" i="44" s="1"/>
  <c r="BM223" i="44"/>
  <c r="CB223" i="44" s="1"/>
  <c r="BM62" i="44"/>
  <c r="CB62" i="44" s="1"/>
  <c r="CC62" i="44" s="1"/>
  <c r="BM234" i="44"/>
  <c r="CB234" i="44" s="1"/>
  <c r="BM339" i="44"/>
  <c r="CB339" i="44" s="1"/>
  <c r="BM347" i="44"/>
  <c r="BM803" i="44"/>
  <c r="CB803" i="44" s="1"/>
  <c r="BM428" i="44"/>
  <c r="CB428" i="44" s="1"/>
  <c r="BM689" i="44"/>
  <c r="CB689" i="44" s="1"/>
  <c r="CC689" i="44" s="1"/>
  <c r="BM943" i="44"/>
  <c r="CB943" i="44" s="1"/>
  <c r="BM946" i="44"/>
  <c r="CB946" i="44" s="1"/>
  <c r="BM955" i="44"/>
  <c r="CB955" i="44" s="1"/>
  <c r="BM538" i="44"/>
  <c r="CB538" i="44" s="1"/>
  <c r="BM902" i="44"/>
  <c r="BM611" i="44"/>
  <c r="CB611" i="44" s="1"/>
  <c r="BM232" i="44"/>
  <c r="CB232" i="44" s="1"/>
  <c r="BM907" i="44"/>
  <c r="CB907" i="44" s="1"/>
  <c r="CC907" i="44" s="1"/>
  <c r="BM396" i="44"/>
  <c r="CB396" i="44" s="1"/>
  <c r="BM938" i="44"/>
  <c r="CB938" i="44" s="1"/>
  <c r="BM937" i="44"/>
  <c r="CB937" i="44" s="1"/>
  <c r="BM265" i="44"/>
  <c r="CB265" i="44" s="1"/>
  <c r="CC265" i="44" s="1"/>
  <c r="BM598" i="44"/>
  <c r="CB598" i="44" s="1"/>
  <c r="CC598" i="44" s="1"/>
  <c r="BM613" i="44"/>
  <c r="CB613" i="44" s="1"/>
  <c r="BM898" i="44"/>
  <c r="CB898" i="44" s="1"/>
  <c r="BM941" i="44"/>
  <c r="CB941" i="44" s="1"/>
  <c r="BM241" i="44"/>
  <c r="CB241" i="44" s="1"/>
  <c r="CC241" i="44" s="1"/>
  <c r="BM952" i="44"/>
  <c r="CB952" i="44" s="1"/>
  <c r="CC952" i="44" s="1"/>
  <c r="BM670" i="44"/>
  <c r="CB670" i="44" s="1"/>
  <c r="BM647" i="44"/>
  <c r="CB647" i="44" s="1"/>
  <c r="CC647" i="44" s="1"/>
  <c r="BM70" i="44"/>
  <c r="BM905" i="44"/>
  <c r="CB905" i="44" s="1"/>
  <c r="BM622" i="44"/>
  <c r="CB622" i="44" s="1"/>
  <c r="CC622" i="44" s="1"/>
  <c r="BM525" i="44"/>
  <c r="CB525" i="44" s="1"/>
  <c r="BM361" i="44"/>
  <c r="CB361" i="44" s="1"/>
  <c r="BM297" i="44"/>
  <c r="CB297" i="44" s="1"/>
  <c r="BM412" i="44"/>
  <c r="CB412" i="44" s="1"/>
  <c r="BM435" i="44"/>
  <c r="CB435" i="44" s="1"/>
  <c r="BM627" i="44"/>
  <c r="CB627" i="44" s="1"/>
  <c r="BM391" i="44"/>
  <c r="CB391" i="44" s="1"/>
  <c r="BM815" i="44"/>
  <c r="CB815" i="44" s="1"/>
  <c r="BM317" i="44"/>
  <c r="CB317" i="44" s="1"/>
  <c r="BM853" i="44"/>
  <c r="CB853" i="44" s="1"/>
  <c r="BM772" i="44"/>
  <c r="CB772" i="44" s="1"/>
  <c r="BM431" i="44"/>
  <c r="CB431" i="44" s="1"/>
  <c r="BM363" i="44"/>
  <c r="CB363" i="44" s="1"/>
  <c r="BM750" i="44"/>
  <c r="CB750" i="44" s="1"/>
  <c r="BM841" i="44"/>
  <c r="CB841" i="44" s="1"/>
  <c r="CC841" i="44" s="1"/>
  <c r="BM509" i="44"/>
  <c r="CB509" i="44" s="1"/>
  <c r="BM889" i="44"/>
  <c r="CB889" i="44" s="1"/>
  <c r="BM830" i="44"/>
  <c r="CB830" i="44" s="1"/>
  <c r="BM1006" i="44"/>
  <c r="CB1006" i="44" s="1"/>
  <c r="BM98" i="44"/>
  <c r="CB98" i="44" s="1"/>
  <c r="CC98" i="44" s="1"/>
  <c r="BM11" i="44"/>
  <c r="CB11" i="44" s="1"/>
  <c r="BM821" i="44"/>
  <c r="CB821" i="44" s="1"/>
  <c r="CC821" i="44" s="1"/>
  <c r="BM779" i="44"/>
  <c r="CB779" i="44" s="1"/>
  <c r="BM887" i="44"/>
  <c r="CB887" i="44" s="1"/>
  <c r="CC887" i="44" s="1"/>
  <c r="BM764" i="44"/>
  <c r="CB764" i="44" s="1"/>
  <c r="BM794" i="44"/>
  <c r="CB794" i="44" s="1"/>
  <c r="BM814" i="44"/>
  <c r="CB814" i="44" s="1"/>
  <c r="BM791" i="44"/>
  <c r="CB791" i="44" s="1"/>
  <c r="BM581" i="44"/>
  <c r="CB581" i="44" s="1"/>
  <c r="CC581" i="44" s="1"/>
  <c r="BM806" i="44"/>
  <c r="CB806" i="44" s="1"/>
  <c r="BM819" i="44"/>
  <c r="CB819" i="44" s="1"/>
  <c r="CC819" i="44" s="1"/>
  <c r="BM595" i="44"/>
  <c r="CB595" i="44" s="1"/>
  <c r="CC595" i="44" s="1"/>
  <c r="BM912" i="44"/>
  <c r="CB912" i="44" s="1"/>
  <c r="BM33" i="44"/>
  <c r="CB33" i="44" s="1"/>
  <c r="CC33" i="44" s="1"/>
  <c r="BM903" i="44"/>
  <c r="BM654" i="44"/>
  <c r="CB654" i="44" s="1"/>
  <c r="BM346" i="44"/>
  <c r="CB346" i="44" s="1"/>
  <c r="CC346" i="44" s="1"/>
  <c r="BM549" i="44"/>
  <c r="CB549" i="44" s="1"/>
  <c r="BM58" i="44"/>
  <c r="CB58" i="44" s="1"/>
  <c r="BM195" i="44"/>
  <c r="CB195" i="44" s="1"/>
  <c r="BM555" i="44"/>
  <c r="CB555" i="44" s="1"/>
  <c r="BM587" i="44"/>
  <c r="CB587" i="44" s="1"/>
  <c r="BM564" i="44"/>
  <c r="CB564" i="44" s="1"/>
  <c r="BM55" i="44"/>
  <c r="CB55" i="44" s="1"/>
  <c r="CC55" i="44" s="1"/>
  <c r="BM546" i="44"/>
  <c r="CB546" i="44" s="1"/>
  <c r="BM687" i="44"/>
  <c r="CB687" i="44" s="1"/>
  <c r="BM858" i="44"/>
  <c r="BM569" i="44"/>
  <c r="CB569" i="44" s="1"/>
  <c r="CC569" i="44" s="1"/>
  <c r="BM547" i="44"/>
  <c r="CB547" i="44" s="1"/>
  <c r="CC547" i="44" s="1"/>
  <c r="BM716" i="44"/>
  <c r="CB716" i="44" s="1"/>
  <c r="CC716" i="44" s="1"/>
  <c r="BM22" i="44"/>
  <c r="BM553" i="44"/>
  <c r="CB553" i="44" s="1"/>
  <c r="BM64" i="44"/>
  <c r="CB64" i="44" s="1"/>
  <c r="BM556" i="44"/>
  <c r="CB556" i="44" s="1"/>
  <c r="BM204" i="44"/>
  <c r="CB204" i="44" s="1"/>
  <c r="BM558" i="44"/>
  <c r="CB558" i="44" s="1"/>
  <c r="BM703" i="44"/>
  <c r="CB703" i="44" s="1"/>
  <c r="BM756" i="44"/>
  <c r="CB756" i="44" s="1"/>
  <c r="BM699" i="44"/>
  <c r="CB699" i="44" s="1"/>
  <c r="BM588" i="44"/>
  <c r="CB588" i="44" s="1"/>
  <c r="BM843" i="44"/>
  <c r="CB843" i="44" s="1"/>
  <c r="CC843" i="44" s="1"/>
  <c r="BM365" i="44"/>
  <c r="CB365" i="44" s="1"/>
  <c r="BM758" i="44"/>
  <c r="CB758" i="44" s="1"/>
  <c r="BM771" i="44"/>
  <c r="CB771" i="44" s="1"/>
  <c r="BM584" i="44"/>
  <c r="CB584" i="44" s="1"/>
  <c r="BM302" i="44"/>
  <c r="CB302" i="44" s="1"/>
  <c r="BM656" i="44"/>
  <c r="CB656" i="44" s="1"/>
  <c r="CC656" i="44" s="1"/>
  <c r="BM1007" i="44"/>
  <c r="CB1007" i="44" s="1"/>
  <c r="BM605" i="44"/>
  <c r="CB605" i="44" s="1"/>
  <c r="BM477" i="44"/>
  <c r="CB477" i="44" s="1"/>
  <c r="BM601" i="44"/>
  <c r="CB601" i="44" s="1"/>
  <c r="BM280" i="44"/>
  <c r="CB280" i="44" s="1"/>
  <c r="BM928" i="44"/>
  <c r="CB928" i="44" s="1"/>
  <c r="CC928" i="44" s="1"/>
  <c r="BM185" i="44"/>
  <c r="BM405" i="44"/>
  <c r="CB405" i="44" s="1"/>
  <c r="BM112" i="44"/>
  <c r="CB112" i="44" s="1"/>
  <c r="BM665" i="44"/>
  <c r="CB665" i="44" s="1"/>
  <c r="CC665" i="44" s="1"/>
  <c r="BM947" i="44"/>
  <c r="CB947" i="44" s="1"/>
  <c r="BM929" i="44"/>
  <c r="CB929" i="44" s="1"/>
  <c r="CC929" i="44" s="1"/>
  <c r="BM949" i="44"/>
  <c r="CB949" i="44" s="1"/>
  <c r="BM916" i="44"/>
  <c r="CB916" i="44" s="1"/>
  <c r="BM248" i="44"/>
  <c r="BM244" i="44"/>
  <c r="CB244" i="44" s="1"/>
  <c r="BM628" i="44"/>
  <c r="CB628" i="44" s="1"/>
  <c r="BM403" i="44"/>
  <c r="CB403" i="44" s="1"/>
  <c r="BM272" i="44"/>
  <c r="CB272" i="44" s="1"/>
  <c r="BM619" i="44"/>
  <c r="BM333" i="44"/>
  <c r="CB333" i="44" s="1"/>
  <c r="BM121" i="44"/>
  <c r="CB121" i="44" s="1"/>
  <c r="BM866" i="44"/>
  <c r="BM441" i="44"/>
  <c r="CB441" i="44" s="1"/>
  <c r="BM809" i="44"/>
  <c r="CB809" i="44" s="1"/>
  <c r="BM512" i="44"/>
  <c r="CB512" i="44" s="1"/>
  <c r="CC512" i="44" s="1"/>
  <c r="BM527" i="44"/>
  <c r="CB527" i="44" s="1"/>
  <c r="BM486" i="44"/>
  <c r="CB486" i="44" s="1"/>
  <c r="BM301" i="44"/>
  <c r="CB301" i="44" s="1"/>
  <c r="CC301" i="44" s="1"/>
  <c r="BM880" i="44"/>
  <c r="CB880" i="44" s="1"/>
  <c r="BM115" i="44"/>
  <c r="CB115" i="44" s="1"/>
  <c r="CC115" i="44" s="1"/>
  <c r="BM506" i="44"/>
  <c r="CB506" i="44" s="1"/>
  <c r="BM805" i="44"/>
  <c r="CB805" i="44" s="1"/>
  <c r="BM827" i="44"/>
  <c r="CB827" i="44" s="1"/>
  <c r="CC827" i="44" s="1"/>
  <c r="BM865" i="44"/>
  <c r="CB865" i="44" s="1"/>
  <c r="BM304" i="44"/>
  <c r="CB304" i="44" s="1"/>
  <c r="CC304" i="44" s="1"/>
  <c r="BM857" i="44"/>
  <c r="CB857" i="44" s="1"/>
  <c r="CC857" i="44" s="1"/>
  <c r="BM47" i="44"/>
  <c r="CB47" i="44" s="1"/>
  <c r="CC47" i="44" s="1"/>
  <c r="BM824" i="44"/>
  <c r="BM437" i="44"/>
  <c r="BM778" i="44"/>
  <c r="CB778" i="44" s="1"/>
  <c r="BM981" i="44"/>
  <c r="CB981" i="44" s="1"/>
  <c r="CC981" i="44" s="1"/>
  <c r="BM950" i="44"/>
  <c r="CB950" i="44" s="1"/>
  <c r="CC950" i="44" s="1"/>
  <c r="BM899" i="44"/>
  <c r="BM920" i="44"/>
  <c r="CB920" i="44" s="1"/>
  <c r="BM271" i="44"/>
  <c r="BM625" i="44"/>
  <c r="CB625" i="44" s="1"/>
  <c r="BM923" i="44"/>
  <c r="CB923" i="44" s="1"/>
  <c r="CC923" i="44" s="1"/>
  <c r="BM932" i="44"/>
  <c r="BM931" i="44"/>
  <c r="CB931" i="44" s="1"/>
  <c r="BM919" i="44"/>
  <c r="CB919" i="44" s="1"/>
  <c r="BM935" i="44"/>
  <c r="CB935" i="44" s="1"/>
  <c r="BM128" i="44"/>
  <c r="CB128" i="44" s="1"/>
  <c r="CC128" i="44" s="1"/>
  <c r="BM667" i="44"/>
  <c r="CB667" i="44" s="1"/>
  <c r="BM677" i="44"/>
  <c r="CB677" i="44" s="1"/>
  <c r="CC677" i="44" s="1"/>
  <c r="BM635" i="44"/>
  <c r="CB635" i="44" s="1"/>
  <c r="BM644" i="44"/>
  <c r="CB644" i="44" s="1"/>
  <c r="BM659" i="44"/>
  <c r="CB659" i="44" s="1"/>
  <c r="BM640" i="44"/>
  <c r="CB640" i="44" s="1"/>
  <c r="BM194" i="44"/>
  <c r="CB194" i="44" s="1"/>
  <c r="CC194" i="44" s="1"/>
  <c r="BM953" i="44"/>
  <c r="CB953" i="44" s="1"/>
  <c r="CC953" i="44" s="1"/>
  <c r="BM637" i="44"/>
  <c r="CB637" i="44" s="1"/>
  <c r="BM393" i="44"/>
  <c r="CB393" i="44" s="1"/>
  <c r="BM266" i="44"/>
  <c r="BM607" i="44"/>
  <c r="CB607" i="44" s="1"/>
  <c r="BM638" i="44"/>
  <c r="CB638" i="44" s="1"/>
  <c r="CC638" i="44" s="1"/>
  <c r="BM463" i="44"/>
  <c r="CB463" i="44" s="1"/>
  <c r="CC463" i="44" s="1"/>
  <c r="BM345" i="44"/>
  <c r="BM306" i="44"/>
  <c r="CB306" i="44" s="1"/>
  <c r="BM107" i="44"/>
  <c r="CB107" i="44" s="1"/>
  <c r="BM994" i="44"/>
  <c r="CB994" i="44" s="1"/>
  <c r="BM425" i="44"/>
  <c r="CB425" i="44" s="1"/>
  <c r="CC425" i="44" s="1"/>
  <c r="BM563" i="44"/>
  <c r="CB563" i="44" s="1"/>
  <c r="BM534" i="44"/>
  <c r="CB534" i="44" s="1"/>
  <c r="BM310" i="44"/>
  <c r="CB310" i="44" s="1"/>
  <c r="BM215" i="44"/>
  <c r="CB215" i="44" s="1"/>
  <c r="CC215" i="44" s="1"/>
  <c r="BM355" i="44"/>
  <c r="CB355" i="44" s="1"/>
  <c r="BM180" i="44"/>
  <c r="CB180" i="44" s="1"/>
  <c r="CC180" i="44" s="1"/>
  <c r="BM596" i="44"/>
  <c r="CB596" i="44" s="1"/>
  <c r="BM159" i="44"/>
  <c r="BM732" i="44"/>
  <c r="CB732" i="44" s="1"/>
  <c r="BM485" i="44"/>
  <c r="CB485" i="44" s="1"/>
  <c r="BM936" i="44"/>
  <c r="CB936" i="44" s="1"/>
  <c r="BM213" i="44"/>
  <c r="CB213" i="44" s="1"/>
  <c r="BM210" i="44"/>
  <c r="CB210" i="44" s="1"/>
  <c r="BM561" i="44"/>
  <c r="CB561" i="44" s="1"/>
  <c r="BM481" i="44"/>
  <c r="CB481" i="44" s="1"/>
  <c r="BM957" i="44"/>
  <c r="BM567" i="44"/>
  <c r="CB567" i="44" s="1"/>
  <c r="BM493" i="44"/>
  <c r="CB493" i="44" s="1"/>
  <c r="CC493" i="44" s="1"/>
  <c r="BM702" i="44"/>
  <c r="CB702" i="44" s="1"/>
  <c r="BM123" i="44"/>
  <c r="BM126" i="44"/>
  <c r="CB126" i="44" s="1"/>
  <c r="BM446" i="44"/>
  <c r="CB446" i="44" s="1"/>
  <c r="BM775" i="44"/>
  <c r="CB775" i="44" s="1"/>
  <c r="BM884" i="44"/>
  <c r="CB884" i="44" s="1"/>
  <c r="CC884" i="44" s="1"/>
  <c r="BM896" i="44"/>
  <c r="CB896" i="44" s="1"/>
  <c r="CC896" i="44" s="1"/>
  <c r="BM862" i="44"/>
  <c r="CB862" i="44" s="1"/>
  <c r="CC862" i="44" s="1"/>
  <c r="BM515" i="44"/>
  <c r="CB515" i="44" s="1"/>
  <c r="BM32" i="44"/>
  <c r="BM878" i="44"/>
  <c r="CB878" i="44" s="1"/>
  <c r="CC878" i="44" s="1"/>
  <c r="BM513" i="44"/>
  <c r="CB513" i="44" s="1"/>
  <c r="BM487" i="44"/>
  <c r="CB487" i="44" s="1"/>
  <c r="BM482" i="44"/>
  <c r="CB482" i="44" s="1"/>
  <c r="BM576" i="44"/>
  <c r="CB576" i="44" s="1"/>
  <c r="BM510" i="44"/>
  <c r="CB510" i="44" s="1"/>
  <c r="BM539" i="44"/>
  <c r="CB539" i="44" s="1"/>
  <c r="BM465" i="44"/>
  <c r="CB465" i="44" s="1"/>
  <c r="CC465" i="44" s="1"/>
  <c r="BM590" i="44"/>
  <c r="CB590" i="44" s="1"/>
  <c r="BM692" i="44"/>
  <c r="CB692" i="44" s="1"/>
  <c r="BM163" i="44"/>
  <c r="CB163" i="44" s="1"/>
  <c r="BM930" i="44"/>
  <c r="CB930" i="44" s="1"/>
  <c r="BM721" i="44"/>
  <c r="CB721" i="44" s="1"/>
  <c r="CC721" i="44" s="1"/>
  <c r="BM725" i="44"/>
  <c r="CB725" i="44" s="1"/>
  <c r="CC725" i="44" s="1"/>
  <c r="BM439" i="44"/>
  <c r="CB439" i="44" s="1"/>
  <c r="BM798" i="44"/>
  <c r="CB798" i="44" s="1"/>
  <c r="BM565" i="44"/>
  <c r="CB565" i="44" s="1"/>
  <c r="BM1001" i="44"/>
  <c r="CB1001" i="44" s="1"/>
  <c r="BM748" i="44"/>
  <c r="CB748" i="44" s="1"/>
  <c r="BM597" i="44"/>
  <c r="CB597" i="44" s="1"/>
  <c r="BM66" i="44"/>
  <c r="CB66" i="44" s="1"/>
  <c r="CC66" i="44" s="1"/>
  <c r="BM988" i="44"/>
  <c r="CB988" i="44" s="1"/>
  <c r="CC988" i="44" s="1"/>
  <c r="BM507" i="44"/>
  <c r="CB507" i="44" s="1"/>
  <c r="BM774" i="44"/>
  <c r="CB774" i="44" s="1"/>
  <c r="BM840" i="44"/>
  <c r="CB840" i="44" s="1"/>
  <c r="BM211" i="44"/>
  <c r="CB211" i="44" s="1"/>
  <c r="BM698" i="44"/>
  <c r="CB698" i="44" s="1"/>
  <c r="BM69" i="44"/>
  <c r="CB69" i="44" s="1"/>
  <c r="BM275" i="44"/>
  <c r="CB275" i="44" s="1"/>
  <c r="CC275" i="44" s="1"/>
  <c r="BM908" i="44"/>
  <c r="CB908" i="44" s="1"/>
  <c r="BM631" i="44"/>
  <c r="CB631" i="44" s="1"/>
  <c r="BM188" i="44"/>
  <c r="CB188" i="44" s="1"/>
  <c r="BM956" i="44"/>
  <c r="CB956" i="44" s="1"/>
  <c r="CC956" i="44" s="1"/>
  <c r="BM118" i="44"/>
  <c r="CB118" i="44" s="1"/>
  <c r="CC118" i="44" s="1"/>
  <c r="BM679" i="44"/>
  <c r="CB679" i="44" s="1"/>
  <c r="BM245" i="44"/>
  <c r="BM268" i="44"/>
  <c r="BM92" i="44"/>
  <c r="CB92" i="44" s="1"/>
  <c r="CC92" i="44" s="1"/>
  <c r="BM983" i="44"/>
  <c r="CB983" i="44" s="1"/>
  <c r="BM170" i="44"/>
  <c r="CB170" i="44" s="1"/>
  <c r="BM655" i="44"/>
  <c r="CB655" i="44" s="1"/>
  <c r="BM305" i="44"/>
  <c r="CB305" i="44" s="1"/>
  <c r="BM620" i="44"/>
  <c r="CB620" i="44" s="1"/>
  <c r="BM571" i="44"/>
  <c r="CB571" i="44" s="1"/>
  <c r="CC571" i="44" s="1"/>
  <c r="BM184" i="44"/>
  <c r="CB184" i="44" s="1"/>
  <c r="BM755" i="44"/>
  <c r="CB755" i="44" s="1"/>
  <c r="BM544" i="44"/>
  <c r="CB544" i="44" s="1"/>
  <c r="BM27" i="44"/>
  <c r="CB27" i="44" s="1"/>
  <c r="BM324" i="44"/>
  <c r="CB324" i="44" s="1"/>
  <c r="BM326" i="44"/>
  <c r="CB326" i="44" s="1"/>
  <c r="BM984" i="44"/>
  <c r="CB984" i="44" s="1"/>
  <c r="CC984" i="44" s="1"/>
  <c r="BM353" i="44"/>
  <c r="CB353" i="44" s="1"/>
  <c r="BM331" i="44"/>
  <c r="CB331" i="44" s="1"/>
  <c r="BM769" i="44"/>
  <c r="CB769" i="44" s="1"/>
  <c r="BM113" i="44"/>
  <c r="CB113" i="44" s="1"/>
  <c r="BM298" i="44"/>
  <c r="CB298" i="44" s="1"/>
  <c r="BM483" i="44"/>
  <c r="CB483" i="44" s="1"/>
  <c r="BM410" i="44"/>
  <c r="CB410" i="44" s="1"/>
  <c r="BM781" i="44"/>
  <c r="CB781" i="44" s="1"/>
  <c r="BM877" i="44"/>
  <c r="CB877" i="44" s="1"/>
  <c r="BM357" i="44"/>
  <c r="BM1005" i="44"/>
  <c r="CB1005" i="44" s="1"/>
  <c r="BM847" i="44"/>
  <c r="CB847" i="44" s="1"/>
  <c r="CC847" i="44" s="1"/>
  <c r="BM459" i="44"/>
  <c r="BM95" i="44"/>
  <c r="CB95" i="44" s="1"/>
  <c r="CC95" i="44" s="1"/>
  <c r="BM868" i="44"/>
  <c r="CB868" i="44" s="1"/>
  <c r="BM434" i="44"/>
  <c r="CB434" i="44" s="1"/>
  <c r="BM454" i="44"/>
  <c r="CB454" i="44" s="1"/>
  <c r="CC454" i="44" s="1"/>
  <c r="BM832" i="44"/>
  <c r="CB832" i="44" s="1"/>
  <c r="BM839" i="44"/>
  <c r="CB839" i="44" s="1"/>
  <c r="BM105" i="44"/>
  <c r="CB105" i="44" s="1"/>
  <c r="CC105" i="44" s="1"/>
  <c r="BM836" i="44"/>
  <c r="CB836" i="44" s="1"/>
  <c r="BM461" i="44"/>
  <c r="CB461" i="44" s="1"/>
  <c r="CC461" i="44" s="1"/>
  <c r="BM600" i="44"/>
  <c r="CB600" i="44" s="1"/>
  <c r="BM892" i="44"/>
  <c r="CB892" i="44" s="1"/>
  <c r="CC892" i="44" s="1"/>
  <c r="BM503" i="44"/>
  <c r="CB503" i="44" s="1"/>
  <c r="CC503" i="44" s="1"/>
  <c r="BM102" i="44"/>
  <c r="CB102" i="44" s="1"/>
  <c r="BM886" i="44"/>
  <c r="CB886" i="44" s="1"/>
  <c r="CC886" i="44" s="1"/>
  <c r="BM812" i="44"/>
  <c r="CB812" i="44" s="1"/>
  <c r="BM116" i="44"/>
  <c r="CB116" i="44" s="1"/>
  <c r="BM829" i="44"/>
  <c r="CB829" i="44" s="1"/>
  <c r="BM452" i="44"/>
  <c r="CB452" i="44" s="1"/>
  <c r="CC452" i="44" s="1"/>
  <c r="BM711" i="44"/>
  <c r="CB711" i="44" s="1"/>
  <c r="CC711" i="44" s="1"/>
  <c r="BM754" i="44"/>
  <c r="CB754" i="44" s="1"/>
  <c r="BM777" i="44"/>
  <c r="CB777" i="44" s="1"/>
  <c r="BM542" i="44"/>
  <c r="CB542" i="44" s="1"/>
  <c r="CC542" i="44" s="1"/>
  <c r="BM500" i="44"/>
  <c r="CB500" i="44" s="1"/>
  <c r="BM127" i="44"/>
  <c r="CB127" i="44" s="1"/>
  <c r="BM942" i="44"/>
  <c r="CB942" i="44" s="1"/>
  <c r="BM551" i="44"/>
  <c r="CB551" i="44" s="1"/>
  <c r="BM516" i="44"/>
  <c r="CB516" i="44" s="1"/>
  <c r="BM508" i="44"/>
  <c r="CB508" i="44" s="1"/>
  <c r="BM828" i="44"/>
  <c r="CB828" i="44" s="1"/>
  <c r="CC828" i="44" s="1"/>
  <c r="BM442" i="44"/>
  <c r="CB442" i="44" s="1"/>
  <c r="BM530" i="44"/>
  <c r="CB530" i="44" s="1"/>
  <c r="BM110" i="44"/>
  <c r="CB110" i="44" s="1"/>
  <c r="BM426" i="44"/>
  <c r="CB426" i="44" s="1"/>
  <c r="BM913" i="44"/>
  <c r="BM649" i="44"/>
  <c r="CB649" i="44" s="1"/>
  <c r="BM161" i="44"/>
  <c r="CB161" i="44" s="1"/>
  <c r="BM944" i="44"/>
  <c r="CB944" i="44" s="1"/>
  <c r="CC944" i="44" s="1"/>
  <c r="BM926" i="44"/>
  <c r="CB926" i="44" s="1"/>
  <c r="CC926" i="44" s="1"/>
  <c r="BM650" i="44"/>
  <c r="CB650" i="44" s="1"/>
  <c r="BM247" i="44"/>
  <c r="CB247" i="44" s="1"/>
  <c r="CC247" i="44" s="1"/>
  <c r="BM623" i="44"/>
  <c r="CB623" i="44" s="1"/>
  <c r="CC623" i="44" s="1"/>
  <c r="BM366" i="44"/>
  <c r="CB366" i="44" s="1"/>
  <c r="BM414" i="44"/>
  <c r="CB414" i="44" s="1"/>
  <c r="BM668" i="44"/>
  <c r="CB668" i="44" s="1"/>
  <c r="BM190" i="44"/>
  <c r="CB190" i="44" s="1"/>
  <c r="BM989" i="44"/>
  <c r="CB989" i="44" s="1"/>
  <c r="CC989" i="44" s="1"/>
  <c r="BM219" i="44"/>
  <c r="CB219" i="44" s="1"/>
  <c r="BM728" i="44"/>
  <c r="CB728" i="44" s="1"/>
  <c r="BM39" i="44"/>
  <c r="CB39" i="44" s="1"/>
  <c r="CC39" i="44" s="1"/>
  <c r="BM497" i="44"/>
  <c r="CB497" i="44" s="1"/>
  <c r="BM636" i="44"/>
  <c r="CB636" i="44" s="1"/>
  <c r="BM328" i="44"/>
  <c r="CB328" i="44" s="1"/>
  <c r="BM851" i="44"/>
  <c r="CB851" i="44" s="1"/>
  <c r="BM863" i="44"/>
  <c r="CB863" i="44" s="1"/>
  <c r="BM67" i="44"/>
  <c r="BM854" i="44"/>
  <c r="CB854" i="44" s="1"/>
  <c r="CC854" i="44" s="1"/>
  <c r="BM108" i="44"/>
  <c r="CB108" i="44" s="1"/>
  <c r="BM860" i="44"/>
  <c r="CB860" i="44" s="1"/>
  <c r="CC860" i="44" s="1"/>
  <c r="BM833" i="44"/>
  <c r="CB833" i="44" s="1"/>
  <c r="BM874" i="44"/>
  <c r="CB874" i="44" s="1"/>
  <c r="BM609" i="44"/>
  <c r="CB609" i="44" s="1"/>
  <c r="BM341" i="44"/>
  <c r="CB341" i="44" s="1"/>
  <c r="BM440" i="44"/>
  <c r="CB440" i="44" s="1"/>
  <c r="CC440" i="44" s="1"/>
  <c r="BM883" i="44"/>
  <c r="CB883" i="44" s="1"/>
  <c r="CC883" i="44" s="1"/>
  <c r="BM476" i="44"/>
  <c r="CB476" i="44" s="1"/>
  <c r="CC476" i="44" s="1"/>
  <c r="BM850" i="44"/>
  <c r="CB850" i="44" s="1"/>
  <c r="CC850" i="44" s="1"/>
  <c r="BM998" i="44"/>
  <c r="CB998" i="44" s="1"/>
  <c r="BM12" i="44"/>
  <c r="BM432" i="44"/>
  <c r="CB432" i="44" s="1"/>
  <c r="BM713" i="44"/>
  <c r="CB713" i="44" s="1"/>
  <c r="CC713" i="44" s="1"/>
  <c r="BM701" i="44"/>
  <c r="CB701" i="44" s="1"/>
  <c r="CC701" i="44" s="1"/>
  <c r="BM424" i="44"/>
  <c r="CB424" i="44" s="1"/>
  <c r="BM21" i="44"/>
  <c r="CB21" i="44" s="1"/>
  <c r="CC21" i="44" s="1"/>
  <c r="BM468" i="44"/>
  <c r="CB468" i="44" s="1"/>
  <c r="BM225" i="44"/>
  <c r="CB225" i="44" s="1"/>
  <c r="BM451" i="44"/>
  <c r="CB451" i="44" s="1"/>
  <c r="CC451" i="44" s="1"/>
  <c r="BM201" i="44"/>
  <c r="CB201" i="44" s="1"/>
  <c r="BM177" i="44"/>
  <c r="CB177" i="44" s="1"/>
  <c r="BM768" i="44"/>
  <c r="CB768" i="44" s="1"/>
  <c r="BM730" i="44"/>
  <c r="CB730" i="44" s="1"/>
  <c r="BM183" i="44"/>
  <c r="CB183" i="44" s="1"/>
  <c r="BM15" i="44"/>
  <c r="CB15" i="44" s="1"/>
  <c r="CC15" i="44" s="1"/>
  <c r="BM686" i="44"/>
  <c r="CB686" i="44" s="1"/>
  <c r="CC686" i="44" s="1"/>
  <c r="BM338" i="44"/>
  <c r="BM359" i="44"/>
  <c r="CB359" i="44" s="1"/>
  <c r="BM761" i="44"/>
  <c r="CB761" i="44" s="1"/>
  <c r="BM927" i="44"/>
  <c r="CB927" i="44" s="1"/>
  <c r="CC927" i="44" s="1"/>
  <c r="BM562" i="44"/>
  <c r="CB562" i="44" s="1"/>
  <c r="BM574" i="44"/>
  <c r="CB574" i="44" s="1"/>
  <c r="BM285" i="44"/>
  <c r="CB285" i="44" s="1"/>
  <c r="BM104" i="44"/>
  <c r="CB104" i="44" s="1"/>
  <c r="BM633" i="44"/>
  <c r="CB633" i="44" s="1"/>
  <c r="BM19" i="44"/>
  <c r="CB19" i="44" s="1"/>
  <c r="BM469" i="44"/>
  <c r="CB469" i="44" s="1"/>
  <c r="CC469" i="44" s="1"/>
  <c r="BM187" i="44"/>
  <c r="BM16" i="44"/>
  <c r="CB16" i="44" s="1"/>
  <c r="BM535" i="44"/>
  <c r="CB535" i="44" s="1"/>
  <c r="BM760" i="44"/>
  <c r="CB760" i="44" s="1"/>
  <c r="BM954" i="44"/>
  <c r="CB954" i="44" s="1"/>
  <c r="BM594" i="44"/>
  <c r="CB594" i="44" s="1"/>
  <c r="BM199" i="44"/>
  <c r="CB199" i="44" s="1"/>
  <c r="BM419" i="44"/>
  <c r="CB419" i="44" s="1"/>
  <c r="CC419" i="44" s="1"/>
  <c r="BM831" i="44"/>
  <c r="CB831" i="44" s="1"/>
  <c r="BM578" i="44"/>
  <c r="CB578" i="44" s="1"/>
  <c r="BM237" i="44"/>
  <c r="CB237" i="44" s="1"/>
  <c r="BM583" i="44"/>
  <c r="CB583" i="44" s="1"/>
  <c r="CC583" i="44" s="1"/>
  <c r="BM495" i="44"/>
  <c r="BM801" i="44"/>
  <c r="CB801" i="44" s="1"/>
  <c r="BM834" i="44"/>
  <c r="CB834" i="44" s="1"/>
  <c r="BM430" i="44"/>
  <c r="CB430" i="44" s="1"/>
  <c r="BM696" i="44"/>
  <c r="CB696" i="44" s="1"/>
  <c r="BM606" i="44"/>
  <c r="CB606" i="44" s="1"/>
  <c r="BM429" i="44"/>
  <c r="CB429" i="44" s="1"/>
  <c r="BM550" i="44"/>
  <c r="CB550" i="44" s="1"/>
  <c r="BM489" i="44"/>
  <c r="CB489" i="44" s="1"/>
  <c r="BM715" i="44"/>
  <c r="BM42" i="44"/>
  <c r="CB42" i="44" s="1"/>
  <c r="CC42" i="44" s="1"/>
  <c r="BM267" i="44"/>
  <c r="CB267" i="44" s="1"/>
  <c r="CC267" i="44" s="1"/>
  <c r="BM825" i="44"/>
  <c r="CB825" i="44" s="1"/>
  <c r="CC825" i="44" s="1"/>
  <c r="BM615" i="44"/>
  <c r="CB615" i="44" s="1"/>
  <c r="BM990" i="44"/>
  <c r="CB990" i="44" s="1"/>
  <c r="BM37" i="44"/>
  <c r="BM231" i="44"/>
  <c r="CB231" i="44" s="1"/>
  <c r="BM192" i="44"/>
  <c r="CB192" i="44" s="1"/>
  <c r="BM475" i="44"/>
  <c r="CB475" i="44" s="1"/>
  <c r="BM651" i="44"/>
  <c r="CB651" i="44" s="1"/>
  <c r="BM948" i="44"/>
  <c r="BM743" i="44"/>
  <c r="CB743" i="44" s="1"/>
  <c r="BM579" i="44"/>
  <c r="CB579" i="44" s="1"/>
  <c r="BM882" i="44"/>
  <c r="CB882" i="44" s="1"/>
  <c r="CC882" i="44" s="1"/>
  <c r="BM72" i="44"/>
  <c r="CB72" i="44" s="1"/>
  <c r="CC72" i="44" s="1"/>
  <c r="BM521" i="44"/>
  <c r="CB521" i="44" s="1"/>
  <c r="BM90" i="44"/>
  <c r="CB90" i="44" s="1"/>
  <c r="BM849" i="44"/>
  <c r="BM166" i="44"/>
  <c r="CB166" i="44" s="1"/>
  <c r="CC166" i="44" s="1"/>
  <c r="BM25" i="44"/>
  <c r="CB25" i="44" s="1"/>
  <c r="BM924" i="44"/>
  <c r="CB924" i="44" s="1"/>
  <c r="BM97" i="44"/>
  <c r="CB97" i="44" s="1"/>
  <c r="BM321" i="44"/>
  <c r="CB321" i="44" s="1"/>
  <c r="BM997" i="44"/>
  <c r="BM671" i="44"/>
  <c r="CB671" i="44" s="1"/>
  <c r="BM296" i="44"/>
  <c r="CB296" i="44" s="1"/>
  <c r="BM411" i="44"/>
  <c r="CB411" i="44" s="1"/>
  <c r="BM904" i="44"/>
  <c r="CB904" i="44" s="1"/>
  <c r="BM259" i="44"/>
  <c r="CB259" i="44" s="1"/>
  <c r="CC259" i="44" s="1"/>
  <c r="BM608" i="44"/>
  <c r="BM626" i="44"/>
  <c r="CB626" i="44" s="1"/>
  <c r="BM610" i="44"/>
  <c r="BM641" i="44"/>
  <c r="CB641" i="44" s="1"/>
  <c r="BM217" i="44"/>
  <c r="CB217" i="44" s="1"/>
  <c r="BM436" i="44"/>
  <c r="CB436" i="44" s="1"/>
  <c r="BM356" i="44"/>
  <c r="CB356" i="44" s="1"/>
  <c r="BM856" i="44"/>
  <c r="BM632" i="44"/>
  <c r="CB632" i="44" s="1"/>
  <c r="BM390" i="44"/>
  <c r="CB390" i="44" s="1"/>
  <c r="BM676" i="44"/>
  <c r="CB676" i="44" s="1"/>
  <c r="BM433" i="44"/>
  <c r="CB433" i="44" s="1"/>
  <c r="BM684" i="44"/>
  <c r="CB684" i="44" s="1"/>
  <c r="BM407" i="44"/>
  <c r="CB407" i="44" s="1"/>
  <c r="BM979" i="44"/>
  <c r="CB979" i="44" s="1"/>
  <c r="CC979" i="44" s="1"/>
  <c r="BM76" i="44"/>
  <c r="CB76" i="44" s="1"/>
  <c r="CC76" i="44" s="1"/>
  <c r="BM124" i="44"/>
  <c r="CB124" i="44" s="1"/>
  <c r="CC124" i="44" s="1"/>
  <c r="BM335" i="44"/>
  <c r="CB335" i="44" s="1"/>
  <c r="BM198" i="44"/>
  <c r="CB198" i="44" s="1"/>
  <c r="BM870" i="44"/>
  <c r="CB870" i="44" s="1"/>
  <c r="BM492" i="44"/>
  <c r="CB492" i="44" s="1"/>
  <c r="BM951" i="44"/>
  <c r="CB951" i="44" s="1"/>
  <c r="CC951" i="44" s="1"/>
  <c r="BM221" i="44"/>
  <c r="BM230" i="44"/>
  <c r="CB230" i="44" s="1"/>
  <c r="BM106" i="44"/>
  <c r="CB106" i="44" s="1"/>
  <c r="BM218" i="44"/>
  <c r="CB218" i="44" s="1"/>
  <c r="BM1008" i="44"/>
  <c r="CB1008" i="44" s="1"/>
  <c r="BM591" i="44"/>
  <c r="CB591" i="44" s="1"/>
  <c r="BM99" i="44"/>
  <c r="CB99" i="44" s="1"/>
  <c r="BM881" i="44"/>
  <c r="CB881" i="44" s="1"/>
  <c r="BM548" i="44"/>
  <c r="CB548" i="44" s="1"/>
  <c r="BM284" i="44"/>
  <c r="CB284" i="44" s="1"/>
  <c r="BM117" i="44"/>
  <c r="BM788" i="44"/>
  <c r="CB788" i="44" s="1"/>
  <c r="BM20" i="44"/>
  <c r="BM443" i="44"/>
  <c r="CB443" i="44" s="1"/>
  <c r="BM782" i="44"/>
  <c r="CB782" i="44" s="1"/>
  <c r="BM800" i="44"/>
  <c r="CB800" i="44" s="1"/>
  <c r="BM776" i="44"/>
  <c r="CB776" i="44" s="1"/>
  <c r="BM817" i="44"/>
  <c r="CB817" i="44" s="1"/>
  <c r="BM915" i="44"/>
  <c r="CB915" i="44" s="1"/>
  <c r="CC915" i="44" s="1"/>
  <c r="BM712" i="44"/>
  <c r="CB712" i="44" s="1"/>
  <c r="BM876" i="44"/>
  <c r="CB876" i="44" s="1"/>
  <c r="BM73" i="44"/>
  <c r="CB73" i="44" s="1"/>
  <c r="CC73" i="44" s="1"/>
  <c r="BM505" i="44"/>
  <c r="CB505" i="44" s="1"/>
  <c r="CC505" i="44" s="1"/>
  <c r="BM460" i="44"/>
  <c r="CB460" i="44" s="1"/>
  <c r="CC460" i="44" s="1"/>
  <c r="BM807" i="44"/>
  <c r="CB807" i="44" s="1"/>
  <c r="BM739" i="44"/>
  <c r="CB739" i="44" s="1"/>
  <c r="BM873" i="44"/>
  <c r="BM270" i="44"/>
  <c r="CB270" i="44" s="1"/>
  <c r="BM540" i="44"/>
  <c r="CB540" i="44" s="1"/>
  <c r="BM466" i="44"/>
  <c r="CB466" i="44" s="1"/>
  <c r="BM691" i="44"/>
  <c r="CB691" i="44" s="1"/>
  <c r="BM552" i="44"/>
  <c r="CB552" i="44" s="1"/>
  <c r="BM738" i="44"/>
  <c r="CB738" i="44" s="1"/>
  <c r="BM672" i="44"/>
  <c r="CB672" i="44" s="1"/>
  <c r="BM541" i="44"/>
  <c r="CB541" i="44" s="1"/>
  <c r="CC541" i="44" s="1"/>
  <c r="BM568" i="44"/>
  <c r="BM630" i="44"/>
  <c r="CB630" i="44" s="1"/>
  <c r="BM789" i="44"/>
  <c r="CB789" i="44" s="1"/>
  <c r="BM992" i="44"/>
  <c r="BM933" i="44"/>
  <c r="CB933" i="44" s="1"/>
  <c r="BM736" i="44"/>
  <c r="CB736" i="44" s="1"/>
  <c r="BM727" i="44"/>
  <c r="CB727" i="44" s="1"/>
  <c r="CC727" i="44" s="1"/>
  <c r="BM264" i="44"/>
  <c r="CB264" i="44" s="1"/>
  <c r="CC264" i="44" s="1"/>
  <c r="BM792" i="44"/>
  <c r="CB792" i="44" s="1"/>
  <c r="BM709" i="44"/>
  <c r="CB709" i="44" s="1"/>
  <c r="CC709" i="44" s="1"/>
  <c r="BM490" i="44"/>
  <c r="CB490" i="44" s="1"/>
  <c r="BM325" i="44"/>
  <c r="CB325" i="44" s="1"/>
  <c r="BM570" i="44"/>
  <c r="CB570" i="44" s="1"/>
  <c r="CC570" i="44" s="1"/>
  <c r="BM852" i="44"/>
  <c r="CB852" i="44" s="1"/>
  <c r="CC852" i="44" s="1"/>
  <c r="BM122" i="44"/>
  <c r="CB122" i="44" s="1"/>
  <c r="CC122" i="44" s="1"/>
  <c r="BM295" i="44"/>
  <c r="CB295" i="44" s="1"/>
  <c r="BM986" i="44"/>
  <c r="CB986" i="44" s="1"/>
  <c r="BM307" i="44"/>
  <c r="CB307" i="44" s="1"/>
  <c r="CC307" i="44" s="1"/>
  <c r="BM18" i="44"/>
  <c r="CB18" i="44" s="1"/>
  <c r="CC18" i="44" s="1"/>
  <c r="BM660" i="44"/>
  <c r="CB660" i="44" s="1"/>
  <c r="BM657" i="44"/>
  <c r="CB657" i="44" s="1"/>
  <c r="BM462" i="44"/>
  <c r="BM367" i="44"/>
  <c r="CB367" i="44" s="1"/>
  <c r="BM457" i="44"/>
  <c r="CB457" i="44" s="1"/>
  <c r="CC457" i="44" s="1"/>
  <c r="BM717" i="44"/>
  <c r="CB717" i="44" s="1"/>
  <c r="CC717" i="44" s="1"/>
  <c r="BM474" i="44"/>
  <c r="CB474" i="44" s="1"/>
  <c r="BM888" i="44"/>
  <c r="CB888" i="44" s="1"/>
  <c r="CC888" i="44" s="1"/>
  <c r="BM467" i="44"/>
  <c r="CB467" i="44" s="1"/>
  <c r="CC467" i="44" s="1"/>
  <c r="BM470" i="44"/>
  <c r="CB470" i="44" s="1"/>
  <c r="BM239" i="44"/>
  <c r="CB239" i="44" s="1"/>
  <c r="BM453" i="44"/>
  <c r="CB453" i="44" s="1"/>
  <c r="CC453" i="44" s="1"/>
  <c r="BM308" i="44"/>
  <c r="CB308" i="44" s="1"/>
  <c r="BM872" i="44"/>
  <c r="BM675" i="44"/>
  <c r="CB675" i="44" s="1"/>
  <c r="BM604" i="44"/>
  <c r="CB604" i="44" s="1"/>
  <c r="BM914" i="44"/>
  <c r="CB914" i="44" s="1"/>
  <c r="BM291" i="44"/>
  <c r="CB291" i="44" s="1"/>
  <c r="BM262" i="44"/>
  <c r="BM269" i="44"/>
  <c r="CB269" i="44" s="1"/>
  <c r="BM616" i="44"/>
  <c r="CB616" i="44" s="1"/>
  <c r="CC616" i="44" s="1"/>
  <c r="BM17" i="44"/>
  <c r="CB17" i="44" s="1"/>
  <c r="BM352" i="44"/>
  <c r="CB352" i="44" s="1"/>
  <c r="CC352" i="44" s="1"/>
  <c r="BM238" i="44"/>
  <c r="CB238" i="44" s="1"/>
  <c r="BM299" i="44"/>
  <c r="CB299" i="44" s="1"/>
  <c r="BM498" i="44"/>
  <c r="CB498" i="44" s="1"/>
  <c r="BM119" i="44"/>
  <c r="BM389" i="44"/>
  <c r="CB389" i="44" s="1"/>
  <c r="BM71" i="44"/>
  <c r="CB71" i="44" s="1"/>
  <c r="CC71" i="44" s="1"/>
  <c r="BM312" i="44"/>
  <c r="CB312" i="44" s="1"/>
  <c r="BM300" i="44"/>
  <c r="CB300" i="44" s="1"/>
  <c r="BM323" i="44"/>
  <c r="CB323" i="44" s="1"/>
  <c r="BM395" i="44"/>
  <c r="CB395" i="44" s="1"/>
  <c r="BM344" i="44"/>
  <c r="CB344" i="44" s="1"/>
  <c r="BM733" i="44"/>
  <c r="CB733" i="44" s="1"/>
  <c r="BM592" i="44"/>
  <c r="CB592" i="44" s="1"/>
  <c r="CC592" i="44" s="1"/>
  <c r="BM196" i="44"/>
  <c r="CB196" i="44" s="1"/>
  <c r="BM690" i="44"/>
  <c r="CB690" i="44" s="1"/>
  <c r="BM418" i="44"/>
  <c r="CB418" i="44" s="1"/>
  <c r="BM891" i="44"/>
  <c r="CB891" i="44" s="1"/>
  <c r="BM977" i="44"/>
  <c r="CB977" i="44" s="1"/>
  <c r="CC977" i="44" s="1"/>
  <c r="BM413" i="44"/>
  <c r="BM837" i="44"/>
  <c r="CB837" i="44" s="1"/>
  <c r="BM822" i="44"/>
  <c r="CB822" i="44" s="1"/>
  <c r="CC822" i="44" s="1"/>
  <c r="BM91" i="44"/>
  <c r="CB91" i="44" s="1"/>
  <c r="CC91" i="44" s="1"/>
  <c r="BM612" i="44"/>
  <c r="CB612" i="44" s="1"/>
  <c r="BM401" i="44"/>
  <c r="CB401" i="44" s="1"/>
  <c r="CC401" i="44" s="1"/>
  <c r="BM181" i="44"/>
  <c r="CB181" i="44" s="1"/>
  <c r="BM404" i="44"/>
  <c r="CB404" i="44" s="1"/>
  <c r="BM991" i="44"/>
  <c r="BM714" i="44"/>
  <c r="CB714" i="44" s="1"/>
  <c r="BM499" i="44"/>
  <c r="CB499" i="44" s="1"/>
  <c r="BM980" i="44"/>
  <c r="CB980" i="44" s="1"/>
  <c r="BM879" i="44"/>
  <c r="CB879" i="44" s="1"/>
  <c r="BM313" i="44"/>
  <c r="CB313" i="44" s="1"/>
  <c r="BM398" i="44"/>
  <c r="CB398" i="44" s="1"/>
  <c r="BM94" i="44"/>
  <c r="CB94" i="44" s="1"/>
  <c r="BM208" i="44"/>
  <c r="CB208" i="44" s="1"/>
  <c r="BM995" i="44"/>
  <c r="CB995" i="44" s="1"/>
  <c r="BM740" i="44"/>
  <c r="CB740" i="44" s="1"/>
  <c r="BM894" i="44"/>
  <c r="CB894" i="44" s="1"/>
  <c r="BM700" i="44"/>
  <c r="CB700" i="44" s="1"/>
  <c r="BM816" i="44"/>
  <c r="CB816" i="44" s="1"/>
  <c r="BM397" i="44"/>
  <c r="CB397" i="44" s="1"/>
  <c r="BM580" i="44"/>
  <c r="CB580" i="44" s="1"/>
  <c r="CC580" i="44" s="1"/>
  <c r="BM742" i="44"/>
  <c r="CB742" i="44" s="1"/>
  <c r="BM101" i="44"/>
  <c r="CB101" i="44" s="1"/>
  <c r="BM315" i="44"/>
  <c r="CB315" i="44" s="1"/>
  <c r="BM652" i="44"/>
  <c r="CB652" i="44" s="1"/>
  <c r="BM529" i="44"/>
  <c r="CB529" i="44" s="1"/>
  <c r="BM911" i="44"/>
  <c r="CB911" i="44" s="1"/>
  <c r="CC911" i="44" s="1"/>
  <c r="BM662" i="44"/>
  <c r="CB662" i="44" s="1"/>
  <c r="CC662" i="44" s="1"/>
  <c r="BM917" i="44"/>
  <c r="CB917" i="44" s="1"/>
  <c r="CC917" i="44" s="1"/>
  <c r="BM683" i="44"/>
  <c r="CB683" i="44" s="1"/>
  <c r="BM504" i="44"/>
  <c r="CB504" i="44" s="1"/>
  <c r="BM197" i="44"/>
  <c r="CB197" i="44" s="1"/>
  <c r="BM319" i="44"/>
  <c r="CB319" i="44" s="1"/>
  <c r="CC319" i="44" s="1"/>
  <c r="BM663" i="44"/>
  <c r="CB663" i="44" s="1"/>
  <c r="BM895" i="44"/>
  <c r="BM420" i="44"/>
  <c r="CB420" i="44" s="1"/>
  <c r="BM427" i="44"/>
  <c r="CB427" i="44" s="1"/>
  <c r="BM303" i="44"/>
  <c r="CB303" i="44" s="1"/>
  <c r="BM554" i="44"/>
  <c r="CB554" i="44" s="1"/>
  <c r="BM227" i="44"/>
  <c r="CB227" i="44" s="1"/>
  <c r="BM416" i="44"/>
  <c r="CB416" i="44" s="1"/>
  <c r="BM993" i="44"/>
  <c r="CB993" i="44" s="1"/>
  <c r="BM531" i="44"/>
  <c r="CB531" i="44" s="1"/>
  <c r="BM224" i="44"/>
  <c r="CB224" i="44" s="1"/>
  <c r="BM438" i="44"/>
  <c r="CB438" i="44" s="1"/>
  <c r="BM480" i="44"/>
  <c r="CB480" i="44" s="1"/>
  <c r="BM488" i="44"/>
  <c r="CB488" i="44" s="1"/>
  <c r="BM572" i="44"/>
  <c r="CB572" i="44" s="1"/>
  <c r="CC572" i="44" s="1"/>
  <c r="BM348" i="44"/>
  <c r="CB348" i="44" s="1"/>
  <c r="BM364" i="44"/>
  <c r="CB364" i="44" s="1"/>
  <c r="BM351" i="44"/>
  <c r="CB351" i="44" s="1"/>
  <c r="CC351" i="44" s="1"/>
  <c r="BM518" i="44"/>
  <c r="CB518" i="44" s="1"/>
  <c r="CC518" i="44" s="1"/>
  <c r="BM811" i="44"/>
  <c r="CB811" i="44" s="1"/>
  <c r="BM50" i="44"/>
  <c r="CB50" i="44" s="1"/>
  <c r="BM844" i="44"/>
  <c r="BM770" i="44"/>
  <c r="CB770" i="44" s="1"/>
  <c r="BM797" i="44"/>
  <c r="CB797" i="44" s="1"/>
  <c r="BM885" i="44"/>
  <c r="CB885" i="44" s="1"/>
  <c r="CC885" i="44" s="1"/>
  <c r="BM114" i="44"/>
  <c r="BM491" i="44"/>
  <c r="CB491" i="44" s="1"/>
  <c r="BM706" i="44"/>
  <c r="CB706" i="44" s="1"/>
  <c r="BM448" i="44"/>
  <c r="CB448" i="44" s="1"/>
  <c r="BM757" i="44"/>
  <c r="CB757" i="44" s="1"/>
  <c r="BM559" i="44"/>
  <c r="CB559" i="44" s="1"/>
  <c r="BM786" i="44"/>
  <c r="CB786" i="44" s="1"/>
  <c r="BM669" i="44"/>
  <c r="CB669" i="44" s="1"/>
  <c r="BM724" i="44"/>
  <c r="CB724" i="44" s="1"/>
  <c r="BM741" i="44"/>
  <c r="CB741" i="44" s="1"/>
  <c r="BM24" i="44"/>
  <c r="CB24" i="44" s="1"/>
  <c r="CC24" i="44" s="1"/>
  <c r="BM40" i="44"/>
  <c r="CB40" i="44" s="1"/>
  <c r="BM678" i="44"/>
  <c r="CB678" i="44" s="1"/>
  <c r="BM444" i="44"/>
  <c r="CB444" i="44" s="1"/>
  <c r="BM621" i="44"/>
  <c r="CB621" i="44" s="1"/>
  <c r="BM745" i="44"/>
  <c r="CB745" i="44" s="1"/>
  <c r="BM1002" i="44"/>
  <c r="CB1002" i="44" s="1"/>
  <c r="BM906" i="44"/>
  <c r="CB906" i="44" s="1"/>
  <c r="CC906" i="44" s="1"/>
  <c r="BM897" i="44"/>
  <c r="CB897" i="44" s="1"/>
  <c r="CC897" i="44" s="1"/>
  <c r="BM982" i="44"/>
  <c r="CB982" i="44" s="1"/>
  <c r="BM526" i="44"/>
  <c r="CB526" i="44" s="1"/>
  <c r="BM243" i="44"/>
  <c r="CB243" i="44" s="1"/>
  <c r="CC243" i="44" s="1"/>
  <c r="BM864" i="44"/>
  <c r="CB864" i="44" s="1"/>
  <c r="CC864" i="44" s="1"/>
  <c r="BM400" i="44"/>
  <c r="CB400" i="44" s="1"/>
  <c r="BM845" i="44"/>
  <c r="BM875" i="44"/>
  <c r="CB875" i="44" s="1"/>
  <c r="BM859" i="44"/>
  <c r="CB859" i="44" s="1"/>
  <c r="CC859" i="44" s="1"/>
  <c r="BM999" i="44"/>
  <c r="CB999" i="44" s="1"/>
  <c r="BM934" i="44"/>
  <c r="CB934" i="44" s="1"/>
  <c r="BM200" i="44"/>
  <c r="CB200" i="44" s="1"/>
  <c r="BM226" i="44"/>
  <c r="CB226" i="44" s="1"/>
  <c r="BM664" i="44"/>
  <c r="CB664" i="44" s="1"/>
  <c r="BM658" i="44"/>
  <c r="CB658" i="44" s="1"/>
  <c r="BM286" i="44"/>
  <c r="CB286" i="44" s="1"/>
  <c r="BM996" i="44"/>
  <c r="CB996" i="44" s="1"/>
  <c r="CC996" i="44" s="1"/>
  <c r="BM680" i="44"/>
  <c r="CB680" i="44" s="1"/>
  <c r="BM283" i="44"/>
  <c r="CB283" i="44" s="1"/>
  <c r="BM646" i="44"/>
  <c r="CB646" i="44" s="1"/>
  <c r="BM987" i="44"/>
  <c r="CB987" i="44" s="1"/>
  <c r="BM399" i="44"/>
  <c r="CB399" i="44" s="1"/>
  <c r="BM925" i="44"/>
  <c r="CB925" i="44" s="1"/>
  <c r="BM910" i="44"/>
  <c r="CB910" i="44" s="1"/>
  <c r="CC910" i="44" s="1"/>
  <c r="BM293" i="44"/>
  <c r="CB293" i="44" s="1"/>
  <c r="BM602" i="44"/>
  <c r="CB602" i="44" s="1"/>
  <c r="BM940" i="44"/>
  <c r="CB940" i="44" s="1"/>
  <c r="BM43" i="44"/>
  <c r="CB43" i="44" s="1"/>
  <c r="BM693" i="44"/>
  <c r="CB693" i="44" s="1"/>
  <c r="BM57" i="44"/>
  <c r="CB57" i="44" s="1"/>
  <c r="CC57" i="44" s="1"/>
  <c r="BM780" i="44"/>
  <c r="CB780" i="44" s="1"/>
  <c r="BM392" i="44"/>
  <c r="CB392" i="44" s="1"/>
  <c r="BM846" i="44"/>
  <c r="CB846" i="44" s="1"/>
  <c r="CC846" i="44" s="1"/>
  <c r="BM111" i="44"/>
  <c r="CB111" i="44" s="1"/>
  <c r="BM406" i="44"/>
  <c r="CB406" i="44" s="1"/>
  <c r="BM471" i="44"/>
  <c r="CB471" i="44" s="1"/>
  <c r="BM336" i="44"/>
  <c r="CB336" i="44" s="1"/>
  <c r="BM394" i="44"/>
  <c r="CB394" i="44" s="1"/>
  <c r="BM545" i="44"/>
  <c r="CB545" i="44" s="1"/>
  <c r="BM294" i="44"/>
  <c r="CB294" i="44" s="1"/>
  <c r="BM327" i="44"/>
  <c r="CB327" i="44" s="1"/>
  <c r="BM242" i="44"/>
  <c r="CB242" i="44" s="1"/>
  <c r="CC242" i="44" s="1"/>
  <c r="BM599" i="44"/>
  <c r="CB599" i="44" s="1"/>
  <c r="BM842" i="44"/>
  <c r="CB842" i="44" s="1"/>
  <c r="CC842" i="44" s="1"/>
  <c r="BM93" i="44"/>
  <c r="CB93" i="44" s="1"/>
  <c r="CC93" i="44" s="1"/>
  <c r="BM818" i="44"/>
  <c r="CB818" i="44" s="1"/>
  <c r="BM290" i="44"/>
  <c r="CB290" i="44" s="1"/>
  <c r="BM618" i="44"/>
  <c r="CB618" i="44" s="1"/>
  <c r="BM799" i="44"/>
  <c r="CB799" i="44" s="1"/>
  <c r="BM322" i="44"/>
  <c r="CB322" i="44" s="1"/>
  <c r="BM464" i="44"/>
  <c r="CB464" i="44" s="1"/>
  <c r="BM566" i="44"/>
  <c r="CB566" i="44" s="1"/>
  <c r="CC566" i="44" s="1"/>
  <c r="BM787" i="44"/>
  <c r="CB787" i="44" s="1"/>
  <c r="BM354" i="44"/>
  <c r="CB354" i="44" s="1"/>
  <c r="CC354" i="44" s="1"/>
  <c r="BM802" i="44"/>
  <c r="CB802" i="44" s="1"/>
  <c r="BM279" i="44"/>
  <c r="CB279" i="44" s="1"/>
  <c r="BM765" i="44"/>
  <c r="CB765" i="44" s="1"/>
  <c r="BM746" i="44"/>
  <c r="CB746" i="44" s="1"/>
  <c r="BM804" i="44"/>
  <c r="CB804" i="44" s="1"/>
  <c r="BM752" i="44"/>
  <c r="CB752" i="44" s="1"/>
  <c r="BM726" i="44"/>
  <c r="CB726" i="44" s="1"/>
  <c r="CC726" i="44" s="1"/>
  <c r="BM49" i="44"/>
  <c r="BM688" i="44"/>
  <c r="CB688" i="44" s="1"/>
  <c r="BM939" i="44"/>
  <c r="CB939" i="44" s="1"/>
  <c r="BM520" i="44"/>
  <c r="CB520" i="44" s="1"/>
  <c r="BM456" i="44"/>
  <c r="CB456" i="44" s="1"/>
  <c r="BM704" i="44"/>
  <c r="CB704" i="44" s="1"/>
  <c r="BM349" i="44"/>
  <c r="CB349" i="44" s="1"/>
  <c r="CC349" i="44" s="1"/>
  <c r="BM450" i="44"/>
  <c r="CB450" i="44" s="1"/>
  <c r="BM719" i="44"/>
  <c r="CB719" i="44" s="1"/>
  <c r="BM496" i="44"/>
  <c r="CB496" i="44" s="1"/>
  <c r="CC496" i="44" s="1"/>
  <c r="BM502" i="44"/>
  <c r="BM174" i="44"/>
  <c r="CB174" i="44" s="1"/>
  <c r="CC174" i="44" s="1"/>
  <c r="BM586" i="44"/>
  <c r="CB586" i="44" s="1"/>
  <c r="CC586" i="44" s="1"/>
  <c r="BM624" i="44"/>
  <c r="CB624" i="44" s="1"/>
  <c r="BM900" i="44"/>
  <c r="BM603" i="44"/>
  <c r="CB603" i="44" s="1"/>
  <c r="CC603" i="44" s="1"/>
  <c r="BM61" i="44"/>
  <c r="CB61" i="44" s="1"/>
  <c r="CC61" i="44" s="1"/>
  <c r="BM735" i="44"/>
  <c r="CB735" i="44" s="1"/>
  <c r="BM189" i="44"/>
  <c r="CB189" i="44" s="1"/>
  <c r="BM186" i="44"/>
  <c r="CB186" i="44" s="1"/>
  <c r="BM909" i="44"/>
  <c r="CB909" i="44" s="1"/>
  <c r="BM744" i="44"/>
  <c r="CB744" i="44" s="1"/>
  <c r="BM240" i="44"/>
  <c r="BM593" i="44"/>
  <c r="CB593" i="44" s="1"/>
  <c r="BM731" i="44"/>
  <c r="CB731" i="44" s="1"/>
  <c r="BM421" i="44"/>
  <c r="CB421" i="44" s="1"/>
  <c r="BM207" i="44"/>
  <c r="CB207" i="44" s="1"/>
  <c r="BM368" i="44"/>
  <c r="CB368" i="44" s="1"/>
  <c r="CC368" i="44" s="1"/>
  <c r="BM557" i="44"/>
  <c r="CB557" i="44" s="1"/>
  <c r="BM855" i="44"/>
  <c r="BM734" i="44"/>
  <c r="CB734" i="44" s="1"/>
  <c r="BM447" i="44"/>
  <c r="CB447" i="44" s="1"/>
  <c r="BM288" i="44"/>
  <c r="CB288" i="44" s="1"/>
  <c r="BM484" i="44"/>
  <c r="CB484" i="44" s="1"/>
  <c r="CC484" i="44" s="1"/>
  <c r="BM634" i="44"/>
  <c r="CB634" i="44" s="1"/>
  <c r="BM958" i="44"/>
  <c r="CB958" i="44" s="1"/>
  <c r="BM229" i="44"/>
  <c r="CB229" i="44" s="1"/>
  <c r="BM1004" i="44"/>
  <c r="CB1004" i="44" s="1"/>
  <c r="BM408" i="44"/>
  <c r="CB408" i="44" s="1"/>
  <c r="BM214" i="44"/>
  <c r="CB214" i="44" s="1"/>
  <c r="CC214" i="44" s="1"/>
  <c r="BM402" i="44"/>
  <c r="CB402" i="44" s="1"/>
  <c r="BM182" i="44"/>
  <c r="CB182" i="44" s="1"/>
  <c r="BM614" i="44"/>
  <c r="CB614" i="44" s="1"/>
  <c r="BM263" i="44"/>
  <c r="CB263" i="44" s="1"/>
  <c r="BM423" i="44"/>
  <c r="CB423" i="44" s="1"/>
  <c r="BM212" i="44"/>
  <c r="CB212" i="44" s="1"/>
  <c r="BM292" i="44"/>
  <c r="BM682" i="44"/>
  <c r="CB682" i="44" s="1"/>
  <c r="BM125" i="44"/>
  <c r="CB125" i="44" s="1"/>
  <c r="BM585" i="44"/>
  <c r="BM813" i="44"/>
  <c r="CB813" i="44" s="1"/>
  <c r="BM751" i="44"/>
  <c r="CB751" i="44" s="1"/>
  <c r="BM478" i="44"/>
  <c r="BM236" i="44"/>
  <c r="CB236" i="44" s="1"/>
  <c r="BM445" i="44"/>
  <c r="CB445" i="44" s="1"/>
  <c r="BM340" i="44"/>
  <c r="CB340" i="44" s="1"/>
  <c r="BM103" i="44"/>
  <c r="CB103" i="44" s="1"/>
  <c r="BM318" i="44"/>
  <c r="CB318" i="44" s="1"/>
  <c r="BM171" i="44"/>
  <c r="CB171" i="44" s="1"/>
  <c r="CC171" i="44" s="1"/>
  <c r="BM316" i="44"/>
  <c r="CB316" i="44" s="1"/>
  <c r="CC316" i="44" s="1"/>
  <c r="BM277" i="44"/>
  <c r="CB277" i="44" s="1"/>
  <c r="BM109" i="44"/>
  <c r="CB109" i="44" s="1"/>
  <c r="CC109" i="44" s="1"/>
  <c r="BM729" i="44"/>
  <c r="CB729" i="44" s="1"/>
  <c r="BM861" i="44"/>
  <c r="CB861" i="44" s="1"/>
  <c r="CC861" i="44" s="1"/>
  <c r="BM722" i="44"/>
  <c r="CB722" i="44" s="1"/>
  <c r="CC722" i="44" s="1"/>
  <c r="BM737" i="44"/>
  <c r="CB737" i="44" s="1"/>
  <c r="BM1000" i="44"/>
  <c r="CB1000" i="44" s="1"/>
  <c r="BM36" i="44"/>
  <c r="CB36" i="44" s="1"/>
  <c r="BM783" i="44"/>
  <c r="CB783" i="44" s="1"/>
  <c r="BM193" i="44"/>
  <c r="CB193" i="44" s="1"/>
  <c r="BM685" i="44"/>
  <c r="CB685" i="44" s="1"/>
  <c r="BM532" i="44"/>
  <c r="CB532" i="44" s="1"/>
  <c r="BM867" i="44"/>
  <c r="CB867" i="44" s="1"/>
  <c r="CC867" i="44" s="1"/>
  <c r="BM666" i="44"/>
  <c r="CB666" i="44" s="1"/>
  <c r="BM31" i="44"/>
  <c r="CB31" i="44" s="1"/>
  <c r="BM261" i="44"/>
  <c r="CB261" i="44" s="1"/>
  <c r="CC261" i="44" s="1"/>
  <c r="BM543" i="44"/>
  <c r="CB543" i="44" s="1"/>
  <c r="BM589" i="44"/>
  <c r="CB589" i="44" s="1"/>
  <c r="CC589" i="44" s="1"/>
  <c r="BM320" i="44"/>
  <c r="CB320" i="44" s="1"/>
  <c r="BM918" i="44"/>
  <c r="BM46" i="44"/>
  <c r="CB46" i="44" s="1"/>
  <c r="CC46" i="44" s="1"/>
  <c r="BM718" i="44"/>
  <c r="CB718" i="44" s="1"/>
  <c r="CC718" i="44" s="1"/>
  <c r="BM747" i="44"/>
  <c r="CB747" i="44" s="1"/>
  <c r="BM514" i="44"/>
  <c r="CB514" i="44" s="1"/>
  <c r="BM749" i="44"/>
  <c r="CB749" i="44" s="1"/>
  <c r="BM720" i="44"/>
  <c r="CB720" i="44" s="1"/>
  <c r="BM560" i="44"/>
  <c r="CB560" i="44" s="1"/>
  <c r="BM281" i="44"/>
  <c r="CB281" i="44" s="1"/>
  <c r="CC281" i="44" s="1"/>
  <c r="BM455" i="44"/>
  <c r="CB455" i="44" s="1"/>
  <c r="CC455" i="44" s="1"/>
  <c r="BM767" i="44"/>
  <c r="CB767" i="44" s="1"/>
  <c r="BM890" i="44"/>
  <c r="CB890" i="44" s="1"/>
  <c r="BM826" i="44"/>
  <c r="CB826" i="44" s="1"/>
  <c r="CC826" i="44" s="1"/>
  <c r="BM191" i="44"/>
  <c r="CB191" i="44" s="1"/>
  <c r="BM311" i="44"/>
  <c r="CB311" i="44" s="1"/>
  <c r="BM220" i="44"/>
  <c r="CB220" i="44" s="1"/>
  <c r="BM653" i="44"/>
  <c r="CB653" i="44" s="1"/>
  <c r="CC653" i="44" s="1"/>
  <c r="BM282" i="44"/>
  <c r="CB282" i="44" s="1"/>
  <c r="BM278" i="44"/>
  <c r="CB278" i="44" s="1"/>
  <c r="BM617" i="44"/>
  <c r="CB617" i="44" s="1"/>
  <c r="BM260" i="44"/>
  <c r="CB260" i="44" s="1"/>
  <c r="CC260" i="44" s="1"/>
  <c r="BM314" i="44"/>
  <c r="CB314" i="44" s="1"/>
  <c r="BM289" i="44"/>
  <c r="CB289" i="44" s="1"/>
  <c r="BM360" i="44"/>
  <c r="CB360" i="44" s="1"/>
  <c r="BM673" i="44"/>
  <c r="CB673" i="44" s="1"/>
  <c r="BM179" i="44"/>
  <c r="CB179" i="44" s="1"/>
  <c r="BM209" i="44"/>
  <c r="CB209" i="44" s="1"/>
  <c r="BM661" i="44"/>
  <c r="CB661" i="44" s="1"/>
  <c r="BM449" i="44"/>
  <c r="CB449" i="44" s="1"/>
  <c r="CC449" i="44" s="1"/>
  <c r="BM175" i="44"/>
  <c r="CB175" i="44" s="1"/>
  <c r="CC175" i="44" s="1"/>
  <c r="BM479" i="44"/>
  <c r="CB479" i="44" s="1"/>
  <c r="BM519" i="44"/>
  <c r="CB519" i="44" s="1"/>
  <c r="BM89" i="44"/>
  <c r="CB89" i="44" s="1"/>
  <c r="CC89" i="44" s="1"/>
  <c r="BM362" i="44"/>
  <c r="CB362" i="44" s="1"/>
  <c r="BM309" i="44"/>
  <c r="CB309" i="44" s="1"/>
  <c r="BM68" i="44"/>
  <c r="CB68" i="44" s="1"/>
  <c r="CC68" i="44" s="1"/>
  <c r="BM330" i="44"/>
  <c r="CB330" i="44" s="1"/>
  <c r="BM329" i="44"/>
  <c r="CB329" i="44" s="1"/>
  <c r="BM697" i="44"/>
  <c r="CB697" i="44" s="1"/>
  <c r="BM869" i="44"/>
  <c r="CB869" i="44" s="1"/>
  <c r="BM893" i="44"/>
  <c r="CB893" i="44" s="1"/>
  <c r="BM710" i="44"/>
  <c r="BM645" i="44"/>
  <c r="CB645" i="44" s="1"/>
  <c r="BM871" i="44"/>
  <c r="CB871" i="44" s="1"/>
  <c r="CC871" i="44" s="1"/>
  <c r="BM823" i="44"/>
  <c r="CB823" i="44" s="1"/>
  <c r="CC823" i="44" s="1"/>
  <c r="BM53" i="44"/>
  <c r="CB53" i="44" s="1"/>
  <c r="BM524" i="44"/>
  <c r="CB524" i="44" s="1"/>
  <c r="BM472" i="44"/>
  <c r="CB472" i="44" s="1"/>
  <c r="BM332" i="44"/>
  <c r="CB332" i="44" s="1"/>
  <c r="CC332" i="44" s="1"/>
  <c r="BM44" i="44"/>
  <c r="BM287" i="44"/>
  <c r="CB287" i="44" s="1"/>
  <c r="BM522" i="44"/>
  <c r="CB522" i="44" s="1"/>
  <c r="CC522" i="44" s="1"/>
  <c r="BM52" i="44"/>
  <c r="CB52" i="44" s="1"/>
  <c r="CC52" i="44" s="1"/>
  <c r="BM921" i="44"/>
  <c r="CB921" i="44" s="1"/>
  <c r="CC921" i="44" s="1"/>
  <c r="BM820" i="44"/>
  <c r="CB820" i="44" s="1"/>
  <c r="BM358" i="44"/>
  <c r="BM501" i="44"/>
  <c r="CB501" i="44" s="1"/>
  <c r="BM723" i="44"/>
  <c r="CB723" i="44" s="1"/>
  <c r="CC723" i="44" s="1"/>
  <c r="BM674" i="44"/>
  <c r="CB674" i="44" s="1"/>
  <c r="BM793" i="44"/>
  <c r="CB793" i="44" s="1"/>
  <c r="BM100" i="44"/>
  <c r="CB100" i="44" s="1"/>
  <c r="BM901" i="44"/>
  <c r="CB901" i="44" s="1"/>
  <c r="BM536" i="44"/>
  <c r="CB536" i="44" s="1"/>
  <c r="CC536" i="44" s="1"/>
  <c r="BM473" i="44"/>
  <c r="CB473" i="44" s="1"/>
  <c r="BM120" i="44"/>
  <c r="CB120" i="44" s="1"/>
  <c r="BM648" i="44"/>
  <c r="CB648" i="44" s="1"/>
  <c r="BM639" i="44"/>
  <c r="CB639" i="44" s="1"/>
  <c r="BM922" i="44"/>
  <c r="CB922" i="44" s="1"/>
  <c r="BM985" i="44"/>
  <c r="CB985" i="44" s="1"/>
  <c r="CC985" i="44" s="1"/>
  <c r="BM528" i="44"/>
  <c r="CB528" i="44" s="1"/>
  <c r="BM511" i="44"/>
  <c r="CB511" i="44" s="1"/>
  <c r="BM835" i="44"/>
  <c r="CB835" i="44" s="1"/>
  <c r="BM681" i="44"/>
  <c r="CB681" i="44" s="1"/>
  <c r="CC681" i="44" s="1"/>
  <c r="BM14" i="44"/>
  <c r="CB14" i="44" s="1"/>
  <c r="BM945" i="44"/>
  <c r="CB945" i="44" s="1"/>
  <c r="CC945" i="44" s="1"/>
  <c r="BM766" i="44"/>
  <c r="CB766" i="44" s="1"/>
  <c r="BM848" i="44"/>
  <c r="CB848" i="44" s="1"/>
  <c r="CC848" i="44" s="1"/>
  <c r="BM350" i="44"/>
  <c r="BM494" i="44"/>
  <c r="CB494" i="44" s="1"/>
  <c r="BM784" i="44"/>
  <c r="CB784" i="44" s="1"/>
  <c r="BM533" i="44"/>
  <c r="CB533" i="44" s="1"/>
  <c r="CC533" i="44" s="1"/>
  <c r="BM216" i="44"/>
  <c r="CB216" i="44" s="1"/>
  <c r="BM762" i="44"/>
  <c r="CB762" i="44" s="1"/>
  <c r="BM537" i="44"/>
  <c r="CB537" i="44" s="1"/>
  <c r="BM458" i="44"/>
  <c r="CB458" i="44" s="1"/>
  <c r="CC458" i="44" s="1"/>
  <c r="BM96" i="44"/>
  <c r="CB96" i="44" s="1"/>
  <c r="BM785" i="44"/>
  <c r="CB785" i="44" s="1"/>
  <c r="BM246" i="44"/>
  <c r="CB246" i="44" s="1"/>
  <c r="BM51" i="44"/>
  <c r="CB51" i="44" s="1"/>
  <c r="CC51" i="44" s="1"/>
  <c r="BM422" i="44"/>
  <c r="CB422" i="44" s="1"/>
  <c r="BM1003" i="44"/>
  <c r="CB1003" i="44" s="1"/>
  <c r="BM838" i="44"/>
  <c r="CB838" i="44" s="1"/>
  <c r="BM26" i="44"/>
  <c r="CB26" i="44" s="1"/>
  <c r="CC26" i="44" s="1"/>
  <c r="BM810" i="44"/>
  <c r="CB810" i="44" s="1"/>
  <c r="BM377" i="44"/>
  <c r="CB377" i="44" s="1"/>
  <c r="BM962" i="44"/>
  <c r="CB962" i="44" s="1"/>
  <c r="CC962" i="44" s="1"/>
  <c r="BM978" i="44"/>
  <c r="CB978" i="44" s="1"/>
  <c r="BM203" i="44"/>
  <c r="CB203" i="44" s="1"/>
  <c r="BM164" i="44"/>
  <c r="CB164" i="44" s="1"/>
  <c r="BM378" i="44"/>
  <c r="CB378" i="44" s="1"/>
  <c r="BM253" i="44"/>
  <c r="CB253" i="44" s="1"/>
  <c r="BM254" i="44"/>
  <c r="CB254" i="44" s="1"/>
  <c r="CC254" i="44" s="1"/>
  <c r="BM250" i="44"/>
  <c r="CB250" i="44" s="1"/>
  <c r="BM206" i="44"/>
  <c r="CB206" i="44" s="1"/>
  <c r="BM87" i="44"/>
  <c r="CB87" i="44" s="1"/>
  <c r="CC87" i="44" s="1"/>
  <c r="BM130" i="44"/>
  <c r="BM168" i="44"/>
  <c r="BM150" i="44"/>
  <c r="CB150" i="44" s="1"/>
  <c r="CC150" i="44" s="1"/>
  <c r="BM81" i="44"/>
  <c r="CB81" i="44" s="1"/>
  <c r="BM172" i="44"/>
  <c r="CB172" i="44" s="1"/>
  <c r="BM80" i="44"/>
  <c r="BM371" i="44"/>
  <c r="CB371" i="44" s="1"/>
  <c r="BM86" i="44"/>
  <c r="CB86" i="44" s="1"/>
  <c r="BM388" i="44"/>
  <c r="CB388" i="44" s="1"/>
  <c r="BM77" i="44"/>
  <c r="CB77" i="44" s="1"/>
  <c r="BM82" i="44"/>
  <c r="CB82" i="44" s="1"/>
  <c r="BM376" i="44"/>
  <c r="CB376" i="44" s="1"/>
  <c r="BM373" i="44"/>
  <c r="CB373" i="44" s="1"/>
  <c r="BM382" i="44"/>
  <c r="CB382" i="44" s="1"/>
  <c r="BM132" i="44"/>
  <c r="CB132" i="44" s="1"/>
  <c r="BM975" i="44"/>
  <c r="BM380" i="44"/>
  <c r="CB380" i="44" s="1"/>
  <c r="BM383" i="44"/>
  <c r="CB383" i="44" s="1"/>
  <c r="BM249" i="44"/>
  <c r="CB249" i="44" s="1"/>
  <c r="CC249" i="44" s="1"/>
  <c r="BM255" i="44"/>
  <c r="CB255" i="44" s="1"/>
  <c r="BM205" i="44"/>
  <c r="CB205" i="44" s="1"/>
  <c r="BM138" i="44"/>
  <c r="CB138" i="44" s="1"/>
  <c r="BM202" i="44"/>
  <c r="CB202" i="44" s="1"/>
  <c r="BM963" i="44"/>
  <c r="CB963" i="44" s="1"/>
  <c r="CC963" i="44" s="1"/>
  <c r="BM973" i="44"/>
  <c r="CB973" i="44" s="1"/>
  <c r="CC973" i="44" s="1"/>
  <c r="BM157" i="44"/>
  <c r="CB157" i="44" s="1"/>
  <c r="BM160" i="44"/>
  <c r="CB160" i="44" s="1"/>
  <c r="BM85" i="44"/>
  <c r="CB85" i="44" s="1"/>
  <c r="BM75" i="44"/>
  <c r="CB75" i="44" s="1"/>
  <c r="BM385" i="44"/>
  <c r="CB385" i="44" s="1"/>
  <c r="BM162" i="44"/>
  <c r="CB162" i="44" s="1"/>
  <c r="BM88" i="44"/>
  <c r="CB88" i="44" s="1"/>
  <c r="BM145" i="44"/>
  <c r="CB145" i="44" s="1"/>
  <c r="BM252" i="44"/>
  <c r="CB252" i="44" s="1"/>
  <c r="BM144" i="44"/>
  <c r="CB144" i="44" s="1"/>
  <c r="BM154" i="44"/>
  <c r="CB154" i="44" s="1"/>
  <c r="CC154" i="44" s="1"/>
  <c r="BM258" i="44"/>
  <c r="CB258" i="44" s="1"/>
  <c r="BM256" i="44"/>
  <c r="BM369" i="44"/>
  <c r="CB369" i="44" s="1"/>
  <c r="BM173" i="44"/>
  <c r="CB173" i="44" s="1"/>
  <c r="BM965" i="44"/>
  <c r="CB965" i="44" s="1"/>
  <c r="BM381" i="44"/>
  <c r="CB381" i="44" s="1"/>
  <c r="BM967" i="44"/>
  <c r="CB967" i="44" s="1"/>
  <c r="CC967" i="44" s="1"/>
  <c r="BM251" i="44"/>
  <c r="CB251" i="44" s="1"/>
  <c r="BM152" i="44"/>
  <c r="CB152" i="44" s="1"/>
  <c r="BM964" i="44"/>
  <c r="CB964" i="44" s="1"/>
  <c r="BM971" i="44"/>
  <c r="CB971" i="44" s="1"/>
  <c r="BM257" i="44"/>
  <c r="CB257" i="44" s="1"/>
  <c r="CC257" i="44" s="1"/>
  <c r="BM968" i="44"/>
  <c r="CB968" i="44" s="1"/>
  <c r="CC968" i="44" s="1"/>
  <c r="BM384" i="44"/>
  <c r="CB384" i="44" s="1"/>
  <c r="BM140" i="44"/>
  <c r="CB140" i="44" s="1"/>
  <c r="CC140" i="44" s="1"/>
  <c r="BM372" i="44"/>
  <c r="CB372" i="44" s="1"/>
  <c r="BM959" i="44"/>
  <c r="CB959" i="44" s="1"/>
  <c r="BM167" i="44"/>
  <c r="CB167" i="44" s="1"/>
  <c r="BM374" i="44"/>
  <c r="CB374" i="44" s="1"/>
  <c r="CC374" i="44" s="1"/>
  <c r="BM83" i="44"/>
  <c r="CB83" i="44" s="1"/>
  <c r="CC83" i="44" s="1"/>
  <c r="BM370" i="44"/>
  <c r="CB370" i="44" s="1"/>
  <c r="BM379" i="44"/>
  <c r="CB379" i="44" s="1"/>
  <c r="BM142" i="44"/>
  <c r="CB142" i="44" s="1"/>
  <c r="CC142" i="44" s="1"/>
  <c r="BM153" i="44"/>
  <c r="CB153" i="44" s="1"/>
  <c r="CC153" i="44" s="1"/>
  <c r="BM148" i="44"/>
  <c r="CB148" i="44" s="1"/>
  <c r="CC148" i="44" s="1"/>
  <c r="BM960" i="44"/>
  <c r="BM10" i="44"/>
  <c r="CB10" i="44" s="1"/>
  <c r="CC10" i="44" s="1"/>
  <c r="BM969" i="44"/>
  <c r="CB969" i="44" s="1"/>
  <c r="CC969" i="44" s="1"/>
  <c r="BM78" i="44"/>
  <c r="CB78" i="44" s="1"/>
  <c r="CC78" i="44" s="1"/>
  <c r="BM178" i="44"/>
  <c r="CB178" i="44" s="1"/>
  <c r="CC178" i="44" s="1"/>
  <c r="BM134" i="44"/>
  <c r="CB134" i="44" s="1"/>
  <c r="BM151" i="44"/>
  <c r="CB151" i="44" s="1"/>
  <c r="BM169" i="44"/>
  <c r="BM966" i="44"/>
  <c r="CB966" i="44" s="1"/>
  <c r="BM84" i="44"/>
  <c r="CB84" i="44" s="1"/>
  <c r="CC84" i="44" s="1"/>
  <c r="BM137" i="44"/>
  <c r="CB137" i="44" s="1"/>
  <c r="CC137" i="44" s="1"/>
  <c r="BM156" i="44"/>
  <c r="CB156" i="44" s="1"/>
  <c r="BM976" i="44"/>
  <c r="BM165" i="44"/>
  <c r="CB165" i="44" s="1"/>
  <c r="CC165" i="44" s="1"/>
  <c r="BM141" i="44"/>
  <c r="CB141" i="44" s="1"/>
  <c r="BM147" i="44"/>
  <c r="CB147" i="44" s="1"/>
  <c r="BM136" i="44"/>
  <c r="CB136" i="44" s="1"/>
  <c r="CC136" i="44" s="1"/>
  <c r="BM133" i="44"/>
  <c r="CB133" i="44" s="1"/>
  <c r="BM74" i="44"/>
  <c r="CB74" i="44" s="1"/>
  <c r="BM375" i="44"/>
  <c r="CB375" i="44" s="1"/>
  <c r="BM155" i="44"/>
  <c r="CB155" i="44" s="1"/>
  <c r="CC155" i="44" s="1"/>
  <c r="BM143" i="44"/>
  <c r="CB143" i="44" s="1"/>
  <c r="BM146" i="44"/>
  <c r="CB146" i="44" s="1"/>
  <c r="CC146" i="44" s="1"/>
  <c r="BM387" i="44"/>
  <c r="CB387" i="44" s="1"/>
  <c r="BM158" i="44"/>
  <c r="CB158" i="44" s="1"/>
  <c r="BM176" i="44"/>
  <c r="CB176" i="44" s="1"/>
  <c r="CC176" i="44" s="1"/>
  <c r="BM970" i="44"/>
  <c r="CB970" i="44" s="1"/>
  <c r="BM961" i="44"/>
  <c r="CB961" i="44" s="1"/>
  <c r="BM149" i="44"/>
  <c r="CB149" i="44" s="1"/>
  <c r="CC149" i="44" s="1"/>
  <c r="BM974" i="44"/>
  <c r="CB974" i="44" s="1"/>
  <c r="BM135" i="44"/>
  <c r="CB135" i="44" s="1"/>
  <c r="BM129" i="44"/>
  <c r="BM386" i="44"/>
  <c r="CB386" i="44" s="1"/>
  <c r="BM79" i="44"/>
  <c r="CB79" i="44" s="1"/>
  <c r="CC79" i="44" s="1"/>
  <c r="BM972" i="44"/>
  <c r="CB972" i="44" s="1"/>
  <c r="CC972" i="44" s="1"/>
  <c r="BM131" i="44"/>
  <c r="CB131" i="44" s="1"/>
  <c r="CC131" i="44" s="1"/>
  <c r="BZ228" i="44"/>
  <c r="BZ38" i="44"/>
  <c r="CA38" i="44" s="1"/>
  <c r="BZ1009" i="44"/>
  <c r="CA1009" i="44" s="1"/>
  <c r="BZ62" i="44"/>
  <c r="CA62" i="44" s="1"/>
  <c r="BZ63" i="44"/>
  <c r="CA63" i="44" s="1"/>
  <c r="BZ276" i="44"/>
  <c r="CA276" i="44" s="1"/>
  <c r="BZ29" i="44"/>
  <c r="CA29" i="44" s="1"/>
  <c r="BZ240" i="44"/>
  <c r="CA240" i="44" s="1"/>
  <c r="BZ55" i="44"/>
  <c r="BZ355" i="44"/>
  <c r="CA355" i="44" s="1"/>
  <c r="BZ549" i="44"/>
  <c r="BZ895" i="44"/>
  <c r="CA895" i="44" s="1"/>
  <c r="BZ439" i="44"/>
  <c r="CA439" i="44" s="1"/>
  <c r="BZ364" i="44"/>
  <c r="CA364" i="44" s="1"/>
  <c r="BZ427" i="44"/>
  <c r="CA427" i="44" s="1"/>
  <c r="BZ538" i="44"/>
  <c r="BZ365" i="44"/>
  <c r="BZ622" i="44"/>
  <c r="CA622" i="44" s="1"/>
  <c r="BZ919" i="44"/>
  <c r="CA919" i="44" s="1"/>
  <c r="BZ896" i="44"/>
  <c r="CA896" i="44" s="1"/>
  <c r="BZ338" i="44"/>
  <c r="CA338" i="44" s="1"/>
  <c r="BZ245" i="44"/>
  <c r="BZ16" i="44"/>
  <c r="CA16" i="44" s="1"/>
  <c r="BZ353" i="44"/>
  <c r="CA353" i="44" s="1"/>
  <c r="BZ933" i="44"/>
  <c r="CA933" i="44" s="1"/>
  <c r="BZ112" i="44"/>
  <c r="CA112" i="44" s="1"/>
  <c r="BZ768" i="44"/>
  <c r="BZ870" i="44"/>
  <c r="CA870" i="44" s="1"/>
  <c r="BZ248" i="44"/>
  <c r="CA248" i="44" s="1"/>
  <c r="BZ392" i="44"/>
  <c r="BZ907" i="44"/>
  <c r="CA907" i="44" s="1"/>
  <c r="BZ482" i="44"/>
  <c r="BZ348" i="44"/>
  <c r="BZ351" i="44"/>
  <c r="BZ709" i="44"/>
  <c r="CA709" i="44" s="1"/>
  <c r="BZ997" i="44"/>
  <c r="CA997" i="44" s="1"/>
  <c r="BZ115" i="44"/>
  <c r="BZ948" i="44"/>
  <c r="CA948" i="44" s="1"/>
  <c r="BZ755" i="44"/>
  <c r="BZ531" i="44"/>
  <c r="BZ991" i="44"/>
  <c r="CA991" i="44" s="1"/>
  <c r="BZ805" i="44"/>
  <c r="BZ553" i="44"/>
  <c r="BZ675" i="44"/>
  <c r="CA675" i="44" s="1"/>
  <c r="BZ979" i="44"/>
  <c r="CA979" i="44" s="1"/>
  <c r="BZ842" i="44"/>
  <c r="CA842" i="44" s="1"/>
  <c r="BZ444" i="44"/>
  <c r="BZ327" i="44"/>
  <c r="BZ179" i="44"/>
  <c r="CA179" i="44" s="1"/>
  <c r="BZ468" i="44"/>
  <c r="CA468" i="44" s="1"/>
  <c r="BZ859" i="44"/>
  <c r="CA859" i="44" s="1"/>
  <c r="BZ562" i="44"/>
  <c r="CA562" i="44" s="1"/>
  <c r="BZ197" i="44"/>
  <c r="BZ911" i="44"/>
  <c r="BZ278" i="44"/>
  <c r="CA278" i="44" s="1"/>
  <c r="BZ648" i="44"/>
  <c r="CA648" i="44" s="1"/>
  <c r="BZ749" i="44"/>
  <c r="BZ57" i="44"/>
  <c r="CA57" i="44" s="1"/>
  <c r="BZ717" i="44"/>
  <c r="CA717" i="44" s="1"/>
  <c r="BZ669" i="44"/>
  <c r="CA669" i="44" s="1"/>
  <c r="BZ823" i="44"/>
  <c r="CA823" i="44" s="1"/>
  <c r="BZ956" i="44"/>
  <c r="CA956" i="44" s="1"/>
  <c r="BZ282" i="44"/>
  <c r="BZ838" i="44"/>
  <c r="BZ612" i="44"/>
  <c r="CA612" i="44" s="1"/>
  <c r="BZ72" i="44"/>
  <c r="CA72" i="44" s="1"/>
  <c r="BZ335" i="44"/>
  <c r="CA335" i="44" s="1"/>
  <c r="BZ889" i="44"/>
  <c r="CA889" i="44" s="1"/>
  <c r="BZ885" i="44"/>
  <c r="BZ735" i="44"/>
  <c r="BZ160" i="44"/>
  <c r="BZ173" i="44"/>
  <c r="CA173" i="44" s="1"/>
  <c r="BZ965" i="44"/>
  <c r="CA965" i="44" s="1"/>
  <c r="BZ143" i="44"/>
  <c r="BZ249" i="44"/>
  <c r="CA249" i="44" s="1"/>
  <c r="BZ152" i="44"/>
  <c r="BS38" i="44"/>
  <c r="BS254" i="44"/>
  <c r="BS991" i="44"/>
  <c r="BS877" i="44"/>
  <c r="BT517" i="44"/>
  <c r="BU517" i="44" s="1"/>
  <c r="BT689" i="44"/>
  <c r="BT428" i="44"/>
  <c r="BT73" i="44"/>
  <c r="BT43" i="44"/>
  <c r="BU43" i="44" s="1"/>
  <c r="BT412" i="44"/>
  <c r="BU412" i="44" s="1"/>
  <c r="BT919" i="44"/>
  <c r="BU919" i="44" s="1"/>
  <c r="BT346" i="44"/>
  <c r="BU346" i="44" s="1"/>
  <c r="BT635" i="44"/>
  <c r="BT272" i="44"/>
  <c r="BU272" i="44" s="1"/>
  <c r="BT177" i="44"/>
  <c r="BT947" i="44"/>
  <c r="BU947" i="44" s="1"/>
  <c r="BT892" i="44"/>
  <c r="BU892" i="44" s="1"/>
  <c r="BT748" i="44"/>
  <c r="BT792" i="44"/>
  <c r="BT679" i="44"/>
  <c r="BU679" i="44" s="1"/>
  <c r="BT352" i="44"/>
  <c r="BU352" i="44" s="1"/>
  <c r="BT794" i="44"/>
  <c r="BT105" i="44"/>
  <c r="BU105" i="44" s="1"/>
  <c r="BT66" i="44"/>
  <c r="BU66" i="44" s="1"/>
  <c r="BT333" i="44"/>
  <c r="BT540" i="44"/>
  <c r="BU540" i="44" s="1"/>
  <c r="BT119" i="44"/>
  <c r="BU119" i="44" s="1"/>
  <c r="BT434" i="44"/>
  <c r="BT585" i="44"/>
  <c r="BU585" i="44" s="1"/>
  <c r="BT99" i="44"/>
  <c r="BU99" i="44" s="1"/>
  <c r="BT802" i="44"/>
  <c r="BT284" i="44"/>
  <c r="BU284" i="44" s="1"/>
  <c r="BT476" i="44"/>
  <c r="BT76" i="44"/>
  <c r="BS264" i="44"/>
  <c r="BS930" i="44"/>
  <c r="BS970" i="44"/>
  <c r="BN23" i="44"/>
  <c r="BN222" i="44"/>
  <c r="BN28" i="44"/>
  <c r="BO28" i="44" s="1"/>
  <c r="BN35" i="44"/>
  <c r="BO35" i="44" s="1"/>
  <c r="BN56" i="44"/>
  <c r="BN41" i="44"/>
  <c r="BO41" i="44" s="1"/>
  <c r="BN48" i="44"/>
  <c r="BO48" i="44" s="1"/>
  <c r="BN233" i="44"/>
  <c r="BN808" i="44"/>
  <c r="BN517" i="44"/>
  <c r="BO517" i="44" s="1"/>
  <c r="BN803" i="44"/>
  <c r="BN415" i="44"/>
  <c r="BO415" i="44" s="1"/>
  <c r="BN582" i="44"/>
  <c r="BN64" i="44"/>
  <c r="BN27" i="44"/>
  <c r="BO27" i="44" s="1"/>
  <c r="BN768" i="44"/>
  <c r="BN908" i="44"/>
  <c r="BN932" i="44"/>
  <c r="BO932" i="44" s="1"/>
  <c r="BN425" i="44"/>
  <c r="BN101" i="44"/>
  <c r="BO101" i="44" s="1"/>
  <c r="BN1001" i="44"/>
  <c r="BN983" i="44"/>
  <c r="BO983" i="44" s="1"/>
  <c r="BN598" i="44"/>
  <c r="BO598" i="44" s="1"/>
  <c r="BN774" i="44"/>
  <c r="BN750" i="44"/>
  <c r="BN553" i="44"/>
  <c r="BO553" i="44" s="1"/>
  <c r="BN941" i="44"/>
  <c r="BO941" i="44" s="1"/>
  <c r="BN635" i="44"/>
  <c r="BN835" i="44"/>
  <c r="BN275" i="44"/>
  <c r="BN853" i="44"/>
  <c r="BN728" i="44"/>
  <c r="BO728" i="44" s="1"/>
  <c r="BN731" i="44"/>
  <c r="BN751" i="44"/>
  <c r="BN782" i="44"/>
  <c r="BN814" i="44"/>
  <c r="BN435" i="44"/>
  <c r="BN422" i="44"/>
  <c r="BN326" i="44"/>
  <c r="BN892" i="44"/>
  <c r="BO892" i="44" s="1"/>
  <c r="BN711" i="44"/>
  <c r="BN540" i="44"/>
  <c r="BN979" i="44"/>
  <c r="BO979" i="44" s="1"/>
  <c r="BN777" i="44"/>
  <c r="BN549" i="44"/>
  <c r="BO549" i="44" s="1"/>
  <c r="BN506" i="44"/>
  <c r="BO506" i="44" s="1"/>
  <c r="BN12" i="44"/>
  <c r="BO12" i="44" s="1"/>
  <c r="BN944" i="44"/>
  <c r="BO944" i="44" s="1"/>
  <c r="BN722" i="44"/>
  <c r="BO722" i="44" s="1"/>
  <c r="BN637" i="44"/>
  <c r="BO637" i="44" s="1"/>
  <c r="BN609" i="44"/>
  <c r="BN116" i="44"/>
  <c r="BO116" i="44" s="1"/>
  <c r="BN675" i="44"/>
  <c r="BN568" i="44"/>
  <c r="BN470" i="44"/>
  <c r="BN232" i="44"/>
  <c r="BO232" i="44" s="1"/>
  <c r="BN779" i="44"/>
  <c r="BN225" i="44"/>
  <c r="BO225" i="44" s="1"/>
  <c r="BN743" i="44"/>
  <c r="BN429" i="44"/>
  <c r="BN928" i="44"/>
  <c r="BO928" i="44" s="1"/>
  <c r="BN880" i="44"/>
  <c r="BO880" i="44" s="1"/>
  <c r="BN244" i="44"/>
  <c r="BO244" i="44" s="1"/>
  <c r="BN806" i="44"/>
  <c r="BN638" i="44"/>
  <c r="BN220" i="44"/>
  <c r="BN592" i="44"/>
  <c r="BN769" i="44"/>
  <c r="BN551" i="44"/>
  <c r="BO551" i="44" s="1"/>
  <c r="BN847" i="44"/>
  <c r="BN895" i="44"/>
  <c r="BN733" i="44"/>
  <c r="BN634" i="44"/>
  <c r="BN687" i="44"/>
  <c r="BO687" i="44" s="1"/>
  <c r="BN364" i="44"/>
  <c r="BO364" i="44" s="1"/>
  <c r="BN450" i="44"/>
  <c r="BN701" i="44"/>
  <c r="BN272" i="44"/>
  <c r="BO272" i="44" s="1"/>
  <c r="BN19" i="44"/>
  <c r="BN37" i="44"/>
  <c r="BN291" i="44"/>
  <c r="BO291" i="44" s="1"/>
  <c r="BN90" i="44"/>
  <c r="BO90" i="44" s="1"/>
  <c r="BN465" i="44"/>
  <c r="BO465" i="44" s="1"/>
  <c r="BN456" i="44"/>
  <c r="BO456" i="44" s="1"/>
  <c r="BN113" i="44"/>
  <c r="BO113" i="44" s="1"/>
  <c r="BN878" i="44"/>
  <c r="BO878" i="44" s="1"/>
  <c r="BN870" i="44"/>
  <c r="BO870" i="44" s="1"/>
  <c r="BN877" i="44"/>
  <c r="BO877" i="44" s="1"/>
  <c r="BN590" i="44"/>
  <c r="BO590" i="44" s="1"/>
  <c r="BN461" i="44"/>
  <c r="BO461" i="44" s="1"/>
  <c r="BN825" i="44"/>
  <c r="BO825" i="44" s="1"/>
  <c r="BN389" i="44"/>
  <c r="BN530" i="44"/>
  <c r="BO530" i="44" s="1"/>
  <c r="BN123" i="44"/>
  <c r="BO123" i="44" s="1"/>
  <c r="BN831" i="44"/>
  <c r="BN512" i="44"/>
  <c r="BN914" i="44"/>
  <c r="BO914" i="44" s="1"/>
  <c r="BN820" i="44"/>
  <c r="BO820" i="44" s="1"/>
  <c r="BN105" i="44"/>
  <c r="BO105" i="44" s="1"/>
  <c r="BN947" i="44"/>
  <c r="BO947" i="44" s="1"/>
  <c r="BN792" i="44"/>
  <c r="BN791" i="44"/>
  <c r="BN305" i="44"/>
  <c r="BN651" i="44"/>
  <c r="BO651" i="44" s="1"/>
  <c r="BN70" i="44"/>
  <c r="BO70" i="44" s="1"/>
  <c r="BN911" i="44"/>
  <c r="BO911" i="44" s="1"/>
  <c r="BN122" i="44"/>
  <c r="BN828" i="44"/>
  <c r="BO828" i="44" s="1"/>
  <c r="BN26" i="44"/>
  <c r="BO26" i="44" s="1"/>
  <c r="BN360" i="44"/>
  <c r="BN434" i="44"/>
  <c r="BN671" i="44"/>
  <c r="BN946" i="44"/>
  <c r="BO946" i="44" s="1"/>
  <c r="BN785" i="44"/>
  <c r="BN867" i="44"/>
  <c r="BO867" i="44" s="1"/>
  <c r="BN855" i="44"/>
  <c r="BO855" i="44" s="1"/>
  <c r="BN752" i="44"/>
  <c r="BN313" i="44"/>
  <c r="BN683" i="44"/>
  <c r="BN397" i="44"/>
  <c r="BN559" i="44"/>
  <c r="BN746" i="44"/>
  <c r="BN901" i="44"/>
  <c r="BO901" i="44" s="1"/>
  <c r="BN737" i="44"/>
  <c r="BN624" i="44"/>
  <c r="BO624" i="44" s="1"/>
  <c r="BN242" i="44"/>
  <c r="BO242" i="44" s="1"/>
  <c r="BN354" i="44"/>
  <c r="BO354" i="44" s="1"/>
  <c r="BN212" i="44"/>
  <c r="BN197" i="44"/>
  <c r="BN934" i="44"/>
  <c r="BO934" i="44" s="1"/>
  <c r="BN710" i="44"/>
  <c r="BO710" i="44" s="1"/>
  <c r="BN494" i="44"/>
  <c r="BN724" i="44"/>
  <c r="BN89" i="44"/>
  <c r="BO89" i="44" s="1"/>
  <c r="BN125" i="44"/>
  <c r="BO125" i="44" s="1"/>
  <c r="BN491" i="44"/>
  <c r="BO491" i="44" s="1"/>
  <c r="BN189" i="44"/>
  <c r="BN766" i="44"/>
  <c r="BN560" i="44"/>
  <c r="BO560" i="44" s="1"/>
  <c r="BN817" i="44"/>
  <c r="BN741" i="44"/>
  <c r="BN243" i="44"/>
  <c r="BO243" i="44" s="1"/>
  <c r="BN348" i="44"/>
  <c r="BN950" i="44"/>
  <c r="BO950" i="44" s="1"/>
  <c r="BN391" i="44"/>
  <c r="BO391" i="44" s="1"/>
  <c r="BN641" i="44"/>
  <c r="BN484" i="44"/>
  <c r="BN20" i="44"/>
  <c r="BO20" i="44" s="1"/>
  <c r="BN471" i="44"/>
  <c r="BN423" i="44"/>
  <c r="BN513" i="44"/>
  <c r="BO513" i="44" s="1"/>
  <c r="BN748" i="44"/>
  <c r="BN174" i="44"/>
  <c r="BO174" i="44" s="1"/>
  <c r="BN390" i="44"/>
  <c r="BN299" i="44"/>
  <c r="BN109" i="44"/>
  <c r="BO109" i="44" s="1"/>
  <c r="BN1000" i="44"/>
  <c r="BN421" i="44"/>
  <c r="BO421" i="44" s="1"/>
  <c r="BN336" i="44"/>
  <c r="BO336" i="44" s="1"/>
  <c r="BN358" i="44"/>
  <c r="BO358" i="44" s="1"/>
  <c r="BN529" i="44"/>
  <c r="BO529" i="44" s="1"/>
  <c r="BN545" i="44"/>
  <c r="BN480" i="44"/>
  <c r="BN330" i="44"/>
  <c r="BN527" i="44"/>
  <c r="BO527" i="44" s="1"/>
  <c r="BN169" i="44"/>
  <c r="BO169" i="44" s="1"/>
  <c r="BN976" i="44"/>
  <c r="BO976" i="44" s="1"/>
  <c r="BN206" i="44"/>
  <c r="BN156" i="44"/>
  <c r="BN149" i="44"/>
  <c r="BN205" i="44"/>
  <c r="BN962" i="44"/>
  <c r="BO962" i="44" s="1"/>
  <c r="BN975" i="44"/>
  <c r="BO975" i="44" s="1"/>
  <c r="BN959" i="44"/>
  <c r="BO959" i="44" s="1"/>
  <c r="BN167" i="44"/>
  <c r="BO167" i="44" s="1"/>
  <c r="BN141" i="44"/>
  <c r="BN250" i="44"/>
  <c r="BN88" i="44"/>
  <c r="BO88" i="44" s="1"/>
  <c r="BN130" i="44"/>
  <c r="BO130" i="44" s="1"/>
  <c r="BN973" i="44"/>
  <c r="BN384" i="44"/>
  <c r="BN380" i="44"/>
  <c r="BN967" i="44"/>
  <c r="BO967" i="44" s="1"/>
  <c r="BN168" i="44"/>
  <c r="BO168" i="44" s="1"/>
  <c r="BN256" i="44"/>
  <c r="BN87" i="44"/>
  <c r="BO87" i="44" s="1"/>
  <c r="BS23" i="44"/>
  <c r="BS266" i="44"/>
  <c r="BS853" i="44"/>
  <c r="BP417" i="44"/>
  <c r="BP337" i="44"/>
  <c r="BP274" i="44"/>
  <c r="BP342" i="44"/>
  <c r="BQ342" i="44" s="1"/>
  <c r="BP60" i="44"/>
  <c r="BQ60" i="44" s="1"/>
  <c r="BP13" i="44"/>
  <c r="BQ13" i="44" s="1"/>
  <c r="BP65" i="44"/>
  <c r="BP694" i="44"/>
  <c r="BP347" i="44"/>
  <c r="BP582" i="44"/>
  <c r="BQ582" i="44" s="1"/>
  <c r="BP222" i="44"/>
  <c r="BP428" i="44"/>
  <c r="BQ428" i="44" s="1"/>
  <c r="BP753" i="44"/>
  <c r="BP703" i="44"/>
  <c r="BP589" i="44"/>
  <c r="BP393" i="44"/>
  <c r="BP175" i="44"/>
  <c r="BQ175" i="44" s="1"/>
  <c r="BP696" i="44"/>
  <c r="BP800" i="44"/>
  <c r="BP581" i="44"/>
  <c r="BQ581" i="44" s="1"/>
  <c r="BP513" i="44"/>
  <c r="BP664" i="44"/>
  <c r="BP919" i="44"/>
  <c r="BP1005" i="44"/>
  <c r="BP349" i="44"/>
  <c r="BQ349" i="44" s="1"/>
  <c r="BP908" i="44"/>
  <c r="BQ908" i="44" s="1"/>
  <c r="BP420" i="44"/>
  <c r="BP503" i="44"/>
  <c r="BQ503" i="44" s="1"/>
  <c r="BP414" i="44"/>
  <c r="BP923" i="44"/>
  <c r="BQ923" i="44" s="1"/>
  <c r="BP713" i="44"/>
  <c r="BQ713" i="44" s="1"/>
  <c r="BP654" i="44"/>
  <c r="BP21" i="44"/>
  <c r="BP958" i="44"/>
  <c r="BQ958" i="44" s="1"/>
  <c r="BP240" i="44"/>
  <c r="BQ240" i="44" s="1"/>
  <c r="BP677" i="44"/>
  <c r="BP826" i="44"/>
  <c r="BQ826" i="44" s="1"/>
  <c r="BP1006" i="44"/>
  <c r="BP345" i="44"/>
  <c r="BQ345" i="44" s="1"/>
  <c r="BP698" i="44"/>
  <c r="BQ698" i="44" s="1"/>
  <c r="BP728" i="44"/>
  <c r="BP887" i="44"/>
  <c r="BQ887" i="44" s="1"/>
  <c r="BP731" i="44"/>
  <c r="BP550" i="44"/>
  <c r="BQ550" i="44" s="1"/>
  <c r="BP183" i="44"/>
  <c r="BQ183" i="44" s="1"/>
  <c r="BP326" i="44"/>
  <c r="BP237" i="44"/>
  <c r="BP711" i="44"/>
  <c r="BQ711" i="44" s="1"/>
  <c r="BP830" i="44"/>
  <c r="BP185" i="44"/>
  <c r="BP195" i="44"/>
  <c r="BP949" i="44"/>
  <c r="BQ949" i="44" s="1"/>
  <c r="BP916" i="44"/>
  <c r="BQ916" i="44" s="1"/>
  <c r="BP778" i="44"/>
  <c r="BP488" i="44"/>
  <c r="BP927" i="44"/>
  <c r="BQ927" i="44" s="1"/>
  <c r="BP540" i="44"/>
  <c r="BP489" i="44"/>
  <c r="BP840" i="44"/>
  <c r="BQ840" i="44" s="1"/>
  <c r="BP231" i="44"/>
  <c r="BP601" i="44"/>
  <c r="BQ601" i="44" s="1"/>
  <c r="BP542" i="44"/>
  <c r="BQ542" i="44" s="1"/>
  <c r="BP485" i="44"/>
  <c r="BQ485" i="44" s="1"/>
  <c r="BP957" i="44"/>
  <c r="BQ957" i="44" s="1"/>
  <c r="BP516" i="44"/>
  <c r="BQ516" i="44" s="1"/>
  <c r="BP39" i="44"/>
  <c r="BQ39" i="44" s="1"/>
  <c r="BP285" i="44"/>
  <c r="BP108" i="44"/>
  <c r="BQ108" i="44" s="1"/>
  <c r="BP161" i="44"/>
  <c r="BQ161" i="44" s="1"/>
  <c r="BP775" i="44"/>
  <c r="BP944" i="44"/>
  <c r="BP725" i="44"/>
  <c r="BP469" i="44"/>
  <c r="BQ469" i="44" s="1"/>
  <c r="BP268" i="44"/>
  <c r="BQ268" i="44" s="1"/>
  <c r="BP760" i="44"/>
  <c r="BP331" i="44"/>
  <c r="BP433" i="44"/>
  <c r="BP119" i="44"/>
  <c r="BQ119" i="44" s="1"/>
  <c r="BP827" i="44"/>
  <c r="BQ827" i="44" s="1"/>
  <c r="BP310" i="44"/>
  <c r="BQ310" i="44" s="1"/>
  <c r="BP429" i="44"/>
  <c r="BP486" i="44"/>
  <c r="BP877" i="44"/>
  <c r="BP918" i="44"/>
  <c r="BQ918" i="44" s="1"/>
  <c r="BP403" i="44"/>
  <c r="BP627" i="44"/>
  <c r="BP456" i="44"/>
  <c r="BQ456" i="44" s="1"/>
  <c r="BP453" i="44"/>
  <c r="BQ453" i="44" s="1"/>
  <c r="BP650" i="44"/>
  <c r="BQ650" i="44" s="1"/>
  <c r="BP748" i="44"/>
  <c r="BP308" i="44"/>
  <c r="BP767" i="44"/>
  <c r="BP608" i="44"/>
  <c r="BQ608" i="44" s="1"/>
  <c r="BP450" i="44"/>
  <c r="BQ450" i="44" s="1"/>
  <c r="BP986" i="44"/>
  <c r="BP806" i="44"/>
  <c r="BP510" i="44"/>
  <c r="BP270" i="44"/>
  <c r="BQ270" i="44" s="1"/>
  <c r="BP598" i="44"/>
  <c r="BQ598" i="44" s="1"/>
  <c r="BP871" i="44"/>
  <c r="BQ871" i="44" s="1"/>
  <c r="BP264" i="44"/>
  <c r="BQ264" i="44" s="1"/>
  <c r="BP954" i="44"/>
  <c r="BQ954" i="44" s="1"/>
  <c r="BP102" i="44"/>
  <c r="BQ102" i="44" s="1"/>
  <c r="BP113" i="44"/>
  <c r="BQ113" i="44" s="1"/>
  <c r="BP211" i="44"/>
  <c r="BP774" i="44"/>
  <c r="BP640" i="44"/>
  <c r="BP244" i="44"/>
  <c r="BQ244" i="44" s="1"/>
  <c r="BP657" i="44"/>
  <c r="BP239" i="44"/>
  <c r="BP930" i="44"/>
  <c r="BQ930" i="44" s="1"/>
  <c r="BP262" i="44"/>
  <c r="BP357" i="44"/>
  <c r="BQ357" i="44" s="1"/>
  <c r="BP73" i="44"/>
  <c r="BQ73" i="44" s="1"/>
  <c r="BP328" i="44"/>
  <c r="BP1001" i="44"/>
  <c r="BP427" i="44"/>
  <c r="BP396" i="44"/>
  <c r="BP873" i="44"/>
  <c r="BQ873" i="44" s="1"/>
  <c r="BP398" i="44"/>
  <c r="BQ398" i="44" s="1"/>
  <c r="BP225" i="44"/>
  <c r="BP891" i="44"/>
  <c r="BQ891" i="44" s="1"/>
  <c r="BP812" i="44"/>
  <c r="BP452" i="44"/>
  <c r="BP192" i="44"/>
  <c r="BP25" i="44"/>
  <c r="BQ25" i="44" s="1"/>
  <c r="BP269" i="44"/>
  <c r="BQ269" i="44" s="1"/>
  <c r="BP317" i="44"/>
  <c r="BP353" i="44"/>
  <c r="BQ353" i="44" s="1"/>
  <c r="BP655" i="44"/>
  <c r="BP583" i="44"/>
  <c r="BP792" i="44"/>
  <c r="BP531" i="44"/>
  <c r="BP920" i="44"/>
  <c r="BQ920" i="44" s="1"/>
  <c r="BP248" i="44"/>
  <c r="BQ248" i="44" s="1"/>
  <c r="BP311" i="44"/>
  <c r="BP667" i="44"/>
  <c r="BP361" i="44"/>
  <c r="BP187" i="44"/>
  <c r="BQ187" i="44" s="1"/>
  <c r="BP860" i="44"/>
  <c r="BQ860" i="44" s="1"/>
  <c r="BP798" i="44"/>
  <c r="BP229" i="44"/>
  <c r="BP480" i="44"/>
  <c r="BP329" i="44"/>
  <c r="BP236" i="44"/>
  <c r="BQ236" i="44" s="1"/>
  <c r="BP284" i="44"/>
  <c r="BQ284" i="44" s="1"/>
  <c r="BP277" i="44"/>
  <c r="BP448" i="44"/>
  <c r="BP224" i="44"/>
  <c r="BQ224" i="44" s="1"/>
  <c r="BP40" i="44"/>
  <c r="BP823" i="44"/>
  <c r="BQ823" i="44" s="1"/>
  <c r="BP1003" i="44"/>
  <c r="BP26" i="44"/>
  <c r="BQ26" i="44" s="1"/>
  <c r="BP785" i="44"/>
  <c r="BP504" i="44"/>
  <c r="BP671" i="44"/>
  <c r="BQ671" i="44" s="1"/>
  <c r="BP720" i="44"/>
  <c r="BQ720" i="44" s="1"/>
  <c r="BP809" i="44"/>
  <c r="BP217" i="44"/>
  <c r="BQ217" i="44" s="1"/>
  <c r="BP397" i="44"/>
  <c r="BP939" i="44"/>
  <c r="BP444" i="44"/>
  <c r="BP473" i="44"/>
  <c r="BQ473" i="44" s="1"/>
  <c r="BP408" i="44"/>
  <c r="BP180" i="44"/>
  <c r="BP350" i="44"/>
  <c r="BQ350" i="44" s="1"/>
  <c r="BP994" i="44"/>
  <c r="BQ994" i="44" s="1"/>
  <c r="BP890" i="44"/>
  <c r="BQ890" i="44" s="1"/>
  <c r="BP901" i="44"/>
  <c r="BQ901" i="44" s="1"/>
  <c r="BP624" i="44"/>
  <c r="BP545" i="44"/>
  <c r="BP242" i="44"/>
  <c r="BQ242" i="44" s="1"/>
  <c r="BP458" i="44"/>
  <c r="BQ458" i="44" s="1"/>
  <c r="BP630" i="44"/>
  <c r="BP366" i="44"/>
  <c r="BP124" i="44"/>
  <c r="BQ124" i="44" s="1"/>
  <c r="BP799" i="44"/>
  <c r="BP289" i="44"/>
  <c r="BQ289" i="44" s="1"/>
  <c r="BP717" i="44"/>
  <c r="BQ717" i="44" s="1"/>
  <c r="BP706" i="44"/>
  <c r="BP928" i="44"/>
  <c r="BQ928" i="44" s="1"/>
  <c r="BP125" i="44"/>
  <c r="BQ125" i="44" s="1"/>
  <c r="BP788" i="44"/>
  <c r="BP477" i="44"/>
  <c r="BP278" i="44"/>
  <c r="BQ278" i="44" s="1"/>
  <c r="BP189" i="44"/>
  <c r="BP981" i="44"/>
  <c r="BQ981" i="44" s="1"/>
  <c r="BP766" i="44"/>
  <c r="BP909" i="44"/>
  <c r="BQ909" i="44" s="1"/>
  <c r="BP693" i="44"/>
  <c r="BQ693" i="44" s="1"/>
  <c r="BP904" i="44"/>
  <c r="BQ904" i="44" s="1"/>
  <c r="BP522" i="44"/>
  <c r="BP905" i="44"/>
  <c r="BQ905" i="44" s="1"/>
  <c r="BP776" i="44"/>
  <c r="BP818" i="44"/>
  <c r="BP857" i="44"/>
  <c r="BQ857" i="44" s="1"/>
  <c r="BP121" i="44"/>
  <c r="BQ121" i="44" s="1"/>
  <c r="BP998" i="44"/>
  <c r="BQ998" i="44" s="1"/>
  <c r="BP445" i="44"/>
  <c r="BQ445" i="44" s="1"/>
  <c r="BP533" i="44"/>
  <c r="BQ533" i="44" s="1"/>
  <c r="BP864" i="44"/>
  <c r="BQ864" i="44" s="1"/>
  <c r="BP72" i="44"/>
  <c r="BQ72" i="44" s="1"/>
  <c r="BP299" i="44"/>
  <c r="BP22" i="44"/>
  <c r="BQ22" i="44" s="1"/>
  <c r="BP288" i="44"/>
  <c r="BP395" i="44"/>
  <c r="BQ395" i="44" s="1"/>
  <c r="BP114" i="44"/>
  <c r="BQ114" i="44" s="1"/>
  <c r="BP24" i="44"/>
  <c r="BQ24" i="44" s="1"/>
  <c r="BP784" i="44"/>
  <c r="BP614" i="44"/>
  <c r="BQ614" i="44" s="1"/>
  <c r="BP810" i="44"/>
  <c r="BP501" i="44"/>
  <c r="BP207" i="44"/>
  <c r="BP182" i="44"/>
  <c r="BQ182" i="44" s="1"/>
  <c r="BP212" i="44"/>
  <c r="BP134" i="44"/>
  <c r="BP74" i="44"/>
  <c r="BQ74" i="44" s="1"/>
  <c r="BP167" i="44"/>
  <c r="BQ167" i="44" s="1"/>
  <c r="BP386" i="44"/>
  <c r="BP206" i="44"/>
  <c r="BQ206" i="44" s="1"/>
  <c r="BP143" i="44"/>
  <c r="BP962" i="44"/>
  <c r="BQ962" i="44" s="1"/>
  <c r="BP370" i="44"/>
  <c r="BP975" i="44"/>
  <c r="BQ975" i="44" s="1"/>
  <c r="BP155" i="44"/>
  <c r="BP144" i="44"/>
  <c r="BQ144" i="44" s="1"/>
  <c r="BP173" i="44"/>
  <c r="BQ173" i="44" s="1"/>
  <c r="BP152" i="44"/>
  <c r="BP88" i="44"/>
  <c r="BQ88" i="44" s="1"/>
  <c r="BP75" i="44"/>
  <c r="BQ75" i="44" s="1"/>
  <c r="BP249" i="44"/>
  <c r="BQ249" i="44" s="1"/>
  <c r="BP377" i="44"/>
  <c r="BP172" i="44"/>
  <c r="BP164" i="44"/>
  <c r="BQ164" i="44" s="1"/>
  <c r="BP202" i="44"/>
  <c r="BP966" i="44"/>
  <c r="BQ966" i="44" s="1"/>
  <c r="BP151" i="44"/>
  <c r="BQ151" i="44" s="1"/>
  <c r="BP382" i="44"/>
  <c r="BP381" i="44"/>
  <c r="BP963" i="44"/>
  <c r="BS876" i="44"/>
  <c r="BS952" i="44"/>
  <c r="BV808" i="44"/>
  <c r="BV759" i="44"/>
  <c r="BV773" i="44"/>
  <c r="BV139" i="44"/>
  <c r="BV575" i="44"/>
  <c r="BW575" i="44" s="1"/>
  <c r="BV409" i="44"/>
  <c r="BV803" i="44"/>
  <c r="BV34" i="44"/>
  <c r="BW34" i="44" s="1"/>
  <c r="BV577" i="44"/>
  <c r="BV13" i="44"/>
  <c r="BV30" i="44"/>
  <c r="BW30" i="44" s="1"/>
  <c r="BV56" i="44"/>
  <c r="BW56" i="44" s="1"/>
  <c r="BV695" i="44"/>
  <c r="BW695" i="44" s="1"/>
  <c r="BV41" i="44"/>
  <c r="BW41" i="44" s="1"/>
  <c r="BV705" i="44"/>
  <c r="BV297" i="44"/>
  <c r="BV396" i="44"/>
  <c r="BV95" i="44"/>
  <c r="BW95" i="44" s="1"/>
  <c r="BV920" i="44"/>
  <c r="BV357" i="44"/>
  <c r="BW357" i="44" s="1"/>
  <c r="BV73" i="44"/>
  <c r="BW73" i="44" s="1"/>
  <c r="BV39" i="44"/>
  <c r="BW39" i="44" s="1"/>
  <c r="BV12" i="44"/>
  <c r="BV191" i="44"/>
  <c r="BW191" i="44" s="1"/>
  <c r="BV843" i="44"/>
  <c r="BW843" i="44" s="1"/>
  <c r="BV631" i="44"/>
  <c r="BV238" i="44"/>
  <c r="BV953" i="44"/>
  <c r="BW953" i="44" s="1"/>
  <c r="BV687" i="44"/>
  <c r="BV361" i="44"/>
  <c r="BV364" i="44"/>
  <c r="BV860" i="44"/>
  <c r="BW860" i="44" s="1"/>
  <c r="BV836" i="44"/>
  <c r="BV977" i="44"/>
  <c r="BV427" i="44"/>
  <c r="BV592" i="44"/>
  <c r="BV17" i="44"/>
  <c r="BW17" i="44" s="1"/>
  <c r="BV430" i="44"/>
  <c r="BV538" i="44"/>
  <c r="BV571" i="44"/>
  <c r="BW571" i="44" s="1"/>
  <c r="BV412" i="44"/>
  <c r="BV764" i="44"/>
  <c r="BV647" i="44"/>
  <c r="BV322" i="44"/>
  <c r="BW322" i="44" s="1"/>
  <c r="BV175" i="44"/>
  <c r="BW175" i="44" s="1"/>
  <c r="BV459" i="44"/>
  <c r="BW459" i="44" s="1"/>
  <c r="BV338" i="44"/>
  <c r="BV359" i="44"/>
  <c r="BW359" i="44" s="1"/>
  <c r="BV105" i="44"/>
  <c r="BW105" i="44" s="1"/>
  <c r="BV188" i="44"/>
  <c r="BW188" i="44" s="1"/>
  <c r="BV366" i="44"/>
  <c r="BV931" i="44"/>
  <c r="BW931" i="44" s="1"/>
  <c r="BV198" i="44"/>
  <c r="BV115" i="44"/>
  <c r="BV420" i="44"/>
  <c r="BV503" i="44"/>
  <c r="BW503" i="44" s="1"/>
  <c r="BV597" i="44"/>
  <c r="BV512" i="44"/>
  <c r="BV955" i="44"/>
  <c r="BW955" i="44" s="1"/>
  <c r="BV815" i="44"/>
  <c r="BV611" i="44"/>
  <c r="BW611" i="44" s="1"/>
  <c r="BV923" i="44"/>
  <c r="BV405" i="44"/>
  <c r="BV392" i="44"/>
  <c r="BW392" i="44" s="1"/>
  <c r="BV589" i="44"/>
  <c r="BW589" i="44" s="1"/>
  <c r="BV730" i="44"/>
  <c r="BV649" i="44"/>
  <c r="BW649" i="44" s="1"/>
  <c r="BV686" i="44"/>
  <c r="BV101" i="44"/>
  <c r="BV805" i="44"/>
  <c r="BV565" i="44"/>
  <c r="BV655" i="44"/>
  <c r="BV738" i="44"/>
  <c r="BV789" i="44"/>
  <c r="BV579" i="44"/>
  <c r="BW579" i="44" s="1"/>
  <c r="BV772" i="44"/>
  <c r="BV556" i="44"/>
  <c r="BV481" i="44"/>
  <c r="BW481" i="44" s="1"/>
  <c r="BV100" i="44"/>
  <c r="BW100" i="44" s="1"/>
  <c r="BV177" i="44"/>
  <c r="BW177" i="44" s="1"/>
  <c r="BV858" i="44"/>
  <c r="BV727" i="44"/>
  <c r="BW727" i="44" s="1"/>
  <c r="BV947" i="44"/>
  <c r="BW947" i="44" s="1"/>
  <c r="BV47" i="44"/>
  <c r="BW47" i="44" s="1"/>
  <c r="BV613" i="44"/>
  <c r="BV702" i="44"/>
  <c r="BV549" i="44"/>
  <c r="BW549" i="44" s="1"/>
  <c r="BV431" i="44"/>
  <c r="BW431" i="44" s="1"/>
  <c r="BV561" i="44"/>
  <c r="BV287" i="44"/>
  <c r="BV951" i="44"/>
  <c r="BV632" i="44"/>
  <c r="BW632" i="44" s="1"/>
  <c r="BV161" i="44"/>
  <c r="BW161" i="44" s="1"/>
  <c r="BV851" i="44"/>
  <c r="BW851" i="44" s="1"/>
  <c r="BV637" i="44"/>
  <c r="BV650" i="44"/>
  <c r="BW650" i="44" s="1"/>
  <c r="BV268" i="44"/>
  <c r="BW268" i="44" s="1"/>
  <c r="BV623" i="44"/>
  <c r="BW623" i="44" s="1"/>
  <c r="BV476" i="44"/>
  <c r="BW476" i="44" s="1"/>
  <c r="BV802" i="44"/>
  <c r="BV930" i="44"/>
  <c r="BW930" i="44" s="1"/>
  <c r="BV442" i="44"/>
  <c r="BV266" i="44"/>
  <c r="BW266" i="44" s="1"/>
  <c r="BV321" i="44"/>
  <c r="BV221" i="44"/>
  <c r="BW221" i="44" s="1"/>
  <c r="BV239" i="44"/>
  <c r="BW239" i="44" s="1"/>
  <c r="BV58" i="44"/>
  <c r="BW58" i="44" s="1"/>
  <c r="BV865" i="44"/>
  <c r="BV604" i="44"/>
  <c r="BV870" i="44"/>
  <c r="BW870" i="44" s="1"/>
  <c r="BV401" i="44"/>
  <c r="BW401" i="44" s="1"/>
  <c r="BV429" i="44"/>
  <c r="BV635" i="44"/>
  <c r="BW635" i="44" s="1"/>
  <c r="BV826" i="44"/>
  <c r="BW826" i="44" s="1"/>
  <c r="BV352" i="44"/>
  <c r="BW352" i="44" s="1"/>
  <c r="BV305" i="44"/>
  <c r="BV507" i="44"/>
  <c r="BV992" i="44"/>
  <c r="BV793" i="44"/>
  <c r="BV622" i="44"/>
  <c r="BV882" i="44"/>
  <c r="BW882" i="44" s="1"/>
  <c r="BV465" i="44"/>
  <c r="BW465" i="44" s="1"/>
  <c r="BV456" i="44"/>
  <c r="BW456" i="44" s="1"/>
  <c r="BV453" i="44"/>
  <c r="BW453" i="44" s="1"/>
  <c r="BV594" i="44"/>
  <c r="BV544" i="44"/>
  <c r="BV984" i="44"/>
  <c r="BW984" i="44" s="1"/>
  <c r="BV416" i="44"/>
  <c r="BV244" i="44"/>
  <c r="BV319" i="44"/>
  <c r="BW319" i="44" s="1"/>
  <c r="BV14" i="44"/>
  <c r="BW14" i="44" s="1"/>
  <c r="BV482" i="44"/>
  <c r="BV892" i="44"/>
  <c r="BW892" i="44" s="1"/>
  <c r="BV716" i="44"/>
  <c r="BW716" i="44" s="1"/>
  <c r="BV591" i="44"/>
  <c r="BV926" i="44"/>
  <c r="BW926" i="44" s="1"/>
  <c r="BV540" i="44"/>
  <c r="BV600" i="44"/>
  <c r="BV50" i="44"/>
  <c r="BW50" i="44" s="1"/>
  <c r="BV662" i="44"/>
  <c r="BW662" i="44" s="1"/>
  <c r="BV593" i="44"/>
  <c r="BW593" i="44" s="1"/>
  <c r="BV644" i="44"/>
  <c r="BW644" i="44" s="1"/>
  <c r="BV483" i="44"/>
  <c r="BV596" i="44"/>
  <c r="BW596" i="44" s="1"/>
  <c r="BV295" i="44"/>
  <c r="BW295" i="44" s="1"/>
  <c r="BV22" i="44"/>
  <c r="BW22" i="44" s="1"/>
  <c r="BV197" i="44"/>
  <c r="BW197" i="44" s="1"/>
  <c r="BV288" i="44"/>
  <c r="BV283" i="44"/>
  <c r="BW283" i="44" s="1"/>
  <c r="BV666" i="44"/>
  <c r="BV562" i="44"/>
  <c r="BV522" i="44"/>
  <c r="BW522" i="44" s="1"/>
  <c r="BV905" i="44"/>
  <c r="BW905" i="44" s="1"/>
  <c r="BV391" i="44"/>
  <c r="BV683" i="44"/>
  <c r="BV340" i="44"/>
  <c r="BW340" i="44" s="1"/>
  <c r="BV585" i="44"/>
  <c r="BV447" i="44"/>
  <c r="BV103" i="44"/>
  <c r="BW103" i="44" s="1"/>
  <c r="BV1002" i="44"/>
  <c r="BV358" i="44"/>
  <c r="BW358" i="44" s="1"/>
  <c r="BV159" i="44"/>
  <c r="BW159" i="44" s="1"/>
  <c r="BV102" i="44"/>
  <c r="BW102" i="44" s="1"/>
  <c r="BV531" i="44"/>
  <c r="BW531" i="44" s="1"/>
  <c r="BV875" i="44"/>
  <c r="BW875" i="44" s="1"/>
  <c r="BV717" i="44"/>
  <c r="BW717" i="44" s="1"/>
  <c r="BV776" i="44"/>
  <c r="BV277" i="44"/>
  <c r="BV757" i="44"/>
  <c r="BV669" i="44"/>
  <c r="BV741" i="44"/>
  <c r="BV20" i="44"/>
  <c r="BW20" i="44" s="1"/>
  <c r="BV286" i="44"/>
  <c r="BV126" i="44"/>
  <c r="BV894" i="44"/>
  <c r="BW894" i="44" s="1"/>
  <c r="BV89" i="44"/>
  <c r="BW89" i="44" s="1"/>
  <c r="BV399" i="44"/>
  <c r="BV330" i="44"/>
  <c r="BV608" i="44"/>
  <c r="BW608" i="44" s="1"/>
  <c r="BV395" i="44"/>
  <c r="BW395" i="44" s="1"/>
  <c r="BV24" i="44"/>
  <c r="BW24" i="44" s="1"/>
  <c r="BV98" i="44"/>
  <c r="BW98" i="44" s="1"/>
  <c r="BV914" i="44"/>
  <c r="BV316" i="44"/>
  <c r="BW316" i="44" s="1"/>
  <c r="BV462" i="44"/>
  <c r="BV816" i="44"/>
  <c r="BV536" i="44"/>
  <c r="BV682" i="44"/>
  <c r="BV514" i="44"/>
  <c r="BV186" i="44"/>
  <c r="BW186" i="44" s="1"/>
  <c r="BV445" i="44"/>
  <c r="BV552" i="44"/>
  <c r="BV90" i="44"/>
  <c r="BW90" i="44" s="1"/>
  <c r="BV797" i="44"/>
  <c r="BV752" i="44"/>
  <c r="BV519" i="44"/>
  <c r="BV182" i="44"/>
  <c r="BW182" i="44" s="1"/>
  <c r="BV216" i="44"/>
  <c r="BV212" i="44"/>
  <c r="BV368" i="44"/>
  <c r="BW368" i="44" s="1"/>
  <c r="BV303" i="44"/>
  <c r="BV828" i="44"/>
  <c r="BV502" i="44"/>
  <c r="BV76" i="44"/>
  <c r="BW76" i="44" s="1"/>
  <c r="BV224" i="44"/>
  <c r="BW224" i="44" s="1"/>
  <c r="BV999" i="44"/>
  <c r="BV996" i="44"/>
  <c r="BW996" i="44" s="1"/>
  <c r="BV603" i="44"/>
  <c r="BW603" i="44" s="1"/>
  <c r="BV289" i="44"/>
  <c r="BV744" i="44"/>
  <c r="BV893" i="44"/>
  <c r="BW893" i="44" s="1"/>
  <c r="BV68" i="44"/>
  <c r="BW68" i="44" s="1"/>
  <c r="BV673" i="44"/>
  <c r="BW673" i="44" s="1"/>
  <c r="BV728" i="44"/>
  <c r="BW728" i="44" s="1"/>
  <c r="BV852" i="44"/>
  <c r="BV61" i="44"/>
  <c r="BW61" i="44" s="1"/>
  <c r="BV292" i="44"/>
  <c r="BW292" i="44" s="1"/>
  <c r="BV766" i="44"/>
  <c r="BV762" i="44"/>
  <c r="BV209" i="44"/>
  <c r="BV557" i="44"/>
  <c r="BV242" i="44"/>
  <c r="BW242" i="44" s="1"/>
  <c r="BV967" i="44"/>
  <c r="BW967" i="44" s="1"/>
  <c r="BV135" i="44"/>
  <c r="BV145" i="44"/>
  <c r="BW145" i="44" s="1"/>
  <c r="BV79" i="44"/>
  <c r="BV82" i="44"/>
  <c r="BV376" i="44"/>
  <c r="BV257" i="44"/>
  <c r="BW257" i="44" s="1"/>
  <c r="BV249" i="44"/>
  <c r="BV255" i="44"/>
  <c r="BV254" i="44"/>
  <c r="BW254" i="44" s="1"/>
  <c r="BV968" i="44"/>
  <c r="BW968" i="44" s="1"/>
  <c r="BV371" i="44"/>
  <c r="BV169" i="44"/>
  <c r="BW169" i="44" s="1"/>
  <c r="BV80" i="44"/>
  <c r="BV378" i="44"/>
  <c r="BV86" i="44"/>
  <c r="BV10" i="44"/>
  <c r="BV969" i="44"/>
  <c r="BV959" i="44"/>
  <c r="BW959" i="44" s="1"/>
  <c r="BV972" i="44"/>
  <c r="BW972" i="44" s="1"/>
  <c r="BV172" i="44"/>
  <c r="BV152" i="44"/>
  <c r="BV250" i="44"/>
  <c r="BW250" i="44" s="1"/>
  <c r="BV206" i="44"/>
  <c r="BV156" i="44"/>
  <c r="BV137" i="44"/>
  <c r="BW137" i="44" s="1"/>
  <c r="BV202" i="44"/>
  <c r="BS989" i="44"/>
  <c r="BS954" i="44"/>
  <c r="BS351" i="44"/>
  <c r="BS969" i="44"/>
  <c r="BS854" i="44"/>
  <c r="BS26" i="44"/>
  <c r="BX759" i="44"/>
  <c r="BX796" i="44"/>
  <c r="BX643" i="44"/>
  <c r="BX689" i="44"/>
  <c r="BX273" i="44"/>
  <c r="BY273" i="44" s="1"/>
  <c r="BX577" i="44"/>
  <c r="BY577" i="44" s="1"/>
  <c r="BX337" i="44"/>
  <c r="BY337" i="44" s="1"/>
  <c r="BX54" i="44"/>
  <c r="BY54" i="44" s="1"/>
  <c r="BX523" i="44"/>
  <c r="BX65" i="44"/>
  <c r="BY65" i="44" s="1"/>
  <c r="BX629" i="44"/>
  <c r="BX41" i="44"/>
  <c r="BY41" i="44" s="1"/>
  <c r="BX705" i="44"/>
  <c r="BX856" i="44"/>
  <c r="BY856" i="44" s="1"/>
  <c r="BX728" i="44"/>
  <c r="BX244" i="44"/>
  <c r="BY244" i="44" s="1"/>
  <c r="BX128" i="44"/>
  <c r="BY128" i="44" s="1"/>
  <c r="BX1007" i="44"/>
  <c r="BX442" i="44"/>
  <c r="BX220" i="44"/>
  <c r="BX571" i="44"/>
  <c r="BY571" i="44" s="1"/>
  <c r="BX678" i="44"/>
  <c r="BX396" i="44"/>
  <c r="BY396" i="44" s="1"/>
  <c r="BX847" i="44"/>
  <c r="BX1006" i="44"/>
  <c r="BX454" i="44"/>
  <c r="BY454" i="44" s="1"/>
  <c r="BX807" i="44"/>
  <c r="BX446" i="44"/>
  <c r="BY446" i="44" s="1"/>
  <c r="BX600" i="44"/>
  <c r="BX798" i="44"/>
  <c r="BX440" i="44"/>
  <c r="BX476" i="44"/>
  <c r="BY476" i="44" s="1"/>
  <c r="BX506" i="44"/>
  <c r="BX903" i="44"/>
  <c r="BY903" i="44" s="1"/>
  <c r="BX898" i="44"/>
  <c r="BY898" i="44" s="1"/>
  <c r="BX984" i="44"/>
  <c r="BY984" i="44" s="1"/>
  <c r="BX979" i="44"/>
  <c r="BY979" i="44" s="1"/>
  <c r="BX651" i="44"/>
  <c r="BY651" i="44" s="1"/>
  <c r="BX429" i="44"/>
  <c r="BY429" i="44" s="1"/>
  <c r="BX317" i="44"/>
  <c r="BY317" i="44" s="1"/>
  <c r="BX322" i="44"/>
  <c r="BX338" i="44"/>
  <c r="BY338" i="44" s="1"/>
  <c r="BX348" i="44"/>
  <c r="BX315" i="44"/>
  <c r="BX871" i="44"/>
  <c r="BY871" i="44" s="1"/>
  <c r="BX64" i="44"/>
  <c r="BY64" i="44" s="1"/>
  <c r="BX768" i="44"/>
  <c r="BX497" i="44"/>
  <c r="BX583" i="44"/>
  <c r="BY583" i="44" s="1"/>
  <c r="BX271" i="44"/>
  <c r="BY271" i="44" s="1"/>
  <c r="BX654" i="44"/>
  <c r="BY654" i="44" s="1"/>
  <c r="BX587" i="44"/>
  <c r="BY587" i="44" s="1"/>
  <c r="BX248" i="44"/>
  <c r="BX636" i="44"/>
  <c r="BY636" i="44" s="1"/>
  <c r="BX686" i="44"/>
  <c r="BX619" i="44"/>
  <c r="BX1001" i="44"/>
  <c r="BX874" i="44"/>
  <c r="BY874" i="44" s="1"/>
  <c r="BX829" i="44"/>
  <c r="BX346" i="44"/>
  <c r="BY346" i="44" s="1"/>
  <c r="BX553" i="44"/>
  <c r="BX443" i="44"/>
  <c r="BX711" i="44"/>
  <c r="BY711" i="44" s="1"/>
  <c r="BX596" i="44"/>
  <c r="BY596" i="44" s="1"/>
  <c r="BX159" i="44"/>
  <c r="BY159" i="44" s="1"/>
  <c r="BX865" i="44"/>
  <c r="BY865" i="44" s="1"/>
  <c r="BX758" i="44"/>
  <c r="BX53" i="44"/>
  <c r="BY53" i="44" s="1"/>
  <c r="BX563" i="44"/>
  <c r="BX21" i="44"/>
  <c r="BY21" i="44" s="1"/>
  <c r="BX459" i="44"/>
  <c r="BY459" i="44" s="1"/>
  <c r="BX361" i="44"/>
  <c r="BX187" i="44"/>
  <c r="BX247" i="44"/>
  <c r="BX862" i="44"/>
  <c r="BY862" i="44" s="1"/>
  <c r="BX668" i="44"/>
  <c r="BX490" i="44"/>
  <c r="BX267" i="44"/>
  <c r="BY267" i="44" s="1"/>
  <c r="BX998" i="44"/>
  <c r="BX822" i="44"/>
  <c r="BY822" i="44" s="1"/>
  <c r="BX122" i="44"/>
  <c r="BY122" i="44" s="1"/>
  <c r="BX345" i="44"/>
  <c r="BX841" i="44"/>
  <c r="BY841" i="44" s="1"/>
  <c r="BX304" i="44"/>
  <c r="BX887" i="44"/>
  <c r="BY887" i="44" s="1"/>
  <c r="BX15" i="44"/>
  <c r="BY15" i="44" s="1"/>
  <c r="BX261" i="44"/>
  <c r="BX851" i="44"/>
  <c r="BY851" i="44" s="1"/>
  <c r="BX944" i="44"/>
  <c r="BY944" i="44" s="1"/>
  <c r="BX637" i="44"/>
  <c r="BX760" i="44"/>
  <c r="BX635" i="44"/>
  <c r="BX201" i="44"/>
  <c r="BY201" i="44" s="1"/>
  <c r="BX123" i="44"/>
  <c r="BY123" i="44" s="1"/>
  <c r="BX161" i="44"/>
  <c r="BY161" i="44" s="1"/>
  <c r="BX992" i="44"/>
  <c r="BY992" i="44" s="1"/>
  <c r="BX844" i="44"/>
  <c r="BY844" i="44" s="1"/>
  <c r="BX736" i="44"/>
  <c r="BX882" i="44"/>
  <c r="BY882" i="44" s="1"/>
  <c r="BX993" i="44"/>
  <c r="BY993" i="44" s="1"/>
  <c r="BX902" i="44"/>
  <c r="BX754" i="44"/>
  <c r="BX287" i="44"/>
  <c r="BX118" i="44"/>
  <c r="BY118" i="44" s="1"/>
  <c r="BX924" i="44"/>
  <c r="BY924" i="44" s="1"/>
  <c r="BX544" i="44"/>
  <c r="BX836" i="44"/>
  <c r="BX675" i="44"/>
  <c r="BY675" i="44" s="1"/>
  <c r="BX416" i="44"/>
  <c r="BX628" i="44"/>
  <c r="BX208" i="44"/>
  <c r="BX513" i="44"/>
  <c r="BY513" i="44" s="1"/>
  <c r="BX743" i="44"/>
  <c r="BX904" i="44"/>
  <c r="BY904" i="44" s="1"/>
  <c r="BX570" i="44"/>
  <c r="BX438" i="44"/>
  <c r="BX951" i="44"/>
  <c r="BY951" i="44" s="1"/>
  <c r="BX859" i="44"/>
  <c r="BY859" i="44" s="1"/>
  <c r="BX697" i="44"/>
  <c r="BY697" i="44" s="1"/>
  <c r="BX340" i="44"/>
  <c r="BY340" i="44" s="1"/>
  <c r="BX685" i="44"/>
  <c r="BX533" i="44"/>
  <c r="BX103" i="44"/>
  <c r="BY103" i="44" s="1"/>
  <c r="BX723" i="44"/>
  <c r="BY723" i="44" s="1"/>
  <c r="BX427" i="44"/>
  <c r="BX444" i="44"/>
  <c r="BX952" i="44"/>
  <c r="BX50" i="44"/>
  <c r="BY50" i="44" s="1"/>
  <c r="BX288" i="44"/>
  <c r="BY288" i="44" s="1"/>
  <c r="BX109" i="44"/>
  <c r="BY109" i="44" s="1"/>
  <c r="BX666" i="44"/>
  <c r="BY666" i="44" s="1"/>
  <c r="BX704" i="44"/>
  <c r="BX842" i="44"/>
  <c r="BY842" i="44" s="1"/>
  <c r="BX947" i="44"/>
  <c r="BY947" i="44" s="1"/>
  <c r="BX817" i="44"/>
  <c r="BX855" i="44"/>
  <c r="BY855" i="44" s="1"/>
  <c r="BX661" i="44"/>
  <c r="BX922" i="44"/>
  <c r="BX367" i="44"/>
  <c r="BX457" i="44"/>
  <c r="BY457" i="44" s="1"/>
  <c r="BX757" i="44"/>
  <c r="BX44" i="44"/>
  <c r="BY44" i="44" s="1"/>
  <c r="BX96" i="44"/>
  <c r="BY96" i="44" s="1"/>
  <c r="BX314" i="44"/>
  <c r="BY314" i="44" s="1"/>
  <c r="BX263" i="44"/>
  <c r="BX212" i="44"/>
  <c r="BX246" i="44"/>
  <c r="BY246" i="44" s="1"/>
  <c r="BX218" i="44"/>
  <c r="BX269" i="44"/>
  <c r="BY269" i="44" s="1"/>
  <c r="BX770" i="44"/>
  <c r="BX681" i="44"/>
  <c r="BY681" i="44" s="1"/>
  <c r="BX193" i="44"/>
  <c r="BX464" i="44"/>
  <c r="BX423" i="44"/>
  <c r="BY423" i="44" s="1"/>
  <c r="BX330" i="44"/>
  <c r="BY330" i="44" s="1"/>
  <c r="BX988" i="44"/>
  <c r="BY988" i="44" s="1"/>
  <c r="BX586" i="44"/>
  <c r="BY586" i="44" s="1"/>
  <c r="BX225" i="44"/>
  <c r="BY225" i="44" s="1"/>
  <c r="BX114" i="44"/>
  <c r="BY114" i="44" s="1"/>
  <c r="BX785" i="44"/>
  <c r="BX608" i="44"/>
  <c r="BY608" i="44" s="1"/>
  <c r="BX816" i="44"/>
  <c r="BX474" i="44"/>
  <c r="BY474" i="44" s="1"/>
  <c r="BX546" i="44"/>
  <c r="BY546" i="44" s="1"/>
  <c r="BX766" i="44"/>
  <c r="BX919" i="44"/>
  <c r="BY919" i="44" s="1"/>
  <c r="BX585" i="44"/>
  <c r="BX335" i="44"/>
  <c r="BX313" i="44"/>
  <c r="BX463" i="44"/>
  <c r="BX217" i="44"/>
  <c r="BX752" i="44"/>
  <c r="BX726" i="44"/>
  <c r="BY726" i="44" s="1"/>
  <c r="BX284" i="44"/>
  <c r="BX117" i="44"/>
  <c r="BY117" i="44" s="1"/>
  <c r="BX166" i="44"/>
  <c r="BY166" i="44" s="1"/>
  <c r="BX93" i="44"/>
  <c r="BY93" i="44" s="1"/>
  <c r="BX618" i="44"/>
  <c r="BY618" i="44" s="1"/>
  <c r="BX799" i="44"/>
  <c r="BX646" i="44"/>
  <c r="BX620" i="44"/>
  <c r="BY620" i="44" s="1"/>
  <c r="BX318" i="44"/>
  <c r="BX368" i="44"/>
  <c r="BX120" i="44"/>
  <c r="BY120" i="44" s="1"/>
  <c r="BX133" i="44"/>
  <c r="BX129" i="44"/>
  <c r="BY129" i="44" s="1"/>
  <c r="BX135" i="44"/>
  <c r="BX176" i="44"/>
  <c r="BY176" i="44" s="1"/>
  <c r="BX77" i="44"/>
  <c r="BY77" i="44" s="1"/>
  <c r="BX249" i="44"/>
  <c r="BY249" i="44" s="1"/>
  <c r="BX157" i="44"/>
  <c r="BX251" i="44"/>
  <c r="BY251" i="44" s="1"/>
  <c r="BX146" i="44"/>
  <c r="BX74" i="44"/>
  <c r="BX380" i="44"/>
  <c r="BX370" i="44"/>
  <c r="BX167" i="44"/>
  <c r="BX168" i="44"/>
  <c r="BY168" i="44" s="1"/>
  <c r="BX369" i="44"/>
  <c r="BX377" i="44"/>
  <c r="BX85" i="44"/>
  <c r="BY85" i="44" s="1"/>
  <c r="BX136" i="44"/>
  <c r="BY136" i="44" s="1"/>
  <c r="BX148" i="44"/>
  <c r="BX165" i="44"/>
  <c r="BX252" i="44"/>
  <c r="BX959" i="44"/>
  <c r="BY959" i="44" s="1"/>
  <c r="BX250" i="44"/>
  <c r="BX84" i="44"/>
  <c r="BY84" i="44" s="1"/>
  <c r="BX384" i="44"/>
  <c r="BY384" i="44" s="1"/>
  <c r="G36" i="47"/>
  <c r="O36" i="47" s="1"/>
  <c r="P36" i="47" s="1"/>
  <c r="G47" i="47"/>
  <c r="O47" i="47" s="1"/>
  <c r="P47" i="47" s="1"/>
  <c r="F47" i="47"/>
  <c r="I47" i="47"/>
  <c r="S47" i="47" s="1"/>
  <c r="T47" i="47" s="1"/>
  <c r="AE865" i="44"/>
  <c r="AG865" i="44"/>
  <c r="BS865" i="44"/>
  <c r="AC865" i="44"/>
  <c r="BS247" i="44"/>
  <c r="AC247" i="44"/>
  <c r="AE247" i="44"/>
  <c r="AG914" i="44"/>
  <c r="AE914" i="44"/>
  <c r="BS914" i="44"/>
  <c r="BS843" i="44"/>
  <c r="AE843" i="44"/>
  <c r="AG843" i="44"/>
  <c r="AC843" i="44"/>
  <c r="AC723" i="44"/>
  <c r="BS723" i="44"/>
  <c r="AG723" i="44"/>
  <c r="AE723" i="44"/>
  <c r="AE348" i="44"/>
  <c r="AC348" i="44"/>
  <c r="BS348" i="44"/>
  <c r="AG348" i="44"/>
  <c r="AC67" i="44"/>
  <c r="AE67" i="44"/>
  <c r="BS67" i="44"/>
  <c r="AG31" i="44"/>
  <c r="BS31" i="44"/>
  <c r="AE31" i="44"/>
  <c r="BS967" i="44"/>
  <c r="AG967" i="44"/>
  <c r="AC967" i="44"/>
  <c r="AC454" i="44"/>
  <c r="AG454" i="44"/>
  <c r="BS454" i="44"/>
  <c r="AG62" i="44"/>
  <c r="AE62" i="44"/>
  <c r="AG467" i="44"/>
  <c r="AC467" i="44"/>
  <c r="AE467" i="44"/>
  <c r="AG247" i="44"/>
  <c r="AC17" i="44"/>
  <c r="BS17" i="44"/>
  <c r="AE17" i="44"/>
  <c r="BS583" i="44"/>
  <c r="AE583" i="44"/>
  <c r="AG583" i="44"/>
  <c r="AC41" i="44"/>
  <c r="AE41" i="44"/>
  <c r="AG41" i="44"/>
  <c r="AG867" i="44"/>
  <c r="BS867" i="44"/>
  <c r="AC826" i="44"/>
  <c r="AC900" i="44"/>
  <c r="BS900" i="44"/>
  <c r="AG900" i="44"/>
  <c r="AC587" i="44"/>
  <c r="AG587" i="44"/>
  <c r="BS587" i="44"/>
  <c r="AE345" i="44"/>
  <c r="AC345" i="44"/>
  <c r="AG345" i="44"/>
  <c r="BS345" i="44"/>
  <c r="AC245" i="44"/>
  <c r="AG245" i="44"/>
  <c r="BS245" i="44"/>
  <c r="AC59" i="44"/>
  <c r="AG59" i="44"/>
  <c r="BS59" i="44"/>
  <c r="AE59" i="44"/>
  <c r="AC33" i="44"/>
  <c r="BS33" i="44"/>
  <c r="AG33" i="44"/>
  <c r="AE33" i="44"/>
  <c r="AC839" i="44"/>
  <c r="BS839" i="44"/>
  <c r="AE839" i="44"/>
  <c r="AG839" i="44"/>
  <c r="BS824" i="44"/>
  <c r="AG824" i="44"/>
  <c r="AC824" i="44"/>
  <c r="BS55" i="44"/>
  <c r="BS712" i="44"/>
  <c r="AC712" i="44"/>
  <c r="AE712" i="44"/>
  <c r="BS940" i="44"/>
  <c r="AE940" i="44"/>
  <c r="AC940" i="44"/>
  <c r="AG940" i="44"/>
  <c r="AE452" i="44"/>
  <c r="AC452" i="44"/>
  <c r="BS452" i="44"/>
  <c r="AG349" i="44"/>
  <c r="AE349" i="44"/>
  <c r="BS349" i="44"/>
  <c r="AC260" i="44"/>
  <c r="AG260" i="44"/>
  <c r="BS260" i="44"/>
  <c r="BS78" i="44"/>
  <c r="AC78" i="44"/>
  <c r="AE78" i="44"/>
  <c r="AG78" i="44"/>
  <c r="AE37" i="44"/>
  <c r="AC37" i="44"/>
  <c r="BS37" i="44"/>
  <c r="BS888" i="44"/>
  <c r="AG888" i="44"/>
  <c r="AE888" i="44"/>
  <c r="AC888" i="44"/>
  <c r="BS907" i="44"/>
  <c r="AC907" i="44"/>
  <c r="AE907" i="44"/>
  <c r="AG907" i="44"/>
  <c r="AC65" i="44"/>
  <c r="BS65" i="44"/>
  <c r="AE65" i="44"/>
  <c r="BS718" i="44"/>
  <c r="AC718" i="44"/>
  <c r="AE718" i="44"/>
  <c r="AG718" i="44"/>
  <c r="AC983" i="44"/>
  <c r="AE983" i="44"/>
  <c r="AG983" i="44"/>
  <c r="AG450" i="44"/>
  <c r="BS450" i="44"/>
  <c r="AE450" i="44"/>
  <c r="AC450" i="44"/>
  <c r="AC250" i="44"/>
  <c r="AE250" i="44"/>
  <c r="BS250" i="44"/>
  <c r="AG250" i="44"/>
  <c r="BS64" i="44"/>
  <c r="AG64" i="44"/>
  <c r="AC64" i="44"/>
  <c r="BS36" i="44"/>
  <c r="AE36" i="44"/>
  <c r="AG36" i="44"/>
  <c r="AC36" i="44"/>
  <c r="AC11" i="44"/>
  <c r="BS11" i="44"/>
  <c r="AE11" i="44"/>
  <c r="AG11" i="44"/>
  <c r="AG880" i="44"/>
  <c r="AC880" i="44"/>
  <c r="AE880" i="44"/>
  <c r="AC459" i="44"/>
  <c r="AG459" i="44"/>
  <c r="BS459" i="44"/>
  <c r="AE887" i="44"/>
  <c r="AC887" i="44"/>
  <c r="BS887" i="44"/>
  <c r="AG887" i="44"/>
  <c r="AC860" i="44"/>
  <c r="AE860" i="44"/>
  <c r="BS860" i="44"/>
  <c r="AC981" i="44"/>
  <c r="AE981" i="44"/>
  <c r="BS981" i="44"/>
  <c r="AC460" i="44"/>
  <c r="AE460" i="44"/>
  <c r="AG460" i="44"/>
  <c r="AC261" i="44"/>
  <c r="BS261" i="44"/>
  <c r="AG261" i="44"/>
  <c r="AE261" i="44"/>
  <c r="AE52" i="44"/>
  <c r="AG52" i="44"/>
  <c r="AC52" i="44"/>
  <c r="BS35" i="44"/>
  <c r="AE35" i="44"/>
  <c r="AG35" i="44"/>
  <c r="AC35" i="44"/>
  <c r="BS34" i="44"/>
  <c r="AG34" i="44"/>
  <c r="AG921" i="44"/>
  <c r="AE921" i="44"/>
  <c r="AC921" i="44"/>
  <c r="AE866" i="44"/>
  <c r="AC866" i="44"/>
  <c r="AG944" i="44"/>
  <c r="BS944" i="44"/>
  <c r="AE944" i="44"/>
  <c r="AC944" i="44"/>
  <c r="BS270" i="44"/>
  <c r="AC270" i="44"/>
  <c r="AE270" i="44"/>
  <c r="AG270" i="44"/>
  <c r="AC884" i="44"/>
  <c r="AE884" i="44"/>
  <c r="AG55" i="44"/>
  <c r="AE34" i="44"/>
  <c r="AE55" i="44"/>
  <c r="AE245" i="44"/>
  <c r="AG981" i="44"/>
  <c r="AC349" i="44"/>
  <c r="AG860" i="44"/>
  <c r="BS983" i="44"/>
  <c r="AE466" i="44"/>
  <c r="BS466" i="44"/>
  <c r="AC466" i="44"/>
  <c r="BS982" i="44"/>
  <c r="AC982" i="44"/>
  <c r="AG982" i="44"/>
  <c r="AG46" i="44"/>
  <c r="BS46" i="44"/>
  <c r="AC46" i="44"/>
  <c r="AE46" i="44"/>
  <c r="BS928" i="44"/>
  <c r="AC928" i="44"/>
  <c r="AG928" i="44"/>
  <c r="J27" i="47"/>
  <c r="I27" i="47"/>
  <c r="AE903" i="44"/>
  <c r="AG340" i="44"/>
  <c r="AG861" i="44"/>
  <c r="AC581" i="44"/>
  <c r="AC357" i="44"/>
  <c r="AC239" i="44"/>
  <c r="AE20" i="44"/>
  <c r="AC22" i="44"/>
  <c r="AG911" i="44"/>
  <c r="AC961" i="44"/>
  <c r="E27" i="47"/>
  <c r="F27" i="47"/>
  <c r="H27" i="47"/>
  <c r="AE265" i="44"/>
  <c r="AE358" i="44"/>
  <c r="G27" i="47"/>
  <c r="O27" i="47" s="1"/>
  <c r="P27" i="47" s="1"/>
  <c r="AG948" i="44"/>
  <c r="BS585" i="44"/>
  <c r="BS43" i="44"/>
  <c r="AG461" i="44"/>
  <c r="AC347" i="44"/>
  <c r="AE846" i="44"/>
  <c r="AE246" i="44"/>
  <c r="BS716" i="44"/>
  <c r="AG337" i="44"/>
  <c r="AC947" i="44"/>
  <c r="AE255" i="44"/>
  <c r="AE253" i="44"/>
  <c r="AE19" i="44"/>
  <c r="BS946" i="44"/>
  <c r="BS88" i="44"/>
  <c r="BS87" i="44"/>
  <c r="AE49" i="44"/>
  <c r="AC569" i="44"/>
  <c r="AG960" i="44"/>
  <c r="AE609" i="44"/>
  <c r="AG329" i="44"/>
  <c r="BS94" i="44"/>
  <c r="BS711" i="44"/>
  <c r="AG63" i="44"/>
  <c r="AG451" i="44"/>
  <c r="AE13" i="44"/>
  <c r="AG920" i="44"/>
  <c r="AE63" i="44"/>
  <c r="AC40" i="44"/>
  <c r="AC461" i="44"/>
  <c r="BS451" i="44"/>
  <c r="AG347" i="44"/>
  <c r="BS846" i="44"/>
  <c r="AE75" i="44"/>
  <c r="AC246" i="44"/>
  <c r="AG947" i="44"/>
  <c r="AC255" i="44"/>
  <c r="AC253" i="44"/>
  <c r="BS19" i="44"/>
  <c r="AG709" i="44"/>
  <c r="AE980" i="44"/>
  <c r="AC15" i="44"/>
  <c r="AC822" i="44"/>
  <c r="BS569" i="44"/>
  <c r="AC45" i="44"/>
  <c r="AE960" i="44"/>
  <c r="AE500" i="44"/>
  <c r="AG89" i="44"/>
  <c r="AG102" i="44"/>
  <c r="AG100" i="44"/>
  <c r="AC13" i="44"/>
  <c r="AE882" i="44"/>
  <c r="BS727" i="44"/>
  <c r="AE920" i="44"/>
  <c r="AC341" i="44"/>
  <c r="AG882" i="44"/>
  <c r="AG13" i="44"/>
  <c r="AG341" i="44"/>
  <c r="AE948" i="44"/>
  <c r="AC585" i="44"/>
  <c r="BS920" i="44"/>
  <c r="AC862" i="44"/>
  <c r="AG40" i="44"/>
  <c r="AC75" i="44"/>
  <c r="AG246" i="44"/>
  <c r="AC716" i="44"/>
  <c r="AE947" i="44"/>
  <c r="AG255" i="44"/>
  <c r="AG253" i="44"/>
  <c r="AC709" i="44"/>
  <c r="AC980" i="44"/>
  <c r="AE15" i="44"/>
  <c r="AE822" i="44"/>
  <c r="AC463" i="44"/>
  <c r="AE569" i="44"/>
  <c r="AG45" i="44"/>
  <c r="AC84" i="44"/>
  <c r="AC960" i="44"/>
  <c r="AG122" i="44"/>
  <c r="AE105" i="44"/>
  <c r="AC106" i="44"/>
  <c r="BS132" i="44"/>
  <c r="BS101" i="44"/>
  <c r="AE341" i="44"/>
  <c r="AC948" i="44"/>
  <c r="AE40" i="44"/>
  <c r="AE909" i="44"/>
  <c r="AG75" i="44"/>
  <c r="AG716" i="44"/>
  <c r="AE946" i="44"/>
  <c r="AG980" i="44"/>
  <c r="AG87" i="44"/>
  <c r="AG463" i="44"/>
  <c r="AE45" i="44"/>
  <c r="AG84" i="44"/>
  <c r="BS960" i="44"/>
  <c r="AE138" i="44"/>
  <c r="AG157" i="44"/>
  <c r="BS184" i="44"/>
  <c r="AG711" i="44"/>
  <c r="AE727" i="44"/>
  <c r="AE585" i="44"/>
  <c r="AG862" i="44"/>
  <c r="AC43" i="44"/>
  <c r="BS461" i="44"/>
  <c r="AE709" i="44"/>
  <c r="AE88" i="44"/>
  <c r="BS822" i="44"/>
  <c r="BS13" i="44"/>
  <c r="AC727" i="44"/>
  <c r="AG43" i="44"/>
  <c r="AE451" i="44"/>
  <c r="AG909" i="44"/>
  <c r="BS75" i="44"/>
  <c r="BS246" i="44"/>
  <c r="AC19" i="44"/>
  <c r="BS709" i="44"/>
  <c r="AC946" i="44"/>
  <c r="BS980" i="44"/>
  <c r="AG88" i="44"/>
  <c r="BS15" i="44"/>
  <c r="AC87" i="44"/>
  <c r="AG49" i="44"/>
  <c r="AG822" i="44"/>
  <c r="AE84" i="44"/>
  <c r="AC158" i="44"/>
  <c r="AC139" i="44"/>
  <c r="AC360" i="44"/>
  <c r="AG814" i="44"/>
  <c r="BS444" i="44"/>
  <c r="BS230" i="44"/>
  <c r="AC433" i="44"/>
  <c r="AG303" i="44"/>
  <c r="AG515" i="44"/>
  <c r="AC668" i="44"/>
  <c r="AG600" i="44"/>
  <c r="E36" i="47"/>
  <c r="F36" i="47"/>
  <c r="CT12" i="44"/>
  <c r="DB12" i="44" s="1"/>
  <c r="EA11" i="44"/>
  <c r="EB11" i="44" s="1"/>
  <c r="EC11" i="44" s="1"/>
  <c r="ED11" i="44" s="1"/>
  <c r="EE11" i="44" s="1"/>
  <c r="BS10" i="44"/>
  <c r="AC10" i="44"/>
  <c r="AG162" i="44"/>
  <c r="J21" i="47"/>
  <c r="U21" i="47" s="1"/>
  <c r="V21" i="47" s="1"/>
  <c r="E14" i="47"/>
  <c r="J15" i="47"/>
  <c r="E37" i="47"/>
  <c r="I46" i="47"/>
  <c r="S46" i="47" s="1"/>
  <c r="T46" i="47" s="1"/>
  <c r="E55" i="47"/>
  <c r="H39" i="47"/>
  <c r="Q39" i="47" s="1"/>
  <c r="R39" i="47" s="1"/>
  <c r="J32" i="47"/>
  <c r="J28" i="47"/>
  <c r="U28" i="47" s="1"/>
  <c r="V28" i="47" s="1"/>
  <c r="E17" i="47"/>
  <c r="J43" i="47"/>
  <c r="G53" i="47"/>
  <c r="O53" i="47" s="1"/>
  <c r="P53" i="47" s="1"/>
  <c r="F35" i="47"/>
  <c r="J18" i="47"/>
  <c r="G52" i="47"/>
  <c r="O52" i="47" s="1"/>
  <c r="P52" i="47" s="1"/>
  <c r="I50" i="47"/>
  <c r="S50" i="47" s="1"/>
  <c r="T50" i="47" s="1"/>
  <c r="G25" i="47"/>
  <c r="O25" i="47" s="1"/>
  <c r="P25" i="47" s="1"/>
  <c r="G7" i="47"/>
  <c r="O7" i="47" s="1"/>
  <c r="P7" i="47" s="1"/>
  <c r="I45" i="47"/>
  <c r="E44" i="47"/>
  <c r="F57" i="47"/>
  <c r="E23" i="47"/>
  <c r="F20" i="47"/>
  <c r="E6" i="47"/>
  <c r="F16" i="47"/>
  <c r="G22" i="47"/>
  <c r="E31" i="47"/>
  <c r="H29" i="47"/>
  <c r="Q29" i="47" s="1"/>
  <c r="R29" i="47" s="1"/>
  <c r="F61" i="47"/>
  <c r="E12" i="47"/>
  <c r="J19" i="47"/>
  <c r="U19" i="47" s="1"/>
  <c r="V19" i="47" s="1"/>
  <c r="G41" i="47"/>
  <c r="O41" i="47" s="1"/>
  <c r="P41" i="47" s="1"/>
  <c r="I56" i="47"/>
  <c r="S56" i="47" s="1"/>
  <c r="T56" i="47" s="1"/>
  <c r="E51" i="47"/>
  <c r="I26" i="47"/>
  <c r="S26" i="47" s="1"/>
  <c r="T26" i="47" s="1"/>
  <c r="I42" i="47"/>
  <c r="H11" i="47"/>
  <c r="Q11" i="47" s="1"/>
  <c r="R11" i="47" s="1"/>
  <c r="F10" i="47"/>
  <c r="G34" i="47"/>
  <c r="O34" i="47" s="1"/>
  <c r="P34" i="47" s="1"/>
  <c r="H8" i="47"/>
  <c r="Q8" i="47" s="1"/>
  <c r="R8" i="47" s="1"/>
  <c r="H48" i="47"/>
  <c r="Q48" i="47" s="1"/>
  <c r="R48" i="47" s="1"/>
  <c r="J24" i="47"/>
  <c r="J38" i="47"/>
  <c r="U38" i="47" s="1"/>
  <c r="V38" i="47" s="1"/>
  <c r="F13" i="47"/>
  <c r="G30" i="47"/>
  <c r="O30" i="47" s="1"/>
  <c r="P30" i="47" s="1"/>
  <c r="H33" i="47"/>
  <c r="J49" i="47"/>
  <c r="AG184" i="44"/>
  <c r="AE162" i="44"/>
  <c r="AE184" i="44"/>
  <c r="BS110" i="44"/>
  <c r="AG139" i="44"/>
  <c r="AE139" i="44"/>
  <c r="AG131" i="44"/>
  <c r="BS139" i="44"/>
  <c r="AE102" i="44"/>
  <c r="AC101" i="44"/>
  <c r="H26" i="42"/>
  <c r="I25" i="42"/>
  <c r="BS95" i="44"/>
  <c r="BS100" i="44"/>
  <c r="AE119" i="44"/>
  <c r="AG110" i="44"/>
  <c r="AE110" i="44"/>
  <c r="AG138" i="44"/>
  <c r="AC138" i="44"/>
  <c r="BS138" i="44"/>
  <c r="AC110" i="44"/>
  <c r="B48" i="49"/>
  <c r="C20" i="49"/>
  <c r="BO258" i="44"/>
  <c r="CC863" i="44"/>
  <c r="CC251" i="44"/>
  <c r="CC56" i="44"/>
  <c r="H12" i="47"/>
  <c r="Q12" i="47" s="1"/>
  <c r="R12" i="47" s="1"/>
  <c r="AE100" i="44"/>
  <c r="BW922" i="44"/>
  <c r="BU714" i="44"/>
  <c r="BW124" i="44"/>
  <c r="BW572" i="44"/>
  <c r="BS102" i="44"/>
  <c r="BU245" i="44"/>
  <c r="BU846" i="44"/>
  <c r="BW573" i="44"/>
  <c r="BU350" i="44"/>
  <c r="BW33" i="44"/>
  <c r="BW846" i="44"/>
  <c r="AC102" i="44"/>
  <c r="BU921" i="44"/>
  <c r="BU10" i="44"/>
  <c r="AC100" i="44"/>
  <c r="AE125" i="44"/>
  <c r="AG112" i="44"/>
  <c r="AG91" i="44"/>
  <c r="BS91" i="44"/>
  <c r="BS159" i="44"/>
  <c r="AE149" i="44"/>
  <c r="BS122" i="44"/>
  <c r="AE144" i="44"/>
  <c r="AE89" i="44"/>
  <c r="AG147" i="44"/>
  <c r="AC173" i="44"/>
  <c r="AC164" i="44"/>
  <c r="AE122" i="44"/>
  <c r="AG173" i="44"/>
  <c r="AG158" i="44"/>
  <c r="AC112" i="44"/>
  <c r="AC91" i="44"/>
  <c r="AE112" i="44"/>
  <c r="BS112" i="44"/>
  <c r="AC122" i="44"/>
  <c r="BS174" i="44"/>
  <c r="BS147" i="44"/>
  <c r="AG101" i="44"/>
  <c r="AC159" i="44"/>
  <c r="AC146" i="44"/>
  <c r="AE147" i="44"/>
  <c r="BS173" i="44"/>
  <c r="AE101" i="44"/>
  <c r="AE91" i="44"/>
  <c r="AG146" i="44"/>
  <c r="AC147" i="44"/>
  <c r="AE173" i="44"/>
  <c r="AC125" i="44"/>
  <c r="AG164" i="44"/>
  <c r="BS151" i="44"/>
  <c r="AG132" i="44"/>
  <c r="AC108" i="44"/>
  <c r="AG115" i="44"/>
  <c r="AG109" i="44"/>
  <c r="AC155" i="44"/>
  <c r="AG99" i="44"/>
  <c r="AG92" i="44"/>
  <c r="AC174" i="44"/>
  <c r="BS158" i="44"/>
  <c r="AC185" i="44"/>
  <c r="AG93" i="44"/>
  <c r="AE118" i="44"/>
  <c r="BS145" i="44"/>
  <c r="AE187" i="44"/>
  <c r="BU848" i="44"/>
  <c r="BU967" i="44"/>
  <c r="BU993" i="44"/>
  <c r="BU850" i="44"/>
  <c r="BW710" i="44"/>
  <c r="BW35" i="44"/>
  <c r="BO891" i="44"/>
  <c r="BO936" i="44"/>
  <c r="BO905" i="44"/>
  <c r="BO994" i="44"/>
  <c r="BO929" i="44"/>
  <c r="BO848" i="44"/>
  <c r="BO978" i="44"/>
  <c r="BO890" i="44"/>
  <c r="BO930" i="44"/>
  <c r="BO943" i="44"/>
  <c r="AG120" i="44"/>
  <c r="AE161" i="44"/>
  <c r="BY909" i="44"/>
  <c r="CC576" i="44"/>
  <c r="CC11" i="44"/>
  <c r="CC339" i="44"/>
  <c r="CC38" i="44"/>
  <c r="CC916" i="44"/>
  <c r="CC839" i="44"/>
  <c r="CC898" i="44"/>
  <c r="AC131" i="44"/>
  <c r="AC178" i="44"/>
  <c r="BS178" i="44"/>
  <c r="BY49" i="44"/>
  <c r="BY880" i="44"/>
  <c r="BY462" i="44"/>
  <c r="CC577" i="44"/>
  <c r="CC28" i="44"/>
  <c r="CC336" i="44"/>
  <c r="CC990" i="44"/>
  <c r="BS99" i="44"/>
  <c r="AG174" i="44"/>
  <c r="AE158" i="44"/>
  <c r="AE103" i="44"/>
  <c r="AC181" i="44"/>
  <c r="BS105" i="44"/>
  <c r="AG103" i="44"/>
  <c r="BU103" i="44"/>
  <c r="AC103" i="44"/>
  <c r="BS103" i="44"/>
  <c r="BS121" i="44"/>
  <c r="I30" i="47"/>
  <c r="S30" i="47" s="1"/>
  <c r="T30" i="47" s="1"/>
  <c r="AG105" i="44"/>
  <c r="AC105" i="44"/>
  <c r="AG169" i="44"/>
  <c r="AG168" i="44"/>
  <c r="AC177" i="44"/>
  <c r="BS96" i="44"/>
  <c r="AE175" i="44"/>
  <c r="CC90" i="44"/>
  <c r="AC175" i="44"/>
  <c r="AE90" i="44"/>
  <c r="BS168" i="44"/>
  <c r="AE140" i="44"/>
  <c r="BS140" i="44"/>
  <c r="AE96" i="44"/>
  <c r="AG175" i="44"/>
  <c r="BS175" i="44"/>
  <c r="BS90" i="44"/>
  <c r="AC90" i="44"/>
  <c r="AG140" i="44"/>
  <c r="AC119" i="44"/>
  <c r="BS119" i="44"/>
  <c r="AG96" i="44"/>
  <c r="AC187" i="44"/>
  <c r="AG90" i="44"/>
  <c r="AC168" i="44"/>
  <c r="AC140" i="44"/>
  <c r="AG119" i="44"/>
  <c r="AC96" i="44"/>
  <c r="AG187" i="44"/>
  <c r="G21" i="47"/>
  <c r="O21" i="47" s="1"/>
  <c r="P21" i="47" s="1"/>
  <c r="AE113" i="44"/>
  <c r="BS126" i="44"/>
  <c r="BS171" i="44"/>
  <c r="AC171" i="44"/>
  <c r="AG171" i="44"/>
  <c r="AE171" i="44"/>
  <c r="BS176" i="44"/>
  <c r="AE176" i="44"/>
  <c r="AG176" i="44"/>
  <c r="AC176" i="44"/>
  <c r="CA147" i="44"/>
  <c r="CA986" i="44"/>
  <c r="CA175" i="44"/>
  <c r="CA946" i="44"/>
  <c r="CA824" i="44"/>
  <c r="CA726" i="44"/>
  <c r="CA186" i="44"/>
  <c r="CA985" i="44"/>
  <c r="CA31" i="44"/>
  <c r="CA941" i="44"/>
  <c r="CA908" i="44"/>
  <c r="CA178" i="44"/>
  <c r="CA959" i="44"/>
  <c r="AG117" i="44"/>
  <c r="BS117" i="44"/>
  <c r="AE117" i="44"/>
  <c r="AC117" i="44"/>
  <c r="AE98" i="44"/>
  <c r="AC98" i="44"/>
  <c r="AG98" i="44"/>
  <c r="BS98" i="44"/>
  <c r="AG153" i="44"/>
  <c r="BQ153" i="44"/>
  <c r="AE153" i="44"/>
  <c r="BS153" i="44"/>
  <c r="BQ978" i="44"/>
  <c r="BQ849" i="44"/>
  <c r="BQ865" i="44"/>
  <c r="BQ573" i="44"/>
  <c r="BQ355" i="44"/>
  <c r="BQ255" i="44"/>
  <c r="BQ140" i="44"/>
  <c r="BQ63" i="44"/>
  <c r="BQ571" i="44"/>
  <c r="BQ53" i="44"/>
  <c r="BQ579" i="44"/>
  <c r="BQ69" i="44"/>
  <c r="BQ572" i="44"/>
  <c r="BS150" i="44"/>
  <c r="AE111" i="44"/>
  <c r="AC184" i="44"/>
  <c r="AC120" i="44"/>
  <c r="BS120" i="44"/>
  <c r="BS111" i="44"/>
  <c r="AC111" i="44"/>
  <c r="BQ111" i="44"/>
  <c r="AG111" i="44"/>
  <c r="AG136" i="44"/>
  <c r="BS136" i="44"/>
  <c r="AE136" i="44"/>
  <c r="AG155" i="44"/>
  <c r="AE155" i="44"/>
  <c r="BS155" i="44"/>
  <c r="AG161" i="44"/>
  <c r="BS161" i="44"/>
  <c r="AC161" i="44"/>
  <c r="AE167" i="44"/>
  <c r="BS167" i="44"/>
  <c r="BW165" i="44"/>
  <c r="BS165" i="44"/>
  <c r="AC165" i="44"/>
  <c r="AE165" i="44"/>
  <c r="AG165" i="44"/>
  <c r="AG150" i="44"/>
  <c r="AG151" i="44"/>
  <c r="CC151" i="44"/>
  <c r="AC151" i="44"/>
  <c r="AE151" i="44"/>
  <c r="AE150" i="44"/>
  <c r="AE120" i="44"/>
  <c r="AC136" i="44"/>
  <c r="AG181" i="44"/>
  <c r="AE137" i="44"/>
  <c r="BS137" i="44"/>
  <c r="AC188" i="44"/>
  <c r="BS188" i="44"/>
  <c r="BS129" i="44"/>
  <c r="BS114" i="44"/>
  <c r="BW114" i="44"/>
  <c r="AG182" i="44"/>
  <c r="BS182" i="44"/>
  <c r="AC118" i="44"/>
  <c r="BS183" i="44"/>
  <c r="AC93" i="44"/>
  <c r="AG145" i="44"/>
  <c r="BO145" i="44"/>
  <c r="BY875" i="44"/>
  <c r="CC931" i="44"/>
  <c r="CC958" i="44"/>
  <c r="AC137" i="44"/>
  <c r="BS169" i="44"/>
  <c r="AE188" i="44"/>
  <c r="AC121" i="44"/>
  <c r="CA121" i="44"/>
  <c r="AC182" i="44"/>
  <c r="AG118" i="44"/>
  <c r="AE145" i="44"/>
  <c r="BS181" i="44"/>
  <c r="AG137" i="44"/>
  <c r="BQ137" i="44"/>
  <c r="AG188" i="44"/>
  <c r="AG129" i="44"/>
  <c r="AG114" i="44"/>
  <c r="AE121" i="44"/>
  <c r="AE182" i="44"/>
  <c r="AG183" i="44"/>
  <c r="BS93" i="44"/>
  <c r="AC145" i="44"/>
  <c r="BQ991" i="44"/>
  <c r="BQ996" i="44"/>
  <c r="BQ938" i="44"/>
  <c r="AC169" i="44"/>
  <c r="AC129" i="44"/>
  <c r="AC114" i="44"/>
  <c r="CA114" i="44"/>
  <c r="AG121" i="44"/>
  <c r="BW121" i="44"/>
  <c r="BS118" i="44"/>
  <c r="AE183" i="44"/>
  <c r="CC145" i="44"/>
  <c r="AE181" i="44"/>
  <c r="AE169" i="44"/>
  <c r="AE129" i="44"/>
  <c r="AE114" i="44"/>
  <c r="AC183" i="44"/>
  <c r="AE93" i="44"/>
  <c r="CA145" i="44"/>
  <c r="BU856" i="44"/>
  <c r="BU996" i="44"/>
  <c r="BW929" i="44"/>
  <c r="AC167" i="44"/>
  <c r="AG167" i="44"/>
  <c r="CA116" i="44"/>
  <c r="AE115" i="44"/>
  <c r="AC116" i="44"/>
  <c r="BS113" i="44"/>
  <c r="AG116" i="44"/>
  <c r="BW109" i="44"/>
  <c r="AE116" i="44"/>
  <c r="BS163" i="44"/>
  <c r="AE154" i="44"/>
  <c r="AC154" i="44"/>
  <c r="BS109" i="44"/>
  <c r="AG163" i="44"/>
  <c r="BS156" i="44"/>
  <c r="AE163" i="44"/>
  <c r="BS115" i="44"/>
  <c r="AC109" i="44"/>
  <c r="BS116" i="44"/>
  <c r="AC163" i="44"/>
  <c r="AG113" i="44"/>
  <c r="AE109" i="44"/>
  <c r="AC115" i="44"/>
  <c r="AC113" i="44"/>
  <c r="BS154" i="44"/>
  <c r="AG154" i="44"/>
  <c r="BQ154" i="44"/>
  <c r="BS180" i="44"/>
  <c r="AG144" i="44"/>
  <c r="CA107" i="44"/>
  <c r="BS97" i="44"/>
  <c r="AC144" i="44"/>
  <c r="BS185" i="44"/>
  <c r="AC97" i="44"/>
  <c r="BS144" i="44"/>
  <c r="AG179" i="44"/>
  <c r="AC107" i="44"/>
  <c r="AG97" i="44"/>
  <c r="AC179" i="44"/>
  <c r="AG107" i="44"/>
  <c r="AE97" i="44"/>
  <c r="BO185" i="44"/>
  <c r="AE107" i="44"/>
  <c r="AC180" i="44"/>
  <c r="CA97" i="44"/>
  <c r="BW179" i="44"/>
  <c r="AE180" i="44"/>
  <c r="AE185" i="44"/>
  <c r="AE99" i="44"/>
  <c r="AG180" i="44"/>
  <c r="AG185" i="44"/>
  <c r="AC99" i="44"/>
  <c r="AE179" i="44"/>
  <c r="AG108" i="44"/>
  <c r="AC89" i="44"/>
  <c r="CC132" i="44"/>
  <c r="BS160" i="44"/>
  <c r="BS108" i="44"/>
  <c r="AC123" i="44"/>
  <c r="BW125" i="44"/>
  <c r="AC141" i="44"/>
  <c r="AG177" i="44"/>
  <c r="AE123" i="44"/>
  <c r="BU125" i="44"/>
  <c r="AE160" i="44"/>
  <c r="BS141" i="44"/>
  <c r="AE177" i="44"/>
  <c r="AG123" i="44"/>
  <c r="BS125" i="44"/>
  <c r="AC160" i="44"/>
  <c r="BS164" i="44"/>
  <c r="BS89" i="44"/>
  <c r="AG160" i="44"/>
  <c r="BQ141" i="44"/>
  <c r="BO108" i="44"/>
  <c r="BS123" i="44"/>
  <c r="CC160" i="44"/>
  <c r="BS106" i="44"/>
  <c r="BS177" i="44"/>
  <c r="AE132" i="44"/>
  <c r="BQ160" i="44"/>
  <c r="BO164" i="44"/>
  <c r="AE108" i="44"/>
  <c r="AC132" i="44"/>
  <c r="CA108" i="44"/>
  <c r="AG128" i="44"/>
  <c r="BS92" i="44"/>
  <c r="AE128" i="44"/>
  <c r="AC128" i="44"/>
  <c r="BS130" i="44"/>
  <c r="AG130" i="44"/>
  <c r="BS128" i="44"/>
  <c r="AE92" i="44"/>
  <c r="AC130" i="44"/>
  <c r="AC92" i="44"/>
  <c r="AE130" i="44"/>
  <c r="BS901" i="44"/>
  <c r="AC658" i="44"/>
  <c r="AE658" i="44"/>
  <c r="AG658" i="44"/>
  <c r="AG638" i="44"/>
  <c r="BS638" i="44"/>
  <c r="AC638" i="44"/>
  <c r="AE638" i="44"/>
  <c r="BS12" i="44"/>
  <c r="BS552" i="44"/>
  <c r="AG552" i="44"/>
  <c r="AE552" i="44"/>
  <c r="AC552" i="44"/>
  <c r="AG602" i="44"/>
  <c r="BS602" i="44"/>
  <c r="BW602" i="44"/>
  <c r="AE602" i="44"/>
  <c r="AC602" i="44"/>
  <c r="BS827" i="44"/>
  <c r="AG619" i="44"/>
  <c r="AE619" i="44"/>
  <c r="AE765" i="44"/>
  <c r="AC765" i="44"/>
  <c r="AG765" i="44"/>
  <c r="BS79" i="44"/>
  <c r="BS77" i="44"/>
  <c r="BS714" i="44"/>
  <c r="CA341" i="44"/>
  <c r="BS921" i="44"/>
  <c r="BS925" i="44"/>
  <c r="BS959" i="44"/>
  <c r="AC1008" i="44"/>
  <c r="AE1008" i="44"/>
  <c r="AG1008" i="44"/>
  <c r="AG1000" i="44"/>
  <c r="AC1000" i="44"/>
  <c r="AE1000" i="44"/>
  <c r="BS863" i="44"/>
  <c r="BS666" i="44"/>
  <c r="AE666" i="44"/>
  <c r="AG666" i="44"/>
  <c r="AG664" i="44"/>
  <c r="AC664" i="44"/>
  <c r="AE664" i="44"/>
  <c r="AE867" i="44"/>
  <c r="BS941" i="44"/>
  <c r="CC644" i="44"/>
  <c r="BS644" i="44"/>
  <c r="AE644" i="44"/>
  <c r="AC644" i="44"/>
  <c r="AG644" i="44"/>
  <c r="AG646" i="44"/>
  <c r="BU646" i="44"/>
  <c r="AE646" i="44"/>
  <c r="AC646" i="44"/>
  <c r="BS251" i="44"/>
  <c r="AC31" i="44"/>
  <c r="AC244" i="44"/>
  <c r="BS83" i="44"/>
  <c r="BS927" i="44"/>
  <c r="BS909" i="44"/>
  <c r="BS558" i="44"/>
  <c r="AE558" i="44"/>
  <c r="AC558" i="44"/>
  <c r="AG558" i="44"/>
  <c r="AE568" i="44"/>
  <c r="AG568" i="44"/>
  <c r="AC568" i="44"/>
  <c r="BQ561" i="44"/>
  <c r="BS561" i="44"/>
  <c r="AC561" i="44"/>
  <c r="AG561" i="44"/>
  <c r="AE561" i="44"/>
  <c r="AE434" i="44"/>
  <c r="AG434" i="44"/>
  <c r="BQ437" i="44"/>
  <c r="AG437" i="44"/>
  <c r="AC437" i="44"/>
  <c r="AE437" i="44"/>
  <c r="AG430" i="44"/>
  <c r="AC430" i="44"/>
  <c r="AG811" i="44"/>
  <c r="AC811" i="44"/>
  <c r="AE811" i="44"/>
  <c r="AE809" i="44"/>
  <c r="AG809" i="44"/>
  <c r="AC809" i="44"/>
  <c r="AG806" i="44"/>
  <c r="AC806" i="44"/>
  <c r="AE806" i="44"/>
  <c r="AG803" i="44"/>
  <c r="AE803" i="44"/>
  <c r="AC803" i="44"/>
  <c r="AE790" i="44"/>
  <c r="AC790" i="44"/>
  <c r="AG790" i="44"/>
  <c r="AG608" i="44"/>
  <c r="BS608" i="44"/>
  <c r="AC608" i="44"/>
  <c r="AE608" i="44"/>
  <c r="AE594" i="44"/>
  <c r="AE604" i="44"/>
  <c r="CA604" i="44"/>
  <c r="AC604" i="44"/>
  <c r="AG604" i="44"/>
  <c r="BS42" i="44"/>
  <c r="AE421" i="44"/>
  <c r="AC421" i="44"/>
  <c r="AG421" i="44"/>
  <c r="AE419" i="44"/>
  <c r="AG419" i="44"/>
  <c r="AC419" i="44"/>
  <c r="AE427" i="44"/>
  <c r="AG427" i="44"/>
  <c r="AC427" i="44"/>
  <c r="AE398" i="44"/>
  <c r="AG398" i="44"/>
  <c r="AC398" i="44"/>
  <c r="BS396" i="44"/>
  <c r="AC396" i="44"/>
  <c r="AG396" i="44"/>
  <c r="AE396" i="44"/>
  <c r="AG389" i="44"/>
  <c r="AG397" i="44"/>
  <c r="AC397" i="44"/>
  <c r="AE397" i="44"/>
  <c r="BS947" i="44"/>
  <c r="AG626" i="44"/>
  <c r="BS626" i="44"/>
  <c r="AC626" i="44"/>
  <c r="AE626" i="44"/>
  <c r="AG612" i="44"/>
  <c r="BS612" i="44"/>
  <c r="AE612" i="44"/>
  <c r="AC612" i="44"/>
  <c r="BO622" i="44"/>
  <c r="AG622" i="44"/>
  <c r="AC622" i="44"/>
  <c r="AE622" i="44"/>
  <c r="AC758" i="44"/>
  <c r="AE758" i="44"/>
  <c r="AG758" i="44"/>
  <c r="AG754" i="44"/>
  <c r="AC754" i="44"/>
  <c r="AE326" i="44"/>
  <c r="AG326" i="44"/>
  <c r="AC326" i="44"/>
  <c r="BO318" i="44"/>
  <c r="AE318" i="44"/>
  <c r="AC318" i="44"/>
  <c r="AG318" i="44"/>
  <c r="BS311" i="44"/>
  <c r="AG311" i="44"/>
  <c r="AE311" i="44"/>
  <c r="AC311" i="44"/>
  <c r="BS333" i="44"/>
  <c r="AG333" i="44"/>
  <c r="AE333" i="44"/>
  <c r="AC333" i="44"/>
  <c r="BS253" i="44"/>
  <c r="BS56" i="44"/>
  <c r="AC229" i="44"/>
  <c r="AG229" i="44"/>
  <c r="AE229" i="44"/>
  <c r="BS198" i="44"/>
  <c r="AG198" i="44"/>
  <c r="AE198" i="44"/>
  <c r="AC198" i="44"/>
  <c r="BQ221" i="44"/>
  <c r="BS221" i="44"/>
  <c r="AE221" i="44"/>
  <c r="AG221" i="44"/>
  <c r="AE217" i="44"/>
  <c r="BS231" i="44"/>
  <c r="AG231" i="44"/>
  <c r="AC231" i="44"/>
  <c r="AE231" i="44"/>
  <c r="BS961" i="44"/>
  <c r="BS912" i="44"/>
  <c r="AE289" i="44"/>
  <c r="AC289" i="44"/>
  <c r="AG289" i="44"/>
  <c r="BW278" i="44"/>
  <c r="AC278" i="44"/>
  <c r="AE278" i="44"/>
  <c r="AG278" i="44"/>
  <c r="BS282" i="44"/>
  <c r="AE282" i="44"/>
  <c r="AC282" i="44"/>
  <c r="AG282" i="44"/>
  <c r="AG287" i="44"/>
  <c r="AC292" i="44"/>
  <c r="AG292" i="44"/>
  <c r="BO303" i="44"/>
  <c r="AE829" i="44"/>
  <c r="AG829" i="44"/>
  <c r="AC829" i="44"/>
  <c r="AG832" i="44"/>
  <c r="AE832" i="44"/>
  <c r="AC832" i="44"/>
  <c r="AC704" i="44"/>
  <c r="AE704" i="44"/>
  <c r="AG704" i="44"/>
  <c r="AG690" i="44"/>
  <c r="BS690" i="44"/>
  <c r="BQ690" i="44"/>
  <c r="AC690" i="44"/>
  <c r="AE690" i="44"/>
  <c r="AG700" i="44"/>
  <c r="AC700" i="44"/>
  <c r="AE700" i="44"/>
  <c r="BQ524" i="44"/>
  <c r="BS524" i="44"/>
  <c r="AG524" i="44"/>
  <c r="AE524" i="44"/>
  <c r="BS516" i="44"/>
  <c r="AG516" i="44"/>
  <c r="AE516" i="44"/>
  <c r="AC516" i="44"/>
  <c r="CC511" i="44"/>
  <c r="BS511" i="44"/>
  <c r="AE511" i="44"/>
  <c r="AG511" i="44"/>
  <c r="BS513" i="44"/>
  <c r="AC513" i="44"/>
  <c r="AG513" i="44"/>
  <c r="AE513" i="44"/>
  <c r="AG361" i="44"/>
  <c r="AC361" i="44"/>
  <c r="AE361" i="44"/>
  <c r="BU376" i="44"/>
  <c r="AC376" i="44"/>
  <c r="AE376" i="44"/>
  <c r="AG376" i="44"/>
  <c r="BS369" i="44"/>
  <c r="AE369" i="44"/>
  <c r="AC369" i="44"/>
  <c r="AG369" i="44"/>
  <c r="BS886" i="44"/>
  <c r="BQ536" i="44"/>
  <c r="AC536" i="44"/>
  <c r="AE536" i="44"/>
  <c r="AG536" i="44"/>
  <c r="AG545" i="44"/>
  <c r="BS532" i="44"/>
  <c r="AG532" i="44"/>
  <c r="AC532" i="44"/>
  <c r="AE532" i="44"/>
  <c r="BS859" i="44"/>
  <c r="BS470" i="44"/>
  <c r="BQ470" i="44"/>
  <c r="AC470" i="44"/>
  <c r="AE470" i="44"/>
  <c r="AG470" i="44"/>
  <c r="AC485" i="44"/>
  <c r="AE485" i="44"/>
  <c r="AG485" i="44"/>
  <c r="AE472" i="44"/>
  <c r="AG472" i="44"/>
  <c r="AC472" i="44"/>
  <c r="BS49" i="44"/>
  <c r="BS71" i="44"/>
  <c r="AE964" i="44"/>
  <c r="BS905" i="44"/>
  <c r="AG569" i="44"/>
  <c r="AE503" i="44"/>
  <c r="AG503" i="44"/>
  <c r="AC503" i="44"/>
  <c r="AG787" i="44"/>
  <c r="AE787" i="44"/>
  <c r="AC787" i="44"/>
  <c r="AG776" i="44"/>
  <c r="AC776" i="44"/>
  <c r="AE776" i="44"/>
  <c r="AE779" i="44"/>
  <c r="AG779" i="44"/>
  <c r="AC779" i="44"/>
  <c r="AE777" i="44"/>
  <c r="AC777" i="44"/>
  <c r="AG777" i="44"/>
  <c r="BS262" i="44"/>
  <c r="AG575" i="44"/>
  <c r="AG740" i="44"/>
  <c r="AC740" i="44"/>
  <c r="AE740" i="44"/>
  <c r="AE737" i="44"/>
  <c r="AG737" i="44"/>
  <c r="AC737" i="44"/>
  <c r="AE747" i="44"/>
  <c r="AC747" i="44"/>
  <c r="AG747" i="44"/>
  <c r="AC679" i="44"/>
  <c r="AE679" i="44"/>
  <c r="AG679" i="44"/>
  <c r="BS672" i="44"/>
  <c r="AG672" i="44"/>
  <c r="AC672" i="44"/>
  <c r="AG676" i="44"/>
  <c r="AE676" i="44"/>
  <c r="AC676" i="44"/>
  <c r="BS580" i="44"/>
  <c r="AE1005" i="44"/>
  <c r="AG1005" i="44"/>
  <c r="AC1005" i="44"/>
  <c r="BS917" i="44"/>
  <c r="AC661" i="44"/>
  <c r="AE661" i="44"/>
  <c r="AG661" i="44"/>
  <c r="BS647" i="44"/>
  <c r="AC647" i="44"/>
  <c r="AE647" i="44"/>
  <c r="AC555" i="44"/>
  <c r="BW555" i="44"/>
  <c r="BS555" i="44"/>
  <c r="AE555" i="44"/>
  <c r="AG555" i="44"/>
  <c r="AG595" i="44"/>
  <c r="AC595" i="44"/>
  <c r="BS883" i="44"/>
  <c r="BS423" i="44"/>
  <c r="AE423" i="44"/>
  <c r="AC423" i="44"/>
  <c r="AG423" i="44"/>
  <c r="AG616" i="44"/>
  <c r="AC616" i="44"/>
  <c r="AE616" i="44"/>
  <c r="BS338" i="44"/>
  <c r="AG206" i="44"/>
  <c r="AE206" i="44"/>
  <c r="AC206" i="44"/>
  <c r="AE215" i="44"/>
  <c r="AC215" i="44"/>
  <c r="AG215" i="44"/>
  <c r="BS225" i="44"/>
  <c r="AC225" i="44"/>
  <c r="AG225" i="44"/>
  <c r="AE225" i="44"/>
  <c r="AC962" i="44"/>
  <c r="BS276" i="44"/>
  <c r="AG276" i="44"/>
  <c r="AC276" i="44"/>
  <c r="AE276" i="44"/>
  <c r="AG297" i="44"/>
  <c r="AC297" i="44"/>
  <c r="AE297" i="44"/>
  <c r="BS698" i="44"/>
  <c r="AE698" i="44"/>
  <c r="AC698" i="44"/>
  <c r="AG698" i="44"/>
  <c r="CA518" i="44"/>
  <c r="BU518" i="44"/>
  <c r="AG518" i="44"/>
  <c r="AC518" i="44"/>
  <c r="BS526" i="44"/>
  <c r="AC526" i="44"/>
  <c r="AE526" i="44"/>
  <c r="AG526" i="44"/>
  <c r="AG377" i="44"/>
  <c r="AE377" i="44"/>
  <c r="AC377" i="44"/>
  <c r="BS458" i="44"/>
  <c r="BW530" i="44"/>
  <c r="AC530" i="44"/>
  <c r="AE530" i="44"/>
  <c r="AG530" i="44"/>
  <c r="BS529" i="44"/>
  <c r="AG529" i="44"/>
  <c r="AC529" i="44"/>
  <c r="AE529" i="44"/>
  <c r="BS479" i="44"/>
  <c r="AC479" i="44"/>
  <c r="AG479" i="44"/>
  <c r="AE479" i="44"/>
  <c r="BS74" i="44"/>
  <c r="AG819" i="44"/>
  <c r="BS722" i="44"/>
  <c r="AC583" i="44"/>
  <c r="BS845" i="44"/>
  <c r="BS984" i="44"/>
  <c r="BS918" i="44"/>
  <c r="AG505" i="44"/>
  <c r="AE505" i="44"/>
  <c r="AG773" i="44"/>
  <c r="AC773" i="44"/>
  <c r="AE773" i="44"/>
  <c r="BS719" i="44"/>
  <c r="AG731" i="44"/>
  <c r="AE731" i="44"/>
  <c r="AC731" i="44"/>
  <c r="AE686" i="44"/>
  <c r="AG686" i="44"/>
  <c r="AC686" i="44"/>
  <c r="AG683" i="44"/>
  <c r="BQ55" i="44"/>
  <c r="BS44" i="44"/>
  <c r="BS828" i="44"/>
  <c r="CC728" i="44"/>
  <c r="BS572" i="44"/>
  <c r="BS340" i="44"/>
  <c r="BS879" i="44"/>
  <c r="AC1003" i="44"/>
  <c r="AE1003" i="44"/>
  <c r="AG1003" i="44"/>
  <c r="AE999" i="44"/>
  <c r="AG999" i="44"/>
  <c r="AC999" i="44"/>
  <c r="BY914" i="44"/>
  <c r="BS902" i="44"/>
  <c r="BS654" i="44"/>
  <c r="BS844" i="44"/>
  <c r="AE928" i="44"/>
  <c r="AE632" i="44"/>
  <c r="AG632" i="44"/>
  <c r="AC632" i="44"/>
  <c r="BQ641" i="44"/>
  <c r="AC641" i="44"/>
  <c r="AE641" i="44"/>
  <c r="AG641" i="44"/>
  <c r="AC634" i="44"/>
  <c r="AG634" i="44"/>
  <c r="AE634" i="44"/>
  <c r="BS68" i="44"/>
  <c r="BS40" i="44"/>
  <c r="BS86" i="44"/>
  <c r="BS820" i="44"/>
  <c r="BS720" i="44"/>
  <c r="BS586" i="44"/>
  <c r="BS965" i="44"/>
  <c r="AC1009" i="44"/>
  <c r="BS913" i="44"/>
  <c r="BS908" i="44"/>
  <c r="AC908" i="44"/>
  <c r="AG560" i="44"/>
  <c r="AE560" i="44"/>
  <c r="AC560" i="44"/>
  <c r="CC565" i="44"/>
  <c r="BS565" i="44"/>
  <c r="AG565" i="44"/>
  <c r="AC565" i="44"/>
  <c r="AE565" i="44"/>
  <c r="BS556" i="44"/>
  <c r="AC556" i="44"/>
  <c r="AG556" i="44"/>
  <c r="AE556" i="44"/>
  <c r="BY549" i="44"/>
  <c r="BS549" i="44"/>
  <c r="AE549" i="44"/>
  <c r="AG549" i="44"/>
  <c r="AC549" i="44"/>
  <c r="BS438" i="44"/>
  <c r="AG438" i="44"/>
  <c r="AE438" i="44"/>
  <c r="AC438" i="44"/>
  <c r="AE439" i="44"/>
  <c r="AG439" i="44"/>
  <c r="AC439" i="44"/>
  <c r="BS441" i="44"/>
  <c r="AE441" i="44"/>
  <c r="AC441" i="44"/>
  <c r="AG441" i="44"/>
  <c r="AG812" i="44"/>
  <c r="AE812" i="44"/>
  <c r="AG813" i="44"/>
  <c r="AE813" i="44"/>
  <c r="AC813" i="44"/>
  <c r="AC794" i="44"/>
  <c r="AG794" i="44"/>
  <c r="AE794" i="44"/>
  <c r="AC791" i="44"/>
  <c r="AE791" i="44"/>
  <c r="AG791" i="44"/>
  <c r="AE801" i="44"/>
  <c r="AG801" i="44"/>
  <c r="AC801" i="44"/>
  <c r="BS596" i="44"/>
  <c r="AE596" i="44"/>
  <c r="AG596" i="44"/>
  <c r="CC605" i="44"/>
  <c r="BS605" i="44"/>
  <c r="BW605" i="44"/>
  <c r="AG605" i="44"/>
  <c r="AC605" i="44"/>
  <c r="AE605" i="44"/>
  <c r="BS592" i="44"/>
  <c r="AC592" i="44"/>
  <c r="AE592" i="44"/>
  <c r="AG592" i="44"/>
  <c r="BS52" i="44"/>
  <c r="AC26" i="44"/>
  <c r="AC428" i="44"/>
  <c r="AE428" i="44"/>
  <c r="AG428" i="44"/>
  <c r="BS420" i="44"/>
  <c r="AE420" i="44"/>
  <c r="AC420" i="44"/>
  <c r="AG420" i="44"/>
  <c r="AC415" i="44"/>
  <c r="AG415" i="44"/>
  <c r="AE415" i="44"/>
  <c r="AC417" i="44"/>
  <c r="BS417" i="44"/>
  <c r="AE417" i="44"/>
  <c r="AG417" i="44"/>
  <c r="AC384" i="44"/>
  <c r="BS384" i="44"/>
  <c r="AE384" i="44"/>
  <c r="AG384" i="44"/>
  <c r="AG406" i="44"/>
  <c r="AC406" i="44"/>
  <c r="AE406" i="44"/>
  <c r="BS399" i="44"/>
  <c r="AE399" i="44"/>
  <c r="AC399" i="44"/>
  <c r="AG399" i="44"/>
  <c r="BS841" i="44"/>
  <c r="AE963" i="44"/>
  <c r="BS614" i="44"/>
  <c r="AC614" i="44"/>
  <c r="AE614" i="44"/>
  <c r="AG614" i="44"/>
  <c r="AG623" i="44"/>
  <c r="BS623" i="44"/>
  <c r="AC623" i="44"/>
  <c r="AE623" i="44"/>
  <c r="BQ610" i="44"/>
  <c r="AE610" i="44"/>
  <c r="AC610" i="44"/>
  <c r="AG610" i="44"/>
  <c r="AG763" i="44"/>
  <c r="AC763" i="44"/>
  <c r="AE763" i="44"/>
  <c r="AG768" i="44"/>
  <c r="AE768" i="44"/>
  <c r="AC768" i="44"/>
  <c r="AE755" i="44"/>
  <c r="AG755" i="44"/>
  <c r="AC755" i="44"/>
  <c r="BS314" i="44"/>
  <c r="AG314" i="44"/>
  <c r="AC314" i="44"/>
  <c r="AE314" i="44"/>
  <c r="AC313" i="44"/>
  <c r="AE313" i="44"/>
  <c r="AC328" i="44"/>
  <c r="AE328" i="44"/>
  <c r="AG328" i="44"/>
  <c r="AG321" i="44"/>
  <c r="AE321" i="44"/>
  <c r="AC321" i="44"/>
  <c r="AE826" i="44"/>
  <c r="BS353" i="44"/>
  <c r="BS236" i="44"/>
  <c r="BW236" i="44"/>
  <c r="AE236" i="44"/>
  <c r="AC236" i="44"/>
  <c r="AG236" i="44"/>
  <c r="BS200" i="44"/>
  <c r="AC200" i="44"/>
  <c r="AG200" i="44"/>
  <c r="AE200" i="44"/>
  <c r="AG222" i="44"/>
  <c r="BS222" i="44"/>
  <c r="AE222" i="44"/>
  <c r="AC222" i="44"/>
  <c r="AC223" i="44"/>
  <c r="BS209" i="44"/>
  <c r="AG209" i="44"/>
  <c r="AE209" i="44"/>
  <c r="AC209" i="44"/>
  <c r="BW232" i="44"/>
  <c r="AG232" i="44"/>
  <c r="AC232" i="44"/>
  <c r="AE232" i="44"/>
  <c r="CA196" i="44"/>
  <c r="AC196" i="44"/>
  <c r="AE196" i="44"/>
  <c r="AG196" i="44"/>
  <c r="BS219" i="44"/>
  <c r="AE219" i="44"/>
  <c r="AC219" i="44"/>
  <c r="AE922" i="44"/>
  <c r="BS962" i="44"/>
  <c r="BS915" i="44"/>
  <c r="BS302" i="44"/>
  <c r="AG302" i="44"/>
  <c r="AC302" i="44"/>
  <c r="AE302" i="44"/>
  <c r="AG306" i="44"/>
  <c r="AC306" i="44"/>
  <c r="AE306" i="44"/>
  <c r="BS283" i="44"/>
  <c r="AC283" i="44"/>
  <c r="AE283" i="44"/>
  <c r="AG283" i="44"/>
  <c r="BS275" i="44"/>
  <c r="BW275" i="44"/>
  <c r="AC275" i="44"/>
  <c r="AE275" i="44"/>
  <c r="AG275" i="44"/>
  <c r="AC280" i="44"/>
  <c r="AE280" i="44"/>
  <c r="AG280" i="44"/>
  <c r="AG291" i="44"/>
  <c r="AC291" i="44"/>
  <c r="AE291" i="44"/>
  <c r="AE830" i="44"/>
  <c r="AG830" i="44"/>
  <c r="AC830" i="44"/>
  <c r="AG831" i="44"/>
  <c r="AC831" i="44"/>
  <c r="CC692" i="44"/>
  <c r="BS692" i="44"/>
  <c r="AG692" i="44"/>
  <c r="AC692" i="44"/>
  <c r="AE692" i="44"/>
  <c r="BQ701" i="44"/>
  <c r="BS701" i="44"/>
  <c r="AE701" i="44"/>
  <c r="AG701" i="44"/>
  <c r="AC701" i="44"/>
  <c r="AG705" i="44"/>
  <c r="AC705" i="44"/>
  <c r="AE705" i="44"/>
  <c r="AE512" i="44"/>
  <c r="AC512" i="44"/>
  <c r="AG512" i="44"/>
  <c r="AG527" i="44"/>
  <c r="BQ527" i="44"/>
  <c r="AC527" i="44"/>
  <c r="AE527" i="44"/>
  <c r="AC380" i="44"/>
  <c r="AE380" i="44"/>
  <c r="BS372" i="44"/>
  <c r="AG372" i="44"/>
  <c r="AE372" i="44"/>
  <c r="AC372" i="44"/>
  <c r="AC371" i="44"/>
  <c r="AE364" i="44"/>
  <c r="AG364" i="44"/>
  <c r="AC364" i="44"/>
  <c r="BS358" i="44"/>
  <c r="BS985" i="44"/>
  <c r="BS546" i="44"/>
  <c r="AC546" i="44"/>
  <c r="AG546" i="44"/>
  <c r="AE546" i="44"/>
  <c r="AG533" i="44"/>
  <c r="BS533" i="44"/>
  <c r="AE533" i="44"/>
  <c r="BS543" i="44"/>
  <c r="AC543" i="44"/>
  <c r="AG543" i="44"/>
  <c r="AE543" i="44"/>
  <c r="BS923" i="44"/>
  <c r="BW486" i="44"/>
  <c r="BS486" i="44"/>
  <c r="AG486" i="44"/>
  <c r="AC486" i="44"/>
  <c r="AE486" i="44"/>
  <c r="AE473" i="44"/>
  <c r="AC473" i="44"/>
  <c r="AG473" i="44"/>
  <c r="AC483" i="44"/>
  <c r="BS483" i="44"/>
  <c r="AE483" i="44"/>
  <c r="AG483" i="44"/>
  <c r="AC51" i="44"/>
  <c r="BS819" i="44"/>
  <c r="BS725" i="44"/>
  <c r="BS356" i="44"/>
  <c r="BS966" i="44"/>
  <c r="BS868" i="44"/>
  <c r="BS343" i="44"/>
  <c r="BS968" i="44"/>
  <c r="BS504" i="44"/>
  <c r="AG504" i="44"/>
  <c r="AE504" i="44"/>
  <c r="AC504" i="44"/>
  <c r="CC491" i="44"/>
  <c r="AE491" i="44"/>
  <c r="AG491" i="44"/>
  <c r="AC491" i="44"/>
  <c r="BQ507" i="44"/>
  <c r="BS507" i="44"/>
  <c r="AE507" i="44"/>
  <c r="AC507" i="44"/>
  <c r="AG507" i="44"/>
  <c r="AG775" i="44"/>
  <c r="AC775" i="44"/>
  <c r="AE775" i="44"/>
  <c r="AG786" i="44"/>
  <c r="AC786" i="44"/>
  <c r="AE786" i="44"/>
  <c r="AC784" i="44"/>
  <c r="AE784" i="44"/>
  <c r="AG784" i="44"/>
  <c r="BS881" i="44"/>
  <c r="AG739" i="44"/>
  <c r="AC739" i="44"/>
  <c r="AE739" i="44"/>
  <c r="AG744" i="44"/>
  <c r="AC744" i="44"/>
  <c r="AE744" i="44"/>
  <c r="AC748" i="44"/>
  <c r="AE748" i="44"/>
  <c r="AG748" i="44"/>
  <c r="AE735" i="44"/>
  <c r="AC735" i="44"/>
  <c r="AG735" i="44"/>
  <c r="AE677" i="44"/>
  <c r="AG677" i="44"/>
  <c r="AC687" i="44"/>
  <c r="BS687" i="44"/>
  <c r="AG687" i="44"/>
  <c r="AE687" i="44"/>
  <c r="BS728" i="44"/>
  <c r="AE1002" i="44"/>
  <c r="AC1002" i="44"/>
  <c r="AG1002" i="44"/>
  <c r="BS660" i="44"/>
  <c r="AE660" i="44"/>
  <c r="AG660" i="44"/>
  <c r="AE640" i="44"/>
  <c r="AG640" i="44"/>
  <c r="AC640" i="44"/>
  <c r="AC820" i="44"/>
  <c r="BS924" i="44"/>
  <c r="BS562" i="44"/>
  <c r="AG562" i="44"/>
  <c r="AC562" i="44"/>
  <c r="AE562" i="44"/>
  <c r="BS447" i="44"/>
  <c r="AE447" i="44"/>
  <c r="AG447" i="44"/>
  <c r="AC447" i="44"/>
  <c r="BS426" i="44"/>
  <c r="AE426" i="44"/>
  <c r="AC426" i="44"/>
  <c r="AG426" i="44"/>
  <c r="BS390" i="44"/>
  <c r="AE390" i="44"/>
  <c r="AC390" i="44"/>
  <c r="AG390" i="44"/>
  <c r="AC609" i="44"/>
  <c r="AE312" i="44"/>
  <c r="AG312" i="44"/>
  <c r="AC312" i="44"/>
  <c r="BS73" i="44"/>
  <c r="BO228" i="44"/>
  <c r="BS228" i="44"/>
  <c r="AG228" i="44"/>
  <c r="AE228" i="44"/>
  <c r="AC228" i="44"/>
  <c r="BS238" i="44"/>
  <c r="AE238" i="44"/>
  <c r="AG238" i="44"/>
  <c r="AC238" i="44"/>
  <c r="AE189" i="44"/>
  <c r="BS884" i="44"/>
  <c r="BS922" i="44"/>
  <c r="AE301" i="44"/>
  <c r="BQ301" i="44"/>
  <c r="AG301" i="44"/>
  <c r="AC301" i="44"/>
  <c r="BS281" i="44"/>
  <c r="AE281" i="44"/>
  <c r="AC281" i="44"/>
  <c r="AG281" i="44"/>
  <c r="AE707" i="44"/>
  <c r="AG707" i="44"/>
  <c r="AC707" i="44"/>
  <c r="BS510" i="44"/>
  <c r="AE510" i="44"/>
  <c r="AC510" i="44"/>
  <c r="AG510" i="44"/>
  <c r="BS378" i="44"/>
  <c r="AG378" i="44"/>
  <c r="AE378" i="44"/>
  <c r="AC378" i="44"/>
  <c r="BY363" i="44"/>
  <c r="BS363" i="44"/>
  <c r="AE363" i="44"/>
  <c r="AC363" i="44"/>
  <c r="AG363" i="44"/>
  <c r="AC539" i="44"/>
  <c r="AE539" i="44"/>
  <c r="AG539" i="44"/>
  <c r="AG487" i="44"/>
  <c r="BQ487" i="44"/>
  <c r="AE487" i="44"/>
  <c r="AC487" i="44"/>
  <c r="BO469" i="44"/>
  <c r="AC469" i="44"/>
  <c r="AE469" i="44"/>
  <c r="AG469" i="44"/>
  <c r="BS899" i="44"/>
  <c r="BS919" i="44"/>
  <c r="AC848" i="44"/>
  <c r="BS497" i="44"/>
  <c r="AE497" i="44"/>
  <c r="AG497" i="44"/>
  <c r="AC770" i="44"/>
  <c r="AE770" i="44"/>
  <c r="AG770" i="44"/>
  <c r="AE771" i="44"/>
  <c r="AC771" i="44"/>
  <c r="AG771" i="44"/>
  <c r="BS85" i="44"/>
  <c r="BS464" i="44"/>
  <c r="AG734" i="44"/>
  <c r="AC734" i="44"/>
  <c r="AE734" i="44"/>
  <c r="AE741" i="44"/>
  <c r="AG741" i="44"/>
  <c r="AC741" i="44"/>
  <c r="AE670" i="44"/>
  <c r="AG670" i="44"/>
  <c r="AC670" i="44"/>
  <c r="BS241" i="44"/>
  <c r="AC70" i="44"/>
  <c r="BS24" i="44"/>
  <c r="AC55" i="44"/>
  <c r="BS455" i="44"/>
  <c r="BS341" i="44"/>
  <c r="BS840" i="44"/>
  <c r="AE1007" i="44"/>
  <c r="AG1007" i="44"/>
  <c r="AC1007" i="44"/>
  <c r="AE1004" i="44"/>
  <c r="AC1004" i="44"/>
  <c r="AG1004" i="44"/>
  <c r="AE662" i="44"/>
  <c r="BS662" i="44"/>
  <c r="AC662" i="44"/>
  <c r="AG662" i="44"/>
  <c r="BS665" i="44"/>
  <c r="BW665" i="44"/>
  <c r="AC665" i="44"/>
  <c r="AE665" i="44"/>
  <c r="AG665" i="44"/>
  <c r="BO663" i="44"/>
  <c r="BS663" i="44"/>
  <c r="AE663" i="44"/>
  <c r="AG663" i="44"/>
  <c r="AC663" i="44"/>
  <c r="AE844" i="44"/>
  <c r="BS648" i="44"/>
  <c r="AE648" i="44"/>
  <c r="AC648" i="44"/>
  <c r="AG648" i="44"/>
  <c r="BS635" i="44"/>
  <c r="AC635" i="44"/>
  <c r="AE635" i="44"/>
  <c r="AG635" i="44"/>
  <c r="AE645" i="44"/>
  <c r="BS645" i="44"/>
  <c r="AC645" i="44"/>
  <c r="AG645" i="44"/>
  <c r="BS350" i="44"/>
  <c r="BS916" i="44"/>
  <c r="BS271" i="44"/>
  <c r="BS30" i="44"/>
  <c r="BS50" i="44"/>
  <c r="BS346" i="44"/>
  <c r="BS885" i="44"/>
  <c r="AE927" i="44"/>
  <c r="AG563" i="44"/>
  <c r="AE563" i="44"/>
  <c r="AC563" i="44"/>
  <c r="AC550" i="44"/>
  <c r="CC550" i="44"/>
  <c r="BS550" i="44"/>
  <c r="AE550" i="44"/>
  <c r="AG550" i="44"/>
  <c r="AE433" i="44"/>
  <c r="BS432" i="44"/>
  <c r="AG432" i="44"/>
  <c r="AE432" i="44"/>
  <c r="AC432" i="44"/>
  <c r="AE448" i="44"/>
  <c r="AC448" i="44"/>
  <c r="AG448" i="44"/>
  <c r="AG435" i="44"/>
  <c r="BS435" i="44"/>
  <c r="AE435" i="44"/>
  <c r="AC435" i="44"/>
  <c r="AE816" i="44"/>
  <c r="AG816" i="44"/>
  <c r="AC816" i="44"/>
  <c r="AE799" i="44"/>
  <c r="AG799" i="44"/>
  <c r="AC799" i="44"/>
  <c r="AC804" i="44"/>
  <c r="AE804" i="44"/>
  <c r="AG808" i="44"/>
  <c r="AE808" i="44"/>
  <c r="AC808" i="44"/>
  <c r="AE795" i="44"/>
  <c r="AC795" i="44"/>
  <c r="AG795" i="44"/>
  <c r="BS590" i="44"/>
  <c r="BU590" i="44"/>
  <c r="AC590" i="44"/>
  <c r="AE590" i="44"/>
  <c r="AG590" i="44"/>
  <c r="BS599" i="44"/>
  <c r="AE599" i="44"/>
  <c r="AG599" i="44"/>
  <c r="AC599" i="44"/>
  <c r="BO589" i="44"/>
  <c r="AC589" i="44"/>
  <c r="AE589" i="44"/>
  <c r="AG589" i="44"/>
  <c r="BS866" i="44"/>
  <c r="BS979" i="44"/>
  <c r="AE422" i="44"/>
  <c r="AG422" i="44"/>
  <c r="AC422" i="44"/>
  <c r="BS411" i="44"/>
  <c r="AE411" i="44"/>
  <c r="AG411" i="44"/>
  <c r="AG391" i="44"/>
  <c r="AE391" i="44"/>
  <c r="AG407" i="44"/>
  <c r="AE407" i="44"/>
  <c r="AC407" i="44"/>
  <c r="AE400" i="44"/>
  <c r="AG400" i="44"/>
  <c r="AC400" i="44"/>
  <c r="BS393" i="44"/>
  <c r="AC393" i="44"/>
  <c r="AE393" i="44"/>
  <c r="AG393" i="44"/>
  <c r="BS617" i="44"/>
  <c r="AC617" i="44"/>
  <c r="AE617" i="44"/>
  <c r="AG617" i="44"/>
  <c r="BO625" i="44"/>
  <c r="AC625" i="44"/>
  <c r="AG625" i="44"/>
  <c r="AE625" i="44"/>
  <c r="AG757" i="44"/>
  <c r="AC757" i="44"/>
  <c r="AC762" i="44"/>
  <c r="AC749" i="44"/>
  <c r="AE749" i="44"/>
  <c r="AG749" i="44"/>
  <c r="AC753" i="44"/>
  <c r="AG753" i="44"/>
  <c r="AE753" i="44"/>
  <c r="AG331" i="44"/>
  <c r="AC331" i="44"/>
  <c r="AE331" i="44"/>
  <c r="AE322" i="44"/>
  <c r="AG322" i="44"/>
  <c r="AC322" i="44"/>
  <c r="AC315" i="44"/>
  <c r="AE315" i="44"/>
  <c r="AG315" i="44"/>
  <c r="AG20" i="44"/>
  <c r="BQ194" i="44"/>
  <c r="BS194" i="44"/>
  <c r="AG194" i="44"/>
  <c r="AE194" i="44"/>
  <c r="CA216" i="44"/>
  <c r="BS216" i="44"/>
  <c r="AG216" i="44"/>
  <c r="AE216" i="44"/>
  <c r="AC216" i="44"/>
  <c r="AG193" i="44"/>
  <c r="AC193" i="44"/>
  <c r="AE193" i="44"/>
  <c r="BS203" i="44"/>
  <c r="AE203" i="44"/>
  <c r="AC203" i="44"/>
  <c r="AG203" i="44"/>
  <c r="AE226" i="44"/>
  <c r="AG226" i="44"/>
  <c r="AC226" i="44"/>
  <c r="AE190" i="44"/>
  <c r="AG190" i="44"/>
  <c r="AC190" i="44"/>
  <c r="BS213" i="44"/>
  <c r="AC213" i="44"/>
  <c r="AG213" i="44"/>
  <c r="AE213" i="44"/>
  <c r="BS861" i="44"/>
  <c r="AG946" i="44"/>
  <c r="BS296" i="44"/>
  <c r="AC296" i="44"/>
  <c r="AE296" i="44"/>
  <c r="AG296" i="44"/>
  <c r="CA300" i="44"/>
  <c r="AG300" i="44"/>
  <c r="AC300" i="44"/>
  <c r="AE300" i="44"/>
  <c r="BS305" i="44"/>
  <c r="AG305" i="44"/>
  <c r="AC305" i="44"/>
  <c r="AE305" i="44"/>
  <c r="AG295" i="44"/>
  <c r="AE295" i="44"/>
  <c r="AC295" i="44"/>
  <c r="AG834" i="44"/>
  <c r="AE834" i="44"/>
  <c r="AC834" i="44"/>
  <c r="AC703" i="44"/>
  <c r="AE703" i="44"/>
  <c r="AG703" i="44"/>
  <c r="AG708" i="44"/>
  <c r="AC708" i="44"/>
  <c r="AE708" i="44"/>
  <c r="BU695" i="44"/>
  <c r="AG695" i="44"/>
  <c r="AE695" i="44"/>
  <c r="AC695" i="44"/>
  <c r="AG699" i="44"/>
  <c r="BO699" i="44"/>
  <c r="BS699" i="44"/>
  <c r="AC699" i="44"/>
  <c r="AE699" i="44"/>
  <c r="CC517" i="44"/>
  <c r="BS517" i="44"/>
  <c r="CA517" i="44"/>
  <c r="AC517" i="44"/>
  <c r="AE517" i="44"/>
  <c r="AG517" i="44"/>
  <c r="AC521" i="44"/>
  <c r="AG521" i="44"/>
  <c r="AE514" i="44"/>
  <c r="CC514" i="44"/>
  <c r="AG514" i="44"/>
  <c r="AC514" i="44"/>
  <c r="AG374" i="44"/>
  <c r="AC374" i="44"/>
  <c r="AE374" i="44"/>
  <c r="BS366" i="44"/>
  <c r="AE366" i="44"/>
  <c r="AC366" i="44"/>
  <c r="AG366" i="44"/>
  <c r="AC365" i="44"/>
  <c r="AE365" i="44"/>
  <c r="AE367" i="44"/>
  <c r="AG367" i="44"/>
  <c r="AC367" i="44"/>
  <c r="BS906" i="44"/>
  <c r="BS547" i="44"/>
  <c r="AG547" i="44"/>
  <c r="AC547" i="44"/>
  <c r="AE547" i="44"/>
  <c r="BS540" i="44"/>
  <c r="AG541" i="44"/>
  <c r="AC541" i="44"/>
  <c r="AE541" i="44"/>
  <c r="BS537" i="44"/>
  <c r="AE537" i="44"/>
  <c r="AG537" i="44"/>
  <c r="AC537" i="44"/>
  <c r="BS355" i="44"/>
  <c r="AE488" i="44"/>
  <c r="BS480" i="44"/>
  <c r="AG480" i="44"/>
  <c r="AE480" i="44"/>
  <c r="AC480" i="44"/>
  <c r="AC481" i="44"/>
  <c r="AG481" i="44"/>
  <c r="BS268" i="44"/>
  <c r="AG252" i="44"/>
  <c r="AG15" i="44"/>
  <c r="BS18" i="44"/>
  <c r="BS581" i="44"/>
  <c r="BS334" i="44"/>
  <c r="BS498" i="44"/>
  <c r="AC498" i="44"/>
  <c r="AG498" i="44"/>
  <c r="AE498" i="44"/>
  <c r="BO508" i="44"/>
  <c r="BS508" i="44"/>
  <c r="AG508" i="44"/>
  <c r="AC508" i="44"/>
  <c r="AE508" i="44"/>
  <c r="AC501" i="44"/>
  <c r="BY501" i="44"/>
  <c r="BS501" i="44"/>
  <c r="BU501" i="44"/>
  <c r="BW501" i="44"/>
  <c r="AG501" i="44"/>
  <c r="AE501" i="44"/>
  <c r="AE769" i="44"/>
  <c r="AG769" i="44"/>
  <c r="AC769" i="44"/>
  <c r="AE780" i="44"/>
  <c r="AG780" i="44"/>
  <c r="AC780" i="44"/>
  <c r="AG778" i="44"/>
  <c r="AC778" i="44"/>
  <c r="AG733" i="44"/>
  <c r="AC733" i="44"/>
  <c r="AE733" i="44"/>
  <c r="AC738" i="44"/>
  <c r="AG738" i="44"/>
  <c r="AE738" i="44"/>
  <c r="AC742" i="44"/>
  <c r="AG742" i="44"/>
  <c r="AG729" i="44"/>
  <c r="AC729" i="44"/>
  <c r="BS674" i="44"/>
  <c r="AG674" i="44"/>
  <c r="AC674" i="44"/>
  <c r="AE674" i="44"/>
  <c r="AG671" i="44"/>
  <c r="BS671" i="44"/>
  <c r="AC671" i="44"/>
  <c r="AE671" i="44"/>
  <c r="BS681" i="44"/>
  <c r="AE681" i="44"/>
  <c r="AG681" i="44"/>
  <c r="AC681" i="44"/>
  <c r="BS70" i="44"/>
  <c r="BS80" i="44"/>
  <c r="AC941" i="44"/>
  <c r="AG444" i="44"/>
  <c r="AE800" i="44"/>
  <c r="AG800" i="44"/>
  <c r="AC598" i="44"/>
  <c r="AE598" i="44"/>
  <c r="AG598" i="44"/>
  <c r="AG272" i="44"/>
  <c r="BQ413" i="44"/>
  <c r="AC413" i="44"/>
  <c r="AG413" i="44"/>
  <c r="AE413" i="44"/>
  <c r="CA385" i="44"/>
  <c r="AC385" i="44"/>
  <c r="AE385" i="44"/>
  <c r="AG385" i="44"/>
  <c r="BS620" i="44"/>
  <c r="AC620" i="44"/>
  <c r="AE620" i="44"/>
  <c r="AG620" i="44"/>
  <c r="AE761" i="44"/>
  <c r="AG761" i="44"/>
  <c r="AC761" i="44"/>
  <c r="AE325" i="44"/>
  <c r="AG325" i="44"/>
  <c r="AC325" i="44"/>
  <c r="BS352" i="44"/>
  <c r="AC199" i="44"/>
  <c r="AE199" i="44"/>
  <c r="AG199" i="44"/>
  <c r="BS192" i="44"/>
  <c r="AE192" i="44"/>
  <c r="AG192" i="44"/>
  <c r="AC192" i="44"/>
  <c r="AE202" i="44"/>
  <c r="AG202" i="44"/>
  <c r="AC202" i="44"/>
  <c r="BS308" i="44"/>
  <c r="AE308" i="44"/>
  <c r="AG308" i="44"/>
  <c r="AC308" i="44"/>
  <c r="AG286" i="44"/>
  <c r="AC286" i="44"/>
  <c r="AE286" i="44"/>
  <c r="CA694" i="44"/>
  <c r="AG694" i="44"/>
  <c r="AC694" i="44"/>
  <c r="AE694" i="44"/>
  <c r="AC373" i="44"/>
  <c r="CA373" i="44"/>
  <c r="AE373" i="44"/>
  <c r="AG370" i="44"/>
  <c r="AC370" i="44"/>
  <c r="AE370" i="44"/>
  <c r="BS21" i="44"/>
  <c r="AE1001" i="44"/>
  <c r="AG1001" i="44"/>
  <c r="AC1001" i="44"/>
  <c r="AG656" i="44"/>
  <c r="BS656" i="44"/>
  <c r="AC656" i="44"/>
  <c r="AE656" i="44"/>
  <c r="BS657" i="44"/>
  <c r="AE657" i="44"/>
  <c r="AG657" i="44"/>
  <c r="AC657" i="44"/>
  <c r="BO643" i="44"/>
  <c r="AC643" i="44"/>
  <c r="AG643" i="44"/>
  <c r="AE643" i="44"/>
  <c r="BS642" i="44"/>
  <c r="AC642" i="44"/>
  <c r="AE642" i="44"/>
  <c r="AG642" i="44"/>
  <c r="BS639" i="44"/>
  <c r="AG639" i="44"/>
  <c r="AE639" i="44"/>
  <c r="BS862" i="44"/>
  <c r="BS244" i="44"/>
  <c r="BS269" i="44"/>
  <c r="BS347" i="44"/>
  <c r="AE924" i="44"/>
  <c r="BS988" i="44"/>
  <c r="BQ553" i="44"/>
  <c r="CC553" i="44"/>
  <c r="BS553" i="44"/>
  <c r="AG553" i="44"/>
  <c r="AE553" i="44"/>
  <c r="BY557" i="44"/>
  <c r="AE559" i="44"/>
  <c r="AG559" i="44"/>
  <c r="AC559" i="44"/>
  <c r="AE446" i="44"/>
  <c r="AG446" i="44"/>
  <c r="AC446" i="44"/>
  <c r="BU445" i="44"/>
  <c r="AG445" i="44"/>
  <c r="AC445" i="44"/>
  <c r="AE445" i="44"/>
  <c r="AE442" i="44"/>
  <c r="BQ442" i="44"/>
  <c r="CC442" i="44"/>
  <c r="AG442" i="44"/>
  <c r="AC442" i="44"/>
  <c r="BS429" i="44"/>
  <c r="AG429" i="44"/>
  <c r="AC429" i="44"/>
  <c r="AE429" i="44"/>
  <c r="AG793" i="44"/>
  <c r="AC793" i="44"/>
  <c r="AE793" i="44"/>
  <c r="AG798" i="44"/>
  <c r="AC798" i="44"/>
  <c r="AE798" i="44"/>
  <c r="AG802" i="44"/>
  <c r="AE802" i="44"/>
  <c r="AC802" i="44"/>
  <c r="AG789" i="44"/>
  <c r="AE789" i="44"/>
  <c r="AC789" i="44"/>
  <c r="BS606" i="44"/>
  <c r="AE606" i="44"/>
  <c r="AC606" i="44"/>
  <c r="AG606" i="44"/>
  <c r="AG593" i="44"/>
  <c r="BS593" i="44"/>
  <c r="AE593" i="44"/>
  <c r="AC593" i="44"/>
  <c r="BS603" i="44"/>
  <c r="AG603" i="44"/>
  <c r="AE603" i="44"/>
  <c r="AC603" i="44"/>
  <c r="BU821" i="44"/>
  <c r="BS344" i="44"/>
  <c r="BQ416" i="44"/>
  <c r="BU409" i="44"/>
  <c r="AE409" i="44"/>
  <c r="AG409" i="44"/>
  <c r="AC409" i="44"/>
  <c r="AE403" i="44"/>
  <c r="AG403" i="44"/>
  <c r="AC403" i="44"/>
  <c r="BS408" i="44"/>
  <c r="AC408" i="44"/>
  <c r="AE408" i="44"/>
  <c r="AG408" i="44"/>
  <c r="AG401" i="44"/>
  <c r="AE401" i="44"/>
  <c r="AC401" i="44"/>
  <c r="AC394" i="44"/>
  <c r="AG394" i="44"/>
  <c r="AE394" i="44"/>
  <c r="BS387" i="44"/>
  <c r="AG387" i="44"/>
  <c r="AE387" i="44"/>
  <c r="AC387" i="44"/>
  <c r="BS22" i="44"/>
  <c r="BS588" i="44"/>
  <c r="BS337" i="44"/>
  <c r="CA624" i="44"/>
  <c r="BS624" i="44"/>
  <c r="AG624" i="44"/>
  <c r="AC624" i="44"/>
  <c r="AE624" i="44"/>
  <c r="BY611" i="44"/>
  <c r="BS611" i="44"/>
  <c r="AE611" i="44"/>
  <c r="AC611" i="44"/>
  <c r="BY627" i="44"/>
  <c r="BS627" i="44"/>
  <c r="AG627" i="44"/>
  <c r="AC627" i="44"/>
  <c r="AE627" i="44"/>
  <c r="AG751" i="44"/>
  <c r="AC751" i="44"/>
  <c r="AE751" i="44"/>
  <c r="AE756" i="44"/>
  <c r="AG756" i="44"/>
  <c r="AC756" i="44"/>
  <c r="AE766" i="44"/>
  <c r="AC766" i="44"/>
  <c r="AG766" i="44"/>
  <c r="AC319" i="44"/>
  <c r="AE319" i="44"/>
  <c r="AG319" i="44"/>
  <c r="BS330" i="44"/>
  <c r="AC330" i="44"/>
  <c r="AE330" i="44"/>
  <c r="AG330" i="44"/>
  <c r="BS323" i="44"/>
  <c r="AE323" i="44"/>
  <c r="AC323" i="44"/>
  <c r="AG323" i="44"/>
  <c r="AC316" i="44"/>
  <c r="AE316" i="44"/>
  <c r="AG316" i="44"/>
  <c r="AG309" i="44"/>
  <c r="AC309" i="44"/>
  <c r="AE309" i="44"/>
  <c r="BS724" i="44"/>
  <c r="BS726" i="44"/>
  <c r="BS467" i="44"/>
  <c r="AG224" i="44"/>
  <c r="AE224" i="44"/>
  <c r="AC224" i="44"/>
  <c r="AG235" i="44"/>
  <c r="AC235" i="44"/>
  <c r="AE235" i="44"/>
  <c r="BS210" i="44"/>
  <c r="AG210" i="44"/>
  <c r="AC210" i="44"/>
  <c r="AE210" i="44"/>
  <c r="CC233" i="44"/>
  <c r="AE233" i="44"/>
  <c r="AG233" i="44"/>
  <c r="BQ197" i="44"/>
  <c r="AC197" i="44"/>
  <c r="AG197" i="44"/>
  <c r="AE197" i="44"/>
  <c r="AE220" i="44"/>
  <c r="AG220" i="44"/>
  <c r="AC211" i="44"/>
  <c r="AE211" i="44"/>
  <c r="AG211" i="44"/>
  <c r="BS207" i="44"/>
  <c r="AC207" i="44"/>
  <c r="AE207" i="44"/>
  <c r="BS880" i="44"/>
  <c r="BS290" i="44"/>
  <c r="AE290" i="44"/>
  <c r="AC290" i="44"/>
  <c r="AG290" i="44"/>
  <c r="AE294" i="44"/>
  <c r="AC294" i="44"/>
  <c r="AG294" i="44"/>
  <c r="BS299" i="44"/>
  <c r="BY299" i="44"/>
  <c r="AC299" i="44"/>
  <c r="AE299" i="44"/>
  <c r="AG299" i="44"/>
  <c r="AG304" i="44"/>
  <c r="AC304" i="44"/>
  <c r="AE304" i="44"/>
  <c r="BW307" i="44"/>
  <c r="AG307" i="44"/>
  <c r="AC307" i="44"/>
  <c r="AE307" i="44"/>
  <c r="BS279" i="44"/>
  <c r="AE833" i="44"/>
  <c r="AG833" i="44"/>
  <c r="AC833" i="44"/>
  <c r="AG691" i="44"/>
  <c r="AE691" i="44"/>
  <c r="AC691" i="44"/>
  <c r="BS702" i="44"/>
  <c r="AE702" i="44"/>
  <c r="AC702" i="44"/>
  <c r="AG702" i="44"/>
  <c r="BS689" i="44"/>
  <c r="BW689" i="44"/>
  <c r="AE689" i="44"/>
  <c r="AG689" i="44"/>
  <c r="AC689" i="44"/>
  <c r="AE693" i="44"/>
  <c r="BS693" i="44"/>
  <c r="AC693" i="44"/>
  <c r="AG693" i="44"/>
  <c r="BS525" i="44"/>
  <c r="AE525" i="44"/>
  <c r="AG525" i="44"/>
  <c r="AC525" i="44"/>
  <c r="AC368" i="44"/>
  <c r="AE368" i="44"/>
  <c r="AG368" i="44"/>
  <c r="CC359" i="44"/>
  <c r="AE359" i="44"/>
  <c r="AG359" i="44"/>
  <c r="AC359" i="44"/>
  <c r="AE381" i="44"/>
  <c r="BS39" i="44"/>
  <c r="BS534" i="44"/>
  <c r="AE534" i="44"/>
  <c r="AC534" i="44"/>
  <c r="AG534" i="44"/>
  <c r="AE544" i="44"/>
  <c r="BO531" i="44"/>
  <c r="BS531" i="44"/>
  <c r="AE531" i="44"/>
  <c r="AG531" i="44"/>
  <c r="AC531" i="44"/>
  <c r="BS457" i="44"/>
  <c r="AE482" i="44"/>
  <c r="AG482" i="44"/>
  <c r="AC482" i="44"/>
  <c r="BS474" i="44"/>
  <c r="AE474" i="44"/>
  <c r="AC474" i="44"/>
  <c r="AG474" i="44"/>
  <c r="BS484" i="44"/>
  <c r="AG484" i="44"/>
  <c r="AC484" i="44"/>
  <c r="AE484" i="44"/>
  <c r="BS471" i="44"/>
  <c r="AC471" i="44"/>
  <c r="AE471" i="44"/>
  <c r="AG471" i="44"/>
  <c r="AG248" i="44"/>
  <c r="AE819" i="44"/>
  <c r="BS449" i="44"/>
  <c r="BS463" i="44"/>
  <c r="BS335" i="44"/>
  <c r="BS847" i="44"/>
  <c r="BS926" i="44"/>
  <c r="BS943" i="44"/>
  <c r="BS904" i="44"/>
  <c r="CA493" i="44"/>
  <c r="BS493" i="44"/>
  <c r="AG493" i="44"/>
  <c r="AE493" i="44"/>
  <c r="AC493" i="44"/>
  <c r="BY492" i="44"/>
  <c r="BS492" i="44"/>
  <c r="AE492" i="44"/>
  <c r="AG492" i="44"/>
  <c r="AC492" i="44"/>
  <c r="AG502" i="44"/>
  <c r="BS502" i="44"/>
  <c r="AC502" i="44"/>
  <c r="AE502" i="44"/>
  <c r="BY495" i="44"/>
  <c r="BS495" i="44"/>
  <c r="AC495" i="44"/>
  <c r="AG495" i="44"/>
  <c r="AE495" i="44"/>
  <c r="AE788" i="44"/>
  <c r="AC788" i="44"/>
  <c r="AG788" i="44"/>
  <c r="AE772" i="44"/>
  <c r="AG772" i="44"/>
  <c r="BS58" i="44"/>
  <c r="AE732" i="44"/>
  <c r="AC732" i="44"/>
  <c r="AG732" i="44"/>
  <c r="AE736" i="44"/>
  <c r="AC736" i="44"/>
  <c r="AG736" i="44"/>
  <c r="AE673" i="44"/>
  <c r="AG673" i="44"/>
  <c r="AC673" i="44"/>
  <c r="BS684" i="44"/>
  <c r="AC684" i="44"/>
  <c r="AG684" i="44"/>
  <c r="BS675" i="44"/>
  <c r="AE675" i="44"/>
  <c r="AC675" i="44"/>
  <c r="BS910" i="44"/>
  <c r="BS76" i="44"/>
  <c r="BS47" i="44"/>
  <c r="CA566" i="44"/>
  <c r="BQ566" i="44"/>
  <c r="BW566" i="44"/>
  <c r="AG566" i="44"/>
  <c r="AE566" i="44"/>
  <c r="AG431" i="44"/>
  <c r="AC431" i="44"/>
  <c r="AE807" i="44"/>
  <c r="AC807" i="44"/>
  <c r="AG807" i="44"/>
  <c r="BS721" i="44"/>
  <c r="AG392" i="44"/>
  <c r="AC392" i="44"/>
  <c r="AE392" i="44"/>
  <c r="AG752" i="44"/>
  <c r="AC752" i="44"/>
  <c r="AE752" i="44"/>
  <c r="BS825" i="44"/>
  <c r="BW712" i="44"/>
  <c r="AG659" i="44"/>
  <c r="BQ659" i="44"/>
  <c r="AE659" i="44"/>
  <c r="AC659" i="44"/>
  <c r="BS629" i="44"/>
  <c r="AE629" i="44"/>
  <c r="AC629" i="44"/>
  <c r="AG629" i="44"/>
  <c r="AC34" i="44"/>
  <c r="BS882" i="44"/>
  <c r="AE1006" i="44"/>
  <c r="AG1006" i="44"/>
  <c r="AC1006" i="44"/>
  <c r="BS945" i="44"/>
  <c r="BS948" i="44"/>
  <c r="BO649" i="44"/>
  <c r="AG649" i="44"/>
  <c r="AC649" i="44"/>
  <c r="AE649" i="44"/>
  <c r="AE650" i="44"/>
  <c r="AC650" i="44"/>
  <c r="AG650" i="44"/>
  <c r="AE653" i="44"/>
  <c r="BS653" i="44"/>
  <c r="AG653" i="44"/>
  <c r="AC653" i="44"/>
  <c r="BS651" i="44"/>
  <c r="AE651" i="44"/>
  <c r="AG651" i="44"/>
  <c r="BS62" i="44"/>
  <c r="AG637" i="44"/>
  <c r="AC637" i="44"/>
  <c r="AE637" i="44"/>
  <c r="BS636" i="44"/>
  <c r="AE636" i="44"/>
  <c r="AG636" i="44"/>
  <c r="CA631" i="44"/>
  <c r="BS633" i="44"/>
  <c r="AC633" i="44"/>
  <c r="AG633" i="44"/>
  <c r="BS717" i="44"/>
  <c r="AE862" i="44"/>
  <c r="AE820" i="44"/>
  <c r="BS715" i="44"/>
  <c r="AE454" i="44"/>
  <c r="BS1009" i="44"/>
  <c r="BS864" i="44"/>
  <c r="BS942" i="44"/>
  <c r="BY564" i="44"/>
  <c r="BS564" i="44"/>
  <c r="AE564" i="44"/>
  <c r="AG564" i="44"/>
  <c r="AC551" i="44"/>
  <c r="AE551" i="44"/>
  <c r="AG551" i="44"/>
  <c r="BW567" i="44"/>
  <c r="BS567" i="44"/>
  <c r="AE567" i="44"/>
  <c r="AC567" i="44"/>
  <c r="AG567" i="44"/>
  <c r="AG440" i="44"/>
  <c r="AC440" i="44"/>
  <c r="AE440" i="44"/>
  <c r="AE436" i="44"/>
  <c r="AG436" i="44"/>
  <c r="AC436" i="44"/>
  <c r="AG817" i="44"/>
  <c r="AC817" i="44"/>
  <c r="AE817" i="44"/>
  <c r="AG815" i="44"/>
  <c r="AE815" i="44"/>
  <c r="AC815" i="44"/>
  <c r="AC805" i="44"/>
  <c r="AG805" i="44"/>
  <c r="AE805" i="44"/>
  <c r="AC792" i="44"/>
  <c r="AE792" i="44"/>
  <c r="AG792" i="44"/>
  <c r="AG796" i="44"/>
  <c r="AE796" i="44"/>
  <c r="AG607" i="44"/>
  <c r="AC607" i="44"/>
  <c r="AE607" i="44"/>
  <c r="AC601" i="44"/>
  <c r="AG597" i="44"/>
  <c r="BO597" i="44"/>
  <c r="BQ597" i="44"/>
  <c r="AE597" i="44"/>
  <c r="AC597" i="44"/>
  <c r="BS821" i="44"/>
  <c r="CC410" i="44"/>
  <c r="AG410" i="44"/>
  <c r="AC410" i="44"/>
  <c r="AG425" i="44"/>
  <c r="AC425" i="44"/>
  <c r="AE425" i="44"/>
  <c r="AC412" i="44"/>
  <c r="AG412" i="44"/>
  <c r="AE412" i="44"/>
  <c r="CC404" i="44"/>
  <c r="AG404" i="44"/>
  <c r="AE404" i="44"/>
  <c r="BS402" i="44"/>
  <c r="AE402" i="44"/>
  <c r="AG402" i="44"/>
  <c r="AC402" i="44"/>
  <c r="AC395" i="44"/>
  <c r="AE395" i="44"/>
  <c r="AG395" i="44"/>
  <c r="AC388" i="44"/>
  <c r="AE388" i="44"/>
  <c r="AG388" i="44"/>
  <c r="BS259" i="44"/>
  <c r="BS963" i="44"/>
  <c r="BU618" i="44"/>
  <c r="BS618" i="44"/>
  <c r="AE618" i="44"/>
  <c r="AC618" i="44"/>
  <c r="AG618" i="44"/>
  <c r="BW628" i="44"/>
  <c r="BS621" i="44"/>
  <c r="AG621" i="44"/>
  <c r="AE621" i="44"/>
  <c r="AC621" i="44"/>
  <c r="AG764" i="44"/>
  <c r="AC764" i="44"/>
  <c r="AE764" i="44"/>
  <c r="AC750" i="44"/>
  <c r="AE750" i="44"/>
  <c r="AG750" i="44"/>
  <c r="BQ332" i="44"/>
  <c r="AE332" i="44"/>
  <c r="AG332" i="44"/>
  <c r="AC332" i="44"/>
  <c r="AG324" i="44"/>
  <c r="AC324" i="44"/>
  <c r="AE324" i="44"/>
  <c r="BS317" i="44"/>
  <c r="AG317" i="44"/>
  <c r="AE317" i="44"/>
  <c r="AG310" i="44"/>
  <c r="AC310" i="44"/>
  <c r="AE310" i="44"/>
  <c r="BS82" i="44"/>
  <c r="BS53" i="44"/>
  <c r="BS826" i="44"/>
  <c r="BS823" i="44"/>
  <c r="BS460" i="44"/>
  <c r="BS218" i="44"/>
  <c r="BW218" i="44"/>
  <c r="AC218" i="44"/>
  <c r="AE218" i="44"/>
  <c r="AG218" i="44"/>
  <c r="BS204" i="44"/>
  <c r="AG204" i="44"/>
  <c r="AE204" i="44"/>
  <c r="AC204" i="44"/>
  <c r="BS227" i="44"/>
  <c r="AG227" i="44"/>
  <c r="AE227" i="44"/>
  <c r="AC227" i="44"/>
  <c r="BS191" i="44"/>
  <c r="AG191" i="44"/>
  <c r="AE191" i="44"/>
  <c r="AC191" i="44"/>
  <c r="BU214" i="44"/>
  <c r="CA214" i="44"/>
  <c r="AG214" i="44"/>
  <c r="AC214" i="44"/>
  <c r="AE214" i="44"/>
  <c r="BS237" i="44"/>
  <c r="AC237" i="44"/>
  <c r="AE237" i="44"/>
  <c r="BO201" i="44"/>
  <c r="BS201" i="44"/>
  <c r="AE201" i="44"/>
  <c r="AC201" i="44"/>
  <c r="AG201" i="44"/>
  <c r="BS842" i="44"/>
  <c r="AC842" i="44"/>
  <c r="AG884" i="44"/>
  <c r="BS903" i="44"/>
  <c r="BS284" i="44"/>
  <c r="AG284" i="44"/>
  <c r="AC284" i="44"/>
  <c r="AE284" i="44"/>
  <c r="AG288" i="44"/>
  <c r="AE293" i="44"/>
  <c r="AE298" i="44"/>
  <c r="AC298" i="44"/>
  <c r="AG298" i="44"/>
  <c r="AE835" i="44"/>
  <c r="AG835" i="44"/>
  <c r="AC835" i="44"/>
  <c r="AC838" i="44"/>
  <c r="AG838" i="44"/>
  <c r="AG697" i="44"/>
  <c r="AC697" i="44"/>
  <c r="AG696" i="44"/>
  <c r="BS696" i="44"/>
  <c r="AE696" i="44"/>
  <c r="AC696" i="44"/>
  <c r="BS523" i="44"/>
  <c r="AC523" i="44"/>
  <c r="AE523" i="44"/>
  <c r="AG523" i="44"/>
  <c r="BS522" i="44"/>
  <c r="AE522" i="44"/>
  <c r="AC522" i="44"/>
  <c r="AG522" i="44"/>
  <c r="CC509" i="44"/>
  <c r="BW509" i="44"/>
  <c r="AG509" i="44"/>
  <c r="AC509" i="44"/>
  <c r="CA519" i="44"/>
  <c r="BS519" i="44"/>
  <c r="AE519" i="44"/>
  <c r="AC519" i="44"/>
  <c r="AG519" i="44"/>
  <c r="CA379" i="44"/>
  <c r="AE379" i="44"/>
  <c r="AC379" i="44"/>
  <c r="AG379" i="44"/>
  <c r="BO382" i="44"/>
  <c r="AC382" i="44"/>
  <c r="AE382" i="44"/>
  <c r="AG382" i="44"/>
  <c r="BS375" i="44"/>
  <c r="AC375" i="44"/>
  <c r="AE375" i="44"/>
  <c r="AG375" i="44"/>
  <c r="BS61" i="44"/>
  <c r="BS713" i="44"/>
  <c r="BS542" i="44"/>
  <c r="AE542" i="44"/>
  <c r="AG542" i="44"/>
  <c r="BQ535" i="44"/>
  <c r="CC535" i="44"/>
  <c r="BS535" i="44"/>
  <c r="AE535" i="44"/>
  <c r="AG535" i="44"/>
  <c r="AC538" i="44"/>
  <c r="BS538" i="44"/>
  <c r="BU538" i="44"/>
  <c r="AG538" i="44"/>
  <c r="BS242" i="44"/>
  <c r="AG476" i="44"/>
  <c r="AE476" i="44"/>
  <c r="AC476" i="44"/>
  <c r="AE475" i="44"/>
  <c r="AG475" i="44"/>
  <c r="AC475" i="44"/>
  <c r="AG478" i="44"/>
  <c r="AC478" i="44"/>
  <c r="AE478" i="44"/>
  <c r="BS964" i="44"/>
  <c r="BS911" i="44"/>
  <c r="BS939" i="44"/>
  <c r="AE939" i="44"/>
  <c r="BS987" i="44"/>
  <c r="BS710" i="44"/>
  <c r="BS848" i="44"/>
  <c r="BS986" i="44"/>
  <c r="BS506" i="44"/>
  <c r="BW506" i="44"/>
  <c r="AE506" i="44"/>
  <c r="AC506" i="44"/>
  <c r="AG506" i="44"/>
  <c r="BS499" i="44"/>
  <c r="AE499" i="44"/>
  <c r="AG499" i="44"/>
  <c r="BU496" i="44"/>
  <c r="AE496" i="44"/>
  <c r="AC496" i="44"/>
  <c r="AG496" i="44"/>
  <c r="AG489" i="44"/>
  <c r="BS489" i="44"/>
  <c r="AE489" i="44"/>
  <c r="AC489" i="44"/>
  <c r="AG782" i="44"/>
  <c r="AC782" i="44"/>
  <c r="AE782" i="44"/>
  <c r="AE785" i="44"/>
  <c r="AG785" i="44"/>
  <c r="AC785" i="44"/>
  <c r="AE783" i="44"/>
  <c r="AC783" i="44"/>
  <c r="AG783" i="44"/>
  <c r="BS575" i="44"/>
  <c r="AG743" i="44"/>
  <c r="AC730" i="44"/>
  <c r="AG730" i="44"/>
  <c r="AE730" i="44"/>
  <c r="AG678" i="44"/>
  <c r="BS678" i="44"/>
  <c r="AC678" i="44"/>
  <c r="AE682" i="44"/>
  <c r="AG682" i="44"/>
  <c r="AC682" i="44"/>
  <c r="BS669" i="44"/>
  <c r="AE669" i="44"/>
  <c r="AC669" i="44"/>
  <c r="AE10" i="44"/>
  <c r="AG10" i="44"/>
  <c r="BQ304" i="44" l="1"/>
  <c r="CC614" i="44"/>
  <c r="BW276" i="44"/>
  <c r="BQ935" i="44"/>
  <c r="BU169" i="44"/>
  <c r="CC102" i="44"/>
  <c r="CC48" i="44"/>
  <c r="BQ983" i="44"/>
  <c r="CA499" i="44"/>
  <c r="CA924" i="44"/>
  <c r="CA584" i="44"/>
  <c r="CC523" i="44"/>
  <c r="BO196" i="44"/>
  <c r="CC524" i="44"/>
  <c r="BY590" i="44"/>
  <c r="BO642" i="44"/>
  <c r="CA125" i="44"/>
  <c r="CA625" i="44"/>
  <c r="BO400" i="44"/>
  <c r="CC532" i="44"/>
  <c r="BW120" i="44"/>
  <c r="BU283" i="44"/>
  <c r="CA35" i="44"/>
  <c r="CC395" i="44"/>
  <c r="CA508" i="44"/>
  <c r="BU929" i="44"/>
  <c r="BT53" i="44"/>
  <c r="BU53" i="44" s="1"/>
  <c r="BT877" i="44"/>
  <c r="BU877" i="44" s="1"/>
  <c r="BZ354" i="44"/>
  <c r="CA354" i="44" s="1"/>
  <c r="BZ585" i="44"/>
  <c r="CA585" i="44" s="1"/>
  <c r="BZ128" i="44"/>
  <c r="CA128" i="44" s="1"/>
  <c r="BN240" i="44"/>
  <c r="BO240" i="44" s="1"/>
  <c r="BN927" i="44"/>
  <c r="BO927" i="44" s="1"/>
  <c r="BV85" i="44"/>
  <c r="BW85" i="44" s="1"/>
  <c r="BV979" i="44"/>
  <c r="BW979" i="44" s="1"/>
  <c r="BP260" i="44"/>
  <c r="BQ260" i="44" s="1"/>
  <c r="BP199" i="44"/>
  <c r="BQ199" i="44" s="1"/>
  <c r="BP42" i="44"/>
  <c r="BQ42" i="44" s="1"/>
  <c r="BQ674" i="44"/>
  <c r="BU508" i="44"/>
  <c r="BW504" i="44"/>
  <c r="BU701" i="44"/>
  <c r="BO441" i="44"/>
  <c r="BO594" i="44"/>
  <c r="CA154" i="44"/>
  <c r="BQ11" i="44"/>
  <c r="BW153" i="44"/>
  <c r="CC343" i="44"/>
  <c r="BU849" i="44"/>
  <c r="BU61" i="44"/>
  <c r="BT925" i="44"/>
  <c r="BU925" i="44" s="1"/>
  <c r="BT364" i="44"/>
  <c r="BU364" i="44" s="1"/>
  <c r="BT306" i="44"/>
  <c r="BU306" i="44" s="1"/>
  <c r="BT334" i="44"/>
  <c r="BU334" i="44" s="1"/>
  <c r="BZ74" i="44"/>
  <c r="CA74" i="44" s="1"/>
  <c r="BZ47" i="44"/>
  <c r="CA47" i="44" s="1"/>
  <c r="BZ587" i="44"/>
  <c r="CA587" i="44" s="1"/>
  <c r="BX390" i="44"/>
  <c r="BY390" i="44" s="1"/>
  <c r="BN155" i="44"/>
  <c r="BO155" i="44" s="1"/>
  <c r="BN451" i="44"/>
  <c r="BO451" i="44" s="1"/>
  <c r="BV246" i="44"/>
  <c r="BW246" i="44" s="1"/>
  <c r="BV193" i="44"/>
  <c r="BW193" i="44" s="1"/>
  <c r="CC941" i="44"/>
  <c r="BW495" i="44"/>
  <c r="BU624" i="44"/>
  <c r="BU498" i="44"/>
  <c r="CA541" i="44"/>
  <c r="CA547" i="44"/>
  <c r="BQ275" i="44"/>
  <c r="CA621" i="44"/>
  <c r="CC551" i="44"/>
  <c r="BU541" i="44"/>
  <c r="CA510" i="44"/>
  <c r="BO238" i="44"/>
  <c r="CC485" i="44"/>
  <c r="BQ644" i="44"/>
  <c r="BW107" i="44"/>
  <c r="CA851" i="44"/>
  <c r="CA914" i="44"/>
  <c r="CA463" i="44"/>
  <c r="CA575" i="44"/>
  <c r="BW464" i="44"/>
  <c r="CB873" i="44"/>
  <c r="CC873" i="44" s="1"/>
  <c r="CB608" i="44"/>
  <c r="CC608" i="44" s="1"/>
  <c r="CB37" i="44"/>
  <c r="CC37" i="44" s="1"/>
  <c r="BT559" i="44"/>
  <c r="BU559" i="44" s="1"/>
  <c r="BT909" i="44"/>
  <c r="BU909" i="44" s="1"/>
  <c r="BT917" i="44"/>
  <c r="BU917" i="44" s="1"/>
  <c r="BZ255" i="44"/>
  <c r="CA255" i="44" s="1"/>
  <c r="BZ36" i="44"/>
  <c r="CA36" i="44" s="1"/>
  <c r="BZ526" i="44"/>
  <c r="CA526" i="44" s="1"/>
  <c r="BZ521" i="44"/>
  <c r="CA521" i="44" s="1"/>
  <c r="BZ684" i="44"/>
  <c r="CA684" i="44" s="1"/>
  <c r="BZ574" i="44"/>
  <c r="CA574" i="44" s="1"/>
  <c r="BZ60" i="44"/>
  <c r="CA60" i="44" s="1"/>
  <c r="BN681" i="44"/>
  <c r="BO681" i="44" s="1"/>
  <c r="BN588" i="44"/>
  <c r="BO588" i="44" s="1"/>
  <c r="BV470" i="44"/>
  <c r="BW470" i="44" s="1"/>
  <c r="BP987" i="44"/>
  <c r="BQ987" i="44" s="1"/>
  <c r="BP18" i="44"/>
  <c r="BQ18" i="44" s="1"/>
  <c r="BP517" i="44"/>
  <c r="BQ517" i="44" s="1"/>
  <c r="CA637" i="44"/>
  <c r="CC659" i="44"/>
  <c r="BO509" i="44"/>
  <c r="BQ653" i="44"/>
  <c r="BW537" i="44"/>
  <c r="BW365" i="44"/>
  <c r="BU599" i="44"/>
  <c r="BU345" i="44"/>
  <c r="BO497" i="44"/>
  <c r="CA238" i="44"/>
  <c r="BY485" i="44"/>
  <c r="BO690" i="44"/>
  <c r="BQ876" i="44"/>
  <c r="BQ451" i="44"/>
  <c r="CA25" i="44"/>
  <c r="CA957" i="44"/>
  <c r="CC584" i="44"/>
  <c r="BU47" i="44"/>
  <c r="CB849" i="44"/>
  <c r="CC849" i="44" s="1"/>
  <c r="CB271" i="44"/>
  <c r="CC271" i="44" s="1"/>
  <c r="BT510" i="44"/>
  <c r="BU510" i="44" s="1"/>
  <c r="BZ251" i="44"/>
  <c r="CA251" i="44" s="1"/>
  <c r="BZ138" i="44"/>
  <c r="CA138" i="44" s="1"/>
  <c r="BZ166" i="44"/>
  <c r="CA166" i="44" s="1"/>
  <c r="BZ211" i="44"/>
  <c r="CA211" i="44" s="1"/>
  <c r="BN344" i="44"/>
  <c r="BO344" i="44" s="1"/>
  <c r="CA696" i="44"/>
  <c r="BQ298" i="44"/>
  <c r="BU597" i="44"/>
  <c r="BU403" i="44"/>
  <c r="BO603" i="44"/>
  <c r="CC908" i="44"/>
  <c r="BO315" i="44"/>
  <c r="CA687" i="44"/>
  <c r="BY473" i="44"/>
  <c r="BY543" i="44"/>
  <c r="BO376" i="44"/>
  <c r="BO282" i="44"/>
  <c r="BW877" i="44"/>
  <c r="BU145" i="44"/>
  <c r="BQ895" i="44"/>
  <c r="BW129" i="44"/>
  <c r="BQ942" i="44"/>
  <c r="CA583" i="44"/>
  <c r="BW917" i="44"/>
  <c r="CB992" i="44"/>
  <c r="CC992" i="44" s="1"/>
  <c r="BT36" i="44"/>
  <c r="BU36" i="44" s="1"/>
  <c r="BT25" i="44"/>
  <c r="BU25" i="44" s="1"/>
  <c r="BT163" i="44"/>
  <c r="BU163" i="44" s="1"/>
  <c r="BT573" i="44"/>
  <c r="BU573" i="44" s="1"/>
  <c r="BZ888" i="44"/>
  <c r="CA888" i="44" s="1"/>
  <c r="BZ598" i="44"/>
  <c r="CA598" i="44" s="1"/>
  <c r="BZ679" i="44"/>
  <c r="CA679" i="44" s="1"/>
  <c r="BZ702" i="44"/>
  <c r="CA702" i="44" s="1"/>
  <c r="BZ903" i="44"/>
  <c r="CA903" i="44" s="1"/>
  <c r="BN289" i="44"/>
  <c r="BO289" i="44" s="1"/>
  <c r="BN306" i="44"/>
  <c r="BO306" i="44" s="1"/>
  <c r="BW284" i="44"/>
  <c r="BQ684" i="44"/>
  <c r="CC538" i="44"/>
  <c r="BU379" i="44"/>
  <c r="CA220" i="44"/>
  <c r="BY323" i="44"/>
  <c r="BQ446" i="44"/>
  <c r="CA642" i="44"/>
  <c r="BY599" i="44"/>
  <c r="BQ662" i="44"/>
  <c r="BU232" i="44"/>
  <c r="BW595" i="44"/>
  <c r="CC889" i="44"/>
  <c r="CC173" i="44"/>
  <c r="BU111" i="44"/>
  <c r="CC468" i="44"/>
  <c r="BO826" i="44"/>
  <c r="AE47" i="47"/>
  <c r="AF47" i="47" s="1"/>
  <c r="AE27" i="47"/>
  <c r="AF27" i="47" s="1"/>
  <c r="AE36" i="47"/>
  <c r="AF36" i="47" s="1"/>
  <c r="K44" i="47"/>
  <c r="L44" i="47" s="1"/>
  <c r="K17" i="47"/>
  <c r="L17" i="47" s="1"/>
  <c r="K14" i="47"/>
  <c r="L14" i="47" s="1"/>
  <c r="K23" i="47"/>
  <c r="L23" i="47" s="1"/>
  <c r="BQ425" i="44"/>
  <c r="BO472" i="44"/>
  <c r="CA32" i="44"/>
  <c r="CA109" i="44"/>
  <c r="BO236" i="44"/>
  <c r="BQ190" i="44"/>
  <c r="BQ407" i="44"/>
  <c r="BO367" i="44"/>
  <c r="BO499" i="44"/>
  <c r="BW991" i="44"/>
  <c r="BU92" i="44"/>
  <c r="CB913" i="44"/>
  <c r="CC913" i="44" s="1"/>
  <c r="CB117" i="44"/>
  <c r="CC117" i="44" s="1"/>
  <c r="CC632" i="44"/>
  <c r="CA861" i="44"/>
  <c r="CC934" i="44"/>
  <c r="BU85" i="44"/>
  <c r="CB610" i="44"/>
  <c r="CC610" i="44" s="1"/>
  <c r="CA682" i="44"/>
  <c r="CC695" i="44"/>
  <c r="CA331" i="44"/>
  <c r="BU123" i="44"/>
  <c r="CA938" i="44"/>
  <c r="BU564" i="44"/>
  <c r="BU525" i="44"/>
  <c r="CC611" i="44"/>
  <c r="CA469" i="44"/>
  <c r="CA247" i="44"/>
  <c r="BU449" i="44"/>
  <c r="BU499" i="44"/>
  <c r="CC597" i="44"/>
  <c r="BU509" i="44"/>
  <c r="CA607" i="44"/>
  <c r="CA370" i="44"/>
  <c r="CA321" i="44"/>
  <c r="CC326" i="44"/>
  <c r="BU568" i="44"/>
  <c r="CA19" i="44"/>
  <c r="BU697" i="44"/>
  <c r="BU607" i="44"/>
  <c r="BU484" i="44"/>
  <c r="CA474" i="44"/>
  <c r="BU14" i="44"/>
  <c r="CA222" i="44"/>
  <c r="CA664" i="44"/>
  <c r="BU154" i="44"/>
  <c r="BY115" i="44"/>
  <c r="BT340" i="44"/>
  <c r="BU340" i="44" s="1"/>
  <c r="CC116" i="44"/>
  <c r="CC188" i="44"/>
  <c r="CC914" i="44"/>
  <c r="CC473" i="44"/>
  <c r="CC456" i="44"/>
  <c r="CC949" i="44"/>
  <c r="BU88" i="44"/>
  <c r="BU674" i="44"/>
  <c r="BU914" i="44"/>
  <c r="BU884" i="44"/>
  <c r="BU577" i="44"/>
  <c r="CA993" i="44"/>
  <c r="CA538" i="44"/>
  <c r="CA297" i="44"/>
  <c r="CA553" i="44"/>
  <c r="CA55" i="44"/>
  <c r="BO450" i="44"/>
  <c r="BO724" i="44"/>
  <c r="BO559" i="44"/>
  <c r="BW202" i="44"/>
  <c r="BW682" i="44"/>
  <c r="BW686" i="44"/>
  <c r="BW482" i="44"/>
  <c r="BW592" i="44"/>
  <c r="BW647" i="44"/>
  <c r="BQ155" i="44"/>
  <c r="BQ583" i="44"/>
  <c r="BQ986" i="44"/>
  <c r="BQ237" i="44"/>
  <c r="BQ725" i="44"/>
  <c r="BQ239" i="44"/>
  <c r="BQ180" i="44"/>
  <c r="CC450" i="44"/>
  <c r="S45" i="47"/>
  <c r="T45" i="47" s="1"/>
  <c r="CA551" i="44"/>
  <c r="BO720" i="44"/>
  <c r="BU211" i="44"/>
  <c r="BU385" i="44"/>
  <c r="CC590" i="44"/>
  <c r="BY378" i="44"/>
  <c r="BY441" i="44"/>
  <c r="BQ526" i="44"/>
  <c r="CA616" i="44"/>
  <c r="BU108" i="44"/>
  <c r="BQ990" i="44"/>
  <c r="CA266" i="44"/>
  <c r="BQ457" i="44"/>
  <c r="CA110" i="44"/>
  <c r="CA119" i="44"/>
  <c r="BO872" i="44"/>
  <c r="BU342" i="44"/>
  <c r="BU55" i="44"/>
  <c r="BU344" i="44"/>
  <c r="CC40" i="44"/>
  <c r="U24" i="47"/>
  <c r="V24" i="47" s="1"/>
  <c r="S42" i="47"/>
  <c r="T42" i="47" s="1"/>
  <c r="K12" i="47"/>
  <c r="L12" i="47" s="1"/>
  <c r="K6" i="47"/>
  <c r="L6" i="47" s="1"/>
  <c r="K55" i="47"/>
  <c r="L55" i="47" s="1"/>
  <c r="M36" i="47"/>
  <c r="N36" i="47" s="1"/>
  <c r="Q27" i="47"/>
  <c r="R27" i="47" s="1"/>
  <c r="BV671" i="44"/>
  <c r="BW671" i="44" s="1"/>
  <c r="BP159" i="44"/>
  <c r="BQ159" i="44" s="1"/>
  <c r="BN445" i="44"/>
  <c r="BO445" i="44" s="1"/>
  <c r="BN436" i="44"/>
  <c r="BO436" i="44" s="1"/>
  <c r="BN475" i="44"/>
  <c r="BO475" i="44" s="1"/>
  <c r="BN874" i="44"/>
  <c r="BO874" i="44" s="1"/>
  <c r="BN607" i="44"/>
  <c r="BO607" i="44" s="1"/>
  <c r="BN923" i="44"/>
  <c r="BO923" i="44" s="1"/>
  <c r="CB568" i="44"/>
  <c r="CC568" i="44" s="1"/>
  <c r="CB413" i="44"/>
  <c r="CC413" i="44" s="1"/>
  <c r="BT547" i="44"/>
  <c r="BU547" i="44" s="1"/>
  <c r="BT889" i="44"/>
  <c r="BU889" i="44" s="1"/>
  <c r="BT726" i="44"/>
  <c r="BU726" i="44" s="1"/>
  <c r="BT358" i="44"/>
  <c r="BU358" i="44" s="1"/>
  <c r="BT916" i="44"/>
  <c r="BU916" i="44" s="1"/>
  <c r="BT826" i="44"/>
  <c r="BU826" i="44" s="1"/>
  <c r="BT31" i="44"/>
  <c r="BU31" i="44" s="1"/>
  <c r="BZ174" i="44"/>
  <c r="CA174" i="44" s="1"/>
  <c r="BZ565" i="44"/>
  <c r="CA565" i="44" s="1"/>
  <c r="BZ711" i="44"/>
  <c r="CA711" i="44" s="1"/>
  <c r="BZ356" i="44"/>
  <c r="CA356" i="44" s="1"/>
  <c r="M35" i="47"/>
  <c r="N35" i="47" s="1"/>
  <c r="CA445" i="44"/>
  <c r="BU229" i="44"/>
  <c r="BU972" i="44"/>
  <c r="BQ889" i="44"/>
  <c r="CA169" i="44"/>
  <c r="BQ120" i="44"/>
  <c r="CA44" i="44"/>
  <c r="CA977" i="44"/>
  <c r="BQ176" i="44"/>
  <c r="CC53" i="44"/>
  <c r="BU52" i="44"/>
  <c r="BU30" i="44"/>
  <c r="BU908" i="44"/>
  <c r="U49" i="47"/>
  <c r="V49" i="47" s="1"/>
  <c r="M61" i="47"/>
  <c r="N61" i="47" s="1"/>
  <c r="M20" i="47"/>
  <c r="N20" i="47" s="1"/>
  <c r="U43" i="47"/>
  <c r="V43" i="47" s="1"/>
  <c r="K36" i="47"/>
  <c r="L36" i="47" s="1"/>
  <c r="M27" i="47"/>
  <c r="N27" i="47" s="1"/>
  <c r="S27" i="47"/>
  <c r="T27" i="47" s="1"/>
  <c r="CC983" i="44"/>
  <c r="BX408" i="44"/>
  <c r="BY408" i="44" s="1"/>
  <c r="BX531" i="44"/>
  <c r="BY531" i="44" s="1"/>
  <c r="BX592" i="44"/>
  <c r="BY592" i="44" s="1"/>
  <c r="BV971" i="44"/>
  <c r="BW971" i="44" s="1"/>
  <c r="BP79" i="44"/>
  <c r="BQ79" i="44" s="1"/>
  <c r="BP307" i="44"/>
  <c r="BQ307" i="44" s="1"/>
  <c r="BP66" i="44"/>
  <c r="BQ66" i="44" s="1"/>
  <c r="BP101" i="44"/>
  <c r="BQ101" i="44" s="1"/>
  <c r="BP316" i="44"/>
  <c r="BQ316" i="44" s="1"/>
  <c r="BP498" i="44"/>
  <c r="BQ498" i="44" s="1"/>
  <c r="BN297" i="44"/>
  <c r="BO297" i="44" s="1"/>
  <c r="BN439" i="44"/>
  <c r="BO439" i="44" s="1"/>
  <c r="BN542" i="44"/>
  <c r="BO542" i="44" s="1"/>
  <c r="CB502" i="44"/>
  <c r="CC502" i="44" s="1"/>
  <c r="CB478" i="44"/>
  <c r="CC478" i="44" s="1"/>
  <c r="CB292" i="44"/>
  <c r="CC292" i="44" s="1"/>
  <c r="CB495" i="44"/>
  <c r="CC495" i="44" s="1"/>
  <c r="CB187" i="44"/>
  <c r="CC187" i="44" s="1"/>
  <c r="CB185" i="44"/>
  <c r="CC185" i="44" s="1"/>
  <c r="BT961" i="44"/>
  <c r="BU961" i="44" s="1"/>
  <c r="BZ90" i="44"/>
  <c r="CA90" i="44" s="1"/>
  <c r="BZ595" i="44"/>
  <c r="CA595" i="44" s="1"/>
  <c r="BZ501" i="44"/>
  <c r="CA501" i="44" s="1"/>
  <c r="BZ457" i="44"/>
  <c r="CA457" i="44" s="1"/>
  <c r="BZ532" i="44"/>
  <c r="CA532" i="44" s="1"/>
  <c r="BZ822" i="44"/>
  <c r="CA822" i="44" s="1"/>
  <c r="M16" i="47"/>
  <c r="N16" i="47" s="1"/>
  <c r="BY522" i="44"/>
  <c r="BU199" i="44"/>
  <c r="CC559" i="44"/>
  <c r="BY435" i="44"/>
  <c r="CA539" i="44"/>
  <c r="BW546" i="44"/>
  <c r="CC200" i="44"/>
  <c r="BO328" i="44"/>
  <c r="BQ505" i="44"/>
  <c r="BQ529" i="44"/>
  <c r="BW485" i="44"/>
  <c r="BU658" i="44"/>
  <c r="CA13" i="44"/>
  <c r="BU891" i="44"/>
  <c r="CC184" i="44"/>
  <c r="Q33" i="47"/>
  <c r="R33" i="47" s="1"/>
  <c r="K51" i="47"/>
  <c r="L51" i="47" s="1"/>
  <c r="K37" i="47"/>
  <c r="L37" i="47" s="1"/>
  <c r="K27" i="47"/>
  <c r="L27" i="47" s="1"/>
  <c r="AT11" i="51"/>
  <c r="U27" i="47"/>
  <c r="V27" i="47" s="1"/>
  <c r="M47" i="47"/>
  <c r="N47" i="47" s="1"/>
  <c r="BX210" i="44"/>
  <c r="BY210" i="44" s="1"/>
  <c r="BX621" i="44"/>
  <c r="BY621" i="44" s="1"/>
  <c r="BV560" i="44"/>
  <c r="BW560" i="44" s="1"/>
  <c r="BP856" i="44"/>
  <c r="BQ856" i="44" s="1"/>
  <c r="BP118" i="44"/>
  <c r="BQ118" i="44" s="1"/>
  <c r="CB130" i="44"/>
  <c r="CC130" i="44" s="1"/>
  <c r="CB932" i="44"/>
  <c r="CC932" i="44" s="1"/>
  <c r="CB240" i="44"/>
  <c r="CC240" i="44" s="1"/>
  <c r="BT180" i="44"/>
  <c r="BU180" i="44" s="1"/>
  <c r="BT40" i="44"/>
  <c r="BU40" i="44" s="1"/>
  <c r="BZ960" i="44"/>
  <c r="CA960" i="44" s="1"/>
  <c r="BZ487" i="44"/>
  <c r="CA487" i="44" s="1"/>
  <c r="BZ909" i="44"/>
  <c r="CA909" i="44" s="1"/>
  <c r="BZ875" i="44"/>
  <c r="CA875" i="44" s="1"/>
  <c r="BZ400" i="44"/>
  <c r="CA400" i="44" s="1"/>
  <c r="BZ20" i="44"/>
  <c r="CA20" i="44" s="1"/>
  <c r="BY235" i="44"/>
  <c r="CC487" i="44"/>
  <c r="BW281" i="44"/>
  <c r="BW582" i="44"/>
  <c r="BO563" i="44"/>
  <c r="BO909" i="44"/>
  <c r="CC698" i="44"/>
  <c r="BO107" i="44"/>
  <c r="BQ163" i="44"/>
  <c r="CA118" i="44"/>
  <c r="K31" i="47"/>
  <c r="L31" i="47" s="1"/>
  <c r="M57" i="47"/>
  <c r="N57" i="47" s="1"/>
  <c r="AT7" i="51"/>
  <c r="U15" i="47"/>
  <c r="V15" i="47" s="1"/>
  <c r="BT176" i="44"/>
  <c r="BU176" i="44" s="1"/>
  <c r="BT262" i="44"/>
  <c r="BU262" i="44" s="1"/>
  <c r="BT505" i="44"/>
  <c r="BU505" i="44" s="1"/>
  <c r="BT873" i="44"/>
  <c r="BU873" i="44" s="1"/>
  <c r="BZ627" i="44"/>
  <c r="CA627" i="44" s="1"/>
  <c r="BZ582" i="44"/>
  <c r="CA582" i="44" s="1"/>
  <c r="CA280" i="44"/>
  <c r="CC258" i="44"/>
  <c r="CC851" i="44"/>
  <c r="M13" i="47"/>
  <c r="N13" i="47" s="1"/>
  <c r="M10" i="47"/>
  <c r="N10" i="47" s="1"/>
  <c r="O22" i="47"/>
  <c r="P22" i="47" s="1"/>
  <c r="U18" i="47"/>
  <c r="V18" i="47" s="1"/>
  <c r="AT13" i="51"/>
  <c r="U32" i="47"/>
  <c r="V32" i="47" s="1"/>
  <c r="BW348" i="44"/>
  <c r="CA700" i="44"/>
  <c r="CC894" i="44"/>
  <c r="CC912" i="44"/>
  <c r="CC177" i="44"/>
  <c r="CC120" i="44"/>
  <c r="CC893" i="44"/>
  <c r="CC86" i="44"/>
  <c r="BU974" i="44"/>
  <c r="BO952" i="44"/>
  <c r="BW629" i="44"/>
  <c r="BX530" i="44"/>
  <c r="BY530" i="44" s="1"/>
  <c r="BN286" i="44"/>
  <c r="BO286" i="44" s="1"/>
  <c r="BV976" i="44"/>
  <c r="BW976" i="44" s="1"/>
  <c r="BP145" i="44"/>
  <c r="BQ145" i="44" s="1"/>
  <c r="BP993" i="44"/>
  <c r="BQ993" i="44" s="1"/>
  <c r="BP947" i="44"/>
  <c r="BQ947" i="44" s="1"/>
  <c r="BQ496" i="44"/>
  <c r="BQ478" i="44"/>
  <c r="BQ476" i="44"/>
  <c r="CC650" i="44"/>
  <c r="CA649" i="44"/>
  <c r="CA502" i="44"/>
  <c r="CA120" i="44"/>
  <c r="BQ941" i="44"/>
  <c r="BT881" i="44"/>
  <c r="BU881" i="44" s="1"/>
  <c r="BZ455" i="44"/>
  <c r="CA455" i="44" s="1"/>
  <c r="BP587" i="44"/>
  <c r="BQ587" i="44" s="1"/>
  <c r="CA597" i="44"/>
  <c r="CC607" i="44"/>
  <c r="BU931" i="44"/>
  <c r="BO120" i="44"/>
  <c r="BU985" i="44"/>
  <c r="BZ467" i="44"/>
  <c r="CA467" i="44" s="1"/>
  <c r="BN843" i="44"/>
  <c r="BO843" i="44" s="1"/>
  <c r="BU312" i="44"/>
  <c r="BO616" i="44"/>
  <c r="BW973" i="44"/>
  <c r="CB856" i="44"/>
  <c r="CC856" i="44" s="1"/>
  <c r="BT400" i="44"/>
  <c r="BU400" i="44" s="1"/>
  <c r="BZ101" i="44"/>
  <c r="CA101" i="44" s="1"/>
  <c r="BX124" i="44"/>
  <c r="BY124" i="44" s="1"/>
  <c r="BO235" i="44"/>
  <c r="CC224" i="44"/>
  <c r="BY821" i="44"/>
  <c r="CA639" i="44"/>
  <c r="CC840" i="44"/>
  <c r="CB900" i="44"/>
  <c r="CC900" i="44" s="1"/>
  <c r="CB268" i="44"/>
  <c r="CC268" i="44" s="1"/>
  <c r="BT242" i="44"/>
  <c r="BU242" i="44" s="1"/>
  <c r="BT991" i="44"/>
  <c r="BU991" i="44" s="1"/>
  <c r="BZ264" i="44"/>
  <c r="CA264" i="44" s="1"/>
  <c r="BX240" i="44"/>
  <c r="BY240" i="44" s="1"/>
  <c r="BX950" i="44"/>
  <c r="BY950" i="44" s="1"/>
  <c r="BN65" i="44"/>
  <c r="BO65" i="44" s="1"/>
  <c r="BW233" i="44"/>
  <c r="BY366" i="44"/>
  <c r="CC380" i="44"/>
  <c r="CA232" i="44"/>
  <c r="BW428" i="44"/>
  <c r="BU536" i="44"/>
  <c r="BW108" i="44"/>
  <c r="CA45" i="44"/>
  <c r="CC75" i="44"/>
  <c r="BY669" i="44"/>
  <c r="BY536" i="44"/>
  <c r="CB357" i="44"/>
  <c r="CC357" i="44" s="1"/>
  <c r="BT901" i="44"/>
  <c r="BU901" i="44" s="1"/>
  <c r="BT728" i="44"/>
  <c r="BU728" i="44" s="1"/>
  <c r="BX465" i="44"/>
  <c r="BY465" i="44" s="1"/>
  <c r="BO535" i="44"/>
  <c r="BY567" i="44"/>
  <c r="BQ482" i="44"/>
  <c r="BY387" i="44"/>
  <c r="BO409" i="44"/>
  <c r="CA367" i="44"/>
  <c r="CA226" i="44"/>
  <c r="BO119" i="44"/>
  <c r="CA424" i="44"/>
  <c r="BO599" i="44"/>
  <c r="CA563" i="44"/>
  <c r="BW510" i="44"/>
  <c r="BY228" i="44"/>
  <c r="BO312" i="44"/>
  <c r="BW491" i="44"/>
  <c r="BU406" i="44"/>
  <c r="CC428" i="44"/>
  <c r="CC206" i="44"/>
  <c r="BQ532" i="44"/>
  <c r="BY282" i="44"/>
  <c r="BY333" i="44"/>
  <c r="BU421" i="44"/>
  <c r="CC604" i="44"/>
  <c r="CC179" i="44"/>
  <c r="CA113" i="44"/>
  <c r="BW889" i="44"/>
  <c r="BU870" i="44"/>
  <c r="BY994" i="44"/>
  <c r="BQ343" i="44"/>
  <c r="BQ259" i="44"/>
  <c r="BQ844" i="44"/>
  <c r="CA241" i="44"/>
  <c r="CA161" i="44"/>
  <c r="CA452" i="44"/>
  <c r="CA345" i="44"/>
  <c r="CA65" i="44"/>
  <c r="CA873" i="44"/>
  <c r="CA39" i="44"/>
  <c r="BQ29" i="44"/>
  <c r="CC96" i="44"/>
  <c r="CC575" i="44"/>
  <c r="CC922" i="44"/>
  <c r="BY937" i="44"/>
  <c r="CC965" i="44"/>
  <c r="CC947" i="44"/>
  <c r="CC82" i="44"/>
  <c r="CC355" i="44"/>
  <c r="BY573" i="44"/>
  <c r="BO356" i="44"/>
  <c r="BO569" i="44"/>
  <c r="BO915" i="44"/>
  <c r="BO876" i="44"/>
  <c r="BW69" i="44"/>
  <c r="BW355" i="44"/>
  <c r="BW974" i="44"/>
  <c r="BU463" i="44"/>
  <c r="CA570" i="44"/>
  <c r="BO110" i="44"/>
  <c r="BV855" i="44"/>
  <c r="BW855" i="44" s="1"/>
  <c r="BT32" i="44"/>
  <c r="BU32" i="44" s="1"/>
  <c r="BN454" i="44"/>
  <c r="BO454" i="44" s="1"/>
  <c r="CC284" i="44"/>
  <c r="BO237" i="44"/>
  <c r="BW227" i="44"/>
  <c r="BO618" i="44"/>
  <c r="CA651" i="44"/>
  <c r="BO211" i="44"/>
  <c r="BW535" i="44"/>
  <c r="BW214" i="44"/>
  <c r="CC191" i="44"/>
  <c r="CA204" i="44"/>
  <c r="CA436" i="44"/>
  <c r="BY13" i="44"/>
  <c r="BU502" i="44"/>
  <c r="BW304" i="44"/>
  <c r="CA207" i="44"/>
  <c r="BW220" i="44"/>
  <c r="CC197" i="44"/>
  <c r="BO370" i="44"/>
  <c r="BQ547" i="44"/>
  <c r="BU670" i="44"/>
  <c r="CA497" i="44"/>
  <c r="BW539" i="44"/>
  <c r="BU483" i="44"/>
  <c r="BY520" i="44"/>
  <c r="CA512" i="44"/>
  <c r="BO565" i="44"/>
  <c r="CA472" i="44"/>
  <c r="CC470" i="44"/>
  <c r="CA361" i="44"/>
  <c r="CA231" i="44"/>
  <c r="CC626" i="44"/>
  <c r="CA397" i="44"/>
  <c r="CC959" i="44"/>
  <c r="BY130" i="44"/>
  <c r="BO97" i="44"/>
  <c r="BU109" i="44"/>
  <c r="BW163" i="44"/>
  <c r="BW954" i="44"/>
  <c r="BW933" i="44"/>
  <c r="CC933" i="44"/>
  <c r="BU93" i="44"/>
  <c r="CC954" i="44"/>
  <c r="BQ36" i="44"/>
  <c r="BQ824" i="44"/>
  <c r="BQ56" i="44"/>
  <c r="BQ961" i="44"/>
  <c r="CA98" i="44"/>
  <c r="BQ580" i="44"/>
  <c r="CA825" i="44"/>
  <c r="CA936" i="44"/>
  <c r="CA96" i="44"/>
  <c r="BQ116" i="44"/>
  <c r="CC937" i="44"/>
  <c r="CC344" i="44"/>
  <c r="CC17" i="44"/>
  <c r="BO268" i="44"/>
  <c r="BW576" i="44"/>
  <c r="BU721" i="44"/>
  <c r="BU963" i="44"/>
  <c r="BU943" i="44"/>
  <c r="BU968" i="44"/>
  <c r="BW37" i="44"/>
  <c r="BO884" i="44"/>
  <c r="CC587" i="44"/>
  <c r="BO79" i="44"/>
  <c r="BU251" i="44"/>
  <c r="BT13" i="44"/>
  <c r="BU13" i="44" s="1"/>
  <c r="BN249" i="44"/>
  <c r="BO249" i="44" s="1"/>
  <c r="BN572" i="44"/>
  <c r="BO572" i="44" s="1"/>
  <c r="BN903" i="44"/>
  <c r="BO903" i="44" s="1"/>
  <c r="BN112" i="44"/>
  <c r="BO112" i="44" s="1"/>
  <c r="BP133" i="44"/>
  <c r="BQ133" i="44" s="1"/>
  <c r="CC218" i="44"/>
  <c r="BU324" i="44"/>
  <c r="BO691" i="44"/>
  <c r="BO207" i="44"/>
  <c r="BY498" i="44"/>
  <c r="BQ322" i="44"/>
  <c r="CC625" i="44"/>
  <c r="CC539" i="44"/>
  <c r="BY447" i="44"/>
  <c r="CA640" i="44"/>
  <c r="BY512" i="44"/>
  <c r="CC556" i="44"/>
  <c r="CC560" i="44"/>
  <c r="BW641" i="44"/>
  <c r="CC529" i="44"/>
  <c r="BQ530" i="44"/>
  <c r="BW676" i="44"/>
  <c r="CA536" i="44"/>
  <c r="BU282" i="44"/>
  <c r="BW638" i="44"/>
  <c r="CC108" i="44"/>
  <c r="BW937" i="44"/>
  <c r="CA182" i="44"/>
  <c r="CC183" i="44"/>
  <c r="CC971" i="44"/>
  <c r="BQ44" i="44"/>
  <c r="BQ726" i="44"/>
  <c r="BQ184" i="44"/>
  <c r="BQ709" i="44"/>
  <c r="BQ273" i="44"/>
  <c r="BQ584" i="44"/>
  <c r="CA714" i="44"/>
  <c r="CA254" i="44"/>
  <c r="CA465" i="44"/>
  <c r="CA954" i="44"/>
  <c r="CA261" i="44"/>
  <c r="CA142" i="44"/>
  <c r="CA61" i="44"/>
  <c r="CA944" i="44"/>
  <c r="CA926" i="44"/>
  <c r="BU158" i="44"/>
  <c r="CC891" i="44"/>
  <c r="CC719" i="44"/>
  <c r="BY78" i="44"/>
  <c r="CC588" i="44"/>
  <c r="CC865" i="44"/>
  <c r="CC14" i="44"/>
  <c r="BY32" i="44"/>
  <c r="BY712" i="44"/>
  <c r="CC111" i="44"/>
  <c r="BU121" i="44"/>
  <c r="BO239" i="44"/>
  <c r="BU452" i="44"/>
  <c r="BU569" i="44"/>
  <c r="BU819" i="44"/>
  <c r="BU27" i="44"/>
  <c r="BU957" i="44"/>
  <c r="BU255" i="44"/>
  <c r="CC939" i="44"/>
  <c r="CC19" i="44"/>
  <c r="BO986" i="44"/>
  <c r="CB44" i="44"/>
  <c r="CC44" i="44" s="1"/>
  <c r="CB902" i="44"/>
  <c r="CC902" i="44" s="1"/>
  <c r="BT858" i="44"/>
  <c r="BU858" i="44" s="1"/>
  <c r="BT574" i="44"/>
  <c r="BU574" i="44" s="1"/>
  <c r="BT58" i="44"/>
  <c r="BU58" i="44" s="1"/>
  <c r="BN571" i="44"/>
  <c r="BO571" i="44" s="1"/>
  <c r="BV945" i="44"/>
  <c r="BW945" i="44" s="1"/>
  <c r="BP578" i="44"/>
  <c r="BQ578" i="44" s="1"/>
  <c r="BO523" i="44"/>
  <c r="BQ227" i="44"/>
  <c r="BW525" i="44"/>
  <c r="BW211" i="44"/>
  <c r="CA481" i="44"/>
  <c r="BQ514" i="44"/>
  <c r="BO331" i="44"/>
  <c r="CC448" i="44"/>
  <c r="BO550" i="44"/>
  <c r="BW497" i="44"/>
  <c r="BU487" i="44"/>
  <c r="BO281" i="44"/>
  <c r="BY372" i="44"/>
  <c r="BU523" i="44"/>
  <c r="CC696" i="44"/>
  <c r="BO697" i="44"/>
  <c r="BO861" i="44"/>
  <c r="CA388" i="44"/>
  <c r="CA633" i="44"/>
  <c r="CC431" i="44"/>
  <c r="BU60" i="44"/>
  <c r="BW691" i="44"/>
  <c r="CC286" i="44"/>
  <c r="CA202" i="44"/>
  <c r="CC620" i="44"/>
  <c r="BU481" i="44"/>
  <c r="BY480" i="44"/>
  <c r="BW374" i="44"/>
  <c r="BY305" i="44"/>
  <c r="BQ203" i="44"/>
  <c r="BY216" i="44"/>
  <c r="CC329" i="44"/>
  <c r="CC617" i="44"/>
  <c r="BY663" i="44"/>
  <c r="BQ539" i="44"/>
  <c r="BU228" i="44"/>
  <c r="BQ692" i="44"/>
  <c r="BO610" i="44"/>
  <c r="BY518" i="44"/>
  <c r="BW468" i="44"/>
  <c r="BO536" i="44"/>
  <c r="BW437" i="44"/>
  <c r="CA350" i="44"/>
  <c r="BU619" i="44"/>
  <c r="CA123" i="44"/>
  <c r="BY164" i="44"/>
  <c r="BQ934" i="44"/>
  <c r="CA858" i="44"/>
  <c r="BQ130" i="44"/>
  <c r="BQ136" i="44"/>
  <c r="BQ721" i="44"/>
  <c r="BQ945" i="44"/>
  <c r="BQ51" i="44"/>
  <c r="BQ922" i="44"/>
  <c r="BQ356" i="44"/>
  <c r="BQ951" i="44"/>
  <c r="CA117" i="44"/>
  <c r="CA140" i="44"/>
  <c r="CA874" i="44"/>
  <c r="CA579" i="44"/>
  <c r="CA53" i="44"/>
  <c r="CA971" i="44"/>
  <c r="CA922" i="44"/>
  <c r="BQ171" i="44"/>
  <c r="CC103" i="44"/>
  <c r="BO178" i="44"/>
  <c r="BO72" i="44"/>
  <c r="BO253" i="44"/>
  <c r="BO18" i="44"/>
  <c r="BO938" i="44"/>
  <c r="BO355" i="44"/>
  <c r="BO989" i="44"/>
  <c r="BU19" i="44"/>
  <c r="BU715" i="44"/>
  <c r="BU147" i="44"/>
  <c r="BW70" i="44"/>
  <c r="BW83" i="44"/>
  <c r="BU570" i="44"/>
  <c r="BO554" i="44"/>
  <c r="BV720" i="44"/>
  <c r="BW720" i="44" s="1"/>
  <c r="CB358" i="44"/>
  <c r="CC358" i="44" s="1"/>
  <c r="CB866" i="44"/>
  <c r="CC866" i="44" s="1"/>
  <c r="BT926" i="44"/>
  <c r="BU926" i="44" s="1"/>
  <c r="BT264" i="44"/>
  <c r="BU264" i="44" s="1"/>
  <c r="BT348" i="44"/>
  <c r="BU348" i="44" s="1"/>
  <c r="BT54" i="44"/>
  <c r="BU54" i="44" s="1"/>
  <c r="BN960" i="44"/>
  <c r="BO960" i="44" s="1"/>
  <c r="BN910" i="44"/>
  <c r="BO910" i="44" s="1"/>
  <c r="BV269" i="44"/>
  <c r="BW269" i="44" s="1"/>
  <c r="BU535" i="44"/>
  <c r="BY204" i="44"/>
  <c r="CA309" i="44"/>
  <c r="BO522" i="44"/>
  <c r="CA697" i="44"/>
  <c r="CC237" i="44"/>
  <c r="CC567" i="44"/>
  <c r="BO502" i="44"/>
  <c r="BY482" i="44"/>
  <c r="BQ359" i="44"/>
  <c r="BU210" i="44"/>
  <c r="BO963" i="44"/>
  <c r="CA394" i="44"/>
  <c r="BQ620" i="44"/>
  <c r="CC671" i="44"/>
  <c r="BQ695" i="44"/>
  <c r="CC407" i="44"/>
  <c r="BU448" i="44"/>
  <c r="BW563" i="44"/>
  <c r="CC909" i="44"/>
  <c r="BU238" i="44"/>
  <c r="CA406" i="44"/>
  <c r="CA529" i="44"/>
  <c r="CC986" i="44"/>
  <c r="BQ282" i="44"/>
  <c r="CC901" i="44"/>
  <c r="BU113" i="44"/>
  <c r="BU938" i="44"/>
  <c r="BU933" i="44"/>
  <c r="CA183" i="44"/>
  <c r="BQ878" i="44"/>
  <c r="CA855" i="44"/>
  <c r="CC870" i="44"/>
  <c r="BY995" i="44"/>
  <c r="BQ828" i="44"/>
  <c r="BQ10" i="44"/>
  <c r="BQ147" i="44"/>
  <c r="BQ885" i="44"/>
  <c r="BQ85" i="44"/>
  <c r="CA150" i="44"/>
  <c r="CA242" i="44"/>
  <c r="CA131" i="44"/>
  <c r="CA713" i="44"/>
  <c r="CA37" i="44"/>
  <c r="CA716" i="44"/>
  <c r="CA899" i="44"/>
  <c r="CA952" i="44"/>
  <c r="CA967" i="44"/>
  <c r="CA257" i="44"/>
  <c r="CC961" i="44"/>
  <c r="CC31" i="44"/>
  <c r="BO968" i="44"/>
  <c r="BO15" i="44"/>
  <c r="BW886" i="44"/>
  <c r="BW262" i="44"/>
  <c r="BU719" i="44"/>
  <c r="BU862" i="44"/>
  <c r="BQ77" i="44"/>
  <c r="BO245" i="44"/>
  <c r="BY900" i="44"/>
  <c r="CC85" i="44"/>
  <c r="CC340" i="44"/>
  <c r="CB975" i="44"/>
  <c r="CC975" i="44" s="1"/>
  <c r="CC348" i="44"/>
  <c r="CC970" i="44"/>
  <c r="CC978" i="44"/>
  <c r="CC64" i="44"/>
  <c r="CC186" i="44"/>
  <c r="CC81" i="44"/>
  <c r="CC263" i="44"/>
  <c r="CB918" i="44"/>
  <c r="CC918" i="44" s="1"/>
  <c r="BU246" i="44"/>
  <c r="BY165" i="44"/>
  <c r="CC687" i="44"/>
  <c r="CA306" i="44"/>
  <c r="BU185" i="44"/>
  <c r="BZ51" i="44"/>
  <c r="CA51" i="44" s="1"/>
  <c r="CC422" i="44"/>
  <c r="CC125" i="44"/>
  <c r="CC163" i="44"/>
  <c r="CA712" i="44"/>
  <c r="BY268" i="44"/>
  <c r="CB129" i="44"/>
  <c r="CC129" i="44" s="1"/>
  <c r="CB169" i="44"/>
  <c r="CC169" i="44" s="1"/>
  <c r="CB350" i="44"/>
  <c r="CC350" i="44" s="1"/>
  <c r="CB49" i="44"/>
  <c r="CC49" i="44" s="1"/>
  <c r="CB991" i="44"/>
  <c r="CC991" i="44" s="1"/>
  <c r="CB872" i="44"/>
  <c r="CC872" i="44" s="1"/>
  <c r="CB948" i="44"/>
  <c r="CC948" i="44" s="1"/>
  <c r="CB67" i="44"/>
  <c r="CC67" i="44" s="1"/>
  <c r="CB824" i="44"/>
  <c r="CC824" i="44" s="1"/>
  <c r="CB248" i="44"/>
  <c r="CC248" i="44" s="1"/>
  <c r="CB70" i="44"/>
  <c r="CC70" i="44" s="1"/>
  <c r="CB347" i="44"/>
  <c r="CC347" i="44" s="1"/>
  <c r="BT960" i="44"/>
  <c r="BU960" i="44" s="1"/>
  <c r="BT153" i="44"/>
  <c r="BU153" i="44" s="1"/>
  <c r="BT962" i="44"/>
  <c r="BU962" i="44" s="1"/>
  <c r="BT49" i="44"/>
  <c r="BU49" i="44" s="1"/>
  <c r="BT174" i="44"/>
  <c r="BU174" i="44" s="1"/>
  <c r="BT888" i="44"/>
  <c r="BU888" i="44" s="1"/>
  <c r="BT939" i="44"/>
  <c r="BU939" i="44" s="1"/>
  <c r="BT956" i="44"/>
  <c r="BU956" i="44" s="1"/>
  <c r="BT851" i="44"/>
  <c r="BU851" i="44" s="1"/>
  <c r="BT265" i="44"/>
  <c r="BU265" i="44" s="1"/>
  <c r="BT899" i="44"/>
  <c r="BU899" i="44" s="1"/>
  <c r="BT273" i="44"/>
  <c r="BU273" i="44" s="1"/>
  <c r="BZ974" i="44"/>
  <c r="CA974" i="44" s="1"/>
  <c r="BZ722" i="44"/>
  <c r="CA722" i="44" s="1"/>
  <c r="BZ980" i="44"/>
  <c r="CA980" i="44" s="1"/>
  <c r="BZ890" i="44"/>
  <c r="CA890" i="44" s="1"/>
  <c r="BZ270" i="44"/>
  <c r="CA270" i="44" s="1"/>
  <c r="BZ937" i="44"/>
  <c r="CA937" i="44" s="1"/>
  <c r="BZ860" i="44"/>
  <c r="CA860" i="44" s="1"/>
  <c r="BZ459" i="44"/>
  <c r="CA459" i="44" s="1"/>
  <c r="BZ70" i="44"/>
  <c r="CA70" i="44" s="1"/>
  <c r="BZ30" i="44"/>
  <c r="CA30" i="44" s="1"/>
  <c r="BX155" i="44"/>
  <c r="BY155" i="44" s="1"/>
  <c r="BY167" i="44"/>
  <c r="BX151" i="44"/>
  <c r="BY151" i="44" s="1"/>
  <c r="BX358" i="44"/>
  <c r="BY358" i="44" s="1"/>
  <c r="BX14" i="44"/>
  <c r="BY14" i="44" s="1"/>
  <c r="BX175" i="44"/>
  <c r="BY175" i="44" s="1"/>
  <c r="BX987" i="44"/>
  <c r="BY987" i="44" s="1"/>
  <c r="BY261" i="44"/>
  <c r="BY111" i="44"/>
  <c r="BX576" i="44"/>
  <c r="BY576" i="44" s="1"/>
  <c r="BY570" i="44"/>
  <c r="BX868" i="44"/>
  <c r="BY868" i="44" s="1"/>
  <c r="BX30" i="44"/>
  <c r="BY30" i="44" s="1"/>
  <c r="BN78" i="44"/>
  <c r="BO78" i="44" s="1"/>
  <c r="BN859" i="44"/>
  <c r="BO859" i="44" s="1"/>
  <c r="BN726" i="44"/>
  <c r="BO726" i="44" s="1"/>
  <c r="BO869" i="44"/>
  <c r="BN462" i="44"/>
  <c r="BO462" i="44" s="1"/>
  <c r="BN51" i="44"/>
  <c r="BO51" i="44" s="1"/>
  <c r="BN980" i="44"/>
  <c r="BO980" i="44" s="1"/>
  <c r="BN352" i="44"/>
  <c r="BO352" i="44" s="1"/>
  <c r="BN931" i="44"/>
  <c r="BO931" i="44" s="1"/>
  <c r="BN11" i="44"/>
  <c r="BO11" i="44" s="1"/>
  <c r="BN841" i="44"/>
  <c r="BO841" i="44" s="1"/>
  <c r="BN29" i="44"/>
  <c r="BO29" i="44" s="1"/>
  <c r="BW10" i="44"/>
  <c r="BW79" i="44"/>
  <c r="BV253" i="44"/>
  <c r="BW253" i="44" s="1"/>
  <c r="BW969" i="44"/>
  <c r="BV77" i="44"/>
  <c r="BW77" i="44" s="1"/>
  <c r="BV336" i="44"/>
  <c r="BW336" i="44" s="1"/>
  <c r="BV335" i="44"/>
  <c r="BW335" i="44" s="1"/>
  <c r="BV849" i="44"/>
  <c r="BW849" i="44" s="1"/>
  <c r="BV122" i="44"/>
  <c r="BW122" i="44" s="1"/>
  <c r="BW992" i="44"/>
  <c r="BV55" i="44"/>
  <c r="BW55" i="44" s="1"/>
  <c r="BW244" i="44"/>
  <c r="BW951" i="44"/>
  <c r="BV957" i="44"/>
  <c r="BW957" i="44" s="1"/>
  <c r="BV819" i="44"/>
  <c r="BW819" i="44" s="1"/>
  <c r="BV339" i="44"/>
  <c r="BW339" i="44" s="1"/>
  <c r="BP82" i="44"/>
  <c r="BQ82" i="44" s="1"/>
  <c r="BP87" i="44"/>
  <c r="BQ87" i="44" s="1"/>
  <c r="BP722" i="44"/>
  <c r="BQ722" i="44" s="1"/>
  <c r="BP985" i="44"/>
  <c r="BQ985" i="44" s="1"/>
  <c r="BP46" i="44"/>
  <c r="BQ46" i="44" s="1"/>
  <c r="BP914" i="44"/>
  <c r="BQ914" i="44" s="1"/>
  <c r="BP715" i="44"/>
  <c r="BQ715" i="44" s="1"/>
  <c r="BP92" i="44"/>
  <c r="BQ92" i="44" s="1"/>
  <c r="BP188" i="44"/>
  <c r="BQ188" i="44" s="1"/>
  <c r="BP866" i="44"/>
  <c r="BQ866" i="44" s="1"/>
  <c r="BP847" i="44"/>
  <c r="BQ847" i="44" s="1"/>
  <c r="BP112" i="44"/>
  <c r="BQ112" i="44" s="1"/>
  <c r="BU382" i="44"/>
  <c r="BU328" i="44"/>
  <c r="CC690" i="44"/>
  <c r="CC282" i="44"/>
  <c r="CA913" i="44"/>
  <c r="CA58" i="44"/>
  <c r="CC881" i="44"/>
  <c r="BO868" i="44"/>
  <c r="BX67" i="44"/>
  <c r="BY67" i="44" s="1"/>
  <c r="BN181" i="44"/>
  <c r="BO181" i="44" s="1"/>
  <c r="CA312" i="44"/>
  <c r="BU280" i="44"/>
  <c r="CA40" i="44"/>
  <c r="BY896" i="44"/>
  <c r="CC982" i="44"/>
  <c r="BU250" i="44"/>
  <c r="BU48" i="44"/>
  <c r="BZ973" i="44"/>
  <c r="CA973" i="44" s="1"/>
  <c r="BZ334" i="44"/>
  <c r="CA334" i="44" s="1"/>
  <c r="BY612" i="44"/>
  <c r="BU120" i="44"/>
  <c r="CA883" i="44"/>
  <c r="CB710" i="44"/>
  <c r="CC710" i="44" s="1"/>
  <c r="BU527" i="44"/>
  <c r="BY895" i="44"/>
  <c r="BT975" i="44"/>
  <c r="BU975" i="44" s="1"/>
  <c r="BU373" i="44"/>
  <c r="CC527" i="44"/>
  <c r="CC919" i="44"/>
  <c r="BY894" i="44"/>
  <c r="BU271" i="44"/>
  <c r="CA193" i="44"/>
  <c r="CA12" i="44"/>
  <c r="CC335" i="44"/>
  <c r="CC322" i="44"/>
  <c r="BU438" i="44"/>
  <c r="CA28" i="44"/>
  <c r="BY890" i="44"/>
  <c r="BO958" i="44"/>
  <c r="BO91" i="44"/>
  <c r="CC712" i="44"/>
  <c r="CC277" i="44"/>
  <c r="CC310" i="44"/>
  <c r="BU297" i="44"/>
  <c r="BY107" i="44"/>
  <c r="CA576" i="44"/>
  <c r="CA853" i="44"/>
  <c r="BU201" i="44"/>
  <c r="BY464" i="44"/>
  <c r="BO151" i="44"/>
  <c r="CC504" i="44"/>
  <c r="CC876" i="44"/>
  <c r="CC356" i="44"/>
  <c r="BU907" i="44"/>
  <c r="CA438" i="44"/>
  <c r="CC635" i="44"/>
  <c r="BU507" i="44"/>
  <c r="CC236" i="44"/>
  <c r="CA511" i="44"/>
  <c r="BY876" i="44"/>
  <c r="BU155" i="44"/>
  <c r="CA136" i="44"/>
  <c r="CA863" i="44"/>
  <c r="CA15" i="44"/>
  <c r="BU188" i="44"/>
  <c r="BY38" i="44"/>
  <c r="BY266" i="44"/>
  <c r="BU580" i="44"/>
  <c r="BO80" i="44"/>
  <c r="BO709" i="44"/>
  <c r="CC629" i="44"/>
  <c r="BU235" i="44"/>
  <c r="CA555" i="44"/>
  <c r="BY524" i="44"/>
  <c r="BU982" i="44"/>
  <c r="BT894" i="44"/>
  <c r="BU894" i="44" s="1"/>
  <c r="CC678" i="44"/>
  <c r="BU294" i="44"/>
  <c r="BU391" i="44"/>
  <c r="BU556" i="44"/>
  <c r="CC526" i="44"/>
  <c r="CC289" i="44"/>
  <c r="CA998" i="44"/>
  <c r="CC905" i="44"/>
  <c r="BO822" i="44"/>
  <c r="BU173" i="44"/>
  <c r="CC138" i="44"/>
  <c r="CC250" i="44"/>
  <c r="BT555" i="44"/>
  <c r="BU555" i="44" s="1"/>
  <c r="CC531" i="44"/>
  <c r="CC486" i="44"/>
  <c r="CA229" i="44"/>
  <c r="BY311" i="44"/>
  <c r="CA727" i="44"/>
  <c r="CC58" i="44"/>
  <c r="CC877" i="44"/>
  <c r="CC904" i="44"/>
  <c r="BU261" i="44"/>
  <c r="BU349" i="44"/>
  <c r="CC940" i="44"/>
  <c r="BU882" i="44"/>
  <c r="BU567" i="44"/>
  <c r="CC521" i="44"/>
  <c r="CC313" i="44"/>
  <c r="CC479" i="44"/>
  <c r="CA164" i="44"/>
  <c r="CA940" i="44"/>
  <c r="BY467" i="44"/>
  <c r="BU65" i="44"/>
  <c r="CC27" i="44"/>
  <c r="CB221" i="44"/>
  <c r="CC221" i="44" s="1"/>
  <c r="CC874" i="44"/>
  <c r="CB459" i="44"/>
  <c r="CC459" i="44" s="1"/>
  <c r="CC353" i="44"/>
  <c r="CB123" i="44"/>
  <c r="CC123" i="44" s="1"/>
  <c r="CB159" i="44"/>
  <c r="CC159" i="44" s="1"/>
  <c r="CB899" i="44"/>
  <c r="CC899" i="44" s="1"/>
  <c r="CB619" i="44"/>
  <c r="CC619" i="44" s="1"/>
  <c r="CB22" i="44"/>
  <c r="CC22" i="44" s="1"/>
  <c r="CC946" i="44"/>
  <c r="CB30" i="44"/>
  <c r="CC30" i="44" s="1"/>
  <c r="BT138" i="44"/>
  <c r="BU138" i="44" s="1"/>
  <c r="BT82" i="44"/>
  <c r="BU82" i="44" s="1"/>
  <c r="BU450" i="44"/>
  <c r="BT182" i="44"/>
  <c r="BU182" i="44" s="1"/>
  <c r="BT984" i="44"/>
  <c r="BU984" i="44" s="1"/>
  <c r="BT904" i="44"/>
  <c r="BU904" i="44" s="1"/>
  <c r="BT259" i="44"/>
  <c r="BU259" i="44" s="1"/>
  <c r="BT11" i="44"/>
  <c r="BU11" i="44" s="1"/>
  <c r="BT578" i="44"/>
  <c r="BU578" i="44" s="1"/>
  <c r="BT268" i="44"/>
  <c r="BU268" i="44" s="1"/>
  <c r="BU270" i="44"/>
  <c r="BT22" i="44"/>
  <c r="BU22" i="44" s="1"/>
  <c r="BU622" i="44"/>
  <c r="BT460" i="44"/>
  <c r="BU460" i="44" s="1"/>
  <c r="BT248" i="44"/>
  <c r="BU248" i="44" s="1"/>
  <c r="BT932" i="44"/>
  <c r="BU932" i="44" s="1"/>
  <c r="BZ87" i="44"/>
  <c r="CA87" i="44" s="1"/>
  <c r="BZ256" i="44"/>
  <c r="CA256" i="44" s="1"/>
  <c r="BZ947" i="44"/>
  <c r="CA947" i="44" s="1"/>
  <c r="BZ849" i="44"/>
  <c r="CA849" i="44" s="1"/>
  <c r="BZ894" i="44"/>
  <c r="CA894" i="44" s="1"/>
  <c r="BZ578" i="44"/>
  <c r="CA578" i="44" s="1"/>
  <c r="BZ42" i="44"/>
  <c r="CA42" i="44" s="1"/>
  <c r="BZ163" i="44"/>
  <c r="CA163" i="44" s="1"/>
  <c r="CA930" i="44"/>
  <c r="BZ159" i="44"/>
  <c r="CA159" i="44" s="1"/>
  <c r="CA878" i="44"/>
  <c r="BZ912" i="44"/>
  <c r="CA912" i="44" s="1"/>
  <c r="CA981" i="44"/>
  <c r="BX142" i="44"/>
  <c r="BY142" i="44" s="1"/>
  <c r="BX137" i="44"/>
  <c r="BY137" i="44" s="1"/>
  <c r="BX153" i="44"/>
  <c r="BY153" i="44" s="1"/>
  <c r="BX158" i="44"/>
  <c r="BY158" i="44" s="1"/>
  <c r="BX154" i="44"/>
  <c r="BY154" i="44" s="1"/>
  <c r="BX88" i="44"/>
  <c r="BY88" i="44" s="1"/>
  <c r="BY86" i="44"/>
  <c r="BX452" i="44"/>
  <c r="BY452" i="44" s="1"/>
  <c r="BX925" i="44"/>
  <c r="BY925" i="44" s="1"/>
  <c r="BX260" i="44"/>
  <c r="BY260" i="44" s="1"/>
  <c r="BX718" i="44"/>
  <c r="BY718" i="44" s="1"/>
  <c r="BX888" i="44"/>
  <c r="BY888" i="44" s="1"/>
  <c r="BX181" i="44"/>
  <c r="BY181" i="44" s="1"/>
  <c r="BX186" i="44"/>
  <c r="BY186" i="44" s="1"/>
  <c r="BX66" i="44"/>
  <c r="BY66" i="44" s="1"/>
  <c r="BX826" i="44"/>
  <c r="BY826" i="44" s="1"/>
  <c r="BX102" i="44"/>
  <c r="BY102" i="44" s="1"/>
  <c r="BX183" i="44"/>
  <c r="BY183" i="44" s="1"/>
  <c r="BX980" i="44"/>
  <c r="BY980" i="44" s="1"/>
  <c r="BX872" i="44"/>
  <c r="BY872" i="44" s="1"/>
  <c r="BX100" i="44"/>
  <c r="BY100" i="44" s="1"/>
  <c r="BX983" i="44"/>
  <c r="BY983" i="44" s="1"/>
  <c r="BY20" i="44"/>
  <c r="BX943" i="44"/>
  <c r="BY943" i="44" s="1"/>
  <c r="BX825" i="44"/>
  <c r="BY825" i="44" s="1"/>
  <c r="BX886" i="44"/>
  <c r="BY886" i="44" s="1"/>
  <c r="BX119" i="44"/>
  <c r="BY119" i="44" s="1"/>
  <c r="BX344" i="44"/>
  <c r="BY344" i="44" s="1"/>
  <c r="BX828" i="44"/>
  <c r="BY828" i="44" s="1"/>
  <c r="BX356" i="44"/>
  <c r="BY356" i="44" s="1"/>
  <c r="BY561" i="44"/>
  <c r="BX558" i="44"/>
  <c r="BY558" i="44" s="1"/>
  <c r="BX45" i="44"/>
  <c r="BY45" i="44" s="1"/>
  <c r="BX23" i="44"/>
  <c r="BY23" i="44" s="1"/>
  <c r="BN146" i="44"/>
  <c r="BO146" i="44" s="1"/>
  <c r="BN260" i="44"/>
  <c r="BO260" i="44" s="1"/>
  <c r="BN723" i="44"/>
  <c r="BO723" i="44" s="1"/>
  <c r="BO349" i="44"/>
  <c r="BO897" i="44"/>
  <c r="BN719" i="44"/>
  <c r="BO719" i="44" s="1"/>
  <c r="BN340" i="44"/>
  <c r="BO340" i="44" s="1"/>
  <c r="BN717" i="44"/>
  <c r="BO717" i="44" s="1"/>
  <c r="BN852" i="44"/>
  <c r="BO852" i="44" s="1"/>
  <c r="BN449" i="44"/>
  <c r="BO449" i="44" s="1"/>
  <c r="BN427" i="44"/>
  <c r="BO427" i="44" s="1"/>
  <c r="BO37" i="44"/>
  <c r="BN873" i="44"/>
  <c r="BO873" i="44" s="1"/>
  <c r="BN866" i="44"/>
  <c r="BO866" i="44" s="1"/>
  <c r="BN346" i="44"/>
  <c r="BO346" i="44" s="1"/>
  <c r="BN856" i="44"/>
  <c r="BO856" i="44" s="1"/>
  <c r="BN33" i="44"/>
  <c r="BO33" i="44" s="1"/>
  <c r="BN821" i="44"/>
  <c r="BO821" i="44" s="1"/>
  <c r="BN898" i="44"/>
  <c r="BO898" i="44" s="1"/>
  <c r="BN1009" i="44"/>
  <c r="BO1009" i="44" s="1"/>
  <c r="BN339" i="44"/>
  <c r="BO339" i="44" s="1"/>
  <c r="BV150" i="44"/>
  <c r="BW150" i="44" s="1"/>
  <c r="BV81" i="44"/>
  <c r="BW81" i="44" s="1"/>
  <c r="BV961" i="44"/>
  <c r="BW961" i="44" s="1"/>
  <c r="BV966" i="44"/>
  <c r="BW966" i="44" s="1"/>
  <c r="BV975" i="44"/>
  <c r="BW975" i="44" s="1"/>
  <c r="BV75" i="44"/>
  <c r="BW75" i="44" s="1"/>
  <c r="BW462" i="44"/>
  <c r="BV722" i="44"/>
  <c r="BW722" i="44" s="1"/>
  <c r="BV349" i="44"/>
  <c r="BW349" i="44" s="1"/>
  <c r="BV900" i="44"/>
  <c r="BW900" i="44" s="1"/>
  <c r="BV840" i="44"/>
  <c r="BW840" i="44" s="1"/>
  <c r="BV181" i="44"/>
  <c r="BW181" i="44" s="1"/>
  <c r="BV171" i="44"/>
  <c r="BW171" i="44" s="1"/>
  <c r="BV881" i="44"/>
  <c r="BW881" i="44" s="1"/>
  <c r="BV956" i="44"/>
  <c r="BW956" i="44" s="1"/>
  <c r="BW540" i="44"/>
  <c r="BV941" i="44"/>
  <c r="BW941" i="44" s="1"/>
  <c r="BV880" i="44"/>
  <c r="BW880" i="44" s="1"/>
  <c r="BV899" i="44"/>
  <c r="BW899" i="44" s="1"/>
  <c r="BV28" i="44"/>
  <c r="BW28" i="44" s="1"/>
  <c r="BV334" i="44"/>
  <c r="BW334" i="44" s="1"/>
  <c r="BV23" i="44"/>
  <c r="BW23" i="44" s="1"/>
  <c r="BP162" i="44"/>
  <c r="BQ162" i="44" s="1"/>
  <c r="BQ939" i="44"/>
  <c r="BP520" i="44"/>
  <c r="BQ520" i="44" s="1"/>
  <c r="BQ40" i="44"/>
  <c r="BQ919" i="44"/>
  <c r="BP352" i="44"/>
  <c r="BQ352" i="44" s="1"/>
  <c r="BP839" i="44"/>
  <c r="BQ839" i="44" s="1"/>
  <c r="BP123" i="44"/>
  <c r="BQ123" i="44" s="1"/>
  <c r="BP19" i="44"/>
  <c r="BQ19" i="44" s="1"/>
  <c r="BP903" i="44"/>
  <c r="BQ903" i="44" s="1"/>
  <c r="BQ877" i="44"/>
  <c r="BP33" i="44"/>
  <c r="BQ33" i="44" s="1"/>
  <c r="BP115" i="44"/>
  <c r="BQ115" i="44" s="1"/>
  <c r="BP59" i="44"/>
  <c r="BQ59" i="44" s="1"/>
  <c r="CA657" i="44"/>
  <c r="CC674" i="44"/>
  <c r="CA533" i="44"/>
  <c r="BY614" i="44"/>
  <c r="CA503" i="44"/>
  <c r="BU107" i="44"/>
  <c r="CA177" i="44"/>
  <c r="CA996" i="44"/>
  <c r="BY719" i="44"/>
  <c r="CC578" i="44"/>
  <c r="CB960" i="44"/>
  <c r="CC960" i="44" s="1"/>
  <c r="CB855" i="44"/>
  <c r="CC855" i="44" s="1"/>
  <c r="CB845" i="44"/>
  <c r="CC845" i="44" s="1"/>
  <c r="CB114" i="44"/>
  <c r="CC114" i="44" s="1"/>
  <c r="CB20" i="44"/>
  <c r="CC20" i="44" s="1"/>
  <c r="CC699" i="44"/>
  <c r="CA670" i="44"/>
  <c r="BU439" i="44"/>
  <c r="BU595" i="44"/>
  <c r="CC182" i="44"/>
  <c r="BY854" i="44"/>
  <c r="CA572" i="44"/>
  <c r="CA840" i="44"/>
  <c r="CC77" i="44"/>
  <c r="CC101" i="44"/>
  <c r="BY83" i="44"/>
  <c r="CB976" i="44"/>
  <c r="CC976" i="44" s="1"/>
  <c r="CB168" i="44"/>
  <c r="CC168" i="44" s="1"/>
  <c r="CB895" i="44"/>
  <c r="CC895" i="44" s="1"/>
  <c r="CB262" i="44"/>
  <c r="CC262" i="44" s="1"/>
  <c r="CB345" i="44"/>
  <c r="CC345" i="44" s="1"/>
  <c r="CC506" i="44"/>
  <c r="BU318" i="44"/>
  <c r="CA167" i="44"/>
  <c r="BY160" i="44"/>
  <c r="CC252" i="44"/>
  <c r="CC724" i="44"/>
  <c r="BU951" i="44"/>
  <c r="CB256" i="44"/>
  <c r="CC256" i="44" s="1"/>
  <c r="BZ943" i="44"/>
  <c r="CA943" i="44" s="1"/>
  <c r="CC966" i="44"/>
  <c r="CB585" i="44"/>
  <c r="CC585" i="44" s="1"/>
  <c r="CC464" i="44"/>
  <c r="CB844" i="44"/>
  <c r="CC844" i="44" s="1"/>
  <c r="CB119" i="44"/>
  <c r="CC119" i="44" s="1"/>
  <c r="CB462" i="44"/>
  <c r="CC462" i="44" s="1"/>
  <c r="CB997" i="44"/>
  <c r="CC997" i="44" s="1"/>
  <c r="CB715" i="44"/>
  <c r="CC715" i="44" s="1"/>
  <c r="CB12" i="44"/>
  <c r="CC12" i="44" s="1"/>
  <c r="CB245" i="44"/>
  <c r="CC245" i="44" s="1"/>
  <c r="CC930" i="44"/>
  <c r="CB32" i="44"/>
  <c r="CC32" i="44" s="1"/>
  <c r="CB957" i="44"/>
  <c r="CC957" i="44" s="1"/>
  <c r="CB266" i="44"/>
  <c r="CC266" i="44" s="1"/>
  <c r="CB437" i="44"/>
  <c r="CC437" i="44" s="1"/>
  <c r="CB858" i="44"/>
  <c r="CC858" i="44" s="1"/>
  <c r="CB903" i="44"/>
  <c r="CC903" i="44" s="1"/>
  <c r="CC938" i="44"/>
  <c r="CB59" i="44"/>
  <c r="CC59" i="44" s="1"/>
  <c r="BU965" i="44"/>
  <c r="BU168" i="44"/>
  <c r="BT978" i="44"/>
  <c r="BU978" i="44" s="1"/>
  <c r="BT249" i="44"/>
  <c r="BU249" i="44" s="1"/>
  <c r="BT842" i="44"/>
  <c r="BU842" i="44" s="1"/>
  <c r="BT37" i="44"/>
  <c r="BU37" i="44" s="1"/>
  <c r="BT263" i="44"/>
  <c r="BU263" i="44" s="1"/>
  <c r="BT722" i="44"/>
  <c r="BU722" i="44" s="1"/>
  <c r="BT124" i="44"/>
  <c r="BU124" i="44" s="1"/>
  <c r="BT827" i="44"/>
  <c r="BU827" i="44" s="1"/>
  <c r="BT455" i="44"/>
  <c r="BU455" i="44" s="1"/>
  <c r="BT930" i="44"/>
  <c r="BU930" i="44" s="1"/>
  <c r="BT341" i="44"/>
  <c r="BU341" i="44" s="1"/>
  <c r="BT712" i="44"/>
  <c r="BU712" i="44" s="1"/>
  <c r="BU454" i="44"/>
  <c r="BT561" i="44"/>
  <c r="BU561" i="44" s="1"/>
  <c r="BT711" i="44"/>
  <c r="BU711" i="44" s="1"/>
  <c r="BT953" i="44"/>
  <c r="BU953" i="44" s="1"/>
  <c r="BU920" i="44"/>
  <c r="BU582" i="44"/>
  <c r="BT34" i="44"/>
  <c r="BU34" i="44" s="1"/>
  <c r="BZ83" i="44"/>
  <c r="CA83" i="44" s="1"/>
  <c r="BZ86" i="44"/>
  <c r="CA86" i="44" s="1"/>
  <c r="BZ146" i="44"/>
  <c r="CA146" i="44" s="1"/>
  <c r="BZ978" i="44"/>
  <c r="CA978" i="44" s="1"/>
  <c r="BZ24" i="44"/>
  <c r="CA24" i="44" s="1"/>
  <c r="BZ945" i="44"/>
  <c r="CA945" i="44" s="1"/>
  <c r="BZ864" i="44"/>
  <c r="CA864" i="44" s="1"/>
  <c r="CA340" i="44"/>
  <c r="CA93" i="44"/>
  <c r="BZ910" i="44"/>
  <c r="CA910" i="44" s="1"/>
  <c r="BZ995" i="44"/>
  <c r="CA995" i="44" s="1"/>
  <c r="BZ43" i="44"/>
  <c r="CA43" i="44" s="1"/>
  <c r="BZ100" i="44"/>
  <c r="CA100" i="44" s="1"/>
  <c r="CA951" i="44"/>
  <c r="BZ185" i="44"/>
  <c r="CA185" i="44" s="1"/>
  <c r="BZ171" i="44"/>
  <c r="CA171" i="44" s="1"/>
  <c r="BZ935" i="44"/>
  <c r="CA935" i="44" s="1"/>
  <c r="CA843" i="44"/>
  <c r="BZ48" i="44"/>
  <c r="CA48" i="44" s="1"/>
  <c r="BZ34" i="44"/>
  <c r="CA34" i="44" s="1"/>
  <c r="BZ342" i="44"/>
  <c r="CA342" i="44" s="1"/>
  <c r="CA139" i="44"/>
  <c r="BX87" i="44"/>
  <c r="BY87" i="44" s="1"/>
  <c r="BX257" i="44"/>
  <c r="BY257" i="44" s="1"/>
  <c r="BX963" i="44"/>
  <c r="BY963" i="44" s="1"/>
  <c r="BX259" i="44"/>
  <c r="BY259" i="44" s="1"/>
  <c r="BX579" i="44"/>
  <c r="BY579" i="44" s="1"/>
  <c r="BX57" i="44"/>
  <c r="BY57" i="44" s="1"/>
  <c r="BX279" i="44"/>
  <c r="BY279" i="44" s="1"/>
  <c r="BX76" i="44"/>
  <c r="BY76" i="44" s="1"/>
  <c r="BX353" i="44"/>
  <c r="BY353" i="44" s="1"/>
  <c r="BX92" i="44"/>
  <c r="BY92" i="44" s="1"/>
  <c r="BY69" i="44"/>
  <c r="BY43" i="44"/>
  <c r="BX857" i="44"/>
  <c r="BY857" i="44" s="1"/>
  <c r="BX355" i="44"/>
  <c r="BY355" i="44" s="1"/>
  <c r="BX858" i="44"/>
  <c r="BY858" i="44" s="1"/>
  <c r="BX11" i="44"/>
  <c r="BY11" i="44" s="1"/>
  <c r="BX853" i="44"/>
  <c r="BY853" i="44" s="1"/>
  <c r="BO77" i="44"/>
  <c r="BN257" i="44"/>
  <c r="BO257" i="44" s="1"/>
  <c r="BN971" i="44"/>
  <c r="BO971" i="44" s="1"/>
  <c r="BN83" i="44"/>
  <c r="BO83" i="44" s="1"/>
  <c r="BN263" i="44"/>
  <c r="BO263" i="44" s="1"/>
  <c r="BN49" i="44"/>
  <c r="BO49" i="44" s="1"/>
  <c r="BN229" i="44"/>
  <c r="BO229" i="44" s="1"/>
  <c r="BO823" i="44"/>
  <c r="BN925" i="44"/>
  <c r="BO925" i="44" s="1"/>
  <c r="BN31" i="44"/>
  <c r="BO31" i="44" s="1"/>
  <c r="BN24" i="44"/>
  <c r="BO24" i="44" s="1"/>
  <c r="BN452" i="44"/>
  <c r="BO452" i="44" s="1"/>
  <c r="BN118" i="44"/>
  <c r="BO118" i="44" s="1"/>
  <c r="BO95" i="44"/>
  <c r="BN948" i="44"/>
  <c r="BO948" i="44" s="1"/>
  <c r="BN338" i="44"/>
  <c r="BO338" i="44" s="1"/>
  <c r="BN267" i="44"/>
  <c r="BO267" i="44" s="1"/>
  <c r="BN997" i="44"/>
  <c r="BO997" i="44" s="1"/>
  <c r="BN73" i="44"/>
  <c r="BO73" i="44" s="1"/>
  <c r="BN578" i="44"/>
  <c r="BO578" i="44" s="1"/>
  <c r="BN16" i="44"/>
  <c r="BO16" i="44" s="1"/>
  <c r="BN919" i="44"/>
  <c r="BO919" i="44" s="1"/>
  <c r="BN949" i="44"/>
  <c r="BO949" i="44" s="1"/>
  <c r="BO460" i="44"/>
  <c r="BN198" i="44"/>
  <c r="BO198" i="44" s="1"/>
  <c r="BN865" i="44"/>
  <c r="BO865" i="44" s="1"/>
  <c r="BN45" i="44"/>
  <c r="BO45" i="44" s="1"/>
  <c r="BN273" i="44"/>
  <c r="BO273" i="44" s="1"/>
  <c r="BW160" i="44"/>
  <c r="BV823" i="44"/>
  <c r="BW823" i="44" s="1"/>
  <c r="BV36" i="44"/>
  <c r="BW36" i="44" s="1"/>
  <c r="BV904" i="44"/>
  <c r="BW904" i="44" s="1"/>
  <c r="BW924" i="44"/>
  <c r="BV264" i="44"/>
  <c r="BW264" i="44" s="1"/>
  <c r="BW32" i="44"/>
  <c r="BV883" i="44"/>
  <c r="BW883" i="44" s="1"/>
  <c r="BV117" i="44"/>
  <c r="BW117" i="44" s="1"/>
  <c r="BV908" i="44"/>
  <c r="BW908" i="44" s="1"/>
  <c r="BV43" i="44"/>
  <c r="BW43" i="44" s="1"/>
  <c r="BW569" i="44"/>
  <c r="BV825" i="44"/>
  <c r="BW825" i="44" s="1"/>
  <c r="BV587" i="44"/>
  <c r="BW587" i="44" s="1"/>
  <c r="BV994" i="44"/>
  <c r="BW994" i="44" s="1"/>
  <c r="BV180" i="44"/>
  <c r="BW180" i="44" s="1"/>
  <c r="BV184" i="44"/>
  <c r="BW184" i="44" s="1"/>
  <c r="BV27" i="44"/>
  <c r="BW27" i="44" s="1"/>
  <c r="BV248" i="44"/>
  <c r="BW248" i="44" s="1"/>
  <c r="BV619" i="44"/>
  <c r="BW619" i="44" s="1"/>
  <c r="BV821" i="44"/>
  <c r="BW821" i="44" s="1"/>
  <c r="BV38" i="44"/>
  <c r="BW38" i="44" s="1"/>
  <c r="BP964" i="44"/>
  <c r="BQ964" i="44" s="1"/>
  <c r="BP257" i="44"/>
  <c r="BQ257" i="44" s="1"/>
  <c r="BP261" i="44"/>
  <c r="BQ261" i="44" s="1"/>
  <c r="BQ246" i="44"/>
  <c r="BP892" i="44"/>
  <c r="BQ892" i="44" s="1"/>
  <c r="BP852" i="44"/>
  <c r="BQ852" i="44" s="1"/>
  <c r="BP95" i="44"/>
  <c r="BQ95" i="44" s="1"/>
  <c r="BP882" i="44"/>
  <c r="BQ882" i="44" s="1"/>
  <c r="BP604" i="44"/>
  <c r="BQ604" i="44" s="1"/>
  <c r="BP626" i="44"/>
  <c r="BQ626" i="44" s="1"/>
  <c r="BQ894" i="44"/>
  <c r="BP71" i="44"/>
  <c r="BQ71" i="44" s="1"/>
  <c r="BP348" i="44"/>
  <c r="BQ348" i="44" s="1"/>
  <c r="BP915" i="44"/>
  <c r="BQ915" i="44" s="1"/>
  <c r="BP907" i="44"/>
  <c r="BQ907" i="44" s="1"/>
  <c r="BP937" i="44"/>
  <c r="BQ937" i="44" s="1"/>
  <c r="BP577" i="44"/>
  <c r="BQ577" i="44" s="1"/>
  <c r="BU237" i="44"/>
  <c r="BU492" i="44"/>
  <c r="CA484" i="44"/>
  <c r="BO210" i="44"/>
  <c r="BW445" i="44"/>
  <c r="BO192" i="44"/>
  <c r="BW521" i="44"/>
  <c r="CA447" i="44"/>
  <c r="BY687" i="44"/>
  <c r="BO592" i="44"/>
  <c r="BU565" i="44"/>
  <c r="CC641" i="44"/>
  <c r="BU472" i="44"/>
  <c r="BW289" i="44"/>
  <c r="BU552" i="44"/>
  <c r="CC164" i="44"/>
  <c r="BQ132" i="44"/>
  <c r="BW99" i="44"/>
  <c r="BQ99" i="44"/>
  <c r="BY116" i="44"/>
  <c r="BQ972" i="44"/>
  <c r="CA970" i="44"/>
  <c r="BU181" i="44"/>
  <c r="CC998" i="44"/>
  <c r="BU151" i="44"/>
  <c r="BQ339" i="44"/>
  <c r="BQ452" i="44"/>
  <c r="BQ963" i="44"/>
  <c r="BQ822" i="44"/>
  <c r="CA719" i="44"/>
  <c r="CA50" i="44"/>
  <c r="CA900" i="44"/>
  <c r="BW176" i="44"/>
  <c r="CC943" i="44"/>
  <c r="BY82" i="44"/>
  <c r="BY940" i="44"/>
  <c r="BO183" i="44"/>
  <c r="BO19" i="44"/>
  <c r="BO453" i="44"/>
  <c r="BO993" i="44"/>
  <c r="BO853" i="44"/>
  <c r="BW713" i="44"/>
  <c r="BW719" i="44"/>
  <c r="BU950" i="44"/>
  <c r="BU466" i="44"/>
  <c r="BU587" i="44"/>
  <c r="BW82" i="44"/>
  <c r="BU864" i="44"/>
  <c r="BY91" i="44"/>
  <c r="CC341" i="44"/>
  <c r="BY70" i="44"/>
  <c r="BO842" i="44"/>
  <c r="BW888" i="44"/>
  <c r="BY839" i="44"/>
  <c r="CC16" i="44"/>
  <c r="BO995" i="44"/>
  <c r="BN468" i="44"/>
  <c r="BO468" i="44" s="1"/>
  <c r="BO484" i="44"/>
  <c r="CA559" i="44"/>
  <c r="BW932" i="44"/>
  <c r="CA73" i="44"/>
  <c r="BO36" i="44"/>
  <c r="CA535" i="44"/>
  <c r="CA542" i="44"/>
  <c r="BW519" i="44"/>
  <c r="BY633" i="44"/>
  <c r="BW637" i="44"/>
  <c r="BQ368" i="44"/>
  <c r="BY879" i="44"/>
  <c r="BU537" i="44"/>
  <c r="BO514" i="44"/>
  <c r="BQ230" i="44"/>
  <c r="BY563" i="44"/>
  <c r="BQ280" i="44"/>
  <c r="BW209" i="44"/>
  <c r="CA676" i="44"/>
  <c r="BU532" i="44"/>
  <c r="BY511" i="44"/>
  <c r="BU427" i="44"/>
  <c r="BO965" i="44"/>
  <c r="CC144" i="44"/>
  <c r="BW876" i="44"/>
  <c r="BU854" i="44"/>
  <c r="BU998" i="44"/>
  <c r="CA157" i="44"/>
  <c r="BQ936" i="44"/>
  <c r="CA891" i="44"/>
  <c r="CC181" i="44"/>
  <c r="BQ43" i="44"/>
  <c r="BQ926" i="44"/>
  <c r="BQ338" i="44"/>
  <c r="BQ723" i="44"/>
  <c r="CA916" i="44"/>
  <c r="CA79" i="44"/>
  <c r="CA961" i="44"/>
  <c r="BW119" i="44"/>
  <c r="CC88" i="44"/>
  <c r="CC579" i="44"/>
  <c r="CC269" i="44"/>
  <c r="BY250" i="44"/>
  <c r="BY26" i="44"/>
  <c r="BO573" i="44"/>
  <c r="BO847" i="44"/>
  <c r="BO951" i="44"/>
  <c r="BO970" i="44"/>
  <c r="BW272" i="44"/>
  <c r="BU186" i="44"/>
  <c r="BU861" i="44"/>
  <c r="BW252" i="44"/>
  <c r="BU357" i="44"/>
  <c r="BW80" i="44"/>
  <c r="BW13" i="44"/>
  <c r="BW920" i="44"/>
  <c r="BU840" i="44"/>
  <c r="BW249" i="44"/>
  <c r="BO111" i="44"/>
  <c r="BO64" i="44"/>
  <c r="CC110" i="44"/>
  <c r="BY263" i="44"/>
  <c r="BQ683" i="44"/>
  <c r="BY253" i="44"/>
  <c r="BO270" i="44"/>
  <c r="BO579" i="44"/>
  <c r="BY840" i="44"/>
  <c r="CB41" i="44"/>
  <c r="CC41" i="44" s="1"/>
  <c r="BU895" i="44"/>
  <c r="BQ600" i="44"/>
  <c r="BW527" i="44"/>
  <c r="BQ462" i="44"/>
  <c r="BY335" i="44"/>
  <c r="CA506" i="44"/>
  <c r="CA382" i="44"/>
  <c r="BU388" i="44"/>
  <c r="BU673" i="44"/>
  <c r="BY918" i="44"/>
  <c r="BY606" i="44"/>
  <c r="BY657" i="44"/>
  <c r="CA514" i="44"/>
  <c r="CC295" i="44"/>
  <c r="CC203" i="44"/>
  <c r="BY411" i="44"/>
  <c r="CC599" i="44"/>
  <c r="BQ497" i="44"/>
  <c r="BW238" i="44"/>
  <c r="BW512" i="44"/>
  <c r="CA556" i="44"/>
  <c r="BW616" i="44"/>
  <c r="BO676" i="44"/>
  <c r="CC513" i="44"/>
  <c r="BU132" i="44"/>
  <c r="CC97" i="44"/>
  <c r="BQ870" i="44"/>
  <c r="BQ952" i="44"/>
  <c r="BY998" i="44"/>
  <c r="BO153" i="44"/>
  <c r="BQ925" i="44"/>
  <c r="BQ821" i="44"/>
  <c r="CA271" i="44"/>
  <c r="BQ30" i="44"/>
  <c r="BY710" i="44"/>
  <c r="BY883" i="44"/>
  <c r="BY74" i="44"/>
  <c r="BO935" i="44"/>
  <c r="BO990" i="44"/>
  <c r="BW923" i="44"/>
  <c r="BQ965" i="44"/>
  <c r="BW346" i="44"/>
  <c r="BU73" i="44"/>
  <c r="BW912" i="44"/>
  <c r="CA348" i="44"/>
  <c r="BW11" i="44"/>
  <c r="BY824" i="44"/>
  <c r="BO50" i="44"/>
  <c r="BO59" i="44"/>
  <c r="BO345" i="44"/>
  <c r="BO863" i="44"/>
  <c r="BQ371" i="44"/>
  <c r="BO924" i="44"/>
  <c r="BY952" i="44"/>
  <c r="CC227" i="44"/>
  <c r="BW310" i="44"/>
  <c r="BO711" i="44"/>
  <c r="BY629" i="44"/>
  <c r="CA492" i="44"/>
  <c r="BU471" i="44"/>
  <c r="CC482" i="44"/>
  <c r="BQ401" i="44"/>
  <c r="BU593" i="44"/>
  <c r="BU606" i="44"/>
  <c r="BU1009" i="44"/>
  <c r="BO202" i="44"/>
  <c r="BU480" i="44"/>
  <c r="BQ295" i="44"/>
  <c r="BY554" i="44"/>
  <c r="BO670" i="44"/>
  <c r="BY280" i="44"/>
  <c r="CC209" i="44"/>
  <c r="BY438" i="44"/>
  <c r="BU616" i="44"/>
  <c r="BO679" i="44"/>
  <c r="CA524" i="44"/>
  <c r="CC278" i="44"/>
  <c r="CC434" i="44"/>
  <c r="CA568" i="44"/>
  <c r="BW658" i="44"/>
  <c r="BW977" i="44"/>
  <c r="CC875" i="44"/>
  <c r="CA955" i="44"/>
  <c r="CC161" i="44"/>
  <c r="BQ81" i="44"/>
  <c r="CA828" i="44"/>
  <c r="CA988" i="44"/>
  <c r="CA877" i="44"/>
  <c r="CA897" i="44"/>
  <c r="BW168" i="44"/>
  <c r="BU183" i="44"/>
  <c r="BY169" i="44"/>
  <c r="BY970" i="44"/>
  <c r="BY823" i="44"/>
  <c r="BY996" i="44"/>
  <c r="CC820" i="44"/>
  <c r="BY847" i="44"/>
  <c r="BY728" i="44"/>
  <c r="BO942" i="44"/>
  <c r="BO39" i="44"/>
  <c r="BO851" i="44"/>
  <c r="BO716" i="44"/>
  <c r="BO966" i="44"/>
  <c r="BO893" i="44"/>
  <c r="BO54" i="44"/>
  <c r="BO895" i="44"/>
  <c r="BO937" i="44"/>
  <c r="BW864" i="44"/>
  <c r="BU970" i="44"/>
  <c r="BU252" i="44"/>
  <c r="BW101" i="44"/>
  <c r="BU269" i="44"/>
  <c r="BW585" i="44"/>
  <c r="BW21" i="44"/>
  <c r="BW341" i="44"/>
  <c r="BU76" i="44"/>
  <c r="BO166" i="44"/>
  <c r="BO264" i="44"/>
  <c r="BY578" i="44"/>
  <c r="BQ170" i="44"/>
  <c r="CC920" i="44"/>
  <c r="BQ968" i="44"/>
  <c r="CA102" i="44"/>
  <c r="CA54" i="44"/>
  <c r="BQ347" i="44"/>
  <c r="BU519" i="44"/>
  <c r="CA523" i="44"/>
  <c r="BQ489" i="44"/>
  <c r="CC475" i="44"/>
  <c r="BY519" i="44"/>
  <c r="BY284" i="44"/>
  <c r="BW332" i="44"/>
  <c r="BY714" i="44"/>
  <c r="CA693" i="44"/>
  <c r="BO220" i="44"/>
  <c r="BO418" i="44"/>
  <c r="BO300" i="44"/>
  <c r="BO562" i="44"/>
  <c r="BW640" i="44"/>
  <c r="BY504" i="44"/>
  <c r="BY533" i="44"/>
  <c r="BQ209" i="44"/>
  <c r="BW200" i="44"/>
  <c r="CA610" i="44"/>
  <c r="BO524" i="44"/>
  <c r="BW622" i="44"/>
  <c r="BQ434" i="44"/>
  <c r="BO568" i="44"/>
  <c r="CA666" i="44"/>
  <c r="CA619" i="44"/>
  <c r="BQ185" i="44"/>
  <c r="CC107" i="44"/>
  <c r="BY973" i="44"/>
  <c r="CC121" i="44"/>
  <c r="CA111" i="44"/>
  <c r="BQ107" i="44"/>
  <c r="BQ52" i="44"/>
  <c r="BQ262" i="44"/>
  <c r="BQ710" i="44"/>
  <c r="BQ861" i="44"/>
  <c r="BO117" i="44"/>
  <c r="CA827" i="44"/>
  <c r="CA885" i="44"/>
  <c r="CA464" i="44"/>
  <c r="CA892" i="44"/>
  <c r="BW158" i="44"/>
  <c r="CC574" i="44"/>
  <c r="CC239" i="44"/>
  <c r="BY463" i="44"/>
  <c r="BY262" i="44"/>
  <c r="BY255" i="44"/>
  <c r="CC270" i="44"/>
  <c r="CC60" i="44"/>
  <c r="BO256" i="44"/>
  <c r="BO956" i="44"/>
  <c r="BO850" i="44"/>
  <c r="BW338" i="44"/>
  <c r="BU38" i="44"/>
  <c r="BU64" i="44"/>
  <c r="BW78" i="44"/>
  <c r="BW255" i="44"/>
  <c r="BU981" i="44"/>
  <c r="BU709" i="44"/>
  <c r="BW839" i="44"/>
  <c r="BW940" i="44"/>
  <c r="CC255" i="44"/>
  <c r="BO908" i="44"/>
  <c r="BY95" i="44"/>
  <c r="BO888" i="44"/>
  <c r="BY264" i="44"/>
  <c r="BO714" i="44"/>
  <c r="BY243" i="44"/>
  <c r="BO348" i="44"/>
  <c r="BO10" i="44"/>
  <c r="BY456" i="44"/>
  <c r="BQ272" i="44"/>
  <c r="BN957" i="44"/>
  <c r="BO957" i="44" s="1"/>
  <c r="CB80" i="44"/>
  <c r="CC80" i="44" s="1"/>
  <c r="BO496" i="44"/>
  <c r="CC497" i="44"/>
  <c r="CA720" i="44"/>
  <c r="CA911" i="44"/>
  <c r="CA972" i="44"/>
  <c r="CC43" i="44"/>
  <c r="BW988" i="44"/>
  <c r="BU267" i="44"/>
  <c r="BU489" i="44"/>
  <c r="BY678" i="44"/>
  <c r="BQ506" i="44"/>
  <c r="BO538" i="44"/>
  <c r="CC443" i="44"/>
  <c r="BQ431" i="44"/>
  <c r="BU474" i="44"/>
  <c r="BY693" i="44"/>
  <c r="CA294" i="44"/>
  <c r="CC446" i="44"/>
  <c r="BW286" i="44"/>
  <c r="CA199" i="44"/>
  <c r="BY699" i="44"/>
  <c r="BY491" i="44"/>
  <c r="BW380" i="44"/>
  <c r="CC232" i="44"/>
  <c r="CC439" i="44"/>
  <c r="BO634" i="44"/>
  <c r="CC377" i="44"/>
  <c r="BW206" i="44"/>
  <c r="BW419" i="44"/>
  <c r="BY602" i="44"/>
  <c r="BO179" i="44"/>
  <c r="BY185" i="44"/>
  <c r="BW852" i="44"/>
  <c r="BQ854" i="44"/>
  <c r="CC869" i="44"/>
  <c r="CC995" i="44"/>
  <c r="BY893" i="44"/>
  <c r="CC167" i="44"/>
  <c r="BQ728" i="44"/>
  <c r="BQ250" i="44"/>
  <c r="BQ337" i="44"/>
  <c r="BQ47" i="44"/>
  <c r="BQ588" i="44"/>
  <c r="BU117" i="44"/>
  <c r="CA336" i="44"/>
  <c r="CA245" i="44"/>
  <c r="CA95" i="44"/>
  <c r="CA23" i="44"/>
  <c r="CA968" i="44"/>
  <c r="CA569" i="44"/>
  <c r="CA876" i="44"/>
  <c r="CC342" i="44"/>
  <c r="BY248" i="44"/>
  <c r="BY974" i="44"/>
  <c r="BW86" i="44"/>
  <c r="BW574" i="44"/>
  <c r="BU83" i="44"/>
  <c r="BU878" i="44"/>
  <c r="BU122" i="44"/>
  <c r="BW963" i="44"/>
  <c r="BW906" i="44"/>
  <c r="BW258" i="44"/>
  <c r="BU724" i="44"/>
  <c r="CA337" i="44"/>
  <c r="BU355" i="44"/>
  <c r="BU81" i="44"/>
  <c r="BO583" i="44"/>
  <c r="BY864" i="44"/>
  <c r="CC936" i="44"/>
  <c r="CC925" i="44"/>
  <c r="BO38" i="44"/>
  <c r="CC720" i="44"/>
  <c r="BO464" i="44"/>
  <c r="BY982" i="44"/>
  <c r="BY967" i="44"/>
  <c r="BW48" i="44"/>
  <c r="CC50" i="44"/>
  <c r="BW562" i="44"/>
  <c r="BU415" i="44"/>
  <c r="BQ377" i="44"/>
  <c r="BW698" i="44"/>
  <c r="BW229" i="44"/>
  <c r="BW626" i="44"/>
  <c r="BO397" i="44"/>
  <c r="CC398" i="44"/>
  <c r="BY820" i="44"/>
  <c r="CC99" i="44"/>
  <c r="BW934" i="44"/>
  <c r="BU949" i="44"/>
  <c r="BQ898" i="44"/>
  <c r="CC955" i="44"/>
  <c r="BU150" i="44"/>
  <c r="BQ967" i="44"/>
  <c r="BQ103" i="44"/>
  <c r="BQ845" i="44"/>
  <c r="BQ84" i="44"/>
  <c r="BQ943" i="44"/>
  <c r="BQ65" i="44"/>
  <c r="BQ267" i="44"/>
  <c r="CA268" i="44"/>
  <c r="CA351" i="44"/>
  <c r="CA992" i="44"/>
  <c r="CC158" i="44"/>
  <c r="CC890" i="44"/>
  <c r="CC964" i="44"/>
  <c r="CC935" i="44"/>
  <c r="BY990" i="44"/>
  <c r="BY71" i="44"/>
  <c r="CC466" i="44"/>
  <c r="BY48" i="44"/>
  <c r="BO875" i="44"/>
  <c r="BW67" i="44"/>
  <c r="BY104" i="44"/>
  <c r="BU16" i="44"/>
  <c r="BW580" i="44"/>
  <c r="BU717" i="44"/>
  <c r="CC582" i="44"/>
  <c r="BY916" i="44"/>
  <c r="CA594" i="44"/>
  <c r="BO466" i="44"/>
  <c r="BO587" i="44"/>
  <c r="BU867" i="44"/>
  <c r="BW344" i="44"/>
  <c r="BU845" i="44"/>
  <c r="CC246" i="44"/>
  <c r="BU853" i="44"/>
  <c r="BU913" i="44"/>
  <c r="BU465" i="44"/>
  <c r="BW139" i="44"/>
  <c r="BO56" i="44"/>
  <c r="BO582" i="44"/>
  <c r="BO504" i="44"/>
  <c r="CA634" i="44"/>
  <c r="CA685" i="44"/>
  <c r="BQ523" i="44"/>
  <c r="CC298" i="44"/>
  <c r="CC392" i="44"/>
  <c r="BY525" i="44"/>
  <c r="BU643" i="44"/>
  <c r="BY694" i="44"/>
  <c r="BW422" i="44"/>
  <c r="BY432" i="44"/>
  <c r="BU562" i="44"/>
  <c r="BQ677" i="44"/>
  <c r="BU610" i="44"/>
  <c r="BU634" i="44"/>
  <c r="BQ595" i="44"/>
  <c r="BQ622" i="44"/>
  <c r="BW604" i="44"/>
  <c r="BQ128" i="44"/>
  <c r="CA160" i="44"/>
  <c r="BO144" i="44"/>
  <c r="CA115" i="44"/>
  <c r="BW858" i="44"/>
  <c r="BQ932" i="44"/>
  <c r="BU167" i="44"/>
  <c r="BQ90" i="44"/>
  <c r="BQ12" i="44"/>
  <c r="BQ900" i="44"/>
  <c r="BQ138" i="44"/>
  <c r="BQ912" i="44"/>
  <c r="CA52" i="44"/>
  <c r="CA265" i="44"/>
  <c r="CC974" i="44"/>
  <c r="CC868" i="44"/>
  <c r="CC880" i="44"/>
  <c r="CC987" i="44"/>
  <c r="BY978" i="44"/>
  <c r="BY39" i="44"/>
  <c r="CC942" i="44"/>
  <c r="CC253" i="44"/>
  <c r="CC25" i="44"/>
  <c r="BY453" i="44"/>
  <c r="BY460" i="44"/>
  <c r="BO246" i="44"/>
  <c r="BO954" i="44"/>
  <c r="BO953" i="44"/>
  <c r="BW16" i="44"/>
  <c r="BW890" i="44"/>
  <c r="BU160" i="44"/>
  <c r="BU74" i="44"/>
  <c r="BU900" i="44"/>
  <c r="BW914" i="44"/>
  <c r="BW88" i="44"/>
  <c r="BW925" i="44"/>
  <c r="BU868" i="44"/>
  <c r="BW982" i="44"/>
  <c r="BW110" i="44"/>
  <c r="BW57" i="44"/>
  <c r="BO467" i="44"/>
  <c r="BY55" i="44"/>
  <c r="BO68" i="44"/>
  <c r="CC23" i="44"/>
  <c r="CC147" i="44"/>
  <c r="BY126" i="44"/>
  <c r="BY59" i="44"/>
  <c r="BY867" i="44"/>
  <c r="BW578" i="44"/>
  <c r="BW62" i="44"/>
  <c r="BW659" i="44"/>
  <c r="BY207" i="44"/>
  <c r="BY509" i="44"/>
  <c r="BU621" i="44"/>
  <c r="BY440" i="44"/>
  <c r="BY534" i="44"/>
  <c r="CA603" i="44"/>
  <c r="CC365" i="44"/>
  <c r="BO703" i="44"/>
  <c r="BY296" i="44"/>
  <c r="BQ589" i="44"/>
  <c r="CA483" i="44"/>
  <c r="BY275" i="44"/>
  <c r="BY399" i="44"/>
  <c r="CC530" i="44"/>
  <c r="BQ638" i="44"/>
  <c r="BU177" i="44"/>
  <c r="CC113" i="44"/>
  <c r="BW854" i="44"/>
  <c r="BU897" i="44"/>
  <c r="CC994" i="44"/>
  <c r="BQ586" i="44"/>
  <c r="CA821" i="44"/>
  <c r="CA77" i="44"/>
  <c r="CA344" i="44"/>
  <c r="CA349" i="44"/>
  <c r="CA906" i="44"/>
  <c r="CA953" i="44"/>
  <c r="BQ21" i="44"/>
  <c r="BU137" i="44"/>
  <c r="BY873" i="44"/>
  <c r="CC993" i="44"/>
  <c r="CC980" i="44"/>
  <c r="CC69" i="44"/>
  <c r="BY252" i="44"/>
  <c r="BY585" i="44"/>
  <c r="BY922" i="44"/>
  <c r="BO973" i="44"/>
  <c r="BW577" i="44"/>
  <c r="BW865" i="44"/>
  <c r="BU583" i="44"/>
  <c r="BU874" i="44"/>
  <c r="BW827" i="44"/>
  <c r="BU710" i="44"/>
  <c r="BW26" i="44"/>
  <c r="BU18" i="44"/>
  <c r="BW12" i="44"/>
  <c r="BW983" i="44"/>
  <c r="BW29" i="44"/>
  <c r="BW451" i="44"/>
  <c r="BO335" i="44"/>
  <c r="CC244" i="44"/>
  <c r="BO575" i="44"/>
  <c r="BY348" i="44"/>
  <c r="BO251" i="44"/>
  <c r="CC74" i="44"/>
  <c r="CC162" i="44"/>
  <c r="BY345" i="44"/>
  <c r="BW285" i="44"/>
  <c r="BU462" i="44"/>
  <c r="CB338" i="44"/>
  <c r="CC338" i="44" s="1"/>
  <c r="BU682" i="44"/>
  <c r="BY417" i="44"/>
  <c r="BO526" i="44"/>
  <c r="BW115" i="44"/>
  <c r="BO147" i="44"/>
  <c r="BO23" i="44"/>
  <c r="BQ702" i="44"/>
  <c r="BQ235" i="44"/>
  <c r="CA643" i="44"/>
  <c r="BO223" i="44"/>
  <c r="BQ392" i="44"/>
  <c r="BO682" i="44"/>
  <c r="BW410" i="44"/>
  <c r="BQ611" i="44"/>
  <c r="BU694" i="44"/>
  <c r="BW413" i="44"/>
  <c r="BW194" i="44"/>
  <c r="CA391" i="44"/>
  <c r="CC563" i="44"/>
  <c r="CC196" i="44"/>
  <c r="BU321" i="44"/>
  <c r="CC672" i="44"/>
  <c r="CA485" i="44"/>
  <c r="BW536" i="44"/>
  <c r="BY369" i="44"/>
  <c r="BQ292" i="44"/>
  <c r="BY125" i="44"/>
  <c r="BU976" i="44"/>
  <c r="CC853" i="44"/>
  <c r="BY188" i="44"/>
  <c r="BY877" i="44"/>
  <c r="CA181" i="44"/>
  <c r="CA846" i="44"/>
  <c r="BQ91" i="44"/>
  <c r="BQ178" i="44"/>
  <c r="BQ570" i="44"/>
  <c r="BQ466" i="44"/>
  <c r="BQ944" i="44"/>
  <c r="CA862" i="44"/>
  <c r="CA845" i="44"/>
  <c r="CA273" i="44"/>
  <c r="CA865" i="44"/>
  <c r="BY177" i="44"/>
  <c r="BY933" i="44"/>
  <c r="CC36" i="44"/>
  <c r="BY892" i="44"/>
  <c r="BY889" i="44"/>
  <c r="CC272" i="44"/>
  <c r="CC924" i="44"/>
  <c r="BY915" i="44"/>
  <c r="BO457" i="44"/>
  <c r="BW841" i="44"/>
  <c r="BU935" i="44"/>
  <c r="BU944" i="44"/>
  <c r="BY173" i="44"/>
  <c r="BO122" i="44"/>
  <c r="BU467" i="44"/>
  <c r="CC100" i="44"/>
  <c r="BU256" i="44"/>
  <c r="BW867" i="44"/>
  <c r="BW263" i="44"/>
  <c r="BO334" i="44"/>
  <c r="CC1009" i="44"/>
  <c r="BY17" i="44"/>
  <c r="BY902" i="44"/>
  <c r="BO844" i="44"/>
  <c r="CC714" i="44"/>
  <c r="BO250" i="44"/>
  <c r="BO102" i="44"/>
  <c r="BO205" i="44"/>
  <c r="BY247" i="44"/>
  <c r="BW828" i="44"/>
  <c r="CC879" i="44"/>
  <c r="BW853" i="44"/>
  <c r="H38" i="47"/>
  <c r="Q38" i="47" s="1"/>
  <c r="R38" i="47" s="1"/>
  <c r="I38" i="47"/>
  <c r="S38" i="47" s="1"/>
  <c r="T38" i="47" s="1"/>
  <c r="H20" i="47"/>
  <c r="Q20" i="47" s="1"/>
  <c r="R20" i="47" s="1"/>
  <c r="J20" i="47"/>
  <c r="E38" i="47"/>
  <c r="BY443" i="44"/>
  <c r="BO443" i="44"/>
  <c r="BO655" i="44"/>
  <c r="AC327" i="44"/>
  <c r="CC279" i="44"/>
  <c r="BQ810" i="44"/>
  <c r="AG810" i="44"/>
  <c r="BS557" i="44"/>
  <c r="AG557" i="44"/>
  <c r="AC444" i="44"/>
  <c r="BQ444" i="44"/>
  <c r="CC488" i="44"/>
  <c r="BQ488" i="44"/>
  <c r="AC285" i="44"/>
  <c r="BQ285" i="44"/>
  <c r="BW762" i="44"/>
  <c r="AC613" i="44"/>
  <c r="BW613" i="44"/>
  <c r="BQ424" i="44"/>
  <c r="BO781" i="44"/>
  <c r="AG781" i="44"/>
  <c r="AG189" i="44"/>
  <c r="CA189" i="44"/>
  <c r="BY680" i="44"/>
  <c r="AG223" i="44"/>
  <c r="BU654" i="44"/>
  <c r="BW683" i="44"/>
  <c r="BO683" i="44"/>
  <c r="AE287" i="44"/>
  <c r="CC287" i="44"/>
  <c r="AG217" i="44"/>
  <c r="BY217" i="44"/>
  <c r="AE389" i="44"/>
  <c r="CC389" i="44"/>
  <c r="AG591" i="44"/>
  <c r="CA591" i="44"/>
  <c r="AC594" i="44"/>
  <c r="BY594" i="44"/>
  <c r="AG405" i="44"/>
  <c r="BQ405" i="44"/>
  <c r="BO172" i="44"/>
  <c r="AE141" i="44"/>
  <c r="AC104" i="44"/>
  <c r="BS104" i="44"/>
  <c r="BU104" i="44"/>
  <c r="AC157" i="44"/>
  <c r="AE157" i="44"/>
  <c r="BQ157" i="44"/>
  <c r="AG126" i="44"/>
  <c r="BW126" i="44"/>
  <c r="CA126" i="44"/>
  <c r="AG178" i="44"/>
  <c r="AE178" i="44"/>
  <c r="BW362" i="44"/>
  <c r="BO685" i="44"/>
  <c r="AC685" i="44"/>
  <c r="BU362" i="44"/>
  <c r="BW443" i="44"/>
  <c r="AC655" i="44"/>
  <c r="BW655" i="44"/>
  <c r="AE327" i="44"/>
  <c r="CA327" i="44"/>
  <c r="AE279" i="44"/>
  <c r="BQ279" i="44"/>
  <c r="AC418" i="44"/>
  <c r="CA418" i="44"/>
  <c r="CA810" i="44"/>
  <c r="CC557" i="44"/>
  <c r="AE444" i="44"/>
  <c r="CA444" i="44"/>
  <c r="BO488" i="44"/>
  <c r="BS488" i="44"/>
  <c r="AG540" i="44"/>
  <c r="CA540" i="44"/>
  <c r="AG285" i="44"/>
  <c r="CA285" i="44"/>
  <c r="BQ762" i="44"/>
  <c r="BU762" i="44"/>
  <c r="AG613" i="44"/>
  <c r="BU613" i="44"/>
  <c r="AE424" i="44"/>
  <c r="BO424" i="44"/>
  <c r="AC189" i="44"/>
  <c r="BO189" i="44"/>
  <c r="BS680" i="44"/>
  <c r="AE223" i="44"/>
  <c r="BW223" i="44"/>
  <c r="CC654" i="44"/>
  <c r="BU683" i="44"/>
  <c r="BY683" i="44"/>
  <c r="AC287" i="44"/>
  <c r="BQ287" i="44"/>
  <c r="AC217" i="44"/>
  <c r="AC389" i="44"/>
  <c r="BQ389" i="44"/>
  <c r="AE591" i="44"/>
  <c r="BO591" i="44"/>
  <c r="CC594" i="44"/>
  <c r="BW594" i="44"/>
  <c r="AC405" i="44"/>
  <c r="CA405" i="44"/>
  <c r="AE106" i="44"/>
  <c r="AE172" i="44"/>
  <c r="CC141" i="44"/>
  <c r="BO106" i="44"/>
  <c r="BW104" i="44"/>
  <c r="AE126" i="44"/>
  <c r="CC126" i="44"/>
  <c r="BU274" i="44"/>
  <c r="BO131" i="44"/>
  <c r="BS131" i="44"/>
  <c r="AE131" i="44"/>
  <c r="BY685" i="44"/>
  <c r="BQ685" i="44"/>
  <c r="BW685" i="44"/>
  <c r="AC362" i="44"/>
  <c r="BS362" i="44"/>
  <c r="AE443" i="44"/>
  <c r="BU443" i="44"/>
  <c r="AE655" i="44"/>
  <c r="BU655" i="44"/>
  <c r="AG327" i="44"/>
  <c r="BO327" i="44"/>
  <c r="AC279" i="44"/>
  <c r="CA279" i="44"/>
  <c r="AG418" i="44"/>
  <c r="BY418" i="44"/>
  <c r="AC810" i="44"/>
  <c r="BO810" i="44"/>
  <c r="AE557" i="44"/>
  <c r="BQ557" i="44"/>
  <c r="BY444" i="44"/>
  <c r="BO444" i="44"/>
  <c r="CA488" i="44"/>
  <c r="AC540" i="44"/>
  <c r="BO540" i="44"/>
  <c r="AE285" i="44"/>
  <c r="AG762" i="44"/>
  <c r="AE613" i="44"/>
  <c r="BS613" i="44"/>
  <c r="AC424" i="44"/>
  <c r="BY424" i="44"/>
  <c r="AC781" i="44"/>
  <c r="BU781" i="44"/>
  <c r="BU189" i="44"/>
  <c r="BY189" i="44"/>
  <c r="AC680" i="44"/>
  <c r="CC680" i="44"/>
  <c r="CC223" i="44"/>
  <c r="BU223" i="44"/>
  <c r="AG654" i="44"/>
  <c r="BS683" i="44"/>
  <c r="CA287" i="44"/>
  <c r="CC217" i="44"/>
  <c r="BU217" i="44"/>
  <c r="BY389" i="44"/>
  <c r="AC591" i="44"/>
  <c r="BS594" i="44"/>
  <c r="BU594" i="44"/>
  <c r="AE405" i="44"/>
  <c r="BO405" i="44"/>
  <c r="AC172" i="44"/>
  <c r="BU106" i="44"/>
  <c r="BY106" i="44"/>
  <c r="BY172" i="44"/>
  <c r="AG141" i="44"/>
  <c r="BO104" i="44"/>
  <c r="CA104" i="44"/>
  <c r="BQ104" i="44"/>
  <c r="CC157" i="44"/>
  <c r="BS157" i="44"/>
  <c r="CA172" i="44"/>
  <c r="BQ126" i="44"/>
  <c r="AC126" i="44"/>
  <c r="CC172" i="44"/>
  <c r="CC106" i="44"/>
  <c r="AG172" i="44"/>
  <c r="AG685" i="44"/>
  <c r="AG655" i="44"/>
  <c r="BU327" i="44"/>
  <c r="BW418" i="44"/>
  <c r="CA613" i="44"/>
  <c r="CC613" i="44"/>
  <c r="AG424" i="44"/>
  <c r="BW424" i="44"/>
  <c r="AE781" i="44"/>
  <c r="BS781" i="44"/>
  <c r="BS189" i="44"/>
  <c r="AG680" i="44"/>
  <c r="BQ680" i="44"/>
  <c r="CA223" i="44"/>
  <c r="AC654" i="44"/>
  <c r="BO654" i="44"/>
  <c r="CC683" i="44"/>
  <c r="BW287" i="44"/>
  <c r="BO287" i="44"/>
  <c r="CA217" i="44"/>
  <c r="BS217" i="44"/>
  <c r="BW389" i="44"/>
  <c r="BO389" i="44"/>
  <c r="BS591" i="44"/>
  <c r="BY405" i="44"/>
  <c r="BY141" i="44"/>
  <c r="BO141" i="44"/>
  <c r="BS172" i="44"/>
  <c r="BW172" i="44"/>
  <c r="CA106" i="44"/>
  <c r="AE104" i="44"/>
  <c r="BO157" i="44"/>
  <c r="BU126" i="44"/>
  <c r="BO126" i="44"/>
  <c r="BW106" i="44"/>
  <c r="BY157" i="44"/>
  <c r="BW141" i="44"/>
  <c r="AG106" i="44"/>
  <c r="AC162" i="44"/>
  <c r="BS162" i="44"/>
  <c r="BU685" i="44"/>
  <c r="AG362" i="44"/>
  <c r="CC362" i="44"/>
  <c r="AC443" i="44"/>
  <c r="BS443" i="44"/>
  <c r="BY327" i="44"/>
  <c r="AG279" i="44"/>
  <c r="BO279" i="44"/>
  <c r="AE418" i="44"/>
  <c r="AE810" i="44"/>
  <c r="BY810" i="44"/>
  <c r="AC557" i="44"/>
  <c r="CA557" i="44"/>
  <c r="BU444" i="44"/>
  <c r="AC488" i="44"/>
  <c r="AE540" i="44"/>
  <c r="BY540" i="44"/>
  <c r="BU285" i="44"/>
  <c r="BY285" i="44"/>
  <c r="AE685" i="44"/>
  <c r="AE362" i="44"/>
  <c r="BQ362" i="44"/>
  <c r="AG443" i="44"/>
  <c r="CA655" i="44"/>
  <c r="BS327" i="44"/>
  <c r="BQ418" i="44"/>
  <c r="BU418" i="44"/>
  <c r="CC810" i="44"/>
  <c r="BW557" i="44"/>
  <c r="AG488" i="44"/>
  <c r="BW488" i="44"/>
  <c r="CC540" i="44"/>
  <c r="BS285" i="44"/>
  <c r="AE762" i="44"/>
  <c r="BO613" i="44"/>
  <c r="BQ613" i="44"/>
  <c r="BU424" i="44"/>
  <c r="CC781" i="44"/>
  <c r="AE680" i="44"/>
  <c r="AE654" i="44"/>
  <c r="AC683" i="44"/>
  <c r="BU287" i="44"/>
  <c r="BU389" i="44"/>
  <c r="BQ591" i="44"/>
  <c r="BU591" i="44"/>
  <c r="AG594" i="44"/>
  <c r="BS405" i="44"/>
  <c r="CA141" i="44"/>
  <c r="BU141" i="44"/>
  <c r="BQ172" i="44"/>
  <c r="CC104" i="44"/>
  <c r="BW157" i="44"/>
  <c r="AG104" i="44"/>
  <c r="AC95" i="44"/>
  <c r="AG95" i="44"/>
  <c r="AE95" i="44"/>
  <c r="AE124" i="44"/>
  <c r="AG124" i="44"/>
  <c r="AC124" i="44"/>
  <c r="BS124" i="44"/>
  <c r="BY545" i="44"/>
  <c r="BU545" i="44"/>
  <c r="BO545" i="44"/>
  <c r="BW545" i="44"/>
  <c r="CA545" i="44"/>
  <c r="AE545" i="44"/>
  <c r="CC545" i="44"/>
  <c r="AC545" i="44"/>
  <c r="CC381" i="44"/>
  <c r="AC381" i="44"/>
  <c r="BQ381" i="44"/>
  <c r="AG381" i="44"/>
  <c r="CC320" i="44"/>
  <c r="AE320" i="44"/>
  <c r="BS320" i="44"/>
  <c r="AG320" i="44"/>
  <c r="BU320" i="44"/>
  <c r="CA320" i="44"/>
  <c r="BY320" i="44"/>
  <c r="AC320" i="44"/>
  <c r="BY688" i="44"/>
  <c r="BU688" i="44"/>
  <c r="AG688" i="44"/>
  <c r="BW688" i="44"/>
  <c r="AE688" i="44"/>
  <c r="BY135" i="44"/>
  <c r="BW135" i="44"/>
  <c r="BS135" i="44"/>
  <c r="BU135" i="44"/>
  <c r="CC135" i="44"/>
  <c r="BO135" i="44"/>
  <c r="BQ135" i="44"/>
  <c r="CA135" i="44"/>
  <c r="AG135" i="44"/>
  <c r="AC135" i="44"/>
  <c r="CC477" i="44"/>
  <c r="BW477" i="44"/>
  <c r="AC477" i="44"/>
  <c r="BY477" i="44"/>
  <c r="AG477" i="44"/>
  <c r="CA494" i="44"/>
  <c r="AC494" i="44"/>
  <c r="AG494" i="44"/>
  <c r="CC494" i="44"/>
  <c r="BW494" i="44"/>
  <c r="BU494" i="44"/>
  <c r="BY494" i="44"/>
  <c r="AE494" i="44"/>
  <c r="CC743" i="44"/>
  <c r="CC631" i="44"/>
  <c r="CA688" i="44"/>
  <c r="AC745" i="44"/>
  <c r="AE528" i="44"/>
  <c r="BO477" i="44"/>
  <c r="AG230" i="44"/>
  <c r="BS414" i="44"/>
  <c r="BW433" i="44"/>
  <c r="BU554" i="44"/>
  <c r="BS836" i="44"/>
  <c r="CC371" i="44"/>
  <c r="BU520" i="44"/>
  <c r="AE759" i="44"/>
  <c r="AE277" i="44"/>
  <c r="BU277" i="44"/>
  <c r="BQ293" i="44"/>
  <c r="BQ288" i="44"/>
  <c r="BQ205" i="44"/>
  <c r="AC628" i="44"/>
  <c r="CC601" i="44"/>
  <c r="BS688" i="44"/>
  <c r="AC774" i="44"/>
  <c r="BU544" i="44"/>
  <c r="BY548" i="44"/>
  <c r="BY381" i="44"/>
  <c r="BS528" i="44"/>
  <c r="AC837" i="44"/>
  <c r="AE477" i="44"/>
  <c r="BO414" i="44"/>
  <c r="BS554" i="44"/>
  <c r="AG609" i="44"/>
  <c r="BS520" i="44"/>
  <c r="BS759" i="44"/>
  <c r="BW386" i="44"/>
  <c r="BU652" i="44"/>
  <c r="AG668" i="44"/>
  <c r="BO320" i="44"/>
  <c r="BU814" i="44"/>
  <c r="BW615" i="44"/>
  <c r="CS19" i="44"/>
  <c r="BO600" i="44"/>
  <c r="AE600" i="44"/>
  <c r="BW600" i="44"/>
  <c r="BS600" i="44"/>
  <c r="BY600" i="44"/>
  <c r="AC600" i="44"/>
  <c r="BQ515" i="44"/>
  <c r="CC515" i="44"/>
  <c r="BO515" i="44"/>
  <c r="BS515" i="44"/>
  <c r="CA515" i="44"/>
  <c r="CC760" i="44"/>
  <c r="BO760" i="44"/>
  <c r="BY760" i="44"/>
  <c r="BQ760" i="44"/>
  <c r="BU433" i="44"/>
  <c r="CA433" i="44"/>
  <c r="CA230" i="44"/>
  <c r="BY230" i="44"/>
  <c r="BU230" i="44"/>
  <c r="BO230" i="44"/>
  <c r="BW230" i="44"/>
  <c r="BU706" i="44"/>
  <c r="AG706" i="44"/>
  <c r="BO706" i="44"/>
  <c r="AG797" i="44"/>
  <c r="CA797" i="44"/>
  <c r="AC797" i="44"/>
  <c r="AE797" i="44"/>
  <c r="BW208" i="44"/>
  <c r="AE208" i="44"/>
  <c r="BY208" i="44"/>
  <c r="AG208" i="44"/>
  <c r="BO208" i="44"/>
  <c r="AC208" i="44"/>
  <c r="CA208" i="44"/>
  <c r="BU208" i="44"/>
  <c r="CC208" i="44"/>
  <c r="BY767" i="44"/>
  <c r="BU767" i="44"/>
  <c r="BO767" i="44"/>
  <c r="BW767" i="44"/>
  <c r="CA767" i="44"/>
  <c r="AE767" i="44"/>
  <c r="CC767" i="44"/>
  <c r="AC767" i="44"/>
  <c r="BS767" i="44"/>
  <c r="AE836" i="44"/>
  <c r="BO836" i="44"/>
  <c r="CA836" i="44"/>
  <c r="BW836" i="44"/>
  <c r="CA360" i="44"/>
  <c r="AE360" i="44"/>
  <c r="BY360" i="44"/>
  <c r="BU360" i="44"/>
  <c r="BO360" i="44"/>
  <c r="AG360" i="44"/>
  <c r="AE143" i="44"/>
  <c r="BU143" i="44"/>
  <c r="AG143" i="44"/>
  <c r="BW143" i="44"/>
  <c r="BS143" i="44"/>
  <c r="AC143" i="44"/>
  <c r="BO143" i="44"/>
  <c r="BQ143" i="44"/>
  <c r="CA143" i="44"/>
  <c r="CC143" i="44"/>
  <c r="CA148" i="44"/>
  <c r="BY148" i="44"/>
  <c r="BW148" i="44"/>
  <c r="AE148" i="44"/>
  <c r="AG148" i="44"/>
  <c r="BS148" i="44"/>
  <c r="AC148" i="44"/>
  <c r="BU148" i="44"/>
  <c r="BQ148" i="44"/>
  <c r="BW630" i="44"/>
  <c r="CC630" i="44"/>
  <c r="BY630" i="44"/>
  <c r="AC630" i="44"/>
  <c r="BO630" i="44"/>
  <c r="AG630" i="44"/>
  <c r="AE630" i="44"/>
  <c r="BQ630" i="44"/>
  <c r="BU630" i="44"/>
  <c r="BS630" i="44"/>
  <c r="CA371" i="44"/>
  <c r="AE371" i="44"/>
  <c r="BO371" i="44"/>
  <c r="BW371" i="44"/>
  <c r="BO416" i="44"/>
  <c r="BW416" i="44"/>
  <c r="BS416" i="44"/>
  <c r="AC416" i="44"/>
  <c r="BU416" i="44"/>
  <c r="AE383" i="44"/>
  <c r="BU383" i="44"/>
  <c r="BO383" i="44"/>
  <c r="BW383" i="44"/>
  <c r="BQ383" i="44"/>
  <c r="AC383" i="44"/>
  <c r="CC383" i="44"/>
  <c r="AG383" i="44"/>
  <c r="BS500" i="44"/>
  <c r="BW500" i="44"/>
  <c r="CA500" i="44"/>
  <c r="BY500" i="44"/>
  <c r="BO500" i="44"/>
  <c r="AG500" i="44"/>
  <c r="BQ500" i="44"/>
  <c r="BU500" i="44"/>
  <c r="CA329" i="44"/>
  <c r="BY329" i="44"/>
  <c r="BO329" i="44"/>
  <c r="BW329" i="44"/>
  <c r="BW746" i="44"/>
  <c r="BY706" i="44"/>
  <c r="BW277" i="44"/>
  <c r="BS293" i="44"/>
  <c r="CC288" i="44"/>
  <c r="AG205" i="44"/>
  <c r="AG760" i="44"/>
  <c r="BS601" i="44"/>
  <c r="BU600" i="44"/>
  <c r="AE416" i="44"/>
  <c r="AC329" i="44"/>
  <c r="BY609" i="44"/>
  <c r="BW320" i="44"/>
  <c r="AC743" i="44"/>
  <c r="AG277" i="44"/>
  <c r="AC293" i="44"/>
  <c r="BO293" i="44"/>
  <c r="BU760" i="44"/>
  <c r="BY745" i="44"/>
  <c r="BS544" i="44"/>
  <c r="AC548" i="44"/>
  <c r="BW381" i="44"/>
  <c r="BS360" i="44"/>
  <c r="CC416" i="44"/>
  <c r="BS477" i="44"/>
  <c r="BO274" i="44"/>
  <c r="CC230" i="44"/>
  <c r="BS329" i="44"/>
  <c r="AG433" i="44"/>
  <c r="BO797" i="44"/>
  <c r="CC500" i="44"/>
  <c r="BO148" i="44"/>
  <c r="BQ837" i="44"/>
  <c r="AG837" i="44"/>
  <c r="BO837" i="44"/>
  <c r="BO288" i="44"/>
  <c r="AC288" i="44"/>
  <c r="BW288" i="44"/>
  <c r="BS288" i="44"/>
  <c r="BY668" i="44"/>
  <c r="BU668" i="44"/>
  <c r="BW668" i="44"/>
  <c r="CC668" i="44"/>
  <c r="AE668" i="44"/>
  <c r="BS668" i="44"/>
  <c r="BQ156" i="44"/>
  <c r="AC156" i="44"/>
  <c r="AE156" i="44"/>
  <c r="AG156" i="44"/>
  <c r="BU156" i="44"/>
  <c r="CC156" i="44"/>
  <c r="CA156" i="44"/>
  <c r="BO156" i="44"/>
  <c r="BW156" i="44"/>
  <c r="BY156" i="44"/>
  <c r="BY277" i="44"/>
  <c r="AC277" i="44"/>
  <c r="CC554" i="44"/>
  <c r="AC554" i="44"/>
  <c r="CA554" i="44"/>
  <c r="AE554" i="44"/>
  <c r="BQ554" i="44"/>
  <c r="AG554" i="44"/>
  <c r="BY746" i="44"/>
  <c r="AE746" i="44"/>
  <c r="BO652" i="44"/>
  <c r="BS652" i="44"/>
  <c r="AC652" i="44"/>
  <c r="AG652" i="44"/>
  <c r="BY652" i="44"/>
  <c r="BQ652" i="44"/>
  <c r="CA652" i="44"/>
  <c r="CC212" i="44"/>
  <c r="AE212" i="44"/>
  <c r="BS212" i="44"/>
  <c r="AC212" i="44"/>
  <c r="CA212" i="44"/>
  <c r="BY212" i="44"/>
  <c r="BQ212" i="44"/>
  <c r="BQ814" i="44"/>
  <c r="CA814" i="44"/>
  <c r="CC814" i="44"/>
  <c r="BO814" i="44"/>
  <c r="BS814" i="44"/>
  <c r="AC814" i="44"/>
  <c r="AE814" i="44"/>
  <c r="BY814" i="44"/>
  <c r="BU667" i="44"/>
  <c r="AE667" i="44"/>
  <c r="BW667" i="44"/>
  <c r="AG667" i="44"/>
  <c r="BO667" i="44"/>
  <c r="CC667" i="44"/>
  <c r="BY667" i="44"/>
  <c r="BS667" i="44"/>
  <c r="AC667" i="44"/>
  <c r="BY759" i="44"/>
  <c r="AC759" i="44"/>
  <c r="BO759" i="44"/>
  <c r="AG759" i="44"/>
  <c r="AG774" i="44"/>
  <c r="BQ774" i="44"/>
  <c r="BO774" i="44"/>
  <c r="CA774" i="44"/>
  <c r="CC544" i="44"/>
  <c r="BO544" i="44"/>
  <c r="BQ544" i="44"/>
  <c r="CA544" i="44"/>
  <c r="CC520" i="44"/>
  <c r="CA520" i="44"/>
  <c r="AG520" i="44"/>
  <c r="BO520" i="44"/>
  <c r="AE520" i="44"/>
  <c r="CA615" i="44"/>
  <c r="AE615" i="44"/>
  <c r="BQ615" i="44"/>
  <c r="BU615" i="44"/>
  <c r="BS615" i="44"/>
  <c r="BY615" i="44"/>
  <c r="AG615" i="44"/>
  <c r="BO615" i="44"/>
  <c r="AC615" i="44"/>
  <c r="AG133" i="44"/>
  <c r="AE133" i="44"/>
  <c r="BS133" i="44"/>
  <c r="BY133" i="44"/>
  <c r="CC133" i="44"/>
  <c r="BU133" i="44"/>
  <c r="AC133" i="44"/>
  <c r="BO133" i="44"/>
  <c r="BW133" i="44"/>
  <c r="CA133" i="44"/>
  <c r="BW609" i="44"/>
  <c r="BS609" i="44"/>
  <c r="CC609" i="44"/>
  <c r="BU609" i="44"/>
  <c r="BQ609" i="44"/>
  <c r="AC746" i="44"/>
  <c r="CA277" i="44"/>
  <c r="AE288" i="44"/>
  <c r="CC600" i="44"/>
  <c r="AC688" i="44"/>
  <c r="CA416" i="44"/>
  <c r="BO433" i="44"/>
  <c r="AG836" i="44"/>
  <c r="CA609" i="44"/>
  <c r="BW520" i="44"/>
  <c r="BW759" i="44"/>
  <c r="CA668" i="44"/>
  <c r="BS494" i="44"/>
  <c r="BQ545" i="44"/>
  <c r="BY383" i="44"/>
  <c r="BY234" i="44"/>
  <c r="CA667" i="44"/>
  <c r="CA274" i="44"/>
  <c r="AC274" i="44"/>
  <c r="BW274" i="44"/>
  <c r="AE274" i="44"/>
  <c r="BY274" i="44"/>
  <c r="AG274" i="44"/>
  <c r="CC818" i="44"/>
  <c r="BY818" i="44"/>
  <c r="CA818" i="44"/>
  <c r="AE818" i="44"/>
  <c r="AG818" i="44"/>
  <c r="BQ195" i="44"/>
  <c r="AE195" i="44"/>
  <c r="BW195" i="44"/>
  <c r="BS195" i="44"/>
  <c r="BO195" i="44"/>
  <c r="AC195" i="44"/>
  <c r="CA195" i="44"/>
  <c r="AG195" i="44"/>
  <c r="CC303" i="44"/>
  <c r="BW303" i="44"/>
  <c r="BS303" i="44"/>
  <c r="BY303" i="44"/>
  <c r="BU303" i="44"/>
  <c r="CA303" i="44"/>
  <c r="AC303" i="44"/>
  <c r="BQ303" i="44"/>
  <c r="AE303" i="44"/>
  <c r="BU528" i="44"/>
  <c r="BQ528" i="44"/>
  <c r="CA528" i="44"/>
  <c r="AC528" i="44"/>
  <c r="CC528" i="44"/>
  <c r="BW170" i="44"/>
  <c r="AE170" i="44"/>
  <c r="BS170" i="44"/>
  <c r="AG170" i="44"/>
  <c r="CC170" i="44"/>
  <c r="BY170" i="44"/>
  <c r="BO170" i="44"/>
  <c r="BU170" i="44"/>
  <c r="AC170" i="44"/>
  <c r="CA170" i="44"/>
  <c r="BO601" i="44"/>
  <c r="BU601" i="44"/>
  <c r="AE601" i="44"/>
  <c r="BW601" i="44"/>
  <c r="AG601" i="44"/>
  <c r="CC152" i="44"/>
  <c r="AE152" i="44"/>
  <c r="BU152" i="44"/>
  <c r="AC152" i="44"/>
  <c r="BY152" i="44"/>
  <c r="BW152" i="44"/>
  <c r="BS152" i="44"/>
  <c r="CA152" i="44"/>
  <c r="BO152" i="44"/>
  <c r="BQ152" i="44"/>
  <c r="CC293" i="44"/>
  <c r="AG293" i="44"/>
  <c r="CA293" i="44"/>
  <c r="BY293" i="44"/>
  <c r="BW205" i="44"/>
  <c r="AE205" i="44"/>
  <c r="BS205" i="44"/>
  <c r="CA205" i="44"/>
  <c r="BU205" i="44"/>
  <c r="CC205" i="44"/>
  <c r="AG745" i="44"/>
  <c r="BO745" i="44"/>
  <c r="BU745" i="44"/>
  <c r="AE745" i="44"/>
  <c r="BW745" i="44"/>
  <c r="BQ234" i="44"/>
  <c r="AE234" i="44"/>
  <c r="CC234" i="44"/>
  <c r="BS234" i="44"/>
  <c r="BO234" i="44"/>
  <c r="AG234" i="44"/>
  <c r="CA234" i="44"/>
  <c r="AC234" i="44"/>
  <c r="AE127" i="44"/>
  <c r="BW127" i="44"/>
  <c r="BQ127" i="44"/>
  <c r="BU127" i="44"/>
  <c r="BO127" i="44"/>
  <c r="CC127" i="44"/>
  <c r="AC127" i="44"/>
  <c r="BS127" i="44"/>
  <c r="AG127" i="44"/>
  <c r="BQ548" i="44"/>
  <c r="AE548" i="44"/>
  <c r="CC548" i="44"/>
  <c r="AG548" i="44"/>
  <c r="BQ490" i="44"/>
  <c r="AG490" i="44"/>
  <c r="BS490" i="44"/>
  <c r="AC490" i="44"/>
  <c r="BU490" i="44"/>
  <c r="BO490" i="44"/>
  <c r="CA490" i="44"/>
  <c r="AE490" i="44"/>
  <c r="AG134" i="44"/>
  <c r="BW134" i="44"/>
  <c r="BS134" i="44"/>
  <c r="BY134" i="44"/>
  <c r="CC134" i="44"/>
  <c r="AE134" i="44"/>
  <c r="BO134" i="44"/>
  <c r="BU134" i="44"/>
  <c r="CA134" i="44"/>
  <c r="AC134" i="44"/>
  <c r="BS628" i="44"/>
  <c r="AG628" i="44"/>
  <c r="BQ628" i="44"/>
  <c r="CC628" i="44"/>
  <c r="CA628" i="44"/>
  <c r="BW631" i="44"/>
  <c r="AC631" i="44"/>
  <c r="AE631" i="44"/>
  <c r="BU631" i="44"/>
  <c r="AG631" i="44"/>
  <c r="CC386" i="44"/>
  <c r="AG386" i="44"/>
  <c r="CA386" i="44"/>
  <c r="BY386" i="44"/>
  <c r="BQ386" i="44"/>
  <c r="AE386" i="44"/>
  <c r="EA14" i="44"/>
  <c r="EA18" i="44"/>
  <c r="AC94" i="44"/>
  <c r="CS18" i="44"/>
  <c r="CS17" i="44"/>
  <c r="BW94" i="44"/>
  <c r="CS14" i="44"/>
  <c r="CS21" i="44"/>
  <c r="CA94" i="44"/>
  <c r="BO94" i="44"/>
  <c r="CH4" i="44"/>
  <c r="CS15" i="44"/>
  <c r="CH7" i="44"/>
  <c r="CC94" i="44"/>
  <c r="AE94" i="44"/>
  <c r="AG94" i="44"/>
  <c r="BQ94" i="44"/>
  <c r="CS20" i="44"/>
  <c r="CH6" i="44"/>
  <c r="DZ17" i="44"/>
  <c r="BY94" i="44"/>
  <c r="BU94" i="44"/>
  <c r="CS16" i="44"/>
  <c r="CS13" i="44"/>
  <c r="CC414" i="44"/>
  <c r="CA414" i="44"/>
  <c r="AG414" i="44"/>
  <c r="BQ414" i="44"/>
  <c r="AC414" i="44"/>
  <c r="AE743" i="44"/>
  <c r="BO746" i="44"/>
  <c r="AC706" i="44"/>
  <c r="BU628" i="44"/>
  <c r="CA601" i="44"/>
  <c r="BO631" i="44"/>
  <c r="BY774" i="44"/>
  <c r="AG544" i="44"/>
  <c r="BU381" i="44"/>
  <c r="BQ360" i="44"/>
  <c r="BW528" i="44"/>
  <c r="BU477" i="44"/>
  <c r="AC230" i="44"/>
  <c r="BQ329" i="44"/>
  <c r="AE414" i="44"/>
  <c r="AG371" i="44"/>
  <c r="BO386" i="44"/>
  <c r="BU743" i="44"/>
  <c r="AG746" i="44"/>
  <c r="CA706" i="44"/>
  <c r="BO277" i="44"/>
  <c r="BU293" i="44"/>
  <c r="BU288" i="44"/>
  <c r="AC205" i="44"/>
  <c r="AE760" i="44"/>
  <c r="AE628" i="44"/>
  <c r="BY601" i="44"/>
  <c r="CA600" i="44"/>
  <c r="BY631" i="44"/>
  <c r="BO688" i="44"/>
  <c r="BQ745" i="44"/>
  <c r="BW774" i="44"/>
  <c r="AC544" i="44"/>
  <c r="CA548" i="44"/>
  <c r="BS381" i="44"/>
  <c r="BW360" i="44"/>
  <c r="AE515" i="44"/>
  <c r="AG528" i="44"/>
  <c r="AG416" i="44"/>
  <c r="AE837" i="44"/>
  <c r="CA477" i="44"/>
  <c r="BS274" i="44"/>
  <c r="AE230" i="44"/>
  <c r="AE329" i="44"/>
  <c r="BU414" i="44"/>
  <c r="BY433" i="44"/>
  <c r="BW554" i="44"/>
  <c r="BU836" i="44"/>
  <c r="BO609" i="44"/>
  <c r="BW797" i="44"/>
  <c r="BS371" i="44"/>
  <c r="AC520" i="44"/>
  <c r="BU759" i="44"/>
  <c r="AC386" i="44"/>
  <c r="AE652" i="44"/>
  <c r="CA383" i="44"/>
  <c r="BY195" i="44"/>
  <c r="BQ208" i="44"/>
  <c r="BW212" i="44"/>
  <c r="AG767" i="44"/>
  <c r="BQ667" i="44"/>
  <c r="AE135" i="44"/>
  <c r="BQ134" i="44"/>
  <c r="BU774" i="44"/>
  <c r="BO381" i="44"/>
  <c r="AC515" i="44"/>
  <c r="BU797" i="44"/>
  <c r="CC615" i="44"/>
  <c r="CH5" i="44"/>
  <c r="AG152" i="44"/>
  <c r="CA127" i="44"/>
  <c r="BY143" i="44"/>
  <c r="BW149" i="44"/>
  <c r="G40" i="47"/>
  <c r="H40" i="47"/>
  <c r="G43" i="47"/>
  <c r="O43" i="47" s="1"/>
  <c r="P43" i="47" s="1"/>
  <c r="F43" i="47"/>
  <c r="AG159" i="44"/>
  <c r="AE159" i="44"/>
  <c r="BS146" i="44"/>
  <c r="AE146" i="44"/>
  <c r="BY146" i="44"/>
  <c r="AC153" i="44"/>
  <c r="CA187" i="44"/>
  <c r="BY187" i="44"/>
  <c r="AG125" i="44"/>
  <c r="AC150" i="44"/>
  <c r="BS149" i="44"/>
  <c r="BO149" i="44"/>
  <c r="AC149" i="44"/>
  <c r="AG149" i="44"/>
  <c r="BQ168" i="44"/>
  <c r="AE168" i="44"/>
  <c r="AE186" i="44"/>
  <c r="AG186" i="44"/>
  <c r="BS186" i="44"/>
  <c r="AC186" i="44"/>
  <c r="BS107" i="44"/>
  <c r="CC112" i="44"/>
  <c r="BU112" i="44"/>
  <c r="BU128" i="44"/>
  <c r="BS187" i="44"/>
  <c r="BU187" i="44"/>
  <c r="AC142" i="44"/>
  <c r="BO142" i="44"/>
  <c r="BS142" i="44"/>
  <c r="AE142" i="44"/>
  <c r="AG142" i="44"/>
  <c r="BW142" i="44"/>
  <c r="AE174" i="44"/>
  <c r="AC166" i="44"/>
  <c r="AE166" i="44"/>
  <c r="AG166" i="44"/>
  <c r="BU166" i="44"/>
  <c r="BS166" i="44"/>
  <c r="BQ179" i="44"/>
  <c r="BS179" i="44"/>
  <c r="AE164" i="44"/>
  <c r="G38" i="47"/>
  <c r="O38" i="47" s="1"/>
  <c r="P38" i="47" s="1"/>
  <c r="I20" i="47"/>
  <c r="S20" i="47" s="1"/>
  <c r="T20" i="47" s="1"/>
  <c r="I43" i="47"/>
  <c r="S43" i="47" s="1"/>
  <c r="T43" i="47" s="1"/>
  <c r="I40" i="47"/>
  <c r="S40" i="47" s="1"/>
  <c r="T40" i="47" s="1"/>
  <c r="F38" i="47"/>
  <c r="E20" i="47"/>
  <c r="H43" i="47"/>
  <c r="F40" i="47"/>
  <c r="E40" i="47"/>
  <c r="J45" i="47"/>
  <c r="E43" i="47"/>
  <c r="E45" i="47"/>
  <c r="J37" i="47"/>
  <c r="G20" i="47"/>
  <c r="O20" i="47" s="1"/>
  <c r="P20" i="47" s="1"/>
  <c r="G13" i="47"/>
  <c r="F37" i="47"/>
  <c r="F28" i="47"/>
  <c r="F45" i="47"/>
  <c r="J40" i="47"/>
  <c r="H45" i="47"/>
  <c r="G45" i="47"/>
  <c r="O45" i="47" s="1"/>
  <c r="P45" i="47" s="1"/>
  <c r="F51" i="47"/>
  <c r="J10" i="47"/>
  <c r="U10" i="47" s="1"/>
  <c r="V10" i="47" s="1"/>
  <c r="H37" i="47"/>
  <c r="G28" i="47"/>
  <c r="O28" i="47" s="1"/>
  <c r="P28" i="47" s="1"/>
  <c r="I37" i="47"/>
  <c r="S37" i="47" s="1"/>
  <c r="T37" i="47" s="1"/>
  <c r="I28" i="47"/>
  <c r="S28" i="47" s="1"/>
  <c r="T28" i="47" s="1"/>
  <c r="G37" i="47"/>
  <c r="O37" i="47" s="1"/>
  <c r="P37" i="47" s="1"/>
  <c r="E28" i="47"/>
  <c r="H28" i="47"/>
  <c r="I13" i="47"/>
  <c r="S13" i="47" s="1"/>
  <c r="T13" i="47" s="1"/>
  <c r="H46" i="47"/>
  <c r="J13" i="47"/>
  <c r="I10" i="47"/>
  <c r="S10" i="47" s="1"/>
  <c r="T10" i="47" s="1"/>
  <c r="E10" i="47"/>
  <c r="E13" i="47"/>
  <c r="H13" i="47"/>
  <c r="G10" i="47"/>
  <c r="O10" i="47" s="1"/>
  <c r="P10" i="47" s="1"/>
  <c r="H10" i="47"/>
  <c r="CY21" i="44"/>
  <c r="DL21" i="44" s="1"/>
  <c r="CT14" i="44"/>
  <c r="CU13" i="44"/>
  <c r="CU20" i="44"/>
  <c r="DD20" i="44" s="1"/>
  <c r="CX21" i="44"/>
  <c r="CX12" i="44"/>
  <c r="CT13" i="44"/>
  <c r="CW14" i="44"/>
  <c r="CV21" i="44"/>
  <c r="DF21" i="44" s="1"/>
  <c r="CV20" i="44"/>
  <c r="DF20" i="44" s="1"/>
  <c r="CW19" i="44"/>
  <c r="DH19" i="44" s="1"/>
  <c r="CZ20" i="44"/>
  <c r="CW12" i="44"/>
  <c r="DA11" i="44"/>
  <c r="CY13" i="44"/>
  <c r="CZ19" i="44"/>
  <c r="DN19" i="44" s="1"/>
  <c r="CX19" i="44"/>
  <c r="DJ19" i="44" s="1"/>
  <c r="CY18" i="44"/>
  <c r="DL18" i="44" s="1"/>
  <c r="CT20" i="44"/>
  <c r="CV12" i="44"/>
  <c r="DA21" i="44"/>
  <c r="DA12" i="44"/>
  <c r="CT19" i="44"/>
  <c r="DB19" i="44" s="1"/>
  <c r="CZ18" i="44"/>
  <c r="DN18" i="44" s="1"/>
  <c r="DA17" i="44"/>
  <c r="CV19" i="44"/>
  <c r="CW11" i="44"/>
  <c r="CU21" i="44"/>
  <c r="CU12" i="44"/>
  <c r="CV18" i="44"/>
  <c r="CT18" i="44"/>
  <c r="CU17" i="44"/>
  <c r="CX18" i="44"/>
  <c r="CU19" i="44"/>
  <c r="CW20" i="44"/>
  <c r="CT11" i="44"/>
  <c r="CZ16" i="44"/>
  <c r="CV17" i="44"/>
  <c r="CW16" i="44"/>
  <c r="CZ17" i="44"/>
  <c r="CY17" i="44"/>
  <c r="CY19" i="44"/>
  <c r="CW21" i="44"/>
  <c r="CT16" i="44"/>
  <c r="CX16" i="44"/>
  <c r="CX20" i="44"/>
  <c r="CZ12" i="44"/>
  <c r="CY15" i="44"/>
  <c r="CT17" i="44"/>
  <c r="CU16" i="44"/>
  <c r="DA18" i="44"/>
  <c r="DA19" i="44"/>
  <c r="DP19" i="44" s="1"/>
  <c r="CV15" i="44"/>
  <c r="CZ15" i="44"/>
  <c r="CY12" i="44"/>
  <c r="DA15" i="44"/>
  <c r="CZ21" i="44"/>
  <c r="DN21" i="44" s="1"/>
  <c r="DA14" i="44"/>
  <c r="CV16" i="44"/>
  <c r="CY14" i="44"/>
  <c r="CU18" i="44"/>
  <c r="CW18" i="44"/>
  <c r="CX14" i="44"/>
  <c r="CT15" i="44"/>
  <c r="CY20" i="44"/>
  <c r="DL20" i="44" s="1"/>
  <c r="CU14" i="44"/>
  <c r="CX15" i="44"/>
  <c r="DA13" i="44"/>
  <c r="CW17" i="44"/>
  <c r="DA16" i="44"/>
  <c r="CZ13" i="44"/>
  <c r="CV14" i="44"/>
  <c r="CS12" i="44"/>
  <c r="CY11" i="44"/>
  <c r="CW13" i="44"/>
  <c r="CZ14" i="44"/>
  <c r="CV11" i="44"/>
  <c r="CY16" i="44"/>
  <c r="CW15" i="44"/>
  <c r="CZ11" i="44"/>
  <c r="CX13" i="44"/>
  <c r="DA20" i="44"/>
  <c r="DP20" i="44" s="1"/>
  <c r="CX11" i="44"/>
  <c r="CV13" i="44"/>
  <c r="CX17" i="44"/>
  <c r="CU15" i="44"/>
  <c r="CU11" i="44"/>
  <c r="CT21" i="44"/>
  <c r="DB21" i="44" s="1"/>
  <c r="H61" i="47"/>
  <c r="I22" i="47"/>
  <c r="S22" i="47" s="1"/>
  <c r="T22" i="47" s="1"/>
  <c r="H23" i="47"/>
  <c r="Q23" i="47" s="1"/>
  <c r="R23" i="47" s="1"/>
  <c r="I33" i="47"/>
  <c r="H7" i="47"/>
  <c r="J57" i="47"/>
  <c r="U57" i="47" s="1"/>
  <c r="V57" i="47" s="1"/>
  <c r="H25" i="47"/>
  <c r="F42" i="47"/>
  <c r="I15" i="47"/>
  <c r="G26" i="47"/>
  <c r="O26" i="47" s="1"/>
  <c r="P26" i="47" s="1"/>
  <c r="G14" i="47"/>
  <c r="O14" i="47" s="1"/>
  <c r="P14" i="47" s="1"/>
  <c r="J61" i="47"/>
  <c r="E24" i="47"/>
  <c r="H42" i="47"/>
  <c r="J26" i="47"/>
  <c r="U26" i="47" s="1"/>
  <c r="V26" i="47" s="1"/>
  <c r="J22" i="47"/>
  <c r="U22" i="47" s="1"/>
  <c r="V22" i="47" s="1"/>
  <c r="F15" i="47"/>
  <c r="I7" i="47"/>
  <c r="S7" i="47" s="1"/>
  <c r="T7" i="47" s="1"/>
  <c r="I25" i="47"/>
  <c r="S25" i="47" s="1"/>
  <c r="T25" i="47" s="1"/>
  <c r="E15" i="47"/>
  <c r="H14" i="47"/>
  <c r="Q14" i="47" s="1"/>
  <c r="R14" i="47" s="1"/>
  <c r="I21" i="47"/>
  <c r="S21" i="47" s="1"/>
  <c r="T21" i="47" s="1"/>
  <c r="F23" i="47"/>
  <c r="F33" i="47"/>
  <c r="I32" i="47"/>
  <c r="S32" i="47" s="1"/>
  <c r="T32" i="47" s="1"/>
  <c r="J12" i="47"/>
  <c r="F32" i="47"/>
  <c r="I61" i="47"/>
  <c r="S61" i="47" s="1"/>
  <c r="T61" i="47" s="1"/>
  <c r="G24" i="47"/>
  <c r="J42" i="47"/>
  <c r="F26" i="47"/>
  <c r="F22" i="47"/>
  <c r="F21" i="47"/>
  <c r="J7" i="47"/>
  <c r="J25" i="47"/>
  <c r="H15" i="47"/>
  <c r="F14" i="47"/>
  <c r="E21" i="47"/>
  <c r="G23" i="47"/>
  <c r="O23" i="47" s="1"/>
  <c r="P23" i="47" s="1"/>
  <c r="E61" i="47"/>
  <c r="F24" i="47"/>
  <c r="E42" i="47"/>
  <c r="E26" i="47"/>
  <c r="E22" i="47"/>
  <c r="E46" i="47"/>
  <c r="E7" i="47"/>
  <c r="F25" i="47"/>
  <c r="G15" i="47"/>
  <c r="I14" i="47"/>
  <c r="S14" i="47" s="1"/>
  <c r="T14" i="47" s="1"/>
  <c r="J46" i="47"/>
  <c r="U46" i="47" s="1"/>
  <c r="V46" i="47" s="1"/>
  <c r="I23" i="47"/>
  <c r="S23" i="47" s="1"/>
  <c r="T23" i="47" s="1"/>
  <c r="F29" i="47"/>
  <c r="G29" i="47"/>
  <c r="O29" i="47" s="1"/>
  <c r="P29" i="47" s="1"/>
  <c r="J8" i="47"/>
  <c r="U8" i="47" s="1"/>
  <c r="V8" i="47" s="1"/>
  <c r="G33" i="47"/>
  <c r="E57" i="47"/>
  <c r="G61" i="47"/>
  <c r="O61" i="47" s="1"/>
  <c r="P61" i="47" s="1"/>
  <c r="I24" i="47"/>
  <c r="G42" i="47"/>
  <c r="H26" i="47"/>
  <c r="Q26" i="47" s="1"/>
  <c r="R26" i="47" s="1"/>
  <c r="H22" i="47"/>
  <c r="F7" i="47"/>
  <c r="E25" i="47"/>
  <c r="F46" i="47"/>
  <c r="J14" i="47"/>
  <c r="U14" i="47" s="1"/>
  <c r="V14" i="47" s="1"/>
  <c r="H21" i="47"/>
  <c r="Q21" i="47" s="1"/>
  <c r="R21" i="47" s="1"/>
  <c r="J23" i="47"/>
  <c r="U23" i="47" s="1"/>
  <c r="V23" i="47" s="1"/>
  <c r="J29" i="47"/>
  <c r="U29" i="47" s="1"/>
  <c r="V29" i="47" s="1"/>
  <c r="F8" i="47"/>
  <c r="J11" i="47"/>
  <c r="U11" i="47" s="1"/>
  <c r="V11" i="47" s="1"/>
  <c r="G46" i="47"/>
  <c r="O46" i="47" s="1"/>
  <c r="P46" i="47" s="1"/>
  <c r="E29" i="47"/>
  <c r="E33" i="47"/>
  <c r="G32" i="47"/>
  <c r="O32" i="47" s="1"/>
  <c r="P32" i="47" s="1"/>
  <c r="I34" i="47"/>
  <c r="S34" i="47" s="1"/>
  <c r="T34" i="47" s="1"/>
  <c r="J55" i="47"/>
  <c r="J39" i="47"/>
  <c r="U39" i="47" s="1"/>
  <c r="V39" i="47" s="1"/>
  <c r="E39" i="47"/>
  <c r="J51" i="47"/>
  <c r="U51" i="47" s="1"/>
  <c r="V51" i="47" s="1"/>
  <c r="F30" i="47"/>
  <c r="H18" i="47"/>
  <c r="J41" i="47"/>
  <c r="U41" i="47" s="1"/>
  <c r="V41" i="47" s="1"/>
  <c r="G44" i="47"/>
  <c r="O44" i="47" s="1"/>
  <c r="P44" i="47" s="1"/>
  <c r="E35" i="47"/>
  <c r="G56" i="47"/>
  <c r="O56" i="47" s="1"/>
  <c r="P56" i="47" s="1"/>
  <c r="H53" i="47"/>
  <c r="Q53" i="47" s="1"/>
  <c r="R53" i="47" s="1"/>
  <c r="G50" i="47"/>
  <c r="O50" i="47" s="1"/>
  <c r="P50" i="47" s="1"/>
  <c r="J31" i="47"/>
  <c r="J56" i="47"/>
  <c r="U56" i="47" s="1"/>
  <c r="V56" i="47" s="1"/>
  <c r="J50" i="47"/>
  <c r="U50" i="47" s="1"/>
  <c r="V50" i="47" s="1"/>
  <c r="F55" i="47"/>
  <c r="H41" i="47"/>
  <c r="Q41" i="47" s="1"/>
  <c r="R41" i="47" s="1"/>
  <c r="F31" i="47"/>
  <c r="F44" i="47"/>
  <c r="G51" i="47"/>
  <c r="I52" i="47"/>
  <c r="S52" i="47" s="1"/>
  <c r="T52" i="47" s="1"/>
  <c r="E53" i="47"/>
  <c r="H30" i="47"/>
  <c r="Q30" i="47" s="1"/>
  <c r="R30" i="47" s="1"/>
  <c r="E30" i="47"/>
  <c r="G35" i="47"/>
  <c r="O35" i="47" s="1"/>
  <c r="P35" i="47" s="1"/>
  <c r="G17" i="47"/>
  <c r="O17" i="47" s="1"/>
  <c r="P17" i="47" s="1"/>
  <c r="F49" i="47"/>
  <c r="E56" i="47"/>
  <c r="E50" i="47"/>
  <c r="H55" i="47"/>
  <c r="H52" i="47"/>
  <c r="F41" i="47"/>
  <c r="H31" i="47"/>
  <c r="H44" i="47"/>
  <c r="Q44" i="47" s="1"/>
  <c r="R44" i="47" s="1"/>
  <c r="J52" i="47"/>
  <c r="U52" i="47" s="1"/>
  <c r="V52" i="47" s="1"/>
  <c r="F53" i="47"/>
  <c r="J30" i="47"/>
  <c r="H16" i="47"/>
  <c r="F56" i="47"/>
  <c r="F50" i="47"/>
  <c r="G55" i="47"/>
  <c r="O55" i="47" s="1"/>
  <c r="P55" i="47" s="1"/>
  <c r="I41" i="47"/>
  <c r="S41" i="47" s="1"/>
  <c r="T41" i="47" s="1"/>
  <c r="G31" i="47"/>
  <c r="F52" i="47"/>
  <c r="I44" i="47"/>
  <c r="S44" i="47" s="1"/>
  <c r="T44" i="47" s="1"/>
  <c r="I53" i="47"/>
  <c r="S53" i="47" s="1"/>
  <c r="T53" i="47" s="1"/>
  <c r="G39" i="47"/>
  <c r="O39" i="47" s="1"/>
  <c r="P39" i="47" s="1"/>
  <c r="G48" i="47"/>
  <c r="O48" i="47" s="1"/>
  <c r="P48" i="47" s="1"/>
  <c r="I35" i="47"/>
  <c r="S35" i="47" s="1"/>
  <c r="T35" i="47" s="1"/>
  <c r="I17" i="47"/>
  <c r="S17" i="47" s="1"/>
  <c r="T17" i="47" s="1"/>
  <c r="E48" i="47"/>
  <c r="F18" i="47"/>
  <c r="H56" i="47"/>
  <c r="Q56" i="47" s="1"/>
  <c r="R56" i="47" s="1"/>
  <c r="H50" i="47"/>
  <c r="Q50" i="47" s="1"/>
  <c r="R50" i="47" s="1"/>
  <c r="I55" i="47"/>
  <c r="S55" i="47" s="1"/>
  <c r="T55" i="47" s="1"/>
  <c r="E41" i="47"/>
  <c r="E52" i="47"/>
  <c r="I31" i="47"/>
  <c r="S31" i="47" s="1"/>
  <c r="T31" i="47" s="1"/>
  <c r="H51" i="47"/>
  <c r="Q51" i="47" s="1"/>
  <c r="R51" i="47" s="1"/>
  <c r="J44" i="47"/>
  <c r="U44" i="47" s="1"/>
  <c r="V44" i="47" s="1"/>
  <c r="J53" i="47"/>
  <c r="U53" i="47" s="1"/>
  <c r="V53" i="47" s="1"/>
  <c r="H35" i="47"/>
  <c r="Q35" i="47" s="1"/>
  <c r="R35" i="47" s="1"/>
  <c r="J35" i="47"/>
  <c r="U35" i="47" s="1"/>
  <c r="V35" i="47" s="1"/>
  <c r="I39" i="47"/>
  <c r="S39" i="47" s="1"/>
  <c r="T39" i="47" s="1"/>
  <c r="F17" i="47"/>
  <c r="G18" i="47"/>
  <c r="O18" i="47" s="1"/>
  <c r="P18" i="47" s="1"/>
  <c r="H17" i="47"/>
  <c r="Q17" i="47" s="1"/>
  <c r="R17" i="47" s="1"/>
  <c r="I16" i="47"/>
  <c r="S16" i="47" s="1"/>
  <c r="T16" i="47" s="1"/>
  <c r="I51" i="47"/>
  <c r="F39" i="47"/>
  <c r="J48" i="47"/>
  <c r="F48" i="47"/>
  <c r="I18" i="47"/>
  <c r="S18" i="47" s="1"/>
  <c r="T18" i="47" s="1"/>
  <c r="E18" i="47"/>
  <c r="I48" i="47"/>
  <c r="S48" i="47" s="1"/>
  <c r="T48" i="47" s="1"/>
  <c r="H49" i="47"/>
  <c r="G57" i="47"/>
  <c r="O57" i="47" s="1"/>
  <c r="P57" i="47" s="1"/>
  <c r="H34" i="47"/>
  <c r="J6" i="47"/>
  <c r="I19" i="47"/>
  <c r="S19" i="47" s="1"/>
  <c r="T19" i="47" s="1"/>
  <c r="F19" i="47"/>
  <c r="H19" i="47"/>
  <c r="E34" i="47"/>
  <c r="J34" i="47"/>
  <c r="U34" i="47" s="1"/>
  <c r="V34" i="47" s="1"/>
  <c r="H32" i="47"/>
  <c r="Q32" i="47" s="1"/>
  <c r="R32" i="47" s="1"/>
  <c r="G11" i="47"/>
  <c r="O11" i="47" s="1"/>
  <c r="P11" i="47" s="1"/>
  <c r="F12" i="47"/>
  <c r="I57" i="47"/>
  <c r="S57" i="47" s="1"/>
  <c r="T57" i="47" s="1"/>
  <c r="E19" i="47"/>
  <c r="G19" i="47"/>
  <c r="O19" i="47" s="1"/>
  <c r="P19" i="47" s="1"/>
  <c r="F34" i="47"/>
  <c r="I6" i="47"/>
  <c r="H24" i="47"/>
  <c r="Q24" i="47" s="1"/>
  <c r="R24" i="47" s="1"/>
  <c r="I29" i="47"/>
  <c r="S29" i="47" s="1"/>
  <c r="T29" i="47" s="1"/>
  <c r="G8" i="47"/>
  <c r="O8" i="47" s="1"/>
  <c r="P8" i="47" s="1"/>
  <c r="E11" i="47"/>
  <c r="E8" i="47"/>
  <c r="I12" i="47"/>
  <c r="S12" i="47" s="1"/>
  <c r="T12" i="47" s="1"/>
  <c r="F11" i="47"/>
  <c r="I11" i="47"/>
  <c r="S11" i="47" s="1"/>
  <c r="T11" i="47" s="1"/>
  <c r="J33" i="47"/>
  <c r="G12" i="47"/>
  <c r="I8" i="47"/>
  <c r="S8" i="47" s="1"/>
  <c r="T8" i="47" s="1"/>
  <c r="E32" i="47"/>
  <c r="H57" i="47"/>
  <c r="Q57" i="47" s="1"/>
  <c r="R57" i="47" s="1"/>
  <c r="H6" i="47"/>
  <c r="F6" i="47"/>
  <c r="G6" i="47"/>
  <c r="J17" i="47"/>
  <c r="U17" i="47" s="1"/>
  <c r="V17" i="47" s="1"/>
  <c r="G16" i="47"/>
  <c r="O16" i="47" s="1"/>
  <c r="P16" i="47" s="1"/>
  <c r="J16" i="47"/>
  <c r="U16" i="47" s="1"/>
  <c r="V16" i="47" s="1"/>
  <c r="G49" i="47"/>
  <c r="E16" i="47"/>
  <c r="E49" i="47"/>
  <c r="I49" i="47"/>
  <c r="S49" i="47" s="1"/>
  <c r="T49" i="47" s="1"/>
  <c r="EA13" i="44"/>
  <c r="DZ13" i="44"/>
  <c r="EA12" i="44"/>
  <c r="DZ12" i="44"/>
  <c r="EA19" i="44"/>
  <c r="DZ19" i="44"/>
  <c r="EA15" i="44"/>
  <c r="DZ15" i="44"/>
  <c r="EA16" i="44"/>
  <c r="DZ16" i="44"/>
  <c r="H27" i="42"/>
  <c r="I26" i="42"/>
  <c r="B49" i="49"/>
  <c r="C21" i="49"/>
  <c r="F60" i="47"/>
  <c r="G60" i="47"/>
  <c r="E60" i="47"/>
  <c r="H60" i="47"/>
  <c r="J60" i="47"/>
  <c r="I60" i="47"/>
  <c r="F54" i="47"/>
  <c r="E54" i="47"/>
  <c r="G54" i="47"/>
  <c r="O54" i="47" s="1"/>
  <c r="P54" i="47" s="1"/>
  <c r="H54" i="47"/>
  <c r="J54" i="47"/>
  <c r="I54" i="47"/>
  <c r="F65" i="47"/>
  <c r="G65" i="47"/>
  <c r="O65" i="47" s="1"/>
  <c r="P65" i="47" s="1"/>
  <c r="E65" i="47"/>
  <c r="J65" i="47"/>
  <c r="U65" i="47" s="1"/>
  <c r="V65" i="47" s="1"/>
  <c r="I65" i="47"/>
  <c r="S65" i="47" s="1"/>
  <c r="T65" i="47" s="1"/>
  <c r="H65" i="47"/>
  <c r="Q65" i="47" s="1"/>
  <c r="R65" i="47" s="1"/>
  <c r="H59" i="47"/>
  <c r="Q59" i="47" s="1"/>
  <c r="R59" i="47" s="1"/>
  <c r="F59" i="47"/>
  <c r="E59" i="47"/>
  <c r="I59" i="47"/>
  <c r="S59" i="47" s="1"/>
  <c r="T59" i="47" s="1"/>
  <c r="J59" i="47"/>
  <c r="U59" i="47" s="1"/>
  <c r="V59" i="47" s="1"/>
  <c r="G59" i="47"/>
  <c r="O59" i="47" s="1"/>
  <c r="P59" i="47" s="1"/>
  <c r="DC32" i="44"/>
  <c r="BY553" i="44"/>
  <c r="BW639" i="44"/>
  <c r="BU620" i="44"/>
  <c r="CA778" i="44"/>
  <c r="BU780" i="44"/>
  <c r="CC501" i="44"/>
  <c r="BY481" i="44"/>
  <c r="BU521" i="44"/>
  <c r="CC331" i="44"/>
  <c r="BU753" i="44"/>
  <c r="BO762" i="44"/>
  <c r="CA393" i="44"/>
  <c r="CA407" i="44"/>
  <c r="CC411" i="44"/>
  <c r="BU589" i="44"/>
  <c r="BW435" i="44"/>
  <c r="CC432" i="44"/>
  <c r="BQ670" i="44"/>
  <c r="BU771" i="44"/>
  <c r="BS469" i="44"/>
  <c r="BQ510" i="44"/>
  <c r="BY281" i="44"/>
  <c r="BS797" i="44"/>
  <c r="BS1002" i="44"/>
  <c r="BS735" i="44"/>
  <c r="BS744" i="44"/>
  <c r="BO784" i="44"/>
  <c r="CA504" i="44"/>
  <c r="BU380" i="44"/>
  <c r="BQ830" i="44"/>
  <c r="BO275" i="44"/>
  <c r="BW768" i="44"/>
  <c r="BW669" i="44"/>
  <c r="BY682" i="44"/>
  <c r="BQ682" i="44"/>
  <c r="BU730" i="44"/>
  <c r="CA743" i="44"/>
  <c r="BQ783" i="44"/>
  <c r="BS785" i="44"/>
  <c r="CC782" i="44"/>
  <c r="BY499" i="44"/>
  <c r="BS478" i="44"/>
  <c r="BS475" i="44"/>
  <c r="BW475" i="44"/>
  <c r="AC542" i="44"/>
  <c r="CA375" i="44"/>
  <c r="BW382" i="44"/>
  <c r="CC379" i="44"/>
  <c r="BO362" i="44"/>
  <c r="BQ706" i="44"/>
  <c r="BQ696" i="44"/>
  <c r="BW838" i="44"/>
  <c r="BO835" i="44"/>
  <c r="BU298" i="44"/>
  <c r="BW293" i="44"/>
  <c r="CC201" i="44"/>
  <c r="AG237" i="44"/>
  <c r="BY214" i="44"/>
  <c r="BY227" i="44"/>
  <c r="CA227" i="44"/>
  <c r="BW204" i="44"/>
  <c r="BY310" i="44"/>
  <c r="AC317" i="44"/>
  <c r="BQ317" i="44"/>
  <c r="BY324" i="44"/>
  <c r="BO332" i="44"/>
  <c r="CA750" i="44"/>
  <c r="BQ764" i="44"/>
  <c r="BY628" i="44"/>
  <c r="BQ388" i="44"/>
  <c r="BS395" i="44"/>
  <c r="CA402" i="44"/>
  <c r="BY404" i="44"/>
  <c r="CA404" i="44"/>
  <c r="CC412" i="44"/>
  <c r="BU425" i="44"/>
  <c r="BS410" i="44"/>
  <c r="BS796" i="44"/>
  <c r="CC792" i="44"/>
  <c r="BW792" i="44"/>
  <c r="CA805" i="44"/>
  <c r="BQ805" i="44"/>
  <c r="BS815" i="44"/>
  <c r="BO817" i="44"/>
  <c r="BY436" i="44"/>
  <c r="BO440" i="44"/>
  <c r="BS551" i="44"/>
  <c r="BO564" i="44"/>
  <c r="CC633" i="44"/>
  <c r="BW633" i="44"/>
  <c r="CA636" i="44"/>
  <c r="BW651" i="44"/>
  <c r="BQ1006" i="44"/>
  <c r="BU629" i="44"/>
  <c r="BW752" i="44"/>
  <c r="BO752" i="44"/>
  <c r="BY807" i="44"/>
  <c r="BY431" i="44"/>
  <c r="CA431" i="44"/>
  <c r="BU675" i="44"/>
  <c r="BS736" i="44"/>
  <c r="BS732" i="44"/>
  <c r="BW732" i="44"/>
  <c r="CA772" i="44"/>
  <c r="CC772" i="44"/>
  <c r="BS788" i="44"/>
  <c r="BW471" i="44"/>
  <c r="CC474" i="44"/>
  <c r="BO482" i="44"/>
  <c r="BQ531" i="44"/>
  <c r="BW544" i="44"/>
  <c r="BO534" i="44"/>
  <c r="CA381" i="44"/>
  <c r="BY368" i="44"/>
  <c r="CA368" i="44"/>
  <c r="CA689" i="44"/>
  <c r="CC702" i="44"/>
  <c r="BW702" i="44"/>
  <c r="BY691" i="44"/>
  <c r="BQ691" i="44"/>
  <c r="BS833" i="44"/>
  <c r="BY307" i="44"/>
  <c r="BU304" i="44"/>
  <c r="CA299" i="44"/>
  <c r="BS294" i="44"/>
  <c r="BW294" i="44"/>
  <c r="BU290" i="44"/>
  <c r="BQ211" i="44"/>
  <c r="BS220" i="44"/>
  <c r="BU197" i="44"/>
  <c r="BS233" i="44"/>
  <c r="CA210" i="44"/>
  <c r="BW235" i="44"/>
  <c r="BY224" i="44"/>
  <c r="CA224" i="44"/>
  <c r="BY309" i="44"/>
  <c r="CA316" i="44"/>
  <c r="BS316" i="44"/>
  <c r="BU323" i="44"/>
  <c r="BQ330" i="44"/>
  <c r="BY319" i="44"/>
  <c r="BS766" i="44"/>
  <c r="CC756" i="44"/>
  <c r="BW756" i="44"/>
  <c r="BY751" i="44"/>
  <c r="CC627" i="44"/>
  <c r="AG611" i="44"/>
  <c r="BQ387" i="44"/>
  <c r="BY394" i="44"/>
  <c r="BY401" i="44"/>
  <c r="CA401" i="44"/>
  <c r="BU408" i="44"/>
  <c r="BS403" i="44"/>
  <c r="CC418" i="44"/>
  <c r="CC409" i="44"/>
  <c r="BO593" i="44"/>
  <c r="BW606" i="44"/>
  <c r="BQ789" i="44"/>
  <c r="BU789" i="44"/>
  <c r="BY802" i="44"/>
  <c r="BO798" i="44"/>
  <c r="BU793" i="44"/>
  <c r="BW810" i="44"/>
  <c r="BU429" i="44"/>
  <c r="AC639" i="44"/>
  <c r="BW642" i="44"/>
  <c r="BQ643" i="44"/>
  <c r="BQ657" i="44"/>
  <c r="BS1001" i="44"/>
  <c r="BS370" i="44"/>
  <c r="CA308" i="44"/>
  <c r="BS199" i="44"/>
  <c r="BY325" i="44"/>
  <c r="CA761" i="44"/>
  <c r="BO620" i="44"/>
  <c r="BS385" i="44"/>
  <c r="BU413" i="44"/>
  <c r="CA800" i="44"/>
  <c r="BW681" i="44"/>
  <c r="CA729" i="44"/>
  <c r="BS742" i="44"/>
  <c r="BY738" i="44"/>
  <c r="CA733" i="44"/>
  <c r="BQ733" i="44"/>
  <c r="BO778" i="44"/>
  <c r="CC778" i="44"/>
  <c r="BS780" i="44"/>
  <c r="BW780" i="44"/>
  <c r="CA769" i="44"/>
  <c r="BQ769" i="44"/>
  <c r="BQ501" i="44"/>
  <c r="CC480" i="44"/>
  <c r="CA480" i="44"/>
  <c r="CC537" i="44"/>
  <c r="BW541" i="44"/>
  <c r="CC367" i="44"/>
  <c r="BO365" i="44"/>
  <c r="CC366" i="44"/>
  <c r="BS374" i="44"/>
  <c r="BS695" i="44"/>
  <c r="CA708" i="44"/>
  <c r="BU703" i="44"/>
  <c r="CA834" i="44"/>
  <c r="BY834" i="44"/>
  <c r="BO295" i="44"/>
  <c r="BQ296" i="44"/>
  <c r="CC213" i="44"/>
  <c r="BY226" i="44"/>
  <c r="BQ193" i="44"/>
  <c r="BW216" i="44"/>
  <c r="BU194" i="44"/>
  <c r="CC315" i="44"/>
  <c r="BO322" i="44"/>
  <c r="BW331" i="44"/>
  <c r="BS753" i="44"/>
  <c r="BW753" i="44"/>
  <c r="BU749" i="44"/>
  <c r="BY749" i="44"/>
  <c r="CA762" i="44"/>
  <c r="BW757" i="44"/>
  <c r="CA617" i="44"/>
  <c r="BQ393" i="44"/>
  <c r="BY400" i="44"/>
  <c r="BS391" i="44"/>
  <c r="BW411" i="44"/>
  <c r="BQ599" i="44"/>
  <c r="CA590" i="44"/>
  <c r="BS795" i="44"/>
  <c r="BU795" i="44"/>
  <c r="BY808" i="44"/>
  <c r="BQ808" i="44"/>
  <c r="BQ804" i="44"/>
  <c r="BW799" i="44"/>
  <c r="BO816" i="44"/>
  <c r="BU435" i="44"/>
  <c r="BW448" i="44"/>
  <c r="BW432" i="44"/>
  <c r="BQ433" i="44"/>
  <c r="CA645" i="44"/>
  <c r="BO648" i="44"/>
  <c r="BQ663" i="44"/>
  <c r="BU663" i="44"/>
  <c r="BQ1004" i="44"/>
  <c r="BW1007" i="44"/>
  <c r="CC670" i="44"/>
  <c r="CC741" i="44"/>
  <c r="BU741" i="44"/>
  <c r="BS734" i="44"/>
  <c r="BS771" i="44"/>
  <c r="BW771" i="44"/>
  <c r="BW770" i="44"/>
  <c r="BO770" i="44"/>
  <c r="BW487" i="44"/>
  <c r="BU363" i="44"/>
  <c r="BW378" i="44"/>
  <c r="CC707" i="44"/>
  <c r="BQ836" i="44"/>
  <c r="BO301" i="44"/>
  <c r="BS301" i="44"/>
  <c r="CC228" i="44"/>
  <c r="BQ312" i="44"/>
  <c r="BW390" i="44"/>
  <c r="CC426" i="44"/>
  <c r="BY797" i="44"/>
  <c r="BQ660" i="44"/>
  <c r="AC660" i="44"/>
  <c r="BU1002" i="44"/>
  <c r="BY1002" i="44"/>
  <c r="BS677" i="44"/>
  <c r="BY735" i="44"/>
  <c r="BS748" i="44"/>
  <c r="BQ744" i="44"/>
  <c r="BW744" i="44"/>
  <c r="BO739" i="44"/>
  <c r="BQ739" i="44"/>
  <c r="CA784" i="44"/>
  <c r="CC784" i="44"/>
  <c r="BS786" i="44"/>
  <c r="BU786" i="44"/>
  <c r="BW775" i="44"/>
  <c r="BU504" i="44"/>
  <c r="BO483" i="44"/>
  <c r="BU473" i="44"/>
  <c r="CA543" i="44"/>
  <c r="AC533" i="44"/>
  <c r="BY364" i="44"/>
  <c r="BY371" i="44"/>
  <c r="BU372" i="44"/>
  <c r="BO380" i="44"/>
  <c r="BY705" i="44"/>
  <c r="BO701" i="44"/>
  <c r="BY692" i="44"/>
  <c r="CC831" i="44"/>
  <c r="CC830" i="44"/>
  <c r="BW280" i="44"/>
  <c r="CA275" i="44"/>
  <c r="CC306" i="44"/>
  <c r="CC219" i="44"/>
  <c r="BY232" i="44"/>
  <c r="CC222" i="44"/>
  <c r="BU200" i="44"/>
  <c r="BW328" i="44"/>
  <c r="BU313" i="44"/>
  <c r="BW314" i="44"/>
  <c r="BO314" i="44"/>
  <c r="CA759" i="44"/>
  <c r="CC755" i="44"/>
  <c r="BY768" i="44"/>
  <c r="BS763" i="44"/>
  <c r="BQ399" i="44"/>
  <c r="BW406" i="44"/>
  <c r="BU384" i="44"/>
  <c r="CC417" i="44"/>
  <c r="BQ415" i="44"/>
  <c r="BQ420" i="44"/>
  <c r="BO605" i="44"/>
  <c r="AC596" i="44"/>
  <c r="CA801" i="44"/>
  <c r="CC791" i="44"/>
  <c r="BQ794" i="44"/>
  <c r="BY813" i="44"/>
  <c r="BU812" i="44"/>
  <c r="BY812" i="44"/>
  <c r="BW441" i="44"/>
  <c r="BQ439" i="44"/>
  <c r="BQ438" i="44"/>
  <c r="BU560" i="44"/>
  <c r="CA641" i="44"/>
  <c r="BO632" i="44"/>
  <c r="BS999" i="44"/>
  <c r="BY999" i="44"/>
  <c r="CC1003" i="44"/>
  <c r="BS1003" i="44"/>
  <c r="BY686" i="44"/>
  <c r="BS731" i="44"/>
  <c r="CC773" i="44"/>
  <c r="BO698" i="44"/>
  <c r="BS297" i="44"/>
  <c r="BW297" i="44"/>
  <c r="CC276" i="44"/>
  <c r="BY215" i="44"/>
  <c r="CA215" i="44"/>
  <c r="BO206" i="44"/>
  <c r="CA423" i="44"/>
  <c r="AE595" i="44"/>
  <c r="BS661" i="44"/>
  <c r="BQ1005" i="44"/>
  <c r="BS679" i="44"/>
  <c r="BS747" i="44"/>
  <c r="BU747" i="44"/>
  <c r="BU737" i="44"/>
  <c r="BY737" i="44"/>
  <c r="BS740" i="44"/>
  <c r="BQ777" i="44"/>
  <c r="BS779" i="44"/>
  <c r="CC776" i="44"/>
  <c r="BS787" i="44"/>
  <c r="CC490" i="44"/>
  <c r="BU503" i="44"/>
  <c r="AC500" i="44"/>
  <c r="BO485" i="44"/>
  <c r="CC369" i="44"/>
  <c r="BW361" i="44"/>
  <c r="CA513" i="44"/>
  <c r="BQ511" i="44"/>
  <c r="AC511" i="44"/>
  <c r="BW516" i="44"/>
  <c r="BS700" i="44"/>
  <c r="BW690" i="44"/>
  <c r="BW704" i="44"/>
  <c r="BO704" i="44"/>
  <c r="BO832" i="44"/>
  <c r="BS832" i="44"/>
  <c r="BY829" i="44"/>
  <c r="BY292" i="44"/>
  <c r="BO278" i="44"/>
  <c r="CC231" i="44"/>
  <c r="BU198" i="44"/>
  <c r="BW234" i="44"/>
  <c r="BU212" i="44"/>
  <c r="CC333" i="44"/>
  <c r="BQ326" i="44"/>
  <c r="BY754" i="44"/>
  <c r="BQ754" i="44"/>
  <c r="CC758" i="44"/>
  <c r="CC612" i="44"/>
  <c r="BW612" i="44"/>
  <c r="BU626" i="44"/>
  <c r="BO396" i="44"/>
  <c r="BY398" i="44"/>
  <c r="CA398" i="44"/>
  <c r="BS427" i="44"/>
  <c r="BU419" i="44"/>
  <c r="BW591" i="44"/>
  <c r="BO604" i="44"/>
  <c r="BQ594" i="44"/>
  <c r="BS790" i="44"/>
  <c r="CA803" i="44"/>
  <c r="BW806" i="44"/>
  <c r="BO806" i="44"/>
  <c r="BU809" i="44"/>
  <c r="BY809" i="44"/>
  <c r="BW811" i="44"/>
  <c r="BY434" i="44"/>
  <c r="CA434" i="44"/>
  <c r="BW561" i="44"/>
  <c r="BQ558" i="44"/>
  <c r="CC664" i="44"/>
  <c r="BU666" i="44"/>
  <c r="BY1000" i="44"/>
  <c r="BQ1008" i="44"/>
  <c r="CA765" i="44"/>
  <c r="CC405" i="44"/>
  <c r="CA552" i="44"/>
  <c r="CA638" i="44"/>
  <c r="BU669" i="44"/>
  <c r="BO743" i="44"/>
  <c r="CC489" i="44"/>
  <c r="BS496" i="44"/>
  <c r="BW478" i="44"/>
  <c r="BO476" i="44"/>
  <c r="BQ538" i="44"/>
  <c r="BQ382" i="44"/>
  <c r="BQ519" i="44"/>
  <c r="BW697" i="44"/>
  <c r="BQ838" i="44"/>
  <c r="CA191" i="44"/>
  <c r="BO227" i="44"/>
  <c r="BS324" i="44"/>
  <c r="CA764" i="44"/>
  <c r="BO402" i="44"/>
  <c r="BO404" i="44"/>
  <c r="BS412" i="44"/>
  <c r="BS425" i="44"/>
  <c r="BS607" i="44"/>
  <c r="CC796" i="44"/>
  <c r="BU792" i="44"/>
  <c r="BY805" i="44"/>
  <c r="CC815" i="44"/>
  <c r="BU817" i="44"/>
  <c r="BU651" i="44"/>
  <c r="BU752" i="44"/>
  <c r="BY752" i="44"/>
  <c r="CC736" i="44"/>
  <c r="BY772" i="44"/>
  <c r="CA482" i="44"/>
  <c r="BO368" i="44"/>
  <c r="CC693" i="44"/>
  <c r="BW693" i="44"/>
  <c r="BO689" i="44"/>
  <c r="CA304" i="44"/>
  <c r="BS211" i="44"/>
  <c r="BS197" i="44"/>
  <c r="AC233" i="44"/>
  <c r="CC235" i="44"/>
  <c r="BO224" i="44"/>
  <c r="BW309" i="44"/>
  <c r="BS756" i="44"/>
  <c r="BY603" i="44"/>
  <c r="BQ606" i="44"/>
  <c r="BS793" i="44"/>
  <c r="BU810" i="44"/>
  <c r="BU446" i="44"/>
  <c r="BU557" i="44"/>
  <c r="BY643" i="44"/>
  <c r="BW1001" i="44"/>
  <c r="BQ370" i="44"/>
  <c r="BY373" i="44"/>
  <c r="BO308" i="44"/>
  <c r="BS413" i="44"/>
  <c r="BO800" i="44"/>
  <c r="BW738" i="44"/>
  <c r="BQ780" i="44"/>
  <c r="BO480" i="44"/>
  <c r="BS367" i="44"/>
  <c r="BQ366" i="44"/>
  <c r="BS514" i="44"/>
  <c r="CA296" i="44"/>
  <c r="BQ213" i="44"/>
  <c r="BY190" i="44"/>
  <c r="CA203" i="44"/>
  <c r="BS193" i="44"/>
  <c r="AC194" i="44"/>
  <c r="CC391" i="44"/>
  <c r="CA599" i="44"/>
  <c r="BQ795" i="44"/>
  <c r="CC663" i="44"/>
  <c r="CA1007" i="44"/>
  <c r="BQ771" i="44"/>
  <c r="AC497" i="44"/>
  <c r="BW189" i="44"/>
  <c r="CC390" i="44"/>
  <c r="BU744" i="44"/>
  <c r="BO543" i="44"/>
  <c r="BW705" i="44"/>
  <c r="BY701" i="44"/>
  <c r="CA831" i="44"/>
  <c r="BQ306" i="44"/>
  <c r="BQ219" i="44"/>
  <c r="BS313" i="44"/>
  <c r="BS768" i="44"/>
  <c r="CC763" i="44"/>
  <c r="CA399" i="44"/>
  <c r="CC406" i="44"/>
  <c r="BU386" i="44"/>
  <c r="BQ417" i="44"/>
  <c r="CA420" i="44"/>
  <c r="CA592" i="44"/>
  <c r="BU605" i="44"/>
  <c r="BQ791" i="44"/>
  <c r="CA794" i="44"/>
  <c r="BW813" i="44"/>
  <c r="AC812" i="44"/>
  <c r="BY565" i="44"/>
  <c r="BS560" i="44"/>
  <c r="BS634" i="44"/>
  <c r="BO641" i="44"/>
  <c r="BY632" i="44"/>
  <c r="BU999" i="44"/>
  <c r="BQ1003" i="44"/>
  <c r="AE683" i="44"/>
  <c r="BS686" i="44"/>
  <c r="BQ773" i="44"/>
  <c r="BU479" i="44"/>
  <c r="BU530" i="44"/>
  <c r="BY698" i="44"/>
  <c r="BO215" i="44"/>
  <c r="BO423" i="44"/>
  <c r="BQ555" i="44"/>
  <c r="CC661" i="44"/>
  <c r="CA1005" i="44"/>
  <c r="AE672" i="44"/>
  <c r="CC679" i="44"/>
  <c r="BQ747" i="44"/>
  <c r="BS737" i="44"/>
  <c r="CC740" i="44"/>
  <c r="CA777" i="44"/>
  <c r="CC779" i="44"/>
  <c r="BQ776" i="44"/>
  <c r="BS503" i="44"/>
  <c r="BS472" i="44"/>
  <c r="BU470" i="44"/>
  <c r="BS536" i="44"/>
  <c r="BQ369" i="44"/>
  <c r="BY376" i="44"/>
  <c r="CC361" i="44"/>
  <c r="BQ513" i="44"/>
  <c r="CC700" i="44"/>
  <c r="BU690" i="44"/>
  <c r="BU704" i="44"/>
  <c r="BY704" i="44"/>
  <c r="CC832" i="44"/>
  <c r="BO829" i="44"/>
  <c r="AE292" i="44"/>
  <c r="BY287" i="44"/>
  <c r="BW282" i="44"/>
  <c r="CC195" i="44"/>
  <c r="BQ231" i="44"/>
  <c r="BW217" i="44"/>
  <c r="CA221" i="44"/>
  <c r="BW198" i="44"/>
  <c r="BY229" i="44"/>
  <c r="BQ333" i="44"/>
  <c r="CC311" i="44"/>
  <c r="BY326" i="44"/>
  <c r="CA326" i="44"/>
  <c r="BO754" i="44"/>
  <c r="AE754" i="44"/>
  <c r="BQ758" i="44"/>
  <c r="BS622" i="44"/>
  <c r="BY397" i="44"/>
  <c r="BU396" i="44"/>
  <c r="BO398" i="44"/>
  <c r="CC427" i="44"/>
  <c r="BS419" i="44"/>
  <c r="BY421" i="44"/>
  <c r="CA608" i="44"/>
  <c r="CA790" i="44"/>
  <c r="CC790" i="44"/>
  <c r="BW803" i="44"/>
  <c r="BO803" i="44"/>
  <c r="BU806" i="44"/>
  <c r="BY806" i="44"/>
  <c r="BS809" i="44"/>
  <c r="BU811" i="44"/>
  <c r="AE430" i="44"/>
  <c r="BY430" i="44"/>
  <c r="BO434" i="44"/>
  <c r="CC561" i="44"/>
  <c r="BY568" i="44"/>
  <c r="CA558" i="44"/>
  <c r="BY664" i="44"/>
  <c r="BQ664" i="44"/>
  <c r="BQ666" i="44"/>
  <c r="AC666" i="44"/>
  <c r="BO1000" i="44"/>
  <c r="CA1008" i="44"/>
  <c r="BO765" i="44"/>
  <c r="BS619" i="44"/>
  <c r="CC602" i="44"/>
  <c r="BQ818" i="44"/>
  <c r="BO552" i="44"/>
  <c r="BO638" i="44"/>
  <c r="BQ669" i="44"/>
  <c r="AE678" i="44"/>
  <c r="CC685" i="44"/>
  <c r="BY730" i="44"/>
  <c r="CC730" i="44"/>
  <c r="BY743" i="44"/>
  <c r="BS746" i="44"/>
  <c r="BO783" i="44"/>
  <c r="BQ785" i="44"/>
  <c r="CA782" i="44"/>
  <c r="BO489" i="44"/>
  <c r="BW496" i="44"/>
  <c r="BY506" i="44"/>
  <c r="CA476" i="44"/>
  <c r="BU375" i="44"/>
  <c r="BS382" i="44"/>
  <c r="BQ379" i="44"/>
  <c r="CC519" i="44"/>
  <c r="CA509" i="44"/>
  <c r="BW706" i="44"/>
  <c r="BO838" i="44"/>
  <c r="BU838" i="44"/>
  <c r="CA835" i="44"/>
  <c r="BU835" i="44"/>
  <c r="BS277" i="44"/>
  <c r="CA201" i="44"/>
  <c r="BO191" i="44"/>
  <c r="BU227" i="44"/>
  <c r="BQ204" i="44"/>
  <c r="BY205" i="44"/>
  <c r="BU310" i="44"/>
  <c r="BW317" i="44"/>
  <c r="BO317" i="44"/>
  <c r="CC324" i="44"/>
  <c r="BS332" i="44"/>
  <c r="BY750" i="44"/>
  <c r="BW764" i="44"/>
  <c r="BO764" i="44"/>
  <c r="BY388" i="44"/>
  <c r="BU402" i="44"/>
  <c r="BU404" i="44"/>
  <c r="AC404" i="44"/>
  <c r="BQ412" i="44"/>
  <c r="CA796" i="44"/>
  <c r="BQ796" i="44"/>
  <c r="BQ792" i="44"/>
  <c r="BW805" i="44"/>
  <c r="BQ815" i="44"/>
  <c r="BS817" i="44"/>
  <c r="BQ436" i="44"/>
  <c r="BS440" i="44"/>
  <c r="CA567" i="44"/>
  <c r="BQ633" i="44"/>
  <c r="BS637" i="44"/>
  <c r="CC651" i="44"/>
  <c r="CA650" i="44"/>
  <c r="BS649" i="44"/>
  <c r="CA1006" i="44"/>
  <c r="CA659" i="44"/>
  <c r="BS655" i="44"/>
  <c r="BW327" i="44"/>
  <c r="BS752" i="44"/>
  <c r="BY392" i="44"/>
  <c r="CA392" i="44"/>
  <c r="BQ807" i="44"/>
  <c r="BU807" i="44"/>
  <c r="BU431" i="44"/>
  <c r="AE684" i="44"/>
  <c r="CC673" i="44"/>
  <c r="BY736" i="44"/>
  <c r="BQ736" i="44"/>
  <c r="CC732" i="44"/>
  <c r="BO772" i="44"/>
  <c r="AE774" i="44"/>
  <c r="BQ788" i="44"/>
  <c r="BU495" i="44"/>
  <c r="BW502" i="44"/>
  <c r="BO492" i="44"/>
  <c r="BQ493" i="44"/>
  <c r="BW474" i="44"/>
  <c r="BS482" i="44"/>
  <c r="BU548" i="44"/>
  <c r="BY359" i="44"/>
  <c r="CA359" i="44"/>
  <c r="CC360" i="44"/>
  <c r="BU368" i="44"/>
  <c r="CA525" i="44"/>
  <c r="BU693" i="44"/>
  <c r="BU689" i="44"/>
  <c r="BY689" i="44"/>
  <c r="CC833" i="44"/>
  <c r="BU307" i="44"/>
  <c r="BU299" i="44"/>
  <c r="BQ294" i="44"/>
  <c r="CC290" i="44"/>
  <c r="BW207" i="44"/>
  <c r="CC211" i="44"/>
  <c r="AC220" i="44"/>
  <c r="BS235" i="44"/>
  <c r="BU224" i="44"/>
  <c r="CC309" i="44"/>
  <c r="BO316" i="44"/>
  <c r="CC323" i="44"/>
  <c r="BO330" i="44"/>
  <c r="BU319" i="44"/>
  <c r="BO766" i="44"/>
  <c r="BQ766" i="44"/>
  <c r="BQ756" i="44"/>
  <c r="BU751" i="44"/>
  <c r="CA611" i="44"/>
  <c r="BW624" i="44"/>
  <c r="BO387" i="44"/>
  <c r="CC394" i="44"/>
  <c r="BU401" i="44"/>
  <c r="CC408" i="44"/>
  <c r="BY409" i="44"/>
  <c r="CC606" i="44"/>
  <c r="CA789" i="44"/>
  <c r="BU802" i="44"/>
  <c r="BS798" i="44"/>
  <c r="BW798" i="44"/>
  <c r="CA793" i="44"/>
  <c r="CC793" i="44"/>
  <c r="CC429" i="44"/>
  <c r="BY442" i="44"/>
  <c r="BS446" i="44"/>
  <c r="BW553" i="44"/>
  <c r="BU639" i="44"/>
  <c r="BQ642" i="44"/>
  <c r="BW643" i="44"/>
  <c r="BO657" i="44"/>
  <c r="BO656" i="44"/>
  <c r="CC1001" i="44"/>
  <c r="AG373" i="44"/>
  <c r="BW373" i="44"/>
  <c r="BS694" i="44"/>
  <c r="CC837" i="44"/>
  <c r="BW837" i="44"/>
  <c r="BS286" i="44"/>
  <c r="BU308" i="44"/>
  <c r="BS202" i="44"/>
  <c r="CC192" i="44"/>
  <c r="CC325" i="44"/>
  <c r="BU325" i="44"/>
  <c r="BU761" i="44"/>
  <c r="BY761" i="44"/>
  <c r="BS598" i="44"/>
  <c r="BW800" i="44"/>
  <c r="BY800" i="44"/>
  <c r="BW444" i="44"/>
  <c r="AE729" i="44"/>
  <c r="BY729" i="44"/>
  <c r="CA742" i="44"/>
  <c r="BQ742" i="44"/>
  <c r="BS738" i="44"/>
  <c r="BU738" i="44"/>
  <c r="BW733" i="44"/>
  <c r="BY778" i="44"/>
  <c r="AE778" i="44"/>
  <c r="CC780" i="44"/>
  <c r="BW769" i="44"/>
  <c r="CC508" i="44"/>
  <c r="CC498" i="44"/>
  <c r="CA498" i="44"/>
  <c r="AE481" i="44"/>
  <c r="BW480" i="44"/>
  <c r="BY488" i="44"/>
  <c r="BO537" i="44"/>
  <c r="BS541" i="44"/>
  <c r="BQ367" i="44"/>
  <c r="BS365" i="44"/>
  <c r="CA366" i="44"/>
  <c r="BW514" i="44"/>
  <c r="BS521" i="44"/>
  <c r="BY708" i="44"/>
  <c r="BY703" i="44"/>
  <c r="CC703" i="44"/>
  <c r="BQ834" i="44"/>
  <c r="CC285" i="44"/>
  <c r="BQ305" i="44"/>
  <c r="BY300" i="44"/>
  <c r="BW296" i="44"/>
  <c r="BO296" i="44"/>
  <c r="BW190" i="44"/>
  <c r="CC226" i="44"/>
  <c r="BO203" i="44"/>
  <c r="CC193" i="44"/>
  <c r="BQ216" i="44"/>
  <c r="BS331" i="44"/>
  <c r="CC753" i="44"/>
  <c r="CC749" i="44"/>
  <c r="BY762" i="44"/>
  <c r="AE757" i="44"/>
  <c r="BS757" i="44"/>
  <c r="BU617" i="44"/>
  <c r="BY613" i="44"/>
  <c r="BO393" i="44"/>
  <c r="BQ400" i="44"/>
  <c r="BO407" i="44"/>
  <c r="BQ411" i="44"/>
  <c r="BY422" i="44"/>
  <c r="CA422" i="44"/>
  <c r="BS589" i="44"/>
  <c r="BW599" i="44"/>
  <c r="CA795" i="44"/>
  <c r="BW808" i="44"/>
  <c r="BO804" i="44"/>
  <c r="BS799" i="44"/>
  <c r="BQ816" i="44"/>
  <c r="BW816" i="44"/>
  <c r="CC435" i="44"/>
  <c r="BQ432" i="44"/>
  <c r="BU563" i="44"/>
  <c r="CA635" i="44"/>
  <c r="CC648" i="44"/>
  <c r="BW648" i="44"/>
  <c r="CA663" i="44"/>
  <c r="BO662" i="44"/>
  <c r="BY1004" i="44"/>
  <c r="CA1004" i="44"/>
  <c r="BU1007" i="44"/>
  <c r="BO1007" i="44"/>
  <c r="BY670" i="44"/>
  <c r="CA741" i="44"/>
  <c r="BQ734" i="44"/>
  <c r="CC771" i="44"/>
  <c r="BS770" i="44"/>
  <c r="BW469" i="44"/>
  <c r="CC363" i="44"/>
  <c r="BQ378" i="44"/>
  <c r="CC510" i="44"/>
  <c r="CA707" i="44"/>
  <c r="BY836" i="44"/>
  <c r="CA301" i="44"/>
  <c r="CC189" i="44"/>
  <c r="CA228" i="44"/>
  <c r="BQ390" i="44"/>
  <c r="CA426" i="44"/>
  <c r="CC797" i="44"/>
  <c r="BQ447" i="44"/>
  <c r="BS640" i="44"/>
  <c r="CC1002" i="44"/>
  <c r="CA680" i="44"/>
  <c r="BQ735" i="44"/>
  <c r="BU735" i="44"/>
  <c r="BO748" i="44"/>
  <c r="BQ748" i="44"/>
  <c r="CC744" i="44"/>
  <c r="BW739" i="44"/>
  <c r="BY784" i="44"/>
  <c r="CA786" i="44"/>
  <c r="BS775" i="44"/>
  <c r="CA491" i="44"/>
  <c r="BQ504" i="44"/>
  <c r="BQ483" i="44"/>
  <c r="BU533" i="44"/>
  <c r="BQ546" i="44"/>
  <c r="BQ364" i="44"/>
  <c r="BU371" i="44"/>
  <c r="CC372" i="44"/>
  <c r="AG380" i="44"/>
  <c r="BS380" i="44"/>
  <c r="BU512" i="44"/>
  <c r="BQ705" i="44"/>
  <c r="BU705" i="44"/>
  <c r="BU831" i="44"/>
  <c r="CA830" i="44"/>
  <c r="BY291" i="44"/>
  <c r="BS280" i="44"/>
  <c r="BQ302" i="44"/>
  <c r="CA219" i="44"/>
  <c r="BO209" i="44"/>
  <c r="BQ223" i="44"/>
  <c r="BY321" i="44"/>
  <c r="BS328" i="44"/>
  <c r="CA755" i="44"/>
  <c r="BQ768" i="44"/>
  <c r="BU768" i="44"/>
  <c r="BY763" i="44"/>
  <c r="BQ763" i="44"/>
  <c r="BO399" i="44"/>
  <c r="BS406" i="44"/>
  <c r="CC384" i="44"/>
  <c r="BS386" i="44"/>
  <c r="CA417" i="44"/>
  <c r="BY415" i="44"/>
  <c r="BO420" i="44"/>
  <c r="BY428" i="44"/>
  <c r="CA428" i="44"/>
  <c r="BQ596" i="44"/>
  <c r="BY801" i="44"/>
  <c r="CA791" i="44"/>
  <c r="BW794" i="44"/>
  <c r="BO794" i="44"/>
  <c r="BQ813" i="44"/>
  <c r="BU813" i="44"/>
  <c r="CC812" i="44"/>
  <c r="BQ441" i="44"/>
  <c r="BY439" i="44"/>
  <c r="BO438" i="44"/>
  <c r="CC549" i="44"/>
  <c r="BY556" i="44"/>
  <c r="BQ556" i="44"/>
  <c r="CC634" i="44"/>
  <c r="BU641" i="44"/>
  <c r="BY641" i="44"/>
  <c r="BS632" i="44"/>
  <c r="CC652" i="44"/>
  <c r="BW654" i="44"/>
  <c r="CC999" i="44"/>
  <c r="BY1003" i="44"/>
  <c r="BQ731" i="44"/>
  <c r="CA773" i="44"/>
  <c r="BW505" i="44"/>
  <c r="BS530" i="44"/>
  <c r="BY377" i="44"/>
  <c r="CA377" i="44"/>
  <c r="BS518" i="44"/>
  <c r="BQ297" i="44"/>
  <c r="BW225" i="44"/>
  <c r="BU215" i="44"/>
  <c r="BS206" i="44"/>
  <c r="BU423" i="44"/>
  <c r="BS595" i="44"/>
  <c r="CC555" i="44"/>
  <c r="AG647" i="44"/>
  <c r="BQ661" i="44"/>
  <c r="BO1005" i="44"/>
  <c r="BS676" i="44"/>
  <c r="BW672" i="44"/>
  <c r="BQ679" i="44"/>
  <c r="CA747" i="44"/>
  <c r="CC737" i="44"/>
  <c r="BQ740" i="44"/>
  <c r="BO777" i="44"/>
  <c r="BQ779" i="44"/>
  <c r="CA776" i="44"/>
  <c r="CA787" i="44"/>
  <c r="BQ787" i="44"/>
  <c r="BY490" i="44"/>
  <c r="BO470" i="44"/>
  <c r="BY532" i="44"/>
  <c r="BS545" i="44"/>
  <c r="CA369" i="44"/>
  <c r="BW376" i="44"/>
  <c r="BS361" i="44"/>
  <c r="BY700" i="44"/>
  <c r="BQ700" i="44"/>
  <c r="BS704" i="44"/>
  <c r="BQ832" i="44"/>
  <c r="BU829" i="44"/>
  <c r="BU292" i="44"/>
  <c r="BS278" i="44"/>
  <c r="BY289" i="44"/>
  <c r="BO221" i="44"/>
  <c r="CC198" i="44"/>
  <c r="CA333" i="44"/>
  <c r="BQ311" i="44"/>
  <c r="BY318" i="44"/>
  <c r="BW326" i="44"/>
  <c r="BO326" i="44"/>
  <c r="BW754" i="44"/>
  <c r="CA758" i="44"/>
  <c r="BQ612" i="44"/>
  <c r="BW397" i="44"/>
  <c r="CA389" i="44"/>
  <c r="BW396" i="44"/>
  <c r="BU398" i="44"/>
  <c r="BW421" i="44"/>
  <c r="CC591" i="44"/>
  <c r="BO608" i="44"/>
  <c r="BY790" i="44"/>
  <c r="BQ790" i="44"/>
  <c r="BU803" i="44"/>
  <c r="BY803" i="44"/>
  <c r="BS806" i="44"/>
  <c r="CC809" i="44"/>
  <c r="BS811" i="44"/>
  <c r="BW430" i="44"/>
  <c r="BY437" i="44"/>
  <c r="CA437" i="44"/>
  <c r="BU434" i="44"/>
  <c r="AC434" i="44"/>
  <c r="BW568" i="44"/>
  <c r="BO558" i="44"/>
  <c r="CA644" i="44"/>
  <c r="BW1000" i="44"/>
  <c r="BO1008" i="44"/>
  <c r="BY765" i="44"/>
  <c r="BU638" i="44"/>
  <c r="BY638" i="44"/>
  <c r="BS658" i="44"/>
  <c r="AC499" i="44"/>
  <c r="CC642" i="44"/>
  <c r="CA656" i="44"/>
  <c r="BY837" i="44"/>
  <c r="BQ202" i="44"/>
  <c r="BW192" i="44"/>
  <c r="BW761" i="44"/>
  <c r="BU800" i="44"/>
  <c r="BO729" i="44"/>
  <c r="CC738" i="44"/>
  <c r="BQ778" i="44"/>
  <c r="CC216" i="44"/>
  <c r="BY322" i="44"/>
  <c r="BQ753" i="44"/>
  <c r="BS625" i="44"/>
  <c r="BY407" i="44"/>
  <c r="CA804" i="44"/>
  <c r="BY816" i="44"/>
  <c r="BY1007" i="44"/>
  <c r="CC734" i="44"/>
  <c r="BY770" i="44"/>
  <c r="BW363" i="44"/>
  <c r="BQ707" i="44"/>
  <c r="BQ228" i="44"/>
  <c r="BQ426" i="44"/>
  <c r="BW735" i="44"/>
  <c r="BW364" i="44"/>
  <c r="BW372" i="44"/>
  <c r="CA209" i="44"/>
  <c r="BQ328" i="44"/>
  <c r="CA313" i="44"/>
  <c r="BU314" i="44"/>
  <c r="BQ755" i="44"/>
  <c r="CA763" i="44"/>
  <c r="BY610" i="44"/>
  <c r="BW384" i="44"/>
  <c r="CC596" i="44"/>
  <c r="BO801" i="44"/>
  <c r="BS813" i="44"/>
  <c r="BS812" i="44"/>
  <c r="CC441" i="44"/>
  <c r="BQ565" i="44"/>
  <c r="BU632" i="44"/>
  <c r="BO668" i="44"/>
  <c r="BW999" i="44"/>
  <c r="CC731" i="44"/>
  <c r="BS505" i="44"/>
  <c r="BU698" i="44"/>
  <c r="CC297" i="44"/>
  <c r="BU225" i="44"/>
  <c r="BU206" i="44"/>
  <c r="BY616" i="44"/>
  <c r="AG669" i="44"/>
  <c r="BW678" i="44"/>
  <c r="CA730" i="44"/>
  <c r="BQ730" i="44"/>
  <c r="BS743" i="44"/>
  <c r="CC746" i="44"/>
  <c r="BY783" i="44"/>
  <c r="CA785" i="44"/>
  <c r="BW782" i="44"/>
  <c r="BO782" i="44"/>
  <c r="BW489" i="44"/>
  <c r="BW538" i="44"/>
  <c r="BW375" i="44"/>
  <c r="CC382" i="44"/>
  <c r="BS509" i="44"/>
  <c r="BY523" i="44"/>
  <c r="BS697" i="44"/>
  <c r="CA838" i="44"/>
  <c r="BS838" i="44"/>
  <c r="BY835" i="44"/>
  <c r="BS835" i="44"/>
  <c r="BQ277" i="44"/>
  <c r="BO298" i="44"/>
  <c r="CA284" i="44"/>
  <c r="BS214" i="44"/>
  <c r="BU191" i="44"/>
  <c r="BY218" i="44"/>
  <c r="CA218" i="44"/>
  <c r="BO310" i="44"/>
  <c r="BS310" i="44"/>
  <c r="BU317" i="44"/>
  <c r="BQ324" i="44"/>
  <c r="BS760" i="44"/>
  <c r="BS750" i="44"/>
  <c r="BW750" i="44"/>
  <c r="BU764" i="44"/>
  <c r="BY764" i="44"/>
  <c r="BQ621" i="44"/>
  <c r="BW388" i="44"/>
  <c r="BY395" i="44"/>
  <c r="CA395" i="44"/>
  <c r="BW402" i="44"/>
  <c r="BS404" i="44"/>
  <c r="BY410" i="44"/>
  <c r="CA410" i="44"/>
  <c r="BY796" i="44"/>
  <c r="CA792" i="44"/>
  <c r="BU805" i="44"/>
  <c r="CA815" i="44"/>
  <c r="CA817" i="44"/>
  <c r="CC817" i="44"/>
  <c r="BS436" i="44"/>
  <c r="BO567" i="44"/>
  <c r="BQ564" i="44"/>
  <c r="BW636" i="44"/>
  <c r="CC637" i="44"/>
  <c r="CA653" i="44"/>
  <c r="BO650" i="44"/>
  <c r="CC649" i="44"/>
  <c r="BW1006" i="44"/>
  <c r="BO659" i="44"/>
  <c r="CC655" i="44"/>
  <c r="CC327" i="44"/>
  <c r="CC752" i="44"/>
  <c r="BO392" i="44"/>
  <c r="CC807" i="44"/>
  <c r="BS431" i="44"/>
  <c r="BO675" i="44"/>
  <c r="CC684" i="44"/>
  <c r="BW684" i="44"/>
  <c r="BY673" i="44"/>
  <c r="BQ673" i="44"/>
  <c r="BO736" i="44"/>
  <c r="CA732" i="44"/>
  <c r="BS745" i="44"/>
  <c r="BW772" i="44"/>
  <c r="CA788" i="44"/>
  <c r="CA495" i="44"/>
  <c r="BQ502" i="44"/>
  <c r="BQ471" i="44"/>
  <c r="BO474" i="44"/>
  <c r="BU482" i="44"/>
  <c r="CC534" i="44"/>
  <c r="BS548" i="44"/>
  <c r="BO359" i="44"/>
  <c r="BS368" i="44"/>
  <c r="BO525" i="44"/>
  <c r="BU515" i="44"/>
  <c r="BQ833" i="44"/>
  <c r="BU279" i="44"/>
  <c r="CA307" i="44"/>
  <c r="BS307" i="44"/>
  <c r="BO304" i="44"/>
  <c r="BQ290" i="44"/>
  <c r="CC207" i="44"/>
  <c r="BY220" i="44"/>
  <c r="BY233" i="44"/>
  <c r="CA233" i="44"/>
  <c r="BW210" i="44"/>
  <c r="BS224" i="44"/>
  <c r="BQ309" i="44"/>
  <c r="BY316" i="44"/>
  <c r="BQ323" i="44"/>
  <c r="BU330" i="44"/>
  <c r="BO319" i="44"/>
  <c r="BS319" i="44"/>
  <c r="BY766" i="44"/>
  <c r="CA756" i="44"/>
  <c r="BS751" i="44"/>
  <c r="BO611" i="44"/>
  <c r="CC624" i="44"/>
  <c r="BU387" i="44"/>
  <c r="BS394" i="44"/>
  <c r="BS401" i="44"/>
  <c r="BQ408" i="44"/>
  <c r="BY403" i="44"/>
  <c r="BW409" i="44"/>
  <c r="BY416" i="44"/>
  <c r="CC593" i="44"/>
  <c r="BO789" i="44"/>
  <c r="BS802" i="44"/>
  <c r="BQ798" i="44"/>
  <c r="BU798" i="44"/>
  <c r="BO793" i="44"/>
  <c r="BQ793" i="44"/>
  <c r="BQ429" i="44"/>
  <c r="BW442" i="44"/>
  <c r="BY445" i="44"/>
  <c r="CA446" i="44"/>
  <c r="BY559" i="44"/>
  <c r="BQ639" i="44"/>
  <c r="BU656" i="44"/>
  <c r="BY656" i="44"/>
  <c r="BQ1001" i="44"/>
  <c r="BY370" i="44"/>
  <c r="BQ373" i="44"/>
  <c r="CC694" i="44"/>
  <c r="CA837" i="44"/>
  <c r="BQ286" i="44"/>
  <c r="CC202" i="44"/>
  <c r="BQ192" i="44"/>
  <c r="BY199" i="44"/>
  <c r="CA325" i="44"/>
  <c r="BS325" i="44"/>
  <c r="BS761" i="44"/>
  <c r="BY385" i="44"/>
  <c r="BS800" i="44"/>
  <c r="AC800" i="44"/>
  <c r="CA681" i="44"/>
  <c r="CA671" i="44"/>
  <c r="CA674" i="44"/>
  <c r="CC729" i="44"/>
  <c r="BW729" i="44"/>
  <c r="BY742" i="44"/>
  <c r="AE742" i="44"/>
  <c r="BQ738" i="44"/>
  <c r="BU733" i="44"/>
  <c r="BW778" i="44"/>
  <c r="CA780" i="44"/>
  <c r="BU769" i="44"/>
  <c r="BO498" i="44"/>
  <c r="BQ477" i="44"/>
  <c r="BS481" i="44"/>
  <c r="AG365" i="44"/>
  <c r="BO366" i="44"/>
  <c r="BY374" i="44"/>
  <c r="CA374" i="44"/>
  <c r="CA695" i="44"/>
  <c r="BS708" i="44"/>
  <c r="BW708" i="44"/>
  <c r="CA703" i="44"/>
  <c r="BQ703" i="44"/>
  <c r="BO834" i="44"/>
  <c r="BU295" i="44"/>
  <c r="CA305" i="44"/>
  <c r="BS300" i="44"/>
  <c r="BW300" i="44"/>
  <c r="BU296" i="44"/>
  <c r="BO213" i="44"/>
  <c r="CC190" i="44"/>
  <c r="BS226" i="44"/>
  <c r="BU203" i="44"/>
  <c r="BU322" i="44"/>
  <c r="BQ331" i="44"/>
  <c r="CA753" i="44"/>
  <c r="BQ749" i="44"/>
  <c r="BS762" i="44"/>
  <c r="BY757" i="44"/>
  <c r="CC757" i="44"/>
  <c r="BU393" i="44"/>
  <c r="BS400" i="44"/>
  <c r="BU407" i="44"/>
  <c r="BY391" i="44"/>
  <c r="CA411" i="44"/>
  <c r="BO422" i="44"/>
  <c r="BO795" i="44"/>
  <c r="BU808" i="44"/>
  <c r="AG804" i="44"/>
  <c r="BY804" i="44"/>
  <c r="CA799" i="44"/>
  <c r="CC799" i="44"/>
  <c r="BS816" i="44"/>
  <c r="BU816" i="44"/>
  <c r="BQ435" i="44"/>
  <c r="BQ448" i="44"/>
  <c r="CA432" i="44"/>
  <c r="BY550" i="44"/>
  <c r="BS563" i="44"/>
  <c r="BW645" i="44"/>
  <c r="BO635" i="44"/>
  <c r="BU648" i="44"/>
  <c r="CA665" i="44"/>
  <c r="BU662" i="44"/>
  <c r="BY662" i="44"/>
  <c r="BU1004" i="44"/>
  <c r="BO1004" i="44"/>
  <c r="BS1007" i="44"/>
  <c r="BW670" i="44"/>
  <c r="BO741" i="44"/>
  <c r="CA734" i="44"/>
  <c r="CA771" i="44"/>
  <c r="CC770" i="44"/>
  <c r="BU497" i="44"/>
  <c r="BY487" i="44"/>
  <c r="BS539" i="44"/>
  <c r="BQ363" i="44"/>
  <c r="CA378" i="44"/>
  <c r="BW707" i="44"/>
  <c r="BO707" i="44"/>
  <c r="AC836" i="44"/>
  <c r="BU281" i="44"/>
  <c r="BY301" i="44"/>
  <c r="BQ189" i="44"/>
  <c r="BY238" i="44"/>
  <c r="BY312" i="44"/>
  <c r="CA390" i="44"/>
  <c r="BO426" i="44"/>
  <c r="BQ797" i="44"/>
  <c r="CC562" i="44"/>
  <c r="CC640" i="44"/>
  <c r="BQ1002" i="44"/>
  <c r="CA677" i="44"/>
  <c r="BO680" i="44"/>
  <c r="CC735" i="44"/>
  <c r="BY748" i="44"/>
  <c r="CA744" i="44"/>
  <c r="BU739" i="44"/>
  <c r="BW784" i="44"/>
  <c r="BO786" i="44"/>
  <c r="CA775" i="44"/>
  <c r="CC775" i="44"/>
  <c r="CC507" i="44"/>
  <c r="CA507" i="44"/>
  <c r="BS491" i="44"/>
  <c r="CC483" i="44"/>
  <c r="BO473" i="44"/>
  <c r="BU486" i="44"/>
  <c r="CC546" i="44"/>
  <c r="BS364" i="44"/>
  <c r="BQ372" i="44"/>
  <c r="BS512" i="44"/>
  <c r="CC705" i="44"/>
  <c r="BS831" i="44"/>
  <c r="BY831" i="44"/>
  <c r="BW830" i="44"/>
  <c r="BO830" i="44"/>
  <c r="BS291" i="44"/>
  <c r="BW291" i="44"/>
  <c r="BY283" i="44"/>
  <c r="CA302" i="44"/>
  <c r="BS232" i="44"/>
  <c r="BU209" i="44"/>
  <c r="BO222" i="44"/>
  <c r="BY236" i="44"/>
  <c r="CA236" i="44"/>
  <c r="BS321" i="44"/>
  <c r="BW321" i="44"/>
  <c r="CC328" i="44"/>
  <c r="AG313" i="44"/>
  <c r="BO313" i="44"/>
  <c r="CC314" i="44"/>
  <c r="BW755" i="44"/>
  <c r="BO755" i="44"/>
  <c r="CC768" i="44"/>
  <c r="BO763" i="44"/>
  <c r="CA623" i="44"/>
  <c r="CA614" i="44"/>
  <c r="BU399" i="44"/>
  <c r="BQ406" i="44"/>
  <c r="BQ384" i="44"/>
  <c r="BO417" i="44"/>
  <c r="BW415" i="44"/>
  <c r="BU420" i="44"/>
  <c r="BO428" i="44"/>
  <c r="CC801" i="44"/>
  <c r="BW801" i="44"/>
  <c r="BW791" i="44"/>
  <c r="BO791" i="44"/>
  <c r="BU794" i="44"/>
  <c r="BY794" i="44"/>
  <c r="CC813" i="44"/>
  <c r="BQ812" i="44"/>
  <c r="CA441" i="44"/>
  <c r="BW439" i="44"/>
  <c r="BU549" i="44"/>
  <c r="BW565" i="44"/>
  <c r="BQ634" i="44"/>
  <c r="BS641" i="44"/>
  <c r="BQ654" i="44"/>
  <c r="BQ999" i="44"/>
  <c r="CA1003" i="44"/>
  <c r="CA731" i="44"/>
  <c r="BU773" i="44"/>
  <c r="BO773" i="44"/>
  <c r="AC505" i="44"/>
  <c r="CA479" i="44"/>
  <c r="BO377" i="44"/>
  <c r="BO276" i="44"/>
  <c r="CC225" i="44"/>
  <c r="BS215" i="44"/>
  <c r="BW423" i="44"/>
  <c r="CA647" i="44"/>
  <c r="BY661" i="44"/>
  <c r="BS1005" i="44"/>
  <c r="CC676" i="44"/>
  <c r="BQ672" i="44"/>
  <c r="BU672" i="44"/>
  <c r="BO747" i="44"/>
  <c r="BQ737" i="44"/>
  <c r="CA740" i="44"/>
  <c r="BY777" i="44"/>
  <c r="CA779" i="44"/>
  <c r="BW776" i="44"/>
  <c r="BO776" i="44"/>
  <c r="BY787" i="44"/>
  <c r="BO503" i="44"/>
  <c r="CC472" i="44"/>
  <c r="BU485" i="44"/>
  <c r="BO369" i="44"/>
  <c r="CC376" i="44"/>
  <c r="BQ361" i="44"/>
  <c r="BU524" i="44"/>
  <c r="CA690" i="44"/>
  <c r="CC704" i="44"/>
  <c r="CA832" i="44"/>
  <c r="BS829" i="44"/>
  <c r="BO292" i="44"/>
  <c r="BS292" i="44"/>
  <c r="BO231" i="44"/>
  <c r="BU221" i="44"/>
  <c r="BQ198" i="44"/>
  <c r="AG212" i="44"/>
  <c r="BQ229" i="44"/>
  <c r="BO333" i="44"/>
  <c r="CA311" i="44"/>
  <c r="BS318" i="44"/>
  <c r="BW318" i="44"/>
  <c r="BU326" i="44"/>
  <c r="BU754" i="44"/>
  <c r="BQ767" i="44"/>
  <c r="BW758" i="44"/>
  <c r="BO758" i="44"/>
  <c r="CC397" i="44"/>
  <c r="CC396" i="44"/>
  <c r="BS398" i="44"/>
  <c r="BY427" i="44"/>
  <c r="CC421" i="44"/>
  <c r="BS604" i="44"/>
  <c r="BU608" i="44"/>
  <c r="BO790" i="44"/>
  <c r="BS803" i="44"/>
  <c r="CC806" i="44"/>
  <c r="BQ809" i="44"/>
  <c r="CA811" i="44"/>
  <c r="CC811" i="44"/>
  <c r="CC430" i="44"/>
  <c r="BO437" i="44"/>
  <c r="BS434" i="44"/>
  <c r="CA561" i="44"/>
  <c r="BS646" i="44"/>
  <c r="BO644" i="44"/>
  <c r="BO666" i="44"/>
  <c r="BU1000" i="44"/>
  <c r="BU1008" i="44"/>
  <c r="BY1008" i="44"/>
  <c r="CC765" i="44"/>
  <c r="BW765" i="44"/>
  <c r="BY619" i="44"/>
  <c r="CA602" i="44"/>
  <c r="BW818" i="44"/>
  <c r="BO818" i="44"/>
  <c r="BW552" i="44"/>
  <c r="CC658" i="44"/>
  <c r="BS685" i="44"/>
  <c r="BS730" i="44"/>
  <c r="BU746" i="44"/>
  <c r="CC785" i="44"/>
  <c r="CA489" i="44"/>
  <c r="BQ475" i="44"/>
  <c r="BY535" i="44"/>
  <c r="BO375" i="44"/>
  <c r="BS379" i="44"/>
  <c r="BS298" i="44"/>
  <c r="BY191" i="44"/>
  <c r="CA317" i="44"/>
  <c r="AC760" i="44"/>
  <c r="CC621" i="44"/>
  <c r="BW621" i="44"/>
  <c r="CC618" i="44"/>
  <c r="BO796" i="44"/>
  <c r="BW436" i="44"/>
  <c r="CA443" i="44"/>
  <c r="BQ567" i="44"/>
  <c r="BU633" i="44"/>
  <c r="BQ651" i="44"/>
  <c r="BW807" i="44"/>
  <c r="BS566" i="44"/>
  <c r="BS673" i="44"/>
  <c r="BQ732" i="44"/>
  <c r="BO548" i="44"/>
  <c r="BO528" i="44"/>
  <c r="BY833" i="44"/>
  <c r="BW299" i="44"/>
  <c r="BU207" i="44"/>
  <c r="BS309" i="44"/>
  <c r="CC766" i="44"/>
  <c r="BW751" i="44"/>
  <c r="CA387" i="44"/>
  <c r="BW394" i="44"/>
  <c r="BO401" i="44"/>
  <c r="BY798" i="44"/>
  <c r="BW429" i="44"/>
  <c r="BS559" i="44"/>
  <c r="AC553" i="44"/>
  <c r="BU642" i="44"/>
  <c r="BW308" i="44"/>
  <c r="BW325" i="44"/>
  <c r="BO761" i="44"/>
  <c r="BQ385" i="44"/>
  <c r="BU598" i="44"/>
  <c r="CC742" i="44"/>
  <c r="CA537" i="44"/>
  <c r="BU365" i="44"/>
  <c r="BY517" i="44"/>
  <c r="BS703" i="44"/>
  <c r="BS834" i="44"/>
  <c r="CC274" i="44"/>
  <c r="BY295" i="44"/>
  <c r="CC305" i="44"/>
  <c r="BQ315" i="44"/>
  <c r="BS749" i="44"/>
  <c r="BU757" i="44"/>
  <c r="BW400" i="44"/>
  <c r="AC391" i="44"/>
  <c r="BW590" i="44"/>
  <c r="BS448" i="44"/>
  <c r="BW1004" i="44"/>
  <c r="BW781" i="44"/>
  <c r="BO539" i="44"/>
  <c r="CC378" i="44"/>
  <c r="CC748" i="44"/>
  <c r="BY739" i="44"/>
  <c r="BQ784" i="44"/>
  <c r="BU775" i="44"/>
  <c r="CC280" i="44"/>
  <c r="BS223" i="44"/>
  <c r="BO787" i="44"/>
  <c r="BS682" i="44"/>
  <c r="BO730" i="44"/>
  <c r="BW785" i="44"/>
  <c r="CC375" i="44"/>
  <c r="BW523" i="44"/>
  <c r="BW696" i="44"/>
  <c r="CC697" i="44"/>
  <c r="AE838" i="44"/>
  <c r="BW835" i="44"/>
  <c r="BQ214" i="44"/>
  <c r="CC388" i="44"/>
  <c r="BO395" i="44"/>
  <c r="CC402" i="44"/>
  <c r="BY412" i="44"/>
  <c r="BY425" i="44"/>
  <c r="CA425" i="44"/>
  <c r="BO410" i="44"/>
  <c r="BW597" i="44"/>
  <c r="BY607" i="44"/>
  <c r="AC796" i="44"/>
  <c r="BW796" i="44"/>
  <c r="BO792" i="44"/>
  <c r="BS805" i="44"/>
  <c r="BW815" i="44"/>
  <c r="BO815" i="44"/>
  <c r="BY817" i="44"/>
  <c r="BQ817" i="44"/>
  <c r="CC436" i="44"/>
  <c r="CC564" i="44"/>
  <c r="AC564" i="44"/>
  <c r="BS631" i="44"/>
  <c r="BQ636" i="44"/>
  <c r="BU636" i="44"/>
  <c r="BY637" i="44"/>
  <c r="BQ637" i="44"/>
  <c r="BO653" i="44"/>
  <c r="BU650" i="44"/>
  <c r="BY650" i="44"/>
  <c r="BQ649" i="44"/>
  <c r="BO1006" i="44"/>
  <c r="BU1006" i="44"/>
  <c r="CA629" i="44"/>
  <c r="BU659" i="44"/>
  <c r="BY659" i="44"/>
  <c r="BY655" i="44"/>
  <c r="BQ655" i="44"/>
  <c r="BQ327" i="44"/>
  <c r="BQ752" i="44"/>
  <c r="BU392" i="44"/>
  <c r="CA807" i="44"/>
  <c r="AE431" i="44"/>
  <c r="AG675" i="44"/>
  <c r="CC688" i="44"/>
  <c r="BU684" i="44"/>
  <c r="BW736" i="44"/>
  <c r="BO732" i="44"/>
  <c r="CA745" i="44"/>
  <c r="CC745" i="44"/>
  <c r="AC772" i="44"/>
  <c r="BU772" i="44"/>
  <c r="CC774" i="44"/>
  <c r="BW788" i="44"/>
  <c r="BO788" i="44"/>
  <c r="BQ495" i="44"/>
  <c r="BQ492" i="44"/>
  <c r="CC471" i="44"/>
  <c r="CA471" i="44"/>
  <c r="BW484" i="44"/>
  <c r="BU359" i="44"/>
  <c r="BO702" i="44"/>
  <c r="BS691" i="44"/>
  <c r="BU833" i="44"/>
  <c r="CA833" i="44"/>
  <c r="BW279" i="44"/>
  <c r="BY304" i="44"/>
  <c r="CC299" i="44"/>
  <c r="CA290" i="44"/>
  <c r="BQ207" i="44"/>
  <c r="BY211" i="44"/>
  <c r="BY197" i="44"/>
  <c r="CA197" i="44"/>
  <c r="BO233" i="44"/>
  <c r="CC210" i="44"/>
  <c r="CA323" i="44"/>
  <c r="BW330" i="44"/>
  <c r="BW766" i="44"/>
  <c r="BO756" i="44"/>
  <c r="BO751" i="44"/>
  <c r="CC751" i="44"/>
  <c r="BW627" i="44"/>
  <c r="BU611" i="44"/>
  <c r="BQ624" i="44"/>
  <c r="BW387" i="44"/>
  <c r="BQ394" i="44"/>
  <c r="CA408" i="44"/>
  <c r="BW403" i="44"/>
  <c r="BQ409" i="44"/>
  <c r="BQ603" i="44"/>
  <c r="BY789" i="44"/>
  <c r="CA802" i="44"/>
  <c r="CC802" i="44"/>
  <c r="CC798" i="44"/>
  <c r="BY793" i="44"/>
  <c r="CA429" i="44"/>
  <c r="CC445" i="44"/>
  <c r="BO446" i="44"/>
  <c r="BS643" i="44"/>
  <c r="CC657" i="44"/>
  <c r="BW657" i="44"/>
  <c r="BY1001" i="44"/>
  <c r="CA1001" i="44"/>
  <c r="BW370" i="44"/>
  <c r="BS373" i="44"/>
  <c r="BQ694" i="44"/>
  <c r="BU837" i="44"/>
  <c r="CC308" i="44"/>
  <c r="CA192" i="44"/>
  <c r="BW199" i="44"/>
  <c r="BQ325" i="44"/>
  <c r="CC761" i="44"/>
  <c r="BW385" i="44"/>
  <c r="BY413" i="44"/>
  <c r="CA413" i="44"/>
  <c r="CC800" i="44"/>
  <c r="CC444" i="44"/>
  <c r="BO671" i="44"/>
  <c r="BO674" i="44"/>
  <c r="BS729" i="44"/>
  <c r="BU729" i="44"/>
  <c r="BW742" i="44"/>
  <c r="CA738" i="44"/>
  <c r="BS733" i="44"/>
  <c r="BU778" i="44"/>
  <c r="BO780" i="44"/>
  <c r="BS769" i="44"/>
  <c r="BO501" i="44"/>
  <c r="BY508" i="44"/>
  <c r="BW498" i="44"/>
  <c r="BU488" i="44"/>
  <c r="BY541" i="44"/>
  <c r="BQ540" i="44"/>
  <c r="BW547" i="44"/>
  <c r="BY367" i="44"/>
  <c r="BU366" i="44"/>
  <c r="BO374" i="44"/>
  <c r="BW699" i="44"/>
  <c r="BO695" i="44"/>
  <c r="BQ708" i="44"/>
  <c r="BU708" i="44"/>
  <c r="BU834" i="44"/>
  <c r="CA295" i="44"/>
  <c r="BS295" i="44"/>
  <c r="BW305" i="44"/>
  <c r="BO305" i="44"/>
  <c r="CC300" i="44"/>
  <c r="BU213" i="44"/>
  <c r="BS190" i="44"/>
  <c r="BY193" i="44"/>
  <c r="CA194" i="44"/>
  <c r="BY315" i="44"/>
  <c r="CA322" i="44"/>
  <c r="BS322" i="44"/>
  <c r="BU329" i="44"/>
  <c r="BO753" i="44"/>
  <c r="CA749" i="44"/>
  <c r="CA757" i="44"/>
  <c r="BQ757" i="44"/>
  <c r="BY625" i="44"/>
  <c r="BW393" i="44"/>
  <c r="CC400" i="44"/>
  <c r="BS407" i="44"/>
  <c r="BW391" i="44"/>
  <c r="AC411" i="44"/>
  <c r="BO411" i="44"/>
  <c r="CC424" i="44"/>
  <c r="BW414" i="44"/>
  <c r="BU422" i="44"/>
  <c r="BY795" i="44"/>
  <c r="BS808" i="44"/>
  <c r="CC804" i="44"/>
  <c r="BW804" i="44"/>
  <c r="BY799" i="44"/>
  <c r="BQ799" i="44"/>
  <c r="CC816" i="44"/>
  <c r="CA435" i="44"/>
  <c r="BO432" i="44"/>
  <c r="CC433" i="44"/>
  <c r="BQ645" i="44"/>
  <c r="BU645" i="44"/>
  <c r="BU635" i="44"/>
  <c r="BY635" i="44"/>
  <c r="BQ648" i="44"/>
  <c r="BO665" i="44"/>
  <c r="BS1004" i="44"/>
  <c r="CC1007" i="44"/>
  <c r="BY741" i="44"/>
  <c r="BW734" i="44"/>
  <c r="BO734" i="44"/>
  <c r="BO771" i="44"/>
  <c r="BQ770" i="44"/>
  <c r="CA781" i="44"/>
  <c r="CA363" i="44"/>
  <c r="BO378" i="44"/>
  <c r="BU707" i="44"/>
  <c r="BY707" i="44"/>
  <c r="BS312" i="44"/>
  <c r="BW312" i="44"/>
  <c r="BO390" i="44"/>
  <c r="BU426" i="44"/>
  <c r="BO447" i="44"/>
  <c r="BQ640" i="44"/>
  <c r="CC660" i="44"/>
  <c r="BW660" i="44"/>
  <c r="CA1002" i="44"/>
  <c r="BW687" i="44"/>
  <c r="BO677" i="44"/>
  <c r="BU680" i="44"/>
  <c r="CA735" i="44"/>
  <c r="BW748" i="44"/>
  <c r="BO744" i="44"/>
  <c r="BS739" i="44"/>
  <c r="BU784" i="44"/>
  <c r="BY786" i="44"/>
  <c r="BY775" i="44"/>
  <c r="BQ775" i="44"/>
  <c r="BO507" i="44"/>
  <c r="CA473" i="44"/>
  <c r="CA486" i="44"/>
  <c r="BQ543" i="44"/>
  <c r="CA546" i="44"/>
  <c r="CC364" i="44"/>
  <c r="CA372" i="44"/>
  <c r="BS527" i="44"/>
  <c r="CA705" i="44"/>
  <c r="CA692" i="44"/>
  <c r="BQ831" i="44"/>
  <c r="BW831" i="44"/>
  <c r="BU830" i="44"/>
  <c r="BY830" i="44"/>
  <c r="CC291" i="44"/>
  <c r="BY306" i="44"/>
  <c r="BW302" i="44"/>
  <c r="BO302" i="44"/>
  <c r="BS196" i="44"/>
  <c r="BQ232" i="44"/>
  <c r="BY223" i="44"/>
  <c r="BU222" i="44"/>
  <c r="BY200" i="44"/>
  <c r="CA200" i="44"/>
  <c r="CC321" i="44"/>
  <c r="BY313" i="44"/>
  <c r="BQ314" i="44"/>
  <c r="CC759" i="44"/>
  <c r="BU755" i="44"/>
  <c r="BY755" i="44"/>
  <c r="CA768" i="44"/>
  <c r="BW763" i="44"/>
  <c r="BO623" i="44"/>
  <c r="BO614" i="44"/>
  <c r="BW399" i="44"/>
  <c r="CA384" i="44"/>
  <c r="BU417" i="44"/>
  <c r="CC415" i="44"/>
  <c r="BW420" i="44"/>
  <c r="BU428" i="44"/>
  <c r="BQ605" i="44"/>
  <c r="BO596" i="44"/>
  <c r="BS801" i="44"/>
  <c r="BU801" i="44"/>
  <c r="BU791" i="44"/>
  <c r="BY791" i="44"/>
  <c r="BS794" i="44"/>
  <c r="CA813" i="44"/>
  <c r="CA812" i="44"/>
  <c r="BW438" i="44"/>
  <c r="BQ549" i="44"/>
  <c r="BW556" i="44"/>
  <c r="BY634" i="44"/>
  <c r="CA999" i="44"/>
  <c r="BW1003" i="44"/>
  <c r="CA683" i="44"/>
  <c r="CA686" i="44"/>
  <c r="BW731" i="44"/>
  <c r="BO731" i="44"/>
  <c r="BW773" i="44"/>
  <c r="BY773" i="44"/>
  <c r="BO494" i="44"/>
  <c r="BO479" i="44"/>
  <c r="BW529" i="44"/>
  <c r="BU377" i="44"/>
  <c r="BY526" i="44"/>
  <c r="AE518" i="44"/>
  <c r="BU276" i="44"/>
  <c r="BQ225" i="44"/>
  <c r="BS616" i="44"/>
  <c r="CC423" i="44"/>
  <c r="BO595" i="44"/>
  <c r="BO555" i="44"/>
  <c r="BU647" i="44"/>
  <c r="BO647" i="44"/>
  <c r="BW661" i="44"/>
  <c r="BU1005" i="44"/>
  <c r="BY1005" i="44"/>
  <c r="BQ676" i="44"/>
  <c r="BW679" i="44"/>
  <c r="BY747" i="44"/>
  <c r="CA737" i="44"/>
  <c r="BW740" i="44"/>
  <c r="BO740" i="44"/>
  <c r="BS777" i="44"/>
  <c r="BW777" i="44"/>
  <c r="BW779" i="44"/>
  <c r="BO779" i="44"/>
  <c r="BU776" i="44"/>
  <c r="BY776" i="44"/>
  <c r="BW787" i="44"/>
  <c r="BS485" i="44"/>
  <c r="CA470" i="44"/>
  <c r="BW532" i="44"/>
  <c r="BU369" i="44"/>
  <c r="BS376" i="44"/>
  <c r="CC516" i="44"/>
  <c r="CA516" i="44"/>
  <c r="AC524" i="44"/>
  <c r="BQ704" i="44"/>
  <c r="BY832" i="44"/>
  <c r="CA829" i="44"/>
  <c r="CC829" i="44"/>
  <c r="BS287" i="44"/>
  <c r="CA282" i="44"/>
  <c r="BU289" i="44"/>
  <c r="BU231" i="44"/>
  <c r="BS208" i="44"/>
  <c r="BS229" i="44"/>
  <c r="BU333" i="44"/>
  <c r="BW311" i="44"/>
  <c r="BO311" i="44"/>
  <c r="CC318" i="44"/>
  <c r="BS326" i="44"/>
  <c r="BS754" i="44"/>
  <c r="BU758" i="44"/>
  <c r="BY758" i="44"/>
  <c r="BY622" i="44"/>
  <c r="CA626" i="44"/>
  <c r="BS397" i="44"/>
  <c r="BQ396" i="44"/>
  <c r="BW427" i="44"/>
  <c r="BY419" i="44"/>
  <c r="CA419" i="44"/>
  <c r="BS421" i="44"/>
  <c r="BW790" i="44"/>
  <c r="CC803" i="44"/>
  <c r="BQ806" i="44"/>
  <c r="CA809" i="44"/>
  <c r="BY811" i="44"/>
  <c r="BQ811" i="44"/>
  <c r="BS430" i="44"/>
  <c r="BU437" i="44"/>
  <c r="BO561" i="44"/>
  <c r="BS568" i="44"/>
  <c r="CC558" i="44"/>
  <c r="CC646" i="44"/>
  <c r="BU644" i="44"/>
  <c r="BY644" i="44"/>
  <c r="CC1000" i="44"/>
  <c r="CA1000" i="44"/>
  <c r="BS1008" i="44"/>
  <c r="BW1008" i="44"/>
  <c r="BS765" i="44"/>
  <c r="BU765" i="44"/>
  <c r="AC619" i="44"/>
  <c r="BU405" i="44"/>
  <c r="BO602" i="44"/>
  <c r="BU818" i="44"/>
  <c r="BQ552" i="44"/>
  <c r="BY658" i="44"/>
  <c r="BQ658" i="44"/>
  <c r="CC669" i="44"/>
  <c r="BW743" i="44"/>
  <c r="CA783" i="44"/>
  <c r="BQ782" i="44"/>
  <c r="BY538" i="44"/>
  <c r="AC535" i="44"/>
  <c r="AE706" i="44"/>
  <c r="AE697" i="44"/>
  <c r="CC835" i="44"/>
  <c r="CA298" i="44"/>
  <c r="BQ201" i="44"/>
  <c r="CA237" i="44"/>
  <c r="CC204" i="44"/>
  <c r="BW324" i="44"/>
  <c r="BU332" i="44"/>
  <c r="BW760" i="44"/>
  <c r="BO750" i="44"/>
  <c r="BS792" i="44"/>
  <c r="BU440" i="44"/>
  <c r="BY1006" i="44"/>
  <c r="BS807" i="44"/>
  <c r="BO431" i="44"/>
  <c r="AC566" i="44"/>
  <c r="BO684" i="44"/>
  <c r="CA736" i="44"/>
  <c r="BU732" i="44"/>
  <c r="BQ772" i="44"/>
  <c r="CC788" i="44"/>
  <c r="BW493" i="44"/>
  <c r="CA531" i="44"/>
  <c r="BY515" i="44"/>
  <c r="BU702" i="44"/>
  <c r="BS304" i="44"/>
  <c r="BO299" i="44"/>
  <c r="CC294" i="44"/>
  <c r="CC220" i="44"/>
  <c r="CA330" i="44"/>
  <c r="CA766" i="44"/>
  <c r="BU756" i="44"/>
  <c r="BW408" i="44"/>
  <c r="BQ403" i="44"/>
  <c r="CC789" i="44"/>
  <c r="BW802" i="44"/>
  <c r="BS810" i="44"/>
  <c r="CC639" i="44"/>
  <c r="BU681" i="44"/>
  <c r="BO742" i="44"/>
  <c r="BY733" i="44"/>
  <c r="BY769" i="44"/>
  <c r="CA699" i="44"/>
  <c r="BO708" i="44"/>
  <c r="BW834" i="44"/>
  <c r="BW226" i="44"/>
  <c r="BO617" i="44"/>
  <c r="BO808" i="44"/>
  <c r="BU799" i="44"/>
  <c r="CA662" i="44"/>
  <c r="BQ741" i="44"/>
  <c r="BU770" i="44"/>
  <c r="BY497" i="44"/>
  <c r="BU539" i="44"/>
  <c r="CA281" i="44"/>
  <c r="CC238" i="44"/>
  <c r="CC447" i="44"/>
  <c r="BW1002" i="44"/>
  <c r="AC677" i="44"/>
  <c r="CA748" i="44"/>
  <c r="BQ786" i="44"/>
  <c r="BS705" i="44"/>
  <c r="CC283" i="44"/>
  <c r="CC302" i="44"/>
  <c r="AG219" i="44"/>
  <c r="BY196" i="44"/>
  <c r="BY209" i="44"/>
  <c r="BQ222" i="44"/>
  <c r="CC787" i="44"/>
  <c r="BU678" i="44"/>
  <c r="BQ746" i="44"/>
  <c r="CC783" i="44"/>
  <c r="BW783" i="44"/>
  <c r="BO785" i="44"/>
  <c r="BU782" i="44"/>
  <c r="BY782" i="44"/>
  <c r="CC499" i="44"/>
  <c r="BU506" i="44"/>
  <c r="BY478" i="44"/>
  <c r="BU476" i="44"/>
  <c r="AE538" i="44"/>
  <c r="BY379" i="44"/>
  <c r="AE509" i="44"/>
  <c r="BQ522" i="44"/>
  <c r="BS706" i="44"/>
  <c r="BY838" i="44"/>
  <c r="BY298" i="44"/>
  <c r="BO284" i="44"/>
  <c r="BW237" i="44"/>
  <c r="BO204" i="44"/>
  <c r="BO218" i="44"/>
  <c r="CA324" i="44"/>
  <c r="BQ750" i="44"/>
  <c r="BU750" i="44"/>
  <c r="BS764" i="44"/>
  <c r="CC682" i="44"/>
  <c r="BQ678" i="44"/>
  <c r="BW730" i="44"/>
  <c r="BQ743" i="44"/>
  <c r="CA746" i="44"/>
  <c r="BS783" i="44"/>
  <c r="BU783" i="44"/>
  <c r="BU785" i="44"/>
  <c r="BY785" i="44"/>
  <c r="BS782" i="44"/>
  <c r="BY496" i="44"/>
  <c r="BY475" i="44"/>
  <c r="BS476" i="44"/>
  <c r="BU542" i="44"/>
  <c r="BY542" i="44"/>
  <c r="BQ375" i="44"/>
  <c r="BY382" i="44"/>
  <c r="BW379" i="44"/>
  <c r="BY362" i="44"/>
  <c r="CA362" i="44"/>
  <c r="BO519" i="44"/>
  <c r="CA522" i="44"/>
  <c r="CC706" i="44"/>
  <c r="BU696" i="44"/>
  <c r="BQ697" i="44"/>
  <c r="CC838" i="44"/>
  <c r="BQ835" i="44"/>
  <c r="BW201" i="44"/>
  <c r="BU204" i="44"/>
  <c r="BU218" i="44"/>
  <c r="CA310" i="44"/>
  <c r="CC317" i="44"/>
  <c r="BY332" i="44"/>
  <c r="CA332" i="44"/>
  <c r="CA760" i="44"/>
  <c r="CC750" i="44"/>
  <c r="CC764" i="44"/>
  <c r="BQ618" i="44"/>
  <c r="BW618" i="44"/>
  <c r="BS388" i="44"/>
  <c r="BU395" i="44"/>
  <c r="BQ402" i="44"/>
  <c r="BW412" i="44"/>
  <c r="BO425" i="44"/>
  <c r="BU410" i="44"/>
  <c r="AE410" i="44"/>
  <c r="BS597" i="44"/>
  <c r="BU796" i="44"/>
  <c r="BY792" i="44"/>
  <c r="BO805" i="44"/>
  <c r="CC805" i="44"/>
  <c r="BU815" i="44"/>
  <c r="BY815" i="44"/>
  <c r="BW817" i="44"/>
  <c r="CA440" i="44"/>
  <c r="BU551" i="44"/>
  <c r="BY551" i="44"/>
  <c r="CA564" i="44"/>
  <c r="AE633" i="44"/>
  <c r="CC636" i="44"/>
  <c r="AC636" i="44"/>
  <c r="AC651" i="44"/>
  <c r="BU653" i="44"/>
  <c r="BY653" i="44"/>
  <c r="BS650" i="44"/>
  <c r="BY649" i="44"/>
  <c r="CC1006" i="44"/>
  <c r="BS1006" i="44"/>
  <c r="BO629" i="44"/>
  <c r="BS659" i="44"/>
  <c r="CA752" i="44"/>
  <c r="BS392" i="44"/>
  <c r="BO807" i="44"/>
  <c r="BU566" i="44"/>
  <c r="BO566" i="44"/>
  <c r="CC675" i="44"/>
  <c r="BW675" i="44"/>
  <c r="BQ688" i="44"/>
  <c r="BU736" i="44"/>
  <c r="BY732" i="44"/>
  <c r="BS772" i="44"/>
  <c r="BS774" i="44"/>
  <c r="BU788" i="44"/>
  <c r="BY788" i="44"/>
  <c r="CC492" i="44"/>
  <c r="BO471" i="44"/>
  <c r="BQ484" i="44"/>
  <c r="BQ474" i="44"/>
  <c r="BY544" i="44"/>
  <c r="CA534" i="44"/>
  <c r="BS359" i="44"/>
  <c r="CC525" i="44"/>
  <c r="BO693" i="44"/>
  <c r="CC691" i="44"/>
  <c r="BW833" i="44"/>
  <c r="BO833" i="44"/>
  <c r="BO307" i="44"/>
  <c r="BQ299" i="44"/>
  <c r="BY294" i="44"/>
  <c r="BW290" i="44"/>
  <c r="BO290" i="44"/>
  <c r="AG207" i="44"/>
  <c r="BQ220" i="44"/>
  <c r="BO197" i="44"/>
  <c r="BU233" i="44"/>
  <c r="BQ210" i="44"/>
  <c r="BU316" i="44"/>
  <c r="BW323" i="44"/>
  <c r="BO323" i="44"/>
  <c r="CC330" i="44"/>
  <c r="CA319" i="44"/>
  <c r="BU766" i="44"/>
  <c r="BY756" i="44"/>
  <c r="CA751" i="44"/>
  <c r="BQ751" i="44"/>
  <c r="BQ627" i="44"/>
  <c r="CC387" i="44"/>
  <c r="BO408" i="44"/>
  <c r="CC403" i="44"/>
  <c r="BS418" i="44"/>
  <c r="BS409" i="44"/>
  <c r="CA593" i="44"/>
  <c r="BS789" i="44"/>
  <c r="BW789" i="44"/>
  <c r="BO802" i="44"/>
  <c r="BQ802" i="44"/>
  <c r="CA798" i="44"/>
  <c r="BW793" i="44"/>
  <c r="BO429" i="44"/>
  <c r="BS442" i="44"/>
  <c r="BS445" i="44"/>
  <c r="BW559" i="44"/>
  <c r="BO639" i="44"/>
  <c r="CC643" i="44"/>
  <c r="BU657" i="44"/>
  <c r="BU1001" i="44"/>
  <c r="BO1001" i="44"/>
  <c r="CC370" i="44"/>
  <c r="CC373" i="44"/>
  <c r="BS837" i="44"/>
  <c r="BQ308" i="44"/>
  <c r="BY202" i="44"/>
  <c r="CC199" i="44"/>
  <c r="BO325" i="44"/>
  <c r="BQ761" i="44"/>
  <c r="CA620" i="44"/>
  <c r="CC385" i="44"/>
  <c r="BO413" i="44"/>
  <c r="BY598" i="44"/>
  <c r="BQ800" i="44"/>
  <c r="BU671" i="44"/>
  <c r="BY671" i="44"/>
  <c r="BY674" i="44"/>
  <c r="BQ729" i="44"/>
  <c r="BU742" i="44"/>
  <c r="BO738" i="44"/>
  <c r="BO733" i="44"/>
  <c r="CC733" i="44"/>
  <c r="BS778" i="44"/>
  <c r="BY780" i="44"/>
  <c r="BO769" i="44"/>
  <c r="CC769" i="44"/>
  <c r="CC481" i="44"/>
  <c r="BQ480" i="44"/>
  <c r="BQ537" i="44"/>
  <c r="BW367" i="44"/>
  <c r="BY365" i="44"/>
  <c r="CA365" i="44"/>
  <c r="BW366" i="44"/>
  <c r="BU374" i="44"/>
  <c r="BY514" i="44"/>
  <c r="AE521" i="44"/>
  <c r="BU699" i="44"/>
  <c r="BY695" i="44"/>
  <c r="CC708" i="44"/>
  <c r="BW703" i="44"/>
  <c r="CC834" i="44"/>
  <c r="BO285" i="44"/>
  <c r="BQ274" i="44"/>
  <c r="BU305" i="44"/>
  <c r="BQ300" i="44"/>
  <c r="CC296" i="44"/>
  <c r="BW213" i="44"/>
  <c r="BU216" i="44"/>
  <c r="BO194" i="44"/>
  <c r="BS315" i="44"/>
  <c r="BW315" i="44"/>
  <c r="BY331" i="44"/>
  <c r="BY753" i="44"/>
  <c r="BW749" i="44"/>
  <c r="BO749" i="44"/>
  <c r="CC762" i="44"/>
  <c r="BO757" i="44"/>
  <c r="CC393" i="44"/>
  <c r="BQ391" i="44"/>
  <c r="BU411" i="44"/>
  <c r="BS424" i="44"/>
  <c r="BS422" i="44"/>
  <c r="BY589" i="44"/>
  <c r="BQ590" i="44"/>
  <c r="CC795" i="44"/>
  <c r="BW795" i="44"/>
  <c r="CA808" i="44"/>
  <c r="CC808" i="44"/>
  <c r="BS804" i="44"/>
  <c r="BU804" i="44"/>
  <c r="BO799" i="44"/>
  <c r="CA816" i="44"/>
  <c r="BO435" i="44"/>
  <c r="BY448" i="44"/>
  <c r="BU432" i="44"/>
  <c r="BS433" i="44"/>
  <c r="BW550" i="44"/>
  <c r="CC645" i="44"/>
  <c r="BW663" i="44"/>
  <c r="BU665" i="44"/>
  <c r="BY665" i="44"/>
  <c r="CC1004" i="44"/>
  <c r="BQ1007" i="44"/>
  <c r="BS670" i="44"/>
  <c r="BS741" i="44"/>
  <c r="BW741" i="44"/>
  <c r="BU734" i="44"/>
  <c r="BY734" i="44"/>
  <c r="BY771" i="44"/>
  <c r="CA770" i="44"/>
  <c r="BY781" i="44"/>
  <c r="BQ781" i="44"/>
  <c r="BY469" i="44"/>
  <c r="BS487" i="44"/>
  <c r="BO363" i="44"/>
  <c r="BU378" i="44"/>
  <c r="BO510" i="44"/>
  <c r="BS707" i="44"/>
  <c r="CC836" i="44"/>
  <c r="BU301" i="44"/>
  <c r="BQ238" i="44"/>
  <c r="BW228" i="44"/>
  <c r="CC312" i="44"/>
  <c r="BU390" i="44"/>
  <c r="BW426" i="44"/>
  <c r="BW447" i="44"/>
  <c r="BY562" i="44"/>
  <c r="BY640" i="44"/>
  <c r="BU660" i="44"/>
  <c r="BO1002" i="44"/>
  <c r="BQ687" i="44"/>
  <c r="BU687" i="44"/>
  <c r="BY677" i="44"/>
  <c r="BO735" i="44"/>
  <c r="BU748" i="44"/>
  <c r="BY744" i="44"/>
  <c r="CA739" i="44"/>
  <c r="CC739" i="44"/>
  <c r="BS784" i="44"/>
  <c r="CC786" i="44"/>
  <c r="BW786" i="44"/>
  <c r="BO775" i="44"/>
  <c r="BW507" i="44"/>
  <c r="BW483" i="44"/>
  <c r="BS473" i="44"/>
  <c r="BQ486" i="44"/>
  <c r="CC543" i="44"/>
  <c r="BO546" i="44"/>
  <c r="BO372" i="44"/>
  <c r="BY380" i="44"/>
  <c r="CA380" i="44"/>
  <c r="BO512" i="44"/>
  <c r="BO705" i="44"/>
  <c r="CA701" i="44"/>
  <c r="BO692" i="44"/>
  <c r="BO831" i="44"/>
  <c r="AE831" i="44"/>
  <c r="BS830" i="44"/>
  <c r="BQ291" i="44"/>
  <c r="BQ283" i="44"/>
  <c r="BS306" i="44"/>
  <c r="BW306" i="44"/>
  <c r="BU302" i="44"/>
  <c r="BW219" i="44"/>
  <c r="BQ196" i="44"/>
  <c r="BW222" i="44"/>
  <c r="BO200" i="44"/>
  <c r="BU236" i="44"/>
  <c r="BQ321" i="44"/>
  <c r="BY328" i="44"/>
  <c r="CA314" i="44"/>
  <c r="BQ759" i="44"/>
  <c r="BS755" i="44"/>
  <c r="BO768" i="44"/>
  <c r="BU763" i="44"/>
  <c r="BS610" i="44"/>
  <c r="BU623" i="44"/>
  <c r="BU614" i="44"/>
  <c r="CC399" i="44"/>
  <c r="BY406" i="44"/>
  <c r="BO384" i="44"/>
  <c r="BW417" i="44"/>
  <c r="BS415" i="44"/>
  <c r="CC420" i="44"/>
  <c r="BS428" i="44"/>
  <c r="BU592" i="44"/>
  <c r="CA605" i="44"/>
  <c r="BU596" i="44"/>
  <c r="BQ801" i="44"/>
  <c r="BS791" i="44"/>
  <c r="CC794" i="44"/>
  <c r="BO813" i="44"/>
  <c r="BW812" i="44"/>
  <c r="BO812" i="44"/>
  <c r="BU441" i="44"/>
  <c r="BS439" i="44"/>
  <c r="CC438" i="44"/>
  <c r="CA549" i="44"/>
  <c r="BW634" i="44"/>
  <c r="CA632" i="44"/>
  <c r="BW652" i="44"/>
  <c r="CA654" i="44"/>
  <c r="BO999" i="44"/>
  <c r="BO1003" i="44"/>
  <c r="BU1003" i="44"/>
  <c r="BO686" i="44"/>
  <c r="BU731" i="44"/>
  <c r="BY731" i="44"/>
  <c r="BS773" i="44"/>
  <c r="BY505" i="44"/>
  <c r="BY479" i="44"/>
  <c r="BS377" i="44"/>
  <c r="CA698" i="44"/>
  <c r="BY297" i="44"/>
  <c r="BY206" i="44"/>
  <c r="CA206" i="44"/>
  <c r="BQ320" i="44"/>
  <c r="BQ423" i="44"/>
  <c r="BW814" i="44"/>
  <c r="BY647" i="44"/>
  <c r="CC1005" i="44"/>
  <c r="BW1005" i="44"/>
  <c r="CA672" i="44"/>
  <c r="CC747" i="44"/>
  <c r="BW747" i="44"/>
  <c r="BW737" i="44"/>
  <c r="BO737" i="44"/>
  <c r="BU740" i="44"/>
  <c r="BY740" i="44"/>
  <c r="CC777" i="44"/>
  <c r="BU777" i="44"/>
  <c r="BU779" i="44"/>
  <c r="BY779" i="44"/>
  <c r="BS776" i="44"/>
  <c r="BU787" i="44"/>
  <c r="BY472" i="44"/>
  <c r="BY470" i="44"/>
  <c r="BW369" i="44"/>
  <c r="BQ376" i="44"/>
  <c r="BS383" i="44"/>
  <c r="BY361" i="44"/>
  <c r="BU513" i="44"/>
  <c r="BW511" i="44"/>
  <c r="BO516" i="44"/>
  <c r="CA704" i="44"/>
  <c r="BW832" i="44"/>
  <c r="BU832" i="44"/>
  <c r="BW829" i="44"/>
  <c r="BQ829" i="44"/>
  <c r="CA292" i="44"/>
  <c r="BY278" i="44"/>
  <c r="CA289" i="44"/>
  <c r="BS289" i="44"/>
  <c r="BU195" i="44"/>
  <c r="BW231" i="44"/>
  <c r="AC221" i="44"/>
  <c r="BU234" i="44"/>
  <c r="BO212" i="44"/>
  <c r="CC229" i="44"/>
  <c r="BW333" i="44"/>
  <c r="BU311" i="44"/>
  <c r="BQ318" i="44"/>
  <c r="CA754" i="44"/>
  <c r="CC754" i="44"/>
  <c r="BS758" i="44"/>
  <c r="BO626" i="44"/>
  <c r="BQ397" i="44"/>
  <c r="BS389" i="44"/>
  <c r="CA396" i="44"/>
  <c r="BQ427" i="44"/>
  <c r="BO419" i="44"/>
  <c r="BQ421" i="44"/>
  <c r="BY591" i="44"/>
  <c r="BU790" i="44"/>
  <c r="BQ803" i="44"/>
  <c r="CA806" i="44"/>
  <c r="BW809" i="44"/>
  <c r="BO809" i="44"/>
  <c r="BO811" i="44"/>
  <c r="BQ430" i="44"/>
  <c r="BS437" i="44"/>
  <c r="BU558" i="44"/>
  <c r="BY646" i="44"/>
  <c r="BQ646" i="44"/>
  <c r="BS664" i="44"/>
  <c r="CC666" i="44"/>
  <c r="BW666" i="44"/>
  <c r="BQ1000" i="44"/>
  <c r="BS1000" i="44"/>
  <c r="CC1008" i="44"/>
  <c r="BQ765" i="44"/>
  <c r="BW405" i="44"/>
  <c r="BS818" i="44"/>
  <c r="AC818" i="44"/>
  <c r="CC552" i="44"/>
  <c r="AE56" i="47" l="1"/>
  <c r="AF56" i="47" s="1"/>
  <c r="AE55" i="47"/>
  <c r="AF55" i="47" s="1"/>
  <c r="AE32" i="47"/>
  <c r="AF32" i="47" s="1"/>
  <c r="AE12" i="47"/>
  <c r="AF12" i="47" s="1"/>
  <c r="AE6" i="47"/>
  <c r="AF6" i="47" s="1"/>
  <c r="AE13" i="47"/>
  <c r="AF13" i="47" s="1"/>
  <c r="AE51" i="47"/>
  <c r="AF51" i="47" s="1"/>
  <c r="AE23" i="47"/>
  <c r="AF23" i="47" s="1"/>
  <c r="AE20" i="47"/>
  <c r="AF20" i="47" s="1"/>
  <c r="AE31" i="47"/>
  <c r="AF31" i="47" s="1"/>
  <c r="AE44" i="47"/>
  <c r="AF44" i="47" s="1"/>
  <c r="AE7" i="47"/>
  <c r="AF7" i="47" s="1"/>
  <c r="AE28" i="47"/>
  <c r="AF28" i="47" s="1"/>
  <c r="AE46" i="47"/>
  <c r="AF46" i="47" s="1"/>
  <c r="AE37" i="47"/>
  <c r="AF37" i="47" s="1"/>
  <c r="AE17" i="47"/>
  <c r="AF17" i="47" s="1"/>
  <c r="AE49" i="47"/>
  <c r="AF49" i="47" s="1"/>
  <c r="AE14" i="47"/>
  <c r="AF14" i="47" s="1"/>
  <c r="AE54" i="47"/>
  <c r="AF54" i="47" s="1"/>
  <c r="AE16" i="47"/>
  <c r="AF16" i="47" s="1"/>
  <c r="AE19" i="47"/>
  <c r="AF19" i="47" s="1"/>
  <c r="AE50" i="47"/>
  <c r="AF50" i="47" s="1"/>
  <c r="AE57" i="47"/>
  <c r="AF57" i="47" s="1"/>
  <c r="AE22" i="47"/>
  <c r="AF22" i="47" s="1"/>
  <c r="AE15" i="47"/>
  <c r="AF15" i="47" s="1"/>
  <c r="AE26" i="47"/>
  <c r="AF26" i="47" s="1"/>
  <c r="AE38" i="47"/>
  <c r="AF38" i="47" s="1"/>
  <c r="AE59" i="47"/>
  <c r="AF59" i="47" s="1"/>
  <c r="AE48" i="47"/>
  <c r="AF48" i="47" s="1"/>
  <c r="AE39" i="47"/>
  <c r="AF39" i="47" s="1"/>
  <c r="AE42" i="47"/>
  <c r="AF42" i="47" s="1"/>
  <c r="AE18" i="47"/>
  <c r="AF18" i="47" s="1"/>
  <c r="AE45" i="47"/>
  <c r="AF45" i="47" s="1"/>
  <c r="AE8" i="47"/>
  <c r="AF8" i="47" s="1"/>
  <c r="AE61" i="47"/>
  <c r="AF61" i="47" s="1"/>
  <c r="AE10" i="47"/>
  <c r="AF10" i="47" s="1"/>
  <c r="AE43" i="47"/>
  <c r="AF43" i="47" s="1"/>
  <c r="AE65" i="47"/>
  <c r="AF65" i="47" s="1"/>
  <c r="AE60" i="47"/>
  <c r="AF60" i="47" s="1"/>
  <c r="AE11" i="47"/>
  <c r="AF11" i="47" s="1"/>
  <c r="AE30" i="47"/>
  <c r="AF30" i="47" s="1"/>
  <c r="AE25" i="47"/>
  <c r="AF25" i="47" s="1"/>
  <c r="AE34" i="47"/>
  <c r="AF34" i="47" s="1"/>
  <c r="AE21" i="47"/>
  <c r="AF21" i="47" s="1"/>
  <c r="AE40" i="47"/>
  <c r="AF40" i="47" s="1"/>
  <c r="AE53" i="47"/>
  <c r="AF53" i="47" s="1"/>
  <c r="AE33" i="47"/>
  <c r="AF33" i="47" s="1"/>
  <c r="AE24" i="47"/>
  <c r="AF24" i="47" s="1"/>
  <c r="AE52" i="47"/>
  <c r="AF52" i="47" s="1"/>
  <c r="AE35" i="47"/>
  <c r="AF35" i="47" s="1"/>
  <c r="AE29" i="47"/>
  <c r="AF29" i="47" s="1"/>
  <c r="AE41" i="47"/>
  <c r="AF41" i="47" s="1"/>
  <c r="K32" i="47"/>
  <c r="L32" i="47" s="1"/>
  <c r="K59" i="47"/>
  <c r="L59" i="47" s="1"/>
  <c r="K50" i="47"/>
  <c r="L50" i="47" s="1"/>
  <c r="K56" i="47"/>
  <c r="L56" i="47" s="1"/>
  <c r="K26" i="47"/>
  <c r="L26" i="47" s="1"/>
  <c r="K38" i="47"/>
  <c r="L38" i="47" s="1"/>
  <c r="K41" i="47"/>
  <c r="L41" i="47" s="1"/>
  <c r="K8" i="47"/>
  <c r="L8" i="47" s="1"/>
  <c r="K65" i="47"/>
  <c r="L65" i="47" s="1"/>
  <c r="K11" i="47"/>
  <c r="L11" i="47" s="1"/>
  <c r="K20" i="47"/>
  <c r="L20" i="47" s="1"/>
  <c r="K53" i="47"/>
  <c r="L53" i="47" s="1"/>
  <c r="K35" i="47"/>
  <c r="L35" i="47" s="1"/>
  <c r="K29" i="47"/>
  <c r="L29" i="47" s="1"/>
  <c r="M25" i="47"/>
  <c r="N25" i="47" s="1"/>
  <c r="M23" i="47"/>
  <c r="N23" i="47" s="1"/>
  <c r="AT16" i="51"/>
  <c r="U40" i="47"/>
  <c r="V40" i="47" s="1"/>
  <c r="M43" i="47"/>
  <c r="N43" i="47" s="1"/>
  <c r="S54" i="47"/>
  <c r="T54" i="47" s="1"/>
  <c r="S60" i="47"/>
  <c r="T60" i="47" s="1"/>
  <c r="O49" i="47"/>
  <c r="P49" i="47" s="1"/>
  <c r="Q6" i="47"/>
  <c r="R6" i="47" s="1"/>
  <c r="Q19" i="47"/>
  <c r="R19" i="47" s="1"/>
  <c r="Q49" i="47"/>
  <c r="R49" i="47" s="1"/>
  <c r="M39" i="47"/>
  <c r="N39" i="47" s="1"/>
  <c r="M18" i="47"/>
  <c r="N18" i="47" s="1"/>
  <c r="M50" i="47"/>
  <c r="N50" i="47" s="1"/>
  <c r="M55" i="47"/>
  <c r="N55" i="47" s="1"/>
  <c r="K33" i="47"/>
  <c r="L33" i="47" s="1"/>
  <c r="Q22" i="47"/>
  <c r="R22" i="47" s="1"/>
  <c r="O33" i="47"/>
  <c r="P33" i="47" s="1"/>
  <c r="M14" i="47"/>
  <c r="N14" i="47" s="1"/>
  <c r="M26" i="47"/>
  <c r="N26" i="47" s="1"/>
  <c r="K24" i="47"/>
  <c r="L24" i="47" s="1"/>
  <c r="Q25" i="47"/>
  <c r="R25" i="47" s="1"/>
  <c r="Q61" i="47"/>
  <c r="R61" i="47" s="1"/>
  <c r="Q10" i="47"/>
  <c r="R10" i="47" s="1"/>
  <c r="U13" i="47"/>
  <c r="V13" i="47" s="1"/>
  <c r="O13" i="47"/>
  <c r="P13" i="47" s="1"/>
  <c r="K40" i="47"/>
  <c r="L40" i="47" s="1"/>
  <c r="Q60" i="47"/>
  <c r="R60" i="47" s="1"/>
  <c r="O42" i="47"/>
  <c r="P42" i="47" s="1"/>
  <c r="O24" i="47"/>
  <c r="P24" i="47" s="1"/>
  <c r="Q7" i="47"/>
  <c r="R7" i="47" s="1"/>
  <c r="U37" i="47"/>
  <c r="V37" i="47" s="1"/>
  <c r="U54" i="47"/>
  <c r="V54" i="47" s="1"/>
  <c r="AT24" i="51"/>
  <c r="U60" i="47"/>
  <c r="V60" i="47" s="1"/>
  <c r="M11" i="47"/>
  <c r="N11" i="47" s="1"/>
  <c r="M12" i="47"/>
  <c r="N12" i="47" s="1"/>
  <c r="M19" i="47"/>
  <c r="N19" i="47" s="1"/>
  <c r="S51" i="47"/>
  <c r="T51" i="47" s="1"/>
  <c r="K52" i="47"/>
  <c r="L52" i="47" s="1"/>
  <c r="K48" i="47"/>
  <c r="L48" i="47" s="1"/>
  <c r="M56" i="47"/>
  <c r="N56" i="47" s="1"/>
  <c r="Q31" i="47"/>
  <c r="R31" i="47" s="1"/>
  <c r="M49" i="47"/>
  <c r="N49" i="47" s="1"/>
  <c r="K39" i="47"/>
  <c r="L39" i="47" s="1"/>
  <c r="O15" i="47"/>
  <c r="P15" i="47" s="1"/>
  <c r="K42" i="47"/>
  <c r="L42" i="47" s="1"/>
  <c r="Q15" i="47"/>
  <c r="R15" i="47" s="1"/>
  <c r="AT17" i="51"/>
  <c r="U42" i="47"/>
  <c r="V42" i="47" s="1"/>
  <c r="M33" i="47"/>
  <c r="N33" i="47" s="1"/>
  <c r="U61" i="47"/>
  <c r="V61" i="47" s="1"/>
  <c r="Q46" i="47"/>
  <c r="R46" i="47" s="1"/>
  <c r="Q45" i="47"/>
  <c r="R45" i="47" s="1"/>
  <c r="M40" i="47"/>
  <c r="N40" i="47" s="1"/>
  <c r="K60" i="47"/>
  <c r="L60" i="47" s="1"/>
  <c r="M34" i="47"/>
  <c r="N34" i="47" s="1"/>
  <c r="U6" i="47"/>
  <c r="V6" i="47" s="1"/>
  <c r="O31" i="47"/>
  <c r="P31" i="47" s="1"/>
  <c r="AT12" i="51"/>
  <c r="U30" i="47"/>
  <c r="V30" i="47" s="1"/>
  <c r="Q52" i="47"/>
  <c r="R52" i="47" s="1"/>
  <c r="M44" i="47"/>
  <c r="N44" i="47" s="1"/>
  <c r="U31" i="47"/>
  <c r="V31" i="47" s="1"/>
  <c r="AT22" i="51"/>
  <c r="U55" i="47"/>
  <c r="V55" i="47" s="1"/>
  <c r="M46" i="47"/>
  <c r="N46" i="47" s="1"/>
  <c r="S24" i="47"/>
  <c r="T24" i="47" s="1"/>
  <c r="M29" i="47"/>
  <c r="N29" i="47" s="1"/>
  <c r="K7" i="47"/>
  <c r="L7" i="47" s="1"/>
  <c r="K61" i="47"/>
  <c r="L61" i="47" s="1"/>
  <c r="U7" i="47"/>
  <c r="V7" i="47" s="1"/>
  <c r="S33" i="47"/>
  <c r="T33" i="47" s="1"/>
  <c r="K13" i="47"/>
  <c r="L13" i="47" s="1"/>
  <c r="Q28" i="47"/>
  <c r="R28" i="47" s="1"/>
  <c r="Q37" i="47"/>
  <c r="R37" i="47" s="1"/>
  <c r="M45" i="47"/>
  <c r="N45" i="47" s="1"/>
  <c r="K45" i="47"/>
  <c r="L45" i="47" s="1"/>
  <c r="Q54" i="47"/>
  <c r="R54" i="47" s="1"/>
  <c r="S6" i="47"/>
  <c r="T6" i="47" s="1"/>
  <c r="K18" i="47"/>
  <c r="L18" i="47" s="1"/>
  <c r="M52" i="47"/>
  <c r="N52" i="47" s="1"/>
  <c r="M41" i="47"/>
  <c r="N41" i="47" s="1"/>
  <c r="O51" i="47"/>
  <c r="P51" i="47" s="1"/>
  <c r="M24" i="47"/>
  <c r="N24" i="47" s="1"/>
  <c r="Q13" i="47"/>
  <c r="R13" i="47" s="1"/>
  <c r="M59" i="47"/>
  <c r="N59" i="47" s="1"/>
  <c r="K54" i="47"/>
  <c r="L54" i="47" s="1"/>
  <c r="O60" i="47"/>
  <c r="P60" i="47" s="1"/>
  <c r="K49" i="47"/>
  <c r="L49" i="47" s="1"/>
  <c r="O6" i="47"/>
  <c r="P6" i="47" s="1"/>
  <c r="O12" i="47"/>
  <c r="P12" i="47" s="1"/>
  <c r="Q34" i="47"/>
  <c r="R34" i="47" s="1"/>
  <c r="M48" i="47"/>
  <c r="N48" i="47" s="1"/>
  <c r="M53" i="47"/>
  <c r="N53" i="47" s="1"/>
  <c r="Q55" i="47"/>
  <c r="R55" i="47" s="1"/>
  <c r="K30" i="47"/>
  <c r="L30" i="47" s="1"/>
  <c r="M31" i="47"/>
  <c r="N31" i="47" s="1"/>
  <c r="Q18" i="47"/>
  <c r="R18" i="47" s="1"/>
  <c r="M8" i="47"/>
  <c r="N8" i="47" s="1"/>
  <c r="K25" i="47"/>
  <c r="L25" i="47" s="1"/>
  <c r="K46" i="47"/>
  <c r="L46" i="47" s="1"/>
  <c r="M21" i="47"/>
  <c r="N21" i="47" s="1"/>
  <c r="M32" i="47"/>
  <c r="N32" i="47" s="1"/>
  <c r="S15" i="47"/>
  <c r="T15" i="47" s="1"/>
  <c r="K10" i="47"/>
  <c r="L10" i="47" s="1"/>
  <c r="K28" i="47"/>
  <c r="L28" i="47" s="1"/>
  <c r="M28" i="47"/>
  <c r="N28" i="47" s="1"/>
  <c r="K43" i="47"/>
  <c r="L43" i="47" s="1"/>
  <c r="M38" i="47"/>
  <c r="N38" i="47" s="1"/>
  <c r="Q40" i="47"/>
  <c r="R40" i="47" s="1"/>
  <c r="Q16" i="47"/>
  <c r="R16" i="47" s="1"/>
  <c r="AT10" i="51"/>
  <c r="U25" i="47"/>
  <c r="V25" i="47" s="1"/>
  <c r="M15" i="47"/>
  <c r="N15" i="47" s="1"/>
  <c r="Q43" i="47"/>
  <c r="R43" i="47" s="1"/>
  <c r="M65" i="47"/>
  <c r="N65" i="47" s="1"/>
  <c r="M54" i="47"/>
  <c r="N54" i="47" s="1"/>
  <c r="M60" i="47"/>
  <c r="N60" i="47" s="1"/>
  <c r="K16" i="47"/>
  <c r="L16" i="47" s="1"/>
  <c r="M6" i="47"/>
  <c r="N6" i="47" s="1"/>
  <c r="U33" i="47"/>
  <c r="V33" i="47" s="1"/>
  <c r="K19" i="47"/>
  <c r="L19" i="47" s="1"/>
  <c r="K34" i="47"/>
  <c r="L34" i="47" s="1"/>
  <c r="AT19" i="51"/>
  <c r="U48" i="47"/>
  <c r="V48" i="47" s="1"/>
  <c r="M17" i="47"/>
  <c r="N17" i="47" s="1"/>
  <c r="M30" i="47"/>
  <c r="N30" i="47" s="1"/>
  <c r="M7" i="47"/>
  <c r="N7" i="47" s="1"/>
  <c r="K57" i="47"/>
  <c r="L57" i="47" s="1"/>
  <c r="K22" i="47"/>
  <c r="L22" i="47" s="1"/>
  <c r="K21" i="47"/>
  <c r="L21" i="47" s="1"/>
  <c r="M22" i="47"/>
  <c r="N22" i="47" s="1"/>
  <c r="U12" i="47"/>
  <c r="V12" i="47" s="1"/>
  <c r="K15" i="47"/>
  <c r="L15" i="47" s="1"/>
  <c r="Q42" i="47"/>
  <c r="R42" i="47" s="1"/>
  <c r="M42" i="47"/>
  <c r="N42" i="47" s="1"/>
  <c r="M51" i="47"/>
  <c r="N51" i="47" s="1"/>
  <c r="M37" i="47"/>
  <c r="N37" i="47" s="1"/>
  <c r="AT18" i="51"/>
  <c r="U45" i="47"/>
  <c r="V45" i="47" s="1"/>
  <c r="O40" i="47"/>
  <c r="P40" i="47" s="1"/>
  <c r="AT9" i="51"/>
  <c r="U20" i="47"/>
  <c r="V20" i="47" s="1"/>
  <c r="DP18" i="44"/>
  <c r="DC87" i="44" s="1"/>
  <c r="DD15" i="44"/>
  <c r="DC57" i="44" s="1"/>
  <c r="DL11" i="44"/>
  <c r="DC29" i="44" s="1"/>
  <c r="DH18" i="44"/>
  <c r="DC83" i="44" s="1"/>
  <c r="DD16" i="44"/>
  <c r="DC65" i="44" s="1"/>
  <c r="DF17" i="44"/>
  <c r="DG17" i="44" s="1"/>
  <c r="DD74" i="44" s="1"/>
  <c r="DF19" i="44"/>
  <c r="DC90" i="44" s="1"/>
  <c r="DP11" i="44"/>
  <c r="DC31" i="44" s="1"/>
  <c r="DB14" i="44"/>
  <c r="DC48" i="44" s="1"/>
  <c r="DJ17" i="44"/>
  <c r="DC76" i="44" s="1"/>
  <c r="DD18" i="44"/>
  <c r="DC81" i="44" s="1"/>
  <c r="DB17" i="44"/>
  <c r="DC72" i="44" s="1"/>
  <c r="DN16" i="44"/>
  <c r="DC70" i="44" s="1"/>
  <c r="DP17" i="44"/>
  <c r="DC79" i="44" s="1"/>
  <c r="DH12" i="44"/>
  <c r="DC35" i="44" s="1"/>
  <c r="DH13" i="44"/>
  <c r="DC43" i="44" s="1"/>
  <c r="DL13" i="44"/>
  <c r="DC45" i="44" s="1"/>
  <c r="DF13" i="44"/>
  <c r="DC42" i="44" s="1"/>
  <c r="DF14" i="44"/>
  <c r="DC50" i="44" s="1"/>
  <c r="DL14" i="44"/>
  <c r="DM14" i="44" s="1"/>
  <c r="DD53" i="44" s="1"/>
  <c r="DL15" i="44"/>
  <c r="DC61" i="44" s="1"/>
  <c r="DB11" i="44"/>
  <c r="DC24" i="44" s="1"/>
  <c r="DN20" i="44"/>
  <c r="DC102" i="44" s="1"/>
  <c r="DH11" i="44"/>
  <c r="DC27" i="44" s="1"/>
  <c r="DJ11" i="44"/>
  <c r="DC28" i="44" s="1"/>
  <c r="DN13" i="44"/>
  <c r="DC46" i="44" s="1"/>
  <c r="DF16" i="44"/>
  <c r="DC66" i="44" s="1"/>
  <c r="DN12" i="44"/>
  <c r="DC38" i="44" s="1"/>
  <c r="DH20" i="44"/>
  <c r="DC99" i="44" s="1"/>
  <c r="DH16" i="44"/>
  <c r="DC67" i="44" s="1"/>
  <c r="DP16" i="44"/>
  <c r="DC71" i="44" s="1"/>
  <c r="DP14" i="44"/>
  <c r="DC55" i="44" s="1"/>
  <c r="DJ20" i="44"/>
  <c r="DC100" i="44" s="1"/>
  <c r="DD19" i="44"/>
  <c r="DC89" i="44" s="1"/>
  <c r="DP12" i="44"/>
  <c r="DC39" i="44" s="1"/>
  <c r="DJ13" i="44"/>
  <c r="DC44" i="44" s="1"/>
  <c r="DH17" i="44"/>
  <c r="DI17" i="44" s="1"/>
  <c r="DD75" i="44" s="1"/>
  <c r="DJ16" i="44"/>
  <c r="DC68" i="44" s="1"/>
  <c r="DJ18" i="44"/>
  <c r="DC84" i="44" s="1"/>
  <c r="DP21" i="44"/>
  <c r="DC111" i="44" s="1"/>
  <c r="DJ14" i="44"/>
  <c r="DC52" i="44" s="1"/>
  <c r="DN11" i="44"/>
  <c r="DC30" i="44" s="1"/>
  <c r="DP13" i="44"/>
  <c r="DC47" i="44" s="1"/>
  <c r="DP15" i="44"/>
  <c r="DQ15" i="44" s="1"/>
  <c r="DD63" i="44" s="1"/>
  <c r="DB16" i="44"/>
  <c r="DC64" i="44" s="1"/>
  <c r="DD17" i="44"/>
  <c r="DC73" i="44" s="1"/>
  <c r="DF12" i="44"/>
  <c r="DC34" i="44" s="1"/>
  <c r="DH14" i="44"/>
  <c r="DC51" i="44" s="1"/>
  <c r="DH15" i="44"/>
  <c r="DC59" i="44" s="1"/>
  <c r="DJ15" i="44"/>
  <c r="DC60" i="44" s="1"/>
  <c r="DL12" i="44"/>
  <c r="DC37" i="44" s="1"/>
  <c r="DH21" i="44"/>
  <c r="DC107" i="44" s="1"/>
  <c r="DB18" i="44"/>
  <c r="DC80" i="44" s="1"/>
  <c r="DB20" i="44"/>
  <c r="DC96" i="44" s="1"/>
  <c r="DB13" i="44"/>
  <c r="DC40" i="44" s="1"/>
  <c r="DD11" i="44"/>
  <c r="DC25" i="44" s="1"/>
  <c r="DD13" i="44"/>
  <c r="DC41" i="44" s="1"/>
  <c r="DL16" i="44"/>
  <c r="DM16" i="44" s="1"/>
  <c r="DD69" i="44" s="1"/>
  <c r="DD14" i="44"/>
  <c r="DC49" i="44" s="1"/>
  <c r="DN15" i="44"/>
  <c r="DC62" i="44" s="1"/>
  <c r="DL19" i="44"/>
  <c r="DC93" i="44" s="1"/>
  <c r="DF18" i="44"/>
  <c r="DC82" i="44" s="1"/>
  <c r="DJ12" i="44"/>
  <c r="DC36" i="44" s="1"/>
  <c r="DF11" i="44"/>
  <c r="DG11" i="44" s="1"/>
  <c r="DD26" i="44" s="1"/>
  <c r="DF15" i="44"/>
  <c r="DC58" i="44" s="1"/>
  <c r="DL17" i="44"/>
  <c r="DC77" i="44" s="1"/>
  <c r="DD12" i="44"/>
  <c r="DC33" i="44" s="1"/>
  <c r="DJ21" i="44"/>
  <c r="DC108" i="44" s="1"/>
  <c r="DN14" i="44"/>
  <c r="DC54" i="44" s="1"/>
  <c r="DB15" i="44"/>
  <c r="DC15" i="44" s="1"/>
  <c r="DD56" i="44" s="1"/>
  <c r="DN17" i="44"/>
  <c r="DC78" i="44" s="1"/>
  <c r="DD21" i="44"/>
  <c r="DE21" i="44" s="1"/>
  <c r="DD105" i="44" s="1"/>
  <c r="DZ14" i="44"/>
  <c r="EA17" i="44"/>
  <c r="EB17" i="44" s="1"/>
  <c r="EC17" i="44" s="1"/>
  <c r="ED17" i="44" s="1"/>
  <c r="EE17" i="44" s="1"/>
  <c r="AT8" i="51"/>
  <c r="DZ18" i="44"/>
  <c r="AT14" i="51"/>
  <c r="AT15" i="51"/>
  <c r="AT26" i="51"/>
  <c r="AT27" i="51"/>
  <c r="AT20" i="51"/>
  <c r="AT21" i="51"/>
  <c r="DC19" i="44"/>
  <c r="DD88" i="44" s="1"/>
  <c r="DC88" i="44"/>
  <c r="DO21" i="44"/>
  <c r="DD110" i="44" s="1"/>
  <c r="DC110" i="44"/>
  <c r="DO19" i="44"/>
  <c r="DD94" i="44" s="1"/>
  <c r="DC94" i="44"/>
  <c r="DG20" i="44"/>
  <c r="DD98" i="44" s="1"/>
  <c r="DC98" i="44"/>
  <c r="DM18" i="44"/>
  <c r="DD85" i="44" s="1"/>
  <c r="DC85" i="44"/>
  <c r="DE20" i="44"/>
  <c r="DD97" i="44" s="1"/>
  <c r="DC97" i="44"/>
  <c r="DK19" i="44"/>
  <c r="DD92" i="44" s="1"/>
  <c r="DC92" i="44"/>
  <c r="DI19" i="44"/>
  <c r="DD91" i="44" s="1"/>
  <c r="DC91" i="44"/>
  <c r="DC21" i="44"/>
  <c r="DD104" i="44" s="1"/>
  <c r="DC104" i="44"/>
  <c r="DM20" i="44"/>
  <c r="DD101" i="44" s="1"/>
  <c r="DC101" i="44"/>
  <c r="DG21" i="44"/>
  <c r="DD106" i="44" s="1"/>
  <c r="DC106" i="44"/>
  <c r="DQ20" i="44"/>
  <c r="DD103" i="44" s="1"/>
  <c r="DC103" i="44"/>
  <c r="DO18" i="44"/>
  <c r="DD86" i="44" s="1"/>
  <c r="DC86" i="44"/>
  <c r="DQ19" i="44"/>
  <c r="DD95" i="44" s="1"/>
  <c r="DC95" i="44"/>
  <c r="DM21" i="44"/>
  <c r="DD109" i="44" s="1"/>
  <c r="DC109" i="44"/>
  <c r="DC12" i="44"/>
  <c r="DD32" i="44" s="1"/>
  <c r="EB15" i="44"/>
  <c r="EC15" i="44" s="1"/>
  <c r="ED15" i="44" s="1"/>
  <c r="EE15" i="44" s="1"/>
  <c r="EB16" i="44"/>
  <c r="EC16" i="44" s="1"/>
  <c r="ED16" i="44" s="1"/>
  <c r="EE16" i="44" s="1"/>
  <c r="EB19" i="44"/>
  <c r="EC19" i="44" s="1"/>
  <c r="ED19" i="44" s="1"/>
  <c r="EE19" i="44" s="1"/>
  <c r="EB14" i="44"/>
  <c r="EC14" i="44" s="1"/>
  <c r="ED14" i="44" s="1"/>
  <c r="EE14" i="44" s="1"/>
  <c r="EB18" i="44"/>
  <c r="EC18" i="44" s="1"/>
  <c r="ED18" i="44" s="1"/>
  <c r="EE18" i="44" s="1"/>
  <c r="EB12" i="44"/>
  <c r="EC12" i="44" s="1"/>
  <c r="ED12" i="44" s="1"/>
  <c r="EE12" i="44" s="1"/>
  <c r="EB13" i="44"/>
  <c r="EC13" i="44" s="1"/>
  <c r="ED13" i="44" s="1"/>
  <c r="EE13" i="44" s="1"/>
  <c r="H28" i="42"/>
  <c r="I27" i="42"/>
  <c r="C22" i="49"/>
  <c r="B50" i="49"/>
  <c r="F58" i="47"/>
  <c r="E58" i="47"/>
  <c r="J58" i="47"/>
  <c r="G58" i="47"/>
  <c r="I58" i="47"/>
  <c r="S58" i="47" s="1"/>
  <c r="T58" i="47" s="1"/>
  <c r="H58" i="47"/>
  <c r="H63" i="47"/>
  <c r="G63" i="47"/>
  <c r="O63" i="47" s="1"/>
  <c r="P63" i="47" s="1"/>
  <c r="F63" i="47"/>
  <c r="J63" i="47"/>
  <c r="U63" i="47" s="1"/>
  <c r="V63" i="47" s="1"/>
  <c r="E63" i="47"/>
  <c r="I63" i="47"/>
  <c r="E69" i="47"/>
  <c r="J69" i="47"/>
  <c r="U69" i="47" s="1"/>
  <c r="V69" i="47" s="1"/>
  <c r="I69" i="47"/>
  <c r="H69" i="47"/>
  <c r="G69" i="47"/>
  <c r="F69" i="47"/>
  <c r="J64" i="47"/>
  <c r="U64" i="47" s="1"/>
  <c r="V64" i="47" s="1"/>
  <c r="I64" i="47"/>
  <c r="S64" i="47" s="1"/>
  <c r="T64" i="47" s="1"/>
  <c r="G64" i="47"/>
  <c r="O64" i="47" s="1"/>
  <c r="P64" i="47" s="1"/>
  <c r="H64" i="47"/>
  <c r="F64" i="47"/>
  <c r="E64" i="47"/>
  <c r="DQ21" i="44" l="1"/>
  <c r="DD111" i="44" s="1"/>
  <c r="AE58" i="47"/>
  <c r="AF58" i="47" s="1"/>
  <c r="AE63" i="47"/>
  <c r="AF63" i="47" s="1"/>
  <c r="AE64" i="47"/>
  <c r="AF64" i="47" s="1"/>
  <c r="AE69" i="47"/>
  <c r="AF69" i="47" s="1"/>
  <c r="K64" i="47"/>
  <c r="L64" i="47" s="1"/>
  <c r="DI20" i="44"/>
  <c r="DD99" i="44" s="1"/>
  <c r="DO16" i="44"/>
  <c r="DD70" i="44" s="1"/>
  <c r="DE11" i="44"/>
  <c r="DD25" i="44" s="1"/>
  <c r="DK14" i="44"/>
  <c r="DD52" i="44" s="1"/>
  <c r="DQ12" i="44"/>
  <c r="DD39" i="44" s="1"/>
  <c r="DI18" i="44"/>
  <c r="DD83" i="44" s="1"/>
  <c r="DO20" i="44"/>
  <c r="DD102" i="44" s="1"/>
  <c r="K69" i="47"/>
  <c r="L69" i="47" s="1"/>
  <c r="Q63" i="47"/>
  <c r="R63" i="47" s="1"/>
  <c r="M58" i="47"/>
  <c r="N58" i="47" s="1"/>
  <c r="DK16" i="44"/>
  <c r="DD68" i="44" s="1"/>
  <c r="K58" i="47"/>
  <c r="L58" i="47" s="1"/>
  <c r="M64" i="47"/>
  <c r="N64" i="47" s="1"/>
  <c r="O69" i="47"/>
  <c r="P69" i="47" s="1"/>
  <c r="K63" i="47"/>
  <c r="L63" i="47" s="1"/>
  <c r="S63" i="47"/>
  <c r="T63" i="47" s="1"/>
  <c r="Q58" i="47"/>
  <c r="R58" i="47" s="1"/>
  <c r="Q64" i="47"/>
  <c r="R64" i="47" s="1"/>
  <c r="Q69" i="47"/>
  <c r="R69" i="47" s="1"/>
  <c r="O58" i="47"/>
  <c r="P58" i="47" s="1"/>
  <c r="M69" i="47"/>
  <c r="N69" i="47" s="1"/>
  <c r="S69" i="47"/>
  <c r="T69" i="47" s="1"/>
  <c r="M63" i="47"/>
  <c r="N63" i="47" s="1"/>
  <c r="AT23" i="51"/>
  <c r="U58" i="47"/>
  <c r="V58" i="47" s="1"/>
  <c r="DM15" i="44"/>
  <c r="DD61" i="44" s="1"/>
  <c r="DQ14" i="44"/>
  <c r="DD55" i="44" s="1"/>
  <c r="DQ13" i="44"/>
  <c r="DD47" i="44" s="1"/>
  <c r="DG19" i="44"/>
  <c r="DD90" i="44" s="1"/>
  <c r="DO12" i="44"/>
  <c r="DD38" i="44" s="1"/>
  <c r="DI21" i="44"/>
  <c r="DD107" i="44" s="1"/>
  <c r="DI13" i="44"/>
  <c r="DD43" i="44" s="1"/>
  <c r="DI12" i="44"/>
  <c r="DD35" i="44" s="1"/>
  <c r="DK15" i="44"/>
  <c r="DD60" i="44" s="1"/>
  <c r="DG18" i="44"/>
  <c r="DD82" i="44" s="1"/>
  <c r="DK20" i="44"/>
  <c r="DD100" i="44" s="1"/>
  <c r="DE13" i="44"/>
  <c r="DD41" i="44" s="1"/>
  <c r="DC13" i="44"/>
  <c r="DD40" i="44" s="1"/>
  <c r="DQ18" i="44"/>
  <c r="DD87" i="44" s="1"/>
  <c r="DE15" i="44"/>
  <c r="DD57" i="44" s="1"/>
  <c r="DO14" i="44"/>
  <c r="DD54" i="44" s="1"/>
  <c r="DC11" i="44"/>
  <c r="DD24" i="44" s="1"/>
  <c r="DE17" i="44"/>
  <c r="DD73" i="44" s="1"/>
  <c r="DK17" i="44"/>
  <c r="DD76" i="44" s="1"/>
  <c r="DE19" i="44"/>
  <c r="DD89" i="44" s="1"/>
  <c r="DG16" i="44"/>
  <c r="DD66" i="44" s="1"/>
  <c r="DC16" i="44"/>
  <c r="DD64" i="44" s="1"/>
  <c r="DK18" i="44"/>
  <c r="DD84" i="44" s="1"/>
  <c r="DC18" i="44"/>
  <c r="DD80" i="44" s="1"/>
  <c r="DO11" i="44"/>
  <c r="DD30" i="44" s="1"/>
  <c r="DE18" i="44"/>
  <c r="DD81" i="44" s="1"/>
  <c r="DI11" i="44"/>
  <c r="DD27" i="44" s="1"/>
  <c r="DM17" i="44"/>
  <c r="DD77" i="44" s="1"/>
  <c r="DE16" i="44"/>
  <c r="DD65" i="44" s="1"/>
  <c r="DM13" i="44"/>
  <c r="DD45" i="44" s="1"/>
  <c r="DK13" i="44"/>
  <c r="DD44" i="44" s="1"/>
  <c r="DI16" i="44"/>
  <c r="DD67" i="44" s="1"/>
  <c r="DO15" i="44"/>
  <c r="DD62" i="44" s="1"/>
  <c r="DG12" i="44"/>
  <c r="DD34" i="44" s="1"/>
  <c r="DQ17" i="44"/>
  <c r="DD79" i="44" s="1"/>
  <c r="DC20" i="44"/>
  <c r="DD96" i="44" s="1"/>
  <c r="DO17" i="44"/>
  <c r="DD78" i="44" s="1"/>
  <c r="DK11" i="44"/>
  <c r="DD28" i="44" s="1"/>
  <c r="DQ16" i="44"/>
  <c r="DD71" i="44" s="1"/>
  <c r="DG14" i="44"/>
  <c r="DD50" i="44" s="1"/>
  <c r="DE14" i="44"/>
  <c r="DD49" i="44" s="1"/>
  <c r="DG15" i="44"/>
  <c r="DD58" i="44" s="1"/>
  <c r="DI15" i="44"/>
  <c r="DD59" i="44" s="1"/>
  <c r="DC69" i="44"/>
  <c r="DO13" i="44"/>
  <c r="DD46" i="44" s="1"/>
  <c r="DQ11" i="44"/>
  <c r="DD31" i="44" s="1"/>
  <c r="DK21" i="44"/>
  <c r="DD108" i="44" s="1"/>
  <c r="DC56" i="44"/>
  <c r="DC17" i="44"/>
  <c r="DD72" i="44" s="1"/>
  <c r="DI14" i="44"/>
  <c r="DD51" i="44" s="1"/>
  <c r="DC26" i="44"/>
  <c r="DC53" i="44"/>
  <c r="DK12" i="44"/>
  <c r="DD36" i="44" s="1"/>
  <c r="DC63" i="44"/>
  <c r="DC75" i="44"/>
  <c r="DM11" i="44"/>
  <c r="DD29" i="44" s="1"/>
  <c r="DG13" i="44"/>
  <c r="DD42" i="44" s="1"/>
  <c r="DC105" i="44"/>
  <c r="DC74" i="44"/>
  <c r="DC14" i="44"/>
  <c r="DD48" i="44" s="1"/>
  <c r="DE12" i="44"/>
  <c r="DD33" i="44" s="1"/>
  <c r="DM12" i="44"/>
  <c r="DD37" i="44" s="1"/>
  <c r="DM19" i="44"/>
  <c r="DD93" i="44" s="1"/>
  <c r="H29" i="42"/>
  <c r="I28" i="42"/>
  <c r="B51" i="49"/>
  <c r="C23" i="49"/>
  <c r="J62" i="47"/>
  <c r="I62" i="47"/>
  <c r="S62" i="47" s="1"/>
  <c r="T62" i="47" s="1"/>
  <c r="H62" i="47"/>
  <c r="Q62" i="47" s="1"/>
  <c r="R62" i="47" s="1"/>
  <c r="E62" i="47"/>
  <c r="F62" i="47"/>
  <c r="G62" i="47"/>
  <c r="O62" i="47" s="1"/>
  <c r="P62" i="47" s="1"/>
  <c r="J68" i="47"/>
  <c r="U68" i="47" s="1"/>
  <c r="V68" i="47" s="1"/>
  <c r="I68" i="47"/>
  <c r="S68" i="47" s="1"/>
  <c r="T68" i="47" s="1"/>
  <c r="H68" i="47"/>
  <c r="Q68" i="47" s="1"/>
  <c r="R68" i="47" s="1"/>
  <c r="F68" i="47"/>
  <c r="G68" i="47"/>
  <c r="O68" i="47" s="1"/>
  <c r="P68" i="47" s="1"/>
  <c r="E68" i="47"/>
  <c r="F73" i="47"/>
  <c r="E73" i="47"/>
  <c r="I73" i="47"/>
  <c r="S73" i="47" s="1"/>
  <c r="T73" i="47" s="1"/>
  <c r="J73" i="47"/>
  <c r="U73" i="47" s="1"/>
  <c r="V73" i="47" s="1"/>
  <c r="H73" i="47"/>
  <c r="G73" i="47"/>
  <c r="O73" i="47" s="1"/>
  <c r="P73" i="47" s="1"/>
  <c r="F67" i="47"/>
  <c r="E67" i="47"/>
  <c r="I67" i="47"/>
  <c r="S67" i="47" s="1"/>
  <c r="T67" i="47" s="1"/>
  <c r="G67" i="47"/>
  <c r="J67" i="47"/>
  <c r="H67" i="47"/>
  <c r="AE67" i="47" l="1"/>
  <c r="AF67" i="47" s="1"/>
  <c r="AE62" i="47"/>
  <c r="AF62" i="47" s="1"/>
  <c r="AE73" i="47"/>
  <c r="AF73" i="47" s="1"/>
  <c r="AE68" i="47"/>
  <c r="AF68" i="47" s="1"/>
  <c r="K62" i="47"/>
  <c r="L62" i="47" s="1"/>
  <c r="K73" i="47"/>
  <c r="L73" i="47" s="1"/>
  <c r="K68" i="47"/>
  <c r="L68" i="47" s="1"/>
  <c r="K67" i="47"/>
  <c r="L67" i="47" s="1"/>
  <c r="M67" i="47"/>
  <c r="N67" i="47" s="1"/>
  <c r="Q67" i="47"/>
  <c r="R67" i="47" s="1"/>
  <c r="M62" i="47"/>
  <c r="N62" i="47" s="1"/>
  <c r="M73" i="47"/>
  <c r="N73" i="47" s="1"/>
  <c r="AT25" i="51"/>
  <c r="U62" i="47"/>
  <c r="V62" i="47" s="1"/>
  <c r="U67" i="47"/>
  <c r="V67" i="47" s="1"/>
  <c r="Q73" i="47"/>
  <c r="R73" i="47" s="1"/>
  <c r="O67" i="47"/>
  <c r="P67" i="47" s="1"/>
  <c r="M68" i="47"/>
  <c r="N68" i="47" s="1"/>
  <c r="H30" i="42"/>
  <c r="I29" i="42"/>
  <c r="B52" i="49"/>
  <c r="C24" i="49"/>
  <c r="H71" i="47"/>
  <c r="Q71" i="47" s="1"/>
  <c r="R71" i="47" s="1"/>
  <c r="E71" i="47"/>
  <c r="G71" i="47"/>
  <c r="O71" i="47" s="1"/>
  <c r="P71" i="47" s="1"/>
  <c r="I71" i="47"/>
  <c r="S71" i="47" s="1"/>
  <c r="T71" i="47" s="1"/>
  <c r="J71" i="47"/>
  <c r="U71" i="47" s="1"/>
  <c r="V71" i="47" s="1"/>
  <c r="F71" i="47"/>
  <c r="H72" i="47"/>
  <c r="G72" i="47"/>
  <c r="O72" i="47" s="1"/>
  <c r="P72" i="47" s="1"/>
  <c r="F72" i="47"/>
  <c r="E72" i="47"/>
  <c r="I72" i="47"/>
  <c r="S72" i="47" s="1"/>
  <c r="T72" i="47" s="1"/>
  <c r="J72" i="47"/>
  <c r="G77" i="47"/>
  <c r="O77" i="47" s="1"/>
  <c r="P77" i="47" s="1"/>
  <c r="H77" i="47"/>
  <c r="Q77" i="47" s="1"/>
  <c r="R77" i="47" s="1"/>
  <c r="E77" i="47"/>
  <c r="J77" i="47"/>
  <c r="I77" i="47"/>
  <c r="S77" i="47" s="1"/>
  <c r="T77" i="47" s="1"/>
  <c r="F77" i="47"/>
  <c r="H66" i="47"/>
  <c r="Q66" i="47" s="1"/>
  <c r="R66" i="47" s="1"/>
  <c r="F66" i="47"/>
  <c r="I66" i="47"/>
  <c r="S66" i="47" s="1"/>
  <c r="T66" i="47" s="1"/>
  <c r="E66" i="47"/>
  <c r="J66" i="47"/>
  <c r="G66" i="47"/>
  <c r="O66" i="47" s="1"/>
  <c r="P66" i="47" s="1"/>
  <c r="AE71" i="47" l="1"/>
  <c r="AF71" i="47" s="1"/>
  <c r="AE72" i="47"/>
  <c r="AF72" i="47" s="1"/>
  <c r="AE66" i="47"/>
  <c r="AF66" i="47" s="1"/>
  <c r="AE77" i="47"/>
  <c r="AF77" i="47" s="1"/>
  <c r="K71" i="47"/>
  <c r="L71" i="47" s="1"/>
  <c r="K77" i="47"/>
  <c r="L77" i="47" s="1"/>
  <c r="Q72" i="47"/>
  <c r="R72" i="47" s="1"/>
  <c r="M71" i="47"/>
  <c r="N71" i="47" s="1"/>
  <c r="U66" i="47"/>
  <c r="V66" i="47" s="1"/>
  <c r="K66" i="47"/>
  <c r="L66" i="47" s="1"/>
  <c r="AT31" i="51"/>
  <c r="U77" i="47"/>
  <c r="V77" i="47" s="1"/>
  <c r="K72" i="47"/>
  <c r="L72" i="47" s="1"/>
  <c r="M66" i="47"/>
  <c r="N66" i="47" s="1"/>
  <c r="M77" i="47"/>
  <c r="N77" i="47" s="1"/>
  <c r="AT29" i="51"/>
  <c r="U72" i="47"/>
  <c r="V72" i="47" s="1"/>
  <c r="M72" i="47"/>
  <c r="N72" i="47" s="1"/>
  <c r="H31" i="42"/>
  <c r="I30" i="42"/>
  <c r="B53" i="49"/>
  <c r="C25" i="49"/>
  <c r="F75" i="47"/>
  <c r="E75" i="47"/>
  <c r="J75" i="47"/>
  <c r="I75" i="47"/>
  <c r="S75" i="47" s="1"/>
  <c r="T75" i="47" s="1"/>
  <c r="H75" i="47"/>
  <c r="Q75" i="47" s="1"/>
  <c r="R75" i="47" s="1"/>
  <c r="G75" i="47"/>
  <c r="O75" i="47" s="1"/>
  <c r="P75" i="47" s="1"/>
  <c r="I76" i="47"/>
  <c r="S76" i="47" s="1"/>
  <c r="T76" i="47" s="1"/>
  <c r="G76" i="47"/>
  <c r="H76" i="47"/>
  <c r="E76" i="47"/>
  <c r="F76" i="47"/>
  <c r="J76" i="47"/>
  <c r="U76" i="47" s="1"/>
  <c r="V76" i="47" s="1"/>
  <c r="H70" i="47"/>
  <c r="E70" i="47"/>
  <c r="F70" i="47"/>
  <c r="J70" i="47"/>
  <c r="I70" i="47"/>
  <c r="S70" i="47" s="1"/>
  <c r="T70" i="47" s="1"/>
  <c r="G70" i="47"/>
  <c r="O70" i="47" s="1"/>
  <c r="P70" i="47" s="1"/>
  <c r="H81" i="47"/>
  <c r="G81" i="47"/>
  <c r="O81" i="47" s="1"/>
  <c r="P81" i="47" s="1"/>
  <c r="E81" i="47"/>
  <c r="J81" i="47"/>
  <c r="I81" i="47"/>
  <c r="F81" i="47"/>
  <c r="AE70" i="47" l="1"/>
  <c r="AF70" i="47" s="1"/>
  <c r="AE75" i="47"/>
  <c r="AF75" i="47" s="1"/>
  <c r="AE76" i="47"/>
  <c r="AF76" i="47" s="1"/>
  <c r="AE81" i="47"/>
  <c r="AF81" i="47" s="1"/>
  <c r="K76" i="47"/>
  <c r="L76" i="47" s="1"/>
  <c r="Q70" i="47"/>
  <c r="R70" i="47" s="1"/>
  <c r="M81" i="47"/>
  <c r="N81" i="47" s="1"/>
  <c r="M76" i="47"/>
  <c r="N76" i="47" s="1"/>
  <c r="Q81" i="47"/>
  <c r="R81" i="47" s="1"/>
  <c r="M75" i="47"/>
  <c r="N75" i="47" s="1"/>
  <c r="AT34" i="51"/>
  <c r="U81" i="47"/>
  <c r="V81" i="47" s="1"/>
  <c r="AT28" i="51"/>
  <c r="U70" i="47"/>
  <c r="V70" i="47" s="1"/>
  <c r="K81" i="47"/>
  <c r="L81" i="47" s="1"/>
  <c r="M70" i="47"/>
  <c r="N70" i="47" s="1"/>
  <c r="Q76" i="47"/>
  <c r="R76" i="47" s="1"/>
  <c r="AT30" i="51"/>
  <c r="U75" i="47"/>
  <c r="V75" i="47" s="1"/>
  <c r="S81" i="47"/>
  <c r="T81" i="47" s="1"/>
  <c r="K70" i="47"/>
  <c r="L70" i="47" s="1"/>
  <c r="O76" i="47"/>
  <c r="P76" i="47" s="1"/>
  <c r="K75" i="47"/>
  <c r="L75" i="47" s="1"/>
  <c r="H32" i="42"/>
  <c r="I31" i="42"/>
  <c r="B54" i="49"/>
  <c r="C26" i="49"/>
  <c r="G79" i="47"/>
  <c r="O79" i="47" s="1"/>
  <c r="P79" i="47" s="1"/>
  <c r="E79" i="47"/>
  <c r="I79" i="47"/>
  <c r="S79" i="47" s="1"/>
  <c r="T79" i="47" s="1"/>
  <c r="F79" i="47"/>
  <c r="J79" i="47"/>
  <c r="H79" i="47"/>
  <c r="J85" i="47"/>
  <c r="I85" i="47"/>
  <c r="S85" i="47" s="1"/>
  <c r="T85" i="47" s="1"/>
  <c r="H85" i="47"/>
  <c r="F85" i="47"/>
  <c r="BL6" i="47"/>
  <c r="E85" i="47"/>
  <c r="G85" i="47"/>
  <c r="E89" i="47"/>
  <c r="J80" i="47"/>
  <c r="U80" i="47" s="1"/>
  <c r="V80" i="47" s="1"/>
  <c r="I80" i="47"/>
  <c r="S80" i="47" s="1"/>
  <c r="T80" i="47" s="1"/>
  <c r="G80" i="47"/>
  <c r="O80" i="47" s="1"/>
  <c r="P80" i="47" s="1"/>
  <c r="F80" i="47"/>
  <c r="H80" i="47"/>
  <c r="Q80" i="47" s="1"/>
  <c r="R80" i="47" s="1"/>
  <c r="E80" i="47"/>
  <c r="J74" i="47"/>
  <c r="U74" i="47" s="1"/>
  <c r="V74" i="47" s="1"/>
  <c r="I74" i="47"/>
  <c r="S74" i="47" s="1"/>
  <c r="T74" i="47" s="1"/>
  <c r="H74" i="47"/>
  <c r="Q74" i="47" s="1"/>
  <c r="R74" i="47" s="1"/>
  <c r="F74" i="47"/>
  <c r="G74" i="47"/>
  <c r="O74" i="47" s="1"/>
  <c r="P74" i="47" s="1"/>
  <c r="E74" i="47"/>
  <c r="AE80" i="47" l="1"/>
  <c r="AF80" i="47" s="1"/>
  <c r="AE74" i="47"/>
  <c r="AF74" i="47" s="1"/>
  <c r="AE79" i="47"/>
  <c r="AF79" i="47" s="1"/>
  <c r="AE85" i="47"/>
  <c r="AF85" i="47" s="1"/>
  <c r="K80" i="47"/>
  <c r="L80" i="47" s="1"/>
  <c r="K74" i="47"/>
  <c r="L74" i="47" s="1"/>
  <c r="K89" i="47"/>
  <c r="L89" i="47" s="1"/>
  <c r="Q85" i="47"/>
  <c r="R85" i="47" s="1"/>
  <c r="M85" i="47"/>
  <c r="N85" i="47" s="1"/>
  <c r="K79" i="47"/>
  <c r="L79" i="47" s="1"/>
  <c r="O85" i="47"/>
  <c r="P85" i="47" s="1"/>
  <c r="AT36" i="51"/>
  <c r="U85" i="47"/>
  <c r="V85" i="47" s="1"/>
  <c r="M74" i="47"/>
  <c r="N74" i="47" s="1"/>
  <c r="M80" i="47"/>
  <c r="N80" i="47" s="1"/>
  <c r="K85" i="47"/>
  <c r="L85" i="47" s="1"/>
  <c r="Q79" i="47"/>
  <c r="R79" i="47" s="1"/>
  <c r="M79" i="47"/>
  <c r="N79" i="47" s="1"/>
  <c r="U79" i="47"/>
  <c r="V79" i="47" s="1"/>
  <c r="AT32" i="51"/>
  <c r="AT33" i="51"/>
  <c r="H33" i="42"/>
  <c r="I32" i="42"/>
  <c r="B55" i="49"/>
  <c r="C27" i="49"/>
  <c r="H89" i="47"/>
  <c r="Q89" i="47" s="1"/>
  <c r="R89" i="47" s="1"/>
  <c r="F89" i="47"/>
  <c r="G89" i="47"/>
  <c r="O89" i="47" s="1"/>
  <c r="P89" i="47" s="1"/>
  <c r="I89" i="47"/>
  <c r="S89" i="47" s="1"/>
  <c r="T89" i="47" s="1"/>
  <c r="J89" i="47"/>
  <c r="U89" i="47" s="1"/>
  <c r="V89" i="47" s="1"/>
  <c r="F83" i="47"/>
  <c r="G83" i="47"/>
  <c r="O83" i="47" s="1"/>
  <c r="P83" i="47" s="1"/>
  <c r="E83" i="47"/>
  <c r="J83" i="47"/>
  <c r="I83" i="47"/>
  <c r="S83" i="47" s="1"/>
  <c r="T83" i="47" s="1"/>
  <c r="H83" i="47"/>
  <c r="Q83" i="47" s="1"/>
  <c r="R83" i="47" s="1"/>
  <c r="H78" i="47"/>
  <c r="Q78" i="47" s="1"/>
  <c r="R78" i="47" s="1"/>
  <c r="F78" i="47"/>
  <c r="G78" i="47"/>
  <c r="E78" i="47"/>
  <c r="J78" i="47"/>
  <c r="I78" i="47"/>
  <c r="H84" i="47"/>
  <c r="Q84" i="47" s="1"/>
  <c r="R84" i="47" s="1"/>
  <c r="F84" i="47"/>
  <c r="E84" i="47"/>
  <c r="G84" i="47"/>
  <c r="J84" i="47"/>
  <c r="U84" i="47" s="1"/>
  <c r="V84" i="47" s="1"/>
  <c r="I84" i="47"/>
  <c r="S84" i="47" s="1"/>
  <c r="T84" i="47" s="1"/>
  <c r="AE89" i="47" l="1"/>
  <c r="AF89" i="47" s="1"/>
  <c r="AE84" i="47"/>
  <c r="AF84" i="47" s="1"/>
  <c r="AE83" i="47"/>
  <c r="AF83" i="47" s="1"/>
  <c r="AE78" i="47"/>
  <c r="AF78" i="47" s="1"/>
  <c r="K83" i="47"/>
  <c r="L83" i="47" s="1"/>
  <c r="O84" i="47"/>
  <c r="P84" i="47" s="1"/>
  <c r="K84" i="47"/>
  <c r="L84" i="47" s="1"/>
  <c r="O78" i="47"/>
  <c r="P78" i="47" s="1"/>
  <c r="M89" i="47"/>
  <c r="N89" i="47" s="1"/>
  <c r="K78" i="47"/>
  <c r="L78" i="47" s="1"/>
  <c r="AT35" i="51"/>
  <c r="U83" i="47"/>
  <c r="V83" i="47" s="1"/>
  <c r="M84" i="47"/>
  <c r="N84" i="47" s="1"/>
  <c r="M78" i="47"/>
  <c r="N78" i="47" s="1"/>
  <c r="M83" i="47"/>
  <c r="N83" i="47" s="1"/>
  <c r="S78" i="47"/>
  <c r="T78" i="47" s="1"/>
  <c r="U78" i="47"/>
  <c r="V78" i="47" s="1"/>
  <c r="H34" i="42"/>
  <c r="I33" i="42"/>
  <c r="B56" i="49"/>
  <c r="C28" i="49"/>
  <c r="F87" i="47"/>
  <c r="J87" i="47"/>
  <c r="I87" i="47"/>
  <c r="H87" i="47"/>
  <c r="G87" i="47"/>
  <c r="E87" i="47"/>
  <c r="G93" i="47"/>
  <c r="O93" i="47" s="1"/>
  <c r="P93" i="47" s="1"/>
  <c r="F93" i="47"/>
  <c r="J93" i="47"/>
  <c r="U93" i="47" s="1"/>
  <c r="V93" i="47" s="1"/>
  <c r="I93" i="47"/>
  <c r="S93" i="47" s="1"/>
  <c r="T93" i="47" s="1"/>
  <c r="H93" i="47"/>
  <c r="Q93" i="47" s="1"/>
  <c r="R93" i="47" s="1"/>
  <c r="E93" i="47"/>
  <c r="H88" i="47"/>
  <c r="F88" i="47"/>
  <c r="I88" i="47"/>
  <c r="S88" i="47" s="1"/>
  <c r="T88" i="47" s="1"/>
  <c r="J88" i="47"/>
  <c r="G88" i="47"/>
  <c r="O88" i="47" s="1"/>
  <c r="P88" i="47" s="1"/>
  <c r="E88" i="47"/>
  <c r="J82" i="47"/>
  <c r="U82" i="47" s="1"/>
  <c r="V82" i="47" s="1"/>
  <c r="I82" i="47"/>
  <c r="S82" i="47" s="1"/>
  <c r="T82" i="47" s="1"/>
  <c r="G82" i="47"/>
  <c r="O82" i="47" s="1"/>
  <c r="P82" i="47" s="1"/>
  <c r="H82" i="47"/>
  <c r="F82" i="47"/>
  <c r="E82" i="47"/>
  <c r="AE82" i="47" l="1"/>
  <c r="AF82" i="47" s="1"/>
  <c r="AE93" i="47"/>
  <c r="AF93" i="47" s="1"/>
  <c r="AE88" i="47"/>
  <c r="AF88" i="47" s="1"/>
  <c r="AE87" i="47"/>
  <c r="AF87" i="47" s="1"/>
  <c r="K82" i="47"/>
  <c r="L82" i="47" s="1"/>
  <c r="M87" i="47"/>
  <c r="N87" i="47" s="1"/>
  <c r="K88" i="47"/>
  <c r="L88" i="47" s="1"/>
  <c r="M82" i="47"/>
  <c r="N82" i="47" s="1"/>
  <c r="Q82" i="47"/>
  <c r="R82" i="47" s="1"/>
  <c r="AT37" i="51"/>
  <c r="U88" i="47"/>
  <c r="V88" i="47" s="1"/>
  <c r="Q87" i="47"/>
  <c r="R87" i="47" s="1"/>
  <c r="S87" i="47"/>
  <c r="T87" i="47" s="1"/>
  <c r="K93" i="47"/>
  <c r="L93" i="47" s="1"/>
  <c r="K87" i="47"/>
  <c r="L87" i="47" s="1"/>
  <c r="O87" i="47"/>
  <c r="P87" i="47" s="1"/>
  <c r="M88" i="47"/>
  <c r="N88" i="47" s="1"/>
  <c r="M93" i="47"/>
  <c r="N93" i="47" s="1"/>
  <c r="U87" i="47"/>
  <c r="V87" i="47" s="1"/>
  <c r="Q88" i="47"/>
  <c r="R88" i="47" s="1"/>
  <c r="H35" i="42"/>
  <c r="I34" i="42"/>
  <c r="B57" i="49"/>
  <c r="C29" i="49"/>
  <c r="B58" i="49" s="1"/>
  <c r="J97" i="47"/>
  <c r="I97" i="47"/>
  <c r="S97" i="47" s="1"/>
  <c r="T97" i="47" s="1"/>
  <c r="F97" i="47"/>
  <c r="H97" i="47"/>
  <c r="G97" i="47"/>
  <c r="O97" i="47" s="1"/>
  <c r="P97" i="47" s="1"/>
  <c r="E97" i="47"/>
  <c r="J91" i="47"/>
  <c r="I91" i="47"/>
  <c r="S91" i="47" s="1"/>
  <c r="T91" i="47" s="1"/>
  <c r="H91" i="47"/>
  <c r="F91" i="47"/>
  <c r="G91" i="47"/>
  <c r="O91" i="47" s="1"/>
  <c r="P91" i="47" s="1"/>
  <c r="E91" i="47"/>
  <c r="G92" i="47"/>
  <c r="O92" i="47" s="1"/>
  <c r="P92" i="47" s="1"/>
  <c r="J92" i="47"/>
  <c r="U92" i="47" s="1"/>
  <c r="V92" i="47" s="1"/>
  <c r="H92" i="47"/>
  <c r="Q92" i="47" s="1"/>
  <c r="R92" i="47" s="1"/>
  <c r="I92" i="47"/>
  <c r="S92" i="47" s="1"/>
  <c r="T92" i="47" s="1"/>
  <c r="F92" i="47"/>
  <c r="E92" i="47"/>
  <c r="J86" i="47"/>
  <c r="U86" i="47" s="1"/>
  <c r="V86" i="47" s="1"/>
  <c r="I86" i="47"/>
  <c r="S86" i="47" s="1"/>
  <c r="T86" i="47" s="1"/>
  <c r="F86" i="47"/>
  <c r="H86" i="47"/>
  <c r="Q86" i="47" s="1"/>
  <c r="R86" i="47" s="1"/>
  <c r="G86" i="47"/>
  <c r="O86" i="47" s="1"/>
  <c r="P86" i="47" s="1"/>
  <c r="E86" i="47"/>
  <c r="AE86" i="47" l="1"/>
  <c r="AF86" i="47" s="1"/>
  <c r="AE91" i="47"/>
  <c r="AF91" i="47" s="1"/>
  <c r="AE92" i="47"/>
  <c r="AF92" i="47" s="1"/>
  <c r="AE97" i="47"/>
  <c r="AF97" i="47" s="1"/>
  <c r="K91" i="47"/>
  <c r="L91" i="47" s="1"/>
  <c r="K86" i="47"/>
  <c r="L86" i="47" s="1"/>
  <c r="K92" i="47"/>
  <c r="L92" i="47" s="1"/>
  <c r="K97" i="47"/>
  <c r="L97" i="47" s="1"/>
  <c r="M92" i="47"/>
  <c r="N92" i="47" s="1"/>
  <c r="M91" i="47"/>
  <c r="N91" i="47" s="1"/>
  <c r="M86" i="47"/>
  <c r="N86" i="47" s="1"/>
  <c r="M97" i="47"/>
  <c r="N97" i="47" s="1"/>
  <c r="Q97" i="47"/>
  <c r="R97" i="47" s="1"/>
  <c r="Q91" i="47"/>
  <c r="R91" i="47" s="1"/>
  <c r="U91" i="47"/>
  <c r="V91" i="47" s="1"/>
  <c r="U97" i="47"/>
  <c r="V97" i="47" s="1"/>
  <c r="H36" i="42"/>
  <c r="I35" i="42"/>
  <c r="I90" i="47"/>
  <c r="S90" i="47" s="1"/>
  <c r="T90" i="47" s="1"/>
  <c r="H90" i="47"/>
  <c r="G90" i="47"/>
  <c r="O90" i="47" s="1"/>
  <c r="P90" i="47" s="1"/>
  <c r="F90" i="47"/>
  <c r="J90" i="47"/>
  <c r="E90" i="47"/>
  <c r="J95" i="47"/>
  <c r="H95" i="47"/>
  <c r="Q95" i="47" s="1"/>
  <c r="R95" i="47" s="1"/>
  <c r="G95" i="47"/>
  <c r="O95" i="47" s="1"/>
  <c r="P95" i="47" s="1"/>
  <c r="F95" i="47"/>
  <c r="I95" i="47"/>
  <c r="S95" i="47" s="1"/>
  <c r="T95" i="47" s="1"/>
  <c r="E95" i="47"/>
  <c r="J96" i="47"/>
  <c r="H96" i="47"/>
  <c r="I96" i="47"/>
  <c r="F96" i="47"/>
  <c r="G96" i="47"/>
  <c r="E96" i="47"/>
  <c r="I101" i="47"/>
  <c r="S101" i="47" s="1"/>
  <c r="T101" i="47" s="1"/>
  <c r="H101" i="47"/>
  <c r="Q101" i="47" s="1"/>
  <c r="R101" i="47" s="1"/>
  <c r="J101" i="47"/>
  <c r="U101" i="47" s="1"/>
  <c r="V101" i="47" s="1"/>
  <c r="F101" i="47"/>
  <c r="G101" i="47"/>
  <c r="O101" i="47" s="1"/>
  <c r="P101" i="47" s="1"/>
  <c r="E101" i="47"/>
  <c r="AE96" i="47" l="1"/>
  <c r="AF96" i="47" s="1"/>
  <c r="AE95" i="47"/>
  <c r="AF95" i="47" s="1"/>
  <c r="AE90" i="47"/>
  <c r="AF90" i="47" s="1"/>
  <c r="AE101" i="47"/>
  <c r="AF101" i="47" s="1"/>
  <c r="K101" i="47"/>
  <c r="L101" i="47" s="1"/>
  <c r="K95" i="47"/>
  <c r="L95" i="47" s="1"/>
  <c r="O96" i="47"/>
  <c r="P96" i="47" s="1"/>
  <c r="U90" i="47"/>
  <c r="V90" i="47" s="1"/>
  <c r="M101" i="47"/>
  <c r="N101" i="47" s="1"/>
  <c r="M95" i="47"/>
  <c r="N95" i="47" s="1"/>
  <c r="K96" i="47"/>
  <c r="L96" i="47" s="1"/>
  <c r="Q96" i="47"/>
  <c r="R96" i="47" s="1"/>
  <c r="Q90" i="47"/>
  <c r="R90" i="47" s="1"/>
  <c r="K90" i="47"/>
  <c r="L90" i="47" s="1"/>
  <c r="M96" i="47"/>
  <c r="N96" i="47" s="1"/>
  <c r="M90" i="47"/>
  <c r="N90" i="47" s="1"/>
  <c r="S96" i="47"/>
  <c r="T96" i="47" s="1"/>
  <c r="U96" i="47"/>
  <c r="V96" i="47" s="1"/>
  <c r="AT40" i="51"/>
  <c r="U95" i="47"/>
  <c r="V95" i="47" s="1"/>
  <c r="AT38" i="51"/>
  <c r="AT39" i="51"/>
  <c r="H37" i="42"/>
  <c r="I36" i="42"/>
  <c r="F105" i="47"/>
  <c r="G105" i="47"/>
  <c r="J105" i="47"/>
  <c r="I105" i="47"/>
  <c r="H105" i="47"/>
  <c r="Q105" i="47" s="1"/>
  <c r="R105" i="47" s="1"/>
  <c r="E105" i="47"/>
  <c r="I99" i="47"/>
  <c r="H99" i="47"/>
  <c r="G99" i="47"/>
  <c r="O99" i="47" s="1"/>
  <c r="P99" i="47" s="1"/>
  <c r="J99" i="47"/>
  <c r="U99" i="47" s="1"/>
  <c r="V99" i="47" s="1"/>
  <c r="F99" i="47"/>
  <c r="E99" i="47"/>
  <c r="J100" i="47"/>
  <c r="I100" i="47"/>
  <c r="S100" i="47" s="1"/>
  <c r="T100" i="47" s="1"/>
  <c r="G100" i="47"/>
  <c r="O100" i="47" s="1"/>
  <c r="P100" i="47" s="1"/>
  <c r="H100" i="47"/>
  <c r="F100" i="47"/>
  <c r="E100" i="47"/>
  <c r="G94" i="47"/>
  <c r="F94" i="47"/>
  <c r="H94" i="47"/>
  <c r="J94" i="47"/>
  <c r="U94" i="47" s="1"/>
  <c r="V94" i="47" s="1"/>
  <c r="I94" i="47"/>
  <c r="S94" i="47" s="1"/>
  <c r="T94" i="47" s="1"/>
  <c r="E94" i="47"/>
  <c r="AE94" i="47" l="1"/>
  <c r="AF94" i="47" s="1"/>
  <c r="AE99" i="47"/>
  <c r="AF99" i="47" s="1"/>
  <c r="AE105" i="47"/>
  <c r="AF105" i="47" s="1"/>
  <c r="AE100" i="47"/>
  <c r="AF100" i="47" s="1"/>
  <c r="K94" i="47"/>
  <c r="L94" i="47" s="1"/>
  <c r="K100" i="47"/>
  <c r="L100" i="47" s="1"/>
  <c r="K99" i="47"/>
  <c r="L99" i="47" s="1"/>
  <c r="Q94" i="47"/>
  <c r="R94" i="47" s="1"/>
  <c r="M94" i="47"/>
  <c r="N94" i="47" s="1"/>
  <c r="Q99" i="47"/>
  <c r="R99" i="47" s="1"/>
  <c r="O105" i="47"/>
  <c r="P105" i="47" s="1"/>
  <c r="O94" i="47"/>
  <c r="P94" i="47" s="1"/>
  <c r="AT41" i="51"/>
  <c r="U100" i="47"/>
  <c r="V100" i="47" s="1"/>
  <c r="S99" i="47"/>
  <c r="T99" i="47" s="1"/>
  <c r="M105" i="47"/>
  <c r="N105" i="47" s="1"/>
  <c r="M100" i="47"/>
  <c r="N100" i="47" s="1"/>
  <c r="M99" i="47"/>
  <c r="N99" i="47" s="1"/>
  <c r="Q100" i="47"/>
  <c r="R100" i="47" s="1"/>
  <c r="S105" i="47"/>
  <c r="T105" i="47" s="1"/>
  <c r="K105" i="47"/>
  <c r="L105" i="47" s="1"/>
  <c r="AT42" i="51"/>
  <c r="U105" i="47"/>
  <c r="V105" i="47" s="1"/>
  <c r="I37" i="42"/>
  <c r="H5" i="42"/>
  <c r="H104" i="47"/>
  <c r="Q104" i="47" s="1"/>
  <c r="R104" i="47" s="1"/>
  <c r="F104" i="47"/>
  <c r="G104" i="47"/>
  <c r="O104" i="47" s="1"/>
  <c r="P104" i="47" s="1"/>
  <c r="J104" i="47"/>
  <c r="U104" i="47" s="1"/>
  <c r="V104" i="47" s="1"/>
  <c r="I104" i="47"/>
  <c r="S104" i="47" s="1"/>
  <c r="T104" i="47" s="1"/>
  <c r="E104" i="47"/>
  <c r="G109" i="47"/>
  <c r="O109" i="47" s="1"/>
  <c r="P109" i="47" s="1"/>
  <c r="F109" i="47"/>
  <c r="I109" i="47"/>
  <c r="S109" i="47" s="1"/>
  <c r="T109" i="47" s="1"/>
  <c r="J109" i="47"/>
  <c r="U109" i="47" s="1"/>
  <c r="V109" i="47" s="1"/>
  <c r="H109" i="47"/>
  <c r="E109" i="47"/>
  <c r="F103" i="47"/>
  <c r="J103" i="47"/>
  <c r="H103" i="47"/>
  <c r="I103" i="47"/>
  <c r="S103" i="47" s="1"/>
  <c r="T103" i="47" s="1"/>
  <c r="G103" i="47"/>
  <c r="E103" i="47"/>
  <c r="G98" i="47"/>
  <c r="O98" i="47" s="1"/>
  <c r="P98" i="47" s="1"/>
  <c r="F98" i="47"/>
  <c r="I98" i="47"/>
  <c r="S98" i="47" s="1"/>
  <c r="T98" i="47" s="1"/>
  <c r="J98" i="47"/>
  <c r="U98" i="47" s="1"/>
  <c r="V98" i="47" s="1"/>
  <c r="H98" i="47"/>
  <c r="Q98" i="47" s="1"/>
  <c r="R98" i="47" s="1"/>
  <c r="E98" i="47"/>
  <c r="AE98" i="47" l="1"/>
  <c r="AF98" i="47" s="1"/>
  <c r="AE109" i="47"/>
  <c r="AF109" i="47" s="1"/>
  <c r="AE104" i="47"/>
  <c r="AF104" i="47" s="1"/>
  <c r="AE103" i="47"/>
  <c r="AF103" i="47" s="1"/>
  <c r="K104" i="47"/>
  <c r="L104" i="47" s="1"/>
  <c r="K98" i="47"/>
  <c r="L98" i="47" s="1"/>
  <c r="K109" i="47"/>
  <c r="L109" i="47" s="1"/>
  <c r="O103" i="47"/>
  <c r="P103" i="47" s="1"/>
  <c r="Q103" i="47"/>
  <c r="R103" i="47" s="1"/>
  <c r="M98" i="47"/>
  <c r="N98" i="47" s="1"/>
  <c r="U103" i="47"/>
  <c r="V103" i="47" s="1"/>
  <c r="M109" i="47"/>
  <c r="N109" i="47" s="1"/>
  <c r="M104" i="47"/>
  <c r="N104" i="47" s="1"/>
  <c r="K103" i="47"/>
  <c r="L103" i="47" s="1"/>
  <c r="Q109" i="47"/>
  <c r="R109" i="47" s="1"/>
  <c r="M103" i="47"/>
  <c r="N103" i="47" s="1"/>
  <c r="I108" i="47"/>
  <c r="J108" i="47"/>
  <c r="G108" i="47"/>
  <c r="O108" i="47" s="1"/>
  <c r="P108" i="47" s="1"/>
  <c r="F108" i="47"/>
  <c r="H108" i="47"/>
  <c r="E108" i="47"/>
  <c r="J107" i="47"/>
  <c r="I107" i="47"/>
  <c r="S107" i="47" s="1"/>
  <c r="T107" i="47" s="1"/>
  <c r="H107" i="47"/>
  <c r="Q107" i="47" s="1"/>
  <c r="R107" i="47" s="1"/>
  <c r="G107" i="47"/>
  <c r="O107" i="47" s="1"/>
  <c r="P107" i="47" s="1"/>
  <c r="F107" i="47"/>
  <c r="E107" i="47"/>
  <c r="G113" i="47"/>
  <c r="O113" i="47" s="1"/>
  <c r="P113" i="47" s="1"/>
  <c r="J113" i="47"/>
  <c r="U113" i="47" s="1"/>
  <c r="V113" i="47" s="1"/>
  <c r="I113" i="47"/>
  <c r="S113" i="47" s="1"/>
  <c r="T113" i="47" s="1"/>
  <c r="H113" i="47"/>
  <c r="Q113" i="47" s="1"/>
  <c r="R113" i="47" s="1"/>
  <c r="F113" i="47"/>
  <c r="E113" i="47"/>
  <c r="J102" i="47"/>
  <c r="I102" i="47"/>
  <c r="S102" i="47" s="1"/>
  <c r="T102" i="47" s="1"/>
  <c r="G102" i="47"/>
  <c r="O102" i="47" s="1"/>
  <c r="P102" i="47" s="1"/>
  <c r="H102" i="47"/>
  <c r="Q102" i="47" s="1"/>
  <c r="R102" i="47" s="1"/>
  <c r="F102" i="47"/>
  <c r="E102" i="47"/>
  <c r="AE113" i="47" l="1"/>
  <c r="AF113" i="47" s="1"/>
  <c r="AE108" i="47"/>
  <c r="AF108" i="47" s="1"/>
  <c r="AE102" i="47"/>
  <c r="AF102" i="47" s="1"/>
  <c r="AE107" i="47"/>
  <c r="AF107" i="47" s="1"/>
  <c r="K107" i="47"/>
  <c r="L107" i="47" s="1"/>
  <c r="K113" i="47"/>
  <c r="L113" i="47" s="1"/>
  <c r="U108" i="47"/>
  <c r="V108" i="47" s="1"/>
  <c r="U102" i="47"/>
  <c r="V102" i="47" s="1"/>
  <c r="AT43" i="51"/>
  <c r="U107" i="47"/>
  <c r="V107" i="47" s="1"/>
  <c r="S108" i="47"/>
  <c r="T108" i="47" s="1"/>
  <c r="K108" i="47"/>
  <c r="L108" i="47" s="1"/>
  <c r="M102" i="47"/>
  <c r="N102" i="47" s="1"/>
  <c r="M113" i="47"/>
  <c r="N113" i="47" s="1"/>
  <c r="M107" i="47"/>
  <c r="N107" i="47" s="1"/>
  <c r="Q108" i="47"/>
  <c r="R108" i="47" s="1"/>
  <c r="K102" i="47"/>
  <c r="L102" i="47" s="1"/>
  <c r="M108" i="47"/>
  <c r="N108" i="47" s="1"/>
  <c r="J106" i="47"/>
  <c r="U106" i="47" s="1"/>
  <c r="V106" i="47" s="1"/>
  <c r="I106" i="47"/>
  <c r="S106" i="47" s="1"/>
  <c r="T106" i="47" s="1"/>
  <c r="G106" i="47"/>
  <c r="O106" i="47" s="1"/>
  <c r="P106" i="47" s="1"/>
  <c r="H106" i="47"/>
  <c r="F106" i="47"/>
  <c r="E106" i="47"/>
  <c r="H111" i="47"/>
  <c r="Q111" i="47" s="1"/>
  <c r="R111" i="47" s="1"/>
  <c r="G111" i="47"/>
  <c r="O111" i="47" s="1"/>
  <c r="P111" i="47" s="1"/>
  <c r="F111" i="47"/>
  <c r="J111" i="47"/>
  <c r="U111" i="47" s="1"/>
  <c r="V111" i="47" s="1"/>
  <c r="I111" i="47"/>
  <c r="S111" i="47" s="1"/>
  <c r="T111" i="47" s="1"/>
  <c r="E111" i="47"/>
  <c r="J117" i="47"/>
  <c r="U117" i="47" s="1"/>
  <c r="V117" i="47" s="1"/>
  <c r="I117" i="47"/>
  <c r="H117" i="47"/>
  <c r="F117" i="47"/>
  <c r="G117" i="47"/>
  <c r="O117" i="47" s="1"/>
  <c r="P117" i="47" s="1"/>
  <c r="E117" i="47"/>
  <c r="G112" i="47"/>
  <c r="H112" i="47"/>
  <c r="F112" i="47"/>
  <c r="J112" i="47"/>
  <c r="I112" i="47"/>
  <c r="S112" i="47" s="1"/>
  <c r="T112" i="47" s="1"/>
  <c r="E112" i="47"/>
  <c r="AE117" i="47" l="1"/>
  <c r="AF117" i="47" s="1"/>
  <c r="AE106" i="47"/>
  <c r="AF106" i="47" s="1"/>
  <c r="AE112" i="47"/>
  <c r="AF112" i="47" s="1"/>
  <c r="AE111" i="47"/>
  <c r="AF111" i="47" s="1"/>
  <c r="K112" i="47"/>
  <c r="L112" i="47" s="1"/>
  <c r="Q106" i="47"/>
  <c r="R106" i="47" s="1"/>
  <c r="M112" i="47"/>
  <c r="N112" i="47" s="1"/>
  <c r="Q112" i="47"/>
  <c r="R112" i="47" s="1"/>
  <c r="S117" i="47"/>
  <c r="T117" i="47" s="1"/>
  <c r="U112" i="47"/>
  <c r="V112" i="47" s="1"/>
  <c r="Q117" i="47"/>
  <c r="R117" i="47" s="1"/>
  <c r="O112" i="47"/>
  <c r="P112" i="47" s="1"/>
  <c r="K117" i="47"/>
  <c r="L117" i="47" s="1"/>
  <c r="K111" i="47"/>
  <c r="L111" i="47" s="1"/>
  <c r="K106" i="47"/>
  <c r="L106" i="47" s="1"/>
  <c r="M117" i="47"/>
  <c r="N117" i="47" s="1"/>
  <c r="M111" i="47"/>
  <c r="N111" i="47" s="1"/>
  <c r="M106" i="47"/>
  <c r="N106" i="47" s="1"/>
  <c r="I121" i="47"/>
  <c r="S121" i="47" s="1"/>
  <c r="T121" i="47" s="1"/>
  <c r="H121" i="47"/>
  <c r="F121" i="47"/>
  <c r="J121" i="47"/>
  <c r="G121" i="47"/>
  <c r="E121" i="47"/>
  <c r="I110" i="47"/>
  <c r="S110" i="47" s="1"/>
  <c r="T110" i="47" s="1"/>
  <c r="H110" i="47"/>
  <c r="Q110" i="47" s="1"/>
  <c r="R110" i="47" s="1"/>
  <c r="F110" i="47"/>
  <c r="G110" i="47"/>
  <c r="O110" i="47" s="1"/>
  <c r="P110" i="47" s="1"/>
  <c r="J110" i="47"/>
  <c r="U110" i="47" s="1"/>
  <c r="V110" i="47" s="1"/>
  <c r="E110" i="47"/>
  <c r="H115" i="47"/>
  <c r="G115" i="47"/>
  <c r="O115" i="47" s="1"/>
  <c r="P115" i="47" s="1"/>
  <c r="F115" i="47"/>
  <c r="J115" i="47"/>
  <c r="I115" i="47"/>
  <c r="S115" i="47" s="1"/>
  <c r="T115" i="47" s="1"/>
  <c r="E115" i="47"/>
  <c r="J116" i="47"/>
  <c r="U116" i="47" s="1"/>
  <c r="V116" i="47" s="1"/>
  <c r="I116" i="47"/>
  <c r="S116" i="47" s="1"/>
  <c r="T116" i="47" s="1"/>
  <c r="H116" i="47"/>
  <c r="Q116" i="47" s="1"/>
  <c r="R116" i="47" s="1"/>
  <c r="F116" i="47"/>
  <c r="G116" i="47"/>
  <c r="O116" i="47" s="1"/>
  <c r="P116" i="47" s="1"/>
  <c r="E116" i="47"/>
  <c r="AE115" i="47" l="1"/>
  <c r="AF115" i="47" s="1"/>
  <c r="AE121" i="47"/>
  <c r="AF121" i="47" s="1"/>
  <c r="AE110" i="47"/>
  <c r="AF110" i="47" s="1"/>
  <c r="AE116" i="47"/>
  <c r="AF116" i="47" s="1"/>
  <c r="K116" i="47"/>
  <c r="L116" i="47" s="1"/>
  <c r="K110" i="47"/>
  <c r="L110" i="47" s="1"/>
  <c r="K121" i="47"/>
  <c r="L121" i="47" s="1"/>
  <c r="M115" i="47"/>
  <c r="N115" i="47" s="1"/>
  <c r="M121" i="47"/>
  <c r="N121" i="47" s="1"/>
  <c r="O121" i="47"/>
  <c r="P121" i="47" s="1"/>
  <c r="M116" i="47"/>
  <c r="N116" i="47" s="1"/>
  <c r="AT46" i="51"/>
  <c r="U115" i="47"/>
  <c r="V115" i="47" s="1"/>
  <c r="U121" i="47"/>
  <c r="V121" i="47" s="1"/>
  <c r="M110" i="47"/>
  <c r="N110" i="47" s="1"/>
  <c r="Q121" i="47"/>
  <c r="R121" i="47" s="1"/>
  <c r="K115" i="47"/>
  <c r="L115" i="47" s="1"/>
  <c r="Q115" i="47"/>
  <c r="R115" i="47" s="1"/>
  <c r="AT44" i="51"/>
  <c r="AT45" i="51"/>
  <c r="H114" i="47"/>
  <c r="G114" i="47"/>
  <c r="J114" i="47"/>
  <c r="I114" i="47"/>
  <c r="F114" i="47"/>
  <c r="E114" i="47"/>
  <c r="F120" i="47"/>
  <c r="G120" i="47"/>
  <c r="H120" i="47"/>
  <c r="Q120" i="47" s="1"/>
  <c r="R120" i="47" s="1"/>
  <c r="J120" i="47"/>
  <c r="I120" i="47"/>
  <c r="S120" i="47" s="1"/>
  <c r="T120" i="47" s="1"/>
  <c r="E120" i="47"/>
  <c r="F119" i="47"/>
  <c r="G119" i="47"/>
  <c r="O119" i="47" s="1"/>
  <c r="P119" i="47" s="1"/>
  <c r="I119" i="47"/>
  <c r="S119" i="47" s="1"/>
  <c r="T119" i="47" s="1"/>
  <c r="H119" i="47"/>
  <c r="Q119" i="47" s="1"/>
  <c r="R119" i="47" s="1"/>
  <c r="J119" i="47"/>
  <c r="U119" i="47" s="1"/>
  <c r="V119" i="47" s="1"/>
  <c r="E119" i="47"/>
  <c r="G125" i="47"/>
  <c r="O125" i="47" s="1"/>
  <c r="P125" i="47" s="1"/>
  <c r="F125" i="47"/>
  <c r="H125" i="47"/>
  <c r="Q125" i="47" s="1"/>
  <c r="R125" i="47" s="1"/>
  <c r="J125" i="47"/>
  <c r="I125" i="47"/>
  <c r="S125" i="47" s="1"/>
  <c r="T125" i="47" s="1"/>
  <c r="E125" i="47"/>
  <c r="AE125" i="47" l="1"/>
  <c r="AF125" i="47" s="1"/>
  <c r="AE119" i="47"/>
  <c r="AF119" i="47" s="1"/>
  <c r="AE114" i="47"/>
  <c r="AF114" i="47" s="1"/>
  <c r="AE120" i="47"/>
  <c r="AF120" i="47" s="1"/>
  <c r="K125" i="47"/>
  <c r="L125" i="47" s="1"/>
  <c r="K119" i="47"/>
  <c r="L119" i="47" s="1"/>
  <c r="M120" i="47"/>
  <c r="N120" i="47" s="1"/>
  <c r="K114" i="47"/>
  <c r="L114" i="47" s="1"/>
  <c r="M114" i="47"/>
  <c r="N114" i="47" s="1"/>
  <c r="M119" i="47"/>
  <c r="N119" i="47" s="1"/>
  <c r="Q114" i="47"/>
  <c r="R114" i="47" s="1"/>
  <c r="K120" i="47"/>
  <c r="L120" i="47" s="1"/>
  <c r="U114" i="47"/>
  <c r="V114" i="47" s="1"/>
  <c r="AT48" i="51"/>
  <c r="U125" i="47"/>
  <c r="V125" i="47" s="1"/>
  <c r="U120" i="47"/>
  <c r="V120" i="47" s="1"/>
  <c r="S114" i="47"/>
  <c r="T114" i="47" s="1"/>
  <c r="M125" i="47"/>
  <c r="N125" i="47" s="1"/>
  <c r="O120" i="47"/>
  <c r="P120" i="47" s="1"/>
  <c r="O114" i="47"/>
  <c r="P114" i="47" s="1"/>
  <c r="I118" i="47"/>
  <c r="S118" i="47" s="1"/>
  <c r="T118" i="47" s="1"/>
  <c r="G118" i="47"/>
  <c r="O118" i="47" s="1"/>
  <c r="P118" i="47" s="1"/>
  <c r="H118" i="47"/>
  <c r="F118" i="47"/>
  <c r="J118" i="47"/>
  <c r="E118" i="47"/>
  <c r="J124" i="47"/>
  <c r="U124" i="47" s="1"/>
  <c r="V124" i="47" s="1"/>
  <c r="I124" i="47"/>
  <c r="S124" i="47" s="1"/>
  <c r="T124" i="47" s="1"/>
  <c r="G124" i="47"/>
  <c r="O124" i="47" s="1"/>
  <c r="P124" i="47" s="1"/>
  <c r="H124" i="47"/>
  <c r="F124" i="47"/>
  <c r="E124" i="47"/>
  <c r="I123" i="47"/>
  <c r="H123" i="47"/>
  <c r="G123" i="47"/>
  <c r="F123" i="47"/>
  <c r="J123" i="47"/>
  <c r="U123" i="47" s="1"/>
  <c r="V123" i="47" s="1"/>
  <c r="E123" i="47"/>
  <c r="H129" i="47"/>
  <c r="Q129" i="47" s="1"/>
  <c r="R129" i="47" s="1"/>
  <c r="G129" i="47"/>
  <c r="O129" i="47" s="1"/>
  <c r="P129" i="47" s="1"/>
  <c r="F129" i="47"/>
  <c r="J129" i="47"/>
  <c r="U129" i="47" s="1"/>
  <c r="V129" i="47" s="1"/>
  <c r="I129" i="47"/>
  <c r="S129" i="47" s="1"/>
  <c r="T129" i="47" s="1"/>
  <c r="E129" i="47"/>
  <c r="AE123" i="47" l="1"/>
  <c r="AF123" i="47" s="1"/>
  <c r="AE118" i="47"/>
  <c r="AF118" i="47" s="1"/>
  <c r="AE124" i="47"/>
  <c r="AF124" i="47" s="1"/>
  <c r="AE129" i="47"/>
  <c r="AF129" i="47" s="1"/>
  <c r="K118" i="47"/>
  <c r="L118" i="47" s="1"/>
  <c r="Q124" i="47"/>
  <c r="R124" i="47" s="1"/>
  <c r="M118" i="47"/>
  <c r="N118" i="47" s="1"/>
  <c r="K129" i="47"/>
  <c r="L129" i="47" s="1"/>
  <c r="K123" i="47"/>
  <c r="L123" i="47" s="1"/>
  <c r="K124" i="47"/>
  <c r="L124" i="47" s="1"/>
  <c r="M124" i="47"/>
  <c r="N124" i="47" s="1"/>
  <c r="AT47" i="51"/>
  <c r="U118" i="47"/>
  <c r="V118" i="47" s="1"/>
  <c r="M129" i="47"/>
  <c r="N129" i="47" s="1"/>
  <c r="O123" i="47"/>
  <c r="P123" i="47" s="1"/>
  <c r="Q118" i="47"/>
  <c r="R118" i="47" s="1"/>
  <c r="Q123" i="47"/>
  <c r="R123" i="47" s="1"/>
  <c r="M123" i="47"/>
  <c r="N123" i="47" s="1"/>
  <c r="S123" i="47"/>
  <c r="T123" i="47" s="1"/>
  <c r="J127" i="47"/>
  <c r="I127" i="47"/>
  <c r="S127" i="47" s="1"/>
  <c r="T127" i="47" s="1"/>
  <c r="H127" i="47"/>
  <c r="F127" i="47"/>
  <c r="G127" i="47"/>
  <c r="O127" i="47" s="1"/>
  <c r="P127" i="47" s="1"/>
  <c r="E127" i="47"/>
  <c r="F128" i="47"/>
  <c r="I128" i="47"/>
  <c r="S128" i="47" s="1"/>
  <c r="T128" i="47" s="1"/>
  <c r="H128" i="47"/>
  <c r="Q128" i="47" s="1"/>
  <c r="R128" i="47" s="1"/>
  <c r="J128" i="47"/>
  <c r="U128" i="47" s="1"/>
  <c r="V128" i="47" s="1"/>
  <c r="G128" i="47"/>
  <c r="O128" i="47" s="1"/>
  <c r="P128" i="47" s="1"/>
  <c r="E128" i="47"/>
  <c r="J133" i="47"/>
  <c r="I133" i="47"/>
  <c r="S133" i="47" s="1"/>
  <c r="T133" i="47" s="1"/>
  <c r="G133" i="47"/>
  <c r="O133" i="47" s="1"/>
  <c r="P133" i="47" s="1"/>
  <c r="H133" i="47"/>
  <c r="F133" i="47"/>
  <c r="E133" i="47"/>
  <c r="J122" i="47"/>
  <c r="U122" i="47" s="1"/>
  <c r="V122" i="47" s="1"/>
  <c r="I122" i="47"/>
  <c r="S122" i="47" s="1"/>
  <c r="T122" i="47" s="1"/>
  <c r="F122" i="47"/>
  <c r="H122" i="47"/>
  <c r="Q122" i="47" s="1"/>
  <c r="R122" i="47" s="1"/>
  <c r="G122" i="47"/>
  <c r="O122" i="47" s="1"/>
  <c r="P122" i="47" s="1"/>
  <c r="E122" i="47"/>
  <c r="AE133" i="47" l="1"/>
  <c r="AF133" i="47" s="1"/>
  <c r="AE127" i="47"/>
  <c r="AF127" i="47" s="1"/>
  <c r="AE128" i="47"/>
  <c r="AF128" i="47" s="1"/>
  <c r="AE122" i="47"/>
  <c r="AF122" i="47" s="1"/>
  <c r="K127" i="47"/>
  <c r="L127" i="47" s="1"/>
  <c r="K128" i="47"/>
  <c r="L128" i="47" s="1"/>
  <c r="K122" i="47"/>
  <c r="L122" i="47" s="1"/>
  <c r="Q133" i="47"/>
  <c r="R133" i="47" s="1"/>
  <c r="K133" i="47"/>
  <c r="L133" i="47" s="1"/>
  <c r="M133" i="47"/>
  <c r="N133" i="47" s="1"/>
  <c r="M122" i="47"/>
  <c r="N122" i="47" s="1"/>
  <c r="Q127" i="47"/>
  <c r="R127" i="47" s="1"/>
  <c r="M127" i="47"/>
  <c r="N127" i="47" s="1"/>
  <c r="U133" i="47"/>
  <c r="V133" i="47" s="1"/>
  <c r="M128" i="47"/>
  <c r="N128" i="47" s="1"/>
  <c r="AT49" i="51"/>
  <c r="U127" i="47"/>
  <c r="V127" i="47" s="1"/>
  <c r="J137" i="47"/>
  <c r="I137" i="47"/>
  <c r="S137" i="47" s="1"/>
  <c r="T137" i="47" s="1"/>
  <c r="H137" i="47"/>
  <c r="Q137" i="47" s="1"/>
  <c r="R137" i="47" s="1"/>
  <c r="F137" i="47"/>
  <c r="G137" i="47"/>
  <c r="O137" i="47" s="1"/>
  <c r="P137" i="47" s="1"/>
  <c r="E137" i="47"/>
  <c r="J132" i="47"/>
  <c r="I132" i="47"/>
  <c r="H132" i="47"/>
  <c r="Q132" i="47" s="1"/>
  <c r="R132" i="47" s="1"/>
  <c r="F132" i="47"/>
  <c r="G132" i="47"/>
  <c r="E132" i="47"/>
  <c r="I126" i="47"/>
  <c r="S126" i="47" s="1"/>
  <c r="T126" i="47" s="1"/>
  <c r="H126" i="47"/>
  <c r="G126" i="47"/>
  <c r="O126" i="47" s="1"/>
  <c r="P126" i="47" s="1"/>
  <c r="F126" i="47"/>
  <c r="J126" i="47"/>
  <c r="E126" i="47"/>
  <c r="J131" i="47"/>
  <c r="U131" i="47" s="1"/>
  <c r="V131" i="47" s="1"/>
  <c r="G131" i="47"/>
  <c r="O131" i="47" s="1"/>
  <c r="P131" i="47" s="1"/>
  <c r="H131" i="47"/>
  <c r="Q131" i="47" s="1"/>
  <c r="R131" i="47" s="1"/>
  <c r="F131" i="47"/>
  <c r="I131" i="47"/>
  <c r="S131" i="47" s="1"/>
  <c r="T131" i="47" s="1"/>
  <c r="E131" i="47"/>
  <c r="AE126" i="47" l="1"/>
  <c r="AF126" i="47" s="1"/>
  <c r="AE137" i="47"/>
  <c r="AF137" i="47" s="1"/>
  <c r="AE132" i="47"/>
  <c r="AF132" i="47" s="1"/>
  <c r="AE131" i="47"/>
  <c r="AF131" i="47" s="1"/>
  <c r="K137" i="47"/>
  <c r="L137" i="47" s="1"/>
  <c r="K131" i="47"/>
  <c r="L131" i="47" s="1"/>
  <c r="U132" i="47"/>
  <c r="V132" i="47" s="1"/>
  <c r="Q126" i="47"/>
  <c r="R126" i="47" s="1"/>
  <c r="S132" i="47"/>
  <c r="T132" i="47" s="1"/>
  <c r="K126" i="47"/>
  <c r="L126" i="47" s="1"/>
  <c r="K132" i="47"/>
  <c r="L132" i="47" s="1"/>
  <c r="U126" i="47"/>
  <c r="V126" i="47" s="1"/>
  <c r="O132" i="47"/>
  <c r="P132" i="47" s="1"/>
  <c r="M131" i="47"/>
  <c r="N131" i="47" s="1"/>
  <c r="M126" i="47"/>
  <c r="N126" i="47" s="1"/>
  <c r="M132" i="47"/>
  <c r="N132" i="47" s="1"/>
  <c r="M137" i="47"/>
  <c r="N137" i="47" s="1"/>
  <c r="AT53" i="51"/>
  <c r="U137" i="47"/>
  <c r="V137" i="47" s="1"/>
  <c r="I136" i="47"/>
  <c r="S136" i="47" s="1"/>
  <c r="T136" i="47" s="1"/>
  <c r="G136" i="47"/>
  <c r="O136" i="47" s="1"/>
  <c r="P136" i="47" s="1"/>
  <c r="H136" i="47"/>
  <c r="F136" i="47"/>
  <c r="J136" i="47"/>
  <c r="U136" i="47" s="1"/>
  <c r="V136" i="47" s="1"/>
  <c r="E136" i="47"/>
  <c r="J135" i="47"/>
  <c r="I135" i="47"/>
  <c r="F135" i="47"/>
  <c r="H135" i="47"/>
  <c r="G135" i="47"/>
  <c r="O135" i="47" s="1"/>
  <c r="P135" i="47" s="1"/>
  <c r="E135" i="47"/>
  <c r="J141" i="47"/>
  <c r="I141" i="47"/>
  <c r="H141" i="47"/>
  <c r="Q141" i="47" s="1"/>
  <c r="R141" i="47" s="1"/>
  <c r="G141" i="47"/>
  <c r="F141" i="47"/>
  <c r="E141" i="47"/>
  <c r="F130" i="47"/>
  <c r="J130" i="47"/>
  <c r="U130" i="47" s="1"/>
  <c r="V130" i="47" s="1"/>
  <c r="I130" i="47"/>
  <c r="S130" i="47" s="1"/>
  <c r="T130" i="47" s="1"/>
  <c r="G130" i="47"/>
  <c r="H130" i="47"/>
  <c r="E130" i="47"/>
  <c r="AE141" i="47" l="1"/>
  <c r="AF141" i="47" s="1"/>
  <c r="AE136" i="47"/>
  <c r="AF136" i="47" s="1"/>
  <c r="AE135" i="47"/>
  <c r="AF135" i="47" s="1"/>
  <c r="AE130" i="47"/>
  <c r="AF130" i="47" s="1"/>
  <c r="K136" i="47"/>
  <c r="L136" i="47" s="1"/>
  <c r="K130" i="47"/>
  <c r="L130" i="47" s="1"/>
  <c r="M130" i="47"/>
  <c r="N130" i="47" s="1"/>
  <c r="S141" i="47"/>
  <c r="T141" i="47" s="1"/>
  <c r="S135" i="47"/>
  <c r="T135" i="47" s="1"/>
  <c r="AT52" i="51"/>
  <c r="U135" i="47"/>
  <c r="V135" i="47" s="1"/>
  <c r="K141" i="47"/>
  <c r="L141" i="47" s="1"/>
  <c r="K135" i="47"/>
  <c r="L135" i="47" s="1"/>
  <c r="Q130" i="47"/>
  <c r="R130" i="47" s="1"/>
  <c r="M141" i="47"/>
  <c r="N141" i="47" s="1"/>
  <c r="O130" i="47"/>
  <c r="P130" i="47" s="1"/>
  <c r="O141" i="47"/>
  <c r="P141" i="47" s="1"/>
  <c r="Q135" i="47"/>
  <c r="R135" i="47" s="1"/>
  <c r="M136" i="47"/>
  <c r="N136" i="47" s="1"/>
  <c r="U141" i="47"/>
  <c r="V141" i="47" s="1"/>
  <c r="M135" i="47"/>
  <c r="N135" i="47" s="1"/>
  <c r="Q136" i="47"/>
  <c r="R136" i="47" s="1"/>
  <c r="AT50" i="51"/>
  <c r="AT51" i="51"/>
  <c r="G134" i="47"/>
  <c r="O134" i="47" s="1"/>
  <c r="P134" i="47" s="1"/>
  <c r="F134" i="47"/>
  <c r="I134" i="47"/>
  <c r="S134" i="47" s="1"/>
  <c r="T134" i="47" s="1"/>
  <c r="J134" i="47"/>
  <c r="U134" i="47" s="1"/>
  <c r="V134" i="47" s="1"/>
  <c r="H134" i="47"/>
  <c r="Q134" i="47" s="1"/>
  <c r="R134" i="47" s="1"/>
  <c r="E134" i="47"/>
  <c r="G139" i="47"/>
  <c r="J139" i="47"/>
  <c r="H139" i="47"/>
  <c r="I139" i="47"/>
  <c r="S139" i="47" s="1"/>
  <c r="T139" i="47" s="1"/>
  <c r="F139" i="47"/>
  <c r="E139" i="47"/>
  <c r="G145" i="47"/>
  <c r="O145" i="47" s="1"/>
  <c r="P145" i="47" s="1"/>
  <c r="F145" i="47"/>
  <c r="I145" i="47"/>
  <c r="S145" i="47" s="1"/>
  <c r="T145" i="47" s="1"/>
  <c r="J145" i="47"/>
  <c r="H145" i="47"/>
  <c r="E145" i="47"/>
  <c r="H140" i="47"/>
  <c r="Q140" i="47" s="1"/>
  <c r="R140" i="47" s="1"/>
  <c r="F140" i="47"/>
  <c r="G140" i="47"/>
  <c r="O140" i="47" s="1"/>
  <c r="P140" i="47" s="1"/>
  <c r="J140" i="47"/>
  <c r="U140" i="47" s="1"/>
  <c r="V140" i="47" s="1"/>
  <c r="I140" i="47"/>
  <c r="S140" i="47" s="1"/>
  <c r="T140" i="47" s="1"/>
  <c r="E140" i="47"/>
  <c r="AE140" i="47" l="1"/>
  <c r="AF140" i="47" s="1"/>
  <c r="AE139" i="47"/>
  <c r="AF139" i="47" s="1"/>
  <c r="AE134" i="47"/>
  <c r="AF134" i="47" s="1"/>
  <c r="AE145" i="47"/>
  <c r="AF145" i="47" s="1"/>
  <c r="K134" i="47"/>
  <c r="L134" i="47" s="1"/>
  <c r="K140" i="47"/>
  <c r="L140" i="47" s="1"/>
  <c r="K145" i="47"/>
  <c r="L145" i="47" s="1"/>
  <c r="O139" i="47"/>
  <c r="P139" i="47" s="1"/>
  <c r="K139" i="47"/>
  <c r="L139" i="47" s="1"/>
  <c r="Q145" i="47"/>
  <c r="R145" i="47" s="1"/>
  <c r="M139" i="47"/>
  <c r="N139" i="47" s="1"/>
  <c r="Q139" i="47"/>
  <c r="R139" i="47" s="1"/>
  <c r="M140" i="47"/>
  <c r="N140" i="47" s="1"/>
  <c r="M145" i="47"/>
  <c r="N145" i="47" s="1"/>
  <c r="U139" i="47"/>
  <c r="V139" i="47" s="1"/>
  <c r="M134" i="47"/>
  <c r="N134" i="47" s="1"/>
  <c r="AT54" i="51"/>
  <c r="U145" i="47"/>
  <c r="V145" i="47" s="1"/>
  <c r="G149" i="47"/>
  <c r="O149" i="47" s="1"/>
  <c r="P149" i="47" s="1"/>
  <c r="I149" i="47"/>
  <c r="S149" i="47" s="1"/>
  <c r="T149" i="47" s="1"/>
  <c r="J149" i="47"/>
  <c r="U149" i="47" s="1"/>
  <c r="V149" i="47" s="1"/>
  <c r="H149" i="47"/>
  <c r="Q149" i="47" s="1"/>
  <c r="R149" i="47" s="1"/>
  <c r="F149" i="47"/>
  <c r="E149" i="47"/>
  <c r="J138" i="47"/>
  <c r="U138" i="47" s="1"/>
  <c r="V138" i="47" s="1"/>
  <c r="H138" i="47"/>
  <c r="Q138" i="47" s="1"/>
  <c r="R138" i="47" s="1"/>
  <c r="I138" i="47"/>
  <c r="S138" i="47" s="1"/>
  <c r="T138" i="47" s="1"/>
  <c r="G138" i="47"/>
  <c r="F138" i="47"/>
  <c r="E138" i="47"/>
  <c r="J143" i="47"/>
  <c r="U143" i="47" s="1"/>
  <c r="V143" i="47" s="1"/>
  <c r="I143" i="47"/>
  <c r="S143" i="47" s="1"/>
  <c r="T143" i="47" s="1"/>
  <c r="H143" i="47"/>
  <c r="Q143" i="47" s="1"/>
  <c r="R143" i="47" s="1"/>
  <c r="F143" i="47"/>
  <c r="G143" i="47"/>
  <c r="O143" i="47" s="1"/>
  <c r="P143" i="47" s="1"/>
  <c r="E143" i="47"/>
  <c r="G144" i="47"/>
  <c r="O144" i="47" s="1"/>
  <c r="P144" i="47" s="1"/>
  <c r="J144" i="47"/>
  <c r="H144" i="47"/>
  <c r="I144" i="47"/>
  <c r="S144" i="47" s="1"/>
  <c r="T144" i="47" s="1"/>
  <c r="F144" i="47"/>
  <c r="E144" i="47"/>
  <c r="AE143" i="47" l="1"/>
  <c r="AF143" i="47" s="1"/>
  <c r="AE149" i="47"/>
  <c r="AF149" i="47" s="1"/>
  <c r="AE144" i="47"/>
  <c r="AF144" i="47" s="1"/>
  <c r="AE138" i="47"/>
  <c r="AF138" i="47" s="1"/>
  <c r="K143" i="47"/>
  <c r="L143" i="47" s="1"/>
  <c r="K149" i="47"/>
  <c r="L149" i="47" s="1"/>
  <c r="M149" i="47"/>
  <c r="N149" i="47" s="1"/>
  <c r="K138" i="47"/>
  <c r="L138" i="47" s="1"/>
  <c r="M144" i="47"/>
  <c r="N144" i="47" s="1"/>
  <c r="M138" i="47"/>
  <c r="N138" i="47" s="1"/>
  <c r="M143" i="47"/>
  <c r="N143" i="47" s="1"/>
  <c r="O138" i="47"/>
  <c r="P138" i="47" s="1"/>
  <c r="Q144" i="47"/>
  <c r="R144" i="47" s="1"/>
  <c r="U144" i="47"/>
  <c r="V144" i="47" s="1"/>
  <c r="K144" i="47"/>
  <c r="L144" i="47" s="1"/>
  <c r="H142" i="47"/>
  <c r="F142" i="47"/>
  <c r="I142" i="47"/>
  <c r="S142" i="47" s="1"/>
  <c r="T142" i="47" s="1"/>
  <c r="J142" i="47"/>
  <c r="U142" i="47" s="1"/>
  <c r="V142" i="47" s="1"/>
  <c r="G142" i="47"/>
  <c r="O142" i="47" s="1"/>
  <c r="P142" i="47" s="1"/>
  <c r="E142" i="47"/>
  <c r="F153" i="47"/>
  <c r="J153" i="47"/>
  <c r="U153" i="47" s="1"/>
  <c r="V153" i="47" s="1"/>
  <c r="H153" i="47"/>
  <c r="I153" i="47"/>
  <c r="S153" i="47" s="1"/>
  <c r="T153" i="47" s="1"/>
  <c r="G153" i="47"/>
  <c r="O153" i="47" s="1"/>
  <c r="P153" i="47" s="1"/>
  <c r="E153" i="47"/>
  <c r="I147" i="47"/>
  <c r="S147" i="47" s="1"/>
  <c r="T147" i="47" s="1"/>
  <c r="H147" i="47"/>
  <c r="Q147" i="47" s="1"/>
  <c r="R147" i="47" s="1"/>
  <c r="G147" i="47"/>
  <c r="O147" i="47" s="1"/>
  <c r="P147" i="47" s="1"/>
  <c r="F147" i="47"/>
  <c r="J147" i="47"/>
  <c r="E147" i="47"/>
  <c r="J148" i="47"/>
  <c r="U148" i="47" s="1"/>
  <c r="V148" i="47" s="1"/>
  <c r="I148" i="47"/>
  <c r="S148" i="47" s="1"/>
  <c r="T148" i="47" s="1"/>
  <c r="G148" i="47"/>
  <c r="H148" i="47"/>
  <c r="F148" i="47"/>
  <c r="E148" i="47"/>
  <c r="AE147" i="47" l="1"/>
  <c r="AF147" i="47" s="1"/>
  <c r="AE142" i="47"/>
  <c r="AF142" i="47" s="1"/>
  <c r="AE148" i="47"/>
  <c r="AF148" i="47" s="1"/>
  <c r="AE153" i="47"/>
  <c r="AF153" i="47" s="1"/>
  <c r="K148" i="47"/>
  <c r="L148" i="47" s="1"/>
  <c r="K142" i="47"/>
  <c r="L142" i="47" s="1"/>
  <c r="M148" i="47"/>
  <c r="N148" i="47" s="1"/>
  <c r="M142" i="47"/>
  <c r="N142" i="47" s="1"/>
  <c r="K153" i="47"/>
  <c r="L153" i="47" s="1"/>
  <c r="M153" i="47"/>
  <c r="N153" i="47" s="1"/>
  <c r="Q142" i="47"/>
  <c r="R142" i="47" s="1"/>
  <c r="K147" i="47"/>
  <c r="L147" i="47" s="1"/>
  <c r="AT55" i="51"/>
  <c r="U147" i="47"/>
  <c r="V147" i="47" s="1"/>
  <c r="Q148" i="47"/>
  <c r="R148" i="47" s="1"/>
  <c r="M147" i="47"/>
  <c r="N147" i="47" s="1"/>
  <c r="O148" i="47"/>
  <c r="P148" i="47" s="1"/>
  <c r="Q153" i="47"/>
  <c r="R153" i="47" s="1"/>
  <c r="J152" i="47"/>
  <c r="U152" i="47" s="1"/>
  <c r="V152" i="47" s="1"/>
  <c r="I152" i="47"/>
  <c r="S152" i="47" s="1"/>
  <c r="T152" i="47" s="1"/>
  <c r="G152" i="47"/>
  <c r="O152" i="47" s="1"/>
  <c r="P152" i="47" s="1"/>
  <c r="H152" i="47"/>
  <c r="Q152" i="47" s="1"/>
  <c r="R152" i="47" s="1"/>
  <c r="F152" i="47"/>
  <c r="E152" i="47"/>
  <c r="J146" i="47"/>
  <c r="U146" i="47" s="1"/>
  <c r="V146" i="47" s="1"/>
  <c r="H146" i="47"/>
  <c r="Q146" i="47" s="1"/>
  <c r="R146" i="47" s="1"/>
  <c r="G146" i="47"/>
  <c r="O146" i="47" s="1"/>
  <c r="P146" i="47" s="1"/>
  <c r="I146" i="47"/>
  <c r="S146" i="47" s="1"/>
  <c r="T146" i="47" s="1"/>
  <c r="F146" i="47"/>
  <c r="E146" i="47"/>
  <c r="I157" i="47"/>
  <c r="S157" i="47" s="1"/>
  <c r="T157" i="47" s="1"/>
  <c r="H157" i="47"/>
  <c r="F157" i="47"/>
  <c r="G157" i="47"/>
  <c r="J157" i="47"/>
  <c r="E157" i="47"/>
  <c r="H151" i="47"/>
  <c r="G151" i="47"/>
  <c r="O151" i="47" s="1"/>
  <c r="P151" i="47" s="1"/>
  <c r="F151" i="47"/>
  <c r="J151" i="47"/>
  <c r="I151" i="47"/>
  <c r="S151" i="47" s="1"/>
  <c r="T151" i="47" s="1"/>
  <c r="E151" i="47"/>
  <c r="AE152" i="47" l="1"/>
  <c r="AF152" i="47" s="1"/>
  <c r="AE157" i="47"/>
  <c r="AF157" i="47" s="1"/>
  <c r="AE146" i="47"/>
  <c r="AF146" i="47" s="1"/>
  <c r="AE151" i="47"/>
  <c r="AF151" i="47" s="1"/>
  <c r="K146" i="47"/>
  <c r="L146" i="47" s="1"/>
  <c r="K152" i="47"/>
  <c r="L152" i="47" s="1"/>
  <c r="Q151" i="47"/>
  <c r="R151" i="47" s="1"/>
  <c r="K157" i="47"/>
  <c r="L157" i="47" s="1"/>
  <c r="Q157" i="47"/>
  <c r="R157" i="47" s="1"/>
  <c r="AT59" i="51"/>
  <c r="U157" i="47"/>
  <c r="V157" i="47" s="1"/>
  <c r="M152" i="47"/>
  <c r="N152" i="47" s="1"/>
  <c r="U151" i="47"/>
  <c r="V151" i="47" s="1"/>
  <c r="O157" i="47"/>
  <c r="P157" i="47" s="1"/>
  <c r="K151" i="47"/>
  <c r="L151" i="47" s="1"/>
  <c r="M146" i="47"/>
  <c r="N146" i="47" s="1"/>
  <c r="M151" i="47"/>
  <c r="N151" i="47" s="1"/>
  <c r="M157" i="47"/>
  <c r="N157" i="47" s="1"/>
  <c r="G150" i="47"/>
  <c r="F150" i="47"/>
  <c r="J150" i="47"/>
  <c r="I150" i="47"/>
  <c r="H150" i="47"/>
  <c r="E150" i="47"/>
  <c r="H161" i="47"/>
  <c r="Q161" i="47" s="1"/>
  <c r="R161" i="47" s="1"/>
  <c r="F161" i="47"/>
  <c r="G161" i="47"/>
  <c r="O161" i="47" s="1"/>
  <c r="P161" i="47" s="1"/>
  <c r="J161" i="47"/>
  <c r="U161" i="47" s="1"/>
  <c r="V161" i="47" s="1"/>
  <c r="I161" i="47"/>
  <c r="S161" i="47" s="1"/>
  <c r="T161" i="47" s="1"/>
  <c r="E161" i="47"/>
  <c r="F155" i="47"/>
  <c r="G155" i="47"/>
  <c r="O155" i="47" s="1"/>
  <c r="P155" i="47" s="1"/>
  <c r="J155" i="47"/>
  <c r="I155" i="47"/>
  <c r="S155" i="47" s="1"/>
  <c r="T155" i="47" s="1"/>
  <c r="H155" i="47"/>
  <c r="Q155" i="47" s="1"/>
  <c r="R155" i="47" s="1"/>
  <c r="E155" i="47"/>
  <c r="H156" i="47"/>
  <c r="Q156" i="47" s="1"/>
  <c r="R156" i="47" s="1"/>
  <c r="F156" i="47"/>
  <c r="G156" i="47"/>
  <c r="J156" i="47"/>
  <c r="I156" i="47"/>
  <c r="S156" i="47" s="1"/>
  <c r="T156" i="47" s="1"/>
  <c r="E156" i="47"/>
  <c r="AE155" i="47" l="1"/>
  <c r="AF155" i="47" s="1"/>
  <c r="AE150" i="47"/>
  <c r="AF150" i="47" s="1"/>
  <c r="AE156" i="47"/>
  <c r="AF156" i="47" s="1"/>
  <c r="AE161" i="47"/>
  <c r="AF161" i="47" s="1"/>
  <c r="K156" i="47"/>
  <c r="L156" i="47" s="1"/>
  <c r="K161" i="47"/>
  <c r="L161" i="47" s="1"/>
  <c r="K155" i="47"/>
  <c r="L155" i="47" s="1"/>
  <c r="M161" i="47"/>
  <c r="N161" i="47" s="1"/>
  <c r="M150" i="47"/>
  <c r="N150" i="47" s="1"/>
  <c r="O156" i="47"/>
  <c r="P156" i="47" s="1"/>
  <c r="U150" i="47"/>
  <c r="V150" i="47" s="1"/>
  <c r="U156" i="47"/>
  <c r="V156" i="47" s="1"/>
  <c r="M156" i="47"/>
  <c r="N156" i="47" s="1"/>
  <c r="M155" i="47"/>
  <c r="N155" i="47" s="1"/>
  <c r="O150" i="47"/>
  <c r="P150" i="47" s="1"/>
  <c r="K150" i="47"/>
  <c r="L150" i="47" s="1"/>
  <c r="S150" i="47"/>
  <c r="T150" i="47" s="1"/>
  <c r="AT58" i="51"/>
  <c r="U155" i="47"/>
  <c r="V155" i="47" s="1"/>
  <c r="Q150" i="47"/>
  <c r="R150" i="47" s="1"/>
  <c r="AT56" i="51"/>
  <c r="AT57" i="51"/>
  <c r="F154" i="47"/>
  <c r="J154" i="47"/>
  <c r="U154" i="47" s="1"/>
  <c r="V154" i="47" s="1"/>
  <c r="I154" i="47"/>
  <c r="S154" i="47" s="1"/>
  <c r="T154" i="47" s="1"/>
  <c r="G154" i="47"/>
  <c r="O154" i="47" s="1"/>
  <c r="P154" i="47" s="1"/>
  <c r="H154" i="47"/>
  <c r="E154" i="47"/>
  <c r="J159" i="47"/>
  <c r="U159" i="47" s="1"/>
  <c r="V159" i="47" s="1"/>
  <c r="I159" i="47"/>
  <c r="H159" i="47"/>
  <c r="Q159" i="47" s="1"/>
  <c r="R159" i="47" s="1"/>
  <c r="G159" i="47"/>
  <c r="F159" i="47"/>
  <c r="E159" i="47"/>
  <c r="I160" i="47"/>
  <c r="S160" i="47" s="1"/>
  <c r="T160" i="47" s="1"/>
  <c r="J160" i="47"/>
  <c r="U160" i="47" s="1"/>
  <c r="V160" i="47" s="1"/>
  <c r="G160" i="47"/>
  <c r="O160" i="47" s="1"/>
  <c r="P160" i="47" s="1"/>
  <c r="F160" i="47"/>
  <c r="H160" i="47"/>
  <c r="E160" i="47"/>
  <c r="J165" i="47"/>
  <c r="I165" i="47"/>
  <c r="S165" i="47" s="1"/>
  <c r="T165" i="47" s="1"/>
  <c r="H165" i="47"/>
  <c r="Q165" i="47" s="1"/>
  <c r="R165" i="47" s="1"/>
  <c r="F165" i="47"/>
  <c r="G165" i="47"/>
  <c r="O165" i="47" s="1"/>
  <c r="P165" i="47" s="1"/>
  <c r="E165" i="47"/>
  <c r="AE165" i="47" l="1"/>
  <c r="AF165" i="47" s="1"/>
  <c r="AE159" i="47"/>
  <c r="AF159" i="47" s="1"/>
  <c r="AE154" i="47"/>
  <c r="AF154" i="47" s="1"/>
  <c r="AE160" i="47"/>
  <c r="AF160" i="47" s="1"/>
  <c r="K165" i="47"/>
  <c r="L165" i="47" s="1"/>
  <c r="K159" i="47"/>
  <c r="L159" i="47" s="1"/>
  <c r="K154" i="47"/>
  <c r="L154" i="47" s="1"/>
  <c r="K160" i="47"/>
  <c r="L160" i="47" s="1"/>
  <c r="Q160" i="47"/>
  <c r="R160" i="47" s="1"/>
  <c r="M159" i="47"/>
  <c r="N159" i="47" s="1"/>
  <c r="Q154" i="47"/>
  <c r="R154" i="47" s="1"/>
  <c r="M165" i="47"/>
  <c r="N165" i="47" s="1"/>
  <c r="M160" i="47"/>
  <c r="N160" i="47" s="1"/>
  <c r="O159" i="47"/>
  <c r="P159" i="47" s="1"/>
  <c r="S159" i="47"/>
  <c r="T159" i="47" s="1"/>
  <c r="AT60" i="51"/>
  <c r="U165" i="47"/>
  <c r="V165" i="47" s="1"/>
  <c r="M154" i="47"/>
  <c r="N154" i="47" s="1"/>
  <c r="J169" i="47"/>
  <c r="I169" i="47"/>
  <c r="S169" i="47" s="1"/>
  <c r="T169" i="47" s="1"/>
  <c r="G169" i="47"/>
  <c r="O169" i="47" s="1"/>
  <c r="P169" i="47" s="1"/>
  <c r="H169" i="47"/>
  <c r="F169" i="47"/>
  <c r="E169" i="47"/>
  <c r="J163" i="47"/>
  <c r="U163" i="47" s="1"/>
  <c r="V163" i="47" s="1"/>
  <c r="I163" i="47"/>
  <c r="S163" i="47" s="1"/>
  <c r="T163" i="47" s="1"/>
  <c r="H163" i="47"/>
  <c r="F163" i="47"/>
  <c r="G163" i="47"/>
  <c r="O163" i="47" s="1"/>
  <c r="P163" i="47" s="1"/>
  <c r="E163" i="47"/>
  <c r="I158" i="47"/>
  <c r="S158" i="47" s="1"/>
  <c r="T158" i="47" s="1"/>
  <c r="J158" i="47"/>
  <c r="U158" i="47" s="1"/>
  <c r="V158" i="47" s="1"/>
  <c r="F158" i="47"/>
  <c r="G158" i="47"/>
  <c r="O158" i="47" s="1"/>
  <c r="P158" i="47" s="1"/>
  <c r="H158" i="47"/>
  <c r="Q158" i="47" s="1"/>
  <c r="R158" i="47" s="1"/>
  <c r="E158" i="47"/>
  <c r="G164" i="47"/>
  <c r="O164" i="47" s="1"/>
  <c r="P164" i="47" s="1"/>
  <c r="J164" i="47"/>
  <c r="U164" i="47" s="1"/>
  <c r="V164" i="47" s="1"/>
  <c r="H164" i="47"/>
  <c r="Q164" i="47" s="1"/>
  <c r="R164" i="47" s="1"/>
  <c r="I164" i="47"/>
  <c r="S164" i="47" s="1"/>
  <c r="T164" i="47" s="1"/>
  <c r="F164" i="47"/>
  <c r="E164" i="47"/>
  <c r="AE158" i="47" l="1"/>
  <c r="AF158" i="47" s="1"/>
  <c r="AE169" i="47"/>
  <c r="AF169" i="47" s="1"/>
  <c r="AE163" i="47"/>
  <c r="AF163" i="47" s="1"/>
  <c r="AE164" i="47"/>
  <c r="AF164" i="47" s="1"/>
  <c r="K158" i="47"/>
  <c r="L158" i="47" s="1"/>
  <c r="K164" i="47"/>
  <c r="L164" i="47" s="1"/>
  <c r="K163" i="47"/>
  <c r="L163" i="47" s="1"/>
  <c r="Q169" i="47"/>
  <c r="R169" i="47" s="1"/>
  <c r="M158" i="47"/>
  <c r="N158" i="47" s="1"/>
  <c r="Q163" i="47"/>
  <c r="R163" i="47" s="1"/>
  <c r="U169" i="47"/>
  <c r="V169" i="47" s="1"/>
  <c r="K169" i="47"/>
  <c r="L169" i="47" s="1"/>
  <c r="M164" i="47"/>
  <c r="N164" i="47" s="1"/>
  <c r="M169" i="47"/>
  <c r="N169" i="47" s="1"/>
  <c r="M163" i="47"/>
  <c r="N163" i="47" s="1"/>
  <c r="I162" i="47"/>
  <c r="H162" i="47"/>
  <c r="F162" i="47"/>
  <c r="G162" i="47"/>
  <c r="O162" i="47" s="1"/>
  <c r="P162" i="47" s="1"/>
  <c r="J162" i="47"/>
  <c r="E162" i="47"/>
  <c r="I167" i="47"/>
  <c r="S167" i="47" s="1"/>
  <c r="T167" i="47" s="1"/>
  <c r="G167" i="47"/>
  <c r="O167" i="47" s="1"/>
  <c r="P167" i="47" s="1"/>
  <c r="H167" i="47"/>
  <c r="Q167" i="47" s="1"/>
  <c r="R167" i="47" s="1"/>
  <c r="F167" i="47"/>
  <c r="J167" i="47"/>
  <c r="U167" i="47" s="1"/>
  <c r="V167" i="47" s="1"/>
  <c r="E167" i="47"/>
  <c r="J173" i="47"/>
  <c r="U173" i="47" s="1"/>
  <c r="V173" i="47" s="1"/>
  <c r="I173" i="47"/>
  <c r="S173" i="47" s="1"/>
  <c r="T173" i="47" s="1"/>
  <c r="H173" i="47"/>
  <c r="Q173" i="47" s="1"/>
  <c r="R173" i="47" s="1"/>
  <c r="F173" i="47"/>
  <c r="G173" i="47"/>
  <c r="O173" i="47" s="1"/>
  <c r="P173" i="47" s="1"/>
  <c r="E173" i="47"/>
  <c r="J168" i="47"/>
  <c r="I168" i="47"/>
  <c r="G168" i="47"/>
  <c r="H168" i="47"/>
  <c r="F168" i="47"/>
  <c r="E168" i="47"/>
  <c r="AE173" i="47" l="1"/>
  <c r="AF173" i="47" s="1"/>
  <c r="AE162" i="47"/>
  <c r="AF162" i="47" s="1"/>
  <c r="AE168" i="47"/>
  <c r="AF168" i="47" s="1"/>
  <c r="AE167" i="47"/>
  <c r="AF167" i="47" s="1"/>
  <c r="K167" i="47"/>
  <c r="L167" i="47" s="1"/>
  <c r="K173" i="47"/>
  <c r="L173" i="47" s="1"/>
  <c r="S168" i="47"/>
  <c r="T168" i="47" s="1"/>
  <c r="AT61" i="51"/>
  <c r="U168" i="47"/>
  <c r="V168" i="47" s="1"/>
  <c r="K168" i="47"/>
  <c r="L168" i="47" s="1"/>
  <c r="K162" i="47"/>
  <c r="L162" i="47" s="1"/>
  <c r="M168" i="47"/>
  <c r="N168" i="47" s="1"/>
  <c r="U162" i="47"/>
  <c r="V162" i="47" s="1"/>
  <c r="M173" i="47"/>
  <c r="N173" i="47" s="1"/>
  <c r="M167" i="47"/>
  <c r="N167" i="47" s="1"/>
  <c r="Q162" i="47"/>
  <c r="R162" i="47" s="1"/>
  <c r="S162" i="47"/>
  <c r="T162" i="47" s="1"/>
  <c r="Q168" i="47"/>
  <c r="R168" i="47" s="1"/>
  <c r="O168" i="47"/>
  <c r="P168" i="47" s="1"/>
  <c r="M162" i="47"/>
  <c r="N162" i="47" s="1"/>
  <c r="F177" i="47"/>
  <c r="J177" i="47"/>
  <c r="I177" i="47"/>
  <c r="H177" i="47"/>
  <c r="Q177" i="47" s="1"/>
  <c r="R177" i="47" s="1"/>
  <c r="G177" i="47"/>
  <c r="E177" i="47"/>
  <c r="G171" i="47"/>
  <c r="O171" i="47" s="1"/>
  <c r="P171" i="47" s="1"/>
  <c r="F171" i="47"/>
  <c r="I171" i="47"/>
  <c r="J171" i="47"/>
  <c r="U171" i="47" s="1"/>
  <c r="V171" i="47" s="1"/>
  <c r="H171" i="47"/>
  <c r="E171" i="47"/>
  <c r="J172" i="47"/>
  <c r="I172" i="47"/>
  <c r="S172" i="47" s="1"/>
  <c r="T172" i="47" s="1"/>
  <c r="G172" i="47"/>
  <c r="O172" i="47" s="1"/>
  <c r="P172" i="47" s="1"/>
  <c r="H172" i="47"/>
  <c r="Q172" i="47" s="1"/>
  <c r="R172" i="47" s="1"/>
  <c r="F172" i="47"/>
  <c r="E172" i="47"/>
  <c r="G166" i="47"/>
  <c r="H166" i="47"/>
  <c r="F166" i="47"/>
  <c r="J166" i="47"/>
  <c r="I166" i="47"/>
  <c r="S166" i="47" s="1"/>
  <c r="T166" i="47" s="1"/>
  <c r="E166" i="47"/>
  <c r="AE166" i="47" l="1"/>
  <c r="AF166" i="47" s="1"/>
  <c r="AE171" i="47"/>
  <c r="AF171" i="47" s="1"/>
  <c r="AE172" i="47"/>
  <c r="AF172" i="47" s="1"/>
  <c r="AE177" i="47"/>
  <c r="AF177" i="47" s="1"/>
  <c r="K172" i="47"/>
  <c r="L172" i="47" s="1"/>
  <c r="K166" i="47"/>
  <c r="L166" i="47" s="1"/>
  <c r="K177" i="47"/>
  <c r="L177" i="47" s="1"/>
  <c r="M166" i="47"/>
  <c r="N166" i="47" s="1"/>
  <c r="M171" i="47"/>
  <c r="N171" i="47" s="1"/>
  <c r="O166" i="47"/>
  <c r="P166" i="47" s="1"/>
  <c r="U172" i="47"/>
  <c r="V172" i="47" s="1"/>
  <c r="M177" i="47"/>
  <c r="N177" i="47" s="1"/>
  <c r="K171" i="47"/>
  <c r="L171" i="47" s="1"/>
  <c r="M172" i="47"/>
  <c r="N172" i="47" s="1"/>
  <c r="Q171" i="47"/>
  <c r="R171" i="47" s="1"/>
  <c r="O177" i="47"/>
  <c r="P177" i="47" s="1"/>
  <c r="U166" i="47"/>
  <c r="V166" i="47" s="1"/>
  <c r="S171" i="47"/>
  <c r="T171" i="47" s="1"/>
  <c r="S177" i="47"/>
  <c r="T177" i="47" s="1"/>
  <c r="Q166" i="47"/>
  <c r="R166" i="47" s="1"/>
  <c r="U177" i="47"/>
  <c r="V177" i="47" s="1"/>
  <c r="G175" i="47"/>
  <c r="J175" i="47"/>
  <c r="H175" i="47"/>
  <c r="Q175" i="47" s="1"/>
  <c r="R175" i="47" s="1"/>
  <c r="I175" i="47"/>
  <c r="S175" i="47" s="1"/>
  <c r="T175" i="47" s="1"/>
  <c r="F175" i="47"/>
  <c r="E175" i="47"/>
  <c r="G181" i="47"/>
  <c r="O181" i="47" s="1"/>
  <c r="P181" i="47" s="1"/>
  <c r="F181" i="47"/>
  <c r="I181" i="47"/>
  <c r="S181" i="47" s="1"/>
  <c r="T181" i="47" s="1"/>
  <c r="J181" i="47"/>
  <c r="H181" i="47"/>
  <c r="Q181" i="47" s="1"/>
  <c r="R181" i="47" s="1"/>
  <c r="E181" i="47"/>
  <c r="H176" i="47"/>
  <c r="Q176" i="47" s="1"/>
  <c r="R176" i="47" s="1"/>
  <c r="G176" i="47"/>
  <c r="O176" i="47" s="1"/>
  <c r="P176" i="47" s="1"/>
  <c r="F176" i="47"/>
  <c r="I176" i="47"/>
  <c r="S176" i="47" s="1"/>
  <c r="T176" i="47" s="1"/>
  <c r="J176" i="47"/>
  <c r="U176" i="47" s="1"/>
  <c r="V176" i="47" s="1"/>
  <c r="E176" i="47"/>
  <c r="F170" i="47"/>
  <c r="G170" i="47"/>
  <c r="O170" i="47" s="1"/>
  <c r="P170" i="47" s="1"/>
  <c r="I170" i="47"/>
  <c r="S170" i="47" s="1"/>
  <c r="T170" i="47" s="1"/>
  <c r="J170" i="47"/>
  <c r="U170" i="47" s="1"/>
  <c r="V170" i="47" s="1"/>
  <c r="H170" i="47"/>
  <c r="Q170" i="47" s="1"/>
  <c r="R170" i="47" s="1"/>
  <c r="E170" i="47"/>
  <c r="AE181" i="47" l="1"/>
  <c r="AF181" i="47" s="1"/>
  <c r="AE170" i="47"/>
  <c r="AF170" i="47" s="1"/>
  <c r="AE176" i="47"/>
  <c r="AF176" i="47" s="1"/>
  <c r="AE175" i="47"/>
  <c r="AF175" i="47" s="1"/>
  <c r="K170" i="47"/>
  <c r="L170" i="47" s="1"/>
  <c r="K181" i="47"/>
  <c r="L181" i="47" s="1"/>
  <c r="K176" i="47"/>
  <c r="L176" i="47" s="1"/>
  <c r="M181" i="47"/>
  <c r="N181" i="47" s="1"/>
  <c r="AT64" i="51"/>
  <c r="U175" i="47"/>
  <c r="V175" i="47" s="1"/>
  <c r="M170" i="47"/>
  <c r="N170" i="47" s="1"/>
  <c r="O175" i="47"/>
  <c r="P175" i="47" s="1"/>
  <c r="K175" i="47"/>
  <c r="L175" i="47" s="1"/>
  <c r="M175" i="47"/>
  <c r="N175" i="47" s="1"/>
  <c r="U181" i="47"/>
  <c r="V181" i="47" s="1"/>
  <c r="M176" i="47"/>
  <c r="N176" i="47" s="1"/>
  <c r="AT62" i="51"/>
  <c r="AT63" i="51"/>
  <c r="G180" i="47"/>
  <c r="O180" i="47" s="1"/>
  <c r="P180" i="47" s="1"/>
  <c r="J180" i="47"/>
  <c r="I180" i="47"/>
  <c r="S180" i="47" s="1"/>
  <c r="T180" i="47" s="1"/>
  <c r="H180" i="47"/>
  <c r="F180" i="47"/>
  <c r="E180" i="47"/>
  <c r="J179" i="47"/>
  <c r="U179" i="47" s="1"/>
  <c r="V179" i="47" s="1"/>
  <c r="I179" i="47"/>
  <c r="S179" i="47" s="1"/>
  <c r="T179" i="47" s="1"/>
  <c r="F179" i="47"/>
  <c r="H179" i="47"/>
  <c r="Q179" i="47" s="1"/>
  <c r="R179" i="47" s="1"/>
  <c r="G179" i="47"/>
  <c r="O179" i="47" s="1"/>
  <c r="P179" i="47" s="1"/>
  <c r="E179" i="47"/>
  <c r="J174" i="47"/>
  <c r="I174" i="47"/>
  <c r="S174" i="47" s="1"/>
  <c r="T174" i="47" s="1"/>
  <c r="G174" i="47"/>
  <c r="O174" i="47" s="1"/>
  <c r="P174" i="47" s="1"/>
  <c r="F174" i="47"/>
  <c r="H174" i="47"/>
  <c r="Q174" i="47" s="1"/>
  <c r="R174" i="47" s="1"/>
  <c r="E174" i="47"/>
  <c r="H185" i="47"/>
  <c r="Q185" i="47" s="1"/>
  <c r="R185" i="47" s="1"/>
  <c r="J185" i="47"/>
  <c r="I185" i="47"/>
  <c r="S185" i="47" s="1"/>
  <c r="T185" i="47" s="1"/>
  <c r="G185" i="47"/>
  <c r="O185" i="47" s="1"/>
  <c r="P185" i="47" s="1"/>
  <c r="F185" i="47"/>
  <c r="E185" i="47"/>
  <c r="AE174" i="47" l="1"/>
  <c r="AF174" i="47" s="1"/>
  <c r="AE180" i="47"/>
  <c r="AF180" i="47" s="1"/>
  <c r="AE179" i="47"/>
  <c r="AF179" i="47" s="1"/>
  <c r="AE185" i="47"/>
  <c r="AF185" i="47" s="1"/>
  <c r="K174" i="47"/>
  <c r="L174" i="47" s="1"/>
  <c r="K185" i="47"/>
  <c r="L185" i="47" s="1"/>
  <c r="K179" i="47"/>
  <c r="L179" i="47" s="1"/>
  <c r="M174" i="47"/>
  <c r="N174" i="47" s="1"/>
  <c r="K180" i="47"/>
  <c r="L180" i="47" s="1"/>
  <c r="U174" i="47"/>
  <c r="V174" i="47" s="1"/>
  <c r="M185" i="47"/>
  <c r="N185" i="47" s="1"/>
  <c r="M180" i="47"/>
  <c r="N180" i="47" s="1"/>
  <c r="Q180" i="47"/>
  <c r="R180" i="47" s="1"/>
  <c r="M179" i="47"/>
  <c r="N179" i="47" s="1"/>
  <c r="AT66" i="51"/>
  <c r="U185" i="47"/>
  <c r="V185" i="47" s="1"/>
  <c r="U180" i="47"/>
  <c r="V180" i="47" s="1"/>
  <c r="H178" i="47"/>
  <c r="F178" i="47"/>
  <c r="J178" i="47"/>
  <c r="I178" i="47"/>
  <c r="S178" i="47" s="1"/>
  <c r="T178" i="47" s="1"/>
  <c r="G178" i="47"/>
  <c r="O178" i="47" s="1"/>
  <c r="P178" i="47" s="1"/>
  <c r="E178" i="47"/>
  <c r="J183" i="47"/>
  <c r="U183" i="47" s="1"/>
  <c r="V183" i="47" s="1"/>
  <c r="I183" i="47"/>
  <c r="S183" i="47" s="1"/>
  <c r="T183" i="47" s="1"/>
  <c r="H183" i="47"/>
  <c r="Q183" i="47" s="1"/>
  <c r="R183" i="47" s="1"/>
  <c r="F183" i="47"/>
  <c r="G183" i="47"/>
  <c r="O183" i="47" s="1"/>
  <c r="P183" i="47" s="1"/>
  <c r="E183" i="47"/>
  <c r="I184" i="47"/>
  <c r="S184" i="47" s="1"/>
  <c r="T184" i="47" s="1"/>
  <c r="G184" i="47"/>
  <c r="H184" i="47"/>
  <c r="F184" i="47"/>
  <c r="J184" i="47"/>
  <c r="U184" i="47" s="1"/>
  <c r="V184" i="47" s="1"/>
  <c r="E184" i="47"/>
  <c r="H189" i="47"/>
  <c r="G189" i="47"/>
  <c r="O189" i="47" s="1"/>
  <c r="P189" i="47" s="1"/>
  <c r="F189" i="47"/>
  <c r="J189" i="47"/>
  <c r="U189" i="47" s="1"/>
  <c r="V189" i="47" s="1"/>
  <c r="I189" i="47"/>
  <c r="E189" i="47"/>
  <c r="AE184" i="47" l="1"/>
  <c r="AF184" i="47" s="1"/>
  <c r="AE178" i="47"/>
  <c r="AF178" i="47" s="1"/>
  <c r="AE183" i="47"/>
  <c r="AF183" i="47" s="1"/>
  <c r="AE189" i="47"/>
  <c r="AF189" i="47" s="1"/>
  <c r="K184" i="47"/>
  <c r="L184" i="47" s="1"/>
  <c r="K183" i="47"/>
  <c r="L183" i="47" s="1"/>
  <c r="M189" i="47"/>
  <c r="N189" i="47" s="1"/>
  <c r="Q184" i="47"/>
  <c r="R184" i="47" s="1"/>
  <c r="M178" i="47"/>
  <c r="N178" i="47" s="1"/>
  <c r="Q189" i="47"/>
  <c r="R189" i="47" s="1"/>
  <c r="Q178" i="47"/>
  <c r="R178" i="47" s="1"/>
  <c r="K178" i="47"/>
  <c r="L178" i="47" s="1"/>
  <c r="K189" i="47"/>
  <c r="L189" i="47" s="1"/>
  <c r="O184" i="47"/>
  <c r="P184" i="47" s="1"/>
  <c r="S189" i="47"/>
  <c r="T189" i="47" s="1"/>
  <c r="M184" i="47"/>
  <c r="N184" i="47" s="1"/>
  <c r="M183" i="47"/>
  <c r="N183" i="47" s="1"/>
  <c r="AT65" i="51"/>
  <c r="U178" i="47"/>
  <c r="V178" i="47" s="1"/>
  <c r="H182" i="47"/>
  <c r="Q182" i="47" s="1"/>
  <c r="R182" i="47" s="1"/>
  <c r="J182" i="47"/>
  <c r="U182" i="47" s="1"/>
  <c r="V182" i="47" s="1"/>
  <c r="F182" i="47"/>
  <c r="I182" i="47"/>
  <c r="S182" i="47" s="1"/>
  <c r="T182" i="47" s="1"/>
  <c r="G182" i="47"/>
  <c r="O182" i="47" s="1"/>
  <c r="P182" i="47" s="1"/>
  <c r="E182" i="47"/>
  <c r="H187" i="47"/>
  <c r="G187" i="47"/>
  <c r="O187" i="47" s="1"/>
  <c r="P187" i="47" s="1"/>
  <c r="F187" i="47"/>
  <c r="J187" i="47"/>
  <c r="I187" i="47"/>
  <c r="S187" i="47" s="1"/>
  <c r="T187" i="47" s="1"/>
  <c r="E187" i="47"/>
  <c r="J188" i="47"/>
  <c r="U188" i="47" s="1"/>
  <c r="V188" i="47" s="1"/>
  <c r="I188" i="47"/>
  <c r="S188" i="47" s="1"/>
  <c r="T188" i="47" s="1"/>
  <c r="G188" i="47"/>
  <c r="O188" i="47" s="1"/>
  <c r="P188" i="47" s="1"/>
  <c r="F188" i="47"/>
  <c r="H188" i="47"/>
  <c r="Q188" i="47" s="1"/>
  <c r="R188" i="47" s="1"/>
  <c r="E188" i="47"/>
  <c r="I193" i="47"/>
  <c r="S193" i="47" s="1"/>
  <c r="T193" i="47" s="1"/>
  <c r="H193" i="47"/>
  <c r="Q193" i="47" s="1"/>
  <c r="R193" i="47" s="1"/>
  <c r="G193" i="47"/>
  <c r="J193" i="47"/>
  <c r="F193" i="47"/>
  <c r="E193" i="47"/>
  <c r="AE188" i="47" l="1"/>
  <c r="AF188" i="47" s="1"/>
  <c r="AE182" i="47"/>
  <c r="AF182" i="47" s="1"/>
  <c r="AE187" i="47"/>
  <c r="AF187" i="47" s="1"/>
  <c r="AE193" i="47"/>
  <c r="AF193" i="47" s="1"/>
  <c r="K188" i="47"/>
  <c r="L188" i="47" s="1"/>
  <c r="K182" i="47"/>
  <c r="L182" i="47" s="1"/>
  <c r="U193" i="47"/>
  <c r="V193" i="47" s="1"/>
  <c r="M188" i="47"/>
  <c r="N188" i="47" s="1"/>
  <c r="M187" i="47"/>
  <c r="N187" i="47" s="1"/>
  <c r="M182" i="47"/>
  <c r="N182" i="47" s="1"/>
  <c r="Q187" i="47"/>
  <c r="R187" i="47" s="1"/>
  <c r="AT67" i="51"/>
  <c r="U187" i="47"/>
  <c r="V187" i="47" s="1"/>
  <c r="O193" i="47"/>
  <c r="P193" i="47" s="1"/>
  <c r="K193" i="47"/>
  <c r="L193" i="47" s="1"/>
  <c r="K187" i="47"/>
  <c r="L187" i="47" s="1"/>
  <c r="M193" i="47"/>
  <c r="N193" i="47" s="1"/>
  <c r="H197" i="47"/>
  <c r="Q197" i="47" s="1"/>
  <c r="R197" i="47" s="1"/>
  <c r="F197" i="47"/>
  <c r="G197" i="47"/>
  <c r="O197" i="47" s="1"/>
  <c r="P197" i="47" s="1"/>
  <c r="J197" i="47"/>
  <c r="U197" i="47" s="1"/>
  <c r="V197" i="47" s="1"/>
  <c r="I197" i="47"/>
  <c r="S197" i="47" s="1"/>
  <c r="T197" i="47" s="1"/>
  <c r="E197" i="47"/>
  <c r="G186" i="47"/>
  <c r="F186" i="47"/>
  <c r="J186" i="47"/>
  <c r="H186" i="47"/>
  <c r="I186" i="47"/>
  <c r="E186" i="47"/>
  <c r="F191" i="47"/>
  <c r="G191" i="47"/>
  <c r="O191" i="47" s="1"/>
  <c r="P191" i="47" s="1"/>
  <c r="J191" i="47"/>
  <c r="U191" i="47" s="1"/>
  <c r="V191" i="47" s="1"/>
  <c r="I191" i="47"/>
  <c r="S191" i="47" s="1"/>
  <c r="T191" i="47" s="1"/>
  <c r="H191" i="47"/>
  <c r="Q191" i="47" s="1"/>
  <c r="R191" i="47" s="1"/>
  <c r="E191" i="47"/>
  <c r="H192" i="47"/>
  <c r="Q192" i="47" s="1"/>
  <c r="R192" i="47" s="1"/>
  <c r="F192" i="47"/>
  <c r="G192" i="47"/>
  <c r="J192" i="47"/>
  <c r="U192" i="47" s="1"/>
  <c r="V192" i="47" s="1"/>
  <c r="I192" i="47"/>
  <c r="S192" i="47" s="1"/>
  <c r="T192" i="47" s="1"/>
  <c r="E192" i="47"/>
  <c r="AE197" i="47" l="1"/>
  <c r="AF197" i="47" s="1"/>
  <c r="AE191" i="47"/>
  <c r="AF191" i="47" s="1"/>
  <c r="AE186" i="47"/>
  <c r="AF186" i="47" s="1"/>
  <c r="AE192" i="47"/>
  <c r="AF192" i="47" s="1"/>
  <c r="K191" i="47"/>
  <c r="L191" i="47" s="1"/>
  <c r="K197" i="47"/>
  <c r="L197" i="47" s="1"/>
  <c r="K192" i="47"/>
  <c r="L192" i="47" s="1"/>
  <c r="Q186" i="47"/>
  <c r="R186" i="47" s="1"/>
  <c r="S186" i="47"/>
  <c r="T186" i="47" s="1"/>
  <c r="O192" i="47"/>
  <c r="P192" i="47" s="1"/>
  <c r="U186" i="47"/>
  <c r="V186" i="47" s="1"/>
  <c r="M192" i="47"/>
  <c r="N192" i="47" s="1"/>
  <c r="M186" i="47"/>
  <c r="N186" i="47" s="1"/>
  <c r="M197" i="47"/>
  <c r="N197" i="47" s="1"/>
  <c r="M191" i="47"/>
  <c r="N191" i="47" s="1"/>
  <c r="O186" i="47"/>
  <c r="P186" i="47" s="1"/>
  <c r="K186" i="47"/>
  <c r="L186" i="47" s="1"/>
  <c r="F201" i="47"/>
  <c r="J201" i="47"/>
  <c r="I201" i="47"/>
  <c r="S201" i="47" s="1"/>
  <c r="T201" i="47" s="1"/>
  <c r="H201" i="47"/>
  <c r="Q201" i="47" s="1"/>
  <c r="R201" i="47" s="1"/>
  <c r="G201" i="47"/>
  <c r="O201" i="47" s="1"/>
  <c r="P201" i="47" s="1"/>
  <c r="E201" i="47"/>
  <c r="G195" i="47"/>
  <c r="F195" i="47"/>
  <c r="J195" i="47"/>
  <c r="I195" i="47"/>
  <c r="H195" i="47"/>
  <c r="Q195" i="47" s="1"/>
  <c r="R195" i="47" s="1"/>
  <c r="E195" i="47"/>
  <c r="F196" i="47"/>
  <c r="J196" i="47"/>
  <c r="U196" i="47" s="1"/>
  <c r="V196" i="47" s="1"/>
  <c r="I196" i="47"/>
  <c r="S196" i="47" s="1"/>
  <c r="T196" i="47" s="1"/>
  <c r="G196" i="47"/>
  <c r="O196" i="47" s="1"/>
  <c r="P196" i="47" s="1"/>
  <c r="H196" i="47"/>
  <c r="E196" i="47"/>
  <c r="J190" i="47"/>
  <c r="I190" i="47"/>
  <c r="S190" i="47" s="1"/>
  <c r="T190" i="47" s="1"/>
  <c r="H190" i="47"/>
  <c r="Q190" i="47" s="1"/>
  <c r="R190" i="47" s="1"/>
  <c r="G190" i="47"/>
  <c r="O190" i="47" s="1"/>
  <c r="P190" i="47" s="1"/>
  <c r="F190" i="47"/>
  <c r="E190" i="47"/>
  <c r="AE196" i="47" l="1"/>
  <c r="AF196" i="47" s="1"/>
  <c r="AE201" i="47"/>
  <c r="AF201" i="47" s="1"/>
  <c r="AE195" i="47"/>
  <c r="AF195" i="47" s="1"/>
  <c r="AE190" i="47"/>
  <c r="AF190" i="47" s="1"/>
  <c r="K201" i="47"/>
  <c r="L201" i="47" s="1"/>
  <c r="K190" i="47"/>
  <c r="L190" i="47" s="1"/>
  <c r="K195" i="47"/>
  <c r="L195" i="47" s="1"/>
  <c r="U201" i="47"/>
  <c r="V201" i="47" s="1"/>
  <c r="M196" i="47"/>
  <c r="N196" i="47" s="1"/>
  <c r="M201" i="47"/>
  <c r="N201" i="47" s="1"/>
  <c r="K196" i="47"/>
  <c r="L196" i="47" s="1"/>
  <c r="Q196" i="47"/>
  <c r="R196" i="47" s="1"/>
  <c r="AT70" i="51"/>
  <c r="U195" i="47"/>
  <c r="V195" i="47" s="1"/>
  <c r="M195" i="47"/>
  <c r="N195" i="47" s="1"/>
  <c r="U190" i="47"/>
  <c r="V190" i="47" s="1"/>
  <c r="O195" i="47"/>
  <c r="P195" i="47" s="1"/>
  <c r="M190" i="47"/>
  <c r="N190" i="47" s="1"/>
  <c r="S195" i="47"/>
  <c r="T195" i="47" s="1"/>
  <c r="AT68" i="51"/>
  <c r="AT69" i="51"/>
  <c r="J199" i="47"/>
  <c r="I199" i="47"/>
  <c r="S199" i="47" s="1"/>
  <c r="T199" i="47" s="1"/>
  <c r="H199" i="47"/>
  <c r="Q199" i="47" s="1"/>
  <c r="R199" i="47" s="1"/>
  <c r="F199" i="47"/>
  <c r="G199" i="47"/>
  <c r="O199" i="47" s="1"/>
  <c r="P199" i="47" s="1"/>
  <c r="E199" i="47"/>
  <c r="J194" i="47"/>
  <c r="U194" i="47" s="1"/>
  <c r="V194" i="47" s="1"/>
  <c r="I194" i="47"/>
  <c r="S194" i="47" s="1"/>
  <c r="T194" i="47" s="1"/>
  <c r="G194" i="47"/>
  <c r="O194" i="47" s="1"/>
  <c r="P194" i="47" s="1"/>
  <c r="H194" i="47"/>
  <c r="Q194" i="47" s="1"/>
  <c r="R194" i="47" s="1"/>
  <c r="F194" i="47"/>
  <c r="E194" i="47"/>
  <c r="J205" i="47"/>
  <c r="I205" i="47"/>
  <c r="S205" i="47" s="1"/>
  <c r="T205" i="47" s="1"/>
  <c r="BL7" i="47"/>
  <c r="G205" i="47"/>
  <c r="O205" i="47" s="1"/>
  <c r="P205" i="47" s="1"/>
  <c r="H205" i="47"/>
  <c r="F205" i="47"/>
  <c r="E205" i="47"/>
  <c r="G200" i="47"/>
  <c r="O200" i="47" s="1"/>
  <c r="P200" i="47" s="1"/>
  <c r="I200" i="47"/>
  <c r="S200" i="47" s="1"/>
  <c r="T200" i="47" s="1"/>
  <c r="J200" i="47"/>
  <c r="H200" i="47"/>
  <c r="Q200" i="47" s="1"/>
  <c r="R200" i="47" s="1"/>
  <c r="F200" i="47"/>
  <c r="E200" i="47"/>
  <c r="AE194" i="47" l="1"/>
  <c r="AF194" i="47" s="1"/>
  <c r="AE200" i="47"/>
  <c r="AF200" i="47" s="1"/>
  <c r="AE205" i="47"/>
  <c r="AF205" i="47" s="1"/>
  <c r="AE199" i="47"/>
  <c r="AF199" i="47" s="1"/>
  <c r="K200" i="47"/>
  <c r="L200" i="47" s="1"/>
  <c r="K194" i="47"/>
  <c r="L194" i="47" s="1"/>
  <c r="K199" i="47"/>
  <c r="L199" i="47" s="1"/>
  <c r="K205" i="47"/>
  <c r="L205" i="47" s="1"/>
  <c r="AT72" i="51"/>
  <c r="U205" i="47"/>
  <c r="V205" i="47" s="1"/>
  <c r="M200" i="47"/>
  <c r="N200" i="47" s="1"/>
  <c r="U199" i="47"/>
  <c r="V199" i="47" s="1"/>
  <c r="M205" i="47"/>
  <c r="N205" i="47" s="1"/>
  <c r="Q205" i="47"/>
  <c r="R205" i="47" s="1"/>
  <c r="M194" i="47"/>
  <c r="N194" i="47" s="1"/>
  <c r="AT71" i="51"/>
  <c r="U200" i="47"/>
  <c r="V200" i="47" s="1"/>
  <c r="M199" i="47"/>
  <c r="N199" i="47" s="1"/>
  <c r="J209" i="47"/>
  <c r="U209" i="47" s="1"/>
  <c r="V209" i="47" s="1"/>
  <c r="I209" i="47"/>
  <c r="S209" i="47" s="1"/>
  <c r="T209" i="47" s="1"/>
  <c r="H209" i="47"/>
  <c r="Q209" i="47" s="1"/>
  <c r="R209" i="47" s="1"/>
  <c r="G209" i="47"/>
  <c r="O209" i="47" s="1"/>
  <c r="P209" i="47" s="1"/>
  <c r="E209" i="47"/>
  <c r="F209" i="47"/>
  <c r="I198" i="47"/>
  <c r="S198" i="47" s="1"/>
  <c r="T198" i="47" s="1"/>
  <c r="H198" i="47"/>
  <c r="F198" i="47"/>
  <c r="G198" i="47"/>
  <c r="O198" i="47" s="1"/>
  <c r="P198" i="47" s="1"/>
  <c r="J198" i="47"/>
  <c r="E198" i="47"/>
  <c r="J204" i="47"/>
  <c r="I204" i="47"/>
  <c r="H204" i="47"/>
  <c r="Q204" i="47" s="1"/>
  <c r="R204" i="47" s="1"/>
  <c r="G204" i="47"/>
  <c r="F204" i="47"/>
  <c r="E204" i="47"/>
  <c r="I203" i="47"/>
  <c r="S203" i="47" s="1"/>
  <c r="T203" i="47" s="1"/>
  <c r="H203" i="47"/>
  <c r="Q203" i="47" s="1"/>
  <c r="R203" i="47" s="1"/>
  <c r="G203" i="47"/>
  <c r="O203" i="47" s="1"/>
  <c r="P203" i="47" s="1"/>
  <c r="F203" i="47"/>
  <c r="J203" i="47"/>
  <c r="U203" i="47" s="1"/>
  <c r="V203" i="47" s="1"/>
  <c r="E203" i="47"/>
  <c r="AE204" i="47" l="1"/>
  <c r="AF204" i="47" s="1"/>
  <c r="AE209" i="47"/>
  <c r="AF209" i="47" s="1"/>
  <c r="AE203" i="47"/>
  <c r="AF203" i="47" s="1"/>
  <c r="AE198" i="47"/>
  <c r="AF198" i="47" s="1"/>
  <c r="K203" i="47"/>
  <c r="L203" i="47" s="1"/>
  <c r="K209" i="47"/>
  <c r="L209" i="47" s="1"/>
  <c r="U204" i="47"/>
  <c r="V204" i="47" s="1"/>
  <c r="K204" i="47"/>
  <c r="L204" i="47" s="1"/>
  <c r="K198" i="47"/>
  <c r="L198" i="47" s="1"/>
  <c r="M209" i="47"/>
  <c r="N209" i="47" s="1"/>
  <c r="M204" i="47"/>
  <c r="N204" i="47" s="1"/>
  <c r="U198" i="47"/>
  <c r="V198" i="47" s="1"/>
  <c r="M203" i="47"/>
  <c r="N203" i="47" s="1"/>
  <c r="O204" i="47"/>
  <c r="P204" i="47" s="1"/>
  <c r="M198" i="47"/>
  <c r="N198" i="47" s="1"/>
  <c r="S204" i="47"/>
  <c r="T204" i="47" s="1"/>
  <c r="Q198" i="47"/>
  <c r="R198" i="47" s="1"/>
  <c r="I208" i="47"/>
  <c r="S208" i="47" s="1"/>
  <c r="T208" i="47" s="1"/>
  <c r="G208" i="47"/>
  <c r="O208" i="47" s="1"/>
  <c r="P208" i="47" s="1"/>
  <c r="H208" i="47"/>
  <c r="Q208" i="47" s="1"/>
  <c r="R208" i="47" s="1"/>
  <c r="J208" i="47"/>
  <c r="E208" i="47"/>
  <c r="F208" i="47"/>
  <c r="J202" i="47"/>
  <c r="U202" i="47" s="1"/>
  <c r="V202" i="47" s="1"/>
  <c r="I202" i="47"/>
  <c r="S202" i="47" s="1"/>
  <c r="T202" i="47" s="1"/>
  <c r="G202" i="47"/>
  <c r="H202" i="47"/>
  <c r="Q202" i="47" s="1"/>
  <c r="R202" i="47" s="1"/>
  <c r="F202" i="47"/>
  <c r="E202" i="47"/>
  <c r="I213" i="47"/>
  <c r="H213" i="47"/>
  <c r="G213" i="47"/>
  <c r="J213" i="47"/>
  <c r="U213" i="47" s="1"/>
  <c r="V213" i="47" s="1"/>
  <c r="E213" i="47"/>
  <c r="F213" i="47"/>
  <c r="J207" i="47"/>
  <c r="U207" i="47" s="1"/>
  <c r="V207" i="47" s="1"/>
  <c r="I207" i="47"/>
  <c r="H207" i="47"/>
  <c r="G207" i="47"/>
  <c r="O207" i="47" s="1"/>
  <c r="P207" i="47" s="1"/>
  <c r="E207" i="47"/>
  <c r="F207" i="47"/>
  <c r="AE208" i="47" l="1"/>
  <c r="AF208" i="47" s="1"/>
  <c r="AE202" i="47"/>
  <c r="AF202" i="47" s="1"/>
  <c r="AE213" i="47"/>
  <c r="AF213" i="47" s="1"/>
  <c r="AE207" i="47"/>
  <c r="AF207" i="47" s="1"/>
  <c r="K213" i="47"/>
  <c r="L213" i="47" s="1"/>
  <c r="K208" i="47"/>
  <c r="L208" i="47" s="1"/>
  <c r="K202" i="47"/>
  <c r="L202" i="47" s="1"/>
  <c r="U208" i="47"/>
  <c r="V208" i="47" s="1"/>
  <c r="Q207" i="47"/>
  <c r="R207" i="47" s="1"/>
  <c r="O213" i="47"/>
  <c r="P213" i="47" s="1"/>
  <c r="O202" i="47"/>
  <c r="P202" i="47" s="1"/>
  <c r="Q213" i="47"/>
  <c r="R213" i="47" s="1"/>
  <c r="S213" i="47"/>
  <c r="T213" i="47" s="1"/>
  <c r="K207" i="47"/>
  <c r="L207" i="47" s="1"/>
  <c r="M202" i="47"/>
  <c r="N202" i="47" s="1"/>
  <c r="S207" i="47"/>
  <c r="T207" i="47" s="1"/>
  <c r="M207" i="47"/>
  <c r="N207" i="47" s="1"/>
  <c r="M213" i="47"/>
  <c r="N213" i="47" s="1"/>
  <c r="M208" i="47"/>
  <c r="N208" i="47" s="1"/>
  <c r="H211" i="47"/>
  <c r="G211" i="47"/>
  <c r="J211" i="47"/>
  <c r="I211" i="47"/>
  <c r="S211" i="47" s="1"/>
  <c r="T211" i="47" s="1"/>
  <c r="E211" i="47"/>
  <c r="F211" i="47"/>
  <c r="J217" i="47"/>
  <c r="U217" i="47" s="1"/>
  <c r="V217" i="47" s="1"/>
  <c r="I217" i="47"/>
  <c r="S217" i="47" s="1"/>
  <c r="T217" i="47" s="1"/>
  <c r="G217" i="47"/>
  <c r="H217" i="47"/>
  <c r="Q217" i="47" s="1"/>
  <c r="R217" i="47" s="1"/>
  <c r="E217" i="47"/>
  <c r="F217" i="47"/>
  <c r="G206" i="47"/>
  <c r="O206" i="47" s="1"/>
  <c r="P206" i="47" s="1"/>
  <c r="H206" i="47"/>
  <c r="Q206" i="47" s="1"/>
  <c r="R206" i="47" s="1"/>
  <c r="J206" i="47"/>
  <c r="U206" i="47" s="1"/>
  <c r="V206" i="47" s="1"/>
  <c r="I206" i="47"/>
  <c r="S206" i="47" s="1"/>
  <c r="T206" i="47" s="1"/>
  <c r="E206" i="47"/>
  <c r="F206" i="47"/>
  <c r="I212" i="47"/>
  <c r="S212" i="47" s="1"/>
  <c r="T212" i="47" s="1"/>
  <c r="J212" i="47"/>
  <c r="U212" i="47" s="1"/>
  <c r="V212" i="47" s="1"/>
  <c r="G212" i="47"/>
  <c r="O212" i="47" s="1"/>
  <c r="P212" i="47" s="1"/>
  <c r="H212" i="47"/>
  <c r="Q212" i="47" s="1"/>
  <c r="R212" i="47" s="1"/>
  <c r="E212" i="47"/>
  <c r="F212" i="47"/>
  <c r="AE206" i="47" l="1"/>
  <c r="AF206" i="47" s="1"/>
  <c r="AE211" i="47"/>
  <c r="AF211" i="47" s="1"/>
  <c r="AE217" i="47"/>
  <c r="AF217" i="47" s="1"/>
  <c r="AE212" i="47"/>
  <c r="AF212" i="47" s="1"/>
  <c r="K217" i="47"/>
  <c r="L217" i="47" s="1"/>
  <c r="K212" i="47"/>
  <c r="L212" i="47" s="1"/>
  <c r="K206" i="47"/>
  <c r="L206" i="47" s="1"/>
  <c r="O217" i="47"/>
  <c r="P217" i="47" s="1"/>
  <c r="U211" i="47"/>
  <c r="V211" i="47" s="1"/>
  <c r="O211" i="47"/>
  <c r="P211" i="47" s="1"/>
  <c r="Q211" i="47"/>
  <c r="R211" i="47" s="1"/>
  <c r="M212" i="47"/>
  <c r="N212" i="47" s="1"/>
  <c r="M206" i="47"/>
  <c r="N206" i="47" s="1"/>
  <c r="M217" i="47"/>
  <c r="N217" i="47" s="1"/>
  <c r="M211" i="47"/>
  <c r="N211" i="47" s="1"/>
  <c r="K211" i="47"/>
  <c r="L211" i="47" s="1"/>
  <c r="G215" i="47"/>
  <c r="O215" i="47" s="1"/>
  <c r="P215" i="47" s="1"/>
  <c r="J215" i="47"/>
  <c r="U215" i="47" s="1"/>
  <c r="V215" i="47" s="1"/>
  <c r="I215" i="47"/>
  <c r="S215" i="47" s="1"/>
  <c r="T215" i="47" s="1"/>
  <c r="H215" i="47"/>
  <c r="Q215" i="47" s="1"/>
  <c r="R215" i="47" s="1"/>
  <c r="E215" i="47"/>
  <c r="F215" i="47"/>
  <c r="I221" i="47"/>
  <c r="S221" i="47" s="1"/>
  <c r="T221" i="47" s="1"/>
  <c r="H221" i="47"/>
  <c r="Q221" i="47" s="1"/>
  <c r="R221" i="47" s="1"/>
  <c r="G221" i="47"/>
  <c r="O221" i="47" s="1"/>
  <c r="P221" i="47" s="1"/>
  <c r="J221" i="47"/>
  <c r="U221" i="47" s="1"/>
  <c r="V221" i="47" s="1"/>
  <c r="E221" i="47"/>
  <c r="F221" i="47"/>
  <c r="J210" i="47"/>
  <c r="G210" i="47"/>
  <c r="O210" i="47" s="1"/>
  <c r="P210" i="47" s="1"/>
  <c r="H210" i="47"/>
  <c r="Q210" i="47" s="1"/>
  <c r="R210" i="47" s="1"/>
  <c r="I210" i="47"/>
  <c r="S210" i="47" s="1"/>
  <c r="T210" i="47" s="1"/>
  <c r="E210" i="47"/>
  <c r="F210" i="47"/>
  <c r="H216" i="47"/>
  <c r="G216" i="47"/>
  <c r="O216" i="47" s="1"/>
  <c r="P216" i="47" s="1"/>
  <c r="J216" i="47"/>
  <c r="I216" i="47"/>
  <c r="E216" i="47"/>
  <c r="F216" i="47"/>
  <c r="AE210" i="47" l="1"/>
  <c r="AF210" i="47" s="1"/>
  <c r="AE215" i="47"/>
  <c r="AF215" i="47" s="1"/>
  <c r="AE216" i="47"/>
  <c r="AF216" i="47" s="1"/>
  <c r="AE221" i="47"/>
  <c r="AF221" i="47" s="1"/>
  <c r="K221" i="47"/>
  <c r="L221" i="47" s="1"/>
  <c r="K215" i="47"/>
  <c r="L215" i="47" s="1"/>
  <c r="K210" i="47"/>
  <c r="L210" i="47" s="1"/>
  <c r="M216" i="47"/>
  <c r="N216" i="47" s="1"/>
  <c r="M210" i="47"/>
  <c r="N210" i="47" s="1"/>
  <c r="M221" i="47"/>
  <c r="N221" i="47" s="1"/>
  <c r="M215" i="47"/>
  <c r="N215" i="47" s="1"/>
  <c r="K216" i="47"/>
  <c r="L216" i="47" s="1"/>
  <c r="S216" i="47"/>
  <c r="T216" i="47" s="1"/>
  <c r="U216" i="47"/>
  <c r="V216" i="47" s="1"/>
  <c r="Q216" i="47"/>
  <c r="R216" i="47" s="1"/>
  <c r="AT73" i="51"/>
  <c r="U210" i="47"/>
  <c r="V210" i="47" s="1"/>
  <c r="AT74" i="51"/>
  <c r="AT75" i="51"/>
  <c r="H219" i="47"/>
  <c r="Q219" i="47" s="1"/>
  <c r="R219" i="47" s="1"/>
  <c r="G219" i="47"/>
  <c r="J219" i="47"/>
  <c r="U219" i="47" s="1"/>
  <c r="V219" i="47" s="1"/>
  <c r="I219" i="47"/>
  <c r="S219" i="47" s="1"/>
  <c r="T219" i="47" s="1"/>
  <c r="E219" i="47"/>
  <c r="F219" i="47"/>
  <c r="J225" i="47"/>
  <c r="I225" i="47"/>
  <c r="H225" i="47"/>
  <c r="G225" i="47"/>
  <c r="O225" i="47" s="1"/>
  <c r="P225" i="47" s="1"/>
  <c r="E225" i="47"/>
  <c r="F225" i="47"/>
  <c r="H214" i="47"/>
  <c r="I214" i="47"/>
  <c r="S214" i="47" s="1"/>
  <c r="T214" i="47" s="1"/>
  <c r="J214" i="47"/>
  <c r="U214" i="47" s="1"/>
  <c r="V214" i="47" s="1"/>
  <c r="G214" i="47"/>
  <c r="O214" i="47" s="1"/>
  <c r="P214" i="47" s="1"/>
  <c r="E214" i="47"/>
  <c r="F214" i="47"/>
  <c r="G220" i="47"/>
  <c r="H220" i="47"/>
  <c r="J220" i="47"/>
  <c r="I220" i="47"/>
  <c r="S220" i="47" s="1"/>
  <c r="T220" i="47" s="1"/>
  <c r="E220" i="47"/>
  <c r="F220" i="47"/>
  <c r="AE225" i="47" l="1"/>
  <c r="AF225" i="47" s="1"/>
  <c r="AE219" i="47"/>
  <c r="AF219" i="47" s="1"/>
  <c r="AE220" i="47"/>
  <c r="AF220" i="47" s="1"/>
  <c r="AE214" i="47"/>
  <c r="AF214" i="47" s="1"/>
  <c r="K220" i="47"/>
  <c r="L220" i="47" s="1"/>
  <c r="K219" i="47"/>
  <c r="L219" i="47" s="1"/>
  <c r="M225" i="47"/>
  <c r="N225" i="47" s="1"/>
  <c r="K214" i="47"/>
  <c r="L214" i="47" s="1"/>
  <c r="M220" i="47"/>
  <c r="N220" i="47" s="1"/>
  <c r="M219" i="47"/>
  <c r="N219" i="47" s="1"/>
  <c r="K225" i="47"/>
  <c r="L225" i="47" s="1"/>
  <c r="U220" i="47"/>
  <c r="V220" i="47" s="1"/>
  <c r="Q225" i="47"/>
  <c r="R225" i="47" s="1"/>
  <c r="S225" i="47"/>
  <c r="T225" i="47" s="1"/>
  <c r="O219" i="47"/>
  <c r="P219" i="47" s="1"/>
  <c r="M214" i="47"/>
  <c r="N214" i="47" s="1"/>
  <c r="Q220" i="47"/>
  <c r="R220" i="47" s="1"/>
  <c r="O220" i="47"/>
  <c r="P220" i="47" s="1"/>
  <c r="Q214" i="47"/>
  <c r="R214" i="47" s="1"/>
  <c r="AT76" i="51"/>
  <c r="U225" i="47"/>
  <c r="V225" i="47" s="1"/>
  <c r="I223" i="47"/>
  <c r="S223" i="47" s="1"/>
  <c r="T223" i="47" s="1"/>
  <c r="H223" i="47"/>
  <c r="G223" i="47"/>
  <c r="O223" i="47" s="1"/>
  <c r="P223" i="47" s="1"/>
  <c r="J223" i="47"/>
  <c r="E223" i="47"/>
  <c r="F223" i="47"/>
  <c r="H229" i="47"/>
  <c r="Q229" i="47" s="1"/>
  <c r="R229" i="47" s="1"/>
  <c r="G229" i="47"/>
  <c r="J229" i="47"/>
  <c r="I229" i="47"/>
  <c r="S229" i="47" s="1"/>
  <c r="T229" i="47" s="1"/>
  <c r="E229" i="47"/>
  <c r="F229" i="47"/>
  <c r="J218" i="47"/>
  <c r="U218" i="47" s="1"/>
  <c r="V218" i="47" s="1"/>
  <c r="H218" i="47"/>
  <c r="Q218" i="47" s="1"/>
  <c r="R218" i="47" s="1"/>
  <c r="I218" i="47"/>
  <c r="S218" i="47" s="1"/>
  <c r="T218" i="47" s="1"/>
  <c r="G218" i="47"/>
  <c r="O218" i="47" s="1"/>
  <c r="P218" i="47" s="1"/>
  <c r="E218" i="47"/>
  <c r="F218" i="47"/>
  <c r="H224" i="47"/>
  <c r="Q224" i="47" s="1"/>
  <c r="R224" i="47" s="1"/>
  <c r="G224" i="47"/>
  <c r="O224" i="47" s="1"/>
  <c r="P224" i="47" s="1"/>
  <c r="J224" i="47"/>
  <c r="U224" i="47" s="1"/>
  <c r="V224" i="47" s="1"/>
  <c r="I224" i="47"/>
  <c r="S224" i="47" s="1"/>
  <c r="T224" i="47" s="1"/>
  <c r="E224" i="47"/>
  <c r="F224" i="47"/>
  <c r="AE224" i="47" l="1"/>
  <c r="AF224" i="47" s="1"/>
  <c r="AE229" i="47"/>
  <c r="AF229" i="47" s="1"/>
  <c r="AE218" i="47"/>
  <c r="AF218" i="47" s="1"/>
  <c r="AE223" i="47"/>
  <c r="AF223" i="47" s="1"/>
  <c r="K224" i="47"/>
  <c r="L224" i="47" s="1"/>
  <c r="K218" i="47"/>
  <c r="L218" i="47" s="1"/>
  <c r="U223" i="47"/>
  <c r="V223" i="47" s="1"/>
  <c r="U229" i="47"/>
  <c r="V229" i="47" s="1"/>
  <c r="O229" i="47"/>
  <c r="P229" i="47" s="1"/>
  <c r="Q223" i="47"/>
  <c r="R223" i="47" s="1"/>
  <c r="M224" i="47"/>
  <c r="N224" i="47" s="1"/>
  <c r="M218" i="47"/>
  <c r="N218" i="47" s="1"/>
  <c r="M229" i="47"/>
  <c r="N229" i="47" s="1"/>
  <c r="M223" i="47"/>
  <c r="N223" i="47" s="1"/>
  <c r="K229" i="47"/>
  <c r="L229" i="47" s="1"/>
  <c r="K223" i="47"/>
  <c r="L223" i="47" s="1"/>
  <c r="J222" i="47"/>
  <c r="I222" i="47"/>
  <c r="G222" i="47"/>
  <c r="H222" i="47"/>
  <c r="Q222" i="47" s="1"/>
  <c r="R222" i="47" s="1"/>
  <c r="E222" i="47"/>
  <c r="F222" i="47"/>
  <c r="G233" i="47"/>
  <c r="O233" i="47" s="1"/>
  <c r="P233" i="47" s="1"/>
  <c r="J233" i="47"/>
  <c r="U233" i="47" s="1"/>
  <c r="V233" i="47" s="1"/>
  <c r="I233" i="47"/>
  <c r="S233" i="47" s="1"/>
  <c r="T233" i="47" s="1"/>
  <c r="H233" i="47"/>
  <c r="Q233" i="47" s="1"/>
  <c r="R233" i="47" s="1"/>
  <c r="E233" i="47"/>
  <c r="F233" i="47"/>
  <c r="J228" i="47"/>
  <c r="I228" i="47"/>
  <c r="S228" i="47" s="1"/>
  <c r="T228" i="47" s="1"/>
  <c r="H228" i="47"/>
  <c r="Q228" i="47" s="1"/>
  <c r="R228" i="47" s="1"/>
  <c r="G228" i="47"/>
  <c r="O228" i="47" s="1"/>
  <c r="P228" i="47" s="1"/>
  <c r="E228" i="47"/>
  <c r="F228" i="47"/>
  <c r="J227" i="47"/>
  <c r="U227" i="47" s="1"/>
  <c r="V227" i="47" s="1"/>
  <c r="I227" i="47"/>
  <c r="S227" i="47" s="1"/>
  <c r="T227" i="47" s="1"/>
  <c r="H227" i="47"/>
  <c r="Q227" i="47" s="1"/>
  <c r="R227" i="47" s="1"/>
  <c r="G227" i="47"/>
  <c r="O227" i="47" s="1"/>
  <c r="P227" i="47" s="1"/>
  <c r="E227" i="47"/>
  <c r="F227" i="47"/>
  <c r="AE222" i="47" l="1"/>
  <c r="AF222" i="47" s="1"/>
  <c r="AE233" i="47"/>
  <c r="AF233" i="47" s="1"/>
  <c r="AE228" i="47"/>
  <c r="AF228" i="47" s="1"/>
  <c r="AE227" i="47"/>
  <c r="AF227" i="47" s="1"/>
  <c r="K228" i="47"/>
  <c r="L228" i="47" s="1"/>
  <c r="K233" i="47"/>
  <c r="L233" i="47" s="1"/>
  <c r="K227" i="47"/>
  <c r="L227" i="47" s="1"/>
  <c r="K222" i="47"/>
  <c r="L222" i="47" s="1"/>
  <c r="M228" i="47"/>
  <c r="N228" i="47" s="1"/>
  <c r="M227" i="47"/>
  <c r="N227" i="47" s="1"/>
  <c r="M222" i="47"/>
  <c r="N222" i="47" s="1"/>
  <c r="O222" i="47"/>
  <c r="P222" i="47" s="1"/>
  <c r="M233" i="47"/>
  <c r="N233" i="47" s="1"/>
  <c r="S222" i="47"/>
  <c r="T222" i="47" s="1"/>
  <c r="U228" i="47"/>
  <c r="V228" i="47" s="1"/>
  <c r="U222" i="47"/>
  <c r="V222" i="47" s="1"/>
  <c r="J237" i="47"/>
  <c r="U237" i="47" s="1"/>
  <c r="V237" i="47" s="1"/>
  <c r="I237" i="47"/>
  <c r="S237" i="47" s="1"/>
  <c r="T237" i="47" s="1"/>
  <c r="H237" i="47"/>
  <c r="Q237" i="47" s="1"/>
  <c r="R237" i="47" s="1"/>
  <c r="G237" i="47"/>
  <c r="O237" i="47" s="1"/>
  <c r="P237" i="47" s="1"/>
  <c r="E237" i="47"/>
  <c r="F237" i="47"/>
  <c r="J231" i="47"/>
  <c r="H231" i="47"/>
  <c r="Q231" i="47" s="1"/>
  <c r="R231" i="47" s="1"/>
  <c r="I231" i="47"/>
  <c r="G231" i="47"/>
  <c r="E231" i="47"/>
  <c r="F231" i="47"/>
  <c r="J226" i="47"/>
  <c r="I226" i="47"/>
  <c r="S226" i="47" s="1"/>
  <c r="T226" i="47" s="1"/>
  <c r="G226" i="47"/>
  <c r="O226" i="47" s="1"/>
  <c r="P226" i="47" s="1"/>
  <c r="H226" i="47"/>
  <c r="Q226" i="47" s="1"/>
  <c r="R226" i="47" s="1"/>
  <c r="E226" i="47"/>
  <c r="F226" i="47"/>
  <c r="I232" i="47"/>
  <c r="S232" i="47" s="1"/>
  <c r="T232" i="47" s="1"/>
  <c r="G232" i="47"/>
  <c r="O232" i="47" s="1"/>
  <c r="P232" i="47" s="1"/>
  <c r="H232" i="47"/>
  <c r="J232" i="47"/>
  <c r="U232" i="47" s="1"/>
  <c r="V232" i="47" s="1"/>
  <c r="E232" i="47"/>
  <c r="F232" i="47"/>
  <c r="AE237" i="47" l="1"/>
  <c r="AF237" i="47" s="1"/>
  <c r="AE226" i="47"/>
  <c r="AF226" i="47" s="1"/>
  <c r="AE232" i="47"/>
  <c r="AF232" i="47" s="1"/>
  <c r="AE231" i="47"/>
  <c r="AF231" i="47" s="1"/>
  <c r="K237" i="47"/>
  <c r="L237" i="47" s="1"/>
  <c r="K226" i="47"/>
  <c r="L226" i="47" s="1"/>
  <c r="K231" i="47"/>
  <c r="L231" i="47" s="1"/>
  <c r="U226" i="47"/>
  <c r="V226" i="47" s="1"/>
  <c r="U231" i="47"/>
  <c r="V231" i="47" s="1"/>
  <c r="M226" i="47"/>
  <c r="N226" i="47" s="1"/>
  <c r="M237" i="47"/>
  <c r="N237" i="47" s="1"/>
  <c r="M231" i="47"/>
  <c r="N231" i="47" s="1"/>
  <c r="O231" i="47"/>
  <c r="P231" i="47" s="1"/>
  <c r="M232" i="47"/>
  <c r="N232" i="47" s="1"/>
  <c r="K232" i="47"/>
  <c r="L232" i="47" s="1"/>
  <c r="Q232" i="47"/>
  <c r="R232" i="47" s="1"/>
  <c r="S231" i="47"/>
  <c r="T231" i="47" s="1"/>
  <c r="J235" i="47"/>
  <c r="I235" i="47"/>
  <c r="S235" i="47" s="1"/>
  <c r="T235" i="47" s="1"/>
  <c r="G235" i="47"/>
  <c r="O235" i="47" s="1"/>
  <c r="P235" i="47" s="1"/>
  <c r="H235" i="47"/>
  <c r="Q235" i="47" s="1"/>
  <c r="R235" i="47" s="1"/>
  <c r="E235" i="47"/>
  <c r="F235" i="47"/>
  <c r="I230" i="47"/>
  <c r="S230" i="47" s="1"/>
  <c r="T230" i="47" s="1"/>
  <c r="J230" i="47"/>
  <c r="H230" i="47"/>
  <c r="Q230" i="47" s="1"/>
  <c r="R230" i="47" s="1"/>
  <c r="G230" i="47"/>
  <c r="O230" i="47" s="1"/>
  <c r="P230" i="47" s="1"/>
  <c r="E230" i="47"/>
  <c r="F230" i="47"/>
  <c r="I241" i="47"/>
  <c r="S241" i="47" s="1"/>
  <c r="T241" i="47" s="1"/>
  <c r="H241" i="47"/>
  <c r="J241" i="47"/>
  <c r="G241" i="47"/>
  <c r="O241" i="47" s="1"/>
  <c r="P241" i="47" s="1"/>
  <c r="E241" i="47"/>
  <c r="F241" i="47"/>
  <c r="J236" i="47"/>
  <c r="U236" i="47" s="1"/>
  <c r="V236" i="47" s="1"/>
  <c r="H236" i="47"/>
  <c r="Q236" i="47" s="1"/>
  <c r="R236" i="47" s="1"/>
  <c r="G236" i="47"/>
  <c r="O236" i="47" s="1"/>
  <c r="P236" i="47" s="1"/>
  <c r="I236" i="47"/>
  <c r="S236" i="47" s="1"/>
  <c r="T236" i="47" s="1"/>
  <c r="E236" i="47"/>
  <c r="F236" i="47"/>
  <c r="AE241" i="47" l="1"/>
  <c r="AF241" i="47" s="1"/>
  <c r="AE235" i="47"/>
  <c r="AF235" i="47" s="1"/>
  <c r="AE230" i="47"/>
  <c r="AF230" i="47" s="1"/>
  <c r="AE236" i="47"/>
  <c r="AF236" i="47" s="1"/>
  <c r="K235" i="47"/>
  <c r="L235" i="47" s="1"/>
  <c r="K236" i="47"/>
  <c r="L236" i="47" s="1"/>
  <c r="K230" i="47"/>
  <c r="L230" i="47" s="1"/>
  <c r="M230" i="47"/>
  <c r="N230" i="47" s="1"/>
  <c r="M235" i="47"/>
  <c r="N235" i="47" s="1"/>
  <c r="U241" i="47"/>
  <c r="V241" i="47" s="1"/>
  <c r="M236" i="47"/>
  <c r="N236" i="47" s="1"/>
  <c r="M241" i="47"/>
  <c r="N241" i="47" s="1"/>
  <c r="K241" i="47"/>
  <c r="L241" i="47" s="1"/>
  <c r="Q241" i="47"/>
  <c r="R241" i="47" s="1"/>
  <c r="AT77" i="51"/>
  <c r="U230" i="47"/>
  <c r="V230" i="47" s="1"/>
  <c r="U235" i="47"/>
  <c r="V235" i="47" s="1"/>
  <c r="J245" i="47"/>
  <c r="I245" i="47"/>
  <c r="S245" i="47" s="1"/>
  <c r="T245" i="47" s="1"/>
  <c r="H245" i="47"/>
  <c r="Q245" i="47" s="1"/>
  <c r="R245" i="47" s="1"/>
  <c r="G245" i="47"/>
  <c r="O245" i="47" s="1"/>
  <c r="P245" i="47" s="1"/>
  <c r="E245" i="47"/>
  <c r="F245" i="47"/>
  <c r="I234" i="47"/>
  <c r="S234" i="47" s="1"/>
  <c r="T234" i="47" s="1"/>
  <c r="G234" i="47"/>
  <c r="O234" i="47" s="1"/>
  <c r="P234" i="47" s="1"/>
  <c r="J234" i="47"/>
  <c r="H234" i="47"/>
  <c r="E234" i="47"/>
  <c r="F234" i="47"/>
  <c r="J239" i="47"/>
  <c r="U239" i="47" s="1"/>
  <c r="V239" i="47" s="1"/>
  <c r="G239" i="47"/>
  <c r="O239" i="47" s="1"/>
  <c r="P239" i="47" s="1"/>
  <c r="H239" i="47"/>
  <c r="Q239" i="47" s="1"/>
  <c r="R239" i="47" s="1"/>
  <c r="I239" i="47"/>
  <c r="S239" i="47" s="1"/>
  <c r="T239" i="47" s="1"/>
  <c r="E239" i="47"/>
  <c r="F239" i="47"/>
  <c r="H240" i="47"/>
  <c r="J240" i="47"/>
  <c r="I240" i="47"/>
  <c r="G240" i="47"/>
  <c r="E240" i="47"/>
  <c r="F240" i="47"/>
  <c r="AE239" i="47" l="1"/>
  <c r="AF239" i="47" s="1"/>
  <c r="AE245" i="47"/>
  <c r="AF245" i="47" s="1"/>
  <c r="AE240" i="47"/>
  <c r="AF240" i="47" s="1"/>
  <c r="AE234" i="47"/>
  <c r="AF234" i="47" s="1"/>
  <c r="K245" i="47"/>
  <c r="L245" i="47" s="1"/>
  <c r="K239" i="47"/>
  <c r="L239" i="47" s="1"/>
  <c r="Q240" i="47"/>
  <c r="R240" i="47" s="1"/>
  <c r="AT78" i="51"/>
  <c r="U245" i="47"/>
  <c r="V245" i="47" s="1"/>
  <c r="M240" i="47"/>
  <c r="N240" i="47" s="1"/>
  <c r="M239" i="47"/>
  <c r="N239" i="47" s="1"/>
  <c r="M234" i="47"/>
  <c r="N234" i="47" s="1"/>
  <c r="M245" i="47"/>
  <c r="N245" i="47" s="1"/>
  <c r="K240" i="47"/>
  <c r="L240" i="47" s="1"/>
  <c r="U240" i="47"/>
  <c r="V240" i="47" s="1"/>
  <c r="K234" i="47"/>
  <c r="L234" i="47" s="1"/>
  <c r="O240" i="47"/>
  <c r="P240" i="47" s="1"/>
  <c r="Q234" i="47"/>
  <c r="R234" i="47" s="1"/>
  <c r="S240" i="47"/>
  <c r="T240" i="47" s="1"/>
  <c r="U234" i="47"/>
  <c r="V234" i="47" s="1"/>
  <c r="J244" i="47"/>
  <c r="U244" i="47" s="1"/>
  <c r="V244" i="47" s="1"/>
  <c r="I244" i="47"/>
  <c r="S244" i="47" s="1"/>
  <c r="T244" i="47" s="1"/>
  <c r="H244" i="47"/>
  <c r="Q244" i="47" s="1"/>
  <c r="R244" i="47" s="1"/>
  <c r="G244" i="47"/>
  <c r="O244" i="47" s="1"/>
  <c r="P244" i="47" s="1"/>
  <c r="E244" i="47"/>
  <c r="F244" i="47"/>
  <c r="J238" i="47"/>
  <c r="U238" i="47" s="1"/>
  <c r="V238" i="47" s="1"/>
  <c r="I238" i="47"/>
  <c r="S238" i="47" s="1"/>
  <c r="T238" i="47" s="1"/>
  <c r="G238" i="47"/>
  <c r="H238" i="47"/>
  <c r="E238" i="47"/>
  <c r="F238" i="47"/>
  <c r="H249" i="47"/>
  <c r="G249" i="47"/>
  <c r="J249" i="47"/>
  <c r="I249" i="47"/>
  <c r="E249" i="47"/>
  <c r="F249" i="47"/>
  <c r="G243" i="47"/>
  <c r="O243" i="47" s="1"/>
  <c r="P243" i="47" s="1"/>
  <c r="J243" i="47"/>
  <c r="U243" i="47" s="1"/>
  <c r="V243" i="47" s="1"/>
  <c r="I243" i="47"/>
  <c r="H243" i="47"/>
  <c r="E243" i="47"/>
  <c r="F243" i="47"/>
  <c r="AE243" i="47" l="1"/>
  <c r="AF243" i="47" s="1"/>
  <c r="AE238" i="47"/>
  <c r="AF238" i="47" s="1"/>
  <c r="AE249" i="47"/>
  <c r="AF249" i="47" s="1"/>
  <c r="AE244" i="47"/>
  <c r="AF244" i="47" s="1"/>
  <c r="K238" i="47"/>
  <c r="L238" i="47" s="1"/>
  <c r="K249" i="47"/>
  <c r="L249" i="47" s="1"/>
  <c r="K244" i="47"/>
  <c r="L244" i="47" s="1"/>
  <c r="S243" i="47"/>
  <c r="T243" i="47" s="1"/>
  <c r="O238" i="47"/>
  <c r="P238" i="47" s="1"/>
  <c r="M243" i="47"/>
  <c r="N243" i="47" s="1"/>
  <c r="M249" i="47"/>
  <c r="N249" i="47" s="1"/>
  <c r="M238" i="47"/>
  <c r="N238" i="47" s="1"/>
  <c r="M244" i="47"/>
  <c r="N244" i="47" s="1"/>
  <c r="Q243" i="47"/>
  <c r="R243" i="47" s="1"/>
  <c r="S249" i="47"/>
  <c r="T249" i="47" s="1"/>
  <c r="Q238" i="47"/>
  <c r="R238" i="47" s="1"/>
  <c r="U249" i="47"/>
  <c r="V249" i="47" s="1"/>
  <c r="K243" i="47"/>
  <c r="L243" i="47" s="1"/>
  <c r="O249" i="47"/>
  <c r="P249" i="47" s="1"/>
  <c r="Q249" i="47"/>
  <c r="R249" i="47" s="1"/>
  <c r="G247" i="47"/>
  <c r="H247" i="47"/>
  <c r="J247" i="47"/>
  <c r="I247" i="47"/>
  <c r="S247" i="47" s="1"/>
  <c r="T247" i="47" s="1"/>
  <c r="E247" i="47"/>
  <c r="F247" i="47"/>
  <c r="J242" i="47"/>
  <c r="U242" i="47" s="1"/>
  <c r="V242" i="47" s="1"/>
  <c r="I242" i="47"/>
  <c r="S242" i="47" s="1"/>
  <c r="T242" i="47" s="1"/>
  <c r="H242" i="47"/>
  <c r="Q242" i="47" s="1"/>
  <c r="R242" i="47" s="1"/>
  <c r="G242" i="47"/>
  <c r="O242" i="47" s="1"/>
  <c r="P242" i="47" s="1"/>
  <c r="E242" i="47"/>
  <c r="F242" i="47"/>
  <c r="J253" i="47"/>
  <c r="I253" i="47"/>
  <c r="S253" i="47" s="1"/>
  <c r="T253" i="47" s="1"/>
  <c r="G253" i="47"/>
  <c r="H253" i="47"/>
  <c r="Q253" i="47" s="1"/>
  <c r="R253" i="47" s="1"/>
  <c r="E253" i="47"/>
  <c r="F253" i="47"/>
  <c r="G248" i="47"/>
  <c r="O248" i="47" s="1"/>
  <c r="P248" i="47" s="1"/>
  <c r="J248" i="47"/>
  <c r="I248" i="47"/>
  <c r="S248" i="47" s="1"/>
  <c r="T248" i="47" s="1"/>
  <c r="H248" i="47"/>
  <c r="Q248" i="47" s="1"/>
  <c r="R248" i="47" s="1"/>
  <c r="E248" i="47"/>
  <c r="F248" i="47"/>
  <c r="AE248" i="47" l="1"/>
  <c r="AF248" i="47" s="1"/>
  <c r="AE242" i="47"/>
  <c r="AF242" i="47" s="1"/>
  <c r="AE253" i="47"/>
  <c r="AF253" i="47" s="1"/>
  <c r="AE247" i="47"/>
  <c r="AF247" i="47" s="1"/>
  <c r="K253" i="47"/>
  <c r="L253" i="47" s="1"/>
  <c r="K242" i="47"/>
  <c r="L242" i="47" s="1"/>
  <c r="K248" i="47"/>
  <c r="L248" i="47" s="1"/>
  <c r="M248" i="47"/>
  <c r="N248" i="47" s="1"/>
  <c r="K247" i="47"/>
  <c r="L247" i="47" s="1"/>
  <c r="M242" i="47"/>
  <c r="N242" i="47" s="1"/>
  <c r="M247" i="47"/>
  <c r="N247" i="47" s="1"/>
  <c r="O253" i="47"/>
  <c r="P253" i="47" s="1"/>
  <c r="U247" i="47"/>
  <c r="V247" i="47" s="1"/>
  <c r="M253" i="47"/>
  <c r="N253" i="47" s="1"/>
  <c r="Q247" i="47"/>
  <c r="R247" i="47" s="1"/>
  <c r="AT79" i="51"/>
  <c r="U248" i="47"/>
  <c r="V248" i="47" s="1"/>
  <c r="U253" i="47"/>
  <c r="V253" i="47" s="1"/>
  <c r="O247" i="47"/>
  <c r="P247" i="47" s="1"/>
  <c r="G251" i="47"/>
  <c r="O251" i="47" s="1"/>
  <c r="P251" i="47" s="1"/>
  <c r="J251" i="47"/>
  <c r="U251" i="47" s="1"/>
  <c r="V251" i="47" s="1"/>
  <c r="I251" i="47"/>
  <c r="S251" i="47" s="1"/>
  <c r="T251" i="47" s="1"/>
  <c r="H251" i="47"/>
  <c r="Q251" i="47" s="1"/>
  <c r="R251" i="47" s="1"/>
  <c r="E251" i="47"/>
  <c r="F251" i="47"/>
  <c r="H252" i="47"/>
  <c r="G252" i="47"/>
  <c r="O252" i="47" s="1"/>
  <c r="P252" i="47" s="1"/>
  <c r="J252" i="47"/>
  <c r="I252" i="47"/>
  <c r="S252" i="47" s="1"/>
  <c r="T252" i="47" s="1"/>
  <c r="E252" i="47"/>
  <c r="F252" i="47"/>
  <c r="J246" i="47"/>
  <c r="U246" i="47" s="1"/>
  <c r="V246" i="47" s="1"/>
  <c r="I246" i="47"/>
  <c r="S246" i="47" s="1"/>
  <c r="T246" i="47" s="1"/>
  <c r="H246" i="47"/>
  <c r="Q246" i="47" s="1"/>
  <c r="R246" i="47" s="1"/>
  <c r="G246" i="47"/>
  <c r="E246" i="47"/>
  <c r="F246" i="47"/>
  <c r="J257" i="47"/>
  <c r="U257" i="47" s="1"/>
  <c r="V257" i="47" s="1"/>
  <c r="H257" i="47"/>
  <c r="Q257" i="47" s="1"/>
  <c r="R257" i="47" s="1"/>
  <c r="G257" i="47"/>
  <c r="O257" i="47" s="1"/>
  <c r="P257" i="47" s="1"/>
  <c r="I257" i="47"/>
  <c r="S257" i="47" s="1"/>
  <c r="T257" i="47" s="1"/>
  <c r="E257" i="47"/>
  <c r="F257" i="47"/>
  <c r="AE246" i="47" l="1"/>
  <c r="AF246" i="47" s="1"/>
  <c r="AE251" i="47"/>
  <c r="AF251" i="47" s="1"/>
  <c r="AE252" i="47"/>
  <c r="AF252" i="47" s="1"/>
  <c r="AE257" i="47"/>
  <c r="AF257" i="47" s="1"/>
  <c r="K251" i="47"/>
  <c r="L251" i="47" s="1"/>
  <c r="K246" i="47"/>
  <c r="L246" i="47" s="1"/>
  <c r="K257" i="47"/>
  <c r="L257" i="47" s="1"/>
  <c r="O246" i="47"/>
  <c r="P246" i="47" s="1"/>
  <c r="M257" i="47"/>
  <c r="N257" i="47" s="1"/>
  <c r="M246" i="47"/>
  <c r="N246" i="47" s="1"/>
  <c r="M252" i="47"/>
  <c r="N252" i="47" s="1"/>
  <c r="M251" i="47"/>
  <c r="N251" i="47" s="1"/>
  <c r="U252" i="47"/>
  <c r="V252" i="47" s="1"/>
  <c r="Q252" i="47"/>
  <c r="R252" i="47" s="1"/>
  <c r="K252" i="47"/>
  <c r="L252" i="47" s="1"/>
  <c r="J256" i="47"/>
  <c r="U256" i="47" s="1"/>
  <c r="V256" i="47" s="1"/>
  <c r="I256" i="47"/>
  <c r="S256" i="47" s="1"/>
  <c r="T256" i="47" s="1"/>
  <c r="H256" i="47"/>
  <c r="Q256" i="47" s="1"/>
  <c r="R256" i="47" s="1"/>
  <c r="G256" i="47"/>
  <c r="E256" i="47"/>
  <c r="F256" i="47"/>
  <c r="J255" i="47"/>
  <c r="I255" i="47"/>
  <c r="S255" i="47" s="1"/>
  <c r="T255" i="47" s="1"/>
  <c r="H255" i="47"/>
  <c r="Q255" i="47" s="1"/>
  <c r="R255" i="47" s="1"/>
  <c r="G255" i="47"/>
  <c r="E255" i="47"/>
  <c r="F255" i="47"/>
  <c r="I261" i="47"/>
  <c r="H261" i="47"/>
  <c r="G261" i="47"/>
  <c r="O261" i="47" s="1"/>
  <c r="P261" i="47" s="1"/>
  <c r="J261" i="47"/>
  <c r="U261" i="47" s="1"/>
  <c r="V261" i="47" s="1"/>
  <c r="E261" i="47"/>
  <c r="F261" i="47"/>
  <c r="G250" i="47"/>
  <c r="O250" i="47" s="1"/>
  <c r="P250" i="47" s="1"/>
  <c r="H250" i="47"/>
  <c r="J250" i="47"/>
  <c r="U250" i="47" s="1"/>
  <c r="V250" i="47" s="1"/>
  <c r="I250" i="47"/>
  <c r="S250" i="47" s="1"/>
  <c r="T250" i="47" s="1"/>
  <c r="E250" i="47"/>
  <c r="F250" i="47"/>
  <c r="AE256" i="47" l="1"/>
  <c r="AF256" i="47" s="1"/>
  <c r="AE261" i="47"/>
  <c r="AF261" i="47" s="1"/>
  <c r="AE250" i="47"/>
  <c r="AF250" i="47" s="1"/>
  <c r="AE255" i="47"/>
  <c r="AF255" i="47" s="1"/>
  <c r="K256" i="47"/>
  <c r="L256" i="47" s="1"/>
  <c r="K255" i="47"/>
  <c r="L255" i="47" s="1"/>
  <c r="O256" i="47"/>
  <c r="P256" i="47" s="1"/>
  <c r="Q250" i="47"/>
  <c r="R250" i="47" s="1"/>
  <c r="S261" i="47"/>
  <c r="T261" i="47" s="1"/>
  <c r="AT82" i="51"/>
  <c r="U255" i="47"/>
  <c r="V255" i="47" s="1"/>
  <c r="Q261" i="47"/>
  <c r="R261" i="47" s="1"/>
  <c r="M250" i="47"/>
  <c r="N250" i="47" s="1"/>
  <c r="M261" i="47"/>
  <c r="N261" i="47" s="1"/>
  <c r="M255" i="47"/>
  <c r="N255" i="47" s="1"/>
  <c r="M256" i="47"/>
  <c r="N256" i="47" s="1"/>
  <c r="O255" i="47"/>
  <c r="P255" i="47" s="1"/>
  <c r="K250" i="47"/>
  <c r="L250" i="47" s="1"/>
  <c r="K261" i="47"/>
  <c r="L261" i="47" s="1"/>
  <c r="AT80" i="51"/>
  <c r="AT81" i="51"/>
  <c r="H265" i="47"/>
  <c r="Q265" i="47" s="1"/>
  <c r="R265" i="47" s="1"/>
  <c r="G265" i="47"/>
  <c r="O265" i="47" s="1"/>
  <c r="P265" i="47" s="1"/>
  <c r="J265" i="47"/>
  <c r="I265" i="47"/>
  <c r="E265" i="47"/>
  <c r="F265" i="47"/>
  <c r="I259" i="47"/>
  <c r="S259" i="47" s="1"/>
  <c r="T259" i="47" s="1"/>
  <c r="H259" i="47"/>
  <c r="J259" i="47"/>
  <c r="G259" i="47"/>
  <c r="O259" i="47" s="1"/>
  <c r="P259" i="47" s="1"/>
  <c r="E259" i="47"/>
  <c r="F259" i="47"/>
  <c r="H260" i="47"/>
  <c r="Q260" i="47" s="1"/>
  <c r="R260" i="47" s="1"/>
  <c r="I260" i="47"/>
  <c r="S260" i="47" s="1"/>
  <c r="T260" i="47" s="1"/>
  <c r="J260" i="47"/>
  <c r="U260" i="47" s="1"/>
  <c r="V260" i="47" s="1"/>
  <c r="G260" i="47"/>
  <c r="O260" i="47" s="1"/>
  <c r="P260" i="47" s="1"/>
  <c r="E260" i="47"/>
  <c r="F260" i="47"/>
  <c r="I254" i="47"/>
  <c r="S254" i="47" s="1"/>
  <c r="T254" i="47" s="1"/>
  <c r="J254" i="47"/>
  <c r="U254" i="47" s="1"/>
  <c r="V254" i="47" s="1"/>
  <c r="G254" i="47"/>
  <c r="O254" i="47" s="1"/>
  <c r="P254" i="47" s="1"/>
  <c r="H254" i="47"/>
  <c r="Q254" i="47" s="1"/>
  <c r="R254" i="47" s="1"/>
  <c r="E254" i="47"/>
  <c r="F254" i="47"/>
  <c r="AE260" i="47" l="1"/>
  <c r="AF260" i="47" s="1"/>
  <c r="AE265" i="47"/>
  <c r="AF265" i="47" s="1"/>
  <c r="AE254" i="47"/>
  <c r="AF254" i="47" s="1"/>
  <c r="AE259" i="47"/>
  <c r="AF259" i="47" s="1"/>
  <c r="K254" i="47"/>
  <c r="L254" i="47" s="1"/>
  <c r="K259" i="47"/>
  <c r="L259" i="47" s="1"/>
  <c r="K260" i="47"/>
  <c r="L260" i="47" s="1"/>
  <c r="K265" i="47"/>
  <c r="L265" i="47" s="1"/>
  <c r="S265" i="47"/>
  <c r="T265" i="47" s="1"/>
  <c r="U259" i="47"/>
  <c r="V259" i="47" s="1"/>
  <c r="AT84" i="51"/>
  <c r="U265" i="47"/>
  <c r="V265" i="47" s="1"/>
  <c r="Q259" i="47"/>
  <c r="R259" i="47" s="1"/>
  <c r="M254" i="47"/>
  <c r="N254" i="47" s="1"/>
  <c r="M260" i="47"/>
  <c r="N260" i="47" s="1"/>
  <c r="M259" i="47"/>
  <c r="N259" i="47" s="1"/>
  <c r="M265" i="47"/>
  <c r="N265" i="47" s="1"/>
  <c r="J264" i="47"/>
  <c r="U264" i="47" s="1"/>
  <c r="V264" i="47" s="1"/>
  <c r="I264" i="47"/>
  <c r="G264" i="47"/>
  <c r="O264" i="47" s="1"/>
  <c r="P264" i="47" s="1"/>
  <c r="H264" i="47"/>
  <c r="E264" i="47"/>
  <c r="F264" i="47"/>
  <c r="H269" i="47"/>
  <c r="Q269" i="47" s="1"/>
  <c r="R269" i="47" s="1"/>
  <c r="J269" i="47"/>
  <c r="I269" i="47"/>
  <c r="S269" i="47" s="1"/>
  <c r="T269" i="47" s="1"/>
  <c r="G269" i="47"/>
  <c r="E269" i="47"/>
  <c r="F269" i="47"/>
  <c r="J258" i="47"/>
  <c r="H258" i="47"/>
  <c r="Q258" i="47" s="1"/>
  <c r="R258" i="47" s="1"/>
  <c r="I258" i="47"/>
  <c r="G258" i="47"/>
  <c r="E258" i="47"/>
  <c r="F258" i="47"/>
  <c r="I263" i="47"/>
  <c r="S263" i="47" s="1"/>
  <c r="T263" i="47" s="1"/>
  <c r="H263" i="47"/>
  <c r="Q263" i="47" s="1"/>
  <c r="R263" i="47" s="1"/>
  <c r="G263" i="47"/>
  <c r="J263" i="47"/>
  <c r="E263" i="47"/>
  <c r="F263" i="47"/>
  <c r="AE264" i="47" l="1"/>
  <c r="AF264" i="47" s="1"/>
  <c r="AE258" i="47"/>
  <c r="AF258" i="47" s="1"/>
  <c r="AE263" i="47"/>
  <c r="AF263" i="47" s="1"/>
  <c r="AE269" i="47"/>
  <c r="AF269" i="47" s="1"/>
  <c r="K263" i="47"/>
  <c r="L263" i="47" s="1"/>
  <c r="K269" i="47"/>
  <c r="L269" i="47" s="1"/>
  <c r="AT83" i="51"/>
  <c r="U258" i="47"/>
  <c r="V258" i="47" s="1"/>
  <c r="O263" i="47"/>
  <c r="P263" i="47" s="1"/>
  <c r="S264" i="47"/>
  <c r="T264" i="47" s="1"/>
  <c r="M258" i="47"/>
  <c r="N258" i="47" s="1"/>
  <c r="M269" i="47"/>
  <c r="N269" i="47" s="1"/>
  <c r="M264" i="47"/>
  <c r="N264" i="47" s="1"/>
  <c r="K258" i="47"/>
  <c r="L258" i="47" s="1"/>
  <c r="K264" i="47"/>
  <c r="L264" i="47" s="1"/>
  <c r="U269" i="47"/>
  <c r="V269" i="47" s="1"/>
  <c r="M263" i="47"/>
  <c r="N263" i="47" s="1"/>
  <c r="U263" i="47"/>
  <c r="V263" i="47" s="1"/>
  <c r="O258" i="47"/>
  <c r="P258" i="47" s="1"/>
  <c r="O269" i="47"/>
  <c r="P269" i="47" s="1"/>
  <c r="Q264" i="47"/>
  <c r="R264" i="47" s="1"/>
  <c r="S258" i="47"/>
  <c r="T258" i="47" s="1"/>
  <c r="J273" i="47"/>
  <c r="U273" i="47" s="1"/>
  <c r="V273" i="47" s="1"/>
  <c r="I273" i="47"/>
  <c r="H273" i="47"/>
  <c r="G273" i="47"/>
  <c r="O273" i="47" s="1"/>
  <c r="P273" i="47" s="1"/>
  <c r="E273" i="47"/>
  <c r="F273" i="47"/>
  <c r="H262" i="47"/>
  <c r="Q262" i="47" s="1"/>
  <c r="R262" i="47" s="1"/>
  <c r="J262" i="47"/>
  <c r="I262" i="47"/>
  <c r="G262" i="47"/>
  <c r="O262" i="47" s="1"/>
  <c r="P262" i="47" s="1"/>
  <c r="E262" i="47"/>
  <c r="F262" i="47"/>
  <c r="H267" i="47"/>
  <c r="G267" i="47"/>
  <c r="O267" i="47" s="1"/>
  <c r="P267" i="47" s="1"/>
  <c r="J267" i="47"/>
  <c r="U267" i="47" s="1"/>
  <c r="V267" i="47" s="1"/>
  <c r="I267" i="47"/>
  <c r="E267" i="47"/>
  <c r="F267" i="47"/>
  <c r="J268" i="47"/>
  <c r="I268" i="47"/>
  <c r="G268" i="47"/>
  <c r="O268" i="47" s="1"/>
  <c r="P268" i="47" s="1"/>
  <c r="H268" i="47"/>
  <c r="Q268" i="47" s="1"/>
  <c r="R268" i="47" s="1"/>
  <c r="E268" i="47"/>
  <c r="F268" i="47"/>
  <c r="AE268" i="47" l="1"/>
  <c r="AF268" i="47" s="1"/>
  <c r="AE273" i="47"/>
  <c r="AF273" i="47" s="1"/>
  <c r="AE262" i="47"/>
  <c r="AF262" i="47" s="1"/>
  <c r="AE267" i="47"/>
  <c r="AF267" i="47" s="1"/>
  <c r="K268" i="47"/>
  <c r="L268" i="47" s="1"/>
  <c r="U268" i="47"/>
  <c r="V268" i="47" s="1"/>
  <c r="Q267" i="47"/>
  <c r="R267" i="47" s="1"/>
  <c r="U262" i="47"/>
  <c r="V262" i="47" s="1"/>
  <c r="M268" i="47"/>
  <c r="N268" i="47" s="1"/>
  <c r="M267" i="47"/>
  <c r="N267" i="47" s="1"/>
  <c r="M262" i="47"/>
  <c r="N262" i="47" s="1"/>
  <c r="M273" i="47"/>
  <c r="N273" i="47" s="1"/>
  <c r="S268" i="47"/>
  <c r="T268" i="47" s="1"/>
  <c r="K262" i="47"/>
  <c r="L262" i="47" s="1"/>
  <c r="S273" i="47"/>
  <c r="T273" i="47" s="1"/>
  <c r="K267" i="47"/>
  <c r="L267" i="47" s="1"/>
  <c r="K273" i="47"/>
  <c r="L273" i="47" s="1"/>
  <c r="S267" i="47"/>
  <c r="T267" i="47" s="1"/>
  <c r="S262" i="47"/>
  <c r="T262" i="47" s="1"/>
  <c r="Q273" i="47"/>
  <c r="R273" i="47" s="1"/>
  <c r="I266" i="47"/>
  <c r="S266" i="47" s="1"/>
  <c r="T266" i="47" s="1"/>
  <c r="H266" i="47"/>
  <c r="G266" i="47"/>
  <c r="J266" i="47"/>
  <c r="E266" i="47"/>
  <c r="F266" i="47"/>
  <c r="J272" i="47"/>
  <c r="U272" i="47" s="1"/>
  <c r="V272" i="47" s="1"/>
  <c r="I272" i="47"/>
  <c r="S272" i="47" s="1"/>
  <c r="T272" i="47" s="1"/>
  <c r="G272" i="47"/>
  <c r="H272" i="47"/>
  <c r="E272" i="47"/>
  <c r="F272" i="47"/>
  <c r="I277" i="47"/>
  <c r="H277" i="47"/>
  <c r="Q277" i="47" s="1"/>
  <c r="R277" i="47" s="1"/>
  <c r="G277" i="47"/>
  <c r="J277" i="47"/>
  <c r="E277" i="47"/>
  <c r="F277" i="47"/>
  <c r="J271" i="47"/>
  <c r="U271" i="47" s="1"/>
  <c r="V271" i="47" s="1"/>
  <c r="I271" i="47"/>
  <c r="G271" i="47"/>
  <c r="H271" i="47"/>
  <c r="Q271" i="47" s="1"/>
  <c r="R271" i="47" s="1"/>
  <c r="E271" i="47"/>
  <c r="F271" i="47"/>
  <c r="AE271" i="47" l="1"/>
  <c r="AF271" i="47" s="1"/>
  <c r="AE272" i="47"/>
  <c r="AF272" i="47" s="1"/>
  <c r="AE277" i="47"/>
  <c r="AF277" i="47" s="1"/>
  <c r="AE266" i="47"/>
  <c r="AF266" i="47" s="1"/>
  <c r="K266" i="47"/>
  <c r="L266" i="47" s="1"/>
  <c r="K277" i="47"/>
  <c r="L277" i="47" s="1"/>
  <c r="K272" i="47"/>
  <c r="L272" i="47" s="1"/>
  <c r="S271" i="47"/>
  <c r="T271" i="47" s="1"/>
  <c r="Q266" i="47"/>
  <c r="R266" i="47" s="1"/>
  <c r="S277" i="47"/>
  <c r="T277" i="47" s="1"/>
  <c r="M271" i="47"/>
  <c r="N271" i="47" s="1"/>
  <c r="M266" i="47"/>
  <c r="N266" i="47" s="1"/>
  <c r="M277" i="47"/>
  <c r="N277" i="47" s="1"/>
  <c r="Q272" i="47"/>
  <c r="R272" i="47" s="1"/>
  <c r="U266" i="47"/>
  <c r="V266" i="47" s="1"/>
  <c r="M272" i="47"/>
  <c r="N272" i="47" s="1"/>
  <c r="K271" i="47"/>
  <c r="L271" i="47" s="1"/>
  <c r="U277" i="47"/>
  <c r="V277" i="47" s="1"/>
  <c r="O271" i="47"/>
  <c r="P271" i="47" s="1"/>
  <c r="O277" i="47"/>
  <c r="P277" i="47" s="1"/>
  <c r="O272" i="47"/>
  <c r="P272" i="47" s="1"/>
  <c r="O266" i="47"/>
  <c r="P266" i="47" s="1"/>
  <c r="I275" i="47"/>
  <c r="S275" i="47" s="1"/>
  <c r="T275" i="47" s="1"/>
  <c r="G275" i="47"/>
  <c r="H275" i="47"/>
  <c r="J275" i="47"/>
  <c r="E275" i="47"/>
  <c r="F275" i="47"/>
  <c r="J276" i="47"/>
  <c r="U276" i="47" s="1"/>
  <c r="V276" i="47" s="1"/>
  <c r="I276" i="47"/>
  <c r="S276" i="47" s="1"/>
  <c r="T276" i="47" s="1"/>
  <c r="G276" i="47"/>
  <c r="O276" i="47" s="1"/>
  <c r="P276" i="47" s="1"/>
  <c r="H276" i="47"/>
  <c r="E276" i="47"/>
  <c r="F276" i="47"/>
  <c r="I281" i="47"/>
  <c r="S281" i="47" s="1"/>
  <c r="T281" i="47" s="1"/>
  <c r="J281" i="47"/>
  <c r="U281" i="47" s="1"/>
  <c r="V281" i="47" s="1"/>
  <c r="H281" i="47"/>
  <c r="Q281" i="47" s="1"/>
  <c r="R281" i="47" s="1"/>
  <c r="G281" i="47"/>
  <c r="E281" i="47"/>
  <c r="F281" i="47"/>
  <c r="H270" i="47"/>
  <c r="G270" i="47"/>
  <c r="O270" i="47" s="1"/>
  <c r="P270" i="47" s="1"/>
  <c r="J270" i="47"/>
  <c r="I270" i="47"/>
  <c r="S270" i="47" s="1"/>
  <c r="T270" i="47" s="1"/>
  <c r="E270" i="47"/>
  <c r="F270" i="47"/>
  <c r="AE276" i="47" l="1"/>
  <c r="AF276" i="47" s="1"/>
  <c r="AE270" i="47"/>
  <c r="AF270" i="47" s="1"/>
  <c r="AE275" i="47"/>
  <c r="AF275" i="47" s="1"/>
  <c r="AE281" i="47"/>
  <c r="AF281" i="47" s="1"/>
  <c r="K275" i="47"/>
  <c r="L275" i="47" s="1"/>
  <c r="K281" i="47"/>
  <c r="L281" i="47" s="1"/>
  <c r="Q270" i="47"/>
  <c r="R270" i="47" s="1"/>
  <c r="O275" i="47"/>
  <c r="P275" i="47" s="1"/>
  <c r="M275" i="47"/>
  <c r="N275" i="47" s="1"/>
  <c r="M281" i="47"/>
  <c r="N281" i="47" s="1"/>
  <c r="K270" i="47"/>
  <c r="L270" i="47" s="1"/>
  <c r="O281" i="47"/>
  <c r="P281" i="47" s="1"/>
  <c r="Q276" i="47"/>
  <c r="R276" i="47" s="1"/>
  <c r="U275" i="47"/>
  <c r="V275" i="47" s="1"/>
  <c r="M270" i="47"/>
  <c r="N270" i="47" s="1"/>
  <c r="M276" i="47"/>
  <c r="N276" i="47" s="1"/>
  <c r="K276" i="47"/>
  <c r="L276" i="47" s="1"/>
  <c r="AT85" i="51"/>
  <c r="U270" i="47"/>
  <c r="V270" i="47" s="1"/>
  <c r="Q275" i="47"/>
  <c r="R275" i="47" s="1"/>
  <c r="AT86" i="51"/>
  <c r="AT87" i="51"/>
  <c r="J285" i="47"/>
  <c r="U285" i="47" s="1"/>
  <c r="V285" i="47" s="1"/>
  <c r="I285" i="47"/>
  <c r="H285" i="47"/>
  <c r="G285" i="47"/>
  <c r="O285" i="47" s="1"/>
  <c r="P285" i="47" s="1"/>
  <c r="E285" i="47"/>
  <c r="F285" i="47"/>
  <c r="H280" i="47"/>
  <c r="Q280" i="47" s="1"/>
  <c r="R280" i="47" s="1"/>
  <c r="I280" i="47"/>
  <c r="J280" i="47"/>
  <c r="G280" i="47"/>
  <c r="O280" i="47" s="1"/>
  <c r="P280" i="47" s="1"/>
  <c r="E280" i="47"/>
  <c r="F280" i="47"/>
  <c r="J274" i="47"/>
  <c r="U274" i="47" s="1"/>
  <c r="V274" i="47" s="1"/>
  <c r="I274" i="47"/>
  <c r="G274" i="47"/>
  <c r="H274" i="47"/>
  <c r="Q274" i="47" s="1"/>
  <c r="R274" i="47" s="1"/>
  <c r="E274" i="47"/>
  <c r="F274" i="47"/>
  <c r="J279" i="47"/>
  <c r="U279" i="47" s="1"/>
  <c r="V279" i="47" s="1"/>
  <c r="I279" i="47"/>
  <c r="H279" i="47"/>
  <c r="G279" i="47"/>
  <c r="O279" i="47" s="1"/>
  <c r="P279" i="47" s="1"/>
  <c r="E279" i="47"/>
  <c r="F279" i="47"/>
  <c r="AE279" i="47" l="1"/>
  <c r="AF279" i="47" s="1"/>
  <c r="AE280" i="47"/>
  <c r="AF280" i="47" s="1"/>
  <c r="AE285" i="47"/>
  <c r="AF285" i="47" s="1"/>
  <c r="AE274" i="47"/>
  <c r="AF274" i="47" s="1"/>
  <c r="Q279" i="47"/>
  <c r="R279" i="47" s="1"/>
  <c r="O274" i="47"/>
  <c r="P274" i="47" s="1"/>
  <c r="S279" i="47"/>
  <c r="T279" i="47" s="1"/>
  <c r="U280" i="47"/>
  <c r="V280" i="47" s="1"/>
  <c r="Q285" i="47"/>
  <c r="R285" i="47" s="1"/>
  <c r="S280" i="47"/>
  <c r="T280" i="47" s="1"/>
  <c r="S285" i="47"/>
  <c r="T285" i="47" s="1"/>
  <c r="M274" i="47"/>
  <c r="N274" i="47" s="1"/>
  <c r="M285" i="47"/>
  <c r="N285" i="47" s="1"/>
  <c r="S274" i="47"/>
  <c r="T274" i="47" s="1"/>
  <c r="M279" i="47"/>
  <c r="N279" i="47" s="1"/>
  <c r="M280" i="47"/>
  <c r="N280" i="47" s="1"/>
  <c r="K279" i="47"/>
  <c r="L279" i="47" s="1"/>
  <c r="K274" i="47"/>
  <c r="L274" i="47" s="1"/>
  <c r="K280" i="47"/>
  <c r="L280" i="47" s="1"/>
  <c r="K285" i="47"/>
  <c r="L285" i="47" s="1"/>
  <c r="I284" i="47"/>
  <c r="S284" i="47" s="1"/>
  <c r="T284" i="47" s="1"/>
  <c r="H284" i="47"/>
  <c r="G284" i="47"/>
  <c r="J284" i="47"/>
  <c r="E284" i="47"/>
  <c r="F284" i="47"/>
  <c r="G283" i="47"/>
  <c r="O283" i="47" s="1"/>
  <c r="P283" i="47" s="1"/>
  <c r="H283" i="47"/>
  <c r="Q283" i="47" s="1"/>
  <c r="R283" i="47" s="1"/>
  <c r="J283" i="47"/>
  <c r="U283" i="47" s="1"/>
  <c r="V283" i="47" s="1"/>
  <c r="I283" i="47"/>
  <c r="E283" i="47"/>
  <c r="F283" i="47"/>
  <c r="J289" i="47"/>
  <c r="U289" i="47" s="1"/>
  <c r="V289" i="47" s="1"/>
  <c r="I289" i="47"/>
  <c r="H289" i="47"/>
  <c r="Q289" i="47" s="1"/>
  <c r="R289" i="47" s="1"/>
  <c r="G289" i="47"/>
  <c r="E289" i="47"/>
  <c r="F289" i="47"/>
  <c r="H278" i="47"/>
  <c r="Q278" i="47" s="1"/>
  <c r="R278" i="47" s="1"/>
  <c r="G278" i="47"/>
  <c r="J278" i="47"/>
  <c r="U278" i="47" s="1"/>
  <c r="V278" i="47" s="1"/>
  <c r="I278" i="47"/>
  <c r="S278" i="47" s="1"/>
  <c r="T278" i="47" s="1"/>
  <c r="E278" i="47"/>
  <c r="F278" i="47"/>
  <c r="AE289" i="47" l="1"/>
  <c r="AF289" i="47" s="1"/>
  <c r="AE284" i="47"/>
  <c r="AF284" i="47" s="1"/>
  <c r="AE283" i="47"/>
  <c r="AF283" i="47" s="1"/>
  <c r="AE278" i="47"/>
  <c r="AF278" i="47" s="1"/>
  <c r="K278" i="47"/>
  <c r="L278" i="47" s="1"/>
  <c r="K284" i="47"/>
  <c r="L284" i="47" s="1"/>
  <c r="M278" i="47"/>
  <c r="N278" i="47" s="1"/>
  <c r="M284" i="47"/>
  <c r="N284" i="47" s="1"/>
  <c r="K289" i="47"/>
  <c r="L289" i="47" s="1"/>
  <c r="K283" i="47"/>
  <c r="L283" i="47" s="1"/>
  <c r="U284" i="47"/>
  <c r="V284" i="47" s="1"/>
  <c r="O284" i="47"/>
  <c r="P284" i="47" s="1"/>
  <c r="M283" i="47"/>
  <c r="N283" i="47" s="1"/>
  <c r="S283" i="47"/>
  <c r="T283" i="47" s="1"/>
  <c r="O278" i="47"/>
  <c r="P278" i="47" s="1"/>
  <c r="S289" i="47"/>
  <c r="T289" i="47" s="1"/>
  <c r="Q284" i="47"/>
  <c r="R284" i="47" s="1"/>
  <c r="M289" i="47"/>
  <c r="N289" i="47" s="1"/>
  <c r="O289" i="47"/>
  <c r="P289" i="47" s="1"/>
  <c r="G287" i="47"/>
  <c r="J287" i="47"/>
  <c r="I287" i="47"/>
  <c r="S287" i="47" s="1"/>
  <c r="T287" i="47" s="1"/>
  <c r="H287" i="47"/>
  <c r="Q287" i="47" s="1"/>
  <c r="R287" i="47" s="1"/>
  <c r="E287" i="47"/>
  <c r="F287" i="47"/>
  <c r="J293" i="47"/>
  <c r="H293" i="47"/>
  <c r="G293" i="47"/>
  <c r="I293" i="47"/>
  <c r="S293" i="47" s="1"/>
  <c r="T293" i="47" s="1"/>
  <c r="E293" i="47"/>
  <c r="F293" i="47"/>
  <c r="J282" i="47"/>
  <c r="U282" i="47" s="1"/>
  <c r="V282" i="47" s="1"/>
  <c r="I282" i="47"/>
  <c r="G282" i="47"/>
  <c r="O282" i="47" s="1"/>
  <c r="P282" i="47" s="1"/>
  <c r="H282" i="47"/>
  <c r="E282" i="47"/>
  <c r="F282" i="47"/>
  <c r="G288" i="47"/>
  <c r="O288" i="47" s="1"/>
  <c r="P288" i="47" s="1"/>
  <c r="I288" i="47"/>
  <c r="S288" i="47" s="1"/>
  <c r="T288" i="47" s="1"/>
  <c r="J288" i="47"/>
  <c r="U288" i="47" s="1"/>
  <c r="V288" i="47" s="1"/>
  <c r="H288" i="47"/>
  <c r="E288" i="47"/>
  <c r="F288" i="47"/>
  <c r="AE282" i="47" l="1"/>
  <c r="AF282" i="47" s="1"/>
  <c r="AE293" i="47"/>
  <c r="AF293" i="47" s="1"/>
  <c r="AE287" i="47"/>
  <c r="AF287" i="47" s="1"/>
  <c r="AE288" i="47"/>
  <c r="AF288" i="47" s="1"/>
  <c r="K293" i="47"/>
  <c r="L293" i="47" s="1"/>
  <c r="K287" i="47"/>
  <c r="L287" i="47" s="1"/>
  <c r="M288" i="47"/>
  <c r="N288" i="47" s="1"/>
  <c r="M287" i="47"/>
  <c r="N287" i="47" s="1"/>
  <c r="K288" i="47"/>
  <c r="L288" i="47" s="1"/>
  <c r="M282" i="47"/>
  <c r="N282" i="47" s="1"/>
  <c r="Q282" i="47"/>
  <c r="R282" i="47" s="1"/>
  <c r="Q288" i="47"/>
  <c r="R288" i="47" s="1"/>
  <c r="O293" i="47"/>
  <c r="P293" i="47" s="1"/>
  <c r="S282" i="47"/>
  <c r="T282" i="47" s="1"/>
  <c r="Q293" i="47"/>
  <c r="R293" i="47" s="1"/>
  <c r="U287" i="47"/>
  <c r="V287" i="47" s="1"/>
  <c r="M293" i="47"/>
  <c r="N293" i="47" s="1"/>
  <c r="K282" i="47"/>
  <c r="L282" i="47" s="1"/>
  <c r="U293" i="47"/>
  <c r="V293" i="47" s="1"/>
  <c r="O287" i="47"/>
  <c r="P287" i="47" s="1"/>
  <c r="J286" i="47"/>
  <c r="I286" i="47"/>
  <c r="G286" i="47"/>
  <c r="H286" i="47"/>
  <c r="Q286" i="47" s="1"/>
  <c r="R286" i="47" s="1"/>
  <c r="E286" i="47"/>
  <c r="F286" i="47"/>
  <c r="I292" i="47"/>
  <c r="G292" i="47"/>
  <c r="O292" i="47" s="1"/>
  <c r="P292" i="47" s="1"/>
  <c r="H292" i="47"/>
  <c r="Q292" i="47" s="1"/>
  <c r="R292" i="47" s="1"/>
  <c r="J292" i="47"/>
  <c r="U292" i="47" s="1"/>
  <c r="V292" i="47" s="1"/>
  <c r="E292" i="47"/>
  <c r="F292" i="47"/>
  <c r="G291" i="47"/>
  <c r="O291" i="47" s="1"/>
  <c r="P291" i="47" s="1"/>
  <c r="J291" i="47"/>
  <c r="U291" i="47" s="1"/>
  <c r="V291" i="47" s="1"/>
  <c r="I291" i="47"/>
  <c r="H291" i="47"/>
  <c r="E291" i="47"/>
  <c r="F291" i="47"/>
  <c r="J297" i="47"/>
  <c r="U297" i="47" s="1"/>
  <c r="V297" i="47" s="1"/>
  <c r="G297" i="47"/>
  <c r="O297" i="47" s="1"/>
  <c r="P297" i="47" s="1"/>
  <c r="I297" i="47"/>
  <c r="H297" i="47"/>
  <c r="E297" i="47"/>
  <c r="F297" i="47"/>
  <c r="AE297" i="47" l="1"/>
  <c r="AF297" i="47" s="1"/>
  <c r="AE292" i="47"/>
  <c r="AF292" i="47" s="1"/>
  <c r="AE291" i="47"/>
  <c r="AF291" i="47" s="1"/>
  <c r="AE286" i="47"/>
  <c r="AF286" i="47" s="1"/>
  <c r="K286" i="47"/>
  <c r="L286" i="47" s="1"/>
  <c r="S297" i="47"/>
  <c r="T297" i="47" s="1"/>
  <c r="S286" i="47"/>
  <c r="T286" i="47" s="1"/>
  <c r="O286" i="47"/>
  <c r="P286" i="47" s="1"/>
  <c r="S292" i="47"/>
  <c r="T292" i="47" s="1"/>
  <c r="U286" i="47"/>
  <c r="V286" i="47" s="1"/>
  <c r="Q297" i="47"/>
  <c r="R297" i="47" s="1"/>
  <c r="Q291" i="47"/>
  <c r="R291" i="47" s="1"/>
  <c r="M297" i="47"/>
  <c r="N297" i="47" s="1"/>
  <c r="M291" i="47"/>
  <c r="N291" i="47" s="1"/>
  <c r="M292" i="47"/>
  <c r="N292" i="47" s="1"/>
  <c r="M286" i="47"/>
  <c r="N286" i="47" s="1"/>
  <c r="S291" i="47"/>
  <c r="T291" i="47" s="1"/>
  <c r="K297" i="47"/>
  <c r="L297" i="47" s="1"/>
  <c r="K291" i="47"/>
  <c r="L291" i="47" s="1"/>
  <c r="K292" i="47"/>
  <c r="L292" i="47" s="1"/>
  <c r="H301" i="47"/>
  <c r="Q301" i="47" s="1"/>
  <c r="R301" i="47" s="1"/>
  <c r="G301" i="47"/>
  <c r="J301" i="47"/>
  <c r="U301" i="47" s="1"/>
  <c r="V301" i="47" s="1"/>
  <c r="I301" i="47"/>
  <c r="E301" i="47"/>
  <c r="F301" i="47"/>
  <c r="I295" i="47"/>
  <c r="H295" i="47"/>
  <c r="Q295" i="47" s="1"/>
  <c r="R295" i="47" s="1"/>
  <c r="J295" i="47"/>
  <c r="G295" i="47"/>
  <c r="E295" i="47"/>
  <c r="F295" i="47"/>
  <c r="J296" i="47"/>
  <c r="U296" i="47" s="1"/>
  <c r="V296" i="47" s="1"/>
  <c r="I296" i="47"/>
  <c r="S296" i="47" s="1"/>
  <c r="T296" i="47" s="1"/>
  <c r="H296" i="47"/>
  <c r="Q296" i="47" s="1"/>
  <c r="R296" i="47" s="1"/>
  <c r="G296" i="47"/>
  <c r="E296" i="47"/>
  <c r="F296" i="47"/>
  <c r="G290" i="47"/>
  <c r="J290" i="47"/>
  <c r="I290" i="47"/>
  <c r="S290" i="47" s="1"/>
  <c r="T290" i="47" s="1"/>
  <c r="H290" i="47"/>
  <c r="Q290" i="47" s="1"/>
  <c r="R290" i="47" s="1"/>
  <c r="E290" i="47"/>
  <c r="F290" i="47"/>
  <c r="AE290" i="47" l="1"/>
  <c r="AF290" i="47" s="1"/>
  <c r="AE295" i="47"/>
  <c r="AF295" i="47" s="1"/>
  <c r="AE301" i="47"/>
  <c r="AF301" i="47" s="1"/>
  <c r="AE296" i="47"/>
  <c r="AF296" i="47" s="1"/>
  <c r="K290" i="47"/>
  <c r="L290" i="47" s="1"/>
  <c r="K296" i="47"/>
  <c r="L296" i="47" s="1"/>
  <c r="K295" i="47"/>
  <c r="L295" i="47" s="1"/>
  <c r="AT88" i="51"/>
  <c r="U290" i="47"/>
  <c r="V290" i="47" s="1"/>
  <c r="S295" i="47"/>
  <c r="T295" i="47" s="1"/>
  <c r="O301" i="47"/>
  <c r="P301" i="47" s="1"/>
  <c r="M296" i="47"/>
  <c r="N296" i="47" s="1"/>
  <c r="M301" i="47"/>
  <c r="N301" i="47" s="1"/>
  <c r="O290" i="47"/>
  <c r="P290" i="47" s="1"/>
  <c r="K301" i="47"/>
  <c r="L301" i="47" s="1"/>
  <c r="O296" i="47"/>
  <c r="P296" i="47" s="1"/>
  <c r="O295" i="47"/>
  <c r="P295" i="47" s="1"/>
  <c r="S301" i="47"/>
  <c r="T301" i="47" s="1"/>
  <c r="M290" i="47"/>
  <c r="N290" i="47" s="1"/>
  <c r="M295" i="47"/>
  <c r="N295" i="47" s="1"/>
  <c r="AT89" i="51"/>
  <c r="U295" i="47"/>
  <c r="V295" i="47" s="1"/>
  <c r="J294" i="47"/>
  <c r="U294" i="47" s="1"/>
  <c r="V294" i="47" s="1"/>
  <c r="I294" i="47"/>
  <c r="S294" i="47" s="1"/>
  <c r="T294" i="47" s="1"/>
  <c r="H294" i="47"/>
  <c r="G294" i="47"/>
  <c r="O294" i="47" s="1"/>
  <c r="P294" i="47" s="1"/>
  <c r="E294" i="47"/>
  <c r="F294" i="47"/>
  <c r="G305" i="47"/>
  <c r="J305" i="47"/>
  <c r="I305" i="47"/>
  <c r="S305" i="47" s="1"/>
  <c r="T305" i="47" s="1"/>
  <c r="H305" i="47"/>
  <c r="Q305" i="47" s="1"/>
  <c r="R305" i="47" s="1"/>
  <c r="E305" i="47"/>
  <c r="F305" i="47"/>
  <c r="J299" i="47"/>
  <c r="U299" i="47" s="1"/>
  <c r="V299" i="47" s="1"/>
  <c r="I299" i="47"/>
  <c r="S299" i="47" s="1"/>
  <c r="T299" i="47" s="1"/>
  <c r="H299" i="47"/>
  <c r="G299" i="47"/>
  <c r="E299" i="47"/>
  <c r="F299" i="47"/>
  <c r="J300" i="47"/>
  <c r="U300" i="47" s="1"/>
  <c r="V300" i="47" s="1"/>
  <c r="H300" i="47"/>
  <c r="I300" i="47"/>
  <c r="G300" i="47"/>
  <c r="O300" i="47" s="1"/>
  <c r="P300" i="47" s="1"/>
  <c r="E300" i="47"/>
  <c r="F300" i="47"/>
  <c r="AE305" i="47" l="1"/>
  <c r="AF305" i="47" s="1"/>
  <c r="AE299" i="47"/>
  <c r="AF299" i="47" s="1"/>
  <c r="AE294" i="47"/>
  <c r="AF294" i="47" s="1"/>
  <c r="AE300" i="47"/>
  <c r="AF300" i="47" s="1"/>
  <c r="K305" i="47"/>
  <c r="L305" i="47" s="1"/>
  <c r="K299" i="47"/>
  <c r="L299" i="47" s="1"/>
  <c r="K300" i="47"/>
  <c r="L300" i="47" s="1"/>
  <c r="O299" i="47"/>
  <c r="P299" i="47" s="1"/>
  <c r="Q294" i="47"/>
  <c r="R294" i="47" s="1"/>
  <c r="M299" i="47"/>
  <c r="N299" i="47" s="1"/>
  <c r="M294" i="47"/>
  <c r="N294" i="47" s="1"/>
  <c r="K294" i="47"/>
  <c r="L294" i="47" s="1"/>
  <c r="S300" i="47"/>
  <c r="T300" i="47" s="1"/>
  <c r="Q299" i="47"/>
  <c r="R299" i="47" s="1"/>
  <c r="Q300" i="47"/>
  <c r="R300" i="47" s="1"/>
  <c r="AT90" i="51"/>
  <c r="U305" i="47"/>
  <c r="V305" i="47" s="1"/>
  <c r="M305" i="47"/>
  <c r="N305" i="47" s="1"/>
  <c r="O305" i="47"/>
  <c r="P305" i="47" s="1"/>
  <c r="M300" i="47"/>
  <c r="N300" i="47" s="1"/>
  <c r="I304" i="47"/>
  <c r="G304" i="47"/>
  <c r="H304" i="47"/>
  <c r="Q304" i="47" s="1"/>
  <c r="R304" i="47" s="1"/>
  <c r="J304" i="47"/>
  <c r="E304" i="47"/>
  <c r="F304" i="47"/>
  <c r="I309" i="47"/>
  <c r="H309" i="47"/>
  <c r="G309" i="47"/>
  <c r="O309" i="47" s="1"/>
  <c r="P309" i="47" s="1"/>
  <c r="J309" i="47"/>
  <c r="U309" i="47" s="1"/>
  <c r="V309" i="47" s="1"/>
  <c r="E309" i="47"/>
  <c r="F309" i="47"/>
  <c r="J303" i="47"/>
  <c r="U303" i="47" s="1"/>
  <c r="V303" i="47" s="1"/>
  <c r="I303" i="47"/>
  <c r="H303" i="47"/>
  <c r="G303" i="47"/>
  <c r="O303" i="47" s="1"/>
  <c r="P303" i="47" s="1"/>
  <c r="E303" i="47"/>
  <c r="F303" i="47"/>
  <c r="G298" i="47"/>
  <c r="O298" i="47" s="1"/>
  <c r="P298" i="47" s="1"/>
  <c r="H298" i="47"/>
  <c r="Q298" i="47" s="1"/>
  <c r="R298" i="47" s="1"/>
  <c r="I298" i="47"/>
  <c r="J298" i="47"/>
  <c r="E298" i="47"/>
  <c r="F298" i="47"/>
  <c r="AE304" i="47" l="1"/>
  <c r="AF304" i="47" s="1"/>
  <c r="AE298" i="47"/>
  <c r="AF298" i="47" s="1"/>
  <c r="AE303" i="47"/>
  <c r="AF303" i="47" s="1"/>
  <c r="AE309" i="47"/>
  <c r="AF309" i="47" s="1"/>
  <c r="K304" i="47"/>
  <c r="L304" i="47" s="1"/>
  <c r="K303" i="47"/>
  <c r="L303" i="47" s="1"/>
  <c r="K298" i="47"/>
  <c r="L298" i="47" s="1"/>
  <c r="K309" i="47"/>
  <c r="L309" i="47" s="1"/>
  <c r="S298" i="47"/>
  <c r="T298" i="47" s="1"/>
  <c r="Q303" i="47"/>
  <c r="R303" i="47" s="1"/>
  <c r="S303" i="47"/>
  <c r="T303" i="47" s="1"/>
  <c r="Q309" i="47"/>
  <c r="R309" i="47" s="1"/>
  <c r="O304" i="47"/>
  <c r="P304" i="47" s="1"/>
  <c r="U298" i="47"/>
  <c r="V298" i="47" s="1"/>
  <c r="U304" i="47"/>
  <c r="V304" i="47" s="1"/>
  <c r="S309" i="47"/>
  <c r="T309" i="47" s="1"/>
  <c r="S304" i="47"/>
  <c r="T304" i="47" s="1"/>
  <c r="M298" i="47"/>
  <c r="N298" i="47" s="1"/>
  <c r="M303" i="47"/>
  <c r="N303" i="47" s="1"/>
  <c r="M309" i="47"/>
  <c r="N309" i="47" s="1"/>
  <c r="M304" i="47"/>
  <c r="N304" i="47" s="1"/>
  <c r="I302" i="47"/>
  <c r="S302" i="47" s="1"/>
  <c r="T302" i="47" s="1"/>
  <c r="H302" i="47"/>
  <c r="G302" i="47"/>
  <c r="J302" i="47"/>
  <c r="E302" i="47"/>
  <c r="F302" i="47"/>
  <c r="J307" i="47"/>
  <c r="I307" i="47"/>
  <c r="G307" i="47"/>
  <c r="O307" i="47" s="1"/>
  <c r="P307" i="47" s="1"/>
  <c r="H307" i="47"/>
  <c r="Q307" i="47" s="1"/>
  <c r="R307" i="47" s="1"/>
  <c r="E307" i="47"/>
  <c r="F307" i="47"/>
  <c r="I313" i="47"/>
  <c r="H313" i="47"/>
  <c r="Q313" i="47" s="1"/>
  <c r="R313" i="47" s="1"/>
  <c r="J313" i="47"/>
  <c r="G313" i="47"/>
  <c r="E313" i="47"/>
  <c r="F313" i="47"/>
  <c r="I308" i="47"/>
  <c r="S308" i="47" s="1"/>
  <c r="T308" i="47" s="1"/>
  <c r="J308" i="47"/>
  <c r="U308" i="47" s="1"/>
  <c r="V308" i="47" s="1"/>
  <c r="H308" i="47"/>
  <c r="Q308" i="47" s="1"/>
  <c r="R308" i="47" s="1"/>
  <c r="G308" i="47"/>
  <c r="E308" i="47"/>
  <c r="F308" i="47"/>
  <c r="AE307" i="47" l="1"/>
  <c r="AF307" i="47" s="1"/>
  <c r="AE308" i="47"/>
  <c r="AF308" i="47" s="1"/>
  <c r="AE313" i="47"/>
  <c r="AF313" i="47" s="1"/>
  <c r="AE302" i="47"/>
  <c r="AF302" i="47" s="1"/>
  <c r="K302" i="47"/>
  <c r="L302" i="47" s="1"/>
  <c r="K313" i="47"/>
  <c r="L313" i="47" s="1"/>
  <c r="K308" i="47"/>
  <c r="L308" i="47" s="1"/>
  <c r="M308" i="47"/>
  <c r="N308" i="47" s="1"/>
  <c r="M302" i="47"/>
  <c r="N302" i="47" s="1"/>
  <c r="O308" i="47"/>
  <c r="P308" i="47" s="1"/>
  <c r="M313" i="47"/>
  <c r="N313" i="47" s="1"/>
  <c r="O313" i="47"/>
  <c r="P313" i="47" s="1"/>
  <c r="U302" i="47"/>
  <c r="V302" i="47" s="1"/>
  <c r="U313" i="47"/>
  <c r="V313" i="47" s="1"/>
  <c r="O302" i="47"/>
  <c r="P302" i="47" s="1"/>
  <c r="S307" i="47"/>
  <c r="T307" i="47" s="1"/>
  <c r="Q302" i="47"/>
  <c r="R302" i="47" s="1"/>
  <c r="M307" i="47"/>
  <c r="N307" i="47" s="1"/>
  <c r="K307" i="47"/>
  <c r="L307" i="47" s="1"/>
  <c r="S313" i="47"/>
  <c r="T313" i="47" s="1"/>
  <c r="AT91" i="51"/>
  <c r="U307" i="47"/>
  <c r="V307" i="47" s="1"/>
  <c r="J312" i="47"/>
  <c r="U312" i="47" s="1"/>
  <c r="V312" i="47" s="1"/>
  <c r="I312" i="47"/>
  <c r="S312" i="47" s="1"/>
  <c r="T312" i="47" s="1"/>
  <c r="H312" i="47"/>
  <c r="G312" i="47"/>
  <c r="O312" i="47" s="1"/>
  <c r="P312" i="47" s="1"/>
  <c r="E312" i="47"/>
  <c r="F312" i="47"/>
  <c r="I317" i="47"/>
  <c r="S317" i="47" s="1"/>
  <c r="T317" i="47" s="1"/>
  <c r="J317" i="47"/>
  <c r="U317" i="47" s="1"/>
  <c r="V317" i="47" s="1"/>
  <c r="H317" i="47"/>
  <c r="Q317" i="47" s="1"/>
  <c r="R317" i="47" s="1"/>
  <c r="G317" i="47"/>
  <c r="E317" i="47"/>
  <c r="F317" i="47"/>
  <c r="J311" i="47"/>
  <c r="G311" i="47"/>
  <c r="H311" i="47"/>
  <c r="I311" i="47"/>
  <c r="S311" i="47" s="1"/>
  <c r="T311" i="47" s="1"/>
  <c r="E311" i="47"/>
  <c r="F311" i="47"/>
  <c r="I306" i="47"/>
  <c r="S306" i="47" s="1"/>
  <c r="T306" i="47" s="1"/>
  <c r="G306" i="47"/>
  <c r="O306" i="47" s="1"/>
  <c r="P306" i="47" s="1"/>
  <c r="J306" i="47"/>
  <c r="U306" i="47" s="1"/>
  <c r="V306" i="47" s="1"/>
  <c r="H306" i="47"/>
  <c r="E306" i="47"/>
  <c r="F306" i="47"/>
  <c r="AE317" i="47" l="1"/>
  <c r="AF317" i="47" s="1"/>
  <c r="AE306" i="47"/>
  <c r="AF306" i="47" s="1"/>
  <c r="AE312" i="47"/>
  <c r="AF312" i="47" s="1"/>
  <c r="AE311" i="47"/>
  <c r="AF311" i="47" s="1"/>
  <c r="K317" i="47"/>
  <c r="L317" i="47" s="1"/>
  <c r="K311" i="47"/>
  <c r="L311" i="47" s="1"/>
  <c r="Q306" i="47"/>
  <c r="R306" i="47" s="1"/>
  <c r="Q312" i="47"/>
  <c r="R312" i="47" s="1"/>
  <c r="O317" i="47"/>
  <c r="P317" i="47" s="1"/>
  <c r="U311" i="47"/>
  <c r="V311" i="47" s="1"/>
  <c r="M306" i="47"/>
  <c r="N306" i="47" s="1"/>
  <c r="M311" i="47"/>
  <c r="N311" i="47" s="1"/>
  <c r="M317" i="47"/>
  <c r="N317" i="47" s="1"/>
  <c r="M312" i="47"/>
  <c r="N312" i="47" s="1"/>
  <c r="Q311" i="47"/>
  <c r="R311" i="47" s="1"/>
  <c r="O311" i="47"/>
  <c r="P311" i="47" s="1"/>
  <c r="K306" i="47"/>
  <c r="L306" i="47" s="1"/>
  <c r="K312" i="47"/>
  <c r="L312" i="47" s="1"/>
  <c r="H321" i="47"/>
  <c r="G321" i="47"/>
  <c r="O321" i="47" s="1"/>
  <c r="P321" i="47" s="1"/>
  <c r="J321" i="47"/>
  <c r="U321" i="47" s="1"/>
  <c r="V321" i="47" s="1"/>
  <c r="I321" i="47"/>
  <c r="E321" i="47"/>
  <c r="F321" i="47"/>
  <c r="J316" i="47"/>
  <c r="I316" i="47"/>
  <c r="G316" i="47"/>
  <c r="O316" i="47" s="1"/>
  <c r="P316" i="47" s="1"/>
  <c r="H316" i="47"/>
  <c r="Q316" i="47" s="1"/>
  <c r="R316" i="47" s="1"/>
  <c r="E316" i="47"/>
  <c r="F316" i="47"/>
  <c r="G310" i="47"/>
  <c r="H310" i="47"/>
  <c r="Q310" i="47" s="1"/>
  <c r="R310" i="47" s="1"/>
  <c r="J310" i="47"/>
  <c r="U310" i="47" s="1"/>
  <c r="V310" i="47" s="1"/>
  <c r="I310" i="47"/>
  <c r="E310" i="47"/>
  <c r="F310" i="47"/>
  <c r="H315" i="47"/>
  <c r="G315" i="47"/>
  <c r="O315" i="47" s="1"/>
  <c r="P315" i="47" s="1"/>
  <c r="J315" i="47"/>
  <c r="I315" i="47"/>
  <c r="E315" i="47"/>
  <c r="F315" i="47"/>
  <c r="AE310" i="47" l="1"/>
  <c r="AF310" i="47" s="1"/>
  <c r="AE316" i="47"/>
  <c r="AF316" i="47" s="1"/>
  <c r="AE321" i="47"/>
  <c r="AF321" i="47" s="1"/>
  <c r="AE315" i="47"/>
  <c r="AF315" i="47" s="1"/>
  <c r="Q315" i="47"/>
  <c r="R315" i="47" s="1"/>
  <c r="O310" i="47"/>
  <c r="P310" i="47" s="1"/>
  <c r="U316" i="47"/>
  <c r="V316" i="47" s="1"/>
  <c r="Q321" i="47"/>
  <c r="R321" i="47" s="1"/>
  <c r="M310" i="47"/>
  <c r="N310" i="47" s="1"/>
  <c r="S316" i="47"/>
  <c r="T316" i="47" s="1"/>
  <c r="M316" i="47"/>
  <c r="N316" i="47" s="1"/>
  <c r="K310" i="47"/>
  <c r="L310" i="47" s="1"/>
  <c r="K316" i="47"/>
  <c r="L316" i="47" s="1"/>
  <c r="K321" i="47"/>
  <c r="L321" i="47" s="1"/>
  <c r="M321" i="47"/>
  <c r="N321" i="47" s="1"/>
  <c r="S315" i="47"/>
  <c r="T315" i="47" s="1"/>
  <c r="S310" i="47"/>
  <c r="T310" i="47" s="1"/>
  <c r="S321" i="47"/>
  <c r="T321" i="47" s="1"/>
  <c r="M315" i="47"/>
  <c r="N315" i="47" s="1"/>
  <c r="K315" i="47"/>
  <c r="L315" i="47" s="1"/>
  <c r="AT94" i="51"/>
  <c r="U315" i="47"/>
  <c r="V315" i="47" s="1"/>
  <c r="AT92" i="51"/>
  <c r="AT93" i="51"/>
  <c r="J325" i="47"/>
  <c r="I325" i="47"/>
  <c r="H325" i="47"/>
  <c r="Q325" i="47" s="1"/>
  <c r="R325" i="47" s="1"/>
  <c r="G325" i="47"/>
  <c r="E325" i="47"/>
  <c r="F325" i="47"/>
  <c r="I320" i="47"/>
  <c r="S320" i="47" s="1"/>
  <c r="T320" i="47" s="1"/>
  <c r="J320" i="47"/>
  <c r="G320" i="47"/>
  <c r="H320" i="47"/>
  <c r="E320" i="47"/>
  <c r="F320" i="47"/>
  <c r="G319" i="47"/>
  <c r="H319" i="47"/>
  <c r="Q319" i="47" s="1"/>
  <c r="R319" i="47" s="1"/>
  <c r="J319" i="47"/>
  <c r="U319" i="47" s="1"/>
  <c r="V319" i="47" s="1"/>
  <c r="I319" i="47"/>
  <c r="S319" i="47" s="1"/>
  <c r="T319" i="47" s="1"/>
  <c r="E319" i="47"/>
  <c r="F319" i="47"/>
  <c r="J314" i="47"/>
  <c r="U314" i="47" s="1"/>
  <c r="V314" i="47" s="1"/>
  <c r="I314" i="47"/>
  <c r="S314" i="47" s="1"/>
  <c r="T314" i="47" s="1"/>
  <c r="H314" i="47"/>
  <c r="Q314" i="47" s="1"/>
  <c r="R314" i="47" s="1"/>
  <c r="G314" i="47"/>
  <c r="E314" i="47"/>
  <c r="F314" i="47"/>
  <c r="AE314" i="47" l="1"/>
  <c r="AF314" i="47" s="1"/>
  <c r="AE325" i="47"/>
  <c r="AF325" i="47" s="1"/>
  <c r="AE320" i="47"/>
  <c r="AF320" i="47" s="1"/>
  <c r="AE319" i="47"/>
  <c r="AF319" i="47" s="1"/>
  <c r="K314" i="47"/>
  <c r="L314" i="47" s="1"/>
  <c r="K320" i="47"/>
  <c r="L320" i="47" s="1"/>
  <c r="AT95" i="51"/>
  <c r="U320" i="47"/>
  <c r="V320" i="47" s="1"/>
  <c r="S325" i="47"/>
  <c r="T325" i="47" s="1"/>
  <c r="O319" i="47"/>
  <c r="P319" i="47" s="1"/>
  <c r="AT96" i="51"/>
  <c r="U325" i="47"/>
  <c r="V325" i="47" s="1"/>
  <c r="M314" i="47"/>
  <c r="N314" i="47" s="1"/>
  <c r="M319" i="47"/>
  <c r="N319" i="47" s="1"/>
  <c r="M320" i="47"/>
  <c r="N320" i="47" s="1"/>
  <c r="M325" i="47"/>
  <c r="N325" i="47" s="1"/>
  <c r="K319" i="47"/>
  <c r="L319" i="47" s="1"/>
  <c r="K325" i="47"/>
  <c r="L325" i="47" s="1"/>
  <c r="O314" i="47"/>
  <c r="P314" i="47" s="1"/>
  <c r="Q320" i="47"/>
  <c r="R320" i="47" s="1"/>
  <c r="O325" i="47"/>
  <c r="P325" i="47" s="1"/>
  <c r="O320" i="47"/>
  <c r="P320" i="47" s="1"/>
  <c r="H323" i="47"/>
  <c r="Q323" i="47" s="1"/>
  <c r="R323" i="47" s="1"/>
  <c r="J323" i="47"/>
  <c r="I323" i="47"/>
  <c r="S323" i="47" s="1"/>
  <c r="T323" i="47" s="1"/>
  <c r="G323" i="47"/>
  <c r="E323" i="47"/>
  <c r="F323" i="47"/>
  <c r="J318" i="47"/>
  <c r="U318" i="47" s="1"/>
  <c r="V318" i="47" s="1"/>
  <c r="I318" i="47"/>
  <c r="G318" i="47"/>
  <c r="O318" i="47" s="1"/>
  <c r="P318" i="47" s="1"/>
  <c r="H318" i="47"/>
  <c r="E318" i="47"/>
  <c r="F318" i="47"/>
  <c r="H324" i="47"/>
  <c r="G324" i="47"/>
  <c r="O324" i="47" s="1"/>
  <c r="P324" i="47" s="1"/>
  <c r="J324" i="47"/>
  <c r="U324" i="47" s="1"/>
  <c r="V324" i="47" s="1"/>
  <c r="I324" i="47"/>
  <c r="S324" i="47" s="1"/>
  <c r="T324" i="47" s="1"/>
  <c r="E324" i="47"/>
  <c r="F324" i="47"/>
  <c r="J329" i="47"/>
  <c r="H329" i="47"/>
  <c r="G329" i="47"/>
  <c r="I329" i="47"/>
  <c r="S329" i="47" s="1"/>
  <c r="T329" i="47" s="1"/>
  <c r="E329" i="47"/>
  <c r="F329" i="47"/>
  <c r="AE318" i="47" l="1"/>
  <c r="AF318" i="47" s="1"/>
  <c r="AE329" i="47"/>
  <c r="AF329" i="47" s="1"/>
  <c r="AE323" i="47"/>
  <c r="AF323" i="47" s="1"/>
  <c r="AE324" i="47"/>
  <c r="AF324" i="47" s="1"/>
  <c r="K329" i="47"/>
  <c r="L329" i="47" s="1"/>
  <c r="K323" i="47"/>
  <c r="L323" i="47" s="1"/>
  <c r="K324" i="47"/>
  <c r="L324" i="47" s="1"/>
  <c r="O329" i="47"/>
  <c r="P329" i="47" s="1"/>
  <c r="Q329" i="47"/>
  <c r="R329" i="47" s="1"/>
  <c r="S318" i="47"/>
  <c r="T318" i="47" s="1"/>
  <c r="U323" i="47"/>
  <c r="V323" i="47" s="1"/>
  <c r="K318" i="47"/>
  <c r="L318" i="47" s="1"/>
  <c r="U329" i="47"/>
  <c r="V329" i="47" s="1"/>
  <c r="Q324" i="47"/>
  <c r="R324" i="47" s="1"/>
  <c r="M329" i="47"/>
  <c r="N329" i="47" s="1"/>
  <c r="M324" i="47"/>
  <c r="N324" i="47" s="1"/>
  <c r="M318" i="47"/>
  <c r="N318" i="47" s="1"/>
  <c r="M323" i="47"/>
  <c r="N323" i="47" s="1"/>
  <c r="Q318" i="47"/>
  <c r="R318" i="47" s="1"/>
  <c r="O323" i="47"/>
  <c r="P323" i="47" s="1"/>
  <c r="J322" i="47"/>
  <c r="I322" i="47"/>
  <c r="S322" i="47" s="1"/>
  <c r="T322" i="47" s="1"/>
  <c r="G322" i="47"/>
  <c r="O322" i="47" s="1"/>
  <c r="P322" i="47" s="1"/>
  <c r="H322" i="47"/>
  <c r="Q322" i="47" s="1"/>
  <c r="R322" i="47" s="1"/>
  <c r="E322" i="47"/>
  <c r="F322" i="47"/>
  <c r="J327" i="47"/>
  <c r="U327" i="47" s="1"/>
  <c r="V327" i="47" s="1"/>
  <c r="I327" i="47"/>
  <c r="G327" i="47"/>
  <c r="O327" i="47" s="1"/>
  <c r="P327" i="47" s="1"/>
  <c r="H327" i="47"/>
  <c r="E327" i="47"/>
  <c r="F327" i="47"/>
  <c r="J333" i="47"/>
  <c r="U333" i="47" s="1"/>
  <c r="V333" i="47" s="1"/>
  <c r="I333" i="47"/>
  <c r="H333" i="47"/>
  <c r="G333" i="47"/>
  <c r="O333" i="47" s="1"/>
  <c r="P333" i="47" s="1"/>
  <c r="E333" i="47"/>
  <c r="F333" i="47"/>
  <c r="J328" i="47"/>
  <c r="I328" i="47"/>
  <c r="H328" i="47"/>
  <c r="Q328" i="47" s="1"/>
  <c r="R328" i="47" s="1"/>
  <c r="G328" i="47"/>
  <c r="O328" i="47" s="1"/>
  <c r="P328" i="47" s="1"/>
  <c r="E328" i="47"/>
  <c r="F328" i="47"/>
  <c r="AE333" i="47" l="1"/>
  <c r="AF333" i="47" s="1"/>
  <c r="AE322" i="47"/>
  <c r="AF322" i="47" s="1"/>
  <c r="AE327" i="47"/>
  <c r="AF327" i="47" s="1"/>
  <c r="AE328" i="47"/>
  <c r="AF328" i="47" s="1"/>
  <c r="K322" i="47"/>
  <c r="L322" i="47" s="1"/>
  <c r="Q327" i="47"/>
  <c r="R327" i="47" s="1"/>
  <c r="S333" i="47"/>
  <c r="T333" i="47" s="1"/>
  <c r="Q333" i="47"/>
  <c r="R333" i="47" s="1"/>
  <c r="S328" i="47"/>
  <c r="T328" i="47" s="1"/>
  <c r="S327" i="47"/>
  <c r="T327" i="47" s="1"/>
  <c r="AT97" i="51"/>
  <c r="U328" i="47"/>
  <c r="V328" i="47" s="1"/>
  <c r="U322" i="47"/>
  <c r="V322" i="47" s="1"/>
  <c r="M328" i="47"/>
  <c r="N328" i="47" s="1"/>
  <c r="M333" i="47"/>
  <c r="N333" i="47" s="1"/>
  <c r="M327" i="47"/>
  <c r="N327" i="47" s="1"/>
  <c r="M322" i="47"/>
  <c r="N322" i="47" s="1"/>
  <c r="K328" i="47"/>
  <c r="L328" i="47" s="1"/>
  <c r="K333" i="47"/>
  <c r="L333" i="47" s="1"/>
  <c r="K327" i="47"/>
  <c r="L327" i="47" s="1"/>
  <c r="I331" i="47"/>
  <c r="S331" i="47" s="1"/>
  <c r="T331" i="47" s="1"/>
  <c r="H331" i="47"/>
  <c r="Q331" i="47" s="1"/>
  <c r="R331" i="47" s="1"/>
  <c r="G331" i="47"/>
  <c r="J331" i="47"/>
  <c r="E331" i="47"/>
  <c r="F331" i="47"/>
  <c r="H332" i="47"/>
  <c r="Q332" i="47" s="1"/>
  <c r="R332" i="47" s="1"/>
  <c r="G332" i="47"/>
  <c r="J332" i="47"/>
  <c r="U332" i="47" s="1"/>
  <c r="V332" i="47" s="1"/>
  <c r="I332" i="47"/>
  <c r="S332" i="47" s="1"/>
  <c r="T332" i="47" s="1"/>
  <c r="E332" i="47"/>
  <c r="F332" i="47"/>
  <c r="G326" i="47"/>
  <c r="J326" i="47"/>
  <c r="U326" i="47" s="1"/>
  <c r="V326" i="47" s="1"/>
  <c r="I326" i="47"/>
  <c r="S326" i="47" s="1"/>
  <c r="T326" i="47" s="1"/>
  <c r="H326" i="47"/>
  <c r="E326" i="47"/>
  <c r="F326" i="47"/>
  <c r="H337" i="47"/>
  <c r="Q337" i="47" s="1"/>
  <c r="R337" i="47" s="1"/>
  <c r="G337" i="47"/>
  <c r="O337" i="47" s="1"/>
  <c r="P337" i="47" s="1"/>
  <c r="J337" i="47"/>
  <c r="U337" i="47" s="1"/>
  <c r="V337" i="47" s="1"/>
  <c r="I337" i="47"/>
  <c r="S337" i="47" s="1"/>
  <c r="T337" i="47" s="1"/>
  <c r="E337" i="47"/>
  <c r="F337" i="47"/>
  <c r="AE326" i="47" l="1"/>
  <c r="AF326" i="47" s="1"/>
  <c r="AE332" i="47"/>
  <c r="AF332" i="47" s="1"/>
  <c r="AE331" i="47"/>
  <c r="AF331" i="47" s="1"/>
  <c r="AE337" i="47"/>
  <c r="AF337" i="47" s="1"/>
  <c r="K331" i="47"/>
  <c r="L331" i="47" s="1"/>
  <c r="K332" i="47"/>
  <c r="L332" i="47" s="1"/>
  <c r="K326" i="47"/>
  <c r="L326" i="47" s="1"/>
  <c r="K337" i="47"/>
  <c r="L337" i="47" s="1"/>
  <c r="Q326" i="47"/>
  <c r="R326" i="47" s="1"/>
  <c r="U331" i="47"/>
  <c r="V331" i="47" s="1"/>
  <c r="O331" i="47"/>
  <c r="P331" i="47" s="1"/>
  <c r="O326" i="47"/>
  <c r="P326" i="47" s="1"/>
  <c r="O332" i="47"/>
  <c r="P332" i="47" s="1"/>
  <c r="M337" i="47"/>
  <c r="N337" i="47" s="1"/>
  <c r="M326" i="47"/>
  <c r="N326" i="47" s="1"/>
  <c r="M332" i="47"/>
  <c r="N332" i="47" s="1"/>
  <c r="M331" i="47"/>
  <c r="N331" i="47" s="1"/>
  <c r="J330" i="47"/>
  <c r="U330" i="47" s="1"/>
  <c r="V330" i="47" s="1"/>
  <c r="H330" i="47"/>
  <c r="I330" i="47"/>
  <c r="S330" i="47" s="1"/>
  <c r="T330" i="47" s="1"/>
  <c r="G330" i="47"/>
  <c r="O330" i="47" s="1"/>
  <c r="P330" i="47" s="1"/>
  <c r="E330" i="47"/>
  <c r="F330" i="47"/>
  <c r="J336" i="47"/>
  <c r="U336" i="47" s="1"/>
  <c r="V336" i="47" s="1"/>
  <c r="I336" i="47"/>
  <c r="H336" i="47"/>
  <c r="G336" i="47"/>
  <c r="O336" i="47" s="1"/>
  <c r="P336" i="47" s="1"/>
  <c r="E336" i="47"/>
  <c r="F336" i="47"/>
  <c r="H341" i="47"/>
  <c r="Q341" i="47" s="1"/>
  <c r="R341" i="47" s="1"/>
  <c r="J341" i="47"/>
  <c r="I341" i="47"/>
  <c r="S341" i="47" s="1"/>
  <c r="T341" i="47" s="1"/>
  <c r="G341" i="47"/>
  <c r="E341" i="47"/>
  <c r="F341" i="47"/>
  <c r="I335" i="47"/>
  <c r="S335" i="47" s="1"/>
  <c r="T335" i="47" s="1"/>
  <c r="J335" i="47"/>
  <c r="U335" i="47" s="1"/>
  <c r="V335" i="47" s="1"/>
  <c r="H335" i="47"/>
  <c r="Q335" i="47" s="1"/>
  <c r="R335" i="47" s="1"/>
  <c r="G335" i="47"/>
  <c r="E335" i="47"/>
  <c r="F335" i="47"/>
  <c r="AE341" i="47" l="1"/>
  <c r="AF341" i="47" s="1"/>
  <c r="AE330" i="47"/>
  <c r="AF330" i="47" s="1"/>
  <c r="AE336" i="47"/>
  <c r="AF336" i="47" s="1"/>
  <c r="AE335" i="47"/>
  <c r="AF335" i="47" s="1"/>
  <c r="K341" i="47"/>
  <c r="L341" i="47" s="1"/>
  <c r="K335" i="47"/>
  <c r="L335" i="47" s="1"/>
  <c r="M335" i="47"/>
  <c r="N335" i="47" s="1"/>
  <c r="M336" i="47"/>
  <c r="N336" i="47" s="1"/>
  <c r="M330" i="47"/>
  <c r="N330" i="47" s="1"/>
  <c r="O341" i="47"/>
  <c r="P341" i="47" s="1"/>
  <c r="M341" i="47"/>
  <c r="N341" i="47" s="1"/>
  <c r="K336" i="47"/>
  <c r="L336" i="47" s="1"/>
  <c r="K330" i="47"/>
  <c r="L330" i="47" s="1"/>
  <c r="O335" i="47"/>
  <c r="P335" i="47" s="1"/>
  <c r="Q336" i="47"/>
  <c r="R336" i="47" s="1"/>
  <c r="U341" i="47"/>
  <c r="V341" i="47" s="1"/>
  <c r="S336" i="47"/>
  <c r="T336" i="47" s="1"/>
  <c r="Q330" i="47"/>
  <c r="R330" i="47" s="1"/>
  <c r="AT98" i="51"/>
  <c r="AT99" i="51"/>
  <c r="H340" i="47"/>
  <c r="Q340" i="47" s="1"/>
  <c r="R340" i="47" s="1"/>
  <c r="J340" i="47"/>
  <c r="I340" i="47"/>
  <c r="S340" i="47" s="1"/>
  <c r="T340" i="47" s="1"/>
  <c r="G340" i="47"/>
  <c r="E340" i="47"/>
  <c r="F340" i="47"/>
  <c r="I334" i="47"/>
  <c r="J334" i="47"/>
  <c r="G334" i="47"/>
  <c r="O334" i="47" s="1"/>
  <c r="P334" i="47" s="1"/>
  <c r="H334" i="47"/>
  <c r="Q334" i="47" s="1"/>
  <c r="R334" i="47" s="1"/>
  <c r="E334" i="47"/>
  <c r="F334" i="47"/>
  <c r="J339" i="47"/>
  <c r="U339" i="47" s="1"/>
  <c r="V339" i="47" s="1"/>
  <c r="I339" i="47"/>
  <c r="H339" i="47"/>
  <c r="G339" i="47"/>
  <c r="O339" i="47" s="1"/>
  <c r="P339" i="47" s="1"/>
  <c r="E339" i="47"/>
  <c r="F339" i="47"/>
  <c r="G345" i="47"/>
  <c r="O345" i="47" s="1"/>
  <c r="P345" i="47" s="1"/>
  <c r="J345" i="47"/>
  <c r="I345" i="47"/>
  <c r="H345" i="47"/>
  <c r="E345" i="47"/>
  <c r="F345" i="47"/>
  <c r="AE345" i="47" l="1"/>
  <c r="AF345" i="47" s="1"/>
  <c r="AE334" i="47"/>
  <c r="AF334" i="47" s="1"/>
  <c r="AE339" i="47"/>
  <c r="AF339" i="47" s="1"/>
  <c r="AE340" i="47"/>
  <c r="AF340" i="47" s="1"/>
  <c r="K340" i="47"/>
  <c r="L340" i="47" s="1"/>
  <c r="M345" i="47"/>
  <c r="N345" i="47" s="1"/>
  <c r="M334" i="47"/>
  <c r="N334" i="47" s="1"/>
  <c r="M340" i="47"/>
  <c r="N340" i="47" s="1"/>
  <c r="M339" i="47"/>
  <c r="N339" i="47" s="1"/>
  <c r="K345" i="47"/>
  <c r="L345" i="47" s="1"/>
  <c r="K339" i="47"/>
  <c r="L339" i="47" s="1"/>
  <c r="K334" i="47"/>
  <c r="L334" i="47" s="1"/>
  <c r="Q339" i="47"/>
  <c r="R339" i="47" s="1"/>
  <c r="Q345" i="47"/>
  <c r="R345" i="47" s="1"/>
  <c r="O340" i="47"/>
  <c r="P340" i="47" s="1"/>
  <c r="S345" i="47"/>
  <c r="T345" i="47" s="1"/>
  <c r="AT100" i="51"/>
  <c r="U345" i="47"/>
  <c r="V345" i="47" s="1"/>
  <c r="S339" i="47"/>
  <c r="T339" i="47" s="1"/>
  <c r="U334" i="47"/>
  <c r="V334" i="47" s="1"/>
  <c r="U340" i="47"/>
  <c r="V340" i="47" s="1"/>
  <c r="S334" i="47"/>
  <c r="T334" i="47" s="1"/>
  <c r="I349" i="47"/>
  <c r="S349" i="47" s="1"/>
  <c r="T349" i="47" s="1"/>
  <c r="H349" i="47"/>
  <c r="Q349" i="47" s="1"/>
  <c r="R349" i="47" s="1"/>
  <c r="J349" i="47"/>
  <c r="G349" i="47"/>
  <c r="E349" i="47"/>
  <c r="F349" i="47"/>
  <c r="J344" i="47"/>
  <c r="U344" i="47" s="1"/>
  <c r="V344" i="47" s="1"/>
  <c r="H344" i="47"/>
  <c r="Q344" i="47" s="1"/>
  <c r="R344" i="47" s="1"/>
  <c r="G344" i="47"/>
  <c r="I344" i="47"/>
  <c r="S344" i="47" s="1"/>
  <c r="T344" i="47" s="1"/>
  <c r="E344" i="47"/>
  <c r="F344" i="47"/>
  <c r="J343" i="47"/>
  <c r="U343" i="47" s="1"/>
  <c r="V343" i="47" s="1"/>
  <c r="I343" i="47"/>
  <c r="G343" i="47"/>
  <c r="O343" i="47" s="1"/>
  <c r="P343" i="47" s="1"/>
  <c r="H343" i="47"/>
  <c r="Q343" i="47" s="1"/>
  <c r="R343" i="47" s="1"/>
  <c r="E343" i="47"/>
  <c r="F343" i="47"/>
  <c r="G338" i="47"/>
  <c r="I338" i="47"/>
  <c r="S338" i="47" s="1"/>
  <c r="T338" i="47" s="1"/>
  <c r="J338" i="47"/>
  <c r="H338" i="47"/>
  <c r="E338" i="47"/>
  <c r="F338" i="47"/>
  <c r="AE349" i="47" l="1"/>
  <c r="AF349" i="47" s="1"/>
  <c r="AE344" i="47"/>
  <c r="AF344" i="47" s="1"/>
  <c r="AE343" i="47"/>
  <c r="AF343" i="47" s="1"/>
  <c r="AE338" i="47"/>
  <c r="AF338" i="47" s="1"/>
  <c r="K344" i="47"/>
  <c r="L344" i="47" s="1"/>
  <c r="K338" i="47"/>
  <c r="L338" i="47" s="1"/>
  <c r="K349" i="47"/>
  <c r="L349" i="47" s="1"/>
  <c r="M343" i="47"/>
  <c r="N343" i="47" s="1"/>
  <c r="M344" i="47"/>
  <c r="N344" i="47" s="1"/>
  <c r="K343" i="47"/>
  <c r="L343" i="47" s="1"/>
  <c r="M338" i="47"/>
  <c r="N338" i="47" s="1"/>
  <c r="M349" i="47"/>
  <c r="N349" i="47" s="1"/>
  <c r="Q338" i="47"/>
  <c r="R338" i="47" s="1"/>
  <c r="O349" i="47"/>
  <c r="P349" i="47" s="1"/>
  <c r="U338" i="47"/>
  <c r="V338" i="47" s="1"/>
  <c r="O344" i="47"/>
  <c r="P344" i="47" s="1"/>
  <c r="U349" i="47"/>
  <c r="V349" i="47" s="1"/>
  <c r="S343" i="47"/>
  <c r="T343" i="47" s="1"/>
  <c r="O338" i="47"/>
  <c r="P338" i="47" s="1"/>
  <c r="I347" i="47"/>
  <c r="S347" i="47" s="1"/>
  <c r="T347" i="47" s="1"/>
  <c r="G347" i="47"/>
  <c r="H347" i="47"/>
  <c r="J347" i="47"/>
  <c r="E347" i="47"/>
  <c r="F347" i="47"/>
  <c r="J348" i="47"/>
  <c r="I348" i="47"/>
  <c r="S348" i="47" s="1"/>
  <c r="T348" i="47" s="1"/>
  <c r="H348" i="47"/>
  <c r="G348" i="47"/>
  <c r="O348" i="47" s="1"/>
  <c r="P348" i="47" s="1"/>
  <c r="E348" i="47"/>
  <c r="F348" i="47"/>
  <c r="H342" i="47"/>
  <c r="G342" i="47"/>
  <c r="O342" i="47" s="1"/>
  <c r="P342" i="47" s="1"/>
  <c r="J342" i="47"/>
  <c r="U342" i="47" s="1"/>
  <c r="V342" i="47" s="1"/>
  <c r="I342" i="47"/>
  <c r="S342" i="47" s="1"/>
  <c r="T342" i="47" s="1"/>
  <c r="E342" i="47"/>
  <c r="F342" i="47"/>
  <c r="J353" i="47"/>
  <c r="U353" i="47" s="1"/>
  <c r="V353" i="47" s="1"/>
  <c r="I353" i="47"/>
  <c r="S353" i="47" s="1"/>
  <c r="T353" i="47" s="1"/>
  <c r="H353" i="47"/>
  <c r="G353" i="47"/>
  <c r="E353" i="47"/>
  <c r="F353" i="47"/>
  <c r="AE347" i="47" l="1"/>
  <c r="AF347" i="47" s="1"/>
  <c r="AE348" i="47"/>
  <c r="AF348" i="47" s="1"/>
  <c r="AE353" i="47"/>
  <c r="AF353" i="47" s="1"/>
  <c r="AE342" i="47"/>
  <c r="AF342" i="47" s="1"/>
  <c r="K347" i="47"/>
  <c r="L347" i="47" s="1"/>
  <c r="K353" i="47"/>
  <c r="L353" i="47" s="1"/>
  <c r="O347" i="47"/>
  <c r="P347" i="47" s="1"/>
  <c r="Q342" i="47"/>
  <c r="R342" i="47" s="1"/>
  <c r="AT101" i="51"/>
  <c r="U348" i="47"/>
  <c r="V348" i="47" s="1"/>
  <c r="M353" i="47"/>
  <c r="N353" i="47" s="1"/>
  <c r="M348" i="47"/>
  <c r="N348" i="47" s="1"/>
  <c r="M347" i="47"/>
  <c r="N347" i="47" s="1"/>
  <c r="M342" i="47"/>
  <c r="N342" i="47" s="1"/>
  <c r="K342" i="47"/>
  <c r="L342" i="47" s="1"/>
  <c r="K348" i="47"/>
  <c r="L348" i="47" s="1"/>
  <c r="O353" i="47"/>
  <c r="P353" i="47" s="1"/>
  <c r="U347" i="47"/>
  <c r="V347" i="47" s="1"/>
  <c r="Q353" i="47"/>
  <c r="R353" i="47" s="1"/>
  <c r="Q348" i="47"/>
  <c r="R348" i="47" s="1"/>
  <c r="Q347" i="47"/>
  <c r="R347" i="47" s="1"/>
  <c r="J357" i="47"/>
  <c r="I357" i="47"/>
  <c r="H357" i="47"/>
  <c r="E357" i="47"/>
  <c r="F357" i="47"/>
  <c r="I352" i="47"/>
  <c r="G352" i="47"/>
  <c r="O352" i="47" s="1"/>
  <c r="P352" i="47" s="1"/>
  <c r="J352" i="47"/>
  <c r="H352" i="47"/>
  <c r="Q352" i="47" s="1"/>
  <c r="R352" i="47" s="1"/>
  <c r="E352" i="47"/>
  <c r="F352" i="47"/>
  <c r="J346" i="47"/>
  <c r="U346" i="47" s="1"/>
  <c r="V346" i="47" s="1"/>
  <c r="I346" i="47"/>
  <c r="G346" i="47"/>
  <c r="O346" i="47" s="1"/>
  <c r="P346" i="47" s="1"/>
  <c r="H346" i="47"/>
  <c r="Q346" i="47" s="1"/>
  <c r="R346" i="47" s="1"/>
  <c r="E346" i="47"/>
  <c r="F346" i="47"/>
  <c r="J351" i="47"/>
  <c r="U351" i="47" s="1"/>
  <c r="V351" i="47" s="1"/>
  <c r="H351" i="47"/>
  <c r="I351" i="47"/>
  <c r="G351" i="47"/>
  <c r="O351" i="47" s="1"/>
  <c r="P351" i="47" s="1"/>
  <c r="E351" i="47"/>
  <c r="F351" i="47"/>
  <c r="AE351" i="47" l="1"/>
  <c r="AF351" i="47" s="1"/>
  <c r="AE352" i="47"/>
  <c r="AF352" i="47" s="1"/>
  <c r="AE346" i="47"/>
  <c r="AF346" i="47" s="1"/>
  <c r="K351" i="47"/>
  <c r="L351" i="47" s="1"/>
  <c r="S351" i="47"/>
  <c r="T351" i="47" s="1"/>
  <c r="U352" i="47"/>
  <c r="V352" i="47" s="1"/>
  <c r="S357" i="47"/>
  <c r="T357" i="47" s="1"/>
  <c r="K357" i="47"/>
  <c r="L357" i="47" s="1"/>
  <c r="Q351" i="47"/>
  <c r="R351" i="47" s="1"/>
  <c r="S346" i="47"/>
  <c r="T346" i="47" s="1"/>
  <c r="AT103" i="51"/>
  <c r="U357" i="47"/>
  <c r="V357" i="47" s="1"/>
  <c r="S352" i="47"/>
  <c r="T352" i="47" s="1"/>
  <c r="K346" i="47"/>
  <c r="L346" i="47" s="1"/>
  <c r="K352" i="47"/>
  <c r="L352" i="47" s="1"/>
  <c r="Q357" i="47"/>
  <c r="R357" i="47" s="1"/>
  <c r="M351" i="47"/>
  <c r="N351" i="47" s="1"/>
  <c r="M346" i="47"/>
  <c r="N346" i="47" s="1"/>
  <c r="M352" i="47"/>
  <c r="N352" i="47" s="1"/>
  <c r="M357" i="47"/>
  <c r="N357" i="47" s="1"/>
  <c r="J350" i="47"/>
  <c r="U350" i="47" s="1"/>
  <c r="V350" i="47" s="1"/>
  <c r="I350" i="47"/>
  <c r="S350" i="47" s="1"/>
  <c r="T350" i="47" s="1"/>
  <c r="H350" i="47"/>
  <c r="Q350" i="47" s="1"/>
  <c r="R350" i="47" s="1"/>
  <c r="G350" i="47"/>
  <c r="E350" i="47"/>
  <c r="F350" i="47"/>
  <c r="I355" i="47"/>
  <c r="S355" i="47" s="1"/>
  <c r="T355" i="47" s="1"/>
  <c r="G357" i="47"/>
  <c r="AE357" i="47" s="1"/>
  <c r="AF357" i="47" s="1"/>
  <c r="G359" i="47"/>
  <c r="BL8" i="47"/>
  <c r="G361" i="47"/>
  <c r="O361" i="47" s="1"/>
  <c r="P361" i="47" s="1"/>
  <c r="J355" i="47"/>
  <c r="H355" i="47"/>
  <c r="Q355" i="47" s="1"/>
  <c r="R355" i="47" s="1"/>
  <c r="G356" i="47"/>
  <c r="G355" i="47"/>
  <c r="E355" i="47"/>
  <c r="F355" i="47"/>
  <c r="J361" i="47"/>
  <c r="U361" i="47" s="1"/>
  <c r="V361" i="47" s="1"/>
  <c r="I361" i="47"/>
  <c r="H361" i="47"/>
  <c r="Q361" i="47" s="1"/>
  <c r="R361" i="47" s="1"/>
  <c r="E361" i="47"/>
  <c r="F361" i="47"/>
  <c r="J356" i="47"/>
  <c r="I356" i="47"/>
  <c r="H356" i="47"/>
  <c r="E356" i="47"/>
  <c r="F356" i="47"/>
  <c r="AE355" i="47" l="1"/>
  <c r="AF355" i="47" s="1"/>
  <c r="AE356" i="47"/>
  <c r="AF356" i="47" s="1"/>
  <c r="AE361" i="47"/>
  <c r="AF361" i="47" s="1"/>
  <c r="AE350" i="47"/>
  <c r="AF350" i="47" s="1"/>
  <c r="K350" i="47"/>
  <c r="L350" i="47" s="1"/>
  <c r="K356" i="47"/>
  <c r="L356" i="47" s="1"/>
  <c r="M355" i="47"/>
  <c r="N355" i="47" s="1"/>
  <c r="Q356" i="47"/>
  <c r="R356" i="47" s="1"/>
  <c r="G365" i="47"/>
  <c r="O365" i="47" s="1"/>
  <c r="P365" i="47" s="1"/>
  <c r="S361" i="47"/>
  <c r="T361" i="47" s="1"/>
  <c r="G360" i="47"/>
  <c r="O360" i="47" s="1"/>
  <c r="P360" i="47" s="1"/>
  <c r="S356" i="47"/>
  <c r="T356" i="47" s="1"/>
  <c r="AT102" i="51"/>
  <c r="U355" i="47"/>
  <c r="V355" i="47" s="1"/>
  <c r="M350" i="47"/>
  <c r="N350" i="47" s="1"/>
  <c r="U356" i="47"/>
  <c r="V356" i="47" s="1"/>
  <c r="M361" i="47"/>
  <c r="N361" i="47" s="1"/>
  <c r="K355" i="47"/>
  <c r="L355" i="47" s="1"/>
  <c r="O350" i="47"/>
  <c r="P350" i="47" s="1"/>
  <c r="M356" i="47"/>
  <c r="N356" i="47" s="1"/>
  <c r="O359" i="47"/>
  <c r="P359" i="47" s="1"/>
  <c r="K361" i="47"/>
  <c r="L361" i="47" s="1"/>
  <c r="O355" i="47"/>
  <c r="P355" i="47" s="1"/>
  <c r="O356" i="47"/>
  <c r="P356" i="47" s="1"/>
  <c r="O357" i="47"/>
  <c r="P357" i="47" s="1"/>
  <c r="H359" i="47"/>
  <c r="Q359" i="47" s="1"/>
  <c r="R359" i="47" s="1"/>
  <c r="J359" i="47"/>
  <c r="I359" i="47"/>
  <c r="S359" i="47" s="1"/>
  <c r="T359" i="47" s="1"/>
  <c r="E359" i="47"/>
  <c r="F359" i="47"/>
  <c r="J354" i="47"/>
  <c r="U354" i="47" s="1"/>
  <c r="V354" i="47" s="1"/>
  <c r="G354" i="47"/>
  <c r="O354" i="47" s="1"/>
  <c r="P354" i="47" s="1"/>
  <c r="I354" i="47"/>
  <c r="H354" i="47"/>
  <c r="E354" i="47"/>
  <c r="F354" i="47"/>
  <c r="I360" i="47"/>
  <c r="S360" i="47" s="1"/>
  <c r="T360" i="47" s="1"/>
  <c r="H360" i="47"/>
  <c r="J360" i="47"/>
  <c r="U360" i="47" s="1"/>
  <c r="V360" i="47" s="1"/>
  <c r="E360" i="47"/>
  <c r="F360" i="47"/>
  <c r="I365" i="47"/>
  <c r="S365" i="47" s="1"/>
  <c r="T365" i="47" s="1"/>
  <c r="J365" i="47"/>
  <c r="H365" i="47"/>
  <c r="E365" i="47"/>
  <c r="F365" i="47"/>
  <c r="AE359" i="47" l="1"/>
  <c r="AF359" i="47" s="1"/>
  <c r="AE365" i="47"/>
  <c r="AF365" i="47" s="1"/>
  <c r="AE354" i="47"/>
  <c r="AF354" i="47" s="1"/>
  <c r="AE360" i="47"/>
  <c r="AF360" i="47" s="1"/>
  <c r="K365" i="47"/>
  <c r="L365" i="47" s="1"/>
  <c r="K359" i="47"/>
  <c r="L359" i="47" s="1"/>
  <c r="M354" i="47"/>
  <c r="N354" i="47" s="1"/>
  <c r="M359" i="47"/>
  <c r="N359" i="47" s="1"/>
  <c r="K354" i="47"/>
  <c r="L354" i="47" s="1"/>
  <c r="K360" i="47"/>
  <c r="L360" i="47" s="1"/>
  <c r="Q354" i="47"/>
  <c r="R354" i="47" s="1"/>
  <c r="S354" i="47"/>
  <c r="T354" i="47" s="1"/>
  <c r="U359" i="47"/>
  <c r="V359" i="47" s="1"/>
  <c r="M365" i="47"/>
  <c r="N365" i="47" s="1"/>
  <c r="Q365" i="47"/>
  <c r="R365" i="47" s="1"/>
  <c r="Q360" i="47"/>
  <c r="R360" i="47" s="1"/>
  <c r="M360" i="47"/>
  <c r="N360" i="47" s="1"/>
  <c r="AT106" i="51"/>
  <c r="U365" i="47"/>
  <c r="V365" i="47" s="1"/>
  <c r="AT104" i="51"/>
  <c r="AT105" i="51"/>
  <c r="J363" i="47"/>
  <c r="U363" i="47" s="1"/>
  <c r="V363" i="47" s="1"/>
  <c r="I363" i="47"/>
  <c r="H363" i="47"/>
  <c r="E363" i="47"/>
  <c r="F363" i="47"/>
  <c r="G363" i="47"/>
  <c r="O363" i="47" s="1"/>
  <c r="P363" i="47" s="1"/>
  <c r="H358" i="47"/>
  <c r="Q358" i="47" s="1"/>
  <c r="R358" i="47" s="1"/>
  <c r="J358" i="47"/>
  <c r="I358" i="47"/>
  <c r="E358" i="47"/>
  <c r="F358" i="47"/>
  <c r="G358" i="47"/>
  <c r="O358" i="47" s="1"/>
  <c r="P358" i="47" s="1"/>
  <c r="J364" i="47"/>
  <c r="U364" i="47" s="1"/>
  <c r="V364" i="47" s="1"/>
  <c r="I364" i="47"/>
  <c r="H364" i="47"/>
  <c r="Q364" i="47" s="1"/>
  <c r="R364" i="47" s="1"/>
  <c r="E364" i="47"/>
  <c r="F364" i="47"/>
  <c r="G364" i="47"/>
  <c r="I369" i="47"/>
  <c r="H369" i="47"/>
  <c r="J369" i="47"/>
  <c r="U369" i="47" s="1"/>
  <c r="V369" i="47" s="1"/>
  <c r="E369" i="47"/>
  <c r="F369" i="47"/>
  <c r="G369" i="47"/>
  <c r="O369" i="47" s="1"/>
  <c r="P369" i="47" s="1"/>
  <c r="AE358" i="47" l="1"/>
  <c r="AF358" i="47" s="1"/>
  <c r="AE369" i="47"/>
  <c r="AF369" i="47" s="1"/>
  <c r="AE364" i="47"/>
  <c r="AF364" i="47" s="1"/>
  <c r="AE363" i="47"/>
  <c r="AF363" i="47" s="1"/>
  <c r="K358" i="47"/>
  <c r="L358" i="47" s="1"/>
  <c r="K364" i="47"/>
  <c r="L364" i="47" s="1"/>
  <c r="M369" i="47"/>
  <c r="N369" i="47" s="1"/>
  <c r="M364" i="47"/>
  <c r="N364" i="47" s="1"/>
  <c r="M358" i="47"/>
  <c r="N358" i="47" s="1"/>
  <c r="M363" i="47"/>
  <c r="N363" i="47" s="1"/>
  <c r="S358" i="47"/>
  <c r="T358" i="47" s="1"/>
  <c r="Q363" i="47"/>
  <c r="R363" i="47" s="1"/>
  <c r="K363" i="47"/>
  <c r="L363" i="47" s="1"/>
  <c r="Q369" i="47"/>
  <c r="R369" i="47" s="1"/>
  <c r="S364" i="47"/>
  <c r="T364" i="47" s="1"/>
  <c r="U358" i="47"/>
  <c r="V358" i="47" s="1"/>
  <c r="S363" i="47"/>
  <c r="T363" i="47" s="1"/>
  <c r="K369" i="47"/>
  <c r="L369" i="47" s="1"/>
  <c r="S369" i="47"/>
  <c r="T369" i="47" s="1"/>
  <c r="O364" i="47"/>
  <c r="P364" i="47" s="1"/>
  <c r="I362" i="47"/>
  <c r="S362" i="47" s="1"/>
  <c r="T362" i="47" s="1"/>
  <c r="J362" i="47"/>
  <c r="U362" i="47" s="1"/>
  <c r="V362" i="47" s="1"/>
  <c r="H362" i="47"/>
  <c r="Q362" i="47" s="1"/>
  <c r="R362" i="47" s="1"/>
  <c r="E362" i="47"/>
  <c r="F362" i="47"/>
  <c r="G362" i="47"/>
  <c r="J368" i="47"/>
  <c r="U368" i="47" s="1"/>
  <c r="V368" i="47" s="1"/>
  <c r="I368" i="47"/>
  <c r="S368" i="47" s="1"/>
  <c r="T368" i="47" s="1"/>
  <c r="H368" i="47"/>
  <c r="Q368" i="47" s="1"/>
  <c r="R368" i="47" s="1"/>
  <c r="E368" i="47"/>
  <c r="F368" i="47"/>
  <c r="G368" i="47"/>
  <c r="O368" i="47" s="1"/>
  <c r="P368" i="47" s="1"/>
  <c r="H367" i="47"/>
  <c r="Q367" i="47" s="1"/>
  <c r="R367" i="47" s="1"/>
  <c r="J367" i="47"/>
  <c r="I367" i="47"/>
  <c r="S367" i="47" s="1"/>
  <c r="T367" i="47" s="1"/>
  <c r="E367" i="47"/>
  <c r="F367" i="47"/>
  <c r="G367" i="47"/>
  <c r="J373" i="47"/>
  <c r="U373" i="47" s="1"/>
  <c r="V373" i="47" s="1"/>
  <c r="I373" i="47"/>
  <c r="S373" i="47" s="1"/>
  <c r="T373" i="47" s="1"/>
  <c r="H373" i="47"/>
  <c r="Q373" i="47" s="1"/>
  <c r="R373" i="47" s="1"/>
  <c r="E373" i="47"/>
  <c r="F373" i="47"/>
  <c r="G373" i="47"/>
  <c r="O373" i="47" s="1"/>
  <c r="P373" i="47" s="1"/>
  <c r="AE373" i="47" l="1"/>
  <c r="AF373" i="47" s="1"/>
  <c r="AE362" i="47"/>
  <c r="AF362" i="47" s="1"/>
  <c r="AE368" i="47"/>
  <c r="AF368" i="47" s="1"/>
  <c r="AE367" i="47"/>
  <c r="AF367" i="47" s="1"/>
  <c r="K367" i="47"/>
  <c r="L367" i="47" s="1"/>
  <c r="K368" i="47"/>
  <c r="L368" i="47" s="1"/>
  <c r="K362" i="47"/>
  <c r="L362" i="47" s="1"/>
  <c r="U367" i="47"/>
  <c r="V367" i="47" s="1"/>
  <c r="O362" i="47"/>
  <c r="P362" i="47" s="1"/>
  <c r="M373" i="47"/>
  <c r="N373" i="47" s="1"/>
  <c r="M367" i="47"/>
  <c r="N367" i="47" s="1"/>
  <c r="M368" i="47"/>
  <c r="N368" i="47" s="1"/>
  <c r="M362" i="47"/>
  <c r="N362" i="47" s="1"/>
  <c r="O367" i="47"/>
  <c r="P367" i="47" s="1"/>
  <c r="K373" i="47"/>
  <c r="L373" i="47" s="1"/>
  <c r="H371" i="47"/>
  <c r="Q371" i="47" s="1"/>
  <c r="R371" i="47" s="1"/>
  <c r="J371" i="47"/>
  <c r="U371" i="47" s="1"/>
  <c r="V371" i="47" s="1"/>
  <c r="I371" i="47"/>
  <c r="S371" i="47" s="1"/>
  <c r="T371" i="47" s="1"/>
  <c r="E371" i="47"/>
  <c r="F371" i="47"/>
  <c r="G371" i="47"/>
  <c r="I372" i="47"/>
  <c r="H372" i="47"/>
  <c r="J372" i="47"/>
  <c r="U372" i="47" s="1"/>
  <c r="V372" i="47" s="1"/>
  <c r="E372" i="47"/>
  <c r="F372" i="47"/>
  <c r="G372" i="47"/>
  <c r="O372" i="47" s="1"/>
  <c r="P372" i="47" s="1"/>
  <c r="J377" i="47"/>
  <c r="I377" i="47"/>
  <c r="S377" i="47" s="1"/>
  <c r="T377" i="47" s="1"/>
  <c r="H377" i="47"/>
  <c r="Q377" i="47" s="1"/>
  <c r="R377" i="47" s="1"/>
  <c r="E377" i="47"/>
  <c r="F377" i="47"/>
  <c r="G377" i="47"/>
  <c r="O377" i="47" s="1"/>
  <c r="P377" i="47" s="1"/>
  <c r="J366" i="47"/>
  <c r="U366" i="47" s="1"/>
  <c r="V366" i="47" s="1"/>
  <c r="I366" i="47"/>
  <c r="S366" i="47" s="1"/>
  <c r="T366" i="47" s="1"/>
  <c r="H366" i="47"/>
  <c r="E366" i="47"/>
  <c r="F366" i="47"/>
  <c r="G366" i="47"/>
  <c r="O366" i="47" s="1"/>
  <c r="P366" i="47" s="1"/>
  <c r="AE366" i="47" l="1"/>
  <c r="AF366" i="47" s="1"/>
  <c r="AE372" i="47"/>
  <c r="AF372" i="47" s="1"/>
  <c r="AE371" i="47"/>
  <c r="AF371" i="47" s="1"/>
  <c r="AE377" i="47"/>
  <c r="AF377" i="47" s="1"/>
  <c r="K371" i="47"/>
  <c r="L371" i="47" s="1"/>
  <c r="K377" i="47"/>
  <c r="L377" i="47" s="1"/>
  <c r="K366" i="47"/>
  <c r="L366" i="47" s="1"/>
  <c r="K372" i="47"/>
  <c r="L372" i="47" s="1"/>
  <c r="Q372" i="47"/>
  <c r="R372" i="47" s="1"/>
  <c r="AT109" i="51"/>
  <c r="U377" i="47"/>
  <c r="V377" i="47" s="1"/>
  <c r="S372" i="47"/>
  <c r="T372" i="47" s="1"/>
  <c r="Q366" i="47"/>
  <c r="R366" i="47" s="1"/>
  <c r="O371" i="47"/>
  <c r="P371" i="47" s="1"/>
  <c r="M366" i="47"/>
  <c r="N366" i="47" s="1"/>
  <c r="M377" i="47"/>
  <c r="N377" i="47" s="1"/>
  <c r="M372" i="47"/>
  <c r="N372" i="47" s="1"/>
  <c r="M371" i="47"/>
  <c r="N371" i="47" s="1"/>
  <c r="J375" i="47"/>
  <c r="I375" i="47"/>
  <c r="H375" i="47"/>
  <c r="E375" i="47"/>
  <c r="F375" i="47"/>
  <c r="G375" i="47"/>
  <c r="O375" i="47" s="1"/>
  <c r="P375" i="47" s="1"/>
  <c r="J370" i="47"/>
  <c r="H370" i="47"/>
  <c r="Q370" i="47" s="1"/>
  <c r="R370" i="47" s="1"/>
  <c r="I370" i="47"/>
  <c r="E370" i="47"/>
  <c r="F370" i="47"/>
  <c r="G370" i="47"/>
  <c r="O370" i="47" s="1"/>
  <c r="P370" i="47" s="1"/>
  <c r="I376" i="47"/>
  <c r="S376" i="47" s="1"/>
  <c r="T376" i="47" s="1"/>
  <c r="H376" i="47"/>
  <c r="Q376" i="47" s="1"/>
  <c r="R376" i="47" s="1"/>
  <c r="J376" i="47"/>
  <c r="E376" i="47"/>
  <c r="F376" i="47"/>
  <c r="G376" i="47"/>
  <c r="O376" i="47" s="1"/>
  <c r="P376" i="47" s="1"/>
  <c r="J381" i="47"/>
  <c r="U381" i="47" s="1"/>
  <c r="V381" i="47" s="1"/>
  <c r="I381" i="47"/>
  <c r="H381" i="47"/>
  <c r="E381" i="47"/>
  <c r="F381" i="47"/>
  <c r="G381" i="47"/>
  <c r="O381" i="47" s="1"/>
  <c r="P381" i="47" s="1"/>
  <c r="AE376" i="47" l="1"/>
  <c r="AF376" i="47" s="1"/>
  <c r="AE375" i="47"/>
  <c r="AF375" i="47" s="1"/>
  <c r="AE381" i="47"/>
  <c r="AF381" i="47" s="1"/>
  <c r="AE370" i="47"/>
  <c r="AF370" i="47" s="1"/>
  <c r="K376" i="47"/>
  <c r="L376" i="47" s="1"/>
  <c r="U376" i="47"/>
  <c r="V376" i="47" s="1"/>
  <c r="S381" i="47"/>
  <c r="T381" i="47" s="1"/>
  <c r="S375" i="47"/>
  <c r="T375" i="47" s="1"/>
  <c r="AT107" i="51"/>
  <c r="U370" i="47"/>
  <c r="V370" i="47" s="1"/>
  <c r="AT108" i="51"/>
  <c r="U375" i="47"/>
  <c r="V375" i="47" s="1"/>
  <c r="Q381" i="47"/>
  <c r="R381" i="47" s="1"/>
  <c r="Q375" i="47"/>
  <c r="R375" i="47" s="1"/>
  <c r="S370" i="47"/>
  <c r="T370" i="47" s="1"/>
  <c r="M381" i="47"/>
  <c r="N381" i="47" s="1"/>
  <c r="M376" i="47"/>
  <c r="N376" i="47" s="1"/>
  <c r="M370" i="47"/>
  <c r="N370" i="47" s="1"/>
  <c r="M375" i="47"/>
  <c r="N375" i="47" s="1"/>
  <c r="K381" i="47"/>
  <c r="L381" i="47" s="1"/>
  <c r="K370" i="47"/>
  <c r="L370" i="47" s="1"/>
  <c r="K375" i="47"/>
  <c r="L375" i="47" s="1"/>
  <c r="J374" i="47"/>
  <c r="H374" i="47"/>
  <c r="I374" i="47"/>
  <c r="S374" i="47" s="1"/>
  <c r="T374" i="47" s="1"/>
  <c r="E374" i="47"/>
  <c r="F374" i="47"/>
  <c r="G374" i="47"/>
  <c r="I380" i="47"/>
  <c r="S380" i="47" s="1"/>
  <c r="T380" i="47" s="1"/>
  <c r="J380" i="47"/>
  <c r="U380" i="47" s="1"/>
  <c r="V380" i="47" s="1"/>
  <c r="H380" i="47"/>
  <c r="E380" i="47"/>
  <c r="F380" i="47"/>
  <c r="G380" i="47"/>
  <c r="O380" i="47" s="1"/>
  <c r="P380" i="47" s="1"/>
  <c r="J385" i="47"/>
  <c r="I385" i="47"/>
  <c r="S385" i="47" s="1"/>
  <c r="T385" i="47" s="1"/>
  <c r="H385" i="47"/>
  <c r="Q385" i="47" s="1"/>
  <c r="R385" i="47" s="1"/>
  <c r="E385" i="47"/>
  <c r="F385" i="47"/>
  <c r="G385" i="47"/>
  <c r="H379" i="47"/>
  <c r="Q379" i="47" s="1"/>
  <c r="R379" i="47" s="1"/>
  <c r="J379" i="47"/>
  <c r="U379" i="47" s="1"/>
  <c r="V379" i="47" s="1"/>
  <c r="I379" i="47"/>
  <c r="E379" i="47"/>
  <c r="F379" i="47"/>
  <c r="G379" i="47"/>
  <c r="AE380" i="47" l="1"/>
  <c r="AF380" i="47" s="1"/>
  <c r="AE385" i="47"/>
  <c r="AF385" i="47" s="1"/>
  <c r="AE374" i="47"/>
  <c r="AF374" i="47" s="1"/>
  <c r="AE379" i="47"/>
  <c r="AF379" i="47" s="1"/>
  <c r="K380" i="47"/>
  <c r="L380" i="47" s="1"/>
  <c r="K385" i="47"/>
  <c r="L385" i="47" s="1"/>
  <c r="K374" i="47"/>
  <c r="L374" i="47" s="1"/>
  <c r="U374" i="47"/>
  <c r="V374" i="47" s="1"/>
  <c r="O385" i="47"/>
  <c r="P385" i="47" s="1"/>
  <c r="O374" i="47"/>
  <c r="P374" i="47" s="1"/>
  <c r="M379" i="47"/>
  <c r="N379" i="47" s="1"/>
  <c r="M380" i="47"/>
  <c r="N380" i="47" s="1"/>
  <c r="K379" i="47"/>
  <c r="L379" i="47" s="1"/>
  <c r="U385" i="47"/>
  <c r="V385" i="47" s="1"/>
  <c r="O379" i="47"/>
  <c r="P379" i="47" s="1"/>
  <c r="M385" i="47"/>
  <c r="N385" i="47" s="1"/>
  <c r="M374" i="47"/>
  <c r="N374" i="47" s="1"/>
  <c r="S379" i="47"/>
  <c r="T379" i="47" s="1"/>
  <c r="Q380" i="47"/>
  <c r="R380" i="47" s="1"/>
  <c r="Q374" i="47"/>
  <c r="R374" i="47" s="1"/>
  <c r="AT110" i="51"/>
  <c r="AT111" i="51"/>
  <c r="J389" i="47"/>
  <c r="U389" i="47" s="1"/>
  <c r="V389" i="47" s="1"/>
  <c r="I389" i="47"/>
  <c r="S389" i="47" s="1"/>
  <c r="T389" i="47" s="1"/>
  <c r="H389" i="47"/>
  <c r="Q389" i="47" s="1"/>
  <c r="R389" i="47" s="1"/>
  <c r="E389" i="47"/>
  <c r="F389" i="47"/>
  <c r="G389" i="47"/>
  <c r="J378" i="47"/>
  <c r="U378" i="47" s="1"/>
  <c r="V378" i="47" s="1"/>
  <c r="H378" i="47"/>
  <c r="I378" i="47"/>
  <c r="S378" i="47" s="1"/>
  <c r="T378" i="47" s="1"/>
  <c r="E378" i="47"/>
  <c r="F378" i="47"/>
  <c r="G378" i="47"/>
  <c r="O378" i="47" s="1"/>
  <c r="P378" i="47" s="1"/>
  <c r="J384" i="47"/>
  <c r="U384" i="47" s="1"/>
  <c r="V384" i="47" s="1"/>
  <c r="H384" i="47"/>
  <c r="I384" i="47"/>
  <c r="S384" i="47" s="1"/>
  <c r="T384" i="47" s="1"/>
  <c r="E384" i="47"/>
  <c r="F384" i="47"/>
  <c r="G384" i="47"/>
  <c r="O384" i="47" s="1"/>
  <c r="P384" i="47" s="1"/>
  <c r="H383" i="47"/>
  <c r="J383" i="47"/>
  <c r="I383" i="47"/>
  <c r="S383" i="47" s="1"/>
  <c r="T383" i="47" s="1"/>
  <c r="E383" i="47"/>
  <c r="F383" i="47"/>
  <c r="G383" i="47"/>
  <c r="AE378" i="47" l="1"/>
  <c r="AF378" i="47" s="1"/>
  <c r="AE383" i="47"/>
  <c r="AF383" i="47" s="1"/>
  <c r="AE384" i="47"/>
  <c r="AF384" i="47" s="1"/>
  <c r="AE389" i="47"/>
  <c r="AF389" i="47" s="1"/>
  <c r="K383" i="47"/>
  <c r="L383" i="47" s="1"/>
  <c r="K389" i="47"/>
  <c r="L389" i="47" s="1"/>
  <c r="K378" i="47"/>
  <c r="L378" i="47" s="1"/>
  <c r="K384" i="47"/>
  <c r="L384" i="47" s="1"/>
  <c r="Q384" i="47"/>
  <c r="R384" i="47" s="1"/>
  <c r="Q383" i="47"/>
  <c r="R383" i="47" s="1"/>
  <c r="O383" i="47"/>
  <c r="P383" i="47" s="1"/>
  <c r="O389" i="47"/>
  <c r="P389" i="47" s="1"/>
  <c r="U383" i="47"/>
  <c r="V383" i="47" s="1"/>
  <c r="Q378" i="47"/>
  <c r="R378" i="47" s="1"/>
  <c r="M383" i="47"/>
  <c r="N383" i="47" s="1"/>
  <c r="M384" i="47"/>
  <c r="N384" i="47" s="1"/>
  <c r="M378" i="47"/>
  <c r="N378" i="47" s="1"/>
  <c r="M389" i="47"/>
  <c r="N389" i="47" s="1"/>
  <c r="J382" i="47"/>
  <c r="U382" i="47" s="1"/>
  <c r="V382" i="47" s="1"/>
  <c r="I382" i="47"/>
  <c r="H382" i="47"/>
  <c r="Q382" i="47" s="1"/>
  <c r="R382" i="47" s="1"/>
  <c r="E382" i="47"/>
  <c r="F382" i="47"/>
  <c r="G382" i="47"/>
  <c r="O382" i="47" s="1"/>
  <c r="P382" i="47" s="1"/>
  <c r="J388" i="47"/>
  <c r="I388" i="47"/>
  <c r="H388" i="47"/>
  <c r="Q388" i="47" s="1"/>
  <c r="R388" i="47" s="1"/>
  <c r="E388" i="47"/>
  <c r="F388" i="47"/>
  <c r="G388" i="47"/>
  <c r="O388" i="47" s="1"/>
  <c r="P388" i="47" s="1"/>
  <c r="J393" i="47"/>
  <c r="U393" i="47" s="1"/>
  <c r="V393" i="47" s="1"/>
  <c r="I393" i="47"/>
  <c r="H393" i="47"/>
  <c r="Q393" i="47" s="1"/>
  <c r="R393" i="47" s="1"/>
  <c r="E393" i="47"/>
  <c r="F393" i="47"/>
  <c r="G393" i="47"/>
  <c r="O393" i="47" s="1"/>
  <c r="P393" i="47" s="1"/>
  <c r="J387" i="47"/>
  <c r="U387" i="47" s="1"/>
  <c r="V387" i="47" s="1"/>
  <c r="H387" i="47"/>
  <c r="I387" i="47"/>
  <c r="E387" i="47"/>
  <c r="F387" i="47"/>
  <c r="G387" i="47"/>
  <c r="O387" i="47" s="1"/>
  <c r="P387" i="47" s="1"/>
  <c r="AE388" i="47" l="1"/>
  <c r="AF388" i="47" s="1"/>
  <c r="AE393" i="47"/>
  <c r="AF393" i="47" s="1"/>
  <c r="AE387" i="47"/>
  <c r="AF387" i="47" s="1"/>
  <c r="AE382" i="47"/>
  <c r="AF382" i="47" s="1"/>
  <c r="K393" i="47"/>
  <c r="L393" i="47" s="1"/>
  <c r="Q387" i="47"/>
  <c r="R387" i="47" s="1"/>
  <c r="U388" i="47"/>
  <c r="V388" i="47" s="1"/>
  <c r="S388" i="47"/>
  <c r="T388" i="47" s="1"/>
  <c r="S382" i="47"/>
  <c r="T382" i="47" s="1"/>
  <c r="M387" i="47"/>
  <c r="N387" i="47" s="1"/>
  <c r="M393" i="47"/>
  <c r="N393" i="47" s="1"/>
  <c r="M388" i="47"/>
  <c r="N388" i="47" s="1"/>
  <c r="M382" i="47"/>
  <c r="N382" i="47" s="1"/>
  <c r="K387" i="47"/>
  <c r="L387" i="47" s="1"/>
  <c r="K388" i="47"/>
  <c r="L388" i="47" s="1"/>
  <c r="K382" i="47"/>
  <c r="L382" i="47" s="1"/>
  <c r="S393" i="47"/>
  <c r="T393" i="47" s="1"/>
  <c r="S387" i="47"/>
  <c r="T387" i="47" s="1"/>
  <c r="H391" i="47"/>
  <c r="Q391" i="47" s="1"/>
  <c r="R391" i="47" s="1"/>
  <c r="J391" i="47"/>
  <c r="U391" i="47" s="1"/>
  <c r="V391" i="47" s="1"/>
  <c r="I391" i="47"/>
  <c r="S391" i="47" s="1"/>
  <c r="T391" i="47" s="1"/>
  <c r="E391" i="47"/>
  <c r="F391" i="47"/>
  <c r="G391" i="47"/>
  <c r="J397" i="47"/>
  <c r="U397" i="47" s="1"/>
  <c r="V397" i="47" s="1"/>
  <c r="I397" i="47"/>
  <c r="H397" i="47"/>
  <c r="Q397" i="47" s="1"/>
  <c r="R397" i="47" s="1"/>
  <c r="E397" i="47"/>
  <c r="F397" i="47"/>
  <c r="G397" i="47"/>
  <c r="I392" i="47"/>
  <c r="S392" i="47" s="1"/>
  <c r="T392" i="47" s="1"/>
  <c r="J392" i="47"/>
  <c r="H392" i="47"/>
  <c r="E392" i="47"/>
  <c r="F392" i="47"/>
  <c r="G392" i="47"/>
  <c r="J386" i="47"/>
  <c r="U386" i="47" s="1"/>
  <c r="V386" i="47" s="1"/>
  <c r="I386" i="47"/>
  <c r="S386" i="47" s="1"/>
  <c r="T386" i="47" s="1"/>
  <c r="H386" i="47"/>
  <c r="Q386" i="47" s="1"/>
  <c r="R386" i="47" s="1"/>
  <c r="E386" i="47"/>
  <c r="F386" i="47"/>
  <c r="G386" i="47"/>
  <c r="AE397" i="47" l="1"/>
  <c r="AF397" i="47" s="1"/>
  <c r="AE391" i="47"/>
  <c r="AF391" i="47" s="1"/>
  <c r="AE386" i="47"/>
  <c r="AF386" i="47" s="1"/>
  <c r="AE392" i="47"/>
  <c r="AF392" i="47" s="1"/>
  <c r="K397" i="47"/>
  <c r="L397" i="47" s="1"/>
  <c r="K386" i="47"/>
  <c r="L386" i="47" s="1"/>
  <c r="K392" i="47"/>
  <c r="L392" i="47" s="1"/>
  <c r="O391" i="47"/>
  <c r="P391" i="47" s="1"/>
  <c r="M386" i="47"/>
  <c r="N386" i="47" s="1"/>
  <c r="M391" i="47"/>
  <c r="N391" i="47" s="1"/>
  <c r="O392" i="47"/>
  <c r="P392" i="47" s="1"/>
  <c r="M392" i="47"/>
  <c r="N392" i="47" s="1"/>
  <c r="M397" i="47"/>
  <c r="N397" i="47" s="1"/>
  <c r="K391" i="47"/>
  <c r="L391" i="47" s="1"/>
  <c r="Q392" i="47"/>
  <c r="R392" i="47" s="1"/>
  <c r="O397" i="47"/>
  <c r="P397" i="47" s="1"/>
  <c r="U392" i="47"/>
  <c r="V392" i="47" s="1"/>
  <c r="S397" i="47"/>
  <c r="T397" i="47" s="1"/>
  <c r="O386" i="47"/>
  <c r="P386" i="47" s="1"/>
  <c r="J390" i="47"/>
  <c r="I390" i="47"/>
  <c r="H390" i="47"/>
  <c r="E390" i="47"/>
  <c r="F390" i="47"/>
  <c r="G390" i="47"/>
  <c r="O390" i="47" s="1"/>
  <c r="P390" i="47" s="1"/>
  <c r="I401" i="47"/>
  <c r="S401" i="47" s="1"/>
  <c r="T401" i="47" s="1"/>
  <c r="H401" i="47"/>
  <c r="J401" i="47"/>
  <c r="E401" i="47"/>
  <c r="F401" i="47"/>
  <c r="G401" i="47"/>
  <c r="O401" i="47" s="1"/>
  <c r="P401" i="47" s="1"/>
  <c r="H395" i="47"/>
  <c r="Q395" i="47" s="1"/>
  <c r="R395" i="47" s="1"/>
  <c r="J395" i="47"/>
  <c r="I395" i="47"/>
  <c r="S395" i="47" s="1"/>
  <c r="T395" i="47" s="1"/>
  <c r="E395" i="47"/>
  <c r="F395" i="47"/>
  <c r="G395" i="47"/>
  <c r="O395" i="47" s="1"/>
  <c r="P395" i="47" s="1"/>
  <c r="I396" i="47"/>
  <c r="S396" i="47" s="1"/>
  <c r="T396" i="47" s="1"/>
  <c r="H396" i="47"/>
  <c r="J396" i="47"/>
  <c r="U396" i="47" s="1"/>
  <c r="V396" i="47" s="1"/>
  <c r="E396" i="47"/>
  <c r="F396" i="47"/>
  <c r="G396" i="47"/>
  <c r="O396" i="47" s="1"/>
  <c r="P396" i="47" s="1"/>
  <c r="AE401" i="47" l="1"/>
  <c r="AF401" i="47" s="1"/>
  <c r="AE396" i="47"/>
  <c r="AF396" i="47" s="1"/>
  <c r="AE395" i="47"/>
  <c r="AF395" i="47" s="1"/>
  <c r="AE390" i="47"/>
  <c r="AF390" i="47" s="1"/>
  <c r="K395" i="47"/>
  <c r="L395" i="47" s="1"/>
  <c r="K401" i="47"/>
  <c r="L401" i="47" s="1"/>
  <c r="K396" i="47"/>
  <c r="L396" i="47" s="1"/>
  <c r="S390" i="47"/>
  <c r="T390" i="47" s="1"/>
  <c r="AT112" i="51"/>
  <c r="U390" i="47"/>
  <c r="V390" i="47" s="1"/>
  <c r="Q396" i="47"/>
  <c r="R396" i="47" s="1"/>
  <c r="M396" i="47"/>
  <c r="N396" i="47" s="1"/>
  <c r="M395" i="47"/>
  <c r="N395" i="47" s="1"/>
  <c r="M401" i="47"/>
  <c r="N401" i="47" s="1"/>
  <c r="M390" i="47"/>
  <c r="N390" i="47" s="1"/>
  <c r="Q401" i="47"/>
  <c r="R401" i="47" s="1"/>
  <c r="K390" i="47"/>
  <c r="L390" i="47" s="1"/>
  <c r="AT113" i="51"/>
  <c r="U395" i="47"/>
  <c r="V395" i="47" s="1"/>
  <c r="U401" i="47"/>
  <c r="V401" i="47" s="1"/>
  <c r="Q390" i="47"/>
  <c r="R390" i="47" s="1"/>
  <c r="J400" i="47"/>
  <c r="U400" i="47" s="1"/>
  <c r="V400" i="47" s="1"/>
  <c r="I400" i="47"/>
  <c r="H400" i="47"/>
  <c r="Q400" i="47" s="1"/>
  <c r="R400" i="47" s="1"/>
  <c r="E400" i="47"/>
  <c r="F400" i="47"/>
  <c r="G400" i="47"/>
  <c r="O400" i="47" s="1"/>
  <c r="P400" i="47" s="1"/>
  <c r="J399" i="47"/>
  <c r="U399" i="47" s="1"/>
  <c r="V399" i="47" s="1"/>
  <c r="I399" i="47"/>
  <c r="H399" i="47"/>
  <c r="E399" i="47"/>
  <c r="F399" i="47"/>
  <c r="G399" i="47"/>
  <c r="O399" i="47" s="1"/>
  <c r="P399" i="47" s="1"/>
  <c r="J405" i="47"/>
  <c r="I405" i="47"/>
  <c r="H405" i="47"/>
  <c r="Q405" i="47" s="1"/>
  <c r="R405" i="47" s="1"/>
  <c r="E405" i="47"/>
  <c r="F405" i="47"/>
  <c r="G405" i="47"/>
  <c r="O405" i="47" s="1"/>
  <c r="P405" i="47" s="1"/>
  <c r="J394" i="47"/>
  <c r="I394" i="47"/>
  <c r="S394" i="47" s="1"/>
  <c r="T394" i="47" s="1"/>
  <c r="H394" i="47"/>
  <c r="Q394" i="47" s="1"/>
  <c r="R394" i="47" s="1"/>
  <c r="E394" i="47"/>
  <c r="F394" i="47"/>
  <c r="G394" i="47"/>
  <c r="AE399" i="47" l="1"/>
  <c r="AF399" i="47" s="1"/>
  <c r="AE394" i="47"/>
  <c r="AF394" i="47" s="1"/>
  <c r="AE405" i="47"/>
  <c r="AF405" i="47" s="1"/>
  <c r="AE400" i="47"/>
  <c r="AF400" i="47" s="1"/>
  <c r="K399" i="47"/>
  <c r="L399" i="47" s="1"/>
  <c r="U394" i="47"/>
  <c r="V394" i="47" s="1"/>
  <c r="O394" i="47"/>
  <c r="P394" i="47" s="1"/>
  <c r="M394" i="47"/>
  <c r="N394" i="47" s="1"/>
  <c r="M405" i="47"/>
  <c r="N405" i="47" s="1"/>
  <c r="M399" i="47"/>
  <c r="N399" i="47" s="1"/>
  <c r="M400" i="47"/>
  <c r="N400" i="47" s="1"/>
  <c r="AT114" i="51"/>
  <c r="U405" i="47"/>
  <c r="V405" i="47" s="1"/>
  <c r="K394" i="47"/>
  <c r="L394" i="47" s="1"/>
  <c r="K400" i="47"/>
  <c r="L400" i="47" s="1"/>
  <c r="Q399" i="47"/>
  <c r="R399" i="47" s="1"/>
  <c r="K405" i="47"/>
  <c r="L405" i="47" s="1"/>
  <c r="S405" i="47"/>
  <c r="T405" i="47" s="1"/>
  <c r="S399" i="47"/>
  <c r="T399" i="47" s="1"/>
  <c r="S400" i="47"/>
  <c r="T400" i="47" s="1"/>
  <c r="H403" i="47"/>
  <c r="Q403" i="47" s="1"/>
  <c r="R403" i="47" s="1"/>
  <c r="J403" i="47"/>
  <c r="I403" i="47"/>
  <c r="S403" i="47" s="1"/>
  <c r="T403" i="47" s="1"/>
  <c r="E403" i="47"/>
  <c r="F403" i="47"/>
  <c r="G403" i="47"/>
  <c r="I398" i="47"/>
  <c r="S398" i="47" s="1"/>
  <c r="T398" i="47" s="1"/>
  <c r="J398" i="47"/>
  <c r="U398" i="47" s="1"/>
  <c r="V398" i="47" s="1"/>
  <c r="H398" i="47"/>
  <c r="E398" i="47"/>
  <c r="F398" i="47"/>
  <c r="G398" i="47"/>
  <c r="J409" i="47"/>
  <c r="U409" i="47" s="1"/>
  <c r="V409" i="47" s="1"/>
  <c r="I409" i="47"/>
  <c r="S409" i="47" s="1"/>
  <c r="T409" i="47" s="1"/>
  <c r="H409" i="47"/>
  <c r="Q409" i="47" s="1"/>
  <c r="R409" i="47" s="1"/>
  <c r="E409" i="47"/>
  <c r="F409" i="47"/>
  <c r="G409" i="47"/>
  <c r="O409" i="47" s="1"/>
  <c r="P409" i="47" s="1"/>
  <c r="J404" i="47"/>
  <c r="U404" i="47" s="1"/>
  <c r="V404" i="47" s="1"/>
  <c r="I404" i="47"/>
  <c r="S404" i="47" s="1"/>
  <c r="T404" i="47" s="1"/>
  <c r="H404" i="47"/>
  <c r="Q404" i="47" s="1"/>
  <c r="R404" i="47" s="1"/>
  <c r="E404" i="47"/>
  <c r="F404" i="47"/>
  <c r="G404" i="47"/>
  <c r="AE409" i="47" l="1"/>
  <c r="AF409" i="47" s="1"/>
  <c r="AE403" i="47"/>
  <c r="AF403" i="47" s="1"/>
  <c r="AE404" i="47"/>
  <c r="AF404" i="47" s="1"/>
  <c r="AE398" i="47"/>
  <c r="AF398" i="47" s="1"/>
  <c r="K409" i="47"/>
  <c r="L409" i="47" s="1"/>
  <c r="K398" i="47"/>
  <c r="L398" i="47" s="1"/>
  <c r="K404" i="47"/>
  <c r="L404" i="47" s="1"/>
  <c r="K403" i="47"/>
  <c r="L403" i="47" s="1"/>
  <c r="Q398" i="47"/>
  <c r="R398" i="47" s="1"/>
  <c r="U403" i="47"/>
  <c r="V403" i="47" s="1"/>
  <c r="M404" i="47"/>
  <c r="N404" i="47" s="1"/>
  <c r="O404" i="47"/>
  <c r="P404" i="47" s="1"/>
  <c r="O398" i="47"/>
  <c r="P398" i="47" s="1"/>
  <c r="O403" i="47"/>
  <c r="P403" i="47" s="1"/>
  <c r="M409" i="47"/>
  <c r="N409" i="47" s="1"/>
  <c r="M398" i="47"/>
  <c r="N398" i="47" s="1"/>
  <c r="M403" i="47"/>
  <c r="N403" i="47" s="1"/>
  <c r="I408" i="47"/>
  <c r="H408" i="47"/>
  <c r="J408" i="47"/>
  <c r="U408" i="47" s="1"/>
  <c r="V408" i="47" s="1"/>
  <c r="E408" i="47"/>
  <c r="F408" i="47"/>
  <c r="G408" i="47"/>
  <c r="O408" i="47" s="1"/>
  <c r="P408" i="47" s="1"/>
  <c r="H407" i="47"/>
  <c r="Q407" i="47" s="1"/>
  <c r="R407" i="47" s="1"/>
  <c r="J407" i="47"/>
  <c r="I407" i="47"/>
  <c r="S407" i="47" s="1"/>
  <c r="T407" i="47" s="1"/>
  <c r="E407" i="47"/>
  <c r="F407" i="47"/>
  <c r="G407" i="47"/>
  <c r="O407" i="47" s="1"/>
  <c r="P407" i="47" s="1"/>
  <c r="J402" i="47"/>
  <c r="U402" i="47" s="1"/>
  <c r="V402" i="47" s="1"/>
  <c r="I402" i="47"/>
  <c r="S402" i="47" s="1"/>
  <c r="T402" i="47" s="1"/>
  <c r="H402" i="47"/>
  <c r="Q402" i="47" s="1"/>
  <c r="R402" i="47" s="1"/>
  <c r="E402" i="47"/>
  <c r="F402" i="47"/>
  <c r="G402" i="47"/>
  <c r="O402" i="47" s="1"/>
  <c r="P402" i="47" s="1"/>
  <c r="J413" i="47"/>
  <c r="I413" i="47"/>
  <c r="S413" i="47" s="1"/>
  <c r="T413" i="47" s="1"/>
  <c r="H413" i="47"/>
  <c r="Q413" i="47" s="1"/>
  <c r="R413" i="47" s="1"/>
  <c r="E413" i="47"/>
  <c r="F413" i="47"/>
  <c r="G413" i="47"/>
  <c r="O413" i="47" s="1"/>
  <c r="P413" i="47" s="1"/>
  <c r="AE402" i="47" l="1"/>
  <c r="AF402" i="47" s="1"/>
  <c r="AE408" i="47"/>
  <c r="AF408" i="47" s="1"/>
  <c r="AE413" i="47"/>
  <c r="AF413" i="47" s="1"/>
  <c r="AE407" i="47"/>
  <c r="AF407" i="47" s="1"/>
  <c r="K402" i="47"/>
  <c r="L402" i="47" s="1"/>
  <c r="K413" i="47"/>
  <c r="L413" i="47" s="1"/>
  <c r="K407" i="47"/>
  <c r="L407" i="47" s="1"/>
  <c r="M408" i="47"/>
  <c r="N408" i="47" s="1"/>
  <c r="M402" i="47"/>
  <c r="N402" i="47" s="1"/>
  <c r="M407" i="47"/>
  <c r="N407" i="47" s="1"/>
  <c r="K408" i="47"/>
  <c r="L408" i="47" s="1"/>
  <c r="M413" i="47"/>
  <c r="N413" i="47" s="1"/>
  <c r="AT115" i="51"/>
  <c r="U407" i="47"/>
  <c r="V407" i="47" s="1"/>
  <c r="Q408" i="47"/>
  <c r="R408" i="47" s="1"/>
  <c r="U413" i="47"/>
  <c r="V413" i="47" s="1"/>
  <c r="S408" i="47"/>
  <c r="T408" i="47" s="1"/>
  <c r="I411" i="47"/>
  <c r="H411" i="47"/>
  <c r="Q411" i="47" s="1"/>
  <c r="R411" i="47" s="1"/>
  <c r="J411" i="47"/>
  <c r="U411" i="47" s="1"/>
  <c r="V411" i="47" s="1"/>
  <c r="E411" i="47"/>
  <c r="F411" i="47"/>
  <c r="G411" i="47"/>
  <c r="O411" i="47" s="1"/>
  <c r="P411" i="47" s="1"/>
  <c r="J417" i="47"/>
  <c r="U417" i="47" s="1"/>
  <c r="V417" i="47" s="1"/>
  <c r="I417" i="47"/>
  <c r="H417" i="47"/>
  <c r="E417" i="47"/>
  <c r="F417" i="47"/>
  <c r="G417" i="47"/>
  <c r="O417" i="47" s="1"/>
  <c r="P417" i="47" s="1"/>
  <c r="H406" i="47"/>
  <c r="Q406" i="47" s="1"/>
  <c r="R406" i="47" s="1"/>
  <c r="J406" i="47"/>
  <c r="I406" i="47"/>
  <c r="E406" i="47"/>
  <c r="F406" i="47"/>
  <c r="G406" i="47"/>
  <c r="O406" i="47" s="1"/>
  <c r="P406" i="47" s="1"/>
  <c r="J412" i="47"/>
  <c r="I412" i="47"/>
  <c r="H412" i="47"/>
  <c r="Q412" i="47" s="1"/>
  <c r="R412" i="47" s="1"/>
  <c r="E412" i="47"/>
  <c r="F412" i="47"/>
  <c r="G412" i="47"/>
  <c r="AE411" i="47" l="1"/>
  <c r="AF411" i="47" s="1"/>
  <c r="AE406" i="47"/>
  <c r="AF406" i="47" s="1"/>
  <c r="AE417" i="47"/>
  <c r="AF417" i="47" s="1"/>
  <c r="AE412" i="47"/>
  <c r="AF412" i="47" s="1"/>
  <c r="K411" i="47"/>
  <c r="L411" i="47" s="1"/>
  <c r="S417" i="47"/>
  <c r="T417" i="47" s="1"/>
  <c r="U406" i="47"/>
  <c r="V406" i="47" s="1"/>
  <c r="S411" i="47"/>
  <c r="T411" i="47" s="1"/>
  <c r="O412" i="47"/>
  <c r="P412" i="47" s="1"/>
  <c r="M412" i="47"/>
  <c r="N412" i="47" s="1"/>
  <c r="M406" i="47"/>
  <c r="N406" i="47" s="1"/>
  <c r="M417" i="47"/>
  <c r="N417" i="47" s="1"/>
  <c r="M411" i="47"/>
  <c r="N411" i="47" s="1"/>
  <c r="S412" i="47"/>
  <c r="T412" i="47" s="1"/>
  <c r="U412" i="47"/>
  <c r="V412" i="47" s="1"/>
  <c r="K412" i="47"/>
  <c r="L412" i="47" s="1"/>
  <c r="K417" i="47"/>
  <c r="L417" i="47" s="1"/>
  <c r="K406" i="47"/>
  <c r="L406" i="47" s="1"/>
  <c r="S406" i="47"/>
  <c r="T406" i="47" s="1"/>
  <c r="Q417" i="47"/>
  <c r="R417" i="47" s="1"/>
  <c r="H416" i="47"/>
  <c r="I416" i="47"/>
  <c r="S416" i="47" s="1"/>
  <c r="T416" i="47" s="1"/>
  <c r="J416" i="47"/>
  <c r="U416" i="47" s="1"/>
  <c r="V416" i="47" s="1"/>
  <c r="E416" i="47"/>
  <c r="F416" i="47"/>
  <c r="G416" i="47"/>
  <c r="J421" i="47"/>
  <c r="I421" i="47"/>
  <c r="S421" i="47" s="1"/>
  <c r="T421" i="47" s="1"/>
  <c r="H421" i="47"/>
  <c r="Q421" i="47" s="1"/>
  <c r="R421" i="47" s="1"/>
  <c r="E421" i="47"/>
  <c r="F421" i="47"/>
  <c r="G421" i="47"/>
  <c r="J410" i="47"/>
  <c r="H410" i="47"/>
  <c r="I410" i="47"/>
  <c r="S410" i="47" s="1"/>
  <c r="T410" i="47" s="1"/>
  <c r="E410" i="47"/>
  <c r="F410" i="47"/>
  <c r="G410" i="47"/>
  <c r="H415" i="47"/>
  <c r="Q415" i="47" s="1"/>
  <c r="R415" i="47" s="1"/>
  <c r="J415" i="47"/>
  <c r="I415" i="47"/>
  <c r="E415" i="47"/>
  <c r="F415" i="47"/>
  <c r="G415" i="47"/>
  <c r="O415" i="47" s="1"/>
  <c r="P415" i="47" s="1"/>
  <c r="AE416" i="47" l="1"/>
  <c r="AF416" i="47" s="1"/>
  <c r="AE410" i="47"/>
  <c r="AF410" i="47" s="1"/>
  <c r="AE421" i="47"/>
  <c r="AF421" i="47" s="1"/>
  <c r="AE415" i="47"/>
  <c r="AF415" i="47" s="1"/>
  <c r="K416" i="47"/>
  <c r="L416" i="47" s="1"/>
  <c r="K410" i="47"/>
  <c r="L410" i="47" s="1"/>
  <c r="U410" i="47"/>
  <c r="V410" i="47" s="1"/>
  <c r="U421" i="47"/>
  <c r="V421" i="47" s="1"/>
  <c r="Q416" i="47"/>
  <c r="R416" i="47" s="1"/>
  <c r="AT118" i="51"/>
  <c r="U415" i="47"/>
  <c r="V415" i="47" s="1"/>
  <c r="O416" i="47"/>
  <c r="P416" i="47" s="1"/>
  <c r="O421" i="47"/>
  <c r="P421" i="47" s="1"/>
  <c r="M415" i="47"/>
  <c r="N415" i="47" s="1"/>
  <c r="M410" i="47"/>
  <c r="N410" i="47" s="1"/>
  <c r="M421" i="47"/>
  <c r="N421" i="47" s="1"/>
  <c r="M416" i="47"/>
  <c r="N416" i="47" s="1"/>
  <c r="Q410" i="47"/>
  <c r="R410" i="47" s="1"/>
  <c r="K421" i="47"/>
  <c r="L421" i="47" s="1"/>
  <c r="O410" i="47"/>
  <c r="P410" i="47" s="1"/>
  <c r="K415" i="47"/>
  <c r="L415" i="47" s="1"/>
  <c r="S415" i="47"/>
  <c r="T415" i="47" s="1"/>
  <c r="AT116" i="51"/>
  <c r="AT117" i="51"/>
  <c r="J425" i="47"/>
  <c r="I425" i="47"/>
  <c r="S425" i="47" s="1"/>
  <c r="T425" i="47" s="1"/>
  <c r="H425" i="47"/>
  <c r="E425" i="47"/>
  <c r="F425" i="47"/>
  <c r="G425" i="47"/>
  <c r="I419" i="47"/>
  <c r="S419" i="47" s="1"/>
  <c r="T419" i="47" s="1"/>
  <c r="J419" i="47"/>
  <c r="H419" i="47"/>
  <c r="E419" i="47"/>
  <c r="F419" i="47"/>
  <c r="G419" i="47"/>
  <c r="O419" i="47" s="1"/>
  <c r="P419" i="47" s="1"/>
  <c r="J414" i="47"/>
  <c r="U414" i="47" s="1"/>
  <c r="V414" i="47" s="1"/>
  <c r="H414" i="47"/>
  <c r="Q414" i="47" s="1"/>
  <c r="R414" i="47" s="1"/>
  <c r="I414" i="47"/>
  <c r="S414" i="47" s="1"/>
  <c r="T414" i="47" s="1"/>
  <c r="E414" i="47"/>
  <c r="F414" i="47"/>
  <c r="G414" i="47"/>
  <c r="O414" i="47" s="1"/>
  <c r="P414" i="47" s="1"/>
  <c r="I420" i="47"/>
  <c r="S420" i="47" s="1"/>
  <c r="T420" i="47" s="1"/>
  <c r="H420" i="47"/>
  <c r="Q420" i="47" s="1"/>
  <c r="R420" i="47" s="1"/>
  <c r="J420" i="47"/>
  <c r="U420" i="47" s="1"/>
  <c r="V420" i="47" s="1"/>
  <c r="E420" i="47"/>
  <c r="F420" i="47"/>
  <c r="G420" i="47"/>
  <c r="O420" i="47" s="1"/>
  <c r="P420" i="47" s="1"/>
  <c r="AE419" i="47" l="1"/>
  <c r="AF419" i="47" s="1"/>
  <c r="AE420" i="47"/>
  <c r="AF420" i="47" s="1"/>
  <c r="AE414" i="47"/>
  <c r="AF414" i="47" s="1"/>
  <c r="AE425" i="47"/>
  <c r="AF425" i="47" s="1"/>
  <c r="K419" i="47"/>
  <c r="L419" i="47" s="1"/>
  <c r="K420" i="47"/>
  <c r="L420" i="47" s="1"/>
  <c r="K425" i="47"/>
  <c r="L425" i="47" s="1"/>
  <c r="K414" i="47"/>
  <c r="L414" i="47" s="1"/>
  <c r="M420" i="47"/>
  <c r="N420" i="47" s="1"/>
  <c r="M414" i="47"/>
  <c r="N414" i="47" s="1"/>
  <c r="M419" i="47"/>
  <c r="N419" i="47" s="1"/>
  <c r="M425" i="47"/>
  <c r="N425" i="47" s="1"/>
  <c r="O425" i="47"/>
  <c r="P425" i="47" s="1"/>
  <c r="Q419" i="47"/>
  <c r="R419" i="47" s="1"/>
  <c r="Q425" i="47"/>
  <c r="R425" i="47" s="1"/>
  <c r="U419" i="47"/>
  <c r="V419" i="47" s="1"/>
  <c r="AT120" i="51"/>
  <c r="U425" i="47"/>
  <c r="V425" i="47" s="1"/>
  <c r="I424" i="47"/>
  <c r="H424" i="47"/>
  <c r="Q424" i="47" s="1"/>
  <c r="R424" i="47" s="1"/>
  <c r="J424" i="47"/>
  <c r="E424" i="47"/>
  <c r="F424" i="47"/>
  <c r="G424" i="47"/>
  <c r="O424" i="47" s="1"/>
  <c r="P424" i="47" s="1"/>
  <c r="J423" i="47"/>
  <c r="U423" i="47" s="1"/>
  <c r="V423" i="47" s="1"/>
  <c r="I423" i="47"/>
  <c r="H423" i="47"/>
  <c r="E423" i="47"/>
  <c r="F423" i="47"/>
  <c r="G423" i="47"/>
  <c r="O423" i="47" s="1"/>
  <c r="P423" i="47" s="1"/>
  <c r="J429" i="47"/>
  <c r="U429" i="47" s="1"/>
  <c r="V429" i="47" s="1"/>
  <c r="I429" i="47"/>
  <c r="H429" i="47"/>
  <c r="Q429" i="47" s="1"/>
  <c r="R429" i="47" s="1"/>
  <c r="E429" i="47"/>
  <c r="F429" i="47"/>
  <c r="G429" i="47"/>
  <c r="O429" i="47" s="1"/>
  <c r="P429" i="47" s="1"/>
  <c r="I418" i="47"/>
  <c r="H418" i="47"/>
  <c r="Q418" i="47" s="1"/>
  <c r="R418" i="47" s="1"/>
  <c r="J418" i="47"/>
  <c r="E418" i="47"/>
  <c r="F418" i="47"/>
  <c r="G418" i="47"/>
  <c r="AE424" i="47" l="1"/>
  <c r="AF424" i="47" s="1"/>
  <c r="AE429" i="47"/>
  <c r="AF429" i="47" s="1"/>
  <c r="AE418" i="47"/>
  <c r="AF418" i="47" s="1"/>
  <c r="AE423" i="47"/>
  <c r="AF423" i="47" s="1"/>
  <c r="K429" i="47"/>
  <c r="L429" i="47" s="1"/>
  <c r="K418" i="47"/>
  <c r="L418" i="47" s="1"/>
  <c r="S423" i="47"/>
  <c r="T423" i="47" s="1"/>
  <c r="S418" i="47"/>
  <c r="T418" i="47" s="1"/>
  <c r="S424" i="47"/>
  <c r="T424" i="47" s="1"/>
  <c r="O418" i="47"/>
  <c r="P418" i="47" s="1"/>
  <c r="M418" i="47"/>
  <c r="N418" i="47" s="1"/>
  <c r="M429" i="47"/>
  <c r="N429" i="47" s="1"/>
  <c r="M423" i="47"/>
  <c r="N423" i="47" s="1"/>
  <c r="M424" i="47"/>
  <c r="N424" i="47" s="1"/>
  <c r="S429" i="47"/>
  <c r="T429" i="47" s="1"/>
  <c r="K423" i="47"/>
  <c r="L423" i="47" s="1"/>
  <c r="K424" i="47"/>
  <c r="L424" i="47" s="1"/>
  <c r="AT119" i="51"/>
  <c r="U418" i="47"/>
  <c r="V418" i="47" s="1"/>
  <c r="Q423" i="47"/>
  <c r="R423" i="47" s="1"/>
  <c r="U424" i="47"/>
  <c r="V424" i="47" s="1"/>
  <c r="J422" i="47"/>
  <c r="U422" i="47" s="1"/>
  <c r="V422" i="47" s="1"/>
  <c r="I422" i="47"/>
  <c r="S422" i="47" s="1"/>
  <c r="T422" i="47" s="1"/>
  <c r="H422" i="47"/>
  <c r="Q422" i="47" s="1"/>
  <c r="R422" i="47" s="1"/>
  <c r="E422" i="47"/>
  <c r="F422" i="47"/>
  <c r="G422" i="47"/>
  <c r="O422" i="47" s="1"/>
  <c r="P422" i="47" s="1"/>
  <c r="H427" i="47"/>
  <c r="Q427" i="47" s="1"/>
  <c r="R427" i="47" s="1"/>
  <c r="J427" i="47"/>
  <c r="U427" i="47" s="1"/>
  <c r="V427" i="47" s="1"/>
  <c r="I427" i="47"/>
  <c r="S427" i="47" s="1"/>
  <c r="T427" i="47" s="1"/>
  <c r="E427" i="47"/>
  <c r="F427" i="47"/>
  <c r="G427" i="47"/>
  <c r="O427" i="47" s="1"/>
  <c r="P427" i="47" s="1"/>
  <c r="J433" i="47"/>
  <c r="I433" i="47"/>
  <c r="H433" i="47"/>
  <c r="Q433" i="47" s="1"/>
  <c r="R433" i="47" s="1"/>
  <c r="E433" i="47"/>
  <c r="F433" i="47"/>
  <c r="G433" i="47"/>
  <c r="I428" i="47"/>
  <c r="S428" i="47" s="1"/>
  <c r="T428" i="47" s="1"/>
  <c r="J428" i="47"/>
  <c r="H428" i="47"/>
  <c r="E428" i="47"/>
  <c r="F428" i="47"/>
  <c r="G428" i="47"/>
  <c r="AE428" i="47" l="1"/>
  <c r="AF428" i="47" s="1"/>
  <c r="AE422" i="47"/>
  <c r="AF422" i="47" s="1"/>
  <c r="AE427" i="47"/>
  <c r="AF427" i="47" s="1"/>
  <c r="AE433" i="47"/>
  <c r="AF433" i="47" s="1"/>
  <c r="K427" i="47"/>
  <c r="L427" i="47" s="1"/>
  <c r="K428" i="47"/>
  <c r="L428" i="47" s="1"/>
  <c r="K422" i="47"/>
  <c r="L422" i="47" s="1"/>
  <c r="AT121" i="51"/>
  <c r="U428" i="47"/>
  <c r="V428" i="47" s="1"/>
  <c r="K433" i="47"/>
  <c r="L433" i="47" s="1"/>
  <c r="U433" i="47"/>
  <c r="V433" i="47" s="1"/>
  <c r="Q428" i="47"/>
  <c r="R428" i="47" s="1"/>
  <c r="S433" i="47"/>
  <c r="T433" i="47" s="1"/>
  <c r="O428" i="47"/>
  <c r="P428" i="47" s="1"/>
  <c r="O433" i="47"/>
  <c r="P433" i="47" s="1"/>
  <c r="M428" i="47"/>
  <c r="N428" i="47" s="1"/>
  <c r="M433" i="47"/>
  <c r="N433" i="47" s="1"/>
  <c r="M427" i="47"/>
  <c r="N427" i="47" s="1"/>
  <c r="M422" i="47"/>
  <c r="N422" i="47" s="1"/>
  <c r="H431" i="47"/>
  <c r="Q431" i="47" s="1"/>
  <c r="R431" i="47" s="1"/>
  <c r="J431" i="47"/>
  <c r="I431" i="47"/>
  <c r="S431" i="47" s="1"/>
  <c r="T431" i="47" s="1"/>
  <c r="E431" i="47"/>
  <c r="F431" i="47"/>
  <c r="G431" i="47"/>
  <c r="O431" i="47" s="1"/>
  <c r="P431" i="47" s="1"/>
  <c r="H432" i="47"/>
  <c r="Q432" i="47" s="1"/>
  <c r="R432" i="47" s="1"/>
  <c r="I432" i="47"/>
  <c r="S432" i="47" s="1"/>
  <c r="T432" i="47" s="1"/>
  <c r="J432" i="47"/>
  <c r="U432" i="47" s="1"/>
  <c r="V432" i="47" s="1"/>
  <c r="E432" i="47"/>
  <c r="F432" i="47"/>
  <c r="G432" i="47"/>
  <c r="O432" i="47" s="1"/>
  <c r="P432" i="47" s="1"/>
  <c r="J426" i="47"/>
  <c r="U426" i="47" s="1"/>
  <c r="V426" i="47" s="1"/>
  <c r="I426" i="47"/>
  <c r="H426" i="47"/>
  <c r="E426" i="47"/>
  <c r="F426" i="47"/>
  <c r="G426" i="47"/>
  <c r="O426" i="47" s="1"/>
  <c r="P426" i="47" s="1"/>
  <c r="J437" i="47"/>
  <c r="I437" i="47"/>
  <c r="S437" i="47" s="1"/>
  <c r="T437" i="47" s="1"/>
  <c r="H437" i="47"/>
  <c r="E437" i="47"/>
  <c r="F437" i="47"/>
  <c r="G437" i="47"/>
  <c r="O437" i="47" s="1"/>
  <c r="P437" i="47" s="1"/>
  <c r="AE431" i="47" l="1"/>
  <c r="AF431" i="47" s="1"/>
  <c r="AE432" i="47"/>
  <c r="AF432" i="47" s="1"/>
  <c r="AE437" i="47"/>
  <c r="AF437" i="47" s="1"/>
  <c r="AE426" i="47"/>
  <c r="AF426" i="47" s="1"/>
  <c r="K431" i="47"/>
  <c r="L431" i="47" s="1"/>
  <c r="K437" i="47"/>
  <c r="L437" i="47" s="1"/>
  <c r="S426" i="47"/>
  <c r="T426" i="47" s="1"/>
  <c r="U431" i="47"/>
  <c r="V431" i="47" s="1"/>
  <c r="U437" i="47"/>
  <c r="V437" i="47" s="1"/>
  <c r="K432" i="47"/>
  <c r="L432" i="47" s="1"/>
  <c r="Q437" i="47"/>
  <c r="R437" i="47" s="1"/>
  <c r="Q426" i="47"/>
  <c r="R426" i="47" s="1"/>
  <c r="K426" i="47"/>
  <c r="L426" i="47" s="1"/>
  <c r="M437" i="47"/>
  <c r="N437" i="47" s="1"/>
  <c r="M426" i="47"/>
  <c r="N426" i="47" s="1"/>
  <c r="M432" i="47"/>
  <c r="N432" i="47" s="1"/>
  <c r="M431" i="47"/>
  <c r="N431" i="47" s="1"/>
  <c r="J441" i="47"/>
  <c r="U441" i="47" s="1"/>
  <c r="V441" i="47" s="1"/>
  <c r="I441" i="47"/>
  <c r="S441" i="47" s="1"/>
  <c r="T441" i="47" s="1"/>
  <c r="H441" i="47"/>
  <c r="E441" i="47"/>
  <c r="F441" i="47"/>
  <c r="G441" i="47"/>
  <c r="O441" i="47" s="1"/>
  <c r="P441" i="47" s="1"/>
  <c r="J435" i="47"/>
  <c r="H435" i="47"/>
  <c r="I435" i="47"/>
  <c r="S435" i="47" s="1"/>
  <c r="T435" i="47" s="1"/>
  <c r="E435" i="47"/>
  <c r="F435" i="47"/>
  <c r="G435" i="47"/>
  <c r="J436" i="47"/>
  <c r="I436" i="47"/>
  <c r="H436" i="47"/>
  <c r="Q436" i="47" s="1"/>
  <c r="R436" i="47" s="1"/>
  <c r="E436" i="47"/>
  <c r="F436" i="47"/>
  <c r="G436" i="47"/>
  <c r="I430" i="47"/>
  <c r="S430" i="47" s="1"/>
  <c r="T430" i="47" s="1"/>
  <c r="J430" i="47"/>
  <c r="H430" i="47"/>
  <c r="Q430" i="47" s="1"/>
  <c r="R430" i="47" s="1"/>
  <c r="E430" i="47"/>
  <c r="F430" i="47"/>
  <c r="G430" i="47"/>
  <c r="O430" i="47" s="1"/>
  <c r="P430" i="47" s="1"/>
  <c r="AE436" i="47" l="1"/>
  <c r="AF436" i="47" s="1"/>
  <c r="AE435" i="47"/>
  <c r="AF435" i="47" s="1"/>
  <c r="AE441" i="47"/>
  <c r="AF441" i="47" s="1"/>
  <c r="AE430" i="47"/>
  <c r="AF430" i="47" s="1"/>
  <c r="K436" i="47"/>
  <c r="L436" i="47" s="1"/>
  <c r="K430" i="47"/>
  <c r="L430" i="47" s="1"/>
  <c r="Q435" i="47"/>
  <c r="R435" i="47" s="1"/>
  <c r="K441" i="47"/>
  <c r="L441" i="47" s="1"/>
  <c r="Q441" i="47"/>
  <c r="R441" i="47" s="1"/>
  <c r="S436" i="47"/>
  <c r="T436" i="47" s="1"/>
  <c r="U436" i="47"/>
  <c r="V436" i="47" s="1"/>
  <c r="AT124" i="51"/>
  <c r="U435" i="47"/>
  <c r="V435" i="47" s="1"/>
  <c r="K435" i="47"/>
  <c r="L435" i="47" s="1"/>
  <c r="U430" i="47"/>
  <c r="V430" i="47" s="1"/>
  <c r="O436" i="47"/>
  <c r="P436" i="47" s="1"/>
  <c r="O435" i="47"/>
  <c r="P435" i="47" s="1"/>
  <c r="M430" i="47"/>
  <c r="N430" i="47" s="1"/>
  <c r="M436" i="47"/>
  <c r="N436" i="47" s="1"/>
  <c r="M435" i="47"/>
  <c r="N435" i="47" s="1"/>
  <c r="M441" i="47"/>
  <c r="N441" i="47" s="1"/>
  <c r="AT122" i="51"/>
  <c r="AT123" i="51"/>
  <c r="H439" i="47"/>
  <c r="Q439" i="47" s="1"/>
  <c r="R439" i="47" s="1"/>
  <c r="J439" i="47"/>
  <c r="I439" i="47"/>
  <c r="E439" i="47"/>
  <c r="F439" i="47"/>
  <c r="G439" i="47"/>
  <c r="O439" i="47" s="1"/>
  <c r="P439" i="47" s="1"/>
  <c r="J440" i="47"/>
  <c r="I440" i="47"/>
  <c r="S440" i="47" s="1"/>
  <c r="T440" i="47" s="1"/>
  <c r="H440" i="47"/>
  <c r="Q440" i="47" s="1"/>
  <c r="R440" i="47" s="1"/>
  <c r="E440" i="47"/>
  <c r="F440" i="47"/>
  <c r="G440" i="47"/>
  <c r="O440" i="47" s="1"/>
  <c r="P440" i="47" s="1"/>
  <c r="J445" i="47"/>
  <c r="I445" i="47"/>
  <c r="H445" i="47"/>
  <c r="Q445" i="47" s="1"/>
  <c r="R445" i="47" s="1"/>
  <c r="E445" i="47"/>
  <c r="F445" i="47"/>
  <c r="G445" i="47"/>
  <c r="O445" i="47" s="1"/>
  <c r="P445" i="47" s="1"/>
  <c r="J434" i="47"/>
  <c r="I434" i="47"/>
  <c r="S434" i="47" s="1"/>
  <c r="T434" i="47" s="1"/>
  <c r="H434" i="47"/>
  <c r="Q434" i="47" s="1"/>
  <c r="R434" i="47" s="1"/>
  <c r="E434" i="47"/>
  <c r="F434" i="47"/>
  <c r="G434" i="47"/>
  <c r="O434" i="47" s="1"/>
  <c r="P434" i="47" s="1"/>
  <c r="AE440" i="47" l="1"/>
  <c r="AF440" i="47" s="1"/>
  <c r="AE434" i="47"/>
  <c r="AF434" i="47" s="1"/>
  <c r="AE439" i="47"/>
  <c r="AF439" i="47" s="1"/>
  <c r="AE445" i="47"/>
  <c r="AF445" i="47" s="1"/>
  <c r="K434" i="47"/>
  <c r="L434" i="47" s="1"/>
  <c r="K440" i="47"/>
  <c r="L440" i="47" s="1"/>
  <c r="K445" i="47"/>
  <c r="L445" i="47" s="1"/>
  <c r="K439" i="47"/>
  <c r="L439" i="47" s="1"/>
  <c r="U434" i="47"/>
  <c r="V434" i="47" s="1"/>
  <c r="M434" i="47"/>
  <c r="N434" i="47" s="1"/>
  <c r="M445" i="47"/>
  <c r="N445" i="47" s="1"/>
  <c r="M440" i="47"/>
  <c r="N440" i="47" s="1"/>
  <c r="M439" i="47"/>
  <c r="N439" i="47" s="1"/>
  <c r="AT126" i="51"/>
  <c r="U445" i="47"/>
  <c r="V445" i="47" s="1"/>
  <c r="S439" i="47"/>
  <c r="T439" i="47" s="1"/>
  <c r="S445" i="47"/>
  <c r="T445" i="47" s="1"/>
  <c r="U439" i="47"/>
  <c r="V439" i="47" s="1"/>
  <c r="U440" i="47"/>
  <c r="V440" i="47" s="1"/>
  <c r="J438" i="47"/>
  <c r="I438" i="47"/>
  <c r="S438" i="47" s="1"/>
  <c r="T438" i="47" s="1"/>
  <c r="H438" i="47"/>
  <c r="Q438" i="47" s="1"/>
  <c r="R438" i="47" s="1"/>
  <c r="E438" i="47"/>
  <c r="F438" i="47"/>
  <c r="G438" i="47"/>
  <c r="O438" i="47" s="1"/>
  <c r="P438" i="47" s="1"/>
  <c r="I444" i="47"/>
  <c r="S444" i="47" s="1"/>
  <c r="T444" i="47" s="1"/>
  <c r="H444" i="47"/>
  <c r="J444" i="47"/>
  <c r="U444" i="47" s="1"/>
  <c r="V444" i="47" s="1"/>
  <c r="E444" i="47"/>
  <c r="F444" i="47"/>
  <c r="G444" i="47"/>
  <c r="H443" i="47"/>
  <c r="Q443" i="47" s="1"/>
  <c r="R443" i="47" s="1"/>
  <c r="J443" i="47"/>
  <c r="I443" i="47"/>
  <c r="S443" i="47" s="1"/>
  <c r="T443" i="47" s="1"/>
  <c r="E443" i="47"/>
  <c r="F443" i="47"/>
  <c r="G443" i="47"/>
  <c r="O443" i="47" s="1"/>
  <c r="P443" i="47" s="1"/>
  <c r="J449" i="47"/>
  <c r="I449" i="47"/>
  <c r="S449" i="47" s="1"/>
  <c r="T449" i="47" s="1"/>
  <c r="H449" i="47"/>
  <c r="Q449" i="47" s="1"/>
  <c r="R449" i="47" s="1"/>
  <c r="E449" i="47"/>
  <c r="F449" i="47"/>
  <c r="G449" i="47"/>
  <c r="O449" i="47" s="1"/>
  <c r="P449" i="47" s="1"/>
  <c r="AE443" i="47" l="1"/>
  <c r="AF443" i="47" s="1"/>
  <c r="AE444" i="47"/>
  <c r="AF444" i="47" s="1"/>
  <c r="AE438" i="47"/>
  <c r="AF438" i="47" s="1"/>
  <c r="AE449" i="47"/>
  <c r="AF449" i="47" s="1"/>
  <c r="K449" i="47"/>
  <c r="L449" i="47" s="1"/>
  <c r="K438" i="47"/>
  <c r="L438" i="47" s="1"/>
  <c r="K443" i="47"/>
  <c r="L443" i="47" s="1"/>
  <c r="M443" i="47"/>
  <c r="N443" i="47" s="1"/>
  <c r="U443" i="47"/>
  <c r="V443" i="47" s="1"/>
  <c r="Q444" i="47"/>
  <c r="R444" i="47" s="1"/>
  <c r="M449" i="47"/>
  <c r="N449" i="47" s="1"/>
  <c r="M444" i="47"/>
  <c r="N444" i="47" s="1"/>
  <c r="U449" i="47"/>
  <c r="V449" i="47" s="1"/>
  <c r="AT125" i="51"/>
  <c r="U438" i="47"/>
  <c r="V438" i="47" s="1"/>
  <c r="M438" i="47"/>
  <c r="N438" i="47" s="1"/>
  <c r="K444" i="47"/>
  <c r="L444" i="47" s="1"/>
  <c r="O444" i="47"/>
  <c r="P444" i="47" s="1"/>
  <c r="I453" i="47"/>
  <c r="S453" i="47" s="1"/>
  <c r="T453" i="47" s="1"/>
  <c r="H453" i="47"/>
  <c r="J453" i="47"/>
  <c r="U453" i="47" s="1"/>
  <c r="V453" i="47" s="1"/>
  <c r="E453" i="47"/>
  <c r="F453" i="47"/>
  <c r="G453" i="47"/>
  <c r="J442" i="47"/>
  <c r="I442" i="47"/>
  <c r="H442" i="47"/>
  <c r="Q442" i="47" s="1"/>
  <c r="R442" i="47" s="1"/>
  <c r="E442" i="47"/>
  <c r="F442" i="47"/>
  <c r="G442" i="47"/>
  <c r="J448" i="47"/>
  <c r="I448" i="47"/>
  <c r="H448" i="47"/>
  <c r="Q448" i="47" s="1"/>
  <c r="R448" i="47" s="1"/>
  <c r="E448" i="47"/>
  <c r="F448" i="47"/>
  <c r="G448" i="47"/>
  <c r="O448" i="47" s="1"/>
  <c r="P448" i="47" s="1"/>
  <c r="J447" i="47"/>
  <c r="H447" i="47"/>
  <c r="Q447" i="47" s="1"/>
  <c r="R447" i="47" s="1"/>
  <c r="I447" i="47"/>
  <c r="S447" i="47" s="1"/>
  <c r="T447" i="47" s="1"/>
  <c r="E447" i="47"/>
  <c r="F447" i="47"/>
  <c r="G447" i="47"/>
  <c r="AE447" i="47" l="1"/>
  <c r="AF447" i="47" s="1"/>
  <c r="AE448" i="47"/>
  <c r="AF448" i="47" s="1"/>
  <c r="AE442" i="47"/>
  <c r="AF442" i="47" s="1"/>
  <c r="AE453" i="47"/>
  <c r="AF453" i="47" s="1"/>
  <c r="K447" i="47"/>
  <c r="L447" i="47" s="1"/>
  <c r="M453" i="47"/>
  <c r="N453" i="47" s="1"/>
  <c r="O453" i="47"/>
  <c r="P453" i="47" s="1"/>
  <c r="M448" i="47"/>
  <c r="N448" i="47" s="1"/>
  <c r="K448" i="47"/>
  <c r="L448" i="47" s="1"/>
  <c r="K453" i="47"/>
  <c r="L453" i="47" s="1"/>
  <c r="O447" i="47"/>
  <c r="P447" i="47" s="1"/>
  <c r="O442" i="47"/>
  <c r="P442" i="47" s="1"/>
  <c r="M447" i="47"/>
  <c r="N447" i="47" s="1"/>
  <c r="M442" i="47"/>
  <c r="N442" i="47" s="1"/>
  <c r="K442" i="47"/>
  <c r="L442" i="47" s="1"/>
  <c r="S448" i="47"/>
  <c r="T448" i="47" s="1"/>
  <c r="S442" i="47"/>
  <c r="T442" i="47" s="1"/>
  <c r="Q453" i="47"/>
  <c r="R453" i="47" s="1"/>
  <c r="AT127" i="51"/>
  <c r="U447" i="47"/>
  <c r="V447" i="47" s="1"/>
  <c r="U448" i="47"/>
  <c r="V448" i="47" s="1"/>
  <c r="U442" i="47"/>
  <c r="V442" i="47" s="1"/>
  <c r="J446" i="47"/>
  <c r="H446" i="47"/>
  <c r="I446" i="47"/>
  <c r="S446" i="47" s="1"/>
  <c r="T446" i="47" s="1"/>
  <c r="E446" i="47"/>
  <c r="F446" i="47"/>
  <c r="G446" i="47"/>
  <c r="O446" i="47" s="1"/>
  <c r="P446" i="47" s="1"/>
  <c r="I452" i="47"/>
  <c r="S452" i="47" s="1"/>
  <c r="T452" i="47" s="1"/>
  <c r="J452" i="47"/>
  <c r="H452" i="47"/>
  <c r="E452" i="47"/>
  <c r="F452" i="47"/>
  <c r="G452" i="47"/>
  <c r="O452" i="47" s="1"/>
  <c r="P452" i="47" s="1"/>
  <c r="H451" i="47"/>
  <c r="Q451" i="47" s="1"/>
  <c r="R451" i="47" s="1"/>
  <c r="J451" i="47"/>
  <c r="I451" i="47"/>
  <c r="E451" i="47"/>
  <c r="F451" i="47"/>
  <c r="G451" i="47"/>
  <c r="J457" i="47"/>
  <c r="H457" i="47"/>
  <c r="Q457" i="47" s="1"/>
  <c r="R457" i="47" s="1"/>
  <c r="I457" i="47"/>
  <c r="E457" i="47"/>
  <c r="F457" i="47"/>
  <c r="G457" i="47"/>
  <c r="O457" i="47" s="1"/>
  <c r="P457" i="47" s="1"/>
  <c r="AE452" i="47" l="1"/>
  <c r="AF452" i="47" s="1"/>
  <c r="AE457" i="47"/>
  <c r="AF457" i="47" s="1"/>
  <c r="AE451" i="47"/>
  <c r="AF451" i="47" s="1"/>
  <c r="AE446" i="47"/>
  <c r="AF446" i="47" s="1"/>
  <c r="K457" i="47"/>
  <c r="L457" i="47" s="1"/>
  <c r="K452" i="47"/>
  <c r="L452" i="47" s="1"/>
  <c r="K446" i="47"/>
  <c r="L446" i="47" s="1"/>
  <c r="M451" i="47"/>
  <c r="N451" i="47" s="1"/>
  <c r="M452" i="47"/>
  <c r="N452" i="47" s="1"/>
  <c r="M446" i="47"/>
  <c r="N446" i="47" s="1"/>
  <c r="O451" i="47"/>
  <c r="P451" i="47" s="1"/>
  <c r="M457" i="47"/>
  <c r="N457" i="47" s="1"/>
  <c r="S457" i="47"/>
  <c r="T457" i="47" s="1"/>
  <c r="S451" i="47"/>
  <c r="T451" i="47" s="1"/>
  <c r="Q452" i="47"/>
  <c r="R452" i="47" s="1"/>
  <c r="U451" i="47"/>
  <c r="V451" i="47" s="1"/>
  <c r="U452" i="47"/>
  <c r="V452" i="47" s="1"/>
  <c r="Q446" i="47"/>
  <c r="R446" i="47" s="1"/>
  <c r="K451" i="47"/>
  <c r="L451" i="47" s="1"/>
  <c r="U457" i="47"/>
  <c r="V457" i="47" s="1"/>
  <c r="U446" i="47"/>
  <c r="V446" i="47" s="1"/>
  <c r="J461" i="47"/>
  <c r="H461" i="47"/>
  <c r="Q461" i="47" s="1"/>
  <c r="R461" i="47" s="1"/>
  <c r="I461" i="47"/>
  <c r="S461" i="47" s="1"/>
  <c r="T461" i="47" s="1"/>
  <c r="E461" i="47"/>
  <c r="F461" i="47"/>
  <c r="G461" i="47"/>
  <c r="O461" i="47" s="1"/>
  <c r="P461" i="47" s="1"/>
  <c r="J450" i="47"/>
  <c r="U450" i="47" s="1"/>
  <c r="V450" i="47" s="1"/>
  <c r="I450" i="47"/>
  <c r="S450" i="47" s="1"/>
  <c r="T450" i="47" s="1"/>
  <c r="H450" i="47"/>
  <c r="E450" i="47"/>
  <c r="F450" i="47"/>
  <c r="G450" i="47"/>
  <c r="O450" i="47" s="1"/>
  <c r="P450" i="47" s="1"/>
  <c r="H455" i="47"/>
  <c r="J455" i="47"/>
  <c r="I455" i="47"/>
  <c r="S455" i="47" s="1"/>
  <c r="T455" i="47" s="1"/>
  <c r="E455" i="47"/>
  <c r="F455" i="47"/>
  <c r="G455" i="47"/>
  <c r="O455" i="47" s="1"/>
  <c r="P455" i="47" s="1"/>
  <c r="I456" i="47"/>
  <c r="S456" i="47" s="1"/>
  <c r="T456" i="47" s="1"/>
  <c r="H456" i="47"/>
  <c r="Q456" i="47" s="1"/>
  <c r="R456" i="47" s="1"/>
  <c r="J456" i="47"/>
  <c r="U456" i="47" s="1"/>
  <c r="V456" i="47" s="1"/>
  <c r="E456" i="47"/>
  <c r="F456" i="47"/>
  <c r="G456" i="47"/>
  <c r="O456" i="47" s="1"/>
  <c r="P456" i="47" s="1"/>
  <c r="AE456" i="47" l="1"/>
  <c r="AF456" i="47" s="1"/>
  <c r="AE450" i="47"/>
  <c r="AF450" i="47" s="1"/>
  <c r="AE455" i="47"/>
  <c r="AF455" i="47" s="1"/>
  <c r="AE461" i="47"/>
  <c r="AF461" i="47" s="1"/>
  <c r="K455" i="47"/>
  <c r="L455" i="47" s="1"/>
  <c r="K456" i="47"/>
  <c r="L456" i="47" s="1"/>
  <c r="K461" i="47"/>
  <c r="L461" i="47" s="1"/>
  <c r="K450" i="47"/>
  <c r="L450" i="47" s="1"/>
  <c r="Q450" i="47"/>
  <c r="R450" i="47" s="1"/>
  <c r="AT130" i="51"/>
  <c r="U455" i="47"/>
  <c r="V455" i="47" s="1"/>
  <c r="Q455" i="47"/>
  <c r="R455" i="47" s="1"/>
  <c r="U461" i="47"/>
  <c r="V461" i="47" s="1"/>
  <c r="M456" i="47"/>
  <c r="N456" i="47" s="1"/>
  <c r="M455" i="47"/>
  <c r="N455" i="47" s="1"/>
  <c r="M450" i="47"/>
  <c r="N450" i="47" s="1"/>
  <c r="M461" i="47"/>
  <c r="N461" i="47" s="1"/>
  <c r="AT128" i="51"/>
  <c r="AT129" i="51"/>
  <c r="J460" i="47"/>
  <c r="I460" i="47"/>
  <c r="H460" i="47"/>
  <c r="E460" i="47"/>
  <c r="F460" i="47"/>
  <c r="G460" i="47"/>
  <c r="H454" i="47"/>
  <c r="Q454" i="47" s="1"/>
  <c r="R454" i="47" s="1"/>
  <c r="J454" i="47"/>
  <c r="I454" i="47"/>
  <c r="E454" i="47"/>
  <c r="F454" i="47"/>
  <c r="G454" i="47"/>
  <c r="J465" i="47"/>
  <c r="I465" i="47"/>
  <c r="S465" i="47" s="1"/>
  <c r="T465" i="47" s="1"/>
  <c r="H465" i="47"/>
  <c r="E465" i="47"/>
  <c r="F465" i="47"/>
  <c r="G465" i="47"/>
  <c r="J459" i="47"/>
  <c r="U459" i="47" s="1"/>
  <c r="V459" i="47" s="1"/>
  <c r="I459" i="47"/>
  <c r="S459" i="47" s="1"/>
  <c r="T459" i="47" s="1"/>
  <c r="H459" i="47"/>
  <c r="Q459" i="47" s="1"/>
  <c r="R459" i="47" s="1"/>
  <c r="E459" i="47"/>
  <c r="F459" i="47"/>
  <c r="G459" i="47"/>
  <c r="O459" i="47" s="1"/>
  <c r="P459" i="47" s="1"/>
  <c r="AE465" i="47" l="1"/>
  <c r="AF465" i="47" s="1"/>
  <c r="AE460" i="47"/>
  <c r="AF460" i="47" s="1"/>
  <c r="AE454" i="47"/>
  <c r="AF454" i="47" s="1"/>
  <c r="AE459" i="47"/>
  <c r="AF459" i="47" s="1"/>
  <c r="K465" i="47"/>
  <c r="L465" i="47" s="1"/>
  <c r="K454" i="47"/>
  <c r="L454" i="47" s="1"/>
  <c r="M454" i="47"/>
  <c r="N454" i="47" s="1"/>
  <c r="Q465" i="47"/>
  <c r="R465" i="47" s="1"/>
  <c r="S454" i="47"/>
  <c r="T454" i="47" s="1"/>
  <c r="Q460" i="47"/>
  <c r="R460" i="47" s="1"/>
  <c r="M465" i="47"/>
  <c r="N465" i="47" s="1"/>
  <c r="K460" i="47"/>
  <c r="L460" i="47" s="1"/>
  <c r="S460" i="47"/>
  <c r="T460" i="47" s="1"/>
  <c r="M459" i="47"/>
  <c r="N459" i="47" s="1"/>
  <c r="M460" i="47"/>
  <c r="N460" i="47" s="1"/>
  <c r="K459" i="47"/>
  <c r="L459" i="47" s="1"/>
  <c r="U454" i="47"/>
  <c r="V454" i="47" s="1"/>
  <c r="AT132" i="51"/>
  <c r="U465" i="47"/>
  <c r="V465" i="47" s="1"/>
  <c r="AT131" i="51"/>
  <c r="U460" i="47"/>
  <c r="V460" i="47" s="1"/>
  <c r="O465" i="47"/>
  <c r="P465" i="47" s="1"/>
  <c r="O454" i="47"/>
  <c r="P454" i="47" s="1"/>
  <c r="O460" i="47"/>
  <c r="P460" i="47" s="1"/>
  <c r="J458" i="47"/>
  <c r="I458" i="47"/>
  <c r="S458" i="47" s="1"/>
  <c r="T458" i="47" s="1"/>
  <c r="H458" i="47"/>
  <c r="Q458" i="47" s="1"/>
  <c r="R458" i="47" s="1"/>
  <c r="E458" i="47"/>
  <c r="F458" i="47"/>
  <c r="G458" i="47"/>
  <c r="O458" i="47" s="1"/>
  <c r="P458" i="47" s="1"/>
  <c r="H463" i="47"/>
  <c r="J463" i="47"/>
  <c r="I463" i="47"/>
  <c r="E463" i="47"/>
  <c r="F463" i="47"/>
  <c r="G463" i="47"/>
  <c r="O463" i="47" s="1"/>
  <c r="P463" i="47" s="1"/>
  <c r="J469" i="47"/>
  <c r="I469" i="47"/>
  <c r="H469" i="47"/>
  <c r="E469" i="47"/>
  <c r="F469" i="47"/>
  <c r="G469" i="47"/>
  <c r="I464" i="47"/>
  <c r="S464" i="47" s="1"/>
  <c r="T464" i="47" s="1"/>
  <c r="J464" i="47"/>
  <c r="H464" i="47"/>
  <c r="Q464" i="47" s="1"/>
  <c r="R464" i="47" s="1"/>
  <c r="E464" i="47"/>
  <c r="F464" i="47"/>
  <c r="G464" i="47"/>
  <c r="O464" i="47" s="1"/>
  <c r="P464" i="47" s="1"/>
  <c r="AE463" i="47" l="1"/>
  <c r="AF463" i="47" s="1"/>
  <c r="AE464" i="47"/>
  <c r="AF464" i="47" s="1"/>
  <c r="AE458" i="47"/>
  <c r="AF458" i="47" s="1"/>
  <c r="AE469" i="47"/>
  <c r="AF469" i="47" s="1"/>
  <c r="K464" i="47"/>
  <c r="L464" i="47" s="1"/>
  <c r="K463" i="47"/>
  <c r="L463" i="47" s="1"/>
  <c r="K458" i="47"/>
  <c r="L458" i="47" s="1"/>
  <c r="M469" i="47"/>
  <c r="N469" i="47" s="1"/>
  <c r="M464" i="47"/>
  <c r="N464" i="47" s="1"/>
  <c r="K469" i="47"/>
  <c r="L469" i="47" s="1"/>
  <c r="Q469" i="47"/>
  <c r="R469" i="47" s="1"/>
  <c r="M463" i="47"/>
  <c r="N463" i="47" s="1"/>
  <c r="S463" i="47"/>
  <c r="T463" i="47" s="1"/>
  <c r="U464" i="47"/>
  <c r="V464" i="47" s="1"/>
  <c r="U463" i="47"/>
  <c r="V463" i="47" s="1"/>
  <c r="M458" i="47"/>
  <c r="N458" i="47" s="1"/>
  <c r="S469" i="47"/>
  <c r="T469" i="47" s="1"/>
  <c r="U469" i="47"/>
  <c r="V469" i="47" s="1"/>
  <c r="Q463" i="47"/>
  <c r="R463" i="47" s="1"/>
  <c r="U458" i="47"/>
  <c r="V458" i="47" s="1"/>
  <c r="O469" i="47"/>
  <c r="P469" i="47" s="1"/>
  <c r="H467" i="47"/>
  <c r="Q467" i="47" s="1"/>
  <c r="R467" i="47" s="1"/>
  <c r="J467" i="47"/>
  <c r="I467" i="47"/>
  <c r="S467" i="47" s="1"/>
  <c r="T467" i="47" s="1"/>
  <c r="E467" i="47"/>
  <c r="F467" i="47"/>
  <c r="G467" i="47"/>
  <c r="O467" i="47" s="1"/>
  <c r="P467" i="47" s="1"/>
  <c r="I468" i="47"/>
  <c r="S468" i="47" s="1"/>
  <c r="T468" i="47" s="1"/>
  <c r="H468" i="47"/>
  <c r="Q468" i="47" s="1"/>
  <c r="R468" i="47" s="1"/>
  <c r="J468" i="47"/>
  <c r="U468" i="47" s="1"/>
  <c r="V468" i="47" s="1"/>
  <c r="E468" i="47"/>
  <c r="F468" i="47"/>
  <c r="G468" i="47"/>
  <c r="O468" i="47" s="1"/>
  <c r="P468" i="47" s="1"/>
  <c r="I473" i="47"/>
  <c r="S473" i="47" s="1"/>
  <c r="T473" i="47" s="1"/>
  <c r="J473" i="47"/>
  <c r="H473" i="47"/>
  <c r="Q473" i="47" s="1"/>
  <c r="R473" i="47" s="1"/>
  <c r="E473" i="47"/>
  <c r="F473" i="47"/>
  <c r="G473" i="47"/>
  <c r="O473" i="47" s="1"/>
  <c r="P473" i="47" s="1"/>
  <c r="J462" i="47"/>
  <c r="U462" i="47" s="1"/>
  <c r="V462" i="47" s="1"/>
  <c r="I462" i="47"/>
  <c r="S462" i="47" s="1"/>
  <c r="T462" i="47" s="1"/>
  <c r="H462" i="47"/>
  <c r="E462" i="47"/>
  <c r="F462" i="47"/>
  <c r="G462" i="47"/>
  <c r="AE473" i="47" l="1"/>
  <c r="AF473" i="47" s="1"/>
  <c r="AE467" i="47"/>
  <c r="AF467" i="47" s="1"/>
  <c r="AE462" i="47"/>
  <c r="AF462" i="47" s="1"/>
  <c r="AE468" i="47"/>
  <c r="AF468" i="47" s="1"/>
  <c r="K467" i="47"/>
  <c r="L467" i="47" s="1"/>
  <c r="K468" i="47"/>
  <c r="L468" i="47" s="1"/>
  <c r="K473" i="47"/>
  <c r="L473" i="47" s="1"/>
  <c r="K462" i="47"/>
  <c r="L462" i="47" s="1"/>
  <c r="U473" i="47"/>
  <c r="V473" i="47" s="1"/>
  <c r="AT133" i="51"/>
  <c r="U467" i="47"/>
  <c r="V467" i="47" s="1"/>
  <c r="Q462" i="47"/>
  <c r="R462" i="47" s="1"/>
  <c r="O462" i="47"/>
  <c r="P462" i="47" s="1"/>
  <c r="M462" i="47"/>
  <c r="N462" i="47" s="1"/>
  <c r="M473" i="47"/>
  <c r="N473" i="47" s="1"/>
  <c r="M468" i="47"/>
  <c r="N468" i="47" s="1"/>
  <c r="M467" i="47"/>
  <c r="N467" i="47" s="1"/>
  <c r="J477" i="47"/>
  <c r="U477" i="47" s="1"/>
  <c r="V477" i="47" s="1"/>
  <c r="H477" i="47"/>
  <c r="Q477" i="47" s="1"/>
  <c r="R477" i="47" s="1"/>
  <c r="I477" i="47"/>
  <c r="S477" i="47" s="1"/>
  <c r="T477" i="47" s="1"/>
  <c r="E477" i="47"/>
  <c r="F477" i="47"/>
  <c r="G477" i="47"/>
  <c r="O477" i="47" s="1"/>
  <c r="P477" i="47" s="1"/>
  <c r="J471" i="47"/>
  <c r="U471" i="47" s="1"/>
  <c r="V471" i="47" s="1"/>
  <c r="H471" i="47"/>
  <c r="I471" i="47"/>
  <c r="S471" i="47" s="1"/>
  <c r="T471" i="47" s="1"/>
  <c r="E471" i="47"/>
  <c r="F471" i="47"/>
  <c r="G471" i="47"/>
  <c r="H472" i="47"/>
  <c r="I472" i="47"/>
  <c r="J472" i="47"/>
  <c r="E472" i="47"/>
  <c r="F472" i="47"/>
  <c r="G472" i="47"/>
  <c r="J466" i="47"/>
  <c r="H466" i="47"/>
  <c r="I466" i="47"/>
  <c r="E466" i="47"/>
  <c r="F466" i="47"/>
  <c r="G466" i="47"/>
  <c r="O466" i="47" s="1"/>
  <c r="P466" i="47" s="1"/>
  <c r="AE472" i="47" l="1"/>
  <c r="AF472" i="47" s="1"/>
  <c r="AE477" i="47"/>
  <c r="AF477" i="47" s="1"/>
  <c r="AE466" i="47"/>
  <c r="AF466" i="47" s="1"/>
  <c r="AE471" i="47"/>
  <c r="AF471" i="47" s="1"/>
  <c r="K477" i="47"/>
  <c r="L477" i="47" s="1"/>
  <c r="K471" i="47"/>
  <c r="L471" i="47" s="1"/>
  <c r="M466" i="47"/>
  <c r="N466" i="47" s="1"/>
  <c r="M477" i="47"/>
  <c r="N477" i="47" s="1"/>
  <c r="K472" i="47"/>
  <c r="L472" i="47" s="1"/>
  <c r="O472" i="47"/>
  <c r="P472" i="47" s="1"/>
  <c r="M471" i="47"/>
  <c r="N471" i="47" s="1"/>
  <c r="K466" i="47"/>
  <c r="L466" i="47" s="1"/>
  <c r="O471" i="47"/>
  <c r="P471" i="47" s="1"/>
  <c r="M472" i="47"/>
  <c r="N472" i="47" s="1"/>
  <c r="S472" i="47"/>
  <c r="T472" i="47" s="1"/>
  <c r="Q471" i="47"/>
  <c r="R471" i="47" s="1"/>
  <c r="S466" i="47"/>
  <c r="T466" i="47" s="1"/>
  <c r="U472" i="47"/>
  <c r="V472" i="47" s="1"/>
  <c r="Q466" i="47"/>
  <c r="R466" i="47" s="1"/>
  <c r="U466" i="47"/>
  <c r="V466" i="47" s="1"/>
  <c r="Q472" i="47"/>
  <c r="R472" i="47" s="1"/>
  <c r="J476" i="47"/>
  <c r="I476" i="47"/>
  <c r="S476" i="47" s="1"/>
  <c r="T476" i="47" s="1"/>
  <c r="H476" i="47"/>
  <c r="Q476" i="47" s="1"/>
  <c r="R476" i="47" s="1"/>
  <c r="E476" i="47"/>
  <c r="F476" i="47"/>
  <c r="G476" i="47"/>
  <c r="O476" i="47" s="1"/>
  <c r="P476" i="47" s="1"/>
  <c r="J481" i="47"/>
  <c r="I481" i="47"/>
  <c r="H481" i="47"/>
  <c r="E481" i="47"/>
  <c r="F481" i="47"/>
  <c r="G481" i="47"/>
  <c r="O481" i="47" s="1"/>
  <c r="P481" i="47" s="1"/>
  <c r="I470" i="47"/>
  <c r="S470" i="47" s="1"/>
  <c r="T470" i="47" s="1"/>
  <c r="J470" i="47"/>
  <c r="H470" i="47"/>
  <c r="Q470" i="47" s="1"/>
  <c r="R470" i="47" s="1"/>
  <c r="E470" i="47"/>
  <c r="F470" i="47"/>
  <c r="G470" i="47"/>
  <c r="O470" i="47" s="1"/>
  <c r="P470" i="47" s="1"/>
  <c r="H475" i="47"/>
  <c r="J475" i="47"/>
  <c r="I475" i="47"/>
  <c r="E475" i="47"/>
  <c r="F475" i="47"/>
  <c r="G475" i="47"/>
  <c r="O475" i="47" s="1"/>
  <c r="P475" i="47" s="1"/>
  <c r="AE481" i="47" l="1"/>
  <c r="AF481" i="47" s="1"/>
  <c r="AE475" i="47"/>
  <c r="AF475" i="47" s="1"/>
  <c r="AE470" i="47"/>
  <c r="AF470" i="47" s="1"/>
  <c r="AE476" i="47"/>
  <c r="AF476" i="47" s="1"/>
  <c r="K470" i="47"/>
  <c r="L470" i="47" s="1"/>
  <c r="U470" i="47"/>
  <c r="V470" i="47" s="1"/>
  <c r="Q475" i="47"/>
  <c r="R475" i="47" s="1"/>
  <c r="U481" i="47"/>
  <c r="V481" i="47" s="1"/>
  <c r="U476" i="47"/>
  <c r="V476" i="47" s="1"/>
  <c r="S481" i="47"/>
  <c r="T481" i="47" s="1"/>
  <c r="M475" i="47"/>
  <c r="N475" i="47" s="1"/>
  <c r="M470" i="47"/>
  <c r="N470" i="47" s="1"/>
  <c r="M481" i="47"/>
  <c r="N481" i="47" s="1"/>
  <c r="M476" i="47"/>
  <c r="N476" i="47" s="1"/>
  <c r="AT136" i="51"/>
  <c r="U475" i="47"/>
  <c r="V475" i="47" s="1"/>
  <c r="K475" i="47"/>
  <c r="L475" i="47" s="1"/>
  <c r="K481" i="47"/>
  <c r="L481" i="47" s="1"/>
  <c r="K476" i="47"/>
  <c r="L476" i="47" s="1"/>
  <c r="S475" i="47"/>
  <c r="T475" i="47" s="1"/>
  <c r="Q481" i="47"/>
  <c r="R481" i="47" s="1"/>
  <c r="AT134" i="51"/>
  <c r="AT135" i="51"/>
  <c r="J474" i="47"/>
  <c r="U474" i="47" s="1"/>
  <c r="V474" i="47" s="1"/>
  <c r="I474" i="47"/>
  <c r="S474" i="47" s="1"/>
  <c r="T474" i="47" s="1"/>
  <c r="H474" i="47"/>
  <c r="Q474" i="47" s="1"/>
  <c r="R474" i="47" s="1"/>
  <c r="E474" i="47"/>
  <c r="F474" i="47"/>
  <c r="G474" i="47"/>
  <c r="O474" i="47" s="1"/>
  <c r="P474" i="47" s="1"/>
  <c r="J485" i="47"/>
  <c r="I485" i="47"/>
  <c r="S485" i="47" s="1"/>
  <c r="T485" i="47" s="1"/>
  <c r="H485" i="47"/>
  <c r="Q485" i="47" s="1"/>
  <c r="R485" i="47" s="1"/>
  <c r="E485" i="47"/>
  <c r="F485" i="47"/>
  <c r="G485" i="47"/>
  <c r="O485" i="47" s="1"/>
  <c r="P485" i="47" s="1"/>
  <c r="H479" i="47"/>
  <c r="Q479" i="47" s="1"/>
  <c r="R479" i="47" s="1"/>
  <c r="J479" i="47"/>
  <c r="I479" i="47"/>
  <c r="S479" i="47" s="1"/>
  <c r="T479" i="47" s="1"/>
  <c r="E479" i="47"/>
  <c r="F479" i="47"/>
  <c r="G479" i="47"/>
  <c r="O479" i="47" s="1"/>
  <c r="P479" i="47" s="1"/>
  <c r="I480" i="47"/>
  <c r="S480" i="47" s="1"/>
  <c r="T480" i="47" s="1"/>
  <c r="H480" i="47"/>
  <c r="J480" i="47"/>
  <c r="U480" i="47" s="1"/>
  <c r="V480" i="47" s="1"/>
  <c r="E480" i="47"/>
  <c r="F480" i="47"/>
  <c r="G480" i="47"/>
  <c r="AE485" i="47" l="1"/>
  <c r="AF485" i="47" s="1"/>
  <c r="AE480" i="47"/>
  <c r="AF480" i="47" s="1"/>
  <c r="AE474" i="47"/>
  <c r="AF474" i="47" s="1"/>
  <c r="AE479" i="47"/>
  <c r="AF479" i="47" s="1"/>
  <c r="K480" i="47"/>
  <c r="L480" i="47" s="1"/>
  <c r="K479" i="47"/>
  <c r="L479" i="47" s="1"/>
  <c r="K485" i="47"/>
  <c r="L485" i="47" s="1"/>
  <c r="K474" i="47"/>
  <c r="L474" i="47" s="1"/>
  <c r="M474" i="47"/>
  <c r="N474" i="47" s="1"/>
  <c r="M485" i="47"/>
  <c r="N485" i="47" s="1"/>
  <c r="M479" i="47"/>
  <c r="N479" i="47" s="1"/>
  <c r="Q480" i="47"/>
  <c r="R480" i="47" s="1"/>
  <c r="U479" i="47"/>
  <c r="V479" i="47" s="1"/>
  <c r="AT138" i="51"/>
  <c r="U485" i="47"/>
  <c r="V485" i="47" s="1"/>
  <c r="M480" i="47"/>
  <c r="N480" i="47" s="1"/>
  <c r="O480" i="47"/>
  <c r="P480" i="47" s="1"/>
  <c r="J483" i="47"/>
  <c r="U483" i="47" s="1"/>
  <c r="V483" i="47" s="1"/>
  <c r="I483" i="47"/>
  <c r="S483" i="47" s="1"/>
  <c r="T483" i="47" s="1"/>
  <c r="H483" i="47"/>
  <c r="E483" i="47"/>
  <c r="F483" i="47"/>
  <c r="G483" i="47"/>
  <c r="I489" i="47"/>
  <c r="S489" i="47" s="1"/>
  <c r="T489" i="47" s="1"/>
  <c r="H489" i="47"/>
  <c r="J489" i="47"/>
  <c r="U489" i="47" s="1"/>
  <c r="V489" i="47" s="1"/>
  <c r="E489" i="47"/>
  <c r="F489" i="47"/>
  <c r="G489" i="47"/>
  <c r="J478" i="47"/>
  <c r="I478" i="47"/>
  <c r="H478" i="47"/>
  <c r="E478" i="47"/>
  <c r="F478" i="47"/>
  <c r="G478" i="47"/>
  <c r="J484" i="47"/>
  <c r="I484" i="47"/>
  <c r="H484" i="47"/>
  <c r="E484" i="47"/>
  <c r="F484" i="47"/>
  <c r="G484" i="47"/>
  <c r="O484" i="47" s="1"/>
  <c r="P484" i="47" s="1"/>
  <c r="AE478" i="47" l="1"/>
  <c r="AF478" i="47" s="1"/>
  <c r="AE484" i="47"/>
  <c r="AF484" i="47" s="1"/>
  <c r="AE483" i="47"/>
  <c r="AF483" i="47" s="1"/>
  <c r="AE489" i="47"/>
  <c r="AF489" i="47" s="1"/>
  <c r="K483" i="47"/>
  <c r="L483" i="47" s="1"/>
  <c r="K489" i="47"/>
  <c r="L489" i="47" s="1"/>
  <c r="Q484" i="47"/>
  <c r="R484" i="47" s="1"/>
  <c r="Q483" i="47"/>
  <c r="R483" i="47" s="1"/>
  <c r="AT137" i="51"/>
  <c r="U478" i="47"/>
  <c r="V478" i="47" s="1"/>
  <c r="S484" i="47"/>
  <c r="T484" i="47" s="1"/>
  <c r="O489" i="47"/>
  <c r="P489" i="47" s="1"/>
  <c r="O483" i="47"/>
  <c r="P483" i="47" s="1"/>
  <c r="Q489" i="47"/>
  <c r="R489" i="47" s="1"/>
  <c r="O478" i="47"/>
  <c r="P478" i="47" s="1"/>
  <c r="M484" i="47"/>
  <c r="N484" i="47" s="1"/>
  <c r="M478" i="47"/>
  <c r="N478" i="47" s="1"/>
  <c r="M489" i="47"/>
  <c r="N489" i="47" s="1"/>
  <c r="M483" i="47"/>
  <c r="N483" i="47" s="1"/>
  <c r="Q478" i="47"/>
  <c r="R478" i="47" s="1"/>
  <c r="S478" i="47"/>
  <c r="T478" i="47" s="1"/>
  <c r="U484" i="47"/>
  <c r="V484" i="47" s="1"/>
  <c r="K484" i="47"/>
  <c r="L484" i="47" s="1"/>
  <c r="K478" i="47"/>
  <c r="L478" i="47" s="1"/>
  <c r="I488" i="47"/>
  <c r="S488" i="47" s="1"/>
  <c r="T488" i="47" s="1"/>
  <c r="J488" i="47"/>
  <c r="H488" i="47"/>
  <c r="Q488" i="47" s="1"/>
  <c r="R488" i="47" s="1"/>
  <c r="E488" i="47"/>
  <c r="F488" i="47"/>
  <c r="G488" i="47"/>
  <c r="O488" i="47" s="1"/>
  <c r="P488" i="47" s="1"/>
  <c r="J493" i="47"/>
  <c r="H493" i="47"/>
  <c r="I493" i="47"/>
  <c r="E493" i="47"/>
  <c r="F493" i="47"/>
  <c r="G493" i="47"/>
  <c r="O493" i="47" s="1"/>
  <c r="P493" i="47" s="1"/>
  <c r="H487" i="47"/>
  <c r="J487" i="47"/>
  <c r="I487" i="47"/>
  <c r="E487" i="47"/>
  <c r="F487" i="47"/>
  <c r="G487" i="47"/>
  <c r="H482" i="47"/>
  <c r="Q482" i="47" s="1"/>
  <c r="R482" i="47" s="1"/>
  <c r="J482" i="47"/>
  <c r="I482" i="47"/>
  <c r="S482" i="47" s="1"/>
  <c r="T482" i="47" s="1"/>
  <c r="E482" i="47"/>
  <c r="F482" i="47"/>
  <c r="G482" i="47"/>
  <c r="O482" i="47" s="1"/>
  <c r="P482" i="47" s="1"/>
  <c r="AE493" i="47" l="1"/>
  <c r="AF493" i="47" s="1"/>
  <c r="AE482" i="47"/>
  <c r="AF482" i="47" s="1"/>
  <c r="AE487" i="47"/>
  <c r="AF487" i="47" s="1"/>
  <c r="AE488" i="47"/>
  <c r="AF488" i="47" s="1"/>
  <c r="K488" i="47"/>
  <c r="L488" i="47" s="1"/>
  <c r="S493" i="47"/>
  <c r="T493" i="47" s="1"/>
  <c r="U487" i="47"/>
  <c r="V487" i="47" s="1"/>
  <c r="Q487" i="47"/>
  <c r="R487" i="47" s="1"/>
  <c r="U493" i="47"/>
  <c r="V493" i="47" s="1"/>
  <c r="AT139" i="51"/>
  <c r="U488" i="47"/>
  <c r="V488" i="47" s="1"/>
  <c r="Q493" i="47"/>
  <c r="R493" i="47" s="1"/>
  <c r="M482" i="47"/>
  <c r="N482" i="47" s="1"/>
  <c r="M487" i="47"/>
  <c r="N487" i="47" s="1"/>
  <c r="M493" i="47"/>
  <c r="N493" i="47" s="1"/>
  <c r="M488" i="47"/>
  <c r="N488" i="47" s="1"/>
  <c r="S487" i="47"/>
  <c r="T487" i="47" s="1"/>
  <c r="U482" i="47"/>
  <c r="V482" i="47" s="1"/>
  <c r="O487" i="47"/>
  <c r="P487" i="47" s="1"/>
  <c r="K482" i="47"/>
  <c r="L482" i="47" s="1"/>
  <c r="K487" i="47"/>
  <c r="L487" i="47" s="1"/>
  <c r="K493" i="47"/>
  <c r="L493" i="47" s="1"/>
  <c r="J486" i="47"/>
  <c r="U486" i="47" s="1"/>
  <c r="V486" i="47" s="1"/>
  <c r="I486" i="47"/>
  <c r="S486" i="47" s="1"/>
  <c r="T486" i="47" s="1"/>
  <c r="H486" i="47"/>
  <c r="Q486" i="47" s="1"/>
  <c r="R486" i="47" s="1"/>
  <c r="E486" i="47"/>
  <c r="F486" i="47"/>
  <c r="G486" i="47"/>
  <c r="O486" i="47" s="1"/>
  <c r="P486" i="47" s="1"/>
  <c r="J497" i="47"/>
  <c r="I497" i="47"/>
  <c r="S497" i="47" s="1"/>
  <c r="T497" i="47" s="1"/>
  <c r="H497" i="47"/>
  <c r="Q497" i="47" s="1"/>
  <c r="R497" i="47" s="1"/>
  <c r="E497" i="47"/>
  <c r="F497" i="47"/>
  <c r="G497" i="47"/>
  <c r="O497" i="47" s="1"/>
  <c r="P497" i="47" s="1"/>
  <c r="H491" i="47"/>
  <c r="Q491" i="47" s="1"/>
  <c r="R491" i="47" s="1"/>
  <c r="J491" i="47"/>
  <c r="I491" i="47"/>
  <c r="S491" i="47" s="1"/>
  <c r="T491" i="47" s="1"/>
  <c r="E491" i="47"/>
  <c r="F491" i="47"/>
  <c r="G491" i="47"/>
  <c r="O491" i="47" s="1"/>
  <c r="P491" i="47" s="1"/>
  <c r="I492" i="47"/>
  <c r="S492" i="47" s="1"/>
  <c r="T492" i="47" s="1"/>
  <c r="H492" i="47"/>
  <c r="Q492" i="47" s="1"/>
  <c r="R492" i="47" s="1"/>
  <c r="J492" i="47"/>
  <c r="U492" i="47" s="1"/>
  <c r="V492" i="47" s="1"/>
  <c r="E492" i="47"/>
  <c r="F492" i="47"/>
  <c r="G492" i="47"/>
  <c r="O492" i="47" s="1"/>
  <c r="P492" i="47" s="1"/>
  <c r="AE497" i="47" l="1"/>
  <c r="AF497" i="47" s="1"/>
  <c r="AE492" i="47"/>
  <c r="AF492" i="47" s="1"/>
  <c r="AE486" i="47"/>
  <c r="AF486" i="47" s="1"/>
  <c r="AE491" i="47"/>
  <c r="AF491" i="47" s="1"/>
  <c r="K492" i="47"/>
  <c r="L492" i="47" s="1"/>
  <c r="K497" i="47"/>
  <c r="L497" i="47" s="1"/>
  <c r="K486" i="47"/>
  <c r="L486" i="47" s="1"/>
  <c r="M497" i="47"/>
  <c r="N497" i="47" s="1"/>
  <c r="K491" i="47"/>
  <c r="L491" i="47" s="1"/>
  <c r="M491" i="47"/>
  <c r="N491" i="47" s="1"/>
  <c r="M486" i="47"/>
  <c r="N486" i="47" s="1"/>
  <c r="U491" i="47"/>
  <c r="V491" i="47" s="1"/>
  <c r="U497" i="47"/>
  <c r="V497" i="47" s="1"/>
  <c r="M492" i="47"/>
  <c r="N492" i="47" s="1"/>
  <c r="J495" i="47"/>
  <c r="I495" i="47"/>
  <c r="S495" i="47" s="1"/>
  <c r="T495" i="47" s="1"/>
  <c r="H495" i="47"/>
  <c r="Q495" i="47" s="1"/>
  <c r="R495" i="47" s="1"/>
  <c r="E495" i="47"/>
  <c r="F495" i="47"/>
  <c r="G495" i="47"/>
  <c r="O495" i="47" s="1"/>
  <c r="P495" i="47" s="1"/>
  <c r="J501" i="47"/>
  <c r="U501" i="47" s="1"/>
  <c r="V501" i="47" s="1"/>
  <c r="I501" i="47"/>
  <c r="S501" i="47" s="1"/>
  <c r="T501" i="47" s="1"/>
  <c r="H501" i="47"/>
  <c r="E501" i="47"/>
  <c r="F501" i="47"/>
  <c r="G501" i="47"/>
  <c r="J490" i="47"/>
  <c r="H490" i="47"/>
  <c r="I490" i="47"/>
  <c r="E490" i="47"/>
  <c r="F490" i="47"/>
  <c r="G490" i="47"/>
  <c r="J496" i="47"/>
  <c r="I496" i="47"/>
  <c r="H496" i="47"/>
  <c r="E496" i="47"/>
  <c r="F496" i="47"/>
  <c r="G496" i="47"/>
  <c r="AE496" i="47" l="1"/>
  <c r="AF496" i="47" s="1"/>
  <c r="AE501" i="47"/>
  <c r="AF501" i="47" s="1"/>
  <c r="AE495" i="47"/>
  <c r="AF495" i="47" s="1"/>
  <c r="AE490" i="47"/>
  <c r="AF490" i="47" s="1"/>
  <c r="K501" i="47"/>
  <c r="L501" i="47" s="1"/>
  <c r="K495" i="47"/>
  <c r="L495" i="47" s="1"/>
  <c r="O490" i="47"/>
  <c r="P490" i="47" s="1"/>
  <c r="M501" i="47"/>
  <c r="N501" i="47" s="1"/>
  <c r="O501" i="47"/>
  <c r="P501" i="47" s="1"/>
  <c r="K496" i="47"/>
  <c r="L496" i="47" s="1"/>
  <c r="M495" i="47"/>
  <c r="N495" i="47" s="1"/>
  <c r="K490" i="47"/>
  <c r="L490" i="47" s="1"/>
  <c r="Q501" i="47"/>
  <c r="R501" i="47" s="1"/>
  <c r="M490" i="47"/>
  <c r="N490" i="47" s="1"/>
  <c r="Q496" i="47"/>
  <c r="R496" i="47" s="1"/>
  <c r="S490" i="47"/>
  <c r="T490" i="47" s="1"/>
  <c r="O496" i="47"/>
  <c r="P496" i="47" s="1"/>
  <c r="M496" i="47"/>
  <c r="N496" i="47" s="1"/>
  <c r="S496" i="47"/>
  <c r="T496" i="47" s="1"/>
  <c r="Q490" i="47"/>
  <c r="R490" i="47" s="1"/>
  <c r="U496" i="47"/>
  <c r="V496" i="47" s="1"/>
  <c r="U490" i="47"/>
  <c r="V490" i="47" s="1"/>
  <c r="AT142" i="51"/>
  <c r="U495" i="47"/>
  <c r="V495" i="47" s="1"/>
  <c r="AT140" i="51"/>
  <c r="AT141" i="51"/>
  <c r="J500" i="47"/>
  <c r="I500" i="47"/>
  <c r="S500" i="47" s="1"/>
  <c r="T500" i="47" s="1"/>
  <c r="H500" i="47"/>
  <c r="Q500" i="47" s="1"/>
  <c r="R500" i="47" s="1"/>
  <c r="E500" i="47"/>
  <c r="F500" i="47"/>
  <c r="G500" i="47"/>
  <c r="O500" i="47" s="1"/>
  <c r="P500" i="47" s="1"/>
  <c r="I505" i="47"/>
  <c r="BL9" i="47"/>
  <c r="J505" i="47"/>
  <c r="H509" i="47"/>
  <c r="Q509" i="47" s="1"/>
  <c r="R509" i="47" s="1"/>
  <c r="H505" i="47"/>
  <c r="E505" i="47"/>
  <c r="F505" i="47"/>
  <c r="G505" i="47"/>
  <c r="J494" i="47"/>
  <c r="I494" i="47"/>
  <c r="S494" i="47" s="1"/>
  <c r="T494" i="47" s="1"/>
  <c r="H494" i="47"/>
  <c r="Q494" i="47" s="1"/>
  <c r="R494" i="47" s="1"/>
  <c r="E494" i="47"/>
  <c r="F494" i="47"/>
  <c r="G494" i="47"/>
  <c r="O494" i="47" s="1"/>
  <c r="P494" i="47" s="1"/>
  <c r="H499" i="47"/>
  <c r="J499" i="47"/>
  <c r="I499" i="47"/>
  <c r="E499" i="47"/>
  <c r="F499" i="47"/>
  <c r="G499" i="47"/>
  <c r="O499" i="47" s="1"/>
  <c r="P499" i="47" s="1"/>
  <c r="AE499" i="47" l="1"/>
  <c r="AF499" i="47" s="1"/>
  <c r="AE505" i="47"/>
  <c r="AF505" i="47" s="1"/>
  <c r="AE500" i="47"/>
  <c r="AF500" i="47" s="1"/>
  <c r="AE494" i="47"/>
  <c r="AF494" i="47" s="1"/>
  <c r="K499" i="47"/>
  <c r="L499" i="47" s="1"/>
  <c r="K505" i="47"/>
  <c r="L505" i="47" s="1"/>
  <c r="O505" i="47"/>
  <c r="P505" i="47" s="1"/>
  <c r="M505" i="47"/>
  <c r="N505" i="47" s="1"/>
  <c r="M494" i="47"/>
  <c r="N494" i="47" s="1"/>
  <c r="U500" i="47"/>
  <c r="V500" i="47" s="1"/>
  <c r="K494" i="47"/>
  <c r="L494" i="47" s="1"/>
  <c r="S499" i="47"/>
  <c r="T499" i="47" s="1"/>
  <c r="Q505" i="47"/>
  <c r="R505" i="47" s="1"/>
  <c r="M500" i="47"/>
  <c r="N500" i="47" s="1"/>
  <c r="K500" i="47"/>
  <c r="L500" i="47" s="1"/>
  <c r="M499" i="47"/>
  <c r="N499" i="47" s="1"/>
  <c r="S505" i="47"/>
  <c r="T505" i="47" s="1"/>
  <c r="U499" i="47"/>
  <c r="V499" i="47" s="1"/>
  <c r="Q499" i="47"/>
  <c r="R499" i="47" s="1"/>
  <c r="U494" i="47"/>
  <c r="V494" i="47" s="1"/>
  <c r="AT144" i="51"/>
  <c r="U505" i="47"/>
  <c r="V505" i="47" s="1"/>
  <c r="J509" i="47"/>
  <c r="I509" i="47"/>
  <c r="S509" i="47" s="1"/>
  <c r="T509" i="47" s="1"/>
  <c r="E509" i="47"/>
  <c r="F509" i="47"/>
  <c r="G509" i="47"/>
  <c r="O509" i="47" s="1"/>
  <c r="P509" i="47" s="1"/>
  <c r="I504" i="47"/>
  <c r="S504" i="47" s="1"/>
  <c r="T504" i="47" s="1"/>
  <c r="H504" i="47"/>
  <c r="Q504" i="47" s="1"/>
  <c r="R504" i="47" s="1"/>
  <c r="J504" i="47"/>
  <c r="U504" i="47" s="1"/>
  <c r="V504" i="47" s="1"/>
  <c r="E504" i="47"/>
  <c r="F504" i="47"/>
  <c r="G504" i="47"/>
  <c r="O504" i="47" s="1"/>
  <c r="P504" i="47" s="1"/>
  <c r="I503" i="47"/>
  <c r="S503" i="47" s="1"/>
  <c r="T503" i="47" s="1"/>
  <c r="J503" i="47"/>
  <c r="H503" i="47"/>
  <c r="Q503" i="47" s="1"/>
  <c r="R503" i="47" s="1"/>
  <c r="E503" i="47"/>
  <c r="F503" i="47"/>
  <c r="G503" i="47"/>
  <c r="O503" i="47" s="1"/>
  <c r="P503" i="47" s="1"/>
  <c r="J498" i="47"/>
  <c r="I498" i="47"/>
  <c r="S498" i="47" s="1"/>
  <c r="T498" i="47" s="1"/>
  <c r="H498" i="47"/>
  <c r="E498" i="47"/>
  <c r="F498" i="47"/>
  <c r="G498" i="47"/>
  <c r="AE503" i="47" l="1"/>
  <c r="AF503" i="47" s="1"/>
  <c r="AE504" i="47"/>
  <c r="AF504" i="47" s="1"/>
  <c r="AE509" i="47"/>
  <c r="AF509" i="47" s="1"/>
  <c r="AE498" i="47"/>
  <c r="AF498" i="47" s="1"/>
  <c r="K503" i="47"/>
  <c r="L503" i="47" s="1"/>
  <c r="K504" i="47"/>
  <c r="L504" i="47" s="1"/>
  <c r="K498" i="47"/>
  <c r="L498" i="47" s="1"/>
  <c r="K509" i="47"/>
  <c r="L509" i="47" s="1"/>
  <c r="Q498" i="47"/>
  <c r="R498" i="47" s="1"/>
  <c r="U503" i="47"/>
  <c r="V503" i="47" s="1"/>
  <c r="U509" i="47"/>
  <c r="V509" i="47" s="1"/>
  <c r="AT143" i="51"/>
  <c r="U498" i="47"/>
  <c r="V498" i="47" s="1"/>
  <c r="O498" i="47"/>
  <c r="P498" i="47" s="1"/>
  <c r="M498" i="47"/>
  <c r="N498" i="47" s="1"/>
  <c r="M503" i="47"/>
  <c r="N503" i="47" s="1"/>
  <c r="M504" i="47"/>
  <c r="N504" i="47" s="1"/>
  <c r="M509" i="47"/>
  <c r="N509" i="47" s="1"/>
  <c r="I507" i="47"/>
  <c r="S507" i="47" s="1"/>
  <c r="T507" i="47" s="1"/>
  <c r="J507" i="47"/>
  <c r="E507" i="47"/>
  <c r="F507" i="47"/>
  <c r="G507" i="47"/>
  <c r="H507" i="47"/>
  <c r="I513" i="47"/>
  <c r="S513" i="47" s="1"/>
  <c r="T513" i="47" s="1"/>
  <c r="J513" i="47"/>
  <c r="U513" i="47" s="1"/>
  <c r="V513" i="47" s="1"/>
  <c r="E513" i="47"/>
  <c r="F513" i="47"/>
  <c r="G513" i="47"/>
  <c r="O513" i="47" s="1"/>
  <c r="P513" i="47" s="1"/>
  <c r="H513" i="47"/>
  <c r="Q513" i="47" s="1"/>
  <c r="R513" i="47" s="1"/>
  <c r="J502" i="47"/>
  <c r="I502" i="47"/>
  <c r="H502" i="47"/>
  <c r="E502" i="47"/>
  <c r="F502" i="47"/>
  <c r="G502" i="47"/>
  <c r="O502" i="47" s="1"/>
  <c r="P502" i="47" s="1"/>
  <c r="I508" i="47"/>
  <c r="J508" i="47"/>
  <c r="E508" i="47"/>
  <c r="F508" i="47"/>
  <c r="G508" i="47"/>
  <c r="H508" i="47"/>
  <c r="AE502" i="47" l="1"/>
  <c r="AF502" i="47" s="1"/>
  <c r="AE508" i="47"/>
  <c r="AF508" i="47" s="1"/>
  <c r="AE507" i="47"/>
  <c r="AF507" i="47" s="1"/>
  <c r="AE513" i="47"/>
  <c r="AF513" i="47" s="1"/>
  <c r="K507" i="47"/>
  <c r="L507" i="47" s="1"/>
  <c r="K513" i="47"/>
  <c r="L513" i="47" s="1"/>
  <c r="Q507" i="47"/>
  <c r="R507" i="47" s="1"/>
  <c r="O508" i="47"/>
  <c r="P508" i="47" s="1"/>
  <c r="O507" i="47"/>
  <c r="P507" i="47" s="1"/>
  <c r="M502" i="47"/>
  <c r="N502" i="47" s="1"/>
  <c r="M513" i="47"/>
  <c r="N513" i="47" s="1"/>
  <c r="M507" i="47"/>
  <c r="N507" i="47" s="1"/>
  <c r="Q508" i="47"/>
  <c r="R508" i="47" s="1"/>
  <c r="M508" i="47"/>
  <c r="N508" i="47" s="1"/>
  <c r="K502" i="47"/>
  <c r="L502" i="47" s="1"/>
  <c r="U508" i="47"/>
  <c r="V508" i="47" s="1"/>
  <c r="S502" i="47"/>
  <c r="T502" i="47" s="1"/>
  <c r="AT145" i="51"/>
  <c r="U507" i="47"/>
  <c r="V507" i="47" s="1"/>
  <c r="K508" i="47"/>
  <c r="L508" i="47" s="1"/>
  <c r="Q502" i="47"/>
  <c r="R502" i="47" s="1"/>
  <c r="S508" i="47"/>
  <c r="T508" i="47" s="1"/>
  <c r="U502" i="47"/>
  <c r="V502" i="47" s="1"/>
  <c r="J512" i="47"/>
  <c r="I512" i="47"/>
  <c r="S512" i="47" s="1"/>
  <c r="T512" i="47" s="1"/>
  <c r="E512" i="47"/>
  <c r="F512" i="47"/>
  <c r="G512" i="47"/>
  <c r="O512" i="47" s="1"/>
  <c r="P512" i="47" s="1"/>
  <c r="H512" i="47"/>
  <c r="Q512" i="47" s="1"/>
  <c r="R512" i="47" s="1"/>
  <c r="J517" i="47"/>
  <c r="I517" i="47"/>
  <c r="E517" i="47"/>
  <c r="F517" i="47"/>
  <c r="G517" i="47"/>
  <c r="O517" i="47" s="1"/>
  <c r="P517" i="47" s="1"/>
  <c r="H517" i="47"/>
  <c r="I506" i="47"/>
  <c r="S506" i="47" s="1"/>
  <c r="T506" i="47" s="1"/>
  <c r="J506" i="47"/>
  <c r="E506" i="47"/>
  <c r="F506" i="47"/>
  <c r="G506" i="47"/>
  <c r="O506" i="47" s="1"/>
  <c r="P506" i="47" s="1"/>
  <c r="H506" i="47"/>
  <c r="Q506" i="47" s="1"/>
  <c r="R506" i="47" s="1"/>
  <c r="J511" i="47"/>
  <c r="I511" i="47"/>
  <c r="E511" i="47"/>
  <c r="F511" i="47"/>
  <c r="G511" i="47"/>
  <c r="O511" i="47" s="1"/>
  <c r="P511" i="47" s="1"/>
  <c r="H511" i="47"/>
  <c r="AE517" i="47" l="1"/>
  <c r="AF517" i="47" s="1"/>
  <c r="AE511" i="47"/>
  <c r="AF511" i="47" s="1"/>
  <c r="AE506" i="47"/>
  <c r="AF506" i="47" s="1"/>
  <c r="AE512" i="47"/>
  <c r="AF512" i="47" s="1"/>
  <c r="K506" i="47"/>
  <c r="L506" i="47" s="1"/>
  <c r="M511" i="47"/>
  <c r="N511" i="47" s="1"/>
  <c r="M512" i="47"/>
  <c r="N512" i="47" s="1"/>
  <c r="K512" i="47"/>
  <c r="L512" i="47" s="1"/>
  <c r="Q511" i="47"/>
  <c r="R511" i="47" s="1"/>
  <c r="Q517" i="47"/>
  <c r="R517" i="47" s="1"/>
  <c r="M506" i="47"/>
  <c r="N506" i="47" s="1"/>
  <c r="S511" i="47"/>
  <c r="T511" i="47" s="1"/>
  <c r="S517" i="47"/>
  <c r="T517" i="47" s="1"/>
  <c r="M517" i="47"/>
  <c r="N517" i="47" s="1"/>
  <c r="K511" i="47"/>
  <c r="L511" i="47" s="1"/>
  <c r="K517" i="47"/>
  <c r="L517" i="47" s="1"/>
  <c r="U506" i="47"/>
  <c r="V506" i="47" s="1"/>
  <c r="U511" i="47"/>
  <c r="V511" i="47" s="1"/>
  <c r="U517" i="47"/>
  <c r="V517" i="47" s="1"/>
  <c r="U512" i="47"/>
  <c r="V512" i="47" s="1"/>
  <c r="J515" i="47"/>
  <c r="I515" i="47"/>
  <c r="S515" i="47" s="1"/>
  <c r="T515" i="47" s="1"/>
  <c r="E515" i="47"/>
  <c r="F515" i="47"/>
  <c r="G515" i="47"/>
  <c r="O515" i="47" s="1"/>
  <c r="P515" i="47" s="1"/>
  <c r="H515" i="47"/>
  <c r="Q515" i="47" s="1"/>
  <c r="R515" i="47" s="1"/>
  <c r="J521" i="47"/>
  <c r="I521" i="47"/>
  <c r="S521" i="47" s="1"/>
  <c r="T521" i="47" s="1"/>
  <c r="E521" i="47"/>
  <c r="F521" i="47"/>
  <c r="G521" i="47"/>
  <c r="O521" i="47" s="1"/>
  <c r="P521" i="47" s="1"/>
  <c r="H521" i="47"/>
  <c r="Q521" i="47" s="1"/>
  <c r="R521" i="47" s="1"/>
  <c r="J510" i="47"/>
  <c r="U510" i="47" s="1"/>
  <c r="V510" i="47" s="1"/>
  <c r="I510" i="47"/>
  <c r="S510" i="47" s="1"/>
  <c r="T510" i="47" s="1"/>
  <c r="E510" i="47"/>
  <c r="F510" i="47"/>
  <c r="G510" i="47"/>
  <c r="O510" i="47" s="1"/>
  <c r="P510" i="47" s="1"/>
  <c r="H510" i="47"/>
  <c r="Q510" i="47" s="1"/>
  <c r="R510" i="47" s="1"/>
  <c r="J516" i="47"/>
  <c r="U516" i="47" s="1"/>
  <c r="V516" i="47" s="1"/>
  <c r="I516" i="47"/>
  <c r="S516" i="47" s="1"/>
  <c r="T516" i="47" s="1"/>
  <c r="E516" i="47"/>
  <c r="F516" i="47"/>
  <c r="G516" i="47"/>
  <c r="H516" i="47"/>
  <c r="AE510" i="47" l="1"/>
  <c r="AF510" i="47" s="1"/>
  <c r="AE521" i="47"/>
  <c r="AF521" i="47" s="1"/>
  <c r="AE515" i="47"/>
  <c r="AF515" i="47" s="1"/>
  <c r="AE516" i="47"/>
  <c r="AF516" i="47" s="1"/>
  <c r="K515" i="47"/>
  <c r="L515" i="47" s="1"/>
  <c r="K510" i="47"/>
  <c r="L510" i="47" s="1"/>
  <c r="K516" i="47"/>
  <c r="L516" i="47" s="1"/>
  <c r="K521" i="47"/>
  <c r="L521" i="47" s="1"/>
  <c r="U521" i="47"/>
  <c r="V521" i="47" s="1"/>
  <c r="AT148" i="51"/>
  <c r="U515" i="47"/>
  <c r="V515" i="47" s="1"/>
  <c r="Q516" i="47"/>
  <c r="R516" i="47" s="1"/>
  <c r="O516" i="47"/>
  <c r="P516" i="47" s="1"/>
  <c r="M516" i="47"/>
  <c r="N516" i="47" s="1"/>
  <c r="M510" i="47"/>
  <c r="N510" i="47" s="1"/>
  <c r="M521" i="47"/>
  <c r="N521" i="47" s="1"/>
  <c r="M515" i="47"/>
  <c r="N515" i="47" s="1"/>
  <c r="AT146" i="51"/>
  <c r="AT147" i="51"/>
  <c r="J520" i="47"/>
  <c r="I520" i="47"/>
  <c r="E520" i="47"/>
  <c r="F520" i="47"/>
  <c r="G520" i="47"/>
  <c r="O520" i="47" s="1"/>
  <c r="P520" i="47" s="1"/>
  <c r="H520" i="47"/>
  <c r="I525" i="47"/>
  <c r="S525" i="47" s="1"/>
  <c r="T525" i="47" s="1"/>
  <c r="J525" i="47"/>
  <c r="E525" i="47"/>
  <c r="F525" i="47"/>
  <c r="G525" i="47"/>
  <c r="H525" i="47"/>
  <c r="J519" i="47"/>
  <c r="U519" i="47" s="1"/>
  <c r="V519" i="47" s="1"/>
  <c r="I519" i="47"/>
  <c r="S519" i="47" s="1"/>
  <c r="T519" i="47" s="1"/>
  <c r="E519" i="47"/>
  <c r="F519" i="47"/>
  <c r="G519" i="47"/>
  <c r="H519" i="47"/>
  <c r="J514" i="47"/>
  <c r="I514" i="47"/>
  <c r="E514" i="47"/>
  <c r="F514" i="47"/>
  <c r="G514" i="47"/>
  <c r="H514" i="47"/>
  <c r="AE520" i="47" l="1"/>
  <c r="AF520" i="47" s="1"/>
  <c r="AE519" i="47"/>
  <c r="AF519" i="47" s="1"/>
  <c r="AE525" i="47"/>
  <c r="AF525" i="47" s="1"/>
  <c r="AE514" i="47"/>
  <c r="AF514" i="47" s="1"/>
  <c r="K519" i="47"/>
  <c r="L519" i="47" s="1"/>
  <c r="K525" i="47"/>
  <c r="L525" i="47" s="1"/>
  <c r="U514" i="47"/>
  <c r="V514" i="47" s="1"/>
  <c r="U520" i="47"/>
  <c r="V520" i="47" s="1"/>
  <c r="Q519" i="47"/>
  <c r="R519" i="47" s="1"/>
  <c r="Q525" i="47"/>
  <c r="R525" i="47" s="1"/>
  <c r="Q520" i="47"/>
  <c r="R520" i="47" s="1"/>
  <c r="Q514" i="47"/>
  <c r="R514" i="47" s="1"/>
  <c r="O514" i="47"/>
  <c r="P514" i="47" s="1"/>
  <c r="O519" i="47"/>
  <c r="P519" i="47" s="1"/>
  <c r="O525" i="47"/>
  <c r="P525" i="47" s="1"/>
  <c r="M520" i="47"/>
  <c r="N520" i="47" s="1"/>
  <c r="M519" i="47"/>
  <c r="N519" i="47" s="1"/>
  <c r="M525" i="47"/>
  <c r="N525" i="47" s="1"/>
  <c r="K514" i="47"/>
  <c r="L514" i="47" s="1"/>
  <c r="K520" i="47"/>
  <c r="L520" i="47" s="1"/>
  <c r="M514" i="47"/>
  <c r="N514" i="47" s="1"/>
  <c r="S514" i="47"/>
  <c r="T514" i="47" s="1"/>
  <c r="AT150" i="51"/>
  <c r="U525" i="47"/>
  <c r="V525" i="47" s="1"/>
  <c r="S520" i="47"/>
  <c r="T520" i="47" s="1"/>
  <c r="J518" i="47"/>
  <c r="I518" i="47"/>
  <c r="S518" i="47" s="1"/>
  <c r="T518" i="47" s="1"/>
  <c r="E518" i="47"/>
  <c r="F518" i="47"/>
  <c r="G518" i="47"/>
  <c r="O518" i="47" s="1"/>
  <c r="P518" i="47" s="1"/>
  <c r="H518" i="47"/>
  <c r="Q518" i="47" s="1"/>
  <c r="R518" i="47" s="1"/>
  <c r="J523" i="47"/>
  <c r="I523" i="47"/>
  <c r="E523" i="47"/>
  <c r="F523" i="47"/>
  <c r="G523" i="47"/>
  <c r="H523" i="47"/>
  <c r="J529" i="47"/>
  <c r="I529" i="47"/>
  <c r="S529" i="47" s="1"/>
  <c r="T529" i="47" s="1"/>
  <c r="E529" i="47"/>
  <c r="F529" i="47"/>
  <c r="G529" i="47"/>
  <c r="O529" i="47" s="1"/>
  <c r="P529" i="47" s="1"/>
  <c r="H529" i="47"/>
  <c r="J524" i="47"/>
  <c r="I524" i="47"/>
  <c r="S524" i="47" s="1"/>
  <c r="T524" i="47" s="1"/>
  <c r="E524" i="47"/>
  <c r="F524" i="47"/>
  <c r="G524" i="47"/>
  <c r="O524" i="47" s="1"/>
  <c r="P524" i="47" s="1"/>
  <c r="H524" i="47"/>
  <c r="Q524" i="47" s="1"/>
  <c r="R524" i="47" s="1"/>
  <c r="AE524" i="47" l="1"/>
  <c r="AF524" i="47" s="1"/>
  <c r="AE523" i="47"/>
  <c r="AF523" i="47" s="1"/>
  <c r="AE518" i="47"/>
  <c r="AF518" i="47" s="1"/>
  <c r="AE529" i="47"/>
  <c r="AF529" i="47" s="1"/>
  <c r="K524" i="47"/>
  <c r="L524" i="47" s="1"/>
  <c r="U524" i="47"/>
  <c r="V524" i="47" s="1"/>
  <c r="U529" i="47"/>
  <c r="V529" i="47" s="1"/>
  <c r="U523" i="47"/>
  <c r="V523" i="47" s="1"/>
  <c r="AT149" i="51"/>
  <c r="U518" i="47"/>
  <c r="V518" i="47" s="1"/>
  <c r="S523" i="47"/>
  <c r="T523" i="47" s="1"/>
  <c r="Q523" i="47"/>
  <c r="R523" i="47" s="1"/>
  <c r="Q529" i="47"/>
  <c r="R529" i="47" s="1"/>
  <c r="M524" i="47"/>
  <c r="N524" i="47" s="1"/>
  <c r="M529" i="47"/>
  <c r="N529" i="47" s="1"/>
  <c r="M523" i="47"/>
  <c r="N523" i="47" s="1"/>
  <c r="M518" i="47"/>
  <c r="N518" i="47" s="1"/>
  <c r="O523" i="47"/>
  <c r="P523" i="47" s="1"/>
  <c r="K529" i="47"/>
  <c r="L529" i="47" s="1"/>
  <c r="K523" i="47"/>
  <c r="L523" i="47" s="1"/>
  <c r="K518" i="47"/>
  <c r="L518" i="47" s="1"/>
  <c r="J527" i="47"/>
  <c r="I527" i="47"/>
  <c r="S527" i="47" s="1"/>
  <c r="T527" i="47" s="1"/>
  <c r="E527" i="47"/>
  <c r="F527" i="47"/>
  <c r="G527" i="47"/>
  <c r="O527" i="47" s="1"/>
  <c r="P527" i="47" s="1"/>
  <c r="H527" i="47"/>
  <c r="Q527" i="47" s="1"/>
  <c r="R527" i="47" s="1"/>
  <c r="J528" i="47"/>
  <c r="U528" i="47" s="1"/>
  <c r="V528" i="47" s="1"/>
  <c r="I528" i="47"/>
  <c r="S528" i="47" s="1"/>
  <c r="T528" i="47" s="1"/>
  <c r="E528" i="47"/>
  <c r="F528" i="47"/>
  <c r="G528" i="47"/>
  <c r="O528" i="47" s="1"/>
  <c r="P528" i="47" s="1"/>
  <c r="H528" i="47"/>
  <c r="Q528" i="47" s="1"/>
  <c r="R528" i="47" s="1"/>
  <c r="J533" i="47"/>
  <c r="I533" i="47"/>
  <c r="S533" i="47" s="1"/>
  <c r="T533" i="47" s="1"/>
  <c r="E533" i="47"/>
  <c r="F533" i="47"/>
  <c r="G533" i="47"/>
  <c r="O533" i="47" s="1"/>
  <c r="P533" i="47" s="1"/>
  <c r="H533" i="47"/>
  <c r="Q533" i="47" s="1"/>
  <c r="R533" i="47" s="1"/>
  <c r="I522" i="47"/>
  <c r="S522" i="47" s="1"/>
  <c r="T522" i="47" s="1"/>
  <c r="J522" i="47"/>
  <c r="U522" i="47" s="1"/>
  <c r="V522" i="47" s="1"/>
  <c r="E522" i="47"/>
  <c r="F522" i="47"/>
  <c r="G522" i="47"/>
  <c r="O522" i="47" s="1"/>
  <c r="P522" i="47" s="1"/>
  <c r="H522" i="47"/>
  <c r="Q522" i="47" s="1"/>
  <c r="R522" i="47" s="1"/>
  <c r="AE533" i="47" l="1"/>
  <c r="AF533" i="47" s="1"/>
  <c r="AE527" i="47"/>
  <c r="AF527" i="47" s="1"/>
  <c r="AE522" i="47"/>
  <c r="AF522" i="47" s="1"/>
  <c r="AE528" i="47"/>
  <c r="AF528" i="47" s="1"/>
  <c r="K533" i="47"/>
  <c r="L533" i="47" s="1"/>
  <c r="K528" i="47"/>
  <c r="L528" i="47" s="1"/>
  <c r="K522" i="47"/>
  <c r="L522" i="47" s="1"/>
  <c r="U533" i="47"/>
  <c r="V533" i="47" s="1"/>
  <c r="M522" i="47"/>
  <c r="N522" i="47" s="1"/>
  <c r="M533" i="47"/>
  <c r="N533" i="47" s="1"/>
  <c r="M528" i="47"/>
  <c r="N528" i="47" s="1"/>
  <c r="M527" i="47"/>
  <c r="N527" i="47" s="1"/>
  <c r="AT151" i="51"/>
  <c r="U527" i="47"/>
  <c r="V527" i="47" s="1"/>
  <c r="K527" i="47"/>
  <c r="L527" i="47" s="1"/>
  <c r="J526" i="47"/>
  <c r="I526" i="47"/>
  <c r="E526" i="47"/>
  <c r="F526" i="47"/>
  <c r="G526" i="47"/>
  <c r="H526" i="47"/>
  <c r="J532" i="47"/>
  <c r="I532" i="47"/>
  <c r="E532" i="47"/>
  <c r="F532" i="47"/>
  <c r="G532" i="47"/>
  <c r="H532" i="47"/>
  <c r="J537" i="47"/>
  <c r="U537" i="47" s="1"/>
  <c r="V537" i="47" s="1"/>
  <c r="I537" i="47"/>
  <c r="S537" i="47" s="1"/>
  <c r="T537" i="47" s="1"/>
  <c r="E537" i="47"/>
  <c r="F537" i="47"/>
  <c r="G537" i="47"/>
  <c r="H537" i="47"/>
  <c r="J531" i="47"/>
  <c r="U531" i="47" s="1"/>
  <c r="V531" i="47" s="1"/>
  <c r="I531" i="47"/>
  <c r="S531" i="47" s="1"/>
  <c r="T531" i="47" s="1"/>
  <c r="E531" i="47"/>
  <c r="F531" i="47"/>
  <c r="G531" i="47"/>
  <c r="O531" i="47" s="1"/>
  <c r="P531" i="47" s="1"/>
  <c r="H531" i="47"/>
  <c r="Q531" i="47" s="1"/>
  <c r="R531" i="47" s="1"/>
  <c r="AE526" i="47" l="1"/>
  <c r="AF526" i="47" s="1"/>
  <c r="AE531" i="47"/>
  <c r="AF531" i="47" s="1"/>
  <c r="AE532" i="47"/>
  <c r="AF532" i="47" s="1"/>
  <c r="AE537" i="47"/>
  <c r="AF537" i="47" s="1"/>
  <c r="K537" i="47"/>
  <c r="L537" i="47" s="1"/>
  <c r="K531" i="47"/>
  <c r="L531" i="47" s="1"/>
  <c r="O537" i="47"/>
  <c r="P537" i="47" s="1"/>
  <c r="M526" i="47"/>
  <c r="N526" i="47" s="1"/>
  <c r="K532" i="47"/>
  <c r="L532" i="47" s="1"/>
  <c r="O526" i="47"/>
  <c r="P526" i="47" s="1"/>
  <c r="M531" i="47"/>
  <c r="N531" i="47" s="1"/>
  <c r="S532" i="47"/>
  <c r="T532" i="47" s="1"/>
  <c r="S526" i="47"/>
  <c r="T526" i="47" s="1"/>
  <c r="O532" i="47"/>
  <c r="P532" i="47" s="1"/>
  <c r="M532" i="47"/>
  <c r="N532" i="47" s="1"/>
  <c r="K526" i="47"/>
  <c r="L526" i="47" s="1"/>
  <c r="U532" i="47"/>
  <c r="V532" i="47" s="1"/>
  <c r="U526" i="47"/>
  <c r="V526" i="47" s="1"/>
  <c r="M537" i="47"/>
  <c r="N537" i="47" s="1"/>
  <c r="Q537" i="47"/>
  <c r="R537" i="47" s="1"/>
  <c r="Q532" i="47"/>
  <c r="R532" i="47" s="1"/>
  <c r="Q526" i="47"/>
  <c r="R526" i="47" s="1"/>
  <c r="J536" i="47"/>
  <c r="I536" i="47"/>
  <c r="S536" i="47" s="1"/>
  <c r="T536" i="47" s="1"/>
  <c r="E536" i="47"/>
  <c r="F536" i="47"/>
  <c r="G536" i="47"/>
  <c r="O536" i="47" s="1"/>
  <c r="P536" i="47" s="1"/>
  <c r="H536" i="47"/>
  <c r="Q536" i="47" s="1"/>
  <c r="R536" i="47" s="1"/>
  <c r="J541" i="47"/>
  <c r="I541" i="47"/>
  <c r="E541" i="47"/>
  <c r="F541" i="47"/>
  <c r="G541" i="47"/>
  <c r="H541" i="47"/>
  <c r="J530" i="47"/>
  <c r="I530" i="47"/>
  <c r="S530" i="47" s="1"/>
  <c r="T530" i="47" s="1"/>
  <c r="E530" i="47"/>
  <c r="F530" i="47"/>
  <c r="G530" i="47"/>
  <c r="O530" i="47" s="1"/>
  <c r="P530" i="47" s="1"/>
  <c r="H530" i="47"/>
  <c r="Q530" i="47" s="1"/>
  <c r="R530" i="47" s="1"/>
  <c r="I535" i="47"/>
  <c r="S535" i="47" s="1"/>
  <c r="T535" i="47" s="1"/>
  <c r="J535" i="47"/>
  <c r="E535" i="47"/>
  <c r="F535" i="47"/>
  <c r="G535" i="47"/>
  <c r="O535" i="47" s="1"/>
  <c r="P535" i="47" s="1"/>
  <c r="H535" i="47"/>
  <c r="AE530" i="47" l="1"/>
  <c r="AF530" i="47" s="1"/>
  <c r="AE536" i="47"/>
  <c r="AF536" i="47" s="1"/>
  <c r="AE541" i="47"/>
  <c r="AF541" i="47" s="1"/>
  <c r="AE535" i="47"/>
  <c r="AF535" i="47" s="1"/>
  <c r="O541" i="47"/>
  <c r="P541" i="47" s="1"/>
  <c r="M541" i="47"/>
  <c r="N541" i="47" s="1"/>
  <c r="K530" i="47"/>
  <c r="L530" i="47" s="1"/>
  <c r="K536" i="47"/>
  <c r="L536" i="47" s="1"/>
  <c r="Q535" i="47"/>
  <c r="R535" i="47" s="1"/>
  <c r="Q541" i="47"/>
  <c r="R541" i="47" s="1"/>
  <c r="M535" i="47"/>
  <c r="N535" i="47" s="1"/>
  <c r="K535" i="47"/>
  <c r="L535" i="47" s="1"/>
  <c r="M530" i="47"/>
  <c r="N530" i="47" s="1"/>
  <c r="M536" i="47"/>
  <c r="N536" i="47" s="1"/>
  <c r="K541" i="47"/>
  <c r="L541" i="47" s="1"/>
  <c r="AT154" i="51"/>
  <c r="U535" i="47"/>
  <c r="V535" i="47" s="1"/>
  <c r="S541" i="47"/>
  <c r="T541" i="47" s="1"/>
  <c r="U530" i="47"/>
  <c r="V530" i="47" s="1"/>
  <c r="U541" i="47"/>
  <c r="V541" i="47" s="1"/>
  <c r="U536" i="47"/>
  <c r="V536" i="47" s="1"/>
  <c r="AT152" i="51"/>
  <c r="AT153" i="51"/>
  <c r="J545" i="47"/>
  <c r="I545" i="47"/>
  <c r="S545" i="47" s="1"/>
  <c r="T545" i="47" s="1"/>
  <c r="E545" i="47"/>
  <c r="F545" i="47"/>
  <c r="G545" i="47"/>
  <c r="O545" i="47" s="1"/>
  <c r="P545" i="47" s="1"/>
  <c r="H545" i="47"/>
  <c r="Q545" i="47" s="1"/>
  <c r="R545" i="47" s="1"/>
  <c r="J534" i="47"/>
  <c r="U534" i="47" s="1"/>
  <c r="V534" i="47" s="1"/>
  <c r="I534" i="47"/>
  <c r="S534" i="47" s="1"/>
  <c r="T534" i="47" s="1"/>
  <c r="E534" i="47"/>
  <c r="F534" i="47"/>
  <c r="G534" i="47"/>
  <c r="H534" i="47"/>
  <c r="I540" i="47"/>
  <c r="S540" i="47" s="1"/>
  <c r="T540" i="47" s="1"/>
  <c r="J540" i="47"/>
  <c r="U540" i="47" s="1"/>
  <c r="V540" i="47" s="1"/>
  <c r="E540" i="47"/>
  <c r="F540" i="47"/>
  <c r="G540" i="47"/>
  <c r="O540" i="47" s="1"/>
  <c r="P540" i="47" s="1"/>
  <c r="H540" i="47"/>
  <c r="Q540" i="47" s="1"/>
  <c r="R540" i="47" s="1"/>
  <c r="J539" i="47"/>
  <c r="I539" i="47"/>
  <c r="S539" i="47" s="1"/>
  <c r="T539" i="47" s="1"/>
  <c r="E539" i="47"/>
  <c r="F539" i="47"/>
  <c r="G539" i="47"/>
  <c r="O539" i="47" s="1"/>
  <c r="P539" i="47" s="1"/>
  <c r="H539" i="47"/>
  <c r="Q539" i="47" s="1"/>
  <c r="R539" i="47" s="1"/>
  <c r="AE545" i="47" l="1"/>
  <c r="AF545" i="47" s="1"/>
  <c r="AE540" i="47"/>
  <c r="AF540" i="47" s="1"/>
  <c r="AE534" i="47"/>
  <c r="AF534" i="47" s="1"/>
  <c r="AE539" i="47"/>
  <c r="AF539" i="47" s="1"/>
  <c r="K539" i="47"/>
  <c r="L539" i="47" s="1"/>
  <c r="K540" i="47"/>
  <c r="L540" i="47" s="1"/>
  <c r="K534" i="47"/>
  <c r="L534" i="47" s="1"/>
  <c r="U539" i="47"/>
  <c r="V539" i="47" s="1"/>
  <c r="K545" i="47"/>
  <c r="L545" i="47" s="1"/>
  <c r="AT156" i="51"/>
  <c r="U545" i="47"/>
  <c r="V545" i="47" s="1"/>
  <c r="Q534" i="47"/>
  <c r="R534" i="47" s="1"/>
  <c r="O534" i="47"/>
  <c r="P534" i="47" s="1"/>
  <c r="M539" i="47"/>
  <c r="N539" i="47" s="1"/>
  <c r="M540" i="47"/>
  <c r="N540" i="47" s="1"/>
  <c r="M534" i="47"/>
  <c r="N534" i="47" s="1"/>
  <c r="M545" i="47"/>
  <c r="N545" i="47" s="1"/>
  <c r="I543" i="47"/>
  <c r="S543" i="47" s="1"/>
  <c r="T543" i="47" s="1"/>
  <c r="J543" i="47"/>
  <c r="U543" i="47" s="1"/>
  <c r="V543" i="47" s="1"/>
  <c r="E543" i="47"/>
  <c r="F543" i="47"/>
  <c r="G543" i="47"/>
  <c r="H543" i="47"/>
  <c r="J538" i="47"/>
  <c r="I538" i="47"/>
  <c r="S538" i="47" s="1"/>
  <c r="T538" i="47" s="1"/>
  <c r="E538" i="47"/>
  <c r="F538" i="47"/>
  <c r="G538" i="47"/>
  <c r="O538" i="47" s="1"/>
  <c r="P538" i="47" s="1"/>
  <c r="H538" i="47"/>
  <c r="I544" i="47"/>
  <c r="S544" i="47" s="1"/>
  <c r="T544" i="47" s="1"/>
  <c r="J544" i="47"/>
  <c r="E544" i="47"/>
  <c r="F544" i="47"/>
  <c r="G544" i="47"/>
  <c r="H544" i="47"/>
  <c r="J549" i="47"/>
  <c r="U549" i="47" s="1"/>
  <c r="V549" i="47" s="1"/>
  <c r="I549" i="47"/>
  <c r="S549" i="47" s="1"/>
  <c r="T549" i="47" s="1"/>
  <c r="E549" i="47"/>
  <c r="F549" i="47"/>
  <c r="G549" i="47"/>
  <c r="O549" i="47" s="1"/>
  <c r="P549" i="47" s="1"/>
  <c r="H549" i="47"/>
  <c r="Q549" i="47" s="1"/>
  <c r="R549" i="47" s="1"/>
  <c r="AE538" i="47" l="1"/>
  <c r="AF538" i="47" s="1"/>
  <c r="AE549" i="47"/>
  <c r="AF549" i="47" s="1"/>
  <c r="AE543" i="47"/>
  <c r="AF543" i="47" s="1"/>
  <c r="AE544" i="47"/>
  <c r="AF544" i="47" s="1"/>
  <c r="K543" i="47"/>
  <c r="L543" i="47" s="1"/>
  <c r="K549" i="47"/>
  <c r="L549" i="47" s="1"/>
  <c r="Q538" i="47"/>
  <c r="R538" i="47" s="1"/>
  <c r="O543" i="47"/>
  <c r="P543" i="47" s="1"/>
  <c r="AT155" i="51"/>
  <c r="U538" i="47"/>
  <c r="V538" i="47" s="1"/>
  <c r="M549" i="47"/>
  <c r="N549" i="47" s="1"/>
  <c r="M543" i="47"/>
  <c r="N543" i="47" s="1"/>
  <c r="Q543" i="47"/>
  <c r="R543" i="47" s="1"/>
  <c r="O544" i="47"/>
  <c r="P544" i="47" s="1"/>
  <c r="M544" i="47"/>
  <c r="N544" i="47" s="1"/>
  <c r="M538" i="47"/>
  <c r="N538" i="47" s="1"/>
  <c r="K544" i="47"/>
  <c r="L544" i="47" s="1"/>
  <c r="K538" i="47"/>
  <c r="L538" i="47" s="1"/>
  <c r="Q544" i="47"/>
  <c r="R544" i="47" s="1"/>
  <c r="U544" i="47"/>
  <c r="V544" i="47" s="1"/>
  <c r="J553" i="47"/>
  <c r="I553" i="47"/>
  <c r="S553" i="47" s="1"/>
  <c r="T553" i="47" s="1"/>
  <c r="E553" i="47"/>
  <c r="F553" i="47"/>
  <c r="G553" i="47"/>
  <c r="O553" i="47" s="1"/>
  <c r="P553" i="47" s="1"/>
  <c r="H553" i="47"/>
  <c r="J548" i="47"/>
  <c r="I548" i="47"/>
  <c r="S548" i="47" s="1"/>
  <c r="T548" i="47" s="1"/>
  <c r="E548" i="47"/>
  <c r="F548" i="47"/>
  <c r="G548" i="47"/>
  <c r="O548" i="47" s="1"/>
  <c r="P548" i="47" s="1"/>
  <c r="H548" i="47"/>
  <c r="Q548" i="47" s="1"/>
  <c r="R548" i="47" s="1"/>
  <c r="I542" i="47"/>
  <c r="S542" i="47" s="1"/>
  <c r="T542" i="47" s="1"/>
  <c r="J542" i="47"/>
  <c r="E542" i="47"/>
  <c r="F542" i="47"/>
  <c r="G542" i="47"/>
  <c r="O542" i="47" s="1"/>
  <c r="P542" i="47" s="1"/>
  <c r="H542" i="47"/>
  <c r="Q542" i="47" s="1"/>
  <c r="R542" i="47" s="1"/>
  <c r="J547" i="47"/>
  <c r="I547" i="47"/>
  <c r="S547" i="47" s="1"/>
  <c r="T547" i="47" s="1"/>
  <c r="E547" i="47"/>
  <c r="F547" i="47"/>
  <c r="G547" i="47"/>
  <c r="O547" i="47" s="1"/>
  <c r="P547" i="47" s="1"/>
  <c r="H547" i="47"/>
  <c r="AE542" i="47" l="1"/>
  <c r="AF542" i="47" s="1"/>
  <c r="AE553" i="47"/>
  <c r="AF553" i="47" s="1"/>
  <c r="AE548" i="47"/>
  <c r="AF548" i="47" s="1"/>
  <c r="AE547" i="47"/>
  <c r="AF547" i="47" s="1"/>
  <c r="K542" i="47"/>
  <c r="L542" i="47" s="1"/>
  <c r="M553" i="47"/>
  <c r="N553" i="47" s="1"/>
  <c r="M547" i="47"/>
  <c r="N547" i="47" s="1"/>
  <c r="K553" i="47"/>
  <c r="L553" i="47" s="1"/>
  <c r="M548" i="47"/>
  <c r="N548" i="47" s="1"/>
  <c r="U542" i="47"/>
  <c r="V542" i="47" s="1"/>
  <c r="K547" i="47"/>
  <c r="L547" i="47" s="1"/>
  <c r="K548" i="47"/>
  <c r="L548" i="47" s="1"/>
  <c r="AT157" i="51"/>
  <c r="U547" i="47"/>
  <c r="V547" i="47" s="1"/>
  <c r="U548" i="47"/>
  <c r="V548" i="47" s="1"/>
  <c r="U553" i="47"/>
  <c r="V553" i="47" s="1"/>
  <c r="M542" i="47"/>
  <c r="N542" i="47" s="1"/>
  <c r="Q547" i="47"/>
  <c r="R547" i="47" s="1"/>
  <c r="Q553" i="47"/>
  <c r="R553" i="47" s="1"/>
  <c r="J551" i="47"/>
  <c r="I551" i="47"/>
  <c r="S551" i="47" s="1"/>
  <c r="T551" i="47" s="1"/>
  <c r="E551" i="47"/>
  <c r="F551" i="47"/>
  <c r="G551" i="47"/>
  <c r="O551" i="47" s="1"/>
  <c r="P551" i="47" s="1"/>
  <c r="H551" i="47"/>
  <c r="Q551" i="47" s="1"/>
  <c r="R551" i="47" s="1"/>
  <c r="J552" i="47"/>
  <c r="U552" i="47" s="1"/>
  <c r="V552" i="47" s="1"/>
  <c r="I552" i="47"/>
  <c r="S552" i="47" s="1"/>
  <c r="T552" i="47" s="1"/>
  <c r="E552" i="47"/>
  <c r="F552" i="47"/>
  <c r="G552" i="47"/>
  <c r="H552" i="47"/>
  <c r="J557" i="47"/>
  <c r="I557" i="47"/>
  <c r="E557" i="47"/>
  <c r="F557" i="47"/>
  <c r="G557" i="47"/>
  <c r="O557" i="47" s="1"/>
  <c r="P557" i="47" s="1"/>
  <c r="H557" i="47"/>
  <c r="Q557" i="47" s="1"/>
  <c r="R557" i="47" s="1"/>
  <c r="J546" i="47"/>
  <c r="U546" i="47" s="1"/>
  <c r="V546" i="47" s="1"/>
  <c r="I546" i="47"/>
  <c r="S546" i="47" s="1"/>
  <c r="T546" i="47" s="1"/>
  <c r="E546" i="47"/>
  <c r="F546" i="47"/>
  <c r="G546" i="47"/>
  <c r="O546" i="47" s="1"/>
  <c r="P546" i="47" s="1"/>
  <c r="H546" i="47"/>
  <c r="Q546" i="47" s="1"/>
  <c r="R546" i="47" s="1"/>
  <c r="AE551" i="47" l="1"/>
  <c r="AF551" i="47" s="1"/>
  <c r="AE552" i="47"/>
  <c r="AF552" i="47" s="1"/>
  <c r="AE557" i="47"/>
  <c r="AF557" i="47" s="1"/>
  <c r="AE546" i="47"/>
  <c r="AF546" i="47" s="1"/>
  <c r="K551" i="47"/>
  <c r="L551" i="47" s="1"/>
  <c r="K557" i="47"/>
  <c r="L557" i="47" s="1"/>
  <c r="K546" i="47"/>
  <c r="L546" i="47" s="1"/>
  <c r="K552" i="47"/>
  <c r="L552" i="47" s="1"/>
  <c r="M546" i="47"/>
  <c r="N546" i="47" s="1"/>
  <c r="M552" i="47"/>
  <c r="N552" i="47" s="1"/>
  <c r="M551" i="47"/>
  <c r="N551" i="47" s="1"/>
  <c r="M557" i="47"/>
  <c r="N557" i="47" s="1"/>
  <c r="S557" i="47"/>
  <c r="T557" i="47" s="1"/>
  <c r="U557" i="47"/>
  <c r="V557" i="47" s="1"/>
  <c r="U551" i="47"/>
  <c r="V551" i="47" s="1"/>
  <c r="O552" i="47"/>
  <c r="P552" i="47" s="1"/>
  <c r="Q552" i="47"/>
  <c r="R552" i="47" s="1"/>
  <c r="J550" i="47"/>
  <c r="I550" i="47"/>
  <c r="E550" i="47"/>
  <c r="F550" i="47"/>
  <c r="G550" i="47"/>
  <c r="H550" i="47"/>
  <c r="J561" i="47"/>
  <c r="U561" i="47" s="1"/>
  <c r="V561" i="47" s="1"/>
  <c r="I561" i="47"/>
  <c r="S561" i="47" s="1"/>
  <c r="T561" i="47" s="1"/>
  <c r="E561" i="47"/>
  <c r="F561" i="47"/>
  <c r="G561" i="47"/>
  <c r="H561" i="47"/>
  <c r="I556" i="47"/>
  <c r="S556" i="47" s="1"/>
  <c r="T556" i="47" s="1"/>
  <c r="J556" i="47"/>
  <c r="E556" i="47"/>
  <c r="F556" i="47"/>
  <c r="G556" i="47"/>
  <c r="O556" i="47" s="1"/>
  <c r="P556" i="47" s="1"/>
  <c r="H556" i="47"/>
  <c r="I555" i="47"/>
  <c r="S555" i="47" s="1"/>
  <c r="T555" i="47" s="1"/>
  <c r="J555" i="47"/>
  <c r="E555" i="47"/>
  <c r="F555" i="47"/>
  <c r="G555" i="47"/>
  <c r="H555" i="47"/>
  <c r="AE556" i="47" l="1"/>
  <c r="AF556" i="47" s="1"/>
  <c r="AE550" i="47"/>
  <c r="AF550" i="47" s="1"/>
  <c r="AE561" i="47"/>
  <c r="AF561" i="47" s="1"/>
  <c r="AE555" i="47"/>
  <c r="AF555" i="47" s="1"/>
  <c r="K561" i="47"/>
  <c r="L561" i="47" s="1"/>
  <c r="K555" i="47"/>
  <c r="L555" i="47" s="1"/>
  <c r="AT160" i="51"/>
  <c r="U555" i="47"/>
  <c r="V555" i="47" s="1"/>
  <c r="U550" i="47"/>
  <c r="V550" i="47" s="1"/>
  <c r="U556" i="47"/>
  <c r="V556" i="47" s="1"/>
  <c r="Q556" i="47"/>
  <c r="R556" i="47" s="1"/>
  <c r="Q550" i="47"/>
  <c r="R550" i="47" s="1"/>
  <c r="O561" i="47"/>
  <c r="P561" i="47" s="1"/>
  <c r="O550" i="47"/>
  <c r="P550" i="47" s="1"/>
  <c r="S550" i="47"/>
  <c r="T550" i="47" s="1"/>
  <c r="Q561" i="47"/>
  <c r="R561" i="47" s="1"/>
  <c r="M555" i="47"/>
  <c r="N555" i="47" s="1"/>
  <c r="M556" i="47"/>
  <c r="N556" i="47" s="1"/>
  <c r="M561" i="47"/>
  <c r="N561" i="47" s="1"/>
  <c r="M550" i="47"/>
  <c r="N550" i="47" s="1"/>
  <c r="Q555" i="47"/>
  <c r="R555" i="47" s="1"/>
  <c r="O555" i="47"/>
  <c r="P555" i="47" s="1"/>
  <c r="K556" i="47"/>
  <c r="L556" i="47" s="1"/>
  <c r="K550" i="47"/>
  <c r="L550" i="47" s="1"/>
  <c r="AT159" i="51"/>
  <c r="AT158" i="51"/>
  <c r="J565" i="47"/>
  <c r="I565" i="47"/>
  <c r="E565" i="47"/>
  <c r="F565" i="47"/>
  <c r="G565" i="47"/>
  <c r="O565" i="47" s="1"/>
  <c r="P565" i="47" s="1"/>
  <c r="H565" i="47"/>
  <c r="J554" i="47"/>
  <c r="I554" i="47"/>
  <c r="E554" i="47"/>
  <c r="F554" i="47"/>
  <c r="G554" i="47"/>
  <c r="O554" i="47" s="1"/>
  <c r="P554" i="47" s="1"/>
  <c r="H554" i="47"/>
  <c r="Q554" i="47" s="1"/>
  <c r="R554" i="47" s="1"/>
  <c r="J559" i="47"/>
  <c r="I559" i="47"/>
  <c r="E559" i="47"/>
  <c r="F559" i="47"/>
  <c r="G559" i="47"/>
  <c r="O559" i="47" s="1"/>
  <c r="P559" i="47" s="1"/>
  <c r="H559" i="47"/>
  <c r="J560" i="47"/>
  <c r="I560" i="47"/>
  <c r="S560" i="47" s="1"/>
  <c r="T560" i="47" s="1"/>
  <c r="E560" i="47"/>
  <c r="F560" i="47"/>
  <c r="G560" i="47"/>
  <c r="O560" i="47" s="1"/>
  <c r="P560" i="47" s="1"/>
  <c r="H560" i="47"/>
  <c r="Q560" i="47" s="1"/>
  <c r="R560" i="47" s="1"/>
  <c r="AE554" i="47" l="1"/>
  <c r="AF554" i="47" s="1"/>
  <c r="AE565" i="47"/>
  <c r="AF565" i="47" s="1"/>
  <c r="AE559" i="47"/>
  <c r="AF559" i="47" s="1"/>
  <c r="AE560" i="47"/>
  <c r="AF560" i="47" s="1"/>
  <c r="K560" i="47"/>
  <c r="L560" i="47" s="1"/>
  <c r="S565" i="47"/>
  <c r="T565" i="47" s="1"/>
  <c r="U560" i="47"/>
  <c r="V560" i="47" s="1"/>
  <c r="AT162" i="51"/>
  <c r="U565" i="47"/>
  <c r="V565" i="47" s="1"/>
  <c r="Q559" i="47"/>
  <c r="R559" i="47" s="1"/>
  <c r="Q565" i="47"/>
  <c r="R565" i="47" s="1"/>
  <c r="S559" i="47"/>
  <c r="T559" i="47" s="1"/>
  <c r="U554" i="47"/>
  <c r="V554" i="47" s="1"/>
  <c r="S554" i="47"/>
  <c r="T554" i="47" s="1"/>
  <c r="U559" i="47"/>
  <c r="V559" i="47" s="1"/>
  <c r="M560" i="47"/>
  <c r="N560" i="47" s="1"/>
  <c r="M559" i="47"/>
  <c r="N559" i="47" s="1"/>
  <c r="M554" i="47"/>
  <c r="N554" i="47" s="1"/>
  <c r="M565" i="47"/>
  <c r="N565" i="47" s="1"/>
  <c r="K559" i="47"/>
  <c r="L559" i="47" s="1"/>
  <c r="K554" i="47"/>
  <c r="L554" i="47" s="1"/>
  <c r="K565" i="47"/>
  <c r="L565" i="47" s="1"/>
  <c r="I558" i="47"/>
  <c r="S558" i="47" s="1"/>
  <c r="T558" i="47" s="1"/>
  <c r="J558" i="47"/>
  <c r="E558" i="47"/>
  <c r="F558" i="47"/>
  <c r="G558" i="47"/>
  <c r="O558" i="47" s="1"/>
  <c r="P558" i="47" s="1"/>
  <c r="H558" i="47"/>
  <c r="Q558" i="47" s="1"/>
  <c r="R558" i="47" s="1"/>
  <c r="J564" i="47"/>
  <c r="U564" i="47" s="1"/>
  <c r="V564" i="47" s="1"/>
  <c r="I564" i="47"/>
  <c r="S564" i="47" s="1"/>
  <c r="T564" i="47" s="1"/>
  <c r="E564" i="47"/>
  <c r="F564" i="47"/>
  <c r="G564" i="47"/>
  <c r="O564" i="47" s="1"/>
  <c r="P564" i="47" s="1"/>
  <c r="H564" i="47"/>
  <c r="Q564" i="47" s="1"/>
  <c r="R564" i="47" s="1"/>
  <c r="J563" i="47"/>
  <c r="I563" i="47"/>
  <c r="S563" i="47" s="1"/>
  <c r="T563" i="47" s="1"/>
  <c r="E563" i="47"/>
  <c r="F563" i="47"/>
  <c r="G563" i="47"/>
  <c r="O563" i="47" s="1"/>
  <c r="P563" i="47" s="1"/>
  <c r="H563" i="47"/>
  <c r="Q563" i="47" s="1"/>
  <c r="R563" i="47" s="1"/>
  <c r="J569" i="47"/>
  <c r="I569" i="47"/>
  <c r="S569" i="47" s="1"/>
  <c r="T569" i="47" s="1"/>
  <c r="E569" i="47"/>
  <c r="F569" i="47"/>
  <c r="G569" i="47"/>
  <c r="O569" i="47" s="1"/>
  <c r="P569" i="47" s="1"/>
  <c r="H569" i="47"/>
  <c r="Q569" i="47" s="1"/>
  <c r="R569" i="47" s="1"/>
  <c r="AE564" i="47" l="1"/>
  <c r="AF564" i="47" s="1"/>
  <c r="AE569" i="47"/>
  <c r="AF569" i="47" s="1"/>
  <c r="AE563" i="47"/>
  <c r="AF563" i="47" s="1"/>
  <c r="AE558" i="47"/>
  <c r="AF558" i="47" s="1"/>
  <c r="K569" i="47"/>
  <c r="L569" i="47" s="1"/>
  <c r="K564" i="47"/>
  <c r="L564" i="47" s="1"/>
  <c r="K558" i="47"/>
  <c r="L558" i="47" s="1"/>
  <c r="M558" i="47"/>
  <c r="N558" i="47" s="1"/>
  <c r="M564" i="47"/>
  <c r="N564" i="47" s="1"/>
  <c r="K563" i="47"/>
  <c r="L563" i="47" s="1"/>
  <c r="AT161" i="51"/>
  <c r="U558" i="47"/>
  <c r="V558" i="47" s="1"/>
  <c r="M563" i="47"/>
  <c r="N563" i="47" s="1"/>
  <c r="U569" i="47"/>
  <c r="V569" i="47" s="1"/>
  <c r="U563" i="47"/>
  <c r="V563" i="47" s="1"/>
  <c r="M569" i="47"/>
  <c r="N569" i="47" s="1"/>
  <c r="I573" i="47"/>
  <c r="S573" i="47" s="1"/>
  <c r="T573" i="47" s="1"/>
  <c r="J573" i="47"/>
  <c r="U573" i="47" s="1"/>
  <c r="V573" i="47" s="1"/>
  <c r="E573" i="47"/>
  <c r="F573" i="47"/>
  <c r="G573" i="47"/>
  <c r="H573" i="47"/>
  <c r="J568" i="47"/>
  <c r="I568" i="47"/>
  <c r="E568" i="47"/>
  <c r="F568" i="47"/>
  <c r="G568" i="47"/>
  <c r="H568" i="47"/>
  <c r="I567" i="47"/>
  <c r="S567" i="47" s="1"/>
  <c r="T567" i="47" s="1"/>
  <c r="J567" i="47"/>
  <c r="E567" i="47"/>
  <c r="F567" i="47"/>
  <c r="G567" i="47"/>
  <c r="O567" i="47" s="1"/>
  <c r="P567" i="47" s="1"/>
  <c r="H567" i="47"/>
  <c r="Q567" i="47" s="1"/>
  <c r="R567" i="47" s="1"/>
  <c r="J562" i="47"/>
  <c r="I562" i="47"/>
  <c r="S562" i="47" s="1"/>
  <c r="T562" i="47" s="1"/>
  <c r="E562" i="47"/>
  <c r="F562" i="47"/>
  <c r="G562" i="47"/>
  <c r="H562" i="47"/>
  <c r="AE562" i="47" l="1"/>
  <c r="AF562" i="47" s="1"/>
  <c r="AE568" i="47"/>
  <c r="AF568" i="47" s="1"/>
  <c r="AE573" i="47"/>
  <c r="AF573" i="47" s="1"/>
  <c r="AE567" i="47"/>
  <c r="AF567" i="47" s="1"/>
  <c r="K567" i="47"/>
  <c r="L567" i="47" s="1"/>
  <c r="K573" i="47"/>
  <c r="L573" i="47" s="1"/>
  <c r="M567" i="47"/>
  <c r="N567" i="47" s="1"/>
  <c r="K568" i="47"/>
  <c r="L568" i="47" s="1"/>
  <c r="M568" i="47"/>
  <c r="N568" i="47" s="1"/>
  <c r="K562" i="47"/>
  <c r="L562" i="47" s="1"/>
  <c r="S568" i="47"/>
  <c r="T568" i="47" s="1"/>
  <c r="AT163" i="51"/>
  <c r="U567" i="47"/>
  <c r="V567" i="47" s="1"/>
  <c r="U562" i="47"/>
  <c r="V562" i="47" s="1"/>
  <c r="U568" i="47"/>
  <c r="V568" i="47" s="1"/>
  <c r="M562" i="47"/>
  <c r="N562" i="47" s="1"/>
  <c r="M573" i="47"/>
  <c r="N573" i="47" s="1"/>
  <c r="Q562" i="47"/>
  <c r="R562" i="47" s="1"/>
  <c r="Q568" i="47"/>
  <c r="R568" i="47" s="1"/>
  <c r="Q573" i="47"/>
  <c r="R573" i="47" s="1"/>
  <c r="O562" i="47"/>
  <c r="P562" i="47" s="1"/>
  <c r="O568" i="47"/>
  <c r="P568" i="47" s="1"/>
  <c r="O573" i="47"/>
  <c r="P573" i="47" s="1"/>
  <c r="J572" i="47"/>
  <c r="I572" i="47"/>
  <c r="E572" i="47"/>
  <c r="F572" i="47"/>
  <c r="G572" i="47"/>
  <c r="O572" i="47" s="1"/>
  <c r="P572" i="47" s="1"/>
  <c r="H572" i="47"/>
  <c r="Q572" i="47" s="1"/>
  <c r="R572" i="47" s="1"/>
  <c r="J566" i="47"/>
  <c r="I566" i="47"/>
  <c r="E566" i="47"/>
  <c r="F566" i="47"/>
  <c r="G566" i="47"/>
  <c r="O566" i="47" s="1"/>
  <c r="P566" i="47" s="1"/>
  <c r="H566" i="47"/>
  <c r="Q566" i="47" s="1"/>
  <c r="R566" i="47" s="1"/>
  <c r="J571" i="47"/>
  <c r="I571" i="47"/>
  <c r="S571" i="47" s="1"/>
  <c r="T571" i="47" s="1"/>
  <c r="E571" i="47"/>
  <c r="F571" i="47"/>
  <c r="G571" i="47"/>
  <c r="O571" i="47" s="1"/>
  <c r="P571" i="47" s="1"/>
  <c r="H571" i="47"/>
  <c r="J577" i="47"/>
  <c r="I577" i="47"/>
  <c r="E577" i="47"/>
  <c r="F577" i="47"/>
  <c r="G577" i="47"/>
  <c r="O577" i="47" s="1"/>
  <c r="P577" i="47" s="1"/>
  <c r="H577" i="47"/>
  <c r="AE571" i="47" l="1"/>
  <c r="AF571" i="47" s="1"/>
  <c r="AE572" i="47"/>
  <c r="AF572" i="47" s="1"/>
  <c r="AE577" i="47"/>
  <c r="AF577" i="47" s="1"/>
  <c r="AE566" i="47"/>
  <c r="AF566" i="47" s="1"/>
  <c r="Q577" i="47"/>
  <c r="R577" i="47" s="1"/>
  <c r="Q571" i="47"/>
  <c r="R571" i="47" s="1"/>
  <c r="M571" i="47"/>
  <c r="N571" i="47" s="1"/>
  <c r="K566" i="47"/>
  <c r="L566" i="47" s="1"/>
  <c r="M577" i="47"/>
  <c r="N577" i="47" s="1"/>
  <c r="M572" i="47"/>
  <c r="N572" i="47" s="1"/>
  <c r="K577" i="47"/>
  <c r="L577" i="47" s="1"/>
  <c r="K572" i="47"/>
  <c r="L572" i="47" s="1"/>
  <c r="S577" i="47"/>
  <c r="T577" i="47" s="1"/>
  <c r="S566" i="47"/>
  <c r="T566" i="47" s="1"/>
  <c r="S572" i="47"/>
  <c r="T572" i="47" s="1"/>
  <c r="M566" i="47"/>
  <c r="N566" i="47" s="1"/>
  <c r="K571" i="47"/>
  <c r="L571" i="47" s="1"/>
  <c r="U577" i="47"/>
  <c r="V577" i="47" s="1"/>
  <c r="U571" i="47"/>
  <c r="V571" i="47" s="1"/>
  <c r="U566" i="47"/>
  <c r="V566" i="47" s="1"/>
  <c r="U572" i="47"/>
  <c r="V572" i="47" s="1"/>
  <c r="J570" i="47"/>
  <c r="U570" i="47" s="1"/>
  <c r="V570" i="47" s="1"/>
  <c r="I570" i="47"/>
  <c r="S570" i="47" s="1"/>
  <c r="T570" i="47" s="1"/>
  <c r="E570" i="47"/>
  <c r="F570" i="47"/>
  <c r="G570" i="47"/>
  <c r="O570" i="47" s="1"/>
  <c r="P570" i="47" s="1"/>
  <c r="H570" i="47"/>
  <c r="I576" i="47"/>
  <c r="S576" i="47" s="1"/>
  <c r="T576" i="47" s="1"/>
  <c r="J576" i="47"/>
  <c r="U576" i="47" s="1"/>
  <c r="V576" i="47" s="1"/>
  <c r="E576" i="47"/>
  <c r="F576" i="47"/>
  <c r="G576" i="47"/>
  <c r="O576" i="47" s="1"/>
  <c r="P576" i="47" s="1"/>
  <c r="H576" i="47"/>
  <c r="Q576" i="47" s="1"/>
  <c r="R576" i="47" s="1"/>
  <c r="J581" i="47"/>
  <c r="I581" i="47"/>
  <c r="S581" i="47" s="1"/>
  <c r="T581" i="47" s="1"/>
  <c r="E581" i="47"/>
  <c r="F581" i="47"/>
  <c r="G581" i="47"/>
  <c r="O581" i="47" s="1"/>
  <c r="P581" i="47" s="1"/>
  <c r="H581" i="47"/>
  <c r="Q581" i="47" s="1"/>
  <c r="R581" i="47" s="1"/>
  <c r="J575" i="47"/>
  <c r="I575" i="47"/>
  <c r="E575" i="47"/>
  <c r="F575" i="47"/>
  <c r="G575" i="47"/>
  <c r="O575" i="47" s="1"/>
  <c r="P575" i="47" s="1"/>
  <c r="H575" i="47"/>
  <c r="Q575" i="47" s="1"/>
  <c r="R575" i="47" s="1"/>
  <c r="AE570" i="47" l="1"/>
  <c r="AF570" i="47" s="1"/>
  <c r="AE581" i="47"/>
  <c r="AF581" i="47" s="1"/>
  <c r="AE576" i="47"/>
  <c r="AF576" i="47" s="1"/>
  <c r="AE575" i="47"/>
  <c r="AF575" i="47" s="1"/>
  <c r="K570" i="47"/>
  <c r="L570" i="47" s="1"/>
  <c r="K576" i="47"/>
  <c r="L576" i="47" s="1"/>
  <c r="K575" i="47"/>
  <c r="L575" i="47" s="1"/>
  <c r="M575" i="47"/>
  <c r="N575" i="47" s="1"/>
  <c r="M576" i="47"/>
  <c r="N576" i="47" s="1"/>
  <c r="K581" i="47"/>
  <c r="L581" i="47" s="1"/>
  <c r="S575" i="47"/>
  <c r="T575" i="47" s="1"/>
  <c r="AT166" i="51"/>
  <c r="U575" i="47"/>
  <c r="V575" i="47" s="1"/>
  <c r="U581" i="47"/>
  <c r="V581" i="47" s="1"/>
  <c r="M581" i="47"/>
  <c r="N581" i="47" s="1"/>
  <c r="Q570" i="47"/>
  <c r="R570" i="47" s="1"/>
  <c r="M570" i="47"/>
  <c r="N570" i="47" s="1"/>
  <c r="AT165" i="51"/>
  <c r="AT164" i="51"/>
  <c r="I579" i="47"/>
  <c r="S579" i="47" s="1"/>
  <c r="T579" i="47" s="1"/>
  <c r="J579" i="47"/>
  <c r="U579" i="47" s="1"/>
  <c r="V579" i="47" s="1"/>
  <c r="E579" i="47"/>
  <c r="F579" i="47"/>
  <c r="G579" i="47"/>
  <c r="H579" i="47"/>
  <c r="J580" i="47"/>
  <c r="I580" i="47"/>
  <c r="S580" i="47" s="1"/>
  <c r="T580" i="47" s="1"/>
  <c r="E580" i="47"/>
  <c r="F580" i="47"/>
  <c r="G580" i="47"/>
  <c r="H580" i="47"/>
  <c r="J574" i="47"/>
  <c r="I574" i="47"/>
  <c r="S574" i="47" s="1"/>
  <c r="T574" i="47" s="1"/>
  <c r="E574" i="47"/>
  <c r="F574" i="47"/>
  <c r="G574" i="47"/>
  <c r="O574" i="47" s="1"/>
  <c r="P574" i="47" s="1"/>
  <c r="H574" i="47"/>
  <c r="J585" i="47"/>
  <c r="I585" i="47"/>
  <c r="S585" i="47" s="1"/>
  <c r="T585" i="47" s="1"/>
  <c r="E585" i="47"/>
  <c r="F585" i="47"/>
  <c r="G585" i="47"/>
  <c r="O585" i="47" s="1"/>
  <c r="P585" i="47" s="1"/>
  <c r="H585" i="47"/>
  <c r="Q585" i="47" s="1"/>
  <c r="R585" i="47" s="1"/>
  <c r="AE585" i="47" l="1"/>
  <c r="AF585" i="47" s="1"/>
  <c r="AE579" i="47"/>
  <c r="AF579" i="47" s="1"/>
  <c r="AE574" i="47"/>
  <c r="AF574" i="47" s="1"/>
  <c r="AE580" i="47"/>
  <c r="AF580" i="47" s="1"/>
  <c r="K579" i="47"/>
  <c r="L579" i="47" s="1"/>
  <c r="K585" i="47"/>
  <c r="L585" i="47" s="1"/>
  <c r="O580" i="47"/>
  <c r="P580" i="47" s="1"/>
  <c r="O579" i="47"/>
  <c r="P579" i="47" s="1"/>
  <c r="M585" i="47"/>
  <c r="N585" i="47" s="1"/>
  <c r="M574" i="47"/>
  <c r="N574" i="47" s="1"/>
  <c r="M580" i="47"/>
  <c r="N580" i="47" s="1"/>
  <c r="M579" i="47"/>
  <c r="N579" i="47" s="1"/>
  <c r="K580" i="47"/>
  <c r="L580" i="47" s="1"/>
  <c r="K574" i="47"/>
  <c r="L574" i="47" s="1"/>
  <c r="AT168" i="51"/>
  <c r="U585" i="47"/>
  <c r="V585" i="47" s="1"/>
  <c r="U574" i="47"/>
  <c r="V574" i="47" s="1"/>
  <c r="U580" i="47"/>
  <c r="V580" i="47" s="1"/>
  <c r="Q574" i="47"/>
  <c r="R574" i="47" s="1"/>
  <c r="Q580" i="47"/>
  <c r="R580" i="47" s="1"/>
  <c r="Q579" i="47"/>
  <c r="R579" i="47" s="1"/>
  <c r="J589" i="47"/>
  <c r="I589" i="47"/>
  <c r="S589" i="47" s="1"/>
  <c r="T589" i="47" s="1"/>
  <c r="E589" i="47"/>
  <c r="F589" i="47"/>
  <c r="G589" i="47"/>
  <c r="O589" i="47" s="1"/>
  <c r="P589" i="47" s="1"/>
  <c r="H589" i="47"/>
  <c r="J584" i="47"/>
  <c r="I584" i="47"/>
  <c r="E584" i="47"/>
  <c r="F584" i="47"/>
  <c r="G584" i="47"/>
  <c r="O584" i="47" s="1"/>
  <c r="P584" i="47" s="1"/>
  <c r="H584" i="47"/>
  <c r="Q584" i="47" s="1"/>
  <c r="R584" i="47" s="1"/>
  <c r="J578" i="47"/>
  <c r="I578" i="47"/>
  <c r="S578" i="47" s="1"/>
  <c r="T578" i="47" s="1"/>
  <c r="E578" i="47"/>
  <c r="F578" i="47"/>
  <c r="G578" i="47"/>
  <c r="O578" i="47" s="1"/>
  <c r="P578" i="47" s="1"/>
  <c r="H578" i="47"/>
  <c r="Q578" i="47" s="1"/>
  <c r="R578" i="47" s="1"/>
  <c r="J583" i="47"/>
  <c r="I583" i="47"/>
  <c r="E583" i="47"/>
  <c r="F583" i="47"/>
  <c r="G583" i="47"/>
  <c r="O583" i="47" s="1"/>
  <c r="P583" i="47" s="1"/>
  <c r="H583" i="47"/>
  <c r="AE589" i="47" l="1"/>
  <c r="AF589" i="47" s="1"/>
  <c r="AE578" i="47"/>
  <c r="AF578" i="47" s="1"/>
  <c r="AE584" i="47"/>
  <c r="AF584" i="47" s="1"/>
  <c r="AE583" i="47"/>
  <c r="AF583" i="47" s="1"/>
  <c r="K578" i="47"/>
  <c r="L578" i="47" s="1"/>
  <c r="M578" i="47"/>
  <c r="N578" i="47" s="1"/>
  <c r="M589" i="47"/>
  <c r="N589" i="47" s="1"/>
  <c r="M583" i="47"/>
  <c r="N583" i="47" s="1"/>
  <c r="K589" i="47"/>
  <c r="L589" i="47" s="1"/>
  <c r="S583" i="47"/>
  <c r="T583" i="47" s="1"/>
  <c r="S584" i="47"/>
  <c r="T584" i="47" s="1"/>
  <c r="U583" i="47"/>
  <c r="V583" i="47" s="1"/>
  <c r="AT167" i="51"/>
  <c r="U578" i="47"/>
  <c r="V578" i="47" s="1"/>
  <c r="U584" i="47"/>
  <c r="V584" i="47" s="1"/>
  <c r="U589" i="47"/>
  <c r="V589" i="47" s="1"/>
  <c r="M584" i="47"/>
  <c r="N584" i="47" s="1"/>
  <c r="K583" i="47"/>
  <c r="L583" i="47" s="1"/>
  <c r="K584" i="47"/>
  <c r="L584" i="47" s="1"/>
  <c r="Q583" i="47"/>
  <c r="R583" i="47" s="1"/>
  <c r="Q589" i="47"/>
  <c r="R589" i="47" s="1"/>
  <c r="J587" i="47"/>
  <c r="I587" i="47"/>
  <c r="S587" i="47" s="1"/>
  <c r="T587" i="47" s="1"/>
  <c r="E587" i="47"/>
  <c r="F587" i="47"/>
  <c r="G587" i="47"/>
  <c r="O587" i="47" s="1"/>
  <c r="P587" i="47" s="1"/>
  <c r="H587" i="47"/>
  <c r="Q587" i="47" s="1"/>
  <c r="R587" i="47" s="1"/>
  <c r="J588" i="47"/>
  <c r="U588" i="47" s="1"/>
  <c r="V588" i="47" s="1"/>
  <c r="I588" i="47"/>
  <c r="S588" i="47" s="1"/>
  <c r="T588" i="47" s="1"/>
  <c r="E588" i="47"/>
  <c r="F588" i="47"/>
  <c r="G588" i="47"/>
  <c r="O588" i="47" s="1"/>
  <c r="P588" i="47" s="1"/>
  <c r="H588" i="47"/>
  <c r="J593" i="47"/>
  <c r="I593" i="47"/>
  <c r="E593" i="47"/>
  <c r="F593" i="47"/>
  <c r="G593" i="47"/>
  <c r="O593" i="47" s="1"/>
  <c r="P593" i="47" s="1"/>
  <c r="H593" i="47"/>
  <c r="Q593" i="47" s="1"/>
  <c r="R593" i="47" s="1"/>
  <c r="J582" i="47"/>
  <c r="U582" i="47" s="1"/>
  <c r="V582" i="47" s="1"/>
  <c r="I582" i="47"/>
  <c r="S582" i="47" s="1"/>
  <c r="T582" i="47" s="1"/>
  <c r="E582" i="47"/>
  <c r="F582" i="47"/>
  <c r="G582" i="47"/>
  <c r="O582" i="47" s="1"/>
  <c r="P582" i="47" s="1"/>
  <c r="H582" i="47"/>
  <c r="Q582" i="47" s="1"/>
  <c r="R582" i="47" s="1"/>
  <c r="AE587" i="47" l="1"/>
  <c r="AF587" i="47" s="1"/>
  <c r="AE588" i="47"/>
  <c r="AF588" i="47" s="1"/>
  <c r="AE582" i="47"/>
  <c r="AF582" i="47" s="1"/>
  <c r="AE593" i="47"/>
  <c r="AF593" i="47" s="1"/>
  <c r="K593" i="47"/>
  <c r="L593" i="47" s="1"/>
  <c r="K587" i="47"/>
  <c r="L587" i="47" s="1"/>
  <c r="K582" i="47"/>
  <c r="L582" i="47" s="1"/>
  <c r="K588" i="47"/>
  <c r="L588" i="47" s="1"/>
  <c r="U593" i="47"/>
  <c r="V593" i="47" s="1"/>
  <c r="Q588" i="47"/>
  <c r="R588" i="47" s="1"/>
  <c r="AT169" i="51"/>
  <c r="U587" i="47"/>
  <c r="V587" i="47" s="1"/>
  <c r="M582" i="47"/>
  <c r="N582" i="47" s="1"/>
  <c r="M593" i="47"/>
  <c r="N593" i="47" s="1"/>
  <c r="M588" i="47"/>
  <c r="N588" i="47" s="1"/>
  <c r="M587" i="47"/>
  <c r="N587" i="47" s="1"/>
  <c r="S593" i="47"/>
  <c r="T593" i="47" s="1"/>
  <c r="I592" i="47"/>
  <c r="S592" i="47" s="1"/>
  <c r="T592" i="47" s="1"/>
  <c r="J592" i="47"/>
  <c r="E592" i="47"/>
  <c r="F592" i="47"/>
  <c r="G592" i="47"/>
  <c r="O592" i="47" s="1"/>
  <c r="P592" i="47" s="1"/>
  <c r="H592" i="47"/>
  <c r="J586" i="47"/>
  <c r="I586" i="47"/>
  <c r="E586" i="47"/>
  <c r="F586" i="47"/>
  <c r="G586" i="47"/>
  <c r="H586" i="47"/>
  <c r="J591" i="47"/>
  <c r="U591" i="47" s="1"/>
  <c r="V591" i="47" s="1"/>
  <c r="I591" i="47"/>
  <c r="S591" i="47" s="1"/>
  <c r="T591" i="47" s="1"/>
  <c r="E591" i="47"/>
  <c r="F591" i="47"/>
  <c r="G591" i="47"/>
  <c r="H591" i="47"/>
  <c r="I597" i="47"/>
  <c r="S597" i="47" s="1"/>
  <c r="T597" i="47" s="1"/>
  <c r="J597" i="47"/>
  <c r="U597" i="47" s="1"/>
  <c r="V597" i="47" s="1"/>
  <c r="E597" i="47"/>
  <c r="F597" i="47"/>
  <c r="G597" i="47"/>
  <c r="H597" i="47"/>
  <c r="AE592" i="47" l="1"/>
  <c r="AF592" i="47" s="1"/>
  <c r="AE591" i="47"/>
  <c r="AF591" i="47" s="1"/>
  <c r="AE586" i="47"/>
  <c r="AF586" i="47" s="1"/>
  <c r="AE597" i="47"/>
  <c r="AF597" i="47" s="1"/>
  <c r="K591" i="47"/>
  <c r="L591" i="47" s="1"/>
  <c r="K597" i="47"/>
  <c r="L597" i="47" s="1"/>
  <c r="K586" i="47"/>
  <c r="L586" i="47" s="1"/>
  <c r="U592" i="47"/>
  <c r="V592" i="47" s="1"/>
  <c r="K592" i="47"/>
  <c r="L592" i="47" s="1"/>
  <c r="U586" i="47"/>
  <c r="V586" i="47" s="1"/>
  <c r="S586" i="47"/>
  <c r="T586" i="47" s="1"/>
  <c r="Q597" i="47"/>
  <c r="R597" i="47" s="1"/>
  <c r="Q591" i="47"/>
  <c r="R591" i="47" s="1"/>
  <c r="Q586" i="47"/>
  <c r="R586" i="47" s="1"/>
  <c r="Q592" i="47"/>
  <c r="R592" i="47" s="1"/>
  <c r="O597" i="47"/>
  <c r="P597" i="47" s="1"/>
  <c r="O591" i="47"/>
  <c r="P591" i="47" s="1"/>
  <c r="O586" i="47"/>
  <c r="P586" i="47" s="1"/>
  <c r="M597" i="47"/>
  <c r="N597" i="47" s="1"/>
  <c r="M591" i="47"/>
  <c r="N591" i="47" s="1"/>
  <c r="M586" i="47"/>
  <c r="N586" i="47" s="1"/>
  <c r="M592" i="47"/>
  <c r="N592" i="47" s="1"/>
  <c r="J595" i="47"/>
  <c r="I595" i="47"/>
  <c r="E595" i="47"/>
  <c r="F595" i="47"/>
  <c r="G595" i="47"/>
  <c r="O595" i="47" s="1"/>
  <c r="P595" i="47" s="1"/>
  <c r="H595" i="47"/>
  <c r="J590" i="47"/>
  <c r="I590" i="47"/>
  <c r="E590" i="47"/>
  <c r="F590" i="47"/>
  <c r="G590" i="47"/>
  <c r="O590" i="47" s="1"/>
  <c r="P590" i="47" s="1"/>
  <c r="H590" i="47"/>
  <c r="Q590" i="47" s="1"/>
  <c r="R590" i="47" s="1"/>
  <c r="J601" i="47"/>
  <c r="I601" i="47"/>
  <c r="E601" i="47"/>
  <c r="F601" i="47"/>
  <c r="G601" i="47"/>
  <c r="O601" i="47" s="1"/>
  <c r="P601" i="47" s="1"/>
  <c r="H601" i="47"/>
  <c r="J596" i="47"/>
  <c r="I596" i="47"/>
  <c r="S596" i="47" s="1"/>
  <c r="T596" i="47" s="1"/>
  <c r="E596" i="47"/>
  <c r="F596" i="47"/>
  <c r="G596" i="47"/>
  <c r="O596" i="47" s="1"/>
  <c r="P596" i="47" s="1"/>
  <c r="H596" i="47"/>
  <c r="Q596" i="47" s="1"/>
  <c r="R596" i="47" s="1"/>
  <c r="AE590" i="47" l="1"/>
  <c r="AF590" i="47" s="1"/>
  <c r="AE596" i="47"/>
  <c r="AF596" i="47" s="1"/>
  <c r="AE601" i="47"/>
  <c r="AF601" i="47" s="1"/>
  <c r="AE595" i="47"/>
  <c r="AF595" i="47" s="1"/>
  <c r="K596" i="47"/>
  <c r="L596" i="47" s="1"/>
  <c r="M590" i="47"/>
  <c r="N590" i="47" s="1"/>
  <c r="Q601" i="47"/>
  <c r="R601" i="47" s="1"/>
  <c r="M596" i="47"/>
  <c r="N596" i="47" s="1"/>
  <c r="K601" i="47"/>
  <c r="L601" i="47" s="1"/>
  <c r="K590" i="47"/>
  <c r="L590" i="47" s="1"/>
  <c r="K595" i="47"/>
  <c r="L595" i="47" s="1"/>
  <c r="Q595" i="47"/>
  <c r="R595" i="47" s="1"/>
  <c r="M601" i="47"/>
  <c r="N601" i="47" s="1"/>
  <c r="M595" i="47"/>
  <c r="N595" i="47" s="1"/>
  <c r="S601" i="47"/>
  <c r="T601" i="47" s="1"/>
  <c r="S590" i="47"/>
  <c r="T590" i="47" s="1"/>
  <c r="S595" i="47"/>
  <c r="T595" i="47" s="1"/>
  <c r="U596" i="47"/>
  <c r="V596" i="47" s="1"/>
  <c r="U601" i="47"/>
  <c r="V601" i="47" s="1"/>
  <c r="U590" i="47"/>
  <c r="V590" i="47" s="1"/>
  <c r="AT172" i="51"/>
  <c r="U595" i="47"/>
  <c r="V595" i="47" s="1"/>
  <c r="AT171" i="51"/>
  <c r="AT170" i="51"/>
  <c r="I594" i="47"/>
  <c r="S594" i="47" s="1"/>
  <c r="T594" i="47" s="1"/>
  <c r="J594" i="47"/>
  <c r="U594" i="47" s="1"/>
  <c r="V594" i="47" s="1"/>
  <c r="E594" i="47"/>
  <c r="F594" i="47"/>
  <c r="G594" i="47"/>
  <c r="O594" i="47" s="1"/>
  <c r="P594" i="47" s="1"/>
  <c r="H594" i="47"/>
  <c r="Q594" i="47" s="1"/>
  <c r="R594" i="47" s="1"/>
  <c r="J605" i="47"/>
  <c r="I605" i="47"/>
  <c r="S605" i="47" s="1"/>
  <c r="T605" i="47" s="1"/>
  <c r="E605" i="47"/>
  <c r="F605" i="47"/>
  <c r="G605" i="47"/>
  <c r="O605" i="47" s="1"/>
  <c r="P605" i="47" s="1"/>
  <c r="H605" i="47"/>
  <c r="Q605" i="47" s="1"/>
  <c r="R605" i="47" s="1"/>
  <c r="J599" i="47"/>
  <c r="I599" i="47"/>
  <c r="S599" i="47" s="1"/>
  <c r="T599" i="47" s="1"/>
  <c r="E599" i="47"/>
  <c r="F599" i="47"/>
  <c r="G599" i="47"/>
  <c r="O599" i="47" s="1"/>
  <c r="P599" i="47" s="1"/>
  <c r="H599" i="47"/>
  <c r="Q599" i="47" s="1"/>
  <c r="R599" i="47" s="1"/>
  <c r="I600" i="47"/>
  <c r="S600" i="47" s="1"/>
  <c r="T600" i="47" s="1"/>
  <c r="J600" i="47"/>
  <c r="U600" i="47" s="1"/>
  <c r="V600" i="47" s="1"/>
  <c r="E600" i="47"/>
  <c r="F600" i="47"/>
  <c r="G600" i="47"/>
  <c r="O600" i="47" s="1"/>
  <c r="P600" i="47" s="1"/>
  <c r="H600" i="47"/>
  <c r="Q600" i="47" s="1"/>
  <c r="R600" i="47" s="1"/>
  <c r="AE605" i="47" l="1"/>
  <c r="AF605" i="47" s="1"/>
  <c r="AE594" i="47"/>
  <c r="AF594" i="47" s="1"/>
  <c r="AE600" i="47"/>
  <c r="AF600" i="47" s="1"/>
  <c r="AE599" i="47"/>
  <c r="AF599" i="47" s="1"/>
  <c r="K605" i="47"/>
  <c r="L605" i="47" s="1"/>
  <c r="K600" i="47"/>
  <c r="L600" i="47" s="1"/>
  <c r="K594" i="47"/>
  <c r="L594" i="47" s="1"/>
  <c r="M594" i="47"/>
  <c r="N594" i="47" s="1"/>
  <c r="M605" i="47"/>
  <c r="N605" i="47" s="1"/>
  <c r="M599" i="47"/>
  <c r="N599" i="47" s="1"/>
  <c r="U599" i="47"/>
  <c r="V599" i="47" s="1"/>
  <c r="AT174" i="51"/>
  <c r="U605" i="47"/>
  <c r="V605" i="47" s="1"/>
  <c r="M600" i="47"/>
  <c r="N600" i="47" s="1"/>
  <c r="K599" i="47"/>
  <c r="L599" i="47" s="1"/>
  <c r="J603" i="47"/>
  <c r="U603" i="47" s="1"/>
  <c r="V603" i="47" s="1"/>
  <c r="I603" i="47"/>
  <c r="S603" i="47" s="1"/>
  <c r="T603" i="47" s="1"/>
  <c r="E603" i="47"/>
  <c r="F603" i="47"/>
  <c r="G603" i="47"/>
  <c r="O603" i="47" s="1"/>
  <c r="P603" i="47" s="1"/>
  <c r="H603" i="47"/>
  <c r="Q603" i="47" s="1"/>
  <c r="R603" i="47" s="1"/>
  <c r="I609" i="47"/>
  <c r="S609" i="47" s="1"/>
  <c r="T609" i="47" s="1"/>
  <c r="J609" i="47"/>
  <c r="U609" i="47" s="1"/>
  <c r="V609" i="47" s="1"/>
  <c r="E609" i="47"/>
  <c r="F609" i="47"/>
  <c r="G609" i="47"/>
  <c r="H609" i="47"/>
  <c r="J604" i="47"/>
  <c r="I604" i="47"/>
  <c r="E604" i="47"/>
  <c r="F604" i="47"/>
  <c r="G604" i="47"/>
  <c r="H604" i="47"/>
  <c r="J598" i="47"/>
  <c r="I598" i="47"/>
  <c r="S598" i="47" s="1"/>
  <c r="T598" i="47" s="1"/>
  <c r="E598" i="47"/>
  <c r="F598" i="47"/>
  <c r="G598" i="47"/>
  <c r="H598" i="47"/>
  <c r="AE598" i="47" l="1"/>
  <c r="AF598" i="47" s="1"/>
  <c r="AE609" i="47"/>
  <c r="AF609" i="47" s="1"/>
  <c r="AE603" i="47"/>
  <c r="AF603" i="47" s="1"/>
  <c r="AE604" i="47"/>
  <c r="AF604" i="47" s="1"/>
  <c r="K603" i="47"/>
  <c r="L603" i="47" s="1"/>
  <c r="K609" i="47"/>
  <c r="L609" i="47" s="1"/>
  <c r="O598" i="47"/>
  <c r="P598" i="47" s="1"/>
  <c r="M598" i="47"/>
  <c r="N598" i="47" s="1"/>
  <c r="M604" i="47"/>
  <c r="N604" i="47" s="1"/>
  <c r="M609" i="47"/>
  <c r="N609" i="47" s="1"/>
  <c r="M603" i="47"/>
  <c r="N603" i="47" s="1"/>
  <c r="O604" i="47"/>
  <c r="P604" i="47" s="1"/>
  <c r="K598" i="47"/>
  <c r="L598" i="47" s="1"/>
  <c r="O609" i="47"/>
  <c r="P609" i="47" s="1"/>
  <c r="K604" i="47"/>
  <c r="L604" i="47" s="1"/>
  <c r="S604" i="47"/>
  <c r="T604" i="47" s="1"/>
  <c r="AT173" i="51"/>
  <c r="U598" i="47"/>
  <c r="V598" i="47" s="1"/>
  <c r="U604" i="47"/>
  <c r="V604" i="47" s="1"/>
  <c r="Q598" i="47"/>
  <c r="R598" i="47" s="1"/>
  <c r="Q604" i="47"/>
  <c r="R604" i="47" s="1"/>
  <c r="Q609" i="47"/>
  <c r="R609" i="47" s="1"/>
  <c r="I602" i="47"/>
  <c r="J602" i="47"/>
  <c r="E602" i="47"/>
  <c r="F602" i="47"/>
  <c r="G602" i="47"/>
  <c r="O602" i="47" s="1"/>
  <c r="P602" i="47" s="1"/>
  <c r="H602" i="47"/>
  <c r="Q602" i="47" s="1"/>
  <c r="R602" i="47" s="1"/>
  <c r="J608" i="47"/>
  <c r="I608" i="47"/>
  <c r="E608" i="47"/>
  <c r="F608" i="47"/>
  <c r="G608" i="47"/>
  <c r="O608" i="47" s="1"/>
  <c r="P608" i="47" s="1"/>
  <c r="H608" i="47"/>
  <c r="Q608" i="47" s="1"/>
  <c r="R608" i="47" s="1"/>
  <c r="J613" i="47"/>
  <c r="I613" i="47"/>
  <c r="E613" i="47"/>
  <c r="F613" i="47"/>
  <c r="G613" i="47"/>
  <c r="O613" i="47" s="1"/>
  <c r="P613" i="47" s="1"/>
  <c r="H613" i="47"/>
  <c r="J607" i="47"/>
  <c r="I607" i="47"/>
  <c r="S607" i="47" s="1"/>
  <c r="T607" i="47" s="1"/>
  <c r="E607" i="47"/>
  <c r="F607" i="47"/>
  <c r="G607" i="47"/>
  <c r="O607" i="47" s="1"/>
  <c r="P607" i="47" s="1"/>
  <c r="H607" i="47"/>
  <c r="AE602" i="47" l="1"/>
  <c r="AF602" i="47" s="1"/>
  <c r="AE613" i="47"/>
  <c r="AF613" i="47" s="1"/>
  <c r="AE608" i="47"/>
  <c r="AF608" i="47" s="1"/>
  <c r="AE607" i="47"/>
  <c r="AF607" i="47" s="1"/>
  <c r="Q613" i="47"/>
  <c r="R613" i="47" s="1"/>
  <c r="U613" i="47"/>
  <c r="V613" i="47" s="1"/>
  <c r="Q607" i="47"/>
  <c r="R607" i="47" s="1"/>
  <c r="AT175" i="51"/>
  <c r="U607" i="47"/>
  <c r="V607" i="47" s="1"/>
  <c r="M607" i="47"/>
  <c r="N607" i="47" s="1"/>
  <c r="M608" i="47"/>
  <c r="N608" i="47" s="1"/>
  <c r="M602" i="47"/>
  <c r="N602" i="47" s="1"/>
  <c r="S602" i="47"/>
  <c r="T602" i="47" s="1"/>
  <c r="K607" i="47"/>
  <c r="L607" i="47" s="1"/>
  <c r="U608" i="47"/>
  <c r="V608" i="47" s="1"/>
  <c r="M613" i="47"/>
  <c r="N613" i="47" s="1"/>
  <c r="K613" i="47"/>
  <c r="L613" i="47" s="1"/>
  <c r="K608" i="47"/>
  <c r="L608" i="47" s="1"/>
  <c r="K602" i="47"/>
  <c r="L602" i="47" s="1"/>
  <c r="S613" i="47"/>
  <c r="T613" i="47" s="1"/>
  <c r="S608" i="47"/>
  <c r="T608" i="47" s="1"/>
  <c r="U602" i="47"/>
  <c r="V602" i="47" s="1"/>
  <c r="J611" i="47"/>
  <c r="I611" i="47"/>
  <c r="E611" i="47"/>
  <c r="F611" i="47"/>
  <c r="G611" i="47"/>
  <c r="O611" i="47" s="1"/>
  <c r="P611" i="47" s="1"/>
  <c r="H611" i="47"/>
  <c r="Q611" i="47" s="1"/>
  <c r="R611" i="47" s="1"/>
  <c r="I612" i="47"/>
  <c r="S612" i="47" s="1"/>
  <c r="T612" i="47" s="1"/>
  <c r="J612" i="47"/>
  <c r="U612" i="47" s="1"/>
  <c r="V612" i="47" s="1"/>
  <c r="E612" i="47"/>
  <c r="F612" i="47"/>
  <c r="G612" i="47"/>
  <c r="O612" i="47" s="1"/>
  <c r="P612" i="47" s="1"/>
  <c r="H612" i="47"/>
  <c r="Q612" i="47" s="1"/>
  <c r="R612" i="47" s="1"/>
  <c r="J617" i="47"/>
  <c r="I617" i="47"/>
  <c r="S617" i="47" s="1"/>
  <c r="T617" i="47" s="1"/>
  <c r="E617" i="47"/>
  <c r="F617" i="47"/>
  <c r="G617" i="47"/>
  <c r="O617" i="47" s="1"/>
  <c r="P617" i="47" s="1"/>
  <c r="H617" i="47"/>
  <c r="Q617" i="47" s="1"/>
  <c r="R617" i="47" s="1"/>
  <c r="J606" i="47"/>
  <c r="U606" i="47" s="1"/>
  <c r="V606" i="47" s="1"/>
  <c r="I606" i="47"/>
  <c r="S606" i="47" s="1"/>
  <c r="T606" i="47" s="1"/>
  <c r="E606" i="47"/>
  <c r="F606" i="47"/>
  <c r="G606" i="47"/>
  <c r="O606" i="47" s="1"/>
  <c r="P606" i="47" s="1"/>
  <c r="H606" i="47"/>
  <c r="AE612" i="47" l="1"/>
  <c r="AF612" i="47" s="1"/>
  <c r="AE606" i="47"/>
  <c r="AF606" i="47" s="1"/>
  <c r="AE617" i="47"/>
  <c r="AF617" i="47" s="1"/>
  <c r="AE611" i="47"/>
  <c r="AF611" i="47" s="1"/>
  <c r="K612" i="47"/>
  <c r="L612" i="47" s="1"/>
  <c r="K606" i="47"/>
  <c r="L606" i="47" s="1"/>
  <c r="K611" i="47"/>
  <c r="L611" i="47" s="1"/>
  <c r="S611" i="47"/>
  <c r="T611" i="47" s="1"/>
  <c r="U617" i="47"/>
  <c r="V617" i="47" s="1"/>
  <c r="U611" i="47"/>
  <c r="V611" i="47" s="1"/>
  <c r="Q606" i="47"/>
  <c r="R606" i="47" s="1"/>
  <c r="K617" i="47"/>
  <c r="L617" i="47" s="1"/>
  <c r="M606" i="47"/>
  <c r="N606" i="47" s="1"/>
  <c r="M617" i="47"/>
  <c r="N617" i="47" s="1"/>
  <c r="M612" i="47"/>
  <c r="N612" i="47" s="1"/>
  <c r="M611" i="47"/>
  <c r="N611" i="47" s="1"/>
  <c r="I610" i="47"/>
  <c r="S610" i="47" s="1"/>
  <c r="T610" i="47" s="1"/>
  <c r="J610" i="47"/>
  <c r="E610" i="47"/>
  <c r="F610" i="47"/>
  <c r="G610" i="47"/>
  <c r="O610" i="47" s="1"/>
  <c r="P610" i="47" s="1"/>
  <c r="H610" i="47"/>
  <c r="J615" i="47"/>
  <c r="I615" i="47"/>
  <c r="S615" i="47" s="1"/>
  <c r="T615" i="47" s="1"/>
  <c r="E615" i="47"/>
  <c r="F615" i="47"/>
  <c r="G615" i="47"/>
  <c r="H615" i="47"/>
  <c r="I621" i="47"/>
  <c r="S621" i="47" s="1"/>
  <c r="T621" i="47" s="1"/>
  <c r="J621" i="47"/>
  <c r="U621" i="47" s="1"/>
  <c r="V621" i="47" s="1"/>
  <c r="E621" i="47"/>
  <c r="F621" i="47"/>
  <c r="G621" i="47"/>
  <c r="O621" i="47" s="1"/>
  <c r="P621" i="47" s="1"/>
  <c r="H621" i="47"/>
  <c r="Q621" i="47" s="1"/>
  <c r="R621" i="47" s="1"/>
  <c r="J616" i="47"/>
  <c r="I616" i="47"/>
  <c r="S616" i="47" s="1"/>
  <c r="T616" i="47" s="1"/>
  <c r="E616" i="47"/>
  <c r="F616" i="47"/>
  <c r="G616" i="47"/>
  <c r="H616" i="47"/>
  <c r="AE610" i="47" l="1"/>
  <c r="AF610" i="47" s="1"/>
  <c r="AE616" i="47"/>
  <c r="AF616" i="47" s="1"/>
  <c r="AE615" i="47"/>
  <c r="AF615" i="47" s="1"/>
  <c r="AE621" i="47"/>
  <c r="AF621" i="47" s="1"/>
  <c r="K621" i="47"/>
  <c r="L621" i="47" s="1"/>
  <c r="K615" i="47"/>
  <c r="L615" i="47" s="1"/>
  <c r="U616" i="47"/>
  <c r="V616" i="47" s="1"/>
  <c r="AT178" i="51"/>
  <c r="U615" i="47"/>
  <c r="V615" i="47" s="1"/>
  <c r="Q616" i="47"/>
  <c r="R616" i="47" s="1"/>
  <c r="Q615" i="47"/>
  <c r="R615" i="47" s="1"/>
  <c r="Q610" i="47"/>
  <c r="R610" i="47" s="1"/>
  <c r="U610" i="47"/>
  <c r="V610" i="47" s="1"/>
  <c r="O616" i="47"/>
  <c r="P616" i="47" s="1"/>
  <c r="O615" i="47"/>
  <c r="P615" i="47" s="1"/>
  <c r="M616" i="47"/>
  <c r="N616" i="47" s="1"/>
  <c r="M621" i="47"/>
  <c r="N621" i="47" s="1"/>
  <c r="M615" i="47"/>
  <c r="N615" i="47" s="1"/>
  <c r="M610" i="47"/>
  <c r="N610" i="47" s="1"/>
  <c r="K616" i="47"/>
  <c r="L616" i="47" s="1"/>
  <c r="K610" i="47"/>
  <c r="L610" i="47" s="1"/>
  <c r="AT177" i="51"/>
  <c r="AT176" i="51"/>
  <c r="J620" i="47"/>
  <c r="I620" i="47"/>
  <c r="E620" i="47"/>
  <c r="F620" i="47"/>
  <c r="G620" i="47"/>
  <c r="O620" i="47" s="1"/>
  <c r="P620" i="47" s="1"/>
  <c r="H620" i="47"/>
  <c r="Q620" i="47" s="1"/>
  <c r="R620" i="47" s="1"/>
  <c r="J619" i="47"/>
  <c r="I619" i="47"/>
  <c r="E619" i="47"/>
  <c r="F619" i="47"/>
  <c r="G619" i="47"/>
  <c r="O619" i="47" s="1"/>
  <c r="P619" i="47" s="1"/>
  <c r="H619" i="47"/>
  <c r="J625" i="47"/>
  <c r="I625" i="47"/>
  <c r="S625" i="47" s="1"/>
  <c r="T625" i="47" s="1"/>
  <c r="E625" i="47"/>
  <c r="F625" i="47"/>
  <c r="G625" i="47"/>
  <c r="O625" i="47" s="1"/>
  <c r="P625" i="47" s="1"/>
  <c r="H625" i="47"/>
  <c r="J614" i="47"/>
  <c r="I614" i="47"/>
  <c r="S614" i="47" s="1"/>
  <c r="T614" i="47" s="1"/>
  <c r="E614" i="47"/>
  <c r="F614" i="47"/>
  <c r="G614" i="47"/>
  <c r="O614" i="47" s="1"/>
  <c r="P614" i="47" s="1"/>
  <c r="H614" i="47"/>
  <c r="Q614" i="47" s="1"/>
  <c r="R614" i="47" s="1"/>
  <c r="AE620" i="47" l="1"/>
  <c r="AF620" i="47" s="1"/>
  <c r="AE625" i="47"/>
  <c r="AF625" i="47" s="1"/>
  <c r="AE614" i="47"/>
  <c r="AF614" i="47" s="1"/>
  <c r="AE619" i="47"/>
  <c r="AF619" i="47" s="1"/>
  <c r="K614" i="47"/>
  <c r="L614" i="47" s="1"/>
  <c r="U614" i="47"/>
  <c r="V614" i="47" s="1"/>
  <c r="AT180" i="51"/>
  <c r="U625" i="47"/>
  <c r="V625" i="47" s="1"/>
  <c r="U619" i="47"/>
  <c r="V619" i="47" s="1"/>
  <c r="U620" i="47"/>
  <c r="V620" i="47" s="1"/>
  <c r="S619" i="47"/>
  <c r="T619" i="47" s="1"/>
  <c r="Q625" i="47"/>
  <c r="R625" i="47" s="1"/>
  <c r="Q619" i="47"/>
  <c r="R619" i="47" s="1"/>
  <c r="S620" i="47"/>
  <c r="T620" i="47" s="1"/>
  <c r="M614" i="47"/>
  <c r="N614" i="47" s="1"/>
  <c r="M625" i="47"/>
  <c r="N625" i="47" s="1"/>
  <c r="M619" i="47"/>
  <c r="N619" i="47" s="1"/>
  <c r="M620" i="47"/>
  <c r="N620" i="47" s="1"/>
  <c r="K625" i="47"/>
  <c r="L625" i="47" s="1"/>
  <c r="K619" i="47"/>
  <c r="L619" i="47" s="1"/>
  <c r="K620" i="47"/>
  <c r="L620" i="47" s="1"/>
  <c r="J629" i="47"/>
  <c r="I629" i="47"/>
  <c r="E629" i="47"/>
  <c r="F629" i="47"/>
  <c r="G629" i="47"/>
  <c r="O629" i="47" s="1"/>
  <c r="P629" i="47" s="1"/>
  <c r="H629" i="47"/>
  <c r="Q629" i="47" s="1"/>
  <c r="R629" i="47" s="1"/>
  <c r="J623" i="47"/>
  <c r="I623" i="47"/>
  <c r="S623" i="47" s="1"/>
  <c r="T623" i="47" s="1"/>
  <c r="E623" i="47"/>
  <c r="F623" i="47"/>
  <c r="G623" i="47"/>
  <c r="O623" i="47" s="1"/>
  <c r="P623" i="47" s="1"/>
  <c r="H623" i="47"/>
  <c r="Q623" i="47" s="1"/>
  <c r="R623" i="47" s="1"/>
  <c r="J618" i="47"/>
  <c r="I618" i="47"/>
  <c r="S618" i="47" s="1"/>
  <c r="T618" i="47" s="1"/>
  <c r="E618" i="47"/>
  <c r="F618" i="47"/>
  <c r="G618" i="47"/>
  <c r="O618" i="47" s="1"/>
  <c r="P618" i="47" s="1"/>
  <c r="H618" i="47"/>
  <c r="Q618" i="47" s="1"/>
  <c r="R618" i="47" s="1"/>
  <c r="J624" i="47"/>
  <c r="U624" i="47" s="1"/>
  <c r="V624" i="47" s="1"/>
  <c r="I624" i="47"/>
  <c r="S624" i="47" s="1"/>
  <c r="T624" i="47" s="1"/>
  <c r="E624" i="47"/>
  <c r="F624" i="47"/>
  <c r="G624" i="47"/>
  <c r="O624" i="47" s="1"/>
  <c r="P624" i="47" s="1"/>
  <c r="H624" i="47"/>
  <c r="AE629" i="47" l="1"/>
  <c r="AF629" i="47" s="1"/>
  <c r="AE624" i="47"/>
  <c r="AF624" i="47" s="1"/>
  <c r="AE623" i="47"/>
  <c r="AF623" i="47" s="1"/>
  <c r="AE618" i="47"/>
  <c r="AF618" i="47" s="1"/>
  <c r="K629" i="47"/>
  <c r="L629" i="47" s="1"/>
  <c r="K624" i="47"/>
  <c r="L624" i="47" s="1"/>
  <c r="K623" i="47"/>
  <c r="L623" i="47" s="1"/>
  <c r="K618" i="47"/>
  <c r="L618" i="47" s="1"/>
  <c r="U623" i="47"/>
  <c r="V623" i="47" s="1"/>
  <c r="M618" i="47"/>
  <c r="N618" i="47" s="1"/>
  <c r="M623" i="47"/>
  <c r="N623" i="47" s="1"/>
  <c r="M629" i="47"/>
  <c r="N629" i="47" s="1"/>
  <c r="U629" i="47"/>
  <c r="V629" i="47" s="1"/>
  <c r="Q624" i="47"/>
  <c r="R624" i="47" s="1"/>
  <c r="AT179" i="51"/>
  <c r="U618" i="47"/>
  <c r="V618" i="47" s="1"/>
  <c r="M624" i="47"/>
  <c r="N624" i="47" s="1"/>
  <c r="S629" i="47"/>
  <c r="T629" i="47" s="1"/>
  <c r="I622" i="47"/>
  <c r="J622" i="47"/>
  <c r="E622" i="47"/>
  <c r="F622" i="47"/>
  <c r="G622" i="47"/>
  <c r="H622" i="47"/>
  <c r="J628" i="47"/>
  <c r="I628" i="47"/>
  <c r="S628" i="47" s="1"/>
  <c r="T628" i="47" s="1"/>
  <c r="E628" i="47"/>
  <c r="F628" i="47"/>
  <c r="G628" i="47"/>
  <c r="O628" i="47" s="1"/>
  <c r="P628" i="47" s="1"/>
  <c r="H628" i="47"/>
  <c r="J627" i="47"/>
  <c r="I627" i="47"/>
  <c r="S627" i="47" s="1"/>
  <c r="T627" i="47" s="1"/>
  <c r="E627" i="47"/>
  <c r="F627" i="47"/>
  <c r="G627" i="47"/>
  <c r="H627" i="47"/>
  <c r="J633" i="47"/>
  <c r="U633" i="47" s="1"/>
  <c r="V633" i="47" s="1"/>
  <c r="I633" i="47"/>
  <c r="S633" i="47" s="1"/>
  <c r="T633" i="47" s="1"/>
  <c r="E633" i="47"/>
  <c r="F633" i="47"/>
  <c r="G633" i="47"/>
  <c r="H633" i="47"/>
  <c r="AE627" i="47" l="1"/>
  <c r="AF627" i="47" s="1"/>
  <c r="AE622" i="47"/>
  <c r="AF622" i="47" s="1"/>
  <c r="AE633" i="47"/>
  <c r="AF633" i="47" s="1"/>
  <c r="AE628" i="47"/>
  <c r="AF628" i="47" s="1"/>
  <c r="K627" i="47"/>
  <c r="L627" i="47" s="1"/>
  <c r="K633" i="47"/>
  <c r="L633" i="47" s="1"/>
  <c r="AT181" i="51"/>
  <c r="U627" i="47"/>
  <c r="V627" i="47" s="1"/>
  <c r="U628" i="47"/>
  <c r="V628" i="47" s="1"/>
  <c r="S622" i="47"/>
  <c r="T622" i="47" s="1"/>
  <c r="U622" i="47"/>
  <c r="V622" i="47" s="1"/>
  <c r="Q633" i="47"/>
  <c r="R633" i="47" s="1"/>
  <c r="Q627" i="47"/>
  <c r="R627" i="47" s="1"/>
  <c r="Q628" i="47"/>
  <c r="R628" i="47" s="1"/>
  <c r="Q622" i="47"/>
  <c r="R622" i="47" s="1"/>
  <c r="O633" i="47"/>
  <c r="P633" i="47" s="1"/>
  <c r="O627" i="47"/>
  <c r="P627" i="47" s="1"/>
  <c r="O622" i="47"/>
  <c r="P622" i="47" s="1"/>
  <c r="M633" i="47"/>
  <c r="N633" i="47" s="1"/>
  <c r="M622" i="47"/>
  <c r="N622" i="47" s="1"/>
  <c r="M627" i="47"/>
  <c r="N627" i="47" s="1"/>
  <c r="M628" i="47"/>
  <c r="N628" i="47" s="1"/>
  <c r="K628" i="47"/>
  <c r="L628" i="47" s="1"/>
  <c r="K622" i="47"/>
  <c r="L622" i="47" s="1"/>
  <c r="J637" i="47"/>
  <c r="I637" i="47"/>
  <c r="S637" i="47" s="1"/>
  <c r="T637" i="47" s="1"/>
  <c r="E637" i="47"/>
  <c r="F637" i="47"/>
  <c r="G637" i="47"/>
  <c r="O637" i="47" s="1"/>
  <c r="P637" i="47" s="1"/>
  <c r="H637" i="47"/>
  <c r="J631" i="47"/>
  <c r="I631" i="47"/>
  <c r="S631" i="47" s="1"/>
  <c r="T631" i="47" s="1"/>
  <c r="E631" i="47"/>
  <c r="F631" i="47"/>
  <c r="G631" i="47"/>
  <c r="O631" i="47" s="1"/>
  <c r="P631" i="47" s="1"/>
  <c r="H631" i="47"/>
  <c r="J632" i="47"/>
  <c r="I632" i="47"/>
  <c r="E632" i="47"/>
  <c r="F632" i="47"/>
  <c r="G632" i="47"/>
  <c r="O632" i="47" s="1"/>
  <c r="P632" i="47" s="1"/>
  <c r="H632" i="47"/>
  <c r="Q632" i="47" s="1"/>
  <c r="R632" i="47" s="1"/>
  <c r="J626" i="47"/>
  <c r="I626" i="47"/>
  <c r="E626" i="47"/>
  <c r="F626" i="47"/>
  <c r="G626" i="47"/>
  <c r="O626" i="47" s="1"/>
  <c r="P626" i="47" s="1"/>
  <c r="H626" i="47"/>
  <c r="Q626" i="47" s="1"/>
  <c r="R626" i="47" s="1"/>
  <c r="AE631" i="47" l="1"/>
  <c r="AF631" i="47" s="1"/>
  <c r="AE632" i="47"/>
  <c r="AF632" i="47" s="1"/>
  <c r="AE637" i="47"/>
  <c r="AF637" i="47" s="1"/>
  <c r="AE626" i="47"/>
  <c r="AF626" i="47" s="1"/>
  <c r="K632" i="47"/>
  <c r="L632" i="47" s="1"/>
  <c r="M632" i="47"/>
  <c r="N632" i="47" s="1"/>
  <c r="K626" i="47"/>
  <c r="L626" i="47" s="1"/>
  <c r="K637" i="47"/>
  <c r="L637" i="47" s="1"/>
  <c r="S626" i="47"/>
  <c r="T626" i="47" s="1"/>
  <c r="M631" i="47"/>
  <c r="N631" i="47" s="1"/>
  <c r="K631" i="47"/>
  <c r="L631" i="47" s="1"/>
  <c r="S632" i="47"/>
  <c r="T632" i="47" s="1"/>
  <c r="U626" i="47"/>
  <c r="V626" i="47" s="1"/>
  <c r="U632" i="47"/>
  <c r="V632" i="47" s="1"/>
  <c r="U631" i="47"/>
  <c r="V631" i="47" s="1"/>
  <c r="U637" i="47"/>
  <c r="V637" i="47" s="1"/>
  <c r="M626" i="47"/>
  <c r="N626" i="47" s="1"/>
  <c r="M637" i="47"/>
  <c r="N637" i="47" s="1"/>
  <c r="Q631" i="47"/>
  <c r="R631" i="47" s="1"/>
  <c r="Q637" i="47"/>
  <c r="R637" i="47" s="1"/>
  <c r="J635" i="47"/>
  <c r="I635" i="47"/>
  <c r="E635" i="47"/>
  <c r="F635" i="47"/>
  <c r="G635" i="47"/>
  <c r="O635" i="47" s="1"/>
  <c r="P635" i="47" s="1"/>
  <c r="H635" i="47"/>
  <c r="Q635" i="47" s="1"/>
  <c r="R635" i="47" s="1"/>
  <c r="I630" i="47"/>
  <c r="S630" i="47" s="1"/>
  <c r="T630" i="47" s="1"/>
  <c r="J630" i="47"/>
  <c r="U630" i="47" s="1"/>
  <c r="V630" i="47" s="1"/>
  <c r="E630" i="47"/>
  <c r="F630" i="47"/>
  <c r="G630" i="47"/>
  <c r="O630" i="47" s="1"/>
  <c r="P630" i="47" s="1"/>
  <c r="H630" i="47"/>
  <c r="Q630" i="47" s="1"/>
  <c r="R630" i="47" s="1"/>
  <c r="J636" i="47"/>
  <c r="U636" i="47" s="1"/>
  <c r="V636" i="47" s="1"/>
  <c r="I636" i="47"/>
  <c r="S636" i="47" s="1"/>
  <c r="T636" i="47" s="1"/>
  <c r="E636" i="47"/>
  <c r="F636" i="47"/>
  <c r="G636" i="47"/>
  <c r="O636" i="47" s="1"/>
  <c r="P636" i="47" s="1"/>
  <c r="H636" i="47"/>
  <c r="Q636" i="47" s="1"/>
  <c r="R636" i="47" s="1"/>
  <c r="J641" i="47"/>
  <c r="I641" i="47"/>
  <c r="E641" i="47"/>
  <c r="F641" i="47"/>
  <c r="G641" i="47"/>
  <c r="O641" i="47" s="1"/>
  <c r="P641" i="47" s="1"/>
  <c r="H641" i="47"/>
  <c r="Q641" i="47" s="1"/>
  <c r="R641" i="47" s="1"/>
  <c r="AE635" i="47" l="1"/>
  <c r="AF635" i="47" s="1"/>
  <c r="AE630" i="47"/>
  <c r="AF630" i="47" s="1"/>
  <c r="AE641" i="47"/>
  <c r="AF641" i="47" s="1"/>
  <c r="AE636" i="47"/>
  <c r="AF636" i="47" s="1"/>
  <c r="K636" i="47"/>
  <c r="L636" i="47" s="1"/>
  <c r="K641" i="47"/>
  <c r="L641" i="47" s="1"/>
  <c r="K630" i="47"/>
  <c r="L630" i="47" s="1"/>
  <c r="U641" i="47"/>
  <c r="V641" i="47" s="1"/>
  <c r="AT184" i="51"/>
  <c r="U635" i="47"/>
  <c r="V635" i="47" s="1"/>
  <c r="S641" i="47"/>
  <c r="T641" i="47" s="1"/>
  <c r="S635" i="47"/>
  <c r="T635" i="47" s="1"/>
  <c r="M641" i="47"/>
  <c r="N641" i="47" s="1"/>
  <c r="M636" i="47"/>
  <c r="N636" i="47" s="1"/>
  <c r="M630" i="47"/>
  <c r="N630" i="47" s="1"/>
  <c r="M635" i="47"/>
  <c r="N635" i="47" s="1"/>
  <c r="K635" i="47"/>
  <c r="L635" i="47" s="1"/>
  <c r="AT182" i="51"/>
  <c r="AT183" i="51"/>
  <c r="J640" i="47"/>
  <c r="I640" i="47"/>
  <c r="S640" i="47" s="1"/>
  <c r="T640" i="47" s="1"/>
  <c r="E640" i="47"/>
  <c r="F640" i="47"/>
  <c r="G640" i="47"/>
  <c r="H640" i="47"/>
  <c r="J634" i="47"/>
  <c r="I634" i="47"/>
  <c r="S634" i="47" s="1"/>
  <c r="T634" i="47" s="1"/>
  <c r="E634" i="47"/>
  <c r="F634" i="47"/>
  <c r="G634" i="47"/>
  <c r="H634" i="47"/>
  <c r="J639" i="47"/>
  <c r="U639" i="47" s="1"/>
  <c r="V639" i="47" s="1"/>
  <c r="I639" i="47"/>
  <c r="S639" i="47" s="1"/>
  <c r="T639" i="47" s="1"/>
  <c r="E639" i="47"/>
  <c r="F639" i="47"/>
  <c r="G639" i="47"/>
  <c r="O639" i="47" s="1"/>
  <c r="P639" i="47" s="1"/>
  <c r="H639" i="47"/>
  <c r="Q639" i="47" s="1"/>
  <c r="R639" i="47" s="1"/>
  <c r="J645" i="47"/>
  <c r="I645" i="47"/>
  <c r="S645" i="47" s="1"/>
  <c r="T645" i="47" s="1"/>
  <c r="E645" i="47"/>
  <c r="F645" i="47"/>
  <c r="G645" i="47"/>
  <c r="H645" i="47"/>
  <c r="AE640" i="47" l="1"/>
  <c r="AF640" i="47" s="1"/>
  <c r="AE634" i="47"/>
  <c r="AF634" i="47" s="1"/>
  <c r="AE639" i="47"/>
  <c r="AF639" i="47" s="1"/>
  <c r="AE645" i="47"/>
  <c r="AF645" i="47" s="1"/>
  <c r="K640" i="47"/>
  <c r="L640" i="47" s="1"/>
  <c r="K645" i="47"/>
  <c r="L645" i="47" s="1"/>
  <c r="K634" i="47"/>
  <c r="L634" i="47" s="1"/>
  <c r="K639" i="47"/>
  <c r="L639" i="47" s="1"/>
  <c r="O634" i="47"/>
  <c r="P634" i="47" s="1"/>
  <c r="M645" i="47"/>
  <c r="N645" i="47" s="1"/>
  <c r="M639" i="47"/>
  <c r="N639" i="47" s="1"/>
  <c r="M634" i="47"/>
  <c r="N634" i="47" s="1"/>
  <c r="M640" i="47"/>
  <c r="N640" i="47" s="1"/>
  <c r="O645" i="47"/>
  <c r="P645" i="47" s="1"/>
  <c r="O640" i="47"/>
  <c r="P640" i="47" s="1"/>
  <c r="AT186" i="51"/>
  <c r="U645" i="47"/>
  <c r="V645" i="47" s="1"/>
  <c r="U634" i="47"/>
  <c r="V634" i="47" s="1"/>
  <c r="U640" i="47"/>
  <c r="V640" i="47" s="1"/>
  <c r="Q645" i="47"/>
  <c r="R645" i="47" s="1"/>
  <c r="Q634" i="47"/>
  <c r="R634" i="47" s="1"/>
  <c r="Q640" i="47"/>
  <c r="R640" i="47" s="1"/>
  <c r="J638" i="47"/>
  <c r="I638" i="47"/>
  <c r="E638" i="47"/>
  <c r="F638" i="47"/>
  <c r="G638" i="47"/>
  <c r="O638" i="47" s="1"/>
  <c r="P638" i="47" s="1"/>
  <c r="H638" i="47"/>
  <c r="Q638" i="47" s="1"/>
  <c r="R638" i="47" s="1"/>
  <c r="I643" i="47"/>
  <c r="S643" i="47" s="1"/>
  <c r="T643" i="47" s="1"/>
  <c r="J643" i="47"/>
  <c r="E643" i="47"/>
  <c r="F643" i="47"/>
  <c r="G643" i="47"/>
  <c r="O643" i="47" s="1"/>
  <c r="P643" i="47" s="1"/>
  <c r="H643" i="47"/>
  <c r="J644" i="47"/>
  <c r="I644" i="47"/>
  <c r="E644" i="47"/>
  <c r="F644" i="47"/>
  <c r="G644" i="47"/>
  <c r="O644" i="47" s="1"/>
  <c r="P644" i="47" s="1"/>
  <c r="H644" i="47"/>
  <c r="Q644" i="47" s="1"/>
  <c r="R644" i="47" s="1"/>
  <c r="J649" i="47"/>
  <c r="I649" i="47"/>
  <c r="S649" i="47" s="1"/>
  <c r="T649" i="47" s="1"/>
  <c r="E649" i="47"/>
  <c r="F649" i="47"/>
  <c r="G649" i="47"/>
  <c r="O649" i="47" s="1"/>
  <c r="P649" i="47" s="1"/>
  <c r="H649" i="47"/>
  <c r="AE644" i="47" l="1"/>
  <c r="AF644" i="47" s="1"/>
  <c r="AE638" i="47"/>
  <c r="AF638" i="47" s="1"/>
  <c r="AE643" i="47"/>
  <c r="AF643" i="47" s="1"/>
  <c r="AE649" i="47"/>
  <c r="AF649" i="47" s="1"/>
  <c r="K643" i="47"/>
  <c r="L643" i="47" s="1"/>
  <c r="M644" i="47"/>
  <c r="N644" i="47" s="1"/>
  <c r="Q649" i="47"/>
  <c r="R649" i="47" s="1"/>
  <c r="Q643" i="47"/>
  <c r="R643" i="47" s="1"/>
  <c r="M643" i="47"/>
  <c r="N643" i="47" s="1"/>
  <c r="K644" i="47"/>
  <c r="L644" i="47" s="1"/>
  <c r="S644" i="47"/>
  <c r="T644" i="47" s="1"/>
  <c r="S638" i="47"/>
  <c r="T638" i="47" s="1"/>
  <c r="M649" i="47"/>
  <c r="N649" i="47" s="1"/>
  <c r="M638" i="47"/>
  <c r="N638" i="47" s="1"/>
  <c r="K649" i="47"/>
  <c r="L649" i="47" s="1"/>
  <c r="K638" i="47"/>
  <c r="L638" i="47" s="1"/>
  <c r="U643" i="47"/>
  <c r="V643" i="47" s="1"/>
  <c r="U649" i="47"/>
  <c r="V649" i="47" s="1"/>
  <c r="U644" i="47"/>
  <c r="V644" i="47" s="1"/>
  <c r="AT185" i="51"/>
  <c r="U638" i="47"/>
  <c r="V638" i="47" s="1"/>
  <c r="J653" i="47"/>
  <c r="I653" i="47"/>
  <c r="E653" i="47"/>
  <c r="F653" i="47"/>
  <c r="G653" i="47"/>
  <c r="O653" i="47" s="1"/>
  <c r="P653" i="47" s="1"/>
  <c r="H653" i="47"/>
  <c r="Q653" i="47" s="1"/>
  <c r="R653" i="47" s="1"/>
  <c r="I648" i="47"/>
  <c r="S648" i="47" s="1"/>
  <c r="T648" i="47" s="1"/>
  <c r="J648" i="47"/>
  <c r="U648" i="47" s="1"/>
  <c r="V648" i="47" s="1"/>
  <c r="E648" i="47"/>
  <c r="F648" i="47"/>
  <c r="G648" i="47"/>
  <c r="O648" i="47" s="1"/>
  <c r="P648" i="47" s="1"/>
  <c r="H648" i="47"/>
  <c r="Q648" i="47" s="1"/>
  <c r="R648" i="47" s="1"/>
  <c r="J647" i="47"/>
  <c r="I647" i="47"/>
  <c r="E647" i="47"/>
  <c r="F647" i="47"/>
  <c r="G647" i="47"/>
  <c r="O647" i="47" s="1"/>
  <c r="P647" i="47" s="1"/>
  <c r="H647" i="47"/>
  <c r="Q647" i="47" s="1"/>
  <c r="R647" i="47" s="1"/>
  <c r="J642" i="47"/>
  <c r="U642" i="47" s="1"/>
  <c r="V642" i="47" s="1"/>
  <c r="I642" i="47"/>
  <c r="S642" i="47" s="1"/>
  <c r="T642" i="47" s="1"/>
  <c r="E642" i="47"/>
  <c r="F642" i="47"/>
  <c r="G642" i="47"/>
  <c r="O642" i="47" s="1"/>
  <c r="P642" i="47" s="1"/>
  <c r="H642" i="47"/>
  <c r="AE647" i="47" l="1"/>
  <c r="AF647" i="47" s="1"/>
  <c r="AE653" i="47"/>
  <c r="AF653" i="47" s="1"/>
  <c r="AE648" i="47"/>
  <c r="AF648" i="47" s="1"/>
  <c r="AE642" i="47"/>
  <c r="AF642" i="47" s="1"/>
  <c r="K642" i="47"/>
  <c r="L642" i="47" s="1"/>
  <c r="K648" i="47"/>
  <c r="L648" i="47" s="1"/>
  <c r="K647" i="47"/>
  <c r="L647" i="47" s="1"/>
  <c r="U653" i="47"/>
  <c r="V653" i="47" s="1"/>
  <c r="Q642" i="47"/>
  <c r="R642" i="47" s="1"/>
  <c r="M642" i="47"/>
  <c r="N642" i="47" s="1"/>
  <c r="M647" i="47"/>
  <c r="N647" i="47" s="1"/>
  <c r="M648" i="47"/>
  <c r="N648" i="47" s="1"/>
  <c r="M653" i="47"/>
  <c r="N653" i="47" s="1"/>
  <c r="K653" i="47"/>
  <c r="L653" i="47" s="1"/>
  <c r="AT187" i="51"/>
  <c r="U647" i="47"/>
  <c r="V647" i="47" s="1"/>
  <c r="S647" i="47"/>
  <c r="T647" i="47" s="1"/>
  <c r="S653" i="47"/>
  <c r="T653" i="47" s="1"/>
  <c r="J646" i="47"/>
  <c r="I646" i="47"/>
  <c r="S646" i="47" s="1"/>
  <c r="T646" i="47" s="1"/>
  <c r="E646" i="47"/>
  <c r="F646" i="47"/>
  <c r="G646" i="47"/>
  <c r="O646" i="47" s="1"/>
  <c r="P646" i="47" s="1"/>
  <c r="H646" i="47"/>
  <c r="I651" i="47"/>
  <c r="S651" i="47" s="1"/>
  <c r="T651" i="47" s="1"/>
  <c r="J651" i="47"/>
  <c r="U651" i="47" s="1"/>
  <c r="V651" i="47" s="1"/>
  <c r="E651" i="47"/>
  <c r="F651" i="47"/>
  <c r="G651" i="47"/>
  <c r="H651" i="47"/>
  <c r="J652" i="47"/>
  <c r="I652" i="47"/>
  <c r="S652" i="47" s="1"/>
  <c r="T652" i="47" s="1"/>
  <c r="E652" i="47"/>
  <c r="F652" i="47"/>
  <c r="G652" i="47"/>
  <c r="H652" i="47"/>
  <c r="J657" i="47"/>
  <c r="U657" i="47" s="1"/>
  <c r="V657" i="47" s="1"/>
  <c r="I657" i="47"/>
  <c r="S657" i="47" s="1"/>
  <c r="T657" i="47" s="1"/>
  <c r="E657" i="47"/>
  <c r="F657" i="47"/>
  <c r="G657" i="47"/>
  <c r="O657" i="47" s="1"/>
  <c r="P657" i="47" s="1"/>
  <c r="H657" i="47"/>
  <c r="Q657" i="47" s="1"/>
  <c r="R657" i="47" s="1"/>
  <c r="AE657" i="47" l="1"/>
  <c r="AF657" i="47" s="1"/>
  <c r="AE651" i="47"/>
  <c r="AF651" i="47" s="1"/>
  <c r="AE652" i="47"/>
  <c r="AF652" i="47" s="1"/>
  <c r="AE646" i="47"/>
  <c r="AF646" i="47" s="1"/>
  <c r="K652" i="47"/>
  <c r="L652" i="47" s="1"/>
  <c r="K651" i="47"/>
  <c r="L651" i="47" s="1"/>
  <c r="K657" i="47"/>
  <c r="L657" i="47" s="1"/>
  <c r="M657" i="47"/>
  <c r="N657" i="47" s="1"/>
  <c r="M651" i="47"/>
  <c r="N651" i="47" s="1"/>
  <c r="M646" i="47"/>
  <c r="N646" i="47" s="1"/>
  <c r="K646" i="47"/>
  <c r="L646" i="47" s="1"/>
  <c r="O652" i="47"/>
  <c r="P652" i="47" s="1"/>
  <c r="M652" i="47"/>
  <c r="N652" i="47" s="1"/>
  <c r="U652" i="47"/>
  <c r="V652" i="47" s="1"/>
  <c r="U646" i="47"/>
  <c r="V646" i="47" s="1"/>
  <c r="O651" i="47"/>
  <c r="P651" i="47" s="1"/>
  <c r="Q652" i="47"/>
  <c r="R652" i="47" s="1"/>
  <c r="Q651" i="47"/>
  <c r="R651" i="47" s="1"/>
  <c r="Q646" i="47"/>
  <c r="R646" i="47" s="1"/>
  <c r="I656" i="47"/>
  <c r="J656" i="47"/>
  <c r="E656" i="47"/>
  <c r="F656" i="47"/>
  <c r="G656" i="47"/>
  <c r="O656" i="47" s="1"/>
  <c r="P656" i="47" s="1"/>
  <c r="H656" i="47"/>
  <c r="Q656" i="47" s="1"/>
  <c r="R656" i="47" s="1"/>
  <c r="J661" i="47"/>
  <c r="I661" i="47"/>
  <c r="S661" i="47" s="1"/>
  <c r="T661" i="47" s="1"/>
  <c r="E661" i="47"/>
  <c r="F661" i="47"/>
  <c r="G661" i="47"/>
  <c r="O661" i="47" s="1"/>
  <c r="P661" i="47" s="1"/>
  <c r="H661" i="47"/>
  <c r="J655" i="47"/>
  <c r="I655" i="47"/>
  <c r="S655" i="47" s="1"/>
  <c r="T655" i="47" s="1"/>
  <c r="E655" i="47"/>
  <c r="F655" i="47"/>
  <c r="G655" i="47"/>
  <c r="O655" i="47" s="1"/>
  <c r="P655" i="47" s="1"/>
  <c r="H655" i="47"/>
  <c r="J650" i="47"/>
  <c r="I650" i="47"/>
  <c r="E650" i="47"/>
  <c r="F650" i="47"/>
  <c r="G650" i="47"/>
  <c r="O650" i="47" s="1"/>
  <c r="P650" i="47" s="1"/>
  <c r="H650" i="47"/>
  <c r="Q650" i="47" s="1"/>
  <c r="R650" i="47" s="1"/>
  <c r="AE656" i="47" l="1"/>
  <c r="AF656" i="47" s="1"/>
  <c r="AE655" i="47"/>
  <c r="AF655" i="47" s="1"/>
  <c r="AE661" i="47"/>
  <c r="AF661" i="47" s="1"/>
  <c r="AE650" i="47"/>
  <c r="AF650" i="47" s="1"/>
  <c r="K650" i="47"/>
  <c r="L650" i="47" s="1"/>
  <c r="K661" i="47"/>
  <c r="L661" i="47" s="1"/>
  <c r="S650" i="47"/>
  <c r="T650" i="47" s="1"/>
  <c r="U650" i="47"/>
  <c r="V650" i="47" s="1"/>
  <c r="AT190" i="51"/>
  <c r="U655" i="47"/>
  <c r="V655" i="47" s="1"/>
  <c r="U661" i="47"/>
  <c r="V661" i="47" s="1"/>
  <c r="S656" i="47"/>
  <c r="T656" i="47" s="1"/>
  <c r="U656" i="47"/>
  <c r="V656" i="47" s="1"/>
  <c r="Q655" i="47"/>
  <c r="R655" i="47" s="1"/>
  <c r="Q661" i="47"/>
  <c r="R661" i="47" s="1"/>
  <c r="M655" i="47"/>
  <c r="N655" i="47" s="1"/>
  <c r="M661" i="47"/>
  <c r="N661" i="47" s="1"/>
  <c r="M656" i="47"/>
  <c r="N656" i="47" s="1"/>
  <c r="M650" i="47"/>
  <c r="N650" i="47" s="1"/>
  <c r="K655" i="47"/>
  <c r="L655" i="47" s="1"/>
  <c r="K656" i="47"/>
  <c r="L656" i="47" s="1"/>
  <c r="AT188" i="51"/>
  <c r="AT189" i="51"/>
  <c r="J654" i="47"/>
  <c r="U654" i="47" s="1"/>
  <c r="V654" i="47" s="1"/>
  <c r="I654" i="47"/>
  <c r="S654" i="47" s="1"/>
  <c r="T654" i="47" s="1"/>
  <c r="E654" i="47"/>
  <c r="F654" i="47"/>
  <c r="G654" i="47"/>
  <c r="O654" i="47" s="1"/>
  <c r="P654" i="47" s="1"/>
  <c r="H654" i="47"/>
  <c r="Q654" i="47" s="1"/>
  <c r="R654" i="47" s="1"/>
  <c r="J665" i="47"/>
  <c r="I665" i="47"/>
  <c r="E665" i="47"/>
  <c r="F665" i="47"/>
  <c r="G665" i="47"/>
  <c r="O665" i="47" s="1"/>
  <c r="P665" i="47" s="1"/>
  <c r="H665" i="47"/>
  <c r="Q665" i="47" s="1"/>
  <c r="R665" i="47" s="1"/>
  <c r="J659" i="47"/>
  <c r="I659" i="47"/>
  <c r="E659" i="47"/>
  <c r="F659" i="47"/>
  <c r="G659" i="47"/>
  <c r="O659" i="47" s="1"/>
  <c r="P659" i="47" s="1"/>
  <c r="H659" i="47"/>
  <c r="Q659" i="47" s="1"/>
  <c r="R659" i="47" s="1"/>
  <c r="J660" i="47"/>
  <c r="U660" i="47" s="1"/>
  <c r="V660" i="47" s="1"/>
  <c r="I660" i="47"/>
  <c r="S660" i="47" s="1"/>
  <c r="T660" i="47" s="1"/>
  <c r="E660" i="47"/>
  <c r="F660" i="47"/>
  <c r="G660" i="47"/>
  <c r="O660" i="47" s="1"/>
  <c r="P660" i="47" s="1"/>
  <c r="H660" i="47"/>
  <c r="AE660" i="47" l="1"/>
  <c r="AF660" i="47" s="1"/>
  <c r="AE665" i="47"/>
  <c r="AF665" i="47" s="1"/>
  <c r="AE659" i="47"/>
  <c r="AF659" i="47" s="1"/>
  <c r="AE654" i="47"/>
  <c r="AF654" i="47" s="1"/>
  <c r="K665" i="47"/>
  <c r="L665" i="47" s="1"/>
  <c r="K660" i="47"/>
  <c r="L660" i="47" s="1"/>
  <c r="K659" i="47"/>
  <c r="L659" i="47" s="1"/>
  <c r="K654" i="47"/>
  <c r="L654" i="47" s="1"/>
  <c r="AT192" i="51"/>
  <c r="U665" i="47"/>
  <c r="V665" i="47" s="1"/>
  <c r="Q660" i="47"/>
  <c r="R660" i="47" s="1"/>
  <c r="M660" i="47"/>
  <c r="N660" i="47" s="1"/>
  <c r="M659" i="47"/>
  <c r="N659" i="47" s="1"/>
  <c r="M665" i="47"/>
  <c r="N665" i="47" s="1"/>
  <c r="M654" i="47"/>
  <c r="N654" i="47" s="1"/>
  <c r="U659" i="47"/>
  <c r="V659" i="47" s="1"/>
  <c r="S659" i="47"/>
  <c r="T659" i="47" s="1"/>
  <c r="S665" i="47"/>
  <c r="T665" i="47" s="1"/>
  <c r="J669" i="47"/>
  <c r="U669" i="47" s="1"/>
  <c r="V669" i="47" s="1"/>
  <c r="I669" i="47"/>
  <c r="S669" i="47" s="1"/>
  <c r="T669" i="47" s="1"/>
  <c r="E669" i="47"/>
  <c r="F669" i="47"/>
  <c r="G669" i="47"/>
  <c r="H669" i="47"/>
  <c r="J658" i="47"/>
  <c r="I658" i="47"/>
  <c r="S658" i="47" s="1"/>
  <c r="T658" i="47" s="1"/>
  <c r="E658" i="47"/>
  <c r="F658" i="47"/>
  <c r="G658" i="47"/>
  <c r="H658" i="47"/>
  <c r="I664" i="47"/>
  <c r="S664" i="47" s="1"/>
  <c r="T664" i="47" s="1"/>
  <c r="J664" i="47"/>
  <c r="E664" i="47"/>
  <c r="F664" i="47"/>
  <c r="G664" i="47"/>
  <c r="O664" i="47" s="1"/>
  <c r="P664" i="47" s="1"/>
  <c r="H664" i="47"/>
  <c r="J663" i="47"/>
  <c r="U663" i="47" s="1"/>
  <c r="V663" i="47" s="1"/>
  <c r="I663" i="47"/>
  <c r="S663" i="47" s="1"/>
  <c r="T663" i="47" s="1"/>
  <c r="E663" i="47"/>
  <c r="F663" i="47"/>
  <c r="G663" i="47"/>
  <c r="H663" i="47"/>
  <c r="AE669" i="47" l="1"/>
  <c r="AF669" i="47" s="1"/>
  <c r="AE664" i="47"/>
  <c r="AF664" i="47" s="1"/>
  <c r="AE658" i="47"/>
  <c r="AF658" i="47" s="1"/>
  <c r="AE663" i="47"/>
  <c r="AF663" i="47" s="1"/>
  <c r="K663" i="47"/>
  <c r="L663" i="47" s="1"/>
  <c r="K658" i="47"/>
  <c r="L658" i="47" s="1"/>
  <c r="K669" i="47"/>
  <c r="L669" i="47" s="1"/>
  <c r="AT191" i="51"/>
  <c r="U658" i="47"/>
  <c r="V658" i="47" s="1"/>
  <c r="Q669" i="47"/>
  <c r="R669" i="47" s="1"/>
  <c r="Q663" i="47"/>
  <c r="R663" i="47" s="1"/>
  <c r="Q658" i="47"/>
  <c r="R658" i="47" s="1"/>
  <c r="O658" i="47"/>
  <c r="P658" i="47" s="1"/>
  <c r="O669" i="47"/>
  <c r="P669" i="47" s="1"/>
  <c r="U664" i="47"/>
  <c r="V664" i="47" s="1"/>
  <c r="M663" i="47"/>
  <c r="N663" i="47" s="1"/>
  <c r="M664" i="47"/>
  <c r="N664" i="47" s="1"/>
  <c r="M658" i="47"/>
  <c r="N658" i="47" s="1"/>
  <c r="M669" i="47"/>
  <c r="N669" i="47" s="1"/>
  <c r="Q664" i="47"/>
  <c r="R664" i="47" s="1"/>
  <c r="O663" i="47"/>
  <c r="P663" i="47" s="1"/>
  <c r="K664" i="47"/>
  <c r="L664" i="47" s="1"/>
  <c r="J662" i="47"/>
  <c r="I662" i="47"/>
  <c r="E662" i="47"/>
  <c r="F662" i="47"/>
  <c r="G662" i="47"/>
  <c r="O662" i="47" s="1"/>
  <c r="P662" i="47" s="1"/>
  <c r="H662" i="47"/>
  <c r="Q662" i="47" s="1"/>
  <c r="R662" i="47" s="1"/>
  <c r="J667" i="47"/>
  <c r="I667" i="47"/>
  <c r="S667" i="47" s="1"/>
  <c r="T667" i="47" s="1"/>
  <c r="E667" i="47"/>
  <c r="F667" i="47"/>
  <c r="G667" i="47"/>
  <c r="O667" i="47" s="1"/>
  <c r="P667" i="47" s="1"/>
  <c r="H667" i="47"/>
  <c r="J673" i="47"/>
  <c r="I673" i="47"/>
  <c r="S673" i="47" s="1"/>
  <c r="T673" i="47" s="1"/>
  <c r="E673" i="47"/>
  <c r="F673" i="47"/>
  <c r="G673" i="47"/>
  <c r="O673" i="47" s="1"/>
  <c r="P673" i="47" s="1"/>
  <c r="H673" i="47"/>
  <c r="J668" i="47"/>
  <c r="I668" i="47"/>
  <c r="E668" i="47"/>
  <c r="F668" i="47"/>
  <c r="G668" i="47"/>
  <c r="O668" i="47" s="1"/>
  <c r="P668" i="47" s="1"/>
  <c r="H668" i="47"/>
  <c r="Q668" i="47" s="1"/>
  <c r="R668" i="47" s="1"/>
  <c r="AE667" i="47" l="1"/>
  <c r="AF667" i="47" s="1"/>
  <c r="AE668" i="47"/>
  <c r="AF668" i="47" s="1"/>
  <c r="AE673" i="47"/>
  <c r="AF673" i="47" s="1"/>
  <c r="AE662" i="47"/>
  <c r="AF662" i="47" s="1"/>
  <c r="K668" i="47"/>
  <c r="L668" i="47" s="1"/>
  <c r="K667" i="47"/>
  <c r="L667" i="47" s="1"/>
  <c r="S662" i="47"/>
  <c r="T662" i="47" s="1"/>
  <c r="K673" i="47"/>
  <c r="L673" i="47" s="1"/>
  <c r="S668" i="47"/>
  <c r="T668" i="47" s="1"/>
  <c r="U668" i="47"/>
  <c r="V668" i="47" s="1"/>
  <c r="U673" i="47"/>
  <c r="V673" i="47" s="1"/>
  <c r="AT193" i="51"/>
  <c r="U667" i="47"/>
  <c r="V667" i="47" s="1"/>
  <c r="U662" i="47"/>
  <c r="V662" i="47" s="1"/>
  <c r="Q667" i="47"/>
  <c r="R667" i="47" s="1"/>
  <c r="K662" i="47"/>
  <c r="L662" i="47" s="1"/>
  <c r="Q673" i="47"/>
  <c r="R673" i="47" s="1"/>
  <c r="M668" i="47"/>
  <c r="N668" i="47" s="1"/>
  <c r="M673" i="47"/>
  <c r="N673" i="47" s="1"/>
  <c r="M667" i="47"/>
  <c r="N667" i="47" s="1"/>
  <c r="M662" i="47"/>
  <c r="N662" i="47" s="1"/>
  <c r="J672" i="47"/>
  <c r="U672" i="47" s="1"/>
  <c r="V672" i="47" s="1"/>
  <c r="I672" i="47"/>
  <c r="S672" i="47" s="1"/>
  <c r="T672" i="47" s="1"/>
  <c r="E672" i="47"/>
  <c r="F672" i="47"/>
  <c r="G672" i="47"/>
  <c r="O672" i="47" s="1"/>
  <c r="P672" i="47" s="1"/>
  <c r="H672" i="47"/>
  <c r="Q672" i="47" s="1"/>
  <c r="R672" i="47" s="1"/>
  <c r="J671" i="47"/>
  <c r="I671" i="47"/>
  <c r="E671" i="47"/>
  <c r="F671" i="47"/>
  <c r="G671" i="47"/>
  <c r="O671" i="47" s="1"/>
  <c r="P671" i="47" s="1"/>
  <c r="H671" i="47"/>
  <c r="Q671" i="47" s="1"/>
  <c r="R671" i="47" s="1"/>
  <c r="J677" i="47"/>
  <c r="I677" i="47"/>
  <c r="E677" i="47"/>
  <c r="F677" i="47"/>
  <c r="G677" i="47"/>
  <c r="O677" i="47" s="1"/>
  <c r="P677" i="47" s="1"/>
  <c r="H677" i="47"/>
  <c r="Q677" i="47" s="1"/>
  <c r="R677" i="47" s="1"/>
  <c r="I666" i="47"/>
  <c r="S666" i="47" s="1"/>
  <c r="T666" i="47" s="1"/>
  <c r="J666" i="47"/>
  <c r="U666" i="47" s="1"/>
  <c r="V666" i="47" s="1"/>
  <c r="E666" i="47"/>
  <c r="F666" i="47"/>
  <c r="G666" i="47"/>
  <c r="O666" i="47" s="1"/>
  <c r="P666" i="47" s="1"/>
  <c r="H666" i="47"/>
  <c r="Q666" i="47" s="1"/>
  <c r="R666" i="47" s="1"/>
  <c r="AE672" i="47" l="1"/>
  <c r="AF672" i="47" s="1"/>
  <c r="AE677" i="47"/>
  <c r="AF677" i="47" s="1"/>
  <c r="AE671" i="47"/>
  <c r="AF671" i="47" s="1"/>
  <c r="AE666" i="47"/>
  <c r="AF666" i="47" s="1"/>
  <c r="K677" i="47"/>
  <c r="L677" i="47" s="1"/>
  <c r="K672" i="47"/>
  <c r="L672" i="47" s="1"/>
  <c r="K666" i="47"/>
  <c r="L666" i="47" s="1"/>
  <c r="U671" i="47"/>
  <c r="V671" i="47" s="1"/>
  <c r="M666" i="47"/>
  <c r="N666" i="47" s="1"/>
  <c r="M677" i="47"/>
  <c r="N677" i="47" s="1"/>
  <c r="M671" i="47"/>
  <c r="N671" i="47" s="1"/>
  <c r="M672" i="47"/>
  <c r="N672" i="47" s="1"/>
  <c r="U677" i="47"/>
  <c r="V677" i="47" s="1"/>
  <c r="K671" i="47"/>
  <c r="L671" i="47" s="1"/>
  <c r="S677" i="47"/>
  <c r="T677" i="47" s="1"/>
  <c r="S671" i="47"/>
  <c r="T671" i="47" s="1"/>
  <c r="J670" i="47"/>
  <c r="I670" i="47"/>
  <c r="S670" i="47" s="1"/>
  <c r="T670" i="47" s="1"/>
  <c r="E670" i="47"/>
  <c r="F670" i="47"/>
  <c r="G670" i="47"/>
  <c r="H670" i="47"/>
  <c r="J675" i="47"/>
  <c r="I675" i="47"/>
  <c r="S675" i="47" s="1"/>
  <c r="T675" i="47" s="1"/>
  <c r="E675" i="47"/>
  <c r="F675" i="47"/>
  <c r="G675" i="47"/>
  <c r="O675" i="47" s="1"/>
  <c r="P675" i="47" s="1"/>
  <c r="H675" i="47"/>
  <c r="Q675" i="47" s="1"/>
  <c r="R675" i="47" s="1"/>
  <c r="I681" i="47"/>
  <c r="S681" i="47" s="1"/>
  <c r="T681" i="47" s="1"/>
  <c r="J681" i="47"/>
  <c r="U681" i="47" s="1"/>
  <c r="V681" i="47" s="1"/>
  <c r="E681" i="47"/>
  <c r="F681" i="47"/>
  <c r="G681" i="47"/>
  <c r="H681" i="47"/>
  <c r="I676" i="47"/>
  <c r="S676" i="47" s="1"/>
  <c r="T676" i="47" s="1"/>
  <c r="J676" i="47"/>
  <c r="E676" i="47"/>
  <c r="F676" i="47"/>
  <c r="G676" i="47"/>
  <c r="H676" i="47"/>
  <c r="AE676" i="47" l="1"/>
  <c r="AF676" i="47" s="1"/>
  <c r="AE675" i="47"/>
  <c r="AF675" i="47" s="1"/>
  <c r="AE681" i="47"/>
  <c r="AF681" i="47" s="1"/>
  <c r="AE670" i="47"/>
  <c r="AF670" i="47" s="1"/>
  <c r="K670" i="47"/>
  <c r="L670" i="47" s="1"/>
  <c r="K681" i="47"/>
  <c r="L681" i="47" s="1"/>
  <c r="K676" i="47"/>
  <c r="L676" i="47" s="1"/>
  <c r="K675" i="47"/>
  <c r="L675" i="47" s="1"/>
  <c r="AT196" i="51"/>
  <c r="U675" i="47"/>
  <c r="V675" i="47" s="1"/>
  <c r="U670" i="47"/>
  <c r="V670" i="47" s="1"/>
  <c r="Q670" i="47"/>
  <c r="R670" i="47" s="1"/>
  <c r="U676" i="47"/>
  <c r="V676" i="47" s="1"/>
  <c r="Q676" i="47"/>
  <c r="R676" i="47" s="1"/>
  <c r="O670" i="47"/>
  <c r="P670" i="47" s="1"/>
  <c r="Q681" i="47"/>
  <c r="R681" i="47" s="1"/>
  <c r="O676" i="47"/>
  <c r="P676" i="47" s="1"/>
  <c r="O681" i="47"/>
  <c r="P681" i="47" s="1"/>
  <c r="M676" i="47"/>
  <c r="N676" i="47" s="1"/>
  <c r="M681" i="47"/>
  <c r="N681" i="47" s="1"/>
  <c r="M675" i="47"/>
  <c r="N675" i="47" s="1"/>
  <c r="M670" i="47"/>
  <c r="N670" i="47" s="1"/>
  <c r="AT194" i="51"/>
  <c r="AT195" i="51"/>
  <c r="J679" i="47"/>
  <c r="I679" i="47"/>
  <c r="S679" i="47" s="1"/>
  <c r="T679" i="47" s="1"/>
  <c r="E679" i="47"/>
  <c r="F679" i="47"/>
  <c r="G679" i="47"/>
  <c r="O679" i="47" s="1"/>
  <c r="P679" i="47" s="1"/>
  <c r="H679" i="47"/>
  <c r="J674" i="47"/>
  <c r="I674" i="47"/>
  <c r="E674" i="47"/>
  <c r="F674" i="47"/>
  <c r="G674" i="47"/>
  <c r="O674" i="47" s="1"/>
  <c r="P674" i="47" s="1"/>
  <c r="H674" i="47"/>
  <c r="Q674" i="47" s="1"/>
  <c r="R674" i="47" s="1"/>
  <c r="J680" i="47"/>
  <c r="I680" i="47"/>
  <c r="E680" i="47"/>
  <c r="F680" i="47"/>
  <c r="G680" i="47"/>
  <c r="O680" i="47" s="1"/>
  <c r="P680" i="47" s="1"/>
  <c r="H680" i="47"/>
  <c r="Q680" i="47" s="1"/>
  <c r="R680" i="47" s="1"/>
  <c r="J685" i="47"/>
  <c r="I685" i="47"/>
  <c r="S685" i="47" s="1"/>
  <c r="T685" i="47" s="1"/>
  <c r="E685" i="47"/>
  <c r="F685" i="47"/>
  <c r="G685" i="47"/>
  <c r="O685" i="47" s="1"/>
  <c r="P685" i="47" s="1"/>
  <c r="H685" i="47"/>
  <c r="AE674" i="47" l="1"/>
  <c r="AF674" i="47" s="1"/>
  <c r="AE685" i="47"/>
  <c r="AF685" i="47" s="1"/>
  <c r="AE680" i="47"/>
  <c r="AF680" i="47" s="1"/>
  <c r="AE679" i="47"/>
  <c r="AF679" i="47" s="1"/>
  <c r="K679" i="47"/>
  <c r="L679" i="47" s="1"/>
  <c r="M679" i="47"/>
  <c r="N679" i="47" s="1"/>
  <c r="K685" i="47"/>
  <c r="L685" i="47" s="1"/>
  <c r="K674" i="47"/>
  <c r="L674" i="47" s="1"/>
  <c r="S680" i="47"/>
  <c r="T680" i="47" s="1"/>
  <c r="S674" i="47"/>
  <c r="T674" i="47" s="1"/>
  <c r="AT198" i="51"/>
  <c r="U685" i="47"/>
  <c r="V685" i="47" s="1"/>
  <c r="U680" i="47"/>
  <c r="V680" i="47" s="1"/>
  <c r="U674" i="47"/>
  <c r="V674" i="47" s="1"/>
  <c r="U679" i="47"/>
  <c r="V679" i="47" s="1"/>
  <c r="M680" i="47"/>
  <c r="N680" i="47" s="1"/>
  <c r="M674" i="47"/>
  <c r="N674" i="47" s="1"/>
  <c r="K680" i="47"/>
  <c r="L680" i="47" s="1"/>
  <c r="Q685" i="47"/>
  <c r="R685" i="47" s="1"/>
  <c r="Q679" i="47"/>
  <c r="R679" i="47" s="1"/>
  <c r="M685" i="47"/>
  <c r="N685" i="47" s="1"/>
  <c r="J689" i="47"/>
  <c r="I689" i="47"/>
  <c r="E689" i="47"/>
  <c r="F689" i="47"/>
  <c r="G689" i="47"/>
  <c r="O689" i="47" s="1"/>
  <c r="P689" i="47" s="1"/>
  <c r="H689" i="47"/>
  <c r="Q689" i="47" s="1"/>
  <c r="R689" i="47" s="1"/>
  <c r="J678" i="47"/>
  <c r="I678" i="47"/>
  <c r="S678" i="47" s="1"/>
  <c r="T678" i="47" s="1"/>
  <c r="E678" i="47"/>
  <c r="F678" i="47"/>
  <c r="G678" i="47"/>
  <c r="O678" i="47" s="1"/>
  <c r="P678" i="47" s="1"/>
  <c r="H678" i="47"/>
  <c r="I684" i="47"/>
  <c r="S684" i="47" s="1"/>
  <c r="T684" i="47" s="1"/>
  <c r="J684" i="47"/>
  <c r="U684" i="47" s="1"/>
  <c r="V684" i="47" s="1"/>
  <c r="E684" i="47"/>
  <c r="F684" i="47"/>
  <c r="G684" i="47"/>
  <c r="O684" i="47" s="1"/>
  <c r="P684" i="47" s="1"/>
  <c r="H684" i="47"/>
  <c r="Q684" i="47" s="1"/>
  <c r="R684" i="47" s="1"/>
  <c r="J683" i="47"/>
  <c r="I683" i="47"/>
  <c r="E683" i="47"/>
  <c r="F683" i="47"/>
  <c r="G683" i="47"/>
  <c r="O683" i="47" s="1"/>
  <c r="P683" i="47" s="1"/>
  <c r="H683" i="47"/>
  <c r="Q683" i="47" s="1"/>
  <c r="R683" i="47" s="1"/>
  <c r="AE684" i="47" l="1"/>
  <c r="AF684" i="47" s="1"/>
  <c r="AE689" i="47"/>
  <c r="AF689" i="47" s="1"/>
  <c r="AE678" i="47"/>
  <c r="AF678" i="47" s="1"/>
  <c r="AE683" i="47"/>
  <c r="AF683" i="47" s="1"/>
  <c r="K684" i="47"/>
  <c r="L684" i="47" s="1"/>
  <c r="K678" i="47"/>
  <c r="L678" i="47" s="1"/>
  <c r="K683" i="47"/>
  <c r="L683" i="47" s="1"/>
  <c r="AT197" i="51"/>
  <c r="U678" i="47"/>
  <c r="V678" i="47" s="1"/>
  <c r="Q678" i="47"/>
  <c r="R678" i="47" s="1"/>
  <c r="M683" i="47"/>
  <c r="N683" i="47" s="1"/>
  <c r="M678" i="47"/>
  <c r="N678" i="47" s="1"/>
  <c r="M689" i="47"/>
  <c r="N689" i="47" s="1"/>
  <c r="U689" i="47"/>
  <c r="V689" i="47" s="1"/>
  <c r="K689" i="47"/>
  <c r="L689" i="47" s="1"/>
  <c r="U683" i="47"/>
  <c r="V683" i="47" s="1"/>
  <c r="M684" i="47"/>
  <c r="N684" i="47" s="1"/>
  <c r="S683" i="47"/>
  <c r="T683" i="47" s="1"/>
  <c r="S689" i="47"/>
  <c r="T689" i="47" s="1"/>
  <c r="J682" i="47"/>
  <c r="I682" i="47"/>
  <c r="S682" i="47" s="1"/>
  <c r="T682" i="47" s="1"/>
  <c r="E682" i="47"/>
  <c r="F682" i="47"/>
  <c r="G682" i="47"/>
  <c r="O682" i="47" s="1"/>
  <c r="P682" i="47" s="1"/>
  <c r="H682" i="47"/>
  <c r="J688" i="47"/>
  <c r="I688" i="47"/>
  <c r="S688" i="47" s="1"/>
  <c r="T688" i="47" s="1"/>
  <c r="E688" i="47"/>
  <c r="F688" i="47"/>
  <c r="G688" i="47"/>
  <c r="H688" i="47"/>
  <c r="J693" i="47"/>
  <c r="U693" i="47" s="1"/>
  <c r="V693" i="47" s="1"/>
  <c r="I693" i="47"/>
  <c r="S693" i="47" s="1"/>
  <c r="T693" i="47" s="1"/>
  <c r="E693" i="47"/>
  <c r="F693" i="47"/>
  <c r="G693" i="47"/>
  <c r="O693" i="47" s="1"/>
  <c r="P693" i="47" s="1"/>
  <c r="H693" i="47"/>
  <c r="Q693" i="47" s="1"/>
  <c r="R693" i="47" s="1"/>
  <c r="I687" i="47"/>
  <c r="S687" i="47" s="1"/>
  <c r="T687" i="47" s="1"/>
  <c r="J687" i="47"/>
  <c r="E687" i="47"/>
  <c r="F687" i="47"/>
  <c r="G687" i="47"/>
  <c r="H687" i="47"/>
  <c r="AE693" i="47" l="1"/>
  <c r="AF693" i="47" s="1"/>
  <c r="AE682" i="47"/>
  <c r="AF682" i="47" s="1"/>
  <c r="AE688" i="47"/>
  <c r="AF688" i="47" s="1"/>
  <c r="AE687" i="47"/>
  <c r="AF687" i="47" s="1"/>
  <c r="K693" i="47"/>
  <c r="L693" i="47" s="1"/>
  <c r="K688" i="47"/>
  <c r="L688" i="47" s="1"/>
  <c r="K687" i="47"/>
  <c r="L687" i="47" s="1"/>
  <c r="M688" i="47"/>
  <c r="N688" i="47" s="1"/>
  <c r="K682" i="47"/>
  <c r="L682" i="47" s="1"/>
  <c r="M687" i="47"/>
  <c r="N687" i="47" s="1"/>
  <c r="M682" i="47"/>
  <c r="N682" i="47" s="1"/>
  <c r="AT199" i="51"/>
  <c r="U687" i="47"/>
  <c r="V687" i="47" s="1"/>
  <c r="U688" i="47"/>
  <c r="V688" i="47" s="1"/>
  <c r="U682" i="47"/>
  <c r="V682" i="47" s="1"/>
  <c r="M693" i="47"/>
  <c r="N693" i="47" s="1"/>
  <c r="Q687" i="47"/>
  <c r="R687" i="47" s="1"/>
  <c r="Q688" i="47"/>
  <c r="R688" i="47" s="1"/>
  <c r="Q682" i="47"/>
  <c r="R682" i="47" s="1"/>
  <c r="O687" i="47"/>
  <c r="P687" i="47" s="1"/>
  <c r="O688" i="47"/>
  <c r="P688" i="47" s="1"/>
  <c r="I697" i="47"/>
  <c r="S697" i="47" s="1"/>
  <c r="T697" i="47" s="1"/>
  <c r="J697" i="47"/>
  <c r="E697" i="47"/>
  <c r="F697" i="47"/>
  <c r="G697" i="47"/>
  <c r="O697" i="47" s="1"/>
  <c r="P697" i="47" s="1"/>
  <c r="H697" i="47"/>
  <c r="J692" i="47"/>
  <c r="I692" i="47"/>
  <c r="E692" i="47"/>
  <c r="F692" i="47"/>
  <c r="G692" i="47"/>
  <c r="O692" i="47" s="1"/>
  <c r="P692" i="47" s="1"/>
  <c r="H692" i="47"/>
  <c r="Q692" i="47" s="1"/>
  <c r="R692" i="47" s="1"/>
  <c r="J686" i="47"/>
  <c r="I686" i="47"/>
  <c r="E686" i="47"/>
  <c r="F686" i="47"/>
  <c r="G686" i="47"/>
  <c r="O686" i="47" s="1"/>
  <c r="P686" i="47" s="1"/>
  <c r="H686" i="47"/>
  <c r="Q686" i="47" s="1"/>
  <c r="R686" i="47" s="1"/>
  <c r="J691" i="47"/>
  <c r="I691" i="47"/>
  <c r="S691" i="47" s="1"/>
  <c r="T691" i="47" s="1"/>
  <c r="E691" i="47"/>
  <c r="F691" i="47"/>
  <c r="G691" i="47"/>
  <c r="O691" i="47" s="1"/>
  <c r="P691" i="47" s="1"/>
  <c r="H691" i="47"/>
  <c r="AE686" i="47" l="1"/>
  <c r="AF686" i="47" s="1"/>
  <c r="AE697" i="47"/>
  <c r="AF697" i="47" s="1"/>
  <c r="AE692" i="47"/>
  <c r="AF692" i="47" s="1"/>
  <c r="AE691" i="47"/>
  <c r="AF691" i="47" s="1"/>
  <c r="K697" i="47"/>
  <c r="L697" i="47" s="1"/>
  <c r="K686" i="47"/>
  <c r="L686" i="47" s="1"/>
  <c r="Q697" i="47"/>
  <c r="R697" i="47" s="1"/>
  <c r="M697" i="47"/>
  <c r="N697" i="47" s="1"/>
  <c r="M692" i="47"/>
  <c r="N692" i="47" s="1"/>
  <c r="K692" i="47"/>
  <c r="L692" i="47" s="1"/>
  <c r="M686" i="47"/>
  <c r="N686" i="47" s="1"/>
  <c r="S686" i="47"/>
  <c r="T686" i="47" s="1"/>
  <c r="U697" i="47"/>
  <c r="V697" i="47" s="1"/>
  <c r="Q691" i="47"/>
  <c r="R691" i="47" s="1"/>
  <c r="M691" i="47"/>
  <c r="N691" i="47" s="1"/>
  <c r="K691" i="47"/>
  <c r="L691" i="47" s="1"/>
  <c r="S692" i="47"/>
  <c r="T692" i="47" s="1"/>
  <c r="U691" i="47"/>
  <c r="V691" i="47" s="1"/>
  <c r="U686" i="47"/>
  <c r="V686" i="47" s="1"/>
  <c r="U692" i="47"/>
  <c r="V692" i="47" s="1"/>
  <c r="J696" i="47"/>
  <c r="U696" i="47" s="1"/>
  <c r="V696" i="47" s="1"/>
  <c r="I696" i="47"/>
  <c r="S696" i="47" s="1"/>
  <c r="T696" i="47" s="1"/>
  <c r="E696" i="47"/>
  <c r="F696" i="47"/>
  <c r="G696" i="47"/>
  <c r="O696" i="47" s="1"/>
  <c r="P696" i="47" s="1"/>
  <c r="H696" i="47"/>
  <c r="J695" i="47"/>
  <c r="I695" i="47"/>
  <c r="E695" i="47"/>
  <c r="F695" i="47"/>
  <c r="G695" i="47"/>
  <c r="O695" i="47" s="1"/>
  <c r="P695" i="47" s="1"/>
  <c r="H695" i="47"/>
  <c r="Q695" i="47" s="1"/>
  <c r="R695" i="47" s="1"/>
  <c r="J690" i="47"/>
  <c r="U690" i="47" s="1"/>
  <c r="V690" i="47" s="1"/>
  <c r="I690" i="47"/>
  <c r="S690" i="47" s="1"/>
  <c r="T690" i="47" s="1"/>
  <c r="E690" i="47"/>
  <c r="F690" i="47"/>
  <c r="G690" i="47"/>
  <c r="O690" i="47" s="1"/>
  <c r="P690" i="47" s="1"/>
  <c r="H690" i="47"/>
  <c r="Q690" i="47" s="1"/>
  <c r="R690" i="47" s="1"/>
  <c r="J701" i="47"/>
  <c r="I701" i="47"/>
  <c r="E701" i="47"/>
  <c r="F701" i="47"/>
  <c r="G701" i="47"/>
  <c r="O701" i="47" s="1"/>
  <c r="P701" i="47" s="1"/>
  <c r="H701" i="47"/>
  <c r="Q701" i="47" s="1"/>
  <c r="R701" i="47" s="1"/>
  <c r="AE690" i="47" l="1"/>
  <c r="AF690" i="47" s="1"/>
  <c r="AE696" i="47"/>
  <c r="AF696" i="47" s="1"/>
  <c r="AE695" i="47"/>
  <c r="AF695" i="47" s="1"/>
  <c r="AE701" i="47"/>
  <c r="AF701" i="47" s="1"/>
  <c r="K690" i="47"/>
  <c r="L690" i="47" s="1"/>
  <c r="K695" i="47"/>
  <c r="L695" i="47" s="1"/>
  <c r="K696" i="47"/>
  <c r="L696" i="47" s="1"/>
  <c r="K701" i="47"/>
  <c r="L701" i="47" s="1"/>
  <c r="M695" i="47"/>
  <c r="N695" i="47" s="1"/>
  <c r="M696" i="47"/>
  <c r="N696" i="47" s="1"/>
  <c r="M701" i="47"/>
  <c r="N701" i="47" s="1"/>
  <c r="S701" i="47"/>
  <c r="T701" i="47" s="1"/>
  <c r="S695" i="47"/>
  <c r="T695" i="47" s="1"/>
  <c r="U701" i="47"/>
  <c r="V701" i="47" s="1"/>
  <c r="AT202" i="51"/>
  <c r="U695" i="47"/>
  <c r="V695" i="47" s="1"/>
  <c r="M690" i="47"/>
  <c r="N690" i="47" s="1"/>
  <c r="Q696" i="47"/>
  <c r="R696" i="47" s="1"/>
  <c r="AT200" i="51"/>
  <c r="AT201" i="51"/>
  <c r="J705" i="47"/>
  <c r="I705" i="47"/>
  <c r="S705" i="47" s="1"/>
  <c r="T705" i="47" s="1"/>
  <c r="E705" i="47"/>
  <c r="F705" i="47"/>
  <c r="G705" i="47"/>
  <c r="H705" i="47"/>
  <c r="J699" i="47"/>
  <c r="U699" i="47" s="1"/>
  <c r="V699" i="47" s="1"/>
  <c r="I699" i="47"/>
  <c r="S699" i="47" s="1"/>
  <c r="T699" i="47" s="1"/>
  <c r="E699" i="47"/>
  <c r="F699" i="47"/>
  <c r="G699" i="47"/>
  <c r="H699" i="47"/>
  <c r="J694" i="47"/>
  <c r="I694" i="47"/>
  <c r="S694" i="47" s="1"/>
  <c r="T694" i="47" s="1"/>
  <c r="E694" i="47"/>
  <c r="F694" i="47"/>
  <c r="G694" i="47"/>
  <c r="H694" i="47"/>
  <c r="J700" i="47"/>
  <c r="I700" i="47"/>
  <c r="S700" i="47" s="1"/>
  <c r="T700" i="47" s="1"/>
  <c r="E700" i="47"/>
  <c r="F700" i="47"/>
  <c r="G700" i="47"/>
  <c r="O700" i="47" s="1"/>
  <c r="P700" i="47" s="1"/>
  <c r="H700" i="47"/>
  <c r="AE699" i="47" l="1"/>
  <c r="AF699" i="47" s="1"/>
  <c r="AE705" i="47"/>
  <c r="AF705" i="47" s="1"/>
  <c r="AE694" i="47"/>
  <c r="AF694" i="47" s="1"/>
  <c r="AE700" i="47"/>
  <c r="AF700" i="47" s="1"/>
  <c r="K694" i="47"/>
  <c r="L694" i="47" s="1"/>
  <c r="K699" i="47"/>
  <c r="L699" i="47" s="1"/>
  <c r="K705" i="47"/>
  <c r="L705" i="47" s="1"/>
  <c r="M700" i="47"/>
  <c r="N700" i="47" s="1"/>
  <c r="M694" i="47"/>
  <c r="N694" i="47" s="1"/>
  <c r="M699" i="47"/>
  <c r="N699" i="47" s="1"/>
  <c r="M705" i="47"/>
  <c r="N705" i="47" s="1"/>
  <c r="O694" i="47"/>
  <c r="P694" i="47" s="1"/>
  <c r="K700" i="47"/>
  <c r="L700" i="47" s="1"/>
  <c r="O705" i="47"/>
  <c r="P705" i="47" s="1"/>
  <c r="U700" i="47"/>
  <c r="V700" i="47" s="1"/>
  <c r="AT204" i="51"/>
  <c r="U705" i="47"/>
  <c r="V705" i="47" s="1"/>
  <c r="O699" i="47"/>
  <c r="P699" i="47" s="1"/>
  <c r="U694" i="47"/>
  <c r="V694" i="47" s="1"/>
  <c r="Q700" i="47"/>
  <c r="R700" i="47" s="1"/>
  <c r="Q694" i="47"/>
  <c r="R694" i="47" s="1"/>
  <c r="Q699" i="47"/>
  <c r="R699" i="47" s="1"/>
  <c r="Q705" i="47"/>
  <c r="R705" i="47" s="1"/>
  <c r="J704" i="47"/>
  <c r="I704" i="47"/>
  <c r="E704" i="47"/>
  <c r="F704" i="47"/>
  <c r="G704" i="47"/>
  <c r="O704" i="47" s="1"/>
  <c r="P704" i="47" s="1"/>
  <c r="H704" i="47"/>
  <c r="Q704" i="47" s="1"/>
  <c r="R704" i="47" s="1"/>
  <c r="J703" i="47"/>
  <c r="I703" i="47"/>
  <c r="S703" i="47" s="1"/>
  <c r="T703" i="47" s="1"/>
  <c r="E703" i="47"/>
  <c r="F703" i="47"/>
  <c r="G703" i="47"/>
  <c r="O703" i="47" s="1"/>
  <c r="P703" i="47" s="1"/>
  <c r="H703" i="47"/>
  <c r="J709" i="47"/>
  <c r="I709" i="47"/>
  <c r="S709" i="47" s="1"/>
  <c r="T709" i="47" s="1"/>
  <c r="E709" i="47"/>
  <c r="F709" i="47"/>
  <c r="G709" i="47"/>
  <c r="O709" i="47" s="1"/>
  <c r="P709" i="47" s="1"/>
  <c r="H709" i="47"/>
  <c r="J698" i="47"/>
  <c r="I698" i="47"/>
  <c r="E698" i="47"/>
  <c r="F698" i="47"/>
  <c r="G698" i="47"/>
  <c r="O698" i="47" s="1"/>
  <c r="P698" i="47" s="1"/>
  <c r="H698" i="47"/>
  <c r="Q698" i="47" s="1"/>
  <c r="R698" i="47" s="1"/>
  <c r="AE703" i="47" l="1"/>
  <c r="AF703" i="47" s="1"/>
  <c r="AE698" i="47"/>
  <c r="AF698" i="47" s="1"/>
  <c r="AE704" i="47"/>
  <c r="AF704" i="47" s="1"/>
  <c r="AE709" i="47"/>
  <c r="AF709" i="47" s="1"/>
  <c r="K704" i="47"/>
  <c r="L704" i="47" s="1"/>
  <c r="S704" i="47"/>
  <c r="T704" i="47" s="1"/>
  <c r="AT203" i="51"/>
  <c r="U698" i="47"/>
  <c r="V698" i="47" s="1"/>
  <c r="S698" i="47"/>
  <c r="T698" i="47" s="1"/>
  <c r="U703" i="47"/>
  <c r="V703" i="47" s="1"/>
  <c r="Q703" i="47"/>
  <c r="R703" i="47" s="1"/>
  <c r="U709" i="47"/>
  <c r="V709" i="47" s="1"/>
  <c r="Q709" i="47"/>
  <c r="R709" i="47" s="1"/>
  <c r="M709" i="47"/>
  <c r="N709" i="47" s="1"/>
  <c r="M703" i="47"/>
  <c r="N703" i="47" s="1"/>
  <c r="M704" i="47"/>
  <c r="N704" i="47" s="1"/>
  <c r="U704" i="47"/>
  <c r="V704" i="47" s="1"/>
  <c r="M698" i="47"/>
  <c r="N698" i="47" s="1"/>
  <c r="K698" i="47"/>
  <c r="L698" i="47" s="1"/>
  <c r="K709" i="47"/>
  <c r="L709" i="47" s="1"/>
  <c r="K703" i="47"/>
  <c r="L703" i="47" s="1"/>
  <c r="J707" i="47"/>
  <c r="I707" i="47"/>
  <c r="E707" i="47"/>
  <c r="F707" i="47"/>
  <c r="G707" i="47"/>
  <c r="O707" i="47" s="1"/>
  <c r="P707" i="47" s="1"/>
  <c r="H707" i="47"/>
  <c r="Q707" i="47" s="1"/>
  <c r="R707" i="47" s="1"/>
  <c r="J713" i="47"/>
  <c r="I713" i="47"/>
  <c r="E713" i="47"/>
  <c r="F713" i="47"/>
  <c r="G713" i="47"/>
  <c r="O713" i="47" s="1"/>
  <c r="P713" i="47" s="1"/>
  <c r="H713" i="47"/>
  <c r="Q713" i="47" s="1"/>
  <c r="R713" i="47" s="1"/>
  <c r="J708" i="47"/>
  <c r="U708" i="47" s="1"/>
  <c r="V708" i="47" s="1"/>
  <c r="I708" i="47"/>
  <c r="S708" i="47" s="1"/>
  <c r="T708" i="47" s="1"/>
  <c r="E708" i="47"/>
  <c r="F708" i="47"/>
  <c r="G708" i="47"/>
  <c r="O708" i="47" s="1"/>
  <c r="P708" i="47" s="1"/>
  <c r="H708" i="47"/>
  <c r="Q708" i="47" s="1"/>
  <c r="R708" i="47" s="1"/>
  <c r="I702" i="47"/>
  <c r="S702" i="47" s="1"/>
  <c r="T702" i="47" s="1"/>
  <c r="J702" i="47"/>
  <c r="U702" i="47" s="1"/>
  <c r="V702" i="47" s="1"/>
  <c r="E702" i="47"/>
  <c r="F702" i="47"/>
  <c r="G702" i="47"/>
  <c r="O702" i="47" s="1"/>
  <c r="P702" i="47" s="1"/>
  <c r="H702" i="47"/>
  <c r="Q702" i="47" s="1"/>
  <c r="R702" i="47" s="1"/>
  <c r="AE708" i="47" l="1"/>
  <c r="AF708" i="47" s="1"/>
  <c r="AE707" i="47"/>
  <c r="AF707" i="47" s="1"/>
  <c r="AE713" i="47"/>
  <c r="AF713" i="47" s="1"/>
  <c r="AE702" i="47"/>
  <c r="AF702" i="47" s="1"/>
  <c r="K708" i="47"/>
  <c r="L708" i="47" s="1"/>
  <c r="K702" i="47"/>
  <c r="L702" i="47" s="1"/>
  <c r="K713" i="47"/>
  <c r="L713" i="47" s="1"/>
  <c r="U713" i="47"/>
  <c r="V713" i="47" s="1"/>
  <c r="AT205" i="51"/>
  <c r="U707" i="47"/>
  <c r="V707" i="47" s="1"/>
  <c r="M702" i="47"/>
  <c r="N702" i="47" s="1"/>
  <c r="M713" i="47"/>
  <c r="N713" i="47" s="1"/>
  <c r="K707" i="47"/>
  <c r="L707" i="47" s="1"/>
  <c r="M708" i="47"/>
  <c r="N708" i="47" s="1"/>
  <c r="M707" i="47"/>
  <c r="N707" i="47" s="1"/>
  <c r="S713" i="47"/>
  <c r="T713" i="47" s="1"/>
  <c r="S707" i="47"/>
  <c r="T707" i="47" s="1"/>
  <c r="I706" i="47"/>
  <c r="S706" i="47" s="1"/>
  <c r="T706" i="47" s="1"/>
  <c r="J706" i="47"/>
  <c r="E706" i="47"/>
  <c r="F706" i="47"/>
  <c r="G706" i="47"/>
  <c r="H706" i="47"/>
  <c r="J717" i="47"/>
  <c r="U717" i="47" s="1"/>
  <c r="V717" i="47" s="1"/>
  <c r="I717" i="47"/>
  <c r="S717" i="47" s="1"/>
  <c r="T717" i="47" s="1"/>
  <c r="E717" i="47"/>
  <c r="F717" i="47"/>
  <c r="G717" i="47"/>
  <c r="H717" i="47"/>
  <c r="J712" i="47"/>
  <c r="I712" i="47"/>
  <c r="S712" i="47" s="1"/>
  <c r="T712" i="47" s="1"/>
  <c r="E712" i="47"/>
  <c r="F712" i="47"/>
  <c r="G712" i="47"/>
  <c r="H712" i="47"/>
  <c r="J711" i="47"/>
  <c r="U711" i="47" s="1"/>
  <c r="V711" i="47" s="1"/>
  <c r="I711" i="47"/>
  <c r="S711" i="47" s="1"/>
  <c r="T711" i="47" s="1"/>
  <c r="E711" i="47"/>
  <c r="F711" i="47"/>
  <c r="G711" i="47"/>
  <c r="O711" i="47" s="1"/>
  <c r="P711" i="47" s="1"/>
  <c r="H711" i="47"/>
  <c r="Q711" i="47" s="1"/>
  <c r="R711" i="47" s="1"/>
  <c r="AE711" i="47" l="1"/>
  <c r="AF711" i="47" s="1"/>
  <c r="AE717" i="47"/>
  <c r="AF717" i="47" s="1"/>
  <c r="AE706" i="47"/>
  <c r="AF706" i="47" s="1"/>
  <c r="AE712" i="47"/>
  <c r="AF712" i="47" s="1"/>
  <c r="K706" i="47"/>
  <c r="L706" i="47" s="1"/>
  <c r="K712" i="47"/>
  <c r="L712" i="47" s="1"/>
  <c r="K711" i="47"/>
  <c r="L711" i="47" s="1"/>
  <c r="K717" i="47"/>
  <c r="L717" i="47" s="1"/>
  <c r="Q706" i="47"/>
  <c r="R706" i="47" s="1"/>
  <c r="O717" i="47"/>
  <c r="P717" i="47" s="1"/>
  <c r="O706" i="47"/>
  <c r="P706" i="47" s="1"/>
  <c r="Q717" i="47"/>
  <c r="R717" i="47" s="1"/>
  <c r="Q712" i="47"/>
  <c r="R712" i="47" s="1"/>
  <c r="M711" i="47"/>
  <c r="N711" i="47" s="1"/>
  <c r="M706" i="47"/>
  <c r="N706" i="47" s="1"/>
  <c r="U712" i="47"/>
  <c r="V712" i="47" s="1"/>
  <c r="O712" i="47"/>
  <c r="P712" i="47" s="1"/>
  <c r="M712" i="47"/>
  <c r="N712" i="47" s="1"/>
  <c r="M717" i="47"/>
  <c r="N717" i="47" s="1"/>
  <c r="U706" i="47"/>
  <c r="V706" i="47" s="1"/>
  <c r="J715" i="47"/>
  <c r="I715" i="47"/>
  <c r="S715" i="47" s="1"/>
  <c r="T715" i="47" s="1"/>
  <c r="E715" i="47"/>
  <c r="F715" i="47"/>
  <c r="G715" i="47"/>
  <c r="O715" i="47" s="1"/>
  <c r="P715" i="47" s="1"/>
  <c r="H715" i="47"/>
  <c r="J716" i="47"/>
  <c r="I716" i="47"/>
  <c r="E716" i="47"/>
  <c r="F716" i="47"/>
  <c r="G716" i="47"/>
  <c r="O716" i="47" s="1"/>
  <c r="P716" i="47" s="1"/>
  <c r="H716" i="47"/>
  <c r="Q716" i="47" s="1"/>
  <c r="R716" i="47" s="1"/>
  <c r="J721" i="47"/>
  <c r="I721" i="47"/>
  <c r="S721" i="47" s="1"/>
  <c r="T721" i="47" s="1"/>
  <c r="E721" i="47"/>
  <c r="F721" i="47"/>
  <c r="G721" i="47"/>
  <c r="O721" i="47" s="1"/>
  <c r="P721" i="47" s="1"/>
  <c r="H721" i="47"/>
  <c r="I710" i="47"/>
  <c r="J710" i="47"/>
  <c r="E710" i="47"/>
  <c r="F710" i="47"/>
  <c r="G710" i="47"/>
  <c r="O710" i="47" s="1"/>
  <c r="P710" i="47" s="1"/>
  <c r="H710" i="47"/>
  <c r="Q710" i="47" s="1"/>
  <c r="R710" i="47" s="1"/>
  <c r="AE721" i="47" l="1"/>
  <c r="AF721" i="47" s="1"/>
  <c r="AE715" i="47"/>
  <c r="AF715" i="47" s="1"/>
  <c r="AE716" i="47"/>
  <c r="AF716" i="47" s="1"/>
  <c r="AE710" i="47"/>
  <c r="AF710" i="47" s="1"/>
  <c r="K715" i="47"/>
  <c r="L715" i="47" s="1"/>
  <c r="S710" i="47"/>
  <c r="T710" i="47" s="1"/>
  <c r="U721" i="47"/>
  <c r="V721" i="47" s="1"/>
  <c r="U716" i="47"/>
  <c r="V716" i="47" s="1"/>
  <c r="AT208" i="51"/>
  <c r="U715" i="47"/>
  <c r="V715" i="47" s="1"/>
  <c r="Q715" i="47"/>
  <c r="R715" i="47" s="1"/>
  <c r="S716" i="47"/>
  <c r="T716" i="47" s="1"/>
  <c r="M721" i="47"/>
  <c r="N721" i="47" s="1"/>
  <c r="M716" i="47"/>
  <c r="N716" i="47" s="1"/>
  <c r="M715" i="47"/>
  <c r="N715" i="47" s="1"/>
  <c r="U710" i="47"/>
  <c r="V710" i="47" s="1"/>
  <c r="Q721" i="47"/>
  <c r="R721" i="47" s="1"/>
  <c r="M710" i="47"/>
  <c r="N710" i="47" s="1"/>
  <c r="K710" i="47"/>
  <c r="L710" i="47" s="1"/>
  <c r="K721" i="47"/>
  <c r="L721" i="47" s="1"/>
  <c r="K716" i="47"/>
  <c r="L716" i="47" s="1"/>
  <c r="AT207" i="51"/>
  <c r="AT206" i="51"/>
  <c r="I720" i="47"/>
  <c r="S720" i="47" s="1"/>
  <c r="T720" i="47" s="1"/>
  <c r="J720" i="47"/>
  <c r="U720" i="47" s="1"/>
  <c r="V720" i="47" s="1"/>
  <c r="E720" i="47"/>
  <c r="F720" i="47"/>
  <c r="G720" i="47"/>
  <c r="O720" i="47" s="1"/>
  <c r="P720" i="47" s="1"/>
  <c r="H720" i="47"/>
  <c r="Q720" i="47" s="1"/>
  <c r="R720" i="47" s="1"/>
  <c r="J725" i="47"/>
  <c r="I725" i="47"/>
  <c r="E725" i="47"/>
  <c r="F725" i="47"/>
  <c r="G725" i="47"/>
  <c r="O725" i="47" s="1"/>
  <c r="P725" i="47" s="1"/>
  <c r="H725" i="47"/>
  <c r="Q725" i="47" s="1"/>
  <c r="R725" i="47" s="1"/>
  <c r="J714" i="47"/>
  <c r="U714" i="47" s="1"/>
  <c r="V714" i="47" s="1"/>
  <c r="I714" i="47"/>
  <c r="S714" i="47" s="1"/>
  <c r="T714" i="47" s="1"/>
  <c r="E714" i="47"/>
  <c r="F714" i="47"/>
  <c r="G714" i="47"/>
  <c r="O714" i="47" s="1"/>
  <c r="P714" i="47" s="1"/>
  <c r="H714" i="47"/>
  <c r="J719" i="47"/>
  <c r="I719" i="47"/>
  <c r="E719" i="47"/>
  <c r="F719" i="47"/>
  <c r="G719" i="47"/>
  <c r="O719" i="47" s="1"/>
  <c r="P719" i="47" s="1"/>
  <c r="H719" i="47"/>
  <c r="Q719" i="47" s="1"/>
  <c r="R719" i="47" s="1"/>
  <c r="AE719" i="47" l="1"/>
  <c r="AF719" i="47" s="1"/>
  <c r="AE725" i="47"/>
  <c r="AF725" i="47" s="1"/>
  <c r="AE720" i="47"/>
  <c r="AF720" i="47" s="1"/>
  <c r="AE714" i="47"/>
  <c r="AF714" i="47" s="1"/>
  <c r="K719" i="47"/>
  <c r="L719" i="47" s="1"/>
  <c r="K714" i="47"/>
  <c r="L714" i="47" s="1"/>
  <c r="K720" i="47"/>
  <c r="L720" i="47" s="1"/>
  <c r="S719" i="47"/>
  <c r="T719" i="47" s="1"/>
  <c r="M719" i="47"/>
  <c r="N719" i="47" s="1"/>
  <c r="M714" i="47"/>
  <c r="N714" i="47" s="1"/>
  <c r="M725" i="47"/>
  <c r="N725" i="47" s="1"/>
  <c r="M720" i="47"/>
  <c r="N720" i="47" s="1"/>
  <c r="K725" i="47"/>
  <c r="L725" i="47" s="1"/>
  <c r="S725" i="47"/>
  <c r="T725" i="47" s="1"/>
  <c r="U719" i="47"/>
  <c r="V719" i="47" s="1"/>
  <c r="AT210" i="51"/>
  <c r="U725" i="47"/>
  <c r="V725" i="47" s="1"/>
  <c r="Q714" i="47"/>
  <c r="R714" i="47" s="1"/>
  <c r="I723" i="47"/>
  <c r="S723" i="47" s="1"/>
  <c r="T723" i="47" s="1"/>
  <c r="J723" i="47"/>
  <c r="U723" i="47" s="1"/>
  <c r="V723" i="47" s="1"/>
  <c r="E723" i="47"/>
  <c r="F723" i="47"/>
  <c r="G723" i="47"/>
  <c r="H723" i="47"/>
  <c r="J729" i="47"/>
  <c r="U729" i="47" s="1"/>
  <c r="V729" i="47" s="1"/>
  <c r="I729" i="47"/>
  <c r="S729" i="47" s="1"/>
  <c r="T729" i="47" s="1"/>
  <c r="E729" i="47"/>
  <c r="F729" i="47"/>
  <c r="G729" i="47"/>
  <c r="O729" i="47" s="1"/>
  <c r="P729" i="47" s="1"/>
  <c r="H729" i="47"/>
  <c r="Q729" i="47" s="1"/>
  <c r="R729" i="47" s="1"/>
  <c r="J718" i="47"/>
  <c r="I718" i="47"/>
  <c r="S718" i="47" s="1"/>
  <c r="T718" i="47" s="1"/>
  <c r="E718" i="47"/>
  <c r="F718" i="47"/>
  <c r="G718" i="47"/>
  <c r="O718" i="47" s="1"/>
  <c r="P718" i="47" s="1"/>
  <c r="H718" i="47"/>
  <c r="J724" i="47"/>
  <c r="I724" i="47"/>
  <c r="S724" i="47" s="1"/>
  <c r="T724" i="47" s="1"/>
  <c r="E724" i="47"/>
  <c r="F724" i="47"/>
  <c r="G724" i="47"/>
  <c r="H724" i="47"/>
  <c r="AE723" i="47" l="1"/>
  <c r="AF723" i="47" s="1"/>
  <c r="AE718" i="47"/>
  <c r="AF718" i="47" s="1"/>
  <c r="AE729" i="47"/>
  <c r="AF729" i="47" s="1"/>
  <c r="AE724" i="47"/>
  <c r="AF724" i="47" s="1"/>
  <c r="K723" i="47"/>
  <c r="L723" i="47" s="1"/>
  <c r="K724" i="47"/>
  <c r="L724" i="47" s="1"/>
  <c r="K729" i="47"/>
  <c r="L729" i="47" s="1"/>
  <c r="M729" i="47"/>
  <c r="N729" i="47" s="1"/>
  <c r="K718" i="47"/>
  <c r="L718" i="47" s="1"/>
  <c r="M724" i="47"/>
  <c r="N724" i="47" s="1"/>
  <c r="U724" i="47"/>
  <c r="V724" i="47" s="1"/>
  <c r="AT209" i="51"/>
  <c r="U718" i="47"/>
  <c r="V718" i="47" s="1"/>
  <c r="O724" i="47"/>
  <c r="P724" i="47" s="1"/>
  <c r="O723" i="47"/>
  <c r="P723" i="47" s="1"/>
  <c r="M718" i="47"/>
  <c r="N718" i="47" s="1"/>
  <c r="M723" i="47"/>
  <c r="N723" i="47" s="1"/>
  <c r="Q724" i="47"/>
  <c r="R724" i="47" s="1"/>
  <c r="Q718" i="47"/>
  <c r="R718" i="47" s="1"/>
  <c r="Q723" i="47"/>
  <c r="R723" i="47" s="1"/>
  <c r="J733" i="47"/>
  <c r="I733" i="47"/>
  <c r="S733" i="47" s="1"/>
  <c r="T733" i="47" s="1"/>
  <c r="E733" i="47"/>
  <c r="F733" i="47"/>
  <c r="G733" i="47"/>
  <c r="O733" i="47" s="1"/>
  <c r="P733" i="47" s="1"/>
  <c r="H733" i="47"/>
  <c r="J728" i="47"/>
  <c r="I728" i="47"/>
  <c r="E728" i="47"/>
  <c r="F728" i="47"/>
  <c r="G728" i="47"/>
  <c r="O728" i="47" s="1"/>
  <c r="P728" i="47" s="1"/>
  <c r="H728" i="47"/>
  <c r="Q728" i="47" s="1"/>
  <c r="R728" i="47" s="1"/>
  <c r="J722" i="47"/>
  <c r="I722" i="47"/>
  <c r="E722" i="47"/>
  <c r="F722" i="47"/>
  <c r="G722" i="47"/>
  <c r="O722" i="47" s="1"/>
  <c r="P722" i="47" s="1"/>
  <c r="H722" i="47"/>
  <c r="Q722" i="47" s="1"/>
  <c r="R722" i="47" s="1"/>
  <c r="J727" i="47"/>
  <c r="I727" i="47"/>
  <c r="S727" i="47" s="1"/>
  <c r="T727" i="47" s="1"/>
  <c r="E727" i="47"/>
  <c r="F727" i="47"/>
  <c r="G727" i="47"/>
  <c r="O727" i="47" s="1"/>
  <c r="P727" i="47" s="1"/>
  <c r="H727" i="47"/>
  <c r="AE722" i="47" l="1"/>
  <c r="AF722" i="47" s="1"/>
  <c r="AE733" i="47"/>
  <c r="AF733" i="47" s="1"/>
  <c r="AE727" i="47"/>
  <c r="AF727" i="47" s="1"/>
  <c r="AE728" i="47"/>
  <c r="AF728" i="47" s="1"/>
  <c r="K733" i="47"/>
  <c r="L733" i="47" s="1"/>
  <c r="K722" i="47"/>
  <c r="L722" i="47" s="1"/>
  <c r="Q733" i="47"/>
  <c r="R733" i="47" s="1"/>
  <c r="U728" i="47"/>
  <c r="V728" i="47" s="1"/>
  <c r="AT211" i="51"/>
  <c r="U727" i="47"/>
  <c r="V727" i="47" s="1"/>
  <c r="Q727" i="47"/>
  <c r="R727" i="47" s="1"/>
  <c r="M733" i="47"/>
  <c r="N733" i="47" s="1"/>
  <c r="M727" i="47"/>
  <c r="N727" i="47" s="1"/>
  <c r="K727" i="47"/>
  <c r="L727" i="47" s="1"/>
  <c r="U722" i="47"/>
  <c r="V722" i="47" s="1"/>
  <c r="U733" i="47"/>
  <c r="V733" i="47" s="1"/>
  <c r="M722" i="47"/>
  <c r="N722" i="47" s="1"/>
  <c r="M728" i="47"/>
  <c r="N728" i="47" s="1"/>
  <c r="K728" i="47"/>
  <c r="L728" i="47" s="1"/>
  <c r="S722" i="47"/>
  <c r="T722" i="47" s="1"/>
  <c r="S728" i="47"/>
  <c r="T728" i="47" s="1"/>
  <c r="I731" i="47"/>
  <c r="J731" i="47"/>
  <c r="E731" i="47"/>
  <c r="F731" i="47"/>
  <c r="G731" i="47"/>
  <c r="O731" i="47" s="1"/>
  <c r="P731" i="47" s="1"/>
  <c r="H731" i="47"/>
  <c r="Q731" i="47" s="1"/>
  <c r="R731" i="47" s="1"/>
  <c r="J732" i="47"/>
  <c r="U732" i="47" s="1"/>
  <c r="V732" i="47" s="1"/>
  <c r="I732" i="47"/>
  <c r="S732" i="47" s="1"/>
  <c r="T732" i="47" s="1"/>
  <c r="E732" i="47"/>
  <c r="F732" i="47"/>
  <c r="G732" i="47"/>
  <c r="O732" i="47" s="1"/>
  <c r="P732" i="47" s="1"/>
  <c r="H732" i="47"/>
  <c r="J737" i="47"/>
  <c r="I737" i="47"/>
  <c r="E737" i="47"/>
  <c r="F737" i="47"/>
  <c r="G737" i="47"/>
  <c r="O737" i="47" s="1"/>
  <c r="P737" i="47" s="1"/>
  <c r="H737" i="47"/>
  <c r="Q737" i="47" s="1"/>
  <c r="R737" i="47" s="1"/>
  <c r="J726" i="47"/>
  <c r="U726" i="47" s="1"/>
  <c r="V726" i="47" s="1"/>
  <c r="I726" i="47"/>
  <c r="S726" i="47" s="1"/>
  <c r="T726" i="47" s="1"/>
  <c r="E726" i="47"/>
  <c r="F726" i="47"/>
  <c r="G726" i="47"/>
  <c r="O726" i="47" s="1"/>
  <c r="P726" i="47" s="1"/>
  <c r="H726" i="47"/>
  <c r="Q726" i="47" s="1"/>
  <c r="R726" i="47" s="1"/>
  <c r="AE731" i="47" l="1"/>
  <c r="AF731" i="47" s="1"/>
  <c r="AE726" i="47"/>
  <c r="AF726" i="47" s="1"/>
  <c r="AE737" i="47"/>
  <c r="AF737" i="47" s="1"/>
  <c r="AE732" i="47"/>
  <c r="AF732" i="47" s="1"/>
  <c r="K731" i="47"/>
  <c r="L731" i="47" s="1"/>
  <c r="K732" i="47"/>
  <c r="L732" i="47" s="1"/>
  <c r="K726" i="47"/>
  <c r="L726" i="47" s="1"/>
  <c r="K737" i="47"/>
  <c r="L737" i="47" s="1"/>
  <c r="U731" i="47"/>
  <c r="V731" i="47" s="1"/>
  <c r="S737" i="47"/>
  <c r="T737" i="47" s="1"/>
  <c r="U737" i="47"/>
  <c r="V737" i="47" s="1"/>
  <c r="S731" i="47"/>
  <c r="T731" i="47" s="1"/>
  <c r="Q732" i="47"/>
  <c r="R732" i="47" s="1"/>
  <c r="M726" i="47"/>
  <c r="N726" i="47" s="1"/>
  <c r="M737" i="47"/>
  <c r="N737" i="47" s="1"/>
  <c r="M732" i="47"/>
  <c r="N732" i="47" s="1"/>
  <c r="M731" i="47"/>
  <c r="N731" i="47" s="1"/>
  <c r="J736" i="47"/>
  <c r="I736" i="47"/>
  <c r="S736" i="47" s="1"/>
  <c r="T736" i="47" s="1"/>
  <c r="E736" i="47"/>
  <c r="F736" i="47"/>
  <c r="G736" i="47"/>
  <c r="O736" i="47" s="1"/>
  <c r="P736" i="47" s="1"/>
  <c r="H736" i="47"/>
  <c r="J730" i="47"/>
  <c r="I730" i="47"/>
  <c r="S730" i="47" s="1"/>
  <c r="T730" i="47" s="1"/>
  <c r="E730" i="47"/>
  <c r="F730" i="47"/>
  <c r="G730" i="47"/>
  <c r="H730" i="47"/>
  <c r="J741" i="47"/>
  <c r="U741" i="47" s="1"/>
  <c r="V741" i="47" s="1"/>
  <c r="I741" i="47"/>
  <c r="S741" i="47" s="1"/>
  <c r="T741" i="47" s="1"/>
  <c r="E741" i="47"/>
  <c r="F741" i="47"/>
  <c r="G741" i="47"/>
  <c r="H741" i="47"/>
  <c r="J735" i="47"/>
  <c r="I735" i="47"/>
  <c r="S735" i="47" s="1"/>
  <c r="T735" i="47" s="1"/>
  <c r="E735" i="47"/>
  <c r="F735" i="47"/>
  <c r="G735" i="47"/>
  <c r="H735" i="47"/>
  <c r="AE735" i="47" l="1"/>
  <c r="AF735" i="47" s="1"/>
  <c r="AE730" i="47"/>
  <c r="AF730" i="47" s="1"/>
  <c r="AE741" i="47"/>
  <c r="AF741" i="47" s="1"/>
  <c r="AE736" i="47"/>
  <c r="AF736" i="47" s="1"/>
  <c r="K741" i="47"/>
  <c r="L741" i="47" s="1"/>
  <c r="K735" i="47"/>
  <c r="L735" i="47" s="1"/>
  <c r="K730" i="47"/>
  <c r="L730" i="47" s="1"/>
  <c r="O741" i="47"/>
  <c r="P741" i="47" s="1"/>
  <c r="AT214" i="51"/>
  <c r="U735" i="47"/>
  <c r="V735" i="47" s="1"/>
  <c r="U730" i="47"/>
  <c r="V730" i="47" s="1"/>
  <c r="U736" i="47"/>
  <c r="V736" i="47" s="1"/>
  <c r="Q735" i="47"/>
  <c r="R735" i="47" s="1"/>
  <c r="Q741" i="47"/>
  <c r="R741" i="47" s="1"/>
  <c r="Q730" i="47"/>
  <c r="R730" i="47" s="1"/>
  <c r="Q736" i="47"/>
  <c r="R736" i="47" s="1"/>
  <c r="O730" i="47"/>
  <c r="P730" i="47" s="1"/>
  <c r="M735" i="47"/>
  <c r="N735" i="47" s="1"/>
  <c r="O735" i="47"/>
  <c r="P735" i="47" s="1"/>
  <c r="M741" i="47"/>
  <c r="N741" i="47" s="1"/>
  <c r="M730" i="47"/>
  <c r="N730" i="47" s="1"/>
  <c r="M736" i="47"/>
  <c r="N736" i="47" s="1"/>
  <c r="K736" i="47"/>
  <c r="L736" i="47" s="1"/>
  <c r="AT212" i="51"/>
  <c r="AT213" i="51"/>
  <c r="J739" i="47"/>
  <c r="I739" i="47"/>
  <c r="S739" i="47" s="1"/>
  <c r="T739" i="47" s="1"/>
  <c r="E739" i="47"/>
  <c r="F739" i="47"/>
  <c r="G739" i="47"/>
  <c r="O739" i="47" s="1"/>
  <c r="P739" i="47" s="1"/>
  <c r="H739" i="47"/>
  <c r="J734" i="47"/>
  <c r="I734" i="47"/>
  <c r="E734" i="47"/>
  <c r="F734" i="47"/>
  <c r="G734" i="47"/>
  <c r="O734" i="47" s="1"/>
  <c r="P734" i="47" s="1"/>
  <c r="H734" i="47"/>
  <c r="Q734" i="47" s="1"/>
  <c r="R734" i="47" s="1"/>
  <c r="J740" i="47"/>
  <c r="I740" i="47"/>
  <c r="E740" i="47"/>
  <c r="F740" i="47"/>
  <c r="G740" i="47"/>
  <c r="O740" i="47" s="1"/>
  <c r="P740" i="47" s="1"/>
  <c r="H740" i="47"/>
  <c r="Q740" i="47" s="1"/>
  <c r="R740" i="47" s="1"/>
  <c r="J745" i="47"/>
  <c r="I745" i="47"/>
  <c r="S745" i="47" s="1"/>
  <c r="T745" i="47" s="1"/>
  <c r="E745" i="47"/>
  <c r="F745" i="47"/>
  <c r="G745" i="47"/>
  <c r="O745" i="47" s="1"/>
  <c r="P745" i="47" s="1"/>
  <c r="H745" i="47"/>
  <c r="AE734" i="47" l="1"/>
  <c r="AF734" i="47" s="1"/>
  <c r="AE745" i="47"/>
  <c r="AF745" i="47" s="1"/>
  <c r="AE739" i="47"/>
  <c r="AF739" i="47" s="1"/>
  <c r="AE740" i="47"/>
  <c r="AF740" i="47" s="1"/>
  <c r="K740" i="47"/>
  <c r="L740" i="47" s="1"/>
  <c r="Q745" i="47"/>
  <c r="R745" i="47" s="1"/>
  <c r="Q739" i="47"/>
  <c r="R739" i="47" s="1"/>
  <c r="M745" i="47"/>
  <c r="N745" i="47" s="1"/>
  <c r="M734" i="47"/>
  <c r="N734" i="47" s="1"/>
  <c r="M739" i="47"/>
  <c r="N739" i="47" s="1"/>
  <c r="K734" i="47"/>
  <c r="L734" i="47" s="1"/>
  <c r="M740" i="47"/>
  <c r="N740" i="47" s="1"/>
  <c r="K745" i="47"/>
  <c r="L745" i="47" s="1"/>
  <c r="K739" i="47"/>
  <c r="L739" i="47" s="1"/>
  <c r="S740" i="47"/>
  <c r="T740" i="47" s="1"/>
  <c r="S734" i="47"/>
  <c r="T734" i="47" s="1"/>
  <c r="AT216" i="51"/>
  <c r="U745" i="47"/>
  <c r="V745" i="47" s="1"/>
  <c r="U740" i="47"/>
  <c r="V740" i="47" s="1"/>
  <c r="U734" i="47"/>
  <c r="V734" i="47" s="1"/>
  <c r="U739" i="47"/>
  <c r="V739" i="47" s="1"/>
  <c r="J749" i="47"/>
  <c r="I749" i="47"/>
  <c r="E749" i="47"/>
  <c r="F749" i="47"/>
  <c r="G749" i="47"/>
  <c r="O749" i="47" s="1"/>
  <c r="P749" i="47" s="1"/>
  <c r="H749" i="47"/>
  <c r="Q749" i="47" s="1"/>
  <c r="R749" i="47" s="1"/>
  <c r="J738" i="47"/>
  <c r="I738" i="47"/>
  <c r="S738" i="47" s="1"/>
  <c r="T738" i="47" s="1"/>
  <c r="E738" i="47"/>
  <c r="F738" i="47"/>
  <c r="G738" i="47"/>
  <c r="O738" i="47" s="1"/>
  <c r="P738" i="47" s="1"/>
  <c r="H738" i="47"/>
  <c r="Q738" i="47" s="1"/>
  <c r="R738" i="47" s="1"/>
  <c r="J744" i="47"/>
  <c r="U744" i="47" s="1"/>
  <c r="V744" i="47" s="1"/>
  <c r="I744" i="47"/>
  <c r="S744" i="47" s="1"/>
  <c r="T744" i="47" s="1"/>
  <c r="E744" i="47"/>
  <c r="F744" i="47"/>
  <c r="G744" i="47"/>
  <c r="O744" i="47" s="1"/>
  <c r="P744" i="47" s="1"/>
  <c r="H744" i="47"/>
  <c r="Q744" i="47" s="1"/>
  <c r="R744" i="47" s="1"/>
  <c r="J743" i="47"/>
  <c r="I743" i="47"/>
  <c r="E743" i="47"/>
  <c r="F743" i="47"/>
  <c r="G743" i="47"/>
  <c r="O743" i="47" s="1"/>
  <c r="P743" i="47" s="1"/>
  <c r="H743" i="47"/>
  <c r="Q743" i="47" s="1"/>
  <c r="R743" i="47" s="1"/>
  <c r="AE744" i="47" l="1"/>
  <c r="AF744" i="47" s="1"/>
  <c r="AE749" i="47"/>
  <c r="AF749" i="47" s="1"/>
  <c r="AE738" i="47"/>
  <c r="AF738" i="47" s="1"/>
  <c r="AE743" i="47"/>
  <c r="AF743" i="47" s="1"/>
  <c r="K749" i="47"/>
  <c r="L749" i="47" s="1"/>
  <c r="K744" i="47"/>
  <c r="L744" i="47" s="1"/>
  <c r="K738" i="47"/>
  <c r="L738" i="47" s="1"/>
  <c r="U743" i="47"/>
  <c r="V743" i="47" s="1"/>
  <c r="AT215" i="51"/>
  <c r="U738" i="47"/>
  <c r="V738" i="47" s="1"/>
  <c r="U749" i="47"/>
  <c r="V749" i="47" s="1"/>
  <c r="M749" i="47"/>
  <c r="N749" i="47" s="1"/>
  <c r="M743" i="47"/>
  <c r="N743" i="47" s="1"/>
  <c r="M738" i="47"/>
  <c r="N738" i="47" s="1"/>
  <c r="K743" i="47"/>
  <c r="L743" i="47" s="1"/>
  <c r="M744" i="47"/>
  <c r="N744" i="47" s="1"/>
  <c r="S743" i="47"/>
  <c r="T743" i="47" s="1"/>
  <c r="S749" i="47"/>
  <c r="T749" i="47" s="1"/>
  <c r="J742" i="47"/>
  <c r="I742" i="47"/>
  <c r="S742" i="47" s="1"/>
  <c r="T742" i="47" s="1"/>
  <c r="E742" i="47"/>
  <c r="F742" i="47"/>
  <c r="G742" i="47"/>
  <c r="H742" i="47"/>
  <c r="J747" i="47"/>
  <c r="I747" i="47"/>
  <c r="S747" i="47" s="1"/>
  <c r="T747" i="47" s="1"/>
  <c r="E747" i="47"/>
  <c r="F747" i="47"/>
  <c r="G747" i="47"/>
  <c r="O747" i="47" s="1"/>
  <c r="P747" i="47" s="1"/>
  <c r="H747" i="47"/>
  <c r="Q747" i="47" s="1"/>
  <c r="R747" i="47" s="1"/>
  <c r="I753" i="47"/>
  <c r="S753" i="47" s="1"/>
  <c r="T753" i="47" s="1"/>
  <c r="J753" i="47"/>
  <c r="U753" i="47" s="1"/>
  <c r="V753" i="47" s="1"/>
  <c r="E753" i="47"/>
  <c r="F753" i="47"/>
  <c r="G753" i="47"/>
  <c r="H753" i="47"/>
  <c r="J748" i="47"/>
  <c r="I748" i="47"/>
  <c r="S748" i="47" s="1"/>
  <c r="T748" i="47" s="1"/>
  <c r="E748" i="47"/>
  <c r="F748" i="47"/>
  <c r="G748" i="47"/>
  <c r="H748" i="47"/>
  <c r="AE753" i="47" l="1"/>
  <c r="AF753" i="47" s="1"/>
  <c r="AE742" i="47"/>
  <c r="AF742" i="47" s="1"/>
  <c r="AE748" i="47"/>
  <c r="AF748" i="47" s="1"/>
  <c r="AE747" i="47"/>
  <c r="AF747" i="47" s="1"/>
  <c r="K742" i="47"/>
  <c r="L742" i="47" s="1"/>
  <c r="K747" i="47"/>
  <c r="L747" i="47" s="1"/>
  <c r="K753" i="47"/>
  <c r="L753" i="47" s="1"/>
  <c r="K748" i="47"/>
  <c r="L748" i="47" s="1"/>
  <c r="Q753" i="47"/>
  <c r="R753" i="47" s="1"/>
  <c r="Q742" i="47"/>
  <c r="R742" i="47" s="1"/>
  <c r="O742" i="47"/>
  <c r="P742" i="47" s="1"/>
  <c r="Q748" i="47"/>
  <c r="R748" i="47" s="1"/>
  <c r="O748" i="47"/>
  <c r="P748" i="47" s="1"/>
  <c r="O753" i="47"/>
  <c r="P753" i="47" s="1"/>
  <c r="M748" i="47"/>
  <c r="N748" i="47" s="1"/>
  <c r="M753" i="47"/>
  <c r="N753" i="47" s="1"/>
  <c r="M747" i="47"/>
  <c r="N747" i="47" s="1"/>
  <c r="M742" i="47"/>
  <c r="N742" i="47" s="1"/>
  <c r="U748" i="47"/>
  <c r="V748" i="47" s="1"/>
  <c r="AT217" i="51"/>
  <c r="U747" i="47"/>
  <c r="V747" i="47" s="1"/>
  <c r="U742" i="47"/>
  <c r="V742" i="47" s="1"/>
  <c r="J751" i="47"/>
  <c r="I751" i="47"/>
  <c r="S751" i="47" s="1"/>
  <c r="T751" i="47" s="1"/>
  <c r="E751" i="47"/>
  <c r="F751" i="47"/>
  <c r="G751" i="47"/>
  <c r="O751" i="47" s="1"/>
  <c r="P751" i="47" s="1"/>
  <c r="H751" i="47"/>
  <c r="I752" i="47"/>
  <c r="J752" i="47"/>
  <c r="E752" i="47"/>
  <c r="F752" i="47"/>
  <c r="G752" i="47"/>
  <c r="O752" i="47" s="1"/>
  <c r="P752" i="47" s="1"/>
  <c r="H752" i="47"/>
  <c r="Q752" i="47" s="1"/>
  <c r="R752" i="47" s="1"/>
  <c r="J746" i="47"/>
  <c r="I746" i="47"/>
  <c r="E746" i="47"/>
  <c r="F746" i="47"/>
  <c r="G746" i="47"/>
  <c r="O746" i="47" s="1"/>
  <c r="P746" i="47" s="1"/>
  <c r="H746" i="47"/>
  <c r="Q746" i="47" s="1"/>
  <c r="R746" i="47" s="1"/>
  <c r="J757" i="47"/>
  <c r="I757" i="47"/>
  <c r="S757" i="47" s="1"/>
  <c r="T757" i="47" s="1"/>
  <c r="E757" i="47"/>
  <c r="F757" i="47"/>
  <c r="G757" i="47"/>
  <c r="O757" i="47" s="1"/>
  <c r="P757" i="47" s="1"/>
  <c r="H757" i="47"/>
  <c r="AE757" i="47" l="1"/>
  <c r="AF757" i="47" s="1"/>
  <c r="AE752" i="47"/>
  <c r="AF752" i="47" s="1"/>
  <c r="AE746" i="47"/>
  <c r="AF746" i="47" s="1"/>
  <c r="AE751" i="47"/>
  <c r="AF751" i="47" s="1"/>
  <c r="K751" i="47"/>
  <c r="L751" i="47" s="1"/>
  <c r="Q751" i="47"/>
  <c r="R751" i="47" s="1"/>
  <c r="M757" i="47"/>
  <c r="N757" i="47" s="1"/>
  <c r="M746" i="47"/>
  <c r="N746" i="47" s="1"/>
  <c r="M752" i="47"/>
  <c r="N752" i="47" s="1"/>
  <c r="M751" i="47"/>
  <c r="N751" i="47" s="1"/>
  <c r="K746" i="47"/>
  <c r="L746" i="47" s="1"/>
  <c r="Q757" i="47"/>
  <c r="R757" i="47" s="1"/>
  <c r="K757" i="47"/>
  <c r="L757" i="47" s="1"/>
  <c r="K752" i="47"/>
  <c r="L752" i="47" s="1"/>
  <c r="S746" i="47"/>
  <c r="T746" i="47" s="1"/>
  <c r="U752" i="47"/>
  <c r="V752" i="47" s="1"/>
  <c r="U757" i="47"/>
  <c r="V757" i="47" s="1"/>
  <c r="U746" i="47"/>
  <c r="V746" i="47" s="1"/>
  <c r="S752" i="47"/>
  <c r="T752" i="47" s="1"/>
  <c r="U751" i="47"/>
  <c r="V751" i="47" s="1"/>
  <c r="J750" i="47"/>
  <c r="U750" i="47" s="1"/>
  <c r="V750" i="47" s="1"/>
  <c r="I750" i="47"/>
  <c r="S750" i="47" s="1"/>
  <c r="T750" i="47" s="1"/>
  <c r="E750" i="47"/>
  <c r="F750" i="47"/>
  <c r="G750" i="47"/>
  <c r="O750" i="47" s="1"/>
  <c r="P750" i="47" s="1"/>
  <c r="H750" i="47"/>
  <c r="I756" i="47"/>
  <c r="S756" i="47" s="1"/>
  <c r="T756" i="47" s="1"/>
  <c r="J756" i="47"/>
  <c r="U756" i="47" s="1"/>
  <c r="V756" i="47" s="1"/>
  <c r="E756" i="47"/>
  <c r="F756" i="47"/>
  <c r="G756" i="47"/>
  <c r="O756" i="47" s="1"/>
  <c r="P756" i="47" s="1"/>
  <c r="H756" i="47"/>
  <c r="Q756" i="47" s="1"/>
  <c r="R756" i="47" s="1"/>
  <c r="J755" i="47"/>
  <c r="I755" i="47"/>
  <c r="E755" i="47"/>
  <c r="F755" i="47"/>
  <c r="G755" i="47"/>
  <c r="O755" i="47" s="1"/>
  <c r="P755" i="47" s="1"/>
  <c r="H755" i="47"/>
  <c r="Q755" i="47" s="1"/>
  <c r="R755" i="47" s="1"/>
  <c r="J761" i="47"/>
  <c r="I761" i="47"/>
  <c r="E761" i="47"/>
  <c r="F761" i="47"/>
  <c r="G761" i="47"/>
  <c r="O761" i="47" s="1"/>
  <c r="P761" i="47" s="1"/>
  <c r="H761" i="47"/>
  <c r="Q761" i="47" s="1"/>
  <c r="R761" i="47" s="1"/>
  <c r="AE755" i="47" l="1"/>
  <c r="AF755" i="47" s="1"/>
  <c r="AE756" i="47"/>
  <c r="AF756" i="47" s="1"/>
  <c r="AE750" i="47"/>
  <c r="AF750" i="47" s="1"/>
  <c r="AE761" i="47"/>
  <c r="AF761" i="47" s="1"/>
  <c r="K755" i="47"/>
  <c r="L755" i="47" s="1"/>
  <c r="K756" i="47"/>
  <c r="L756" i="47" s="1"/>
  <c r="K750" i="47"/>
  <c r="L750" i="47" s="1"/>
  <c r="S761" i="47"/>
  <c r="T761" i="47" s="1"/>
  <c r="S755" i="47"/>
  <c r="T755" i="47" s="1"/>
  <c r="U761" i="47"/>
  <c r="V761" i="47" s="1"/>
  <c r="AT220" i="51"/>
  <c r="U755" i="47"/>
  <c r="V755" i="47" s="1"/>
  <c r="Q750" i="47"/>
  <c r="R750" i="47" s="1"/>
  <c r="M761" i="47"/>
  <c r="N761" i="47" s="1"/>
  <c r="M756" i="47"/>
  <c r="N756" i="47" s="1"/>
  <c r="M750" i="47"/>
  <c r="N750" i="47" s="1"/>
  <c r="M755" i="47"/>
  <c r="N755" i="47" s="1"/>
  <c r="K761" i="47"/>
  <c r="L761" i="47" s="1"/>
  <c r="AT218" i="51"/>
  <c r="AT219" i="51"/>
  <c r="J765" i="47"/>
  <c r="I765" i="47"/>
  <c r="S765" i="47" s="1"/>
  <c r="T765" i="47" s="1"/>
  <c r="E765" i="47"/>
  <c r="F765" i="47"/>
  <c r="G765" i="47"/>
  <c r="O765" i="47" s="1"/>
  <c r="P765" i="47" s="1"/>
  <c r="H765" i="47"/>
  <c r="Q765" i="47" s="1"/>
  <c r="R765" i="47" s="1"/>
  <c r="I759" i="47"/>
  <c r="S759" i="47" s="1"/>
  <c r="T759" i="47" s="1"/>
  <c r="J759" i="47"/>
  <c r="U759" i="47" s="1"/>
  <c r="V759" i="47" s="1"/>
  <c r="E759" i="47"/>
  <c r="F759" i="47"/>
  <c r="G759" i="47"/>
  <c r="H759" i="47"/>
  <c r="J760" i="47"/>
  <c r="I760" i="47"/>
  <c r="S760" i="47" s="1"/>
  <c r="T760" i="47" s="1"/>
  <c r="E760" i="47"/>
  <c r="F760" i="47"/>
  <c r="G760" i="47"/>
  <c r="H760" i="47"/>
  <c r="J754" i="47"/>
  <c r="I754" i="47"/>
  <c r="S754" i="47" s="1"/>
  <c r="T754" i="47" s="1"/>
  <c r="E754" i="47"/>
  <c r="F754" i="47"/>
  <c r="G754" i="47"/>
  <c r="O754" i="47" s="1"/>
  <c r="P754" i="47" s="1"/>
  <c r="H754" i="47"/>
  <c r="AE765" i="47" l="1"/>
  <c r="AF765" i="47" s="1"/>
  <c r="AE760" i="47"/>
  <c r="AF760" i="47" s="1"/>
  <c r="AE759" i="47"/>
  <c r="AF759" i="47" s="1"/>
  <c r="AE754" i="47"/>
  <c r="AF754" i="47" s="1"/>
  <c r="K765" i="47"/>
  <c r="L765" i="47" s="1"/>
  <c r="K760" i="47"/>
  <c r="L760" i="47" s="1"/>
  <c r="K759" i="47"/>
  <c r="L759" i="47" s="1"/>
  <c r="K754" i="47"/>
  <c r="L754" i="47" s="1"/>
  <c r="M754" i="47"/>
  <c r="N754" i="47" s="1"/>
  <c r="U754" i="47"/>
  <c r="V754" i="47" s="1"/>
  <c r="U760" i="47"/>
  <c r="V760" i="47" s="1"/>
  <c r="AT222" i="51"/>
  <c r="U765" i="47"/>
  <c r="V765" i="47" s="1"/>
  <c r="Q754" i="47"/>
  <c r="R754" i="47" s="1"/>
  <c r="Q760" i="47"/>
  <c r="R760" i="47" s="1"/>
  <c r="Q759" i="47"/>
  <c r="R759" i="47" s="1"/>
  <c r="O760" i="47"/>
  <c r="P760" i="47" s="1"/>
  <c r="O759" i="47"/>
  <c r="P759" i="47" s="1"/>
  <c r="M760" i="47"/>
  <c r="N760" i="47" s="1"/>
  <c r="M759" i="47"/>
  <c r="N759" i="47" s="1"/>
  <c r="M765" i="47"/>
  <c r="N765" i="47" s="1"/>
  <c r="J758" i="47"/>
  <c r="I758" i="47"/>
  <c r="E758" i="47"/>
  <c r="F758" i="47"/>
  <c r="G758" i="47"/>
  <c r="O758" i="47" s="1"/>
  <c r="P758" i="47" s="1"/>
  <c r="H758" i="47"/>
  <c r="Q758" i="47" s="1"/>
  <c r="R758" i="47" s="1"/>
  <c r="I764" i="47"/>
  <c r="J764" i="47"/>
  <c r="E764" i="47"/>
  <c r="F764" i="47"/>
  <c r="G764" i="47"/>
  <c r="O764" i="47" s="1"/>
  <c r="P764" i="47" s="1"/>
  <c r="H764" i="47"/>
  <c r="Q764" i="47" s="1"/>
  <c r="R764" i="47" s="1"/>
  <c r="J763" i="47"/>
  <c r="I763" i="47"/>
  <c r="S763" i="47" s="1"/>
  <c r="T763" i="47" s="1"/>
  <c r="E763" i="47"/>
  <c r="F763" i="47"/>
  <c r="G763" i="47"/>
  <c r="O763" i="47" s="1"/>
  <c r="P763" i="47" s="1"/>
  <c r="H763" i="47"/>
  <c r="J769" i="47"/>
  <c r="I769" i="47"/>
  <c r="S769" i="47" s="1"/>
  <c r="T769" i="47" s="1"/>
  <c r="E769" i="47"/>
  <c r="F769" i="47"/>
  <c r="G769" i="47"/>
  <c r="O769" i="47" s="1"/>
  <c r="P769" i="47" s="1"/>
  <c r="H769" i="47"/>
  <c r="AE758" i="47" l="1"/>
  <c r="AF758" i="47" s="1"/>
  <c r="AE763" i="47"/>
  <c r="AF763" i="47" s="1"/>
  <c r="AE764" i="47"/>
  <c r="AF764" i="47" s="1"/>
  <c r="AE769" i="47"/>
  <c r="AF769" i="47" s="1"/>
  <c r="K758" i="47"/>
  <c r="L758" i="47" s="1"/>
  <c r="K769" i="47"/>
  <c r="L769" i="47" s="1"/>
  <c r="M758" i="47"/>
  <c r="N758" i="47" s="1"/>
  <c r="Q769" i="47"/>
  <c r="R769" i="47" s="1"/>
  <c r="Q763" i="47"/>
  <c r="R763" i="47" s="1"/>
  <c r="M769" i="47"/>
  <c r="N769" i="47" s="1"/>
  <c r="M764" i="47"/>
  <c r="N764" i="47" s="1"/>
  <c r="K763" i="47"/>
  <c r="L763" i="47" s="1"/>
  <c r="K764" i="47"/>
  <c r="L764" i="47" s="1"/>
  <c r="U764" i="47"/>
  <c r="V764" i="47" s="1"/>
  <c r="S758" i="47"/>
  <c r="T758" i="47" s="1"/>
  <c r="M763" i="47"/>
  <c r="N763" i="47" s="1"/>
  <c r="U769" i="47"/>
  <c r="V769" i="47" s="1"/>
  <c r="U763" i="47"/>
  <c r="V763" i="47" s="1"/>
  <c r="S764" i="47"/>
  <c r="T764" i="47" s="1"/>
  <c r="AT221" i="51"/>
  <c r="U758" i="47"/>
  <c r="V758" i="47" s="1"/>
  <c r="J773" i="47"/>
  <c r="I773" i="47"/>
  <c r="E773" i="47"/>
  <c r="F773" i="47"/>
  <c r="G773" i="47"/>
  <c r="O773" i="47" s="1"/>
  <c r="P773" i="47" s="1"/>
  <c r="H773" i="47"/>
  <c r="Q773" i="47" s="1"/>
  <c r="R773" i="47" s="1"/>
  <c r="I767" i="47"/>
  <c r="J767" i="47"/>
  <c r="E767" i="47"/>
  <c r="F767" i="47"/>
  <c r="G767" i="47"/>
  <c r="O767" i="47" s="1"/>
  <c r="P767" i="47" s="1"/>
  <c r="H767" i="47"/>
  <c r="Q767" i="47" s="1"/>
  <c r="R767" i="47" s="1"/>
  <c r="J768" i="47"/>
  <c r="U768" i="47" s="1"/>
  <c r="V768" i="47" s="1"/>
  <c r="I768" i="47"/>
  <c r="S768" i="47" s="1"/>
  <c r="T768" i="47" s="1"/>
  <c r="E768" i="47"/>
  <c r="F768" i="47"/>
  <c r="G768" i="47"/>
  <c r="O768" i="47" s="1"/>
  <c r="P768" i="47" s="1"/>
  <c r="H768" i="47"/>
  <c r="J762" i="47"/>
  <c r="U762" i="47" s="1"/>
  <c r="V762" i="47" s="1"/>
  <c r="I762" i="47"/>
  <c r="S762" i="47" s="1"/>
  <c r="T762" i="47" s="1"/>
  <c r="E762" i="47"/>
  <c r="F762" i="47"/>
  <c r="G762" i="47"/>
  <c r="O762" i="47" s="1"/>
  <c r="P762" i="47" s="1"/>
  <c r="H762" i="47"/>
  <c r="Q762" i="47" s="1"/>
  <c r="R762" i="47" s="1"/>
  <c r="AE773" i="47" l="1"/>
  <c r="AF773" i="47" s="1"/>
  <c r="AE768" i="47"/>
  <c r="AF768" i="47" s="1"/>
  <c r="AE767" i="47"/>
  <c r="AF767" i="47" s="1"/>
  <c r="AE762" i="47"/>
  <c r="AF762" i="47" s="1"/>
  <c r="K768" i="47"/>
  <c r="L768" i="47" s="1"/>
  <c r="K767" i="47"/>
  <c r="L767" i="47" s="1"/>
  <c r="K773" i="47"/>
  <c r="L773" i="47" s="1"/>
  <c r="K762" i="47"/>
  <c r="L762" i="47" s="1"/>
  <c r="AT223" i="51"/>
  <c r="U767" i="47"/>
  <c r="V767" i="47" s="1"/>
  <c r="S773" i="47"/>
  <c r="T773" i="47" s="1"/>
  <c r="S767" i="47"/>
  <c r="T767" i="47" s="1"/>
  <c r="U773" i="47"/>
  <c r="V773" i="47" s="1"/>
  <c r="Q768" i="47"/>
  <c r="R768" i="47" s="1"/>
  <c r="M762" i="47"/>
  <c r="N762" i="47" s="1"/>
  <c r="M768" i="47"/>
  <c r="N768" i="47" s="1"/>
  <c r="M767" i="47"/>
  <c r="N767" i="47" s="1"/>
  <c r="M773" i="47"/>
  <c r="N773" i="47" s="1"/>
  <c r="J777" i="47"/>
  <c r="U777" i="47" s="1"/>
  <c r="V777" i="47" s="1"/>
  <c r="I777" i="47"/>
  <c r="S777" i="47" s="1"/>
  <c r="T777" i="47" s="1"/>
  <c r="E777" i="47"/>
  <c r="F777" i="47"/>
  <c r="G777" i="47"/>
  <c r="H777" i="47"/>
  <c r="I766" i="47"/>
  <c r="S766" i="47" s="1"/>
  <c r="T766" i="47" s="1"/>
  <c r="J766" i="47"/>
  <c r="E766" i="47"/>
  <c r="F766" i="47"/>
  <c r="G766" i="47"/>
  <c r="H766" i="47"/>
  <c r="J772" i="47"/>
  <c r="I772" i="47"/>
  <c r="S772" i="47" s="1"/>
  <c r="T772" i="47" s="1"/>
  <c r="E772" i="47"/>
  <c r="F772" i="47"/>
  <c r="G772" i="47"/>
  <c r="O772" i="47" s="1"/>
  <c r="P772" i="47" s="1"/>
  <c r="H772" i="47"/>
  <c r="J771" i="47"/>
  <c r="U771" i="47" s="1"/>
  <c r="V771" i="47" s="1"/>
  <c r="I771" i="47"/>
  <c r="S771" i="47" s="1"/>
  <c r="T771" i="47" s="1"/>
  <c r="E771" i="47"/>
  <c r="F771" i="47"/>
  <c r="G771" i="47"/>
  <c r="H771" i="47"/>
  <c r="AE772" i="47" l="1"/>
  <c r="AF772" i="47" s="1"/>
  <c r="AE777" i="47"/>
  <c r="AF777" i="47" s="1"/>
  <c r="AE771" i="47"/>
  <c r="AF771" i="47" s="1"/>
  <c r="AE766" i="47"/>
  <c r="AF766" i="47" s="1"/>
  <c r="K777" i="47"/>
  <c r="L777" i="47" s="1"/>
  <c r="K766" i="47"/>
  <c r="L766" i="47" s="1"/>
  <c r="K771" i="47"/>
  <c r="L771" i="47" s="1"/>
  <c r="Q771" i="47"/>
  <c r="R771" i="47" s="1"/>
  <c r="Q772" i="47"/>
  <c r="R772" i="47" s="1"/>
  <c r="Q766" i="47"/>
  <c r="R766" i="47" s="1"/>
  <c r="Q777" i="47"/>
  <c r="R777" i="47" s="1"/>
  <c r="O771" i="47"/>
  <c r="P771" i="47" s="1"/>
  <c r="O766" i="47"/>
  <c r="P766" i="47" s="1"/>
  <c r="O777" i="47"/>
  <c r="P777" i="47" s="1"/>
  <c r="U772" i="47"/>
  <c r="V772" i="47" s="1"/>
  <c r="M772" i="47"/>
  <c r="N772" i="47" s="1"/>
  <c r="M766" i="47"/>
  <c r="N766" i="47" s="1"/>
  <c r="K772" i="47"/>
  <c r="L772" i="47" s="1"/>
  <c r="M771" i="47"/>
  <c r="N771" i="47" s="1"/>
  <c r="M777" i="47"/>
  <c r="N777" i="47" s="1"/>
  <c r="U766" i="47"/>
  <c r="V766" i="47" s="1"/>
  <c r="J776" i="47"/>
  <c r="I776" i="47"/>
  <c r="E776" i="47"/>
  <c r="F776" i="47"/>
  <c r="G776" i="47"/>
  <c r="O776" i="47" s="1"/>
  <c r="P776" i="47" s="1"/>
  <c r="H776" i="47"/>
  <c r="Q776" i="47" s="1"/>
  <c r="R776" i="47" s="1"/>
  <c r="J775" i="47"/>
  <c r="I775" i="47"/>
  <c r="S775" i="47" s="1"/>
  <c r="T775" i="47" s="1"/>
  <c r="E775" i="47"/>
  <c r="F775" i="47"/>
  <c r="G775" i="47"/>
  <c r="O775" i="47" s="1"/>
  <c r="P775" i="47" s="1"/>
  <c r="H775" i="47"/>
  <c r="J770" i="47"/>
  <c r="I770" i="47"/>
  <c r="E770" i="47"/>
  <c r="F770" i="47"/>
  <c r="G770" i="47"/>
  <c r="O770" i="47" s="1"/>
  <c r="P770" i="47" s="1"/>
  <c r="H770" i="47"/>
  <c r="Q770" i="47" s="1"/>
  <c r="R770" i="47" s="1"/>
  <c r="I781" i="47"/>
  <c r="S781" i="47" s="1"/>
  <c r="T781" i="47" s="1"/>
  <c r="J781" i="47"/>
  <c r="E781" i="47"/>
  <c r="F781" i="47"/>
  <c r="G781" i="47"/>
  <c r="O781" i="47" s="1"/>
  <c r="P781" i="47" s="1"/>
  <c r="H781" i="47"/>
  <c r="AE770" i="47" l="1"/>
  <c r="AF770" i="47" s="1"/>
  <c r="AE776" i="47"/>
  <c r="AF776" i="47" s="1"/>
  <c r="AE775" i="47"/>
  <c r="AF775" i="47" s="1"/>
  <c r="AE781" i="47"/>
  <c r="AF781" i="47" s="1"/>
  <c r="K776" i="47"/>
  <c r="L776" i="47" s="1"/>
  <c r="M775" i="47"/>
  <c r="N775" i="47" s="1"/>
  <c r="M776" i="47"/>
  <c r="N776" i="47" s="1"/>
  <c r="K781" i="47"/>
  <c r="L781" i="47" s="1"/>
  <c r="M770" i="47"/>
  <c r="N770" i="47" s="1"/>
  <c r="K775" i="47"/>
  <c r="L775" i="47" s="1"/>
  <c r="M781" i="47"/>
  <c r="N781" i="47" s="1"/>
  <c r="K770" i="47"/>
  <c r="L770" i="47" s="1"/>
  <c r="U781" i="47"/>
  <c r="V781" i="47" s="1"/>
  <c r="S770" i="47"/>
  <c r="T770" i="47" s="1"/>
  <c r="S776" i="47"/>
  <c r="T776" i="47" s="1"/>
  <c r="U770" i="47"/>
  <c r="V770" i="47" s="1"/>
  <c r="AT226" i="51"/>
  <c r="U775" i="47"/>
  <c r="V775" i="47" s="1"/>
  <c r="U776" i="47"/>
  <c r="V776" i="47" s="1"/>
  <c r="Q781" i="47"/>
  <c r="R781" i="47" s="1"/>
  <c r="Q775" i="47"/>
  <c r="R775" i="47" s="1"/>
  <c r="AT224" i="51"/>
  <c r="AT225" i="51"/>
  <c r="I774" i="47"/>
  <c r="S774" i="47" s="1"/>
  <c r="T774" i="47" s="1"/>
  <c r="J774" i="47"/>
  <c r="U774" i="47" s="1"/>
  <c r="V774" i="47" s="1"/>
  <c r="E774" i="47"/>
  <c r="F774" i="47"/>
  <c r="G774" i="47"/>
  <c r="O774" i="47" s="1"/>
  <c r="P774" i="47" s="1"/>
  <c r="H774" i="47"/>
  <c r="Q774" i="47" s="1"/>
  <c r="R774" i="47" s="1"/>
  <c r="J785" i="47"/>
  <c r="I785" i="47"/>
  <c r="E785" i="47"/>
  <c r="F785" i="47"/>
  <c r="G785" i="47"/>
  <c r="O785" i="47" s="1"/>
  <c r="P785" i="47" s="1"/>
  <c r="H785" i="47"/>
  <c r="Q785" i="47" s="1"/>
  <c r="R785" i="47" s="1"/>
  <c r="J779" i="47"/>
  <c r="I779" i="47"/>
  <c r="E779" i="47"/>
  <c r="F779" i="47"/>
  <c r="G779" i="47"/>
  <c r="O779" i="47" s="1"/>
  <c r="P779" i="47" s="1"/>
  <c r="H779" i="47"/>
  <c r="Q779" i="47" s="1"/>
  <c r="R779" i="47" s="1"/>
  <c r="J780" i="47"/>
  <c r="U780" i="47" s="1"/>
  <c r="V780" i="47" s="1"/>
  <c r="I780" i="47"/>
  <c r="S780" i="47" s="1"/>
  <c r="T780" i="47" s="1"/>
  <c r="E780" i="47"/>
  <c r="F780" i="47"/>
  <c r="G780" i="47"/>
  <c r="O780" i="47" s="1"/>
  <c r="P780" i="47" s="1"/>
  <c r="H780" i="47"/>
  <c r="Q780" i="47" s="1"/>
  <c r="R780" i="47" s="1"/>
  <c r="AE779" i="47" l="1"/>
  <c r="AF779" i="47" s="1"/>
  <c r="AE774" i="47"/>
  <c r="AF774" i="47" s="1"/>
  <c r="AE785" i="47"/>
  <c r="AF785" i="47" s="1"/>
  <c r="AE780" i="47"/>
  <c r="AF780" i="47" s="1"/>
  <c r="K785" i="47"/>
  <c r="L785" i="47" s="1"/>
  <c r="K780" i="47"/>
  <c r="L780" i="47" s="1"/>
  <c r="K774" i="47"/>
  <c r="L774" i="47" s="1"/>
  <c r="M780" i="47"/>
  <c r="N780" i="47" s="1"/>
  <c r="M774" i="47"/>
  <c r="N774" i="47" s="1"/>
  <c r="M779" i="47"/>
  <c r="N779" i="47" s="1"/>
  <c r="K779" i="47"/>
  <c r="L779" i="47" s="1"/>
  <c r="S779" i="47"/>
  <c r="T779" i="47" s="1"/>
  <c r="M785" i="47"/>
  <c r="N785" i="47" s="1"/>
  <c r="S785" i="47"/>
  <c r="T785" i="47" s="1"/>
  <c r="U779" i="47"/>
  <c r="V779" i="47" s="1"/>
  <c r="AT228" i="51"/>
  <c r="U785" i="47"/>
  <c r="V785" i="47" s="1"/>
  <c r="J784" i="47"/>
  <c r="I784" i="47"/>
  <c r="S784" i="47" s="1"/>
  <c r="T784" i="47" s="1"/>
  <c r="E784" i="47"/>
  <c r="F784" i="47"/>
  <c r="G784" i="47"/>
  <c r="H784" i="47"/>
  <c r="J789" i="47"/>
  <c r="U789" i="47" s="1"/>
  <c r="V789" i="47" s="1"/>
  <c r="I789" i="47"/>
  <c r="S789" i="47" s="1"/>
  <c r="T789" i="47" s="1"/>
  <c r="E789" i="47"/>
  <c r="F789" i="47"/>
  <c r="G789" i="47"/>
  <c r="H789" i="47"/>
  <c r="J783" i="47"/>
  <c r="U783" i="47" s="1"/>
  <c r="V783" i="47" s="1"/>
  <c r="I783" i="47"/>
  <c r="S783" i="47" s="1"/>
  <c r="T783" i="47" s="1"/>
  <c r="E783" i="47"/>
  <c r="F783" i="47"/>
  <c r="G783" i="47"/>
  <c r="O783" i="47" s="1"/>
  <c r="P783" i="47" s="1"/>
  <c r="H783" i="47"/>
  <c r="Q783" i="47" s="1"/>
  <c r="R783" i="47" s="1"/>
  <c r="J778" i="47"/>
  <c r="I778" i="47"/>
  <c r="S778" i="47" s="1"/>
  <c r="T778" i="47" s="1"/>
  <c r="E778" i="47"/>
  <c r="F778" i="47"/>
  <c r="G778" i="47"/>
  <c r="H778" i="47"/>
  <c r="AE789" i="47" l="1"/>
  <c r="AF789" i="47" s="1"/>
  <c r="AE778" i="47"/>
  <c r="AF778" i="47" s="1"/>
  <c r="AE784" i="47"/>
  <c r="AF784" i="47" s="1"/>
  <c r="AE783" i="47"/>
  <c r="AF783" i="47" s="1"/>
  <c r="K784" i="47"/>
  <c r="L784" i="47" s="1"/>
  <c r="K783" i="47"/>
  <c r="L783" i="47" s="1"/>
  <c r="K789" i="47"/>
  <c r="L789" i="47" s="1"/>
  <c r="K778" i="47"/>
  <c r="L778" i="47" s="1"/>
  <c r="AT227" i="51"/>
  <c r="U778" i="47"/>
  <c r="V778" i="47" s="1"/>
  <c r="O789" i="47"/>
  <c r="P789" i="47" s="1"/>
  <c r="O784" i="47"/>
  <c r="P784" i="47" s="1"/>
  <c r="O778" i="47"/>
  <c r="P778" i="47" s="1"/>
  <c r="M778" i="47"/>
  <c r="N778" i="47" s="1"/>
  <c r="M783" i="47"/>
  <c r="N783" i="47" s="1"/>
  <c r="M789" i="47"/>
  <c r="N789" i="47" s="1"/>
  <c r="M784" i="47"/>
  <c r="N784" i="47" s="1"/>
  <c r="U784" i="47"/>
  <c r="V784" i="47" s="1"/>
  <c r="Q778" i="47"/>
  <c r="R778" i="47" s="1"/>
  <c r="Q789" i="47"/>
  <c r="R789" i="47" s="1"/>
  <c r="Q784" i="47"/>
  <c r="R784" i="47" s="1"/>
  <c r="J782" i="47"/>
  <c r="I782" i="47"/>
  <c r="E782" i="47"/>
  <c r="F782" i="47"/>
  <c r="G782" i="47"/>
  <c r="O782" i="47" s="1"/>
  <c r="P782" i="47" s="1"/>
  <c r="H782" i="47"/>
  <c r="Q782" i="47" s="1"/>
  <c r="R782" i="47" s="1"/>
  <c r="J793" i="47"/>
  <c r="I793" i="47"/>
  <c r="S793" i="47" s="1"/>
  <c r="T793" i="47" s="1"/>
  <c r="E793" i="47"/>
  <c r="F793" i="47"/>
  <c r="G793" i="47"/>
  <c r="O793" i="47" s="1"/>
  <c r="P793" i="47" s="1"/>
  <c r="H793" i="47"/>
  <c r="J788" i="47"/>
  <c r="I788" i="47"/>
  <c r="E788" i="47"/>
  <c r="F788" i="47"/>
  <c r="G788" i="47"/>
  <c r="O788" i="47" s="1"/>
  <c r="P788" i="47" s="1"/>
  <c r="H788" i="47"/>
  <c r="Q788" i="47" s="1"/>
  <c r="R788" i="47" s="1"/>
  <c r="J787" i="47"/>
  <c r="I787" i="47"/>
  <c r="S787" i="47" s="1"/>
  <c r="T787" i="47" s="1"/>
  <c r="E787" i="47"/>
  <c r="F787" i="47"/>
  <c r="G787" i="47"/>
  <c r="O787" i="47" s="1"/>
  <c r="P787" i="47" s="1"/>
  <c r="H787" i="47"/>
  <c r="AE782" i="47" l="1"/>
  <c r="AF782" i="47" s="1"/>
  <c r="AE793" i="47"/>
  <c r="AF793" i="47" s="1"/>
  <c r="AE788" i="47"/>
  <c r="AF788" i="47" s="1"/>
  <c r="AE787" i="47"/>
  <c r="AF787" i="47" s="1"/>
  <c r="K787" i="47"/>
  <c r="L787" i="47" s="1"/>
  <c r="AT229" i="51"/>
  <c r="U787" i="47"/>
  <c r="V787" i="47" s="1"/>
  <c r="U788" i="47"/>
  <c r="V788" i="47" s="1"/>
  <c r="U793" i="47"/>
  <c r="V793" i="47" s="1"/>
  <c r="U782" i="47"/>
  <c r="V782" i="47" s="1"/>
  <c r="Q787" i="47"/>
  <c r="R787" i="47" s="1"/>
  <c r="M793" i="47"/>
  <c r="N793" i="47" s="1"/>
  <c r="Q793" i="47"/>
  <c r="R793" i="47" s="1"/>
  <c r="M787" i="47"/>
  <c r="N787" i="47" s="1"/>
  <c r="K788" i="47"/>
  <c r="L788" i="47" s="1"/>
  <c r="K793" i="47"/>
  <c r="L793" i="47" s="1"/>
  <c r="K782" i="47"/>
  <c r="L782" i="47" s="1"/>
  <c r="M788" i="47"/>
  <c r="N788" i="47" s="1"/>
  <c r="M782" i="47"/>
  <c r="N782" i="47" s="1"/>
  <c r="S788" i="47"/>
  <c r="T788" i="47" s="1"/>
  <c r="S782" i="47"/>
  <c r="T782" i="47" s="1"/>
  <c r="J791" i="47"/>
  <c r="I791" i="47"/>
  <c r="E791" i="47"/>
  <c r="F791" i="47"/>
  <c r="G791" i="47"/>
  <c r="O791" i="47" s="1"/>
  <c r="P791" i="47" s="1"/>
  <c r="H791" i="47"/>
  <c r="Q791" i="47" s="1"/>
  <c r="R791" i="47" s="1"/>
  <c r="J797" i="47"/>
  <c r="I797" i="47"/>
  <c r="E797" i="47"/>
  <c r="F797" i="47"/>
  <c r="G797" i="47"/>
  <c r="O797" i="47" s="1"/>
  <c r="P797" i="47" s="1"/>
  <c r="H797" i="47"/>
  <c r="Q797" i="47" s="1"/>
  <c r="R797" i="47" s="1"/>
  <c r="J786" i="47"/>
  <c r="U786" i="47" s="1"/>
  <c r="V786" i="47" s="1"/>
  <c r="I786" i="47"/>
  <c r="S786" i="47" s="1"/>
  <c r="T786" i="47" s="1"/>
  <c r="E786" i="47"/>
  <c r="F786" i="47"/>
  <c r="G786" i="47"/>
  <c r="O786" i="47" s="1"/>
  <c r="P786" i="47" s="1"/>
  <c r="H786" i="47"/>
  <c r="I792" i="47"/>
  <c r="S792" i="47" s="1"/>
  <c r="T792" i="47" s="1"/>
  <c r="J792" i="47"/>
  <c r="U792" i="47" s="1"/>
  <c r="V792" i="47" s="1"/>
  <c r="E792" i="47"/>
  <c r="F792" i="47"/>
  <c r="G792" i="47"/>
  <c r="O792" i="47" s="1"/>
  <c r="P792" i="47" s="1"/>
  <c r="H792" i="47"/>
  <c r="Q792" i="47" s="1"/>
  <c r="R792" i="47" s="1"/>
  <c r="AE791" i="47" l="1"/>
  <c r="AF791" i="47" s="1"/>
  <c r="AE786" i="47"/>
  <c r="AF786" i="47" s="1"/>
  <c r="AE792" i="47"/>
  <c r="AF792" i="47" s="1"/>
  <c r="AE797" i="47"/>
  <c r="AF797" i="47" s="1"/>
  <c r="K786" i="47"/>
  <c r="L786" i="47" s="1"/>
  <c r="K791" i="47"/>
  <c r="L791" i="47" s="1"/>
  <c r="K792" i="47"/>
  <c r="L792" i="47" s="1"/>
  <c r="Q786" i="47"/>
  <c r="R786" i="47" s="1"/>
  <c r="U797" i="47"/>
  <c r="V797" i="47" s="1"/>
  <c r="U791" i="47"/>
  <c r="V791" i="47" s="1"/>
  <c r="M786" i="47"/>
  <c r="N786" i="47" s="1"/>
  <c r="M797" i="47"/>
  <c r="N797" i="47" s="1"/>
  <c r="M791" i="47"/>
  <c r="N791" i="47" s="1"/>
  <c r="K797" i="47"/>
  <c r="L797" i="47" s="1"/>
  <c r="M792" i="47"/>
  <c r="N792" i="47" s="1"/>
  <c r="S797" i="47"/>
  <c r="T797" i="47" s="1"/>
  <c r="S791" i="47"/>
  <c r="T791" i="47" s="1"/>
  <c r="J796" i="47"/>
  <c r="I796" i="47"/>
  <c r="S796" i="47" s="1"/>
  <c r="T796" i="47" s="1"/>
  <c r="E796" i="47"/>
  <c r="F796" i="47"/>
  <c r="G796" i="47"/>
  <c r="H796" i="47"/>
  <c r="J801" i="47"/>
  <c r="U801" i="47" s="1"/>
  <c r="V801" i="47" s="1"/>
  <c r="I801" i="47"/>
  <c r="S801" i="47" s="1"/>
  <c r="T801" i="47" s="1"/>
  <c r="E801" i="47"/>
  <c r="F801" i="47"/>
  <c r="G801" i="47"/>
  <c r="O801" i="47" s="1"/>
  <c r="P801" i="47" s="1"/>
  <c r="H801" i="47"/>
  <c r="Q801" i="47" s="1"/>
  <c r="R801" i="47" s="1"/>
  <c r="I790" i="47"/>
  <c r="S790" i="47" s="1"/>
  <c r="T790" i="47" s="1"/>
  <c r="J790" i="47"/>
  <c r="E790" i="47"/>
  <c r="F790" i="47"/>
  <c r="G790" i="47"/>
  <c r="O790" i="47" s="1"/>
  <c r="P790" i="47" s="1"/>
  <c r="H790" i="47"/>
  <c r="J795" i="47"/>
  <c r="I795" i="47"/>
  <c r="S795" i="47" s="1"/>
  <c r="T795" i="47" s="1"/>
  <c r="E795" i="47"/>
  <c r="F795" i="47"/>
  <c r="G795" i="47"/>
  <c r="H795" i="47"/>
  <c r="AE796" i="47" l="1"/>
  <c r="AF796" i="47" s="1"/>
  <c r="AE790" i="47"/>
  <c r="AF790" i="47" s="1"/>
  <c r="AE795" i="47"/>
  <c r="AF795" i="47" s="1"/>
  <c r="AE801" i="47"/>
  <c r="AF801" i="47" s="1"/>
  <c r="K796" i="47"/>
  <c r="L796" i="47" s="1"/>
  <c r="K795" i="47"/>
  <c r="L795" i="47" s="1"/>
  <c r="K801" i="47"/>
  <c r="L801" i="47" s="1"/>
  <c r="Q796" i="47"/>
  <c r="R796" i="47" s="1"/>
  <c r="O796" i="47"/>
  <c r="P796" i="47" s="1"/>
  <c r="O795" i="47"/>
  <c r="P795" i="47" s="1"/>
  <c r="M795" i="47"/>
  <c r="N795" i="47" s="1"/>
  <c r="M801" i="47"/>
  <c r="N801" i="47" s="1"/>
  <c r="Q790" i="47"/>
  <c r="R790" i="47" s="1"/>
  <c r="U790" i="47"/>
  <c r="V790" i="47" s="1"/>
  <c r="Q795" i="47"/>
  <c r="R795" i="47" s="1"/>
  <c r="M790" i="47"/>
  <c r="N790" i="47" s="1"/>
  <c r="M796" i="47"/>
  <c r="N796" i="47" s="1"/>
  <c r="K790" i="47"/>
  <c r="L790" i="47" s="1"/>
  <c r="AT232" i="51"/>
  <c r="U795" i="47"/>
  <c r="V795" i="47" s="1"/>
  <c r="U796" i="47"/>
  <c r="V796" i="47" s="1"/>
  <c r="AT230" i="51"/>
  <c r="AT231" i="51"/>
  <c r="J799" i="47"/>
  <c r="I799" i="47"/>
  <c r="S799" i="47" s="1"/>
  <c r="T799" i="47" s="1"/>
  <c r="E799" i="47"/>
  <c r="F799" i="47"/>
  <c r="G799" i="47"/>
  <c r="O799" i="47" s="1"/>
  <c r="P799" i="47" s="1"/>
  <c r="H799" i="47"/>
  <c r="J794" i="47"/>
  <c r="I794" i="47"/>
  <c r="E794" i="47"/>
  <c r="F794" i="47"/>
  <c r="G794" i="47"/>
  <c r="O794" i="47" s="1"/>
  <c r="P794" i="47" s="1"/>
  <c r="H794" i="47"/>
  <c r="Q794" i="47" s="1"/>
  <c r="R794" i="47" s="1"/>
  <c r="J805" i="47"/>
  <c r="I805" i="47"/>
  <c r="S805" i="47" s="1"/>
  <c r="T805" i="47" s="1"/>
  <c r="BL10" i="47"/>
  <c r="I809" i="47"/>
  <c r="E805" i="47"/>
  <c r="F805" i="47"/>
  <c r="G805" i="47"/>
  <c r="O805" i="47" s="1"/>
  <c r="P805" i="47" s="1"/>
  <c r="H805" i="47"/>
  <c r="J800" i="47"/>
  <c r="I800" i="47"/>
  <c r="E800" i="47"/>
  <c r="F800" i="47"/>
  <c r="G800" i="47"/>
  <c r="O800" i="47" s="1"/>
  <c r="P800" i="47" s="1"/>
  <c r="H800" i="47"/>
  <c r="Q800" i="47" s="1"/>
  <c r="R800" i="47" s="1"/>
  <c r="AE800" i="47" l="1"/>
  <c r="AF800" i="47" s="1"/>
  <c r="AE794" i="47"/>
  <c r="AF794" i="47" s="1"/>
  <c r="AE805" i="47"/>
  <c r="AF805" i="47" s="1"/>
  <c r="AE799" i="47"/>
  <c r="AF799" i="47" s="1"/>
  <c r="K794" i="47"/>
  <c r="L794" i="47" s="1"/>
  <c r="K805" i="47"/>
  <c r="L805" i="47" s="1"/>
  <c r="S800" i="47"/>
  <c r="T800" i="47" s="1"/>
  <c r="S809" i="47"/>
  <c r="T809" i="47" s="1"/>
  <c r="M794" i="47"/>
  <c r="N794" i="47" s="1"/>
  <c r="M799" i="47"/>
  <c r="N799" i="47" s="1"/>
  <c r="U800" i="47"/>
  <c r="V800" i="47" s="1"/>
  <c r="K799" i="47"/>
  <c r="L799" i="47" s="1"/>
  <c r="S794" i="47"/>
  <c r="T794" i="47" s="1"/>
  <c r="AT234" i="51"/>
  <c r="U805" i="47"/>
  <c r="V805" i="47" s="1"/>
  <c r="U794" i="47"/>
  <c r="V794" i="47" s="1"/>
  <c r="U799" i="47"/>
  <c r="V799" i="47" s="1"/>
  <c r="Q805" i="47"/>
  <c r="R805" i="47" s="1"/>
  <c r="M800" i="47"/>
  <c r="N800" i="47" s="1"/>
  <c r="M805" i="47"/>
  <c r="N805" i="47" s="1"/>
  <c r="Q799" i="47"/>
  <c r="R799" i="47" s="1"/>
  <c r="K800" i="47"/>
  <c r="L800" i="47" s="1"/>
  <c r="J809" i="47"/>
  <c r="E809" i="47"/>
  <c r="F809" i="47"/>
  <c r="G809" i="47"/>
  <c r="O809" i="47" s="1"/>
  <c r="P809" i="47" s="1"/>
  <c r="H809" i="47"/>
  <c r="Q809" i="47" s="1"/>
  <c r="R809" i="47" s="1"/>
  <c r="J798" i="47"/>
  <c r="I798" i="47"/>
  <c r="S798" i="47" s="1"/>
  <c r="T798" i="47" s="1"/>
  <c r="E798" i="47"/>
  <c r="F798" i="47"/>
  <c r="G798" i="47"/>
  <c r="O798" i="47" s="1"/>
  <c r="P798" i="47" s="1"/>
  <c r="H798" i="47"/>
  <c r="Q798" i="47" s="1"/>
  <c r="R798" i="47" s="1"/>
  <c r="J813" i="47"/>
  <c r="U813" i="47" s="1"/>
  <c r="V813" i="47" s="1"/>
  <c r="E813" i="47"/>
  <c r="F813" i="47"/>
  <c r="G813" i="47"/>
  <c r="H813" i="47"/>
  <c r="J804" i="47"/>
  <c r="U804" i="47" s="1"/>
  <c r="V804" i="47" s="1"/>
  <c r="I804" i="47"/>
  <c r="S804" i="47" s="1"/>
  <c r="T804" i="47" s="1"/>
  <c r="E804" i="47"/>
  <c r="F804" i="47"/>
  <c r="G804" i="47"/>
  <c r="O804" i="47" s="1"/>
  <c r="P804" i="47" s="1"/>
  <c r="H804" i="47"/>
  <c r="I813" i="47"/>
  <c r="S813" i="47" s="1"/>
  <c r="T813" i="47" s="1"/>
  <c r="J803" i="47"/>
  <c r="I803" i="47"/>
  <c r="E803" i="47"/>
  <c r="F803" i="47"/>
  <c r="G803" i="47"/>
  <c r="O803" i="47" s="1"/>
  <c r="P803" i="47" s="1"/>
  <c r="H803" i="47"/>
  <c r="Q803" i="47" s="1"/>
  <c r="R803" i="47" s="1"/>
  <c r="AE803" i="47" l="1"/>
  <c r="AF803" i="47" s="1"/>
  <c r="AE809" i="47"/>
  <c r="AF809" i="47" s="1"/>
  <c r="AE798" i="47"/>
  <c r="AF798" i="47" s="1"/>
  <c r="AE813" i="47"/>
  <c r="AF813" i="47" s="1"/>
  <c r="AE804" i="47"/>
  <c r="AF804" i="47" s="1"/>
  <c r="K803" i="47"/>
  <c r="L803" i="47" s="1"/>
  <c r="K813" i="47"/>
  <c r="L813" i="47" s="1"/>
  <c r="K798" i="47"/>
  <c r="L798" i="47" s="1"/>
  <c r="K804" i="47"/>
  <c r="L804" i="47" s="1"/>
  <c r="K809" i="47"/>
  <c r="L809" i="47" s="1"/>
  <c r="U809" i="47"/>
  <c r="V809" i="47" s="1"/>
  <c r="U803" i="47"/>
  <c r="V803" i="47" s="1"/>
  <c r="AT233" i="51"/>
  <c r="U798" i="47"/>
  <c r="V798" i="47" s="1"/>
  <c r="S803" i="47"/>
  <c r="T803" i="47" s="1"/>
  <c r="Q804" i="47"/>
  <c r="R804" i="47" s="1"/>
  <c r="Q813" i="47"/>
  <c r="R813" i="47" s="1"/>
  <c r="M803" i="47"/>
  <c r="N803" i="47" s="1"/>
  <c r="O813" i="47"/>
  <c r="P813" i="47" s="1"/>
  <c r="M798" i="47"/>
  <c r="N798" i="47" s="1"/>
  <c r="M809" i="47"/>
  <c r="N809" i="47" s="1"/>
  <c r="M804" i="47"/>
  <c r="N804" i="47" s="1"/>
  <c r="M813" i="47"/>
  <c r="N813" i="47" s="1"/>
  <c r="J807" i="47"/>
  <c r="U807" i="47" s="1"/>
  <c r="V807" i="47" s="1"/>
  <c r="E807" i="47"/>
  <c r="F807" i="47"/>
  <c r="G807" i="47"/>
  <c r="H807" i="47"/>
  <c r="I807" i="47"/>
  <c r="S807" i="47" s="1"/>
  <c r="T807" i="47" s="1"/>
  <c r="J808" i="47"/>
  <c r="E808" i="47"/>
  <c r="F808" i="47"/>
  <c r="G808" i="47"/>
  <c r="O808" i="47" s="1"/>
  <c r="P808" i="47" s="1"/>
  <c r="H808" i="47"/>
  <c r="I808" i="47"/>
  <c r="S808" i="47" s="1"/>
  <c r="T808" i="47" s="1"/>
  <c r="J802" i="47"/>
  <c r="I802" i="47"/>
  <c r="S802" i="47" s="1"/>
  <c r="T802" i="47" s="1"/>
  <c r="E802" i="47"/>
  <c r="F802" i="47"/>
  <c r="G802" i="47"/>
  <c r="H802" i="47"/>
  <c r="J817" i="47"/>
  <c r="E817" i="47"/>
  <c r="F817" i="47"/>
  <c r="G817" i="47"/>
  <c r="O817" i="47" s="1"/>
  <c r="P817" i="47" s="1"/>
  <c r="H817" i="47"/>
  <c r="I817" i="47"/>
  <c r="S817" i="47" s="1"/>
  <c r="T817" i="47" s="1"/>
  <c r="AE802" i="47" l="1"/>
  <c r="AF802" i="47" s="1"/>
  <c r="AE808" i="47"/>
  <c r="AF808" i="47" s="1"/>
  <c r="AE817" i="47"/>
  <c r="AF817" i="47" s="1"/>
  <c r="AE807" i="47"/>
  <c r="AF807" i="47" s="1"/>
  <c r="K802" i="47"/>
  <c r="L802" i="47" s="1"/>
  <c r="K807" i="47"/>
  <c r="L807" i="47" s="1"/>
  <c r="U817" i="47"/>
  <c r="V817" i="47" s="1"/>
  <c r="O802" i="47"/>
  <c r="P802" i="47" s="1"/>
  <c r="Q808" i="47"/>
  <c r="R808" i="47" s="1"/>
  <c r="Q807" i="47"/>
  <c r="R807" i="47" s="1"/>
  <c r="U802" i="47"/>
  <c r="V802" i="47" s="1"/>
  <c r="O807" i="47"/>
  <c r="P807" i="47" s="1"/>
  <c r="U808" i="47"/>
  <c r="V808" i="47" s="1"/>
  <c r="Q817" i="47"/>
  <c r="R817" i="47" s="1"/>
  <c r="M802" i="47"/>
  <c r="N802" i="47" s="1"/>
  <c r="M808" i="47"/>
  <c r="N808" i="47" s="1"/>
  <c r="M807" i="47"/>
  <c r="N807" i="47" s="1"/>
  <c r="Q802" i="47"/>
  <c r="R802" i="47" s="1"/>
  <c r="M817" i="47"/>
  <c r="N817" i="47" s="1"/>
  <c r="K817" i="47"/>
  <c r="L817" i="47" s="1"/>
  <c r="K808" i="47"/>
  <c r="L808" i="47" s="1"/>
  <c r="J806" i="47"/>
  <c r="E806" i="47"/>
  <c r="F806" i="47"/>
  <c r="G806" i="47"/>
  <c r="O806" i="47" s="1"/>
  <c r="P806" i="47" s="1"/>
  <c r="H806" i="47"/>
  <c r="Q806" i="47" s="1"/>
  <c r="R806" i="47" s="1"/>
  <c r="I806" i="47"/>
  <c r="J821" i="47"/>
  <c r="E821" i="47"/>
  <c r="F821" i="47"/>
  <c r="G821" i="47"/>
  <c r="O821" i="47" s="1"/>
  <c r="P821" i="47" s="1"/>
  <c r="H821" i="47"/>
  <c r="Q821" i="47" s="1"/>
  <c r="R821" i="47" s="1"/>
  <c r="I821" i="47"/>
  <c r="J812" i="47"/>
  <c r="E812" i="47"/>
  <c r="F812" i="47"/>
  <c r="G812" i="47"/>
  <c r="O812" i="47" s="1"/>
  <c r="P812" i="47" s="1"/>
  <c r="H812" i="47"/>
  <c r="Q812" i="47" s="1"/>
  <c r="R812" i="47" s="1"/>
  <c r="I812" i="47"/>
  <c r="J811" i="47"/>
  <c r="E811" i="47"/>
  <c r="F811" i="47"/>
  <c r="G811" i="47"/>
  <c r="O811" i="47" s="1"/>
  <c r="P811" i="47" s="1"/>
  <c r="H811" i="47"/>
  <c r="I811" i="47"/>
  <c r="S811" i="47" s="1"/>
  <c r="T811" i="47" s="1"/>
  <c r="AE821" i="47" l="1"/>
  <c r="AF821" i="47" s="1"/>
  <c r="AE812" i="47"/>
  <c r="AF812" i="47" s="1"/>
  <c r="AE811" i="47"/>
  <c r="AF811" i="47" s="1"/>
  <c r="AE806" i="47"/>
  <c r="AF806" i="47" s="1"/>
  <c r="K812" i="47"/>
  <c r="L812" i="47" s="1"/>
  <c r="K821" i="47"/>
  <c r="L821" i="47" s="1"/>
  <c r="U811" i="47"/>
  <c r="V811" i="47" s="1"/>
  <c r="U812" i="47"/>
  <c r="V812" i="47" s="1"/>
  <c r="U821" i="47"/>
  <c r="V821" i="47" s="1"/>
  <c r="U806" i="47"/>
  <c r="V806" i="47" s="1"/>
  <c r="S812" i="47"/>
  <c r="T812" i="47" s="1"/>
  <c r="S821" i="47"/>
  <c r="T821" i="47" s="1"/>
  <c r="S806" i="47"/>
  <c r="T806" i="47" s="1"/>
  <c r="K806" i="47"/>
  <c r="L806" i="47" s="1"/>
  <c r="K811" i="47"/>
  <c r="L811" i="47" s="1"/>
  <c r="Q811" i="47"/>
  <c r="R811" i="47" s="1"/>
  <c r="M811" i="47"/>
  <c r="N811" i="47" s="1"/>
  <c r="M812" i="47"/>
  <c r="N812" i="47" s="1"/>
  <c r="M821" i="47"/>
  <c r="N821" i="47" s="1"/>
  <c r="M806" i="47"/>
  <c r="N806" i="47" s="1"/>
  <c r="J815" i="47"/>
  <c r="E815" i="47"/>
  <c r="F815" i="47"/>
  <c r="G815" i="47"/>
  <c r="O815" i="47" s="1"/>
  <c r="P815" i="47" s="1"/>
  <c r="H815" i="47"/>
  <c r="Q815" i="47" s="1"/>
  <c r="R815" i="47" s="1"/>
  <c r="I815" i="47"/>
  <c r="J825" i="47"/>
  <c r="U825" i="47" s="1"/>
  <c r="V825" i="47" s="1"/>
  <c r="E825" i="47"/>
  <c r="F825" i="47"/>
  <c r="G825" i="47"/>
  <c r="H825" i="47"/>
  <c r="I825" i="47"/>
  <c r="S825" i="47" s="1"/>
  <c r="T825" i="47" s="1"/>
  <c r="J816" i="47"/>
  <c r="U816" i="47" s="1"/>
  <c r="V816" i="47" s="1"/>
  <c r="E816" i="47"/>
  <c r="F816" i="47"/>
  <c r="G816" i="47"/>
  <c r="O816" i="47" s="1"/>
  <c r="P816" i="47" s="1"/>
  <c r="H816" i="47"/>
  <c r="Q816" i="47" s="1"/>
  <c r="R816" i="47" s="1"/>
  <c r="I816" i="47"/>
  <c r="S816" i="47" s="1"/>
  <c r="T816" i="47" s="1"/>
  <c r="J810" i="47"/>
  <c r="U810" i="47" s="1"/>
  <c r="V810" i="47" s="1"/>
  <c r="E810" i="47"/>
  <c r="F810" i="47"/>
  <c r="G810" i="47"/>
  <c r="O810" i="47" s="1"/>
  <c r="P810" i="47" s="1"/>
  <c r="H810" i="47"/>
  <c r="Q810" i="47" s="1"/>
  <c r="R810" i="47" s="1"/>
  <c r="I810" i="47"/>
  <c r="S810" i="47" s="1"/>
  <c r="T810" i="47" s="1"/>
  <c r="AE815" i="47" l="1"/>
  <c r="AF815" i="47" s="1"/>
  <c r="AE816" i="47"/>
  <c r="AF816" i="47" s="1"/>
  <c r="AE825" i="47"/>
  <c r="AF825" i="47" s="1"/>
  <c r="AE810" i="47"/>
  <c r="AF810" i="47" s="1"/>
  <c r="K816" i="47"/>
  <c r="L816" i="47" s="1"/>
  <c r="K810" i="47"/>
  <c r="L810" i="47" s="1"/>
  <c r="K825" i="47"/>
  <c r="L825" i="47" s="1"/>
  <c r="M816" i="47"/>
  <c r="N816" i="47" s="1"/>
  <c r="M815" i="47"/>
  <c r="N815" i="47" s="1"/>
  <c r="M810" i="47"/>
  <c r="N810" i="47" s="1"/>
  <c r="M825" i="47"/>
  <c r="N825" i="47" s="1"/>
  <c r="K815" i="47"/>
  <c r="L815" i="47" s="1"/>
  <c r="U815" i="47"/>
  <c r="V815" i="47" s="1"/>
  <c r="O825" i="47"/>
  <c r="P825" i="47" s="1"/>
  <c r="S815" i="47"/>
  <c r="T815" i="47" s="1"/>
  <c r="Q825" i="47"/>
  <c r="R825" i="47" s="1"/>
  <c r="J820" i="47"/>
  <c r="E820" i="47"/>
  <c r="F820" i="47"/>
  <c r="G820" i="47"/>
  <c r="H820" i="47"/>
  <c r="I820" i="47"/>
  <c r="S820" i="47" s="1"/>
  <c r="T820" i="47" s="1"/>
  <c r="J829" i="47"/>
  <c r="E829" i="47"/>
  <c r="F829" i="47"/>
  <c r="G829" i="47"/>
  <c r="O829" i="47" s="1"/>
  <c r="P829" i="47" s="1"/>
  <c r="H829" i="47"/>
  <c r="I829" i="47"/>
  <c r="S829" i="47" s="1"/>
  <c r="T829" i="47" s="1"/>
  <c r="J814" i="47"/>
  <c r="E814" i="47"/>
  <c r="F814" i="47"/>
  <c r="G814" i="47"/>
  <c r="H814" i="47"/>
  <c r="I814" i="47"/>
  <c r="S814" i="47" s="1"/>
  <c r="T814" i="47" s="1"/>
  <c r="J819" i="47"/>
  <c r="U819" i="47" s="1"/>
  <c r="V819" i="47" s="1"/>
  <c r="E819" i="47"/>
  <c r="F819" i="47"/>
  <c r="G819" i="47"/>
  <c r="O819" i="47" s="1"/>
  <c r="P819" i="47" s="1"/>
  <c r="H819" i="47"/>
  <c r="Q819" i="47" s="1"/>
  <c r="R819" i="47" s="1"/>
  <c r="I819" i="47"/>
  <c r="S819" i="47" s="1"/>
  <c r="T819" i="47" s="1"/>
  <c r="AE819" i="47" l="1"/>
  <c r="AF819" i="47" s="1"/>
  <c r="AE829" i="47"/>
  <c r="AF829" i="47" s="1"/>
  <c r="AE820" i="47"/>
  <c r="AF820" i="47" s="1"/>
  <c r="AE814" i="47"/>
  <c r="AF814" i="47" s="1"/>
  <c r="K820" i="47"/>
  <c r="L820" i="47" s="1"/>
  <c r="K814" i="47"/>
  <c r="L814" i="47" s="1"/>
  <c r="K819" i="47"/>
  <c r="L819" i="47" s="1"/>
  <c r="M829" i="47"/>
  <c r="N829" i="47" s="1"/>
  <c r="K829" i="47"/>
  <c r="L829" i="47" s="1"/>
  <c r="U814" i="47"/>
  <c r="V814" i="47" s="1"/>
  <c r="U829" i="47"/>
  <c r="V829" i="47" s="1"/>
  <c r="U820" i="47"/>
  <c r="V820" i="47" s="1"/>
  <c r="M814" i="47"/>
  <c r="N814" i="47" s="1"/>
  <c r="Q814" i="47"/>
  <c r="R814" i="47" s="1"/>
  <c r="Q829" i="47"/>
  <c r="R829" i="47" s="1"/>
  <c r="Q820" i="47"/>
  <c r="R820" i="47" s="1"/>
  <c r="O814" i="47"/>
  <c r="P814" i="47" s="1"/>
  <c r="O820" i="47"/>
  <c r="P820" i="47" s="1"/>
  <c r="M819" i="47"/>
  <c r="N819" i="47" s="1"/>
  <c r="M820" i="47"/>
  <c r="N820" i="47" s="1"/>
  <c r="J823" i="47"/>
  <c r="E823" i="47"/>
  <c r="F823" i="47"/>
  <c r="G823" i="47"/>
  <c r="O823" i="47" s="1"/>
  <c r="P823" i="47" s="1"/>
  <c r="H823" i="47"/>
  <c r="I823" i="47"/>
  <c r="S823" i="47" s="1"/>
  <c r="T823" i="47" s="1"/>
  <c r="J818" i="47"/>
  <c r="E818" i="47"/>
  <c r="F818" i="47"/>
  <c r="G818" i="47"/>
  <c r="O818" i="47" s="1"/>
  <c r="P818" i="47" s="1"/>
  <c r="H818" i="47"/>
  <c r="Q818" i="47" s="1"/>
  <c r="R818" i="47" s="1"/>
  <c r="I818" i="47"/>
  <c r="J833" i="47"/>
  <c r="E833" i="47"/>
  <c r="F833" i="47"/>
  <c r="G833" i="47"/>
  <c r="O833" i="47" s="1"/>
  <c r="P833" i="47" s="1"/>
  <c r="H833" i="47"/>
  <c r="Q833" i="47" s="1"/>
  <c r="R833" i="47" s="1"/>
  <c r="I833" i="47"/>
  <c r="J824" i="47"/>
  <c r="E824" i="47"/>
  <c r="F824" i="47"/>
  <c r="G824" i="47"/>
  <c r="O824" i="47" s="1"/>
  <c r="P824" i="47" s="1"/>
  <c r="H824" i="47"/>
  <c r="Q824" i="47" s="1"/>
  <c r="R824" i="47" s="1"/>
  <c r="I824" i="47"/>
  <c r="AE833" i="47" l="1"/>
  <c r="AF833" i="47" s="1"/>
  <c r="AE823" i="47"/>
  <c r="AF823" i="47" s="1"/>
  <c r="AE818" i="47"/>
  <c r="AF818" i="47" s="1"/>
  <c r="AE824" i="47"/>
  <c r="AF824" i="47" s="1"/>
  <c r="K823" i="47"/>
  <c r="L823" i="47" s="1"/>
  <c r="S818" i="47"/>
  <c r="T818" i="47" s="1"/>
  <c r="Q823" i="47"/>
  <c r="R823" i="47" s="1"/>
  <c r="S824" i="47"/>
  <c r="T824" i="47" s="1"/>
  <c r="S833" i="47"/>
  <c r="T833" i="47" s="1"/>
  <c r="M824" i="47"/>
  <c r="N824" i="47" s="1"/>
  <c r="M833" i="47"/>
  <c r="N833" i="47" s="1"/>
  <c r="M818" i="47"/>
  <c r="N818" i="47" s="1"/>
  <c r="M823" i="47"/>
  <c r="N823" i="47" s="1"/>
  <c r="K824" i="47"/>
  <c r="L824" i="47" s="1"/>
  <c r="K818" i="47"/>
  <c r="L818" i="47" s="1"/>
  <c r="K833" i="47"/>
  <c r="L833" i="47" s="1"/>
  <c r="U824" i="47"/>
  <c r="V824" i="47" s="1"/>
  <c r="U833" i="47"/>
  <c r="V833" i="47" s="1"/>
  <c r="U818" i="47"/>
  <c r="V818" i="47" s="1"/>
  <c r="U823" i="47"/>
  <c r="V823" i="47" s="1"/>
  <c r="J828" i="47"/>
  <c r="U828" i="47" s="1"/>
  <c r="V828" i="47" s="1"/>
  <c r="E828" i="47"/>
  <c r="F828" i="47"/>
  <c r="G828" i="47"/>
  <c r="O828" i="47" s="1"/>
  <c r="P828" i="47" s="1"/>
  <c r="H828" i="47"/>
  <c r="Q828" i="47" s="1"/>
  <c r="R828" i="47" s="1"/>
  <c r="I828" i="47"/>
  <c r="S828" i="47" s="1"/>
  <c r="T828" i="47" s="1"/>
  <c r="J822" i="47"/>
  <c r="U822" i="47" s="1"/>
  <c r="V822" i="47" s="1"/>
  <c r="E822" i="47"/>
  <c r="F822" i="47"/>
  <c r="G822" i="47"/>
  <c r="O822" i="47" s="1"/>
  <c r="P822" i="47" s="1"/>
  <c r="H822" i="47"/>
  <c r="I822" i="47"/>
  <c r="S822" i="47" s="1"/>
  <c r="T822" i="47" s="1"/>
  <c r="J837" i="47"/>
  <c r="U837" i="47" s="1"/>
  <c r="V837" i="47" s="1"/>
  <c r="E837" i="47"/>
  <c r="F837" i="47"/>
  <c r="G837" i="47"/>
  <c r="O837" i="47" s="1"/>
  <c r="P837" i="47" s="1"/>
  <c r="H837" i="47"/>
  <c r="Q837" i="47" s="1"/>
  <c r="R837" i="47" s="1"/>
  <c r="I837" i="47"/>
  <c r="S837" i="47" s="1"/>
  <c r="T837" i="47" s="1"/>
  <c r="J827" i="47"/>
  <c r="E827" i="47"/>
  <c r="F827" i="47"/>
  <c r="G827" i="47"/>
  <c r="O827" i="47" s="1"/>
  <c r="P827" i="47" s="1"/>
  <c r="H827" i="47"/>
  <c r="Q827" i="47" s="1"/>
  <c r="R827" i="47" s="1"/>
  <c r="I827" i="47"/>
  <c r="AE822" i="47" l="1"/>
  <c r="AF822" i="47" s="1"/>
  <c r="AE828" i="47"/>
  <c r="AF828" i="47" s="1"/>
  <c r="AE827" i="47"/>
  <c r="AF827" i="47" s="1"/>
  <c r="AE837" i="47"/>
  <c r="AF837" i="47" s="1"/>
  <c r="K828" i="47"/>
  <c r="L828" i="47" s="1"/>
  <c r="K822" i="47"/>
  <c r="L822" i="47" s="1"/>
  <c r="K837" i="47"/>
  <c r="L837" i="47" s="1"/>
  <c r="K827" i="47"/>
  <c r="L827" i="47" s="1"/>
  <c r="U827" i="47"/>
  <c r="V827" i="47" s="1"/>
  <c r="S827" i="47"/>
  <c r="T827" i="47" s="1"/>
  <c r="Q822" i="47"/>
  <c r="R822" i="47" s="1"/>
  <c r="M827" i="47"/>
  <c r="N827" i="47" s="1"/>
  <c r="M837" i="47"/>
  <c r="N837" i="47" s="1"/>
  <c r="M822" i="47"/>
  <c r="N822" i="47" s="1"/>
  <c r="M828" i="47"/>
  <c r="N828" i="47" s="1"/>
  <c r="J831" i="47"/>
  <c r="U831" i="47" s="1"/>
  <c r="V831" i="47" s="1"/>
  <c r="E831" i="47"/>
  <c r="F831" i="47"/>
  <c r="G831" i="47"/>
  <c r="H831" i="47"/>
  <c r="I831" i="47"/>
  <c r="S831" i="47" s="1"/>
  <c r="T831" i="47" s="1"/>
  <c r="J841" i="47"/>
  <c r="E841" i="47"/>
  <c r="F841" i="47"/>
  <c r="G841" i="47"/>
  <c r="O841" i="47" s="1"/>
  <c r="P841" i="47" s="1"/>
  <c r="H841" i="47"/>
  <c r="I841" i="47"/>
  <c r="S841" i="47" s="1"/>
  <c r="T841" i="47" s="1"/>
  <c r="J826" i="47"/>
  <c r="E826" i="47"/>
  <c r="F826" i="47"/>
  <c r="G826" i="47"/>
  <c r="O826" i="47" s="1"/>
  <c r="P826" i="47" s="1"/>
  <c r="H826" i="47"/>
  <c r="I826" i="47"/>
  <c r="S826" i="47" s="1"/>
  <c r="T826" i="47" s="1"/>
  <c r="J832" i="47"/>
  <c r="E832" i="47"/>
  <c r="F832" i="47"/>
  <c r="G832" i="47"/>
  <c r="H832" i="47"/>
  <c r="I832" i="47"/>
  <c r="S832" i="47" s="1"/>
  <c r="T832" i="47" s="1"/>
  <c r="AE841" i="47" l="1"/>
  <c r="AF841" i="47" s="1"/>
  <c r="AE832" i="47"/>
  <c r="AF832" i="47" s="1"/>
  <c r="AE831" i="47"/>
  <c r="AF831" i="47" s="1"/>
  <c r="AE826" i="47"/>
  <c r="AF826" i="47" s="1"/>
  <c r="K832" i="47"/>
  <c r="L832" i="47" s="1"/>
  <c r="K831" i="47"/>
  <c r="L831" i="47" s="1"/>
  <c r="K841" i="47"/>
  <c r="L841" i="47" s="1"/>
  <c r="Q832" i="47"/>
  <c r="R832" i="47" s="1"/>
  <c r="Q841" i="47"/>
  <c r="R841" i="47" s="1"/>
  <c r="Q831" i="47"/>
  <c r="R831" i="47" s="1"/>
  <c r="O831" i="47"/>
  <c r="P831" i="47" s="1"/>
  <c r="M832" i="47"/>
  <c r="N832" i="47" s="1"/>
  <c r="M826" i="47"/>
  <c r="N826" i="47" s="1"/>
  <c r="M841" i="47"/>
  <c r="N841" i="47" s="1"/>
  <c r="M831" i="47"/>
  <c r="N831" i="47" s="1"/>
  <c r="Q826" i="47"/>
  <c r="R826" i="47" s="1"/>
  <c r="O832" i="47"/>
  <c r="P832" i="47" s="1"/>
  <c r="K826" i="47"/>
  <c r="L826" i="47" s="1"/>
  <c r="U832" i="47"/>
  <c r="V832" i="47" s="1"/>
  <c r="U826" i="47"/>
  <c r="V826" i="47" s="1"/>
  <c r="U841" i="47"/>
  <c r="V841" i="47" s="1"/>
  <c r="J830" i="47"/>
  <c r="E830" i="47"/>
  <c r="F830" i="47"/>
  <c r="G830" i="47"/>
  <c r="O830" i="47" s="1"/>
  <c r="P830" i="47" s="1"/>
  <c r="H830" i="47"/>
  <c r="Q830" i="47" s="1"/>
  <c r="R830" i="47" s="1"/>
  <c r="I830" i="47"/>
  <c r="J845" i="47"/>
  <c r="E845" i="47"/>
  <c r="F845" i="47"/>
  <c r="G845" i="47"/>
  <c r="O845" i="47" s="1"/>
  <c r="P845" i="47" s="1"/>
  <c r="H845" i="47"/>
  <c r="Q845" i="47" s="1"/>
  <c r="R845" i="47" s="1"/>
  <c r="I845" i="47"/>
  <c r="J836" i="47"/>
  <c r="E836" i="47"/>
  <c r="F836" i="47"/>
  <c r="G836" i="47"/>
  <c r="O836" i="47" s="1"/>
  <c r="P836" i="47" s="1"/>
  <c r="H836" i="47"/>
  <c r="Q836" i="47" s="1"/>
  <c r="R836" i="47" s="1"/>
  <c r="I836" i="47"/>
  <c r="J835" i="47"/>
  <c r="E835" i="47"/>
  <c r="F835" i="47"/>
  <c r="G835" i="47"/>
  <c r="O835" i="47" s="1"/>
  <c r="P835" i="47" s="1"/>
  <c r="H835" i="47"/>
  <c r="I835" i="47"/>
  <c r="S835" i="47" s="1"/>
  <c r="T835" i="47" s="1"/>
  <c r="AE830" i="47" l="1"/>
  <c r="AF830" i="47" s="1"/>
  <c r="AE845" i="47"/>
  <c r="AF845" i="47" s="1"/>
  <c r="AE835" i="47"/>
  <c r="AF835" i="47" s="1"/>
  <c r="AE836" i="47"/>
  <c r="AF836" i="47" s="1"/>
  <c r="K830" i="47"/>
  <c r="L830" i="47" s="1"/>
  <c r="K845" i="47"/>
  <c r="L845" i="47" s="1"/>
  <c r="M836" i="47"/>
  <c r="N836" i="47" s="1"/>
  <c r="M830" i="47"/>
  <c r="N830" i="47" s="1"/>
  <c r="M835" i="47"/>
  <c r="N835" i="47" s="1"/>
  <c r="K835" i="47"/>
  <c r="L835" i="47" s="1"/>
  <c r="K836" i="47"/>
  <c r="L836" i="47" s="1"/>
  <c r="M845" i="47"/>
  <c r="N845" i="47" s="1"/>
  <c r="U835" i="47"/>
  <c r="V835" i="47" s="1"/>
  <c r="U836" i="47"/>
  <c r="V836" i="47" s="1"/>
  <c r="U845" i="47"/>
  <c r="V845" i="47" s="1"/>
  <c r="U830" i="47"/>
  <c r="V830" i="47" s="1"/>
  <c r="S836" i="47"/>
  <c r="T836" i="47" s="1"/>
  <c r="S845" i="47"/>
  <c r="T845" i="47" s="1"/>
  <c r="S830" i="47"/>
  <c r="T830" i="47" s="1"/>
  <c r="Q835" i="47"/>
  <c r="R835" i="47" s="1"/>
  <c r="J840" i="47"/>
  <c r="U840" i="47" s="1"/>
  <c r="V840" i="47" s="1"/>
  <c r="E840" i="47"/>
  <c r="F840" i="47"/>
  <c r="G840" i="47"/>
  <c r="O840" i="47" s="1"/>
  <c r="P840" i="47" s="1"/>
  <c r="H840" i="47"/>
  <c r="I840" i="47"/>
  <c r="J849" i="47"/>
  <c r="U849" i="47" s="1"/>
  <c r="V849" i="47" s="1"/>
  <c r="E849" i="47"/>
  <c r="F849" i="47"/>
  <c r="G849" i="47"/>
  <c r="H849" i="47"/>
  <c r="I849" i="47"/>
  <c r="S849" i="47" s="1"/>
  <c r="T849" i="47" s="1"/>
  <c r="J839" i="47"/>
  <c r="E839" i="47"/>
  <c r="F839" i="47"/>
  <c r="G839" i="47"/>
  <c r="O839" i="47" s="1"/>
  <c r="P839" i="47" s="1"/>
  <c r="H839" i="47"/>
  <c r="Q839" i="47" s="1"/>
  <c r="R839" i="47" s="1"/>
  <c r="I839" i="47"/>
  <c r="J834" i="47"/>
  <c r="U834" i="47" s="1"/>
  <c r="V834" i="47" s="1"/>
  <c r="E834" i="47"/>
  <c r="F834" i="47"/>
  <c r="G834" i="47"/>
  <c r="O834" i="47" s="1"/>
  <c r="P834" i="47" s="1"/>
  <c r="H834" i="47"/>
  <c r="Q834" i="47" s="1"/>
  <c r="R834" i="47" s="1"/>
  <c r="I834" i="47"/>
  <c r="S834" i="47" s="1"/>
  <c r="T834" i="47" s="1"/>
  <c r="AE840" i="47" l="1"/>
  <c r="AF840" i="47" s="1"/>
  <c r="AE839" i="47"/>
  <c r="AF839" i="47" s="1"/>
  <c r="AE849" i="47"/>
  <c r="AF849" i="47" s="1"/>
  <c r="AE834" i="47"/>
  <c r="AF834" i="47" s="1"/>
  <c r="K839" i="47"/>
  <c r="L839" i="47" s="1"/>
  <c r="K840" i="47"/>
  <c r="L840" i="47" s="1"/>
  <c r="K849" i="47"/>
  <c r="L849" i="47" s="1"/>
  <c r="K834" i="47"/>
  <c r="L834" i="47" s="1"/>
  <c r="O849" i="47"/>
  <c r="P849" i="47" s="1"/>
  <c r="M834" i="47"/>
  <c r="N834" i="47" s="1"/>
  <c r="M839" i="47"/>
  <c r="N839" i="47" s="1"/>
  <c r="M849" i="47"/>
  <c r="N849" i="47" s="1"/>
  <c r="M840" i="47"/>
  <c r="N840" i="47" s="1"/>
  <c r="U839" i="47"/>
  <c r="V839" i="47" s="1"/>
  <c r="S839" i="47"/>
  <c r="T839" i="47" s="1"/>
  <c r="S840" i="47"/>
  <c r="T840" i="47" s="1"/>
  <c r="Q849" i="47"/>
  <c r="R849" i="47" s="1"/>
  <c r="Q840" i="47"/>
  <c r="R840" i="47" s="1"/>
  <c r="J843" i="47"/>
  <c r="U843" i="47" s="1"/>
  <c r="V843" i="47" s="1"/>
  <c r="E843" i="47"/>
  <c r="F843" i="47"/>
  <c r="G843" i="47"/>
  <c r="H843" i="47"/>
  <c r="I843" i="47"/>
  <c r="S843" i="47" s="1"/>
  <c r="T843" i="47" s="1"/>
  <c r="J853" i="47"/>
  <c r="E853" i="47"/>
  <c r="F853" i="47"/>
  <c r="G853" i="47"/>
  <c r="O853" i="47" s="1"/>
  <c r="P853" i="47" s="1"/>
  <c r="H853" i="47"/>
  <c r="I853" i="47"/>
  <c r="S853" i="47" s="1"/>
  <c r="T853" i="47" s="1"/>
  <c r="J838" i="47"/>
  <c r="E838" i="47"/>
  <c r="F838" i="47"/>
  <c r="G838" i="47"/>
  <c r="H838" i="47"/>
  <c r="I838" i="47"/>
  <c r="S838" i="47" s="1"/>
  <c r="T838" i="47" s="1"/>
  <c r="J844" i="47"/>
  <c r="E844" i="47"/>
  <c r="F844" i="47"/>
  <c r="G844" i="47"/>
  <c r="O844" i="47" s="1"/>
  <c r="P844" i="47" s="1"/>
  <c r="H844" i="47"/>
  <c r="I844" i="47"/>
  <c r="S844" i="47" s="1"/>
  <c r="T844" i="47" s="1"/>
  <c r="AE843" i="47" l="1"/>
  <c r="AF843" i="47" s="1"/>
  <c r="AE838" i="47"/>
  <c r="AF838" i="47" s="1"/>
  <c r="AE844" i="47"/>
  <c r="AF844" i="47" s="1"/>
  <c r="AE853" i="47"/>
  <c r="AF853" i="47" s="1"/>
  <c r="K838" i="47"/>
  <c r="L838" i="47" s="1"/>
  <c r="K843" i="47"/>
  <c r="L843" i="47" s="1"/>
  <c r="Q844" i="47"/>
  <c r="R844" i="47" s="1"/>
  <c r="Q843" i="47"/>
  <c r="R843" i="47" s="1"/>
  <c r="O838" i="47"/>
  <c r="P838" i="47" s="1"/>
  <c r="O843" i="47"/>
  <c r="P843" i="47" s="1"/>
  <c r="M844" i="47"/>
  <c r="N844" i="47" s="1"/>
  <c r="M838" i="47"/>
  <c r="N838" i="47" s="1"/>
  <c r="M853" i="47"/>
  <c r="N853" i="47" s="1"/>
  <c r="M843" i="47"/>
  <c r="N843" i="47" s="1"/>
  <c r="Q838" i="47"/>
  <c r="R838" i="47" s="1"/>
  <c r="Q853" i="47"/>
  <c r="R853" i="47" s="1"/>
  <c r="K844" i="47"/>
  <c r="L844" i="47" s="1"/>
  <c r="K853" i="47"/>
  <c r="L853" i="47" s="1"/>
  <c r="U844" i="47"/>
  <c r="V844" i="47" s="1"/>
  <c r="U838" i="47"/>
  <c r="V838" i="47" s="1"/>
  <c r="U853" i="47"/>
  <c r="V853" i="47" s="1"/>
  <c r="J848" i="47"/>
  <c r="E848" i="47"/>
  <c r="F848" i="47"/>
  <c r="G848" i="47"/>
  <c r="O848" i="47" s="1"/>
  <c r="P848" i="47" s="1"/>
  <c r="H848" i="47"/>
  <c r="Q848" i="47" s="1"/>
  <c r="R848" i="47" s="1"/>
  <c r="I848" i="47"/>
  <c r="J842" i="47"/>
  <c r="U842" i="47" s="1"/>
  <c r="V842" i="47" s="1"/>
  <c r="E842" i="47"/>
  <c r="F842" i="47"/>
  <c r="G842" i="47"/>
  <c r="O842" i="47" s="1"/>
  <c r="P842" i="47" s="1"/>
  <c r="H842" i="47"/>
  <c r="Q842" i="47" s="1"/>
  <c r="R842" i="47" s="1"/>
  <c r="I842" i="47"/>
  <c r="S842" i="47" s="1"/>
  <c r="T842" i="47" s="1"/>
  <c r="J857" i="47"/>
  <c r="U857" i="47" s="1"/>
  <c r="V857" i="47" s="1"/>
  <c r="E857" i="47"/>
  <c r="F857" i="47"/>
  <c r="G857" i="47"/>
  <c r="O857" i="47" s="1"/>
  <c r="P857" i="47" s="1"/>
  <c r="H857" i="47"/>
  <c r="Q857" i="47" s="1"/>
  <c r="R857" i="47" s="1"/>
  <c r="I857" i="47"/>
  <c r="J847" i="47"/>
  <c r="E847" i="47"/>
  <c r="F847" i="47"/>
  <c r="G847" i="47"/>
  <c r="O847" i="47" s="1"/>
  <c r="P847" i="47" s="1"/>
  <c r="H847" i="47"/>
  <c r="I847" i="47"/>
  <c r="S847" i="47" s="1"/>
  <c r="T847" i="47" s="1"/>
  <c r="AE848" i="47" l="1"/>
  <c r="AF848" i="47" s="1"/>
  <c r="AE842" i="47"/>
  <c r="AF842" i="47" s="1"/>
  <c r="AE857" i="47"/>
  <c r="AF857" i="47" s="1"/>
  <c r="AE847" i="47"/>
  <c r="AF847" i="47" s="1"/>
  <c r="K857" i="47"/>
  <c r="L857" i="47" s="1"/>
  <c r="K848" i="47"/>
  <c r="L848" i="47" s="1"/>
  <c r="U847" i="47"/>
  <c r="V847" i="47" s="1"/>
  <c r="U848" i="47"/>
  <c r="V848" i="47" s="1"/>
  <c r="S857" i="47"/>
  <c r="T857" i="47" s="1"/>
  <c r="S848" i="47"/>
  <c r="T848" i="47" s="1"/>
  <c r="Q847" i="47"/>
  <c r="R847" i="47" s="1"/>
  <c r="K842" i="47"/>
  <c r="L842" i="47" s="1"/>
  <c r="K847" i="47"/>
  <c r="L847" i="47" s="1"/>
  <c r="M847" i="47"/>
  <c r="N847" i="47" s="1"/>
  <c r="M857" i="47"/>
  <c r="N857" i="47" s="1"/>
  <c r="M842" i="47"/>
  <c r="N842" i="47" s="1"/>
  <c r="M848" i="47"/>
  <c r="N848" i="47" s="1"/>
  <c r="J861" i="47"/>
  <c r="U861" i="47" s="1"/>
  <c r="V861" i="47" s="1"/>
  <c r="E861" i="47"/>
  <c r="F861" i="47"/>
  <c r="G861" i="47"/>
  <c r="H861" i="47"/>
  <c r="I861" i="47"/>
  <c r="S861" i="47" s="1"/>
  <c r="T861" i="47" s="1"/>
  <c r="J846" i="47"/>
  <c r="U846" i="47" s="1"/>
  <c r="V846" i="47" s="1"/>
  <c r="E846" i="47"/>
  <c r="F846" i="47"/>
  <c r="G846" i="47"/>
  <c r="O846" i="47" s="1"/>
  <c r="P846" i="47" s="1"/>
  <c r="H846" i="47"/>
  <c r="Q846" i="47" s="1"/>
  <c r="R846" i="47" s="1"/>
  <c r="I846" i="47"/>
  <c r="J851" i="47"/>
  <c r="U851" i="47" s="1"/>
  <c r="V851" i="47" s="1"/>
  <c r="E851" i="47"/>
  <c r="F851" i="47"/>
  <c r="G851" i="47"/>
  <c r="O851" i="47" s="1"/>
  <c r="P851" i="47" s="1"/>
  <c r="H851" i="47"/>
  <c r="Q851" i="47" s="1"/>
  <c r="R851" i="47" s="1"/>
  <c r="I851" i="47"/>
  <c r="J852" i="47"/>
  <c r="U852" i="47" s="1"/>
  <c r="V852" i="47" s="1"/>
  <c r="E852" i="47"/>
  <c r="F852" i="47"/>
  <c r="G852" i="47"/>
  <c r="O852" i="47" s="1"/>
  <c r="P852" i="47" s="1"/>
  <c r="H852" i="47"/>
  <c r="Q852" i="47" s="1"/>
  <c r="R852" i="47" s="1"/>
  <c r="I852" i="47"/>
  <c r="AE861" i="47" l="1"/>
  <c r="AF861" i="47" s="1"/>
  <c r="AE851" i="47"/>
  <c r="AF851" i="47" s="1"/>
  <c r="AE852" i="47"/>
  <c r="AF852" i="47" s="1"/>
  <c r="AE846" i="47"/>
  <c r="AF846" i="47" s="1"/>
  <c r="K861" i="47"/>
  <c r="L861" i="47" s="1"/>
  <c r="K852" i="47"/>
  <c r="L852" i="47" s="1"/>
  <c r="K846" i="47"/>
  <c r="L846" i="47" s="1"/>
  <c r="M851" i="47"/>
  <c r="N851" i="47" s="1"/>
  <c r="M846" i="47"/>
  <c r="N846" i="47" s="1"/>
  <c r="M861" i="47"/>
  <c r="N861" i="47" s="1"/>
  <c r="M852" i="47"/>
  <c r="N852" i="47" s="1"/>
  <c r="K851" i="47"/>
  <c r="L851" i="47" s="1"/>
  <c r="S846" i="47"/>
  <c r="T846" i="47" s="1"/>
  <c r="O861" i="47"/>
  <c r="P861" i="47" s="1"/>
  <c r="S852" i="47"/>
  <c r="T852" i="47" s="1"/>
  <c r="S851" i="47"/>
  <c r="T851" i="47" s="1"/>
  <c r="Q861" i="47"/>
  <c r="R861" i="47" s="1"/>
  <c r="J856" i="47"/>
  <c r="E856" i="47"/>
  <c r="F856" i="47"/>
  <c r="G856" i="47"/>
  <c r="H856" i="47"/>
  <c r="I856" i="47"/>
  <c r="S856" i="47" s="1"/>
  <c r="T856" i="47" s="1"/>
  <c r="J855" i="47"/>
  <c r="U855" i="47" s="1"/>
  <c r="V855" i="47" s="1"/>
  <c r="E855" i="47"/>
  <c r="F855" i="47"/>
  <c r="G855" i="47"/>
  <c r="O855" i="47" s="1"/>
  <c r="P855" i="47" s="1"/>
  <c r="H855" i="47"/>
  <c r="Q855" i="47" s="1"/>
  <c r="R855" i="47" s="1"/>
  <c r="I855" i="47"/>
  <c r="J850" i="47"/>
  <c r="E850" i="47"/>
  <c r="F850" i="47"/>
  <c r="G850" i="47"/>
  <c r="H850" i="47"/>
  <c r="I850" i="47"/>
  <c r="S850" i="47" s="1"/>
  <c r="T850" i="47" s="1"/>
  <c r="J865" i="47"/>
  <c r="E865" i="47"/>
  <c r="F865" i="47"/>
  <c r="G865" i="47"/>
  <c r="O865" i="47" s="1"/>
  <c r="P865" i="47" s="1"/>
  <c r="H865" i="47"/>
  <c r="I865" i="47"/>
  <c r="S865" i="47" s="1"/>
  <c r="T865" i="47" s="1"/>
  <c r="AE856" i="47" l="1"/>
  <c r="AF856" i="47" s="1"/>
  <c r="AE850" i="47"/>
  <c r="AF850" i="47" s="1"/>
  <c r="AE865" i="47"/>
  <c r="AF865" i="47" s="1"/>
  <c r="AE855" i="47"/>
  <c r="AF855" i="47" s="1"/>
  <c r="K856" i="47"/>
  <c r="L856" i="47" s="1"/>
  <c r="K850" i="47"/>
  <c r="L850" i="47" s="1"/>
  <c r="K855" i="47"/>
  <c r="L855" i="47" s="1"/>
  <c r="Q856" i="47"/>
  <c r="R856" i="47" s="1"/>
  <c r="Q850" i="47"/>
  <c r="R850" i="47" s="1"/>
  <c r="O850" i="47"/>
  <c r="P850" i="47" s="1"/>
  <c r="O856" i="47"/>
  <c r="P856" i="47" s="1"/>
  <c r="S855" i="47"/>
  <c r="T855" i="47" s="1"/>
  <c r="M865" i="47"/>
  <c r="N865" i="47" s="1"/>
  <c r="M850" i="47"/>
  <c r="N850" i="47" s="1"/>
  <c r="M855" i="47"/>
  <c r="N855" i="47" s="1"/>
  <c r="M856" i="47"/>
  <c r="N856" i="47" s="1"/>
  <c r="Q865" i="47"/>
  <c r="R865" i="47" s="1"/>
  <c r="K865" i="47"/>
  <c r="L865" i="47" s="1"/>
  <c r="U865" i="47"/>
  <c r="V865" i="47" s="1"/>
  <c r="U850" i="47"/>
  <c r="V850" i="47" s="1"/>
  <c r="U856" i="47"/>
  <c r="V856" i="47" s="1"/>
  <c r="J854" i="47"/>
  <c r="E854" i="47"/>
  <c r="F854" i="47"/>
  <c r="G854" i="47"/>
  <c r="O854" i="47" s="1"/>
  <c r="P854" i="47" s="1"/>
  <c r="H854" i="47"/>
  <c r="Q854" i="47" s="1"/>
  <c r="R854" i="47" s="1"/>
  <c r="I854" i="47"/>
  <c r="S854" i="47" s="1"/>
  <c r="T854" i="47" s="1"/>
  <c r="J859" i="47"/>
  <c r="E859" i="47"/>
  <c r="F859" i="47"/>
  <c r="G859" i="47"/>
  <c r="O859" i="47" s="1"/>
  <c r="P859" i="47" s="1"/>
  <c r="H859" i="47"/>
  <c r="I859" i="47"/>
  <c r="S859" i="47" s="1"/>
  <c r="T859" i="47" s="1"/>
  <c r="J869" i="47"/>
  <c r="U869" i="47" s="1"/>
  <c r="V869" i="47" s="1"/>
  <c r="E869" i="47"/>
  <c r="F869" i="47"/>
  <c r="G869" i="47"/>
  <c r="H869" i="47"/>
  <c r="Q869" i="47" s="1"/>
  <c r="R869" i="47" s="1"/>
  <c r="I869" i="47"/>
  <c r="J860" i="47"/>
  <c r="U860" i="47" s="1"/>
  <c r="V860" i="47" s="1"/>
  <c r="E860" i="47"/>
  <c r="F860" i="47"/>
  <c r="G860" i="47"/>
  <c r="O860" i="47" s="1"/>
  <c r="P860" i="47" s="1"/>
  <c r="H860" i="47"/>
  <c r="Q860" i="47" s="1"/>
  <c r="R860" i="47" s="1"/>
  <c r="I860" i="47"/>
  <c r="S860" i="47" s="1"/>
  <c r="T860" i="47" s="1"/>
  <c r="AE854" i="47" l="1"/>
  <c r="AF854" i="47" s="1"/>
  <c r="AE869" i="47"/>
  <c r="AF869" i="47" s="1"/>
  <c r="AE860" i="47"/>
  <c r="AF860" i="47" s="1"/>
  <c r="AE859" i="47"/>
  <c r="AF859" i="47" s="1"/>
  <c r="K859" i="47"/>
  <c r="L859" i="47" s="1"/>
  <c r="O869" i="47"/>
  <c r="P869" i="47" s="1"/>
  <c r="K869" i="47"/>
  <c r="L869" i="47" s="1"/>
  <c r="K854" i="47"/>
  <c r="L854" i="47" s="1"/>
  <c r="M869" i="47"/>
  <c r="N869" i="47" s="1"/>
  <c r="M859" i="47"/>
  <c r="N859" i="47" s="1"/>
  <c r="K860" i="47"/>
  <c r="L860" i="47" s="1"/>
  <c r="U859" i="47"/>
  <c r="V859" i="47" s="1"/>
  <c r="U854" i="47"/>
  <c r="V854" i="47" s="1"/>
  <c r="M860" i="47"/>
  <c r="N860" i="47" s="1"/>
  <c r="M854" i="47"/>
  <c r="N854" i="47" s="1"/>
  <c r="S869" i="47"/>
  <c r="T869" i="47" s="1"/>
  <c r="Q859" i="47"/>
  <c r="R859" i="47" s="1"/>
  <c r="J864" i="47"/>
  <c r="U864" i="47" s="1"/>
  <c r="V864" i="47" s="1"/>
  <c r="E864" i="47"/>
  <c r="F864" i="47"/>
  <c r="G864" i="47"/>
  <c r="H864" i="47"/>
  <c r="Q864" i="47" s="1"/>
  <c r="R864" i="47" s="1"/>
  <c r="I864" i="47"/>
  <c r="J873" i="47"/>
  <c r="E873" i="47"/>
  <c r="F873" i="47"/>
  <c r="G873" i="47"/>
  <c r="H873" i="47"/>
  <c r="Q873" i="47" s="1"/>
  <c r="R873" i="47" s="1"/>
  <c r="I873" i="47"/>
  <c r="J863" i="47"/>
  <c r="E863" i="47"/>
  <c r="F863" i="47"/>
  <c r="G863" i="47"/>
  <c r="H863" i="47"/>
  <c r="Q863" i="47" s="1"/>
  <c r="R863" i="47" s="1"/>
  <c r="I863" i="47"/>
  <c r="J858" i="47"/>
  <c r="U858" i="47" s="1"/>
  <c r="V858" i="47" s="1"/>
  <c r="E858" i="47"/>
  <c r="F858" i="47"/>
  <c r="G858" i="47"/>
  <c r="O858" i="47" s="1"/>
  <c r="P858" i="47" s="1"/>
  <c r="H858" i="47"/>
  <c r="I858" i="47"/>
  <c r="AE873" i="47" l="1"/>
  <c r="AF873" i="47" s="1"/>
  <c r="AE858" i="47"/>
  <c r="AF858" i="47" s="1"/>
  <c r="AE864" i="47"/>
  <c r="AF864" i="47" s="1"/>
  <c r="AE863" i="47"/>
  <c r="AF863" i="47" s="1"/>
  <c r="K864" i="47"/>
  <c r="L864" i="47" s="1"/>
  <c r="K873" i="47"/>
  <c r="L873" i="47" s="1"/>
  <c r="K863" i="47"/>
  <c r="L863" i="47" s="1"/>
  <c r="K858" i="47"/>
  <c r="L858" i="47" s="1"/>
  <c r="U863" i="47"/>
  <c r="V863" i="47" s="1"/>
  <c r="U873" i="47"/>
  <c r="V873" i="47" s="1"/>
  <c r="S858" i="47"/>
  <c r="T858" i="47" s="1"/>
  <c r="S863" i="47"/>
  <c r="T863" i="47" s="1"/>
  <c r="S873" i="47"/>
  <c r="T873" i="47" s="1"/>
  <c r="S864" i="47"/>
  <c r="T864" i="47" s="1"/>
  <c r="O863" i="47"/>
  <c r="P863" i="47" s="1"/>
  <c r="O873" i="47"/>
  <c r="P873" i="47" s="1"/>
  <c r="O864" i="47"/>
  <c r="P864" i="47" s="1"/>
  <c r="Q858" i="47"/>
  <c r="R858" i="47" s="1"/>
  <c r="M858" i="47"/>
  <c r="N858" i="47" s="1"/>
  <c r="M863" i="47"/>
  <c r="N863" i="47" s="1"/>
  <c r="M873" i="47"/>
  <c r="N873" i="47" s="1"/>
  <c r="M864" i="47"/>
  <c r="N864" i="47" s="1"/>
  <c r="J867" i="47"/>
  <c r="U867" i="47" s="1"/>
  <c r="V867" i="47" s="1"/>
  <c r="E867" i="47"/>
  <c r="F867" i="47"/>
  <c r="G867" i="47"/>
  <c r="H867" i="47"/>
  <c r="I867" i="47"/>
  <c r="S867" i="47" s="1"/>
  <c r="T867" i="47" s="1"/>
  <c r="J877" i="47"/>
  <c r="E877" i="47"/>
  <c r="F877" i="47"/>
  <c r="G877" i="47"/>
  <c r="O877" i="47" s="1"/>
  <c r="P877" i="47" s="1"/>
  <c r="H877" i="47"/>
  <c r="I877" i="47"/>
  <c r="S877" i="47" s="1"/>
  <c r="T877" i="47" s="1"/>
  <c r="J862" i="47"/>
  <c r="E862" i="47"/>
  <c r="F862" i="47"/>
  <c r="G862" i="47"/>
  <c r="O862" i="47" s="1"/>
  <c r="P862" i="47" s="1"/>
  <c r="H862" i="47"/>
  <c r="I862" i="47"/>
  <c r="S862" i="47" s="1"/>
  <c r="T862" i="47" s="1"/>
  <c r="J868" i="47"/>
  <c r="E868" i="47"/>
  <c r="F868" i="47"/>
  <c r="G868" i="47"/>
  <c r="O868" i="47" s="1"/>
  <c r="P868" i="47" s="1"/>
  <c r="H868" i="47"/>
  <c r="I868" i="47"/>
  <c r="S868" i="47" s="1"/>
  <c r="T868" i="47" s="1"/>
  <c r="AE867" i="47" l="1"/>
  <c r="AF867" i="47" s="1"/>
  <c r="AE877" i="47"/>
  <c r="AF877" i="47" s="1"/>
  <c r="AE868" i="47"/>
  <c r="AF868" i="47" s="1"/>
  <c r="AE862" i="47"/>
  <c r="AF862" i="47" s="1"/>
  <c r="K867" i="47"/>
  <c r="L867" i="47" s="1"/>
  <c r="K868" i="47"/>
  <c r="L868" i="47" s="1"/>
  <c r="K877" i="47"/>
  <c r="L877" i="47" s="1"/>
  <c r="O867" i="47"/>
  <c r="P867" i="47" s="1"/>
  <c r="M862" i="47"/>
  <c r="N862" i="47" s="1"/>
  <c r="M877" i="47"/>
  <c r="N877" i="47" s="1"/>
  <c r="M867" i="47"/>
  <c r="N867" i="47" s="1"/>
  <c r="K862" i="47"/>
  <c r="L862" i="47" s="1"/>
  <c r="U868" i="47"/>
  <c r="V868" i="47" s="1"/>
  <c r="U862" i="47"/>
  <c r="V862" i="47" s="1"/>
  <c r="U877" i="47"/>
  <c r="V877" i="47" s="1"/>
  <c r="M868" i="47"/>
  <c r="N868" i="47" s="1"/>
  <c r="Q868" i="47"/>
  <c r="R868" i="47" s="1"/>
  <c r="Q862" i="47"/>
  <c r="R862" i="47" s="1"/>
  <c r="Q877" i="47"/>
  <c r="R877" i="47" s="1"/>
  <c r="Q867" i="47"/>
  <c r="R867" i="47" s="1"/>
  <c r="J872" i="47"/>
  <c r="U872" i="47" s="1"/>
  <c r="V872" i="47" s="1"/>
  <c r="E872" i="47"/>
  <c r="F872" i="47"/>
  <c r="G872" i="47"/>
  <c r="H872" i="47"/>
  <c r="Q872" i="47" s="1"/>
  <c r="R872" i="47" s="1"/>
  <c r="I872" i="47"/>
  <c r="S872" i="47" s="1"/>
  <c r="T872" i="47" s="1"/>
  <c r="J866" i="47"/>
  <c r="E866" i="47"/>
  <c r="F866" i="47"/>
  <c r="G866" i="47"/>
  <c r="H866" i="47"/>
  <c r="Q866" i="47" s="1"/>
  <c r="R866" i="47" s="1"/>
  <c r="I866" i="47"/>
  <c r="J881" i="47"/>
  <c r="U881" i="47" s="1"/>
  <c r="V881" i="47" s="1"/>
  <c r="E881" i="47"/>
  <c r="F881" i="47"/>
  <c r="G881" i="47"/>
  <c r="H881" i="47"/>
  <c r="Q881" i="47" s="1"/>
  <c r="R881" i="47" s="1"/>
  <c r="I881" i="47"/>
  <c r="J871" i="47"/>
  <c r="E871" i="47"/>
  <c r="F871" i="47"/>
  <c r="G871" i="47"/>
  <c r="O871" i="47" s="1"/>
  <c r="P871" i="47" s="1"/>
  <c r="H871" i="47"/>
  <c r="I871" i="47"/>
  <c r="S871" i="47" s="1"/>
  <c r="T871" i="47" s="1"/>
  <c r="AE881" i="47" l="1"/>
  <c r="AF881" i="47" s="1"/>
  <c r="AE872" i="47"/>
  <c r="AF872" i="47" s="1"/>
  <c r="AE866" i="47"/>
  <c r="AF866" i="47" s="1"/>
  <c r="AE871" i="47"/>
  <c r="AF871" i="47" s="1"/>
  <c r="K881" i="47"/>
  <c r="L881" i="47" s="1"/>
  <c r="K866" i="47"/>
  <c r="L866" i="47" s="1"/>
  <c r="S881" i="47"/>
  <c r="T881" i="47" s="1"/>
  <c r="O881" i="47"/>
  <c r="P881" i="47" s="1"/>
  <c r="M872" i="47"/>
  <c r="N872" i="47" s="1"/>
  <c r="S866" i="47"/>
  <c r="T866" i="47" s="1"/>
  <c r="O866" i="47"/>
  <c r="P866" i="47" s="1"/>
  <c r="M871" i="47"/>
  <c r="N871" i="47" s="1"/>
  <c r="M866" i="47"/>
  <c r="N866" i="47" s="1"/>
  <c r="K871" i="47"/>
  <c r="L871" i="47" s="1"/>
  <c r="K872" i="47"/>
  <c r="L872" i="47" s="1"/>
  <c r="Q871" i="47"/>
  <c r="R871" i="47" s="1"/>
  <c r="O872" i="47"/>
  <c r="P872" i="47" s="1"/>
  <c r="M881" i="47"/>
  <c r="N881" i="47" s="1"/>
  <c r="U871" i="47"/>
  <c r="V871" i="47" s="1"/>
  <c r="U866" i="47"/>
  <c r="V866" i="47" s="1"/>
  <c r="J885" i="47"/>
  <c r="E885" i="47"/>
  <c r="F885" i="47"/>
  <c r="G885" i="47"/>
  <c r="H885" i="47"/>
  <c r="I885" i="47"/>
  <c r="S885" i="47" s="1"/>
  <c r="T885" i="47" s="1"/>
  <c r="J870" i="47"/>
  <c r="E870" i="47"/>
  <c r="F870" i="47"/>
  <c r="G870" i="47"/>
  <c r="H870" i="47"/>
  <c r="Q870" i="47" s="1"/>
  <c r="R870" i="47" s="1"/>
  <c r="I870" i="47"/>
  <c r="J875" i="47"/>
  <c r="U875" i="47" s="1"/>
  <c r="V875" i="47" s="1"/>
  <c r="E875" i="47"/>
  <c r="F875" i="47"/>
  <c r="G875" i="47"/>
  <c r="H875" i="47"/>
  <c r="Q875" i="47" s="1"/>
  <c r="R875" i="47" s="1"/>
  <c r="I875" i="47"/>
  <c r="J876" i="47"/>
  <c r="E876" i="47"/>
  <c r="F876" i="47"/>
  <c r="G876" i="47"/>
  <c r="H876" i="47"/>
  <c r="I876" i="47"/>
  <c r="AE876" i="47" l="1"/>
  <c r="AF876" i="47" s="1"/>
  <c r="AE885" i="47"/>
  <c r="AF885" i="47" s="1"/>
  <c r="AE875" i="47"/>
  <c r="AF875" i="47" s="1"/>
  <c r="AE870" i="47"/>
  <c r="AF870" i="47" s="1"/>
  <c r="K875" i="47"/>
  <c r="L875" i="47" s="1"/>
  <c r="K885" i="47"/>
  <c r="L885" i="47" s="1"/>
  <c r="K876" i="47"/>
  <c r="L876" i="47" s="1"/>
  <c r="K870" i="47"/>
  <c r="L870" i="47" s="1"/>
  <c r="O870" i="47"/>
  <c r="P870" i="47" s="1"/>
  <c r="M876" i="47"/>
  <c r="N876" i="47" s="1"/>
  <c r="M875" i="47"/>
  <c r="N875" i="47" s="1"/>
  <c r="M870" i="47"/>
  <c r="N870" i="47" s="1"/>
  <c r="M885" i="47"/>
  <c r="N885" i="47" s="1"/>
  <c r="O875" i="47"/>
  <c r="P875" i="47" s="1"/>
  <c r="O876" i="47"/>
  <c r="P876" i="47" s="1"/>
  <c r="O885" i="47"/>
  <c r="P885" i="47" s="1"/>
  <c r="U876" i="47"/>
  <c r="V876" i="47" s="1"/>
  <c r="U870" i="47"/>
  <c r="V870" i="47" s="1"/>
  <c r="U885" i="47"/>
  <c r="V885" i="47" s="1"/>
  <c r="S876" i="47"/>
  <c r="T876" i="47" s="1"/>
  <c r="S870" i="47"/>
  <c r="T870" i="47" s="1"/>
  <c r="S875" i="47"/>
  <c r="T875" i="47" s="1"/>
  <c r="Q876" i="47"/>
  <c r="R876" i="47" s="1"/>
  <c r="Q885" i="47"/>
  <c r="R885" i="47" s="1"/>
  <c r="J880" i="47"/>
  <c r="E880" i="47"/>
  <c r="F880" i="47"/>
  <c r="G880" i="47"/>
  <c r="O880" i="47" s="1"/>
  <c r="P880" i="47" s="1"/>
  <c r="H880" i="47"/>
  <c r="I880" i="47"/>
  <c r="S880" i="47" s="1"/>
  <c r="T880" i="47" s="1"/>
  <c r="J879" i="47"/>
  <c r="E879" i="47"/>
  <c r="F879" i="47"/>
  <c r="G879" i="47"/>
  <c r="H879" i="47"/>
  <c r="I879" i="47"/>
  <c r="S879" i="47" s="1"/>
  <c r="T879" i="47" s="1"/>
  <c r="J874" i="47"/>
  <c r="E874" i="47"/>
  <c r="F874" i="47"/>
  <c r="G874" i="47"/>
  <c r="O874" i="47" s="1"/>
  <c r="P874" i="47" s="1"/>
  <c r="H874" i="47"/>
  <c r="I874" i="47"/>
  <c r="S874" i="47" s="1"/>
  <c r="T874" i="47" s="1"/>
  <c r="J889" i="47"/>
  <c r="E889" i="47"/>
  <c r="F889" i="47"/>
  <c r="G889" i="47"/>
  <c r="O889" i="47" s="1"/>
  <c r="P889" i="47" s="1"/>
  <c r="H889" i="47"/>
  <c r="I889" i="47"/>
  <c r="AE889" i="47" l="1"/>
  <c r="AF889" i="47" s="1"/>
  <c r="AE879" i="47"/>
  <c r="AF879" i="47" s="1"/>
  <c r="AE874" i="47"/>
  <c r="AF874" i="47" s="1"/>
  <c r="AE880" i="47"/>
  <c r="AF880" i="47" s="1"/>
  <c r="K879" i="47"/>
  <c r="L879" i="47" s="1"/>
  <c r="K874" i="47"/>
  <c r="L874" i="47" s="1"/>
  <c r="Q879" i="47"/>
  <c r="R879" i="47" s="1"/>
  <c r="M874" i="47"/>
  <c r="N874" i="47" s="1"/>
  <c r="M880" i="47"/>
  <c r="N880" i="47" s="1"/>
  <c r="Q874" i="47"/>
  <c r="R874" i="47" s="1"/>
  <c r="Q880" i="47"/>
  <c r="R880" i="47" s="1"/>
  <c r="O879" i="47"/>
  <c r="P879" i="47" s="1"/>
  <c r="M879" i="47"/>
  <c r="N879" i="47" s="1"/>
  <c r="K889" i="47"/>
  <c r="L889" i="47" s="1"/>
  <c r="K880" i="47"/>
  <c r="L880" i="47" s="1"/>
  <c r="S889" i="47"/>
  <c r="T889" i="47" s="1"/>
  <c r="Q889" i="47"/>
  <c r="R889" i="47" s="1"/>
  <c r="M889" i="47"/>
  <c r="N889" i="47" s="1"/>
  <c r="U889" i="47"/>
  <c r="V889" i="47" s="1"/>
  <c r="U874" i="47"/>
  <c r="V874" i="47" s="1"/>
  <c r="U879" i="47"/>
  <c r="V879" i="47" s="1"/>
  <c r="U880" i="47"/>
  <c r="V880" i="47" s="1"/>
  <c r="J878" i="47"/>
  <c r="U878" i="47" s="1"/>
  <c r="V878" i="47" s="1"/>
  <c r="E878" i="47"/>
  <c r="F878" i="47"/>
  <c r="G878" i="47"/>
  <c r="H878" i="47"/>
  <c r="Q878" i="47" s="1"/>
  <c r="R878" i="47" s="1"/>
  <c r="I878" i="47"/>
  <c r="S878" i="47" s="1"/>
  <c r="T878" i="47" s="1"/>
  <c r="J883" i="47"/>
  <c r="E883" i="47"/>
  <c r="F883" i="47"/>
  <c r="G883" i="47"/>
  <c r="O883" i="47" s="1"/>
  <c r="P883" i="47" s="1"/>
  <c r="H883" i="47"/>
  <c r="I883" i="47"/>
  <c r="S883" i="47" s="1"/>
  <c r="T883" i="47" s="1"/>
  <c r="J893" i="47"/>
  <c r="U893" i="47" s="1"/>
  <c r="V893" i="47" s="1"/>
  <c r="E893" i="47"/>
  <c r="F893" i="47"/>
  <c r="G893" i="47"/>
  <c r="H893" i="47"/>
  <c r="Q893" i="47" s="1"/>
  <c r="R893" i="47" s="1"/>
  <c r="I893" i="47"/>
  <c r="J884" i="47"/>
  <c r="U884" i="47" s="1"/>
  <c r="V884" i="47" s="1"/>
  <c r="E884" i="47"/>
  <c r="F884" i="47"/>
  <c r="G884" i="47"/>
  <c r="H884" i="47"/>
  <c r="Q884" i="47" s="1"/>
  <c r="R884" i="47" s="1"/>
  <c r="I884" i="47"/>
  <c r="AE878" i="47" l="1"/>
  <c r="AF878" i="47" s="1"/>
  <c r="AE883" i="47"/>
  <c r="AF883" i="47" s="1"/>
  <c r="AE893" i="47"/>
  <c r="AF893" i="47" s="1"/>
  <c r="AE884" i="47"/>
  <c r="AF884" i="47" s="1"/>
  <c r="K893" i="47"/>
  <c r="L893" i="47" s="1"/>
  <c r="K884" i="47"/>
  <c r="L884" i="47" s="1"/>
  <c r="S884" i="47"/>
  <c r="T884" i="47" s="1"/>
  <c r="S893" i="47"/>
  <c r="T893" i="47" s="1"/>
  <c r="O893" i="47"/>
  <c r="P893" i="47" s="1"/>
  <c r="Q883" i="47"/>
  <c r="R883" i="47" s="1"/>
  <c r="M878" i="47"/>
  <c r="N878" i="47" s="1"/>
  <c r="O884" i="47"/>
  <c r="P884" i="47" s="1"/>
  <c r="O878" i="47"/>
  <c r="P878" i="47" s="1"/>
  <c r="M883" i="47"/>
  <c r="N883" i="47" s="1"/>
  <c r="K883" i="47"/>
  <c r="L883" i="47" s="1"/>
  <c r="K878" i="47"/>
  <c r="L878" i="47" s="1"/>
  <c r="M884" i="47"/>
  <c r="N884" i="47" s="1"/>
  <c r="M893" i="47"/>
  <c r="N893" i="47" s="1"/>
  <c r="U883" i="47"/>
  <c r="V883" i="47" s="1"/>
  <c r="J887" i="47"/>
  <c r="U887" i="47" s="1"/>
  <c r="V887" i="47" s="1"/>
  <c r="E887" i="47"/>
  <c r="F887" i="47"/>
  <c r="G887" i="47"/>
  <c r="H887" i="47"/>
  <c r="Q887" i="47" s="1"/>
  <c r="R887" i="47" s="1"/>
  <c r="I887" i="47"/>
  <c r="J888" i="47"/>
  <c r="E888" i="47"/>
  <c r="F888" i="47"/>
  <c r="G888" i="47"/>
  <c r="H888" i="47"/>
  <c r="Q888" i="47" s="1"/>
  <c r="R888" i="47" s="1"/>
  <c r="I888" i="47"/>
  <c r="J897" i="47"/>
  <c r="E897" i="47"/>
  <c r="F897" i="47"/>
  <c r="G897" i="47"/>
  <c r="H897" i="47"/>
  <c r="I897" i="47"/>
  <c r="J882" i="47"/>
  <c r="E882" i="47"/>
  <c r="F882" i="47"/>
  <c r="G882" i="47"/>
  <c r="H882" i="47"/>
  <c r="Q882" i="47" s="1"/>
  <c r="R882" i="47" s="1"/>
  <c r="I882" i="47"/>
  <c r="AE887" i="47" l="1"/>
  <c r="AF887" i="47" s="1"/>
  <c r="AE897" i="47"/>
  <c r="AF897" i="47" s="1"/>
  <c r="AE882" i="47"/>
  <c r="AF882" i="47" s="1"/>
  <c r="AE888" i="47"/>
  <c r="AF888" i="47" s="1"/>
  <c r="K897" i="47"/>
  <c r="L897" i="47" s="1"/>
  <c r="K888" i="47"/>
  <c r="L888" i="47" s="1"/>
  <c r="K882" i="47"/>
  <c r="L882" i="47" s="1"/>
  <c r="S897" i="47"/>
  <c r="T897" i="47" s="1"/>
  <c r="S888" i="47"/>
  <c r="T888" i="47" s="1"/>
  <c r="Q897" i="47"/>
  <c r="R897" i="47" s="1"/>
  <c r="O897" i="47"/>
  <c r="P897" i="47" s="1"/>
  <c r="O888" i="47"/>
  <c r="P888" i="47" s="1"/>
  <c r="M882" i="47"/>
  <c r="N882" i="47" s="1"/>
  <c r="M897" i="47"/>
  <c r="N897" i="47" s="1"/>
  <c r="M888" i="47"/>
  <c r="N888" i="47" s="1"/>
  <c r="M887" i="47"/>
  <c r="N887" i="47" s="1"/>
  <c r="S882" i="47"/>
  <c r="T882" i="47" s="1"/>
  <c r="S887" i="47"/>
  <c r="T887" i="47" s="1"/>
  <c r="O882" i="47"/>
  <c r="P882" i="47" s="1"/>
  <c r="O887" i="47"/>
  <c r="P887" i="47" s="1"/>
  <c r="K887" i="47"/>
  <c r="L887" i="47" s="1"/>
  <c r="U882" i="47"/>
  <c r="V882" i="47" s="1"/>
  <c r="U897" i="47"/>
  <c r="V897" i="47" s="1"/>
  <c r="U888" i="47"/>
  <c r="V888" i="47" s="1"/>
  <c r="J886" i="47"/>
  <c r="E886" i="47"/>
  <c r="F886" i="47"/>
  <c r="G886" i="47"/>
  <c r="O886" i="47" s="1"/>
  <c r="P886" i="47" s="1"/>
  <c r="H886" i="47"/>
  <c r="I886" i="47"/>
  <c r="S886" i="47" s="1"/>
  <c r="T886" i="47" s="1"/>
  <c r="J901" i="47"/>
  <c r="E901" i="47"/>
  <c r="F901" i="47"/>
  <c r="G901" i="47"/>
  <c r="O901" i="47" s="1"/>
  <c r="P901" i="47" s="1"/>
  <c r="H901" i="47"/>
  <c r="I901" i="47"/>
  <c r="J892" i="47"/>
  <c r="E892" i="47"/>
  <c r="F892" i="47"/>
  <c r="G892" i="47"/>
  <c r="O892" i="47" s="1"/>
  <c r="P892" i="47" s="1"/>
  <c r="H892" i="47"/>
  <c r="I892" i="47"/>
  <c r="J891" i="47"/>
  <c r="E891" i="47"/>
  <c r="F891" i="47"/>
  <c r="G891" i="47"/>
  <c r="H891" i="47"/>
  <c r="Q891" i="47" s="1"/>
  <c r="R891" i="47" s="1"/>
  <c r="I891" i="47"/>
  <c r="AE901" i="47" l="1"/>
  <c r="AF901" i="47" s="1"/>
  <c r="AE892" i="47"/>
  <c r="AF892" i="47" s="1"/>
  <c r="AE891" i="47"/>
  <c r="AF891" i="47" s="1"/>
  <c r="AE886" i="47"/>
  <c r="AF886" i="47" s="1"/>
  <c r="K891" i="47"/>
  <c r="L891" i="47" s="1"/>
  <c r="K892" i="47"/>
  <c r="L892" i="47" s="1"/>
  <c r="K886" i="47"/>
  <c r="L886" i="47" s="1"/>
  <c r="M891" i="47"/>
  <c r="N891" i="47" s="1"/>
  <c r="M886" i="47"/>
  <c r="N886" i="47" s="1"/>
  <c r="M892" i="47"/>
  <c r="N892" i="47" s="1"/>
  <c r="M901" i="47"/>
  <c r="N901" i="47" s="1"/>
  <c r="K901" i="47"/>
  <c r="L901" i="47" s="1"/>
  <c r="U891" i="47"/>
  <c r="V891" i="47" s="1"/>
  <c r="U892" i="47"/>
  <c r="V892" i="47" s="1"/>
  <c r="U901" i="47"/>
  <c r="V901" i="47" s="1"/>
  <c r="U886" i="47"/>
  <c r="V886" i="47" s="1"/>
  <c r="O891" i="47"/>
  <c r="P891" i="47" s="1"/>
  <c r="S892" i="47"/>
  <c r="T892" i="47" s="1"/>
  <c r="S891" i="47"/>
  <c r="T891" i="47" s="1"/>
  <c r="S901" i="47"/>
  <c r="T901" i="47" s="1"/>
  <c r="Q892" i="47"/>
  <c r="R892" i="47" s="1"/>
  <c r="Q901" i="47"/>
  <c r="R901" i="47" s="1"/>
  <c r="Q886" i="47"/>
  <c r="R886" i="47" s="1"/>
  <c r="J895" i="47"/>
  <c r="E895" i="47"/>
  <c r="F895" i="47"/>
  <c r="G895" i="47"/>
  <c r="O895" i="47" s="1"/>
  <c r="P895" i="47" s="1"/>
  <c r="H895" i="47"/>
  <c r="Q895" i="47" s="1"/>
  <c r="R895" i="47" s="1"/>
  <c r="I895" i="47"/>
  <c r="J905" i="47"/>
  <c r="U905" i="47" s="1"/>
  <c r="V905" i="47" s="1"/>
  <c r="E905" i="47"/>
  <c r="F905" i="47"/>
  <c r="G905" i="47"/>
  <c r="H905" i="47"/>
  <c r="Q905" i="47" s="1"/>
  <c r="R905" i="47" s="1"/>
  <c r="I905" i="47"/>
  <c r="J896" i="47"/>
  <c r="U896" i="47" s="1"/>
  <c r="V896" i="47" s="1"/>
  <c r="E896" i="47"/>
  <c r="F896" i="47"/>
  <c r="G896" i="47"/>
  <c r="H896" i="47"/>
  <c r="Q896" i="47" s="1"/>
  <c r="R896" i="47" s="1"/>
  <c r="I896" i="47"/>
  <c r="J890" i="47"/>
  <c r="U890" i="47" s="1"/>
  <c r="V890" i="47" s="1"/>
  <c r="E890" i="47"/>
  <c r="F890" i="47"/>
  <c r="G890" i="47"/>
  <c r="H890" i="47"/>
  <c r="Q890" i="47" s="1"/>
  <c r="R890" i="47" s="1"/>
  <c r="I890" i="47"/>
  <c r="AE890" i="47" l="1"/>
  <c r="AF890" i="47" s="1"/>
  <c r="AE905" i="47"/>
  <c r="AF905" i="47" s="1"/>
  <c r="AE896" i="47"/>
  <c r="AF896" i="47" s="1"/>
  <c r="AE895" i="47"/>
  <c r="AF895" i="47" s="1"/>
  <c r="K895" i="47"/>
  <c r="L895" i="47" s="1"/>
  <c r="S905" i="47"/>
  <c r="T905" i="47" s="1"/>
  <c r="S896" i="47"/>
  <c r="T896" i="47" s="1"/>
  <c r="S895" i="47"/>
  <c r="T895" i="47" s="1"/>
  <c r="O890" i="47"/>
  <c r="P890" i="47" s="1"/>
  <c r="O896" i="47"/>
  <c r="P896" i="47" s="1"/>
  <c r="O905" i="47"/>
  <c r="P905" i="47" s="1"/>
  <c r="M890" i="47"/>
  <c r="N890" i="47" s="1"/>
  <c r="M896" i="47"/>
  <c r="N896" i="47" s="1"/>
  <c r="M905" i="47"/>
  <c r="N905" i="47" s="1"/>
  <c r="M895" i="47"/>
  <c r="N895" i="47" s="1"/>
  <c r="K890" i="47"/>
  <c r="L890" i="47" s="1"/>
  <c r="K905" i="47"/>
  <c r="L905" i="47" s="1"/>
  <c r="S890" i="47"/>
  <c r="T890" i="47" s="1"/>
  <c r="K896" i="47"/>
  <c r="L896" i="47" s="1"/>
  <c r="U895" i="47"/>
  <c r="V895" i="47" s="1"/>
  <c r="J894" i="47"/>
  <c r="E894" i="47"/>
  <c r="F894" i="47"/>
  <c r="G894" i="47"/>
  <c r="H894" i="47"/>
  <c r="I894" i="47"/>
  <c r="J909" i="47"/>
  <c r="E909" i="47"/>
  <c r="F909" i="47"/>
  <c r="G909" i="47"/>
  <c r="H909" i="47"/>
  <c r="Q909" i="47" s="1"/>
  <c r="R909" i="47" s="1"/>
  <c r="I909" i="47"/>
  <c r="J900" i="47"/>
  <c r="E900" i="47"/>
  <c r="F900" i="47"/>
  <c r="G900" i="47"/>
  <c r="H900" i="47"/>
  <c r="Q900" i="47" s="1"/>
  <c r="R900" i="47" s="1"/>
  <c r="I900" i="47"/>
  <c r="J899" i="47"/>
  <c r="U899" i="47" s="1"/>
  <c r="V899" i="47" s="1"/>
  <c r="E899" i="47"/>
  <c r="F899" i="47"/>
  <c r="G899" i="47"/>
  <c r="H899" i="47"/>
  <c r="Q899" i="47" s="1"/>
  <c r="R899" i="47" s="1"/>
  <c r="I899" i="47"/>
  <c r="AE894" i="47" l="1"/>
  <c r="AF894" i="47" s="1"/>
  <c r="AE900" i="47"/>
  <c r="AF900" i="47" s="1"/>
  <c r="AE899" i="47"/>
  <c r="AF899" i="47" s="1"/>
  <c r="AE909" i="47"/>
  <c r="AF909" i="47" s="1"/>
  <c r="K894" i="47"/>
  <c r="L894" i="47" s="1"/>
  <c r="K899" i="47"/>
  <c r="L899" i="47" s="1"/>
  <c r="K909" i="47"/>
  <c r="L909" i="47" s="1"/>
  <c r="K900" i="47"/>
  <c r="L900" i="47" s="1"/>
  <c r="U900" i="47"/>
  <c r="V900" i="47" s="1"/>
  <c r="U909" i="47"/>
  <c r="V909" i="47" s="1"/>
  <c r="U894" i="47"/>
  <c r="V894" i="47" s="1"/>
  <c r="S900" i="47"/>
  <c r="T900" i="47" s="1"/>
  <c r="S909" i="47"/>
  <c r="T909" i="47" s="1"/>
  <c r="S894" i="47"/>
  <c r="T894" i="47" s="1"/>
  <c r="S899" i="47"/>
  <c r="T899" i="47" s="1"/>
  <c r="Q894" i="47"/>
  <c r="R894" i="47" s="1"/>
  <c r="O899" i="47"/>
  <c r="P899" i="47" s="1"/>
  <c r="O900" i="47"/>
  <c r="P900" i="47" s="1"/>
  <c r="O909" i="47"/>
  <c r="P909" i="47" s="1"/>
  <c r="O894" i="47"/>
  <c r="P894" i="47" s="1"/>
  <c r="M899" i="47"/>
  <c r="N899" i="47" s="1"/>
  <c r="M900" i="47"/>
  <c r="N900" i="47" s="1"/>
  <c r="M909" i="47"/>
  <c r="N909" i="47" s="1"/>
  <c r="M894" i="47"/>
  <c r="N894" i="47" s="1"/>
  <c r="J903" i="47"/>
  <c r="E903" i="47"/>
  <c r="F903" i="47"/>
  <c r="G903" i="47"/>
  <c r="H903" i="47"/>
  <c r="I903" i="47"/>
  <c r="J913" i="47"/>
  <c r="E913" i="47"/>
  <c r="F913" i="47"/>
  <c r="G913" i="47"/>
  <c r="O913" i="47" s="1"/>
  <c r="P913" i="47" s="1"/>
  <c r="H913" i="47"/>
  <c r="Q913" i="47" s="1"/>
  <c r="R913" i="47" s="1"/>
  <c r="I913" i="47"/>
  <c r="J904" i="47"/>
  <c r="E904" i="47"/>
  <c r="F904" i="47"/>
  <c r="G904" i="47"/>
  <c r="O904" i="47" s="1"/>
  <c r="P904" i="47" s="1"/>
  <c r="H904" i="47"/>
  <c r="I904" i="47"/>
  <c r="J898" i="47"/>
  <c r="E898" i="47"/>
  <c r="F898" i="47"/>
  <c r="G898" i="47"/>
  <c r="O898" i="47" s="1"/>
  <c r="P898" i="47" s="1"/>
  <c r="H898" i="47"/>
  <c r="Q898" i="47" s="1"/>
  <c r="R898" i="47" s="1"/>
  <c r="I898" i="47"/>
  <c r="AE904" i="47" l="1"/>
  <c r="AF904" i="47" s="1"/>
  <c r="AE898" i="47"/>
  <c r="AF898" i="47" s="1"/>
  <c r="AE913" i="47"/>
  <c r="AF913" i="47" s="1"/>
  <c r="AE903" i="47"/>
  <c r="AF903" i="47" s="1"/>
  <c r="K904" i="47"/>
  <c r="L904" i="47" s="1"/>
  <c r="K913" i="47"/>
  <c r="L913" i="47" s="1"/>
  <c r="K903" i="47"/>
  <c r="L903" i="47" s="1"/>
  <c r="S898" i="47"/>
  <c r="T898" i="47" s="1"/>
  <c r="Q903" i="47"/>
  <c r="R903" i="47" s="1"/>
  <c r="S903" i="47"/>
  <c r="T903" i="47" s="1"/>
  <c r="S904" i="47"/>
  <c r="T904" i="47" s="1"/>
  <c r="M898" i="47"/>
  <c r="N898" i="47" s="1"/>
  <c r="M913" i="47"/>
  <c r="N913" i="47" s="1"/>
  <c r="M903" i="47"/>
  <c r="N903" i="47" s="1"/>
  <c r="S913" i="47"/>
  <c r="T913" i="47" s="1"/>
  <c r="Q904" i="47"/>
  <c r="R904" i="47" s="1"/>
  <c r="M904" i="47"/>
  <c r="N904" i="47" s="1"/>
  <c r="K898" i="47"/>
  <c r="L898" i="47" s="1"/>
  <c r="O903" i="47"/>
  <c r="P903" i="47" s="1"/>
  <c r="U898" i="47"/>
  <c r="V898" i="47" s="1"/>
  <c r="U904" i="47"/>
  <c r="V904" i="47" s="1"/>
  <c r="U913" i="47"/>
  <c r="V913" i="47" s="1"/>
  <c r="U903" i="47"/>
  <c r="V903" i="47" s="1"/>
  <c r="J902" i="47"/>
  <c r="U902" i="47" s="1"/>
  <c r="V902" i="47" s="1"/>
  <c r="E902" i="47"/>
  <c r="F902" i="47"/>
  <c r="G902" i="47"/>
  <c r="H902" i="47"/>
  <c r="Q902" i="47" s="1"/>
  <c r="R902" i="47" s="1"/>
  <c r="I902" i="47"/>
  <c r="J917" i="47"/>
  <c r="U917" i="47" s="1"/>
  <c r="V917" i="47" s="1"/>
  <c r="E917" i="47"/>
  <c r="F917" i="47"/>
  <c r="G917" i="47"/>
  <c r="H917" i="47"/>
  <c r="Q917" i="47" s="1"/>
  <c r="R917" i="47" s="1"/>
  <c r="I917" i="47"/>
  <c r="J908" i="47"/>
  <c r="U908" i="47" s="1"/>
  <c r="V908" i="47" s="1"/>
  <c r="E908" i="47"/>
  <c r="F908" i="47"/>
  <c r="G908" i="47"/>
  <c r="H908" i="47"/>
  <c r="Q908" i="47" s="1"/>
  <c r="R908" i="47" s="1"/>
  <c r="I908" i="47"/>
  <c r="J907" i="47"/>
  <c r="E907" i="47"/>
  <c r="F907" i="47"/>
  <c r="G907" i="47"/>
  <c r="O907" i="47" s="1"/>
  <c r="P907" i="47" s="1"/>
  <c r="H907" i="47"/>
  <c r="Q907" i="47" s="1"/>
  <c r="R907" i="47" s="1"/>
  <c r="I907" i="47"/>
  <c r="AE917" i="47" l="1"/>
  <c r="AF917" i="47" s="1"/>
  <c r="AE907" i="47"/>
  <c r="AF907" i="47" s="1"/>
  <c r="AE908" i="47"/>
  <c r="AF908" i="47" s="1"/>
  <c r="AE902" i="47"/>
  <c r="AF902" i="47" s="1"/>
  <c r="K917" i="47"/>
  <c r="L917" i="47" s="1"/>
  <c r="K902" i="47"/>
  <c r="L902" i="47" s="1"/>
  <c r="S908" i="47"/>
  <c r="T908" i="47" s="1"/>
  <c r="O917" i="47"/>
  <c r="P917" i="47" s="1"/>
  <c r="S907" i="47"/>
  <c r="T907" i="47" s="1"/>
  <c r="O908" i="47"/>
  <c r="P908" i="47" s="1"/>
  <c r="M908" i="47"/>
  <c r="N908" i="47" s="1"/>
  <c r="M917" i="47"/>
  <c r="N917" i="47" s="1"/>
  <c r="M902" i="47"/>
  <c r="N902" i="47" s="1"/>
  <c r="S902" i="47"/>
  <c r="T902" i="47" s="1"/>
  <c r="M907" i="47"/>
  <c r="N907" i="47" s="1"/>
  <c r="K907" i="47"/>
  <c r="L907" i="47" s="1"/>
  <c r="S917" i="47"/>
  <c r="T917" i="47" s="1"/>
  <c r="O902" i="47"/>
  <c r="P902" i="47" s="1"/>
  <c r="K908" i="47"/>
  <c r="L908" i="47" s="1"/>
  <c r="U907" i="47"/>
  <c r="V907" i="47" s="1"/>
  <c r="J911" i="47"/>
  <c r="U911" i="47" s="1"/>
  <c r="V911" i="47" s="1"/>
  <c r="E911" i="47"/>
  <c r="F911" i="47"/>
  <c r="G911" i="47"/>
  <c r="H911" i="47"/>
  <c r="Q911" i="47" s="1"/>
  <c r="R911" i="47" s="1"/>
  <c r="I911" i="47"/>
  <c r="J912" i="47"/>
  <c r="E912" i="47"/>
  <c r="F912" i="47"/>
  <c r="G912" i="47"/>
  <c r="H912" i="47"/>
  <c r="I912" i="47"/>
  <c r="J921" i="47"/>
  <c r="E921" i="47"/>
  <c r="F921" i="47"/>
  <c r="G921" i="47"/>
  <c r="H921" i="47"/>
  <c r="I921" i="47"/>
  <c r="J906" i="47"/>
  <c r="E906" i="47"/>
  <c r="F906" i="47"/>
  <c r="G906" i="47"/>
  <c r="H906" i="47"/>
  <c r="Q906" i="47" s="1"/>
  <c r="R906" i="47" s="1"/>
  <c r="I906" i="47"/>
  <c r="AE912" i="47" l="1"/>
  <c r="AF912" i="47" s="1"/>
  <c r="AE911" i="47"/>
  <c r="AF911" i="47" s="1"/>
  <c r="AE906" i="47"/>
  <c r="AF906" i="47" s="1"/>
  <c r="AE921" i="47"/>
  <c r="AF921" i="47" s="1"/>
  <c r="K921" i="47"/>
  <c r="L921" i="47" s="1"/>
  <c r="K911" i="47"/>
  <c r="L911" i="47" s="1"/>
  <c r="K912" i="47"/>
  <c r="L912" i="47" s="1"/>
  <c r="K906" i="47"/>
  <c r="L906" i="47" s="1"/>
  <c r="M906" i="47"/>
  <c r="N906" i="47" s="1"/>
  <c r="M911" i="47"/>
  <c r="N911" i="47" s="1"/>
  <c r="O912" i="47"/>
  <c r="P912" i="47" s="1"/>
  <c r="M921" i="47"/>
  <c r="N921" i="47" s="1"/>
  <c r="O906" i="47"/>
  <c r="P906" i="47" s="1"/>
  <c r="U906" i="47"/>
  <c r="V906" i="47" s="1"/>
  <c r="U921" i="47"/>
  <c r="V921" i="47" s="1"/>
  <c r="U912" i="47"/>
  <c r="V912" i="47" s="1"/>
  <c r="O911" i="47"/>
  <c r="P911" i="47" s="1"/>
  <c r="M912" i="47"/>
  <c r="N912" i="47" s="1"/>
  <c r="S906" i="47"/>
  <c r="T906" i="47" s="1"/>
  <c r="S921" i="47"/>
  <c r="T921" i="47" s="1"/>
  <c r="S912" i="47"/>
  <c r="T912" i="47" s="1"/>
  <c r="S911" i="47"/>
  <c r="T911" i="47" s="1"/>
  <c r="O921" i="47"/>
  <c r="P921" i="47" s="1"/>
  <c r="Q921" i="47"/>
  <c r="R921" i="47" s="1"/>
  <c r="Q912" i="47"/>
  <c r="R912" i="47" s="1"/>
  <c r="J925" i="47"/>
  <c r="E925" i="47"/>
  <c r="F925" i="47"/>
  <c r="G925" i="47"/>
  <c r="O925" i="47" s="1"/>
  <c r="P925" i="47" s="1"/>
  <c r="H925" i="47"/>
  <c r="Q925" i="47" s="1"/>
  <c r="R925" i="47" s="1"/>
  <c r="I925" i="47"/>
  <c r="J916" i="47"/>
  <c r="E916" i="47"/>
  <c r="F916" i="47"/>
  <c r="G916" i="47"/>
  <c r="O916" i="47" s="1"/>
  <c r="P916" i="47" s="1"/>
  <c r="H916" i="47"/>
  <c r="Q916" i="47" s="1"/>
  <c r="R916" i="47" s="1"/>
  <c r="I916" i="47"/>
  <c r="J910" i="47"/>
  <c r="E910" i="47"/>
  <c r="F910" i="47"/>
  <c r="G910" i="47"/>
  <c r="O910" i="47" s="1"/>
  <c r="P910" i="47" s="1"/>
  <c r="H910" i="47"/>
  <c r="I910" i="47"/>
  <c r="J915" i="47"/>
  <c r="E915" i="47"/>
  <c r="F915" i="47"/>
  <c r="G915" i="47"/>
  <c r="H915" i="47"/>
  <c r="I915" i="47"/>
  <c r="AE915" i="47" l="1"/>
  <c r="AF915" i="47" s="1"/>
  <c r="AE925" i="47"/>
  <c r="AF925" i="47" s="1"/>
  <c r="AE916" i="47"/>
  <c r="AF916" i="47" s="1"/>
  <c r="AE910" i="47"/>
  <c r="AF910" i="47" s="1"/>
  <c r="K915" i="47"/>
  <c r="L915" i="47" s="1"/>
  <c r="K910" i="47"/>
  <c r="L910" i="47" s="1"/>
  <c r="O915" i="47"/>
  <c r="P915" i="47" s="1"/>
  <c r="M916" i="47"/>
  <c r="N916" i="47" s="1"/>
  <c r="K916" i="47"/>
  <c r="L916" i="47" s="1"/>
  <c r="M915" i="47"/>
  <c r="N915" i="47" s="1"/>
  <c r="K925" i="47"/>
  <c r="L925" i="47" s="1"/>
  <c r="U915" i="47"/>
  <c r="V915" i="47" s="1"/>
  <c r="U910" i="47"/>
  <c r="V910" i="47" s="1"/>
  <c r="U916" i="47"/>
  <c r="V916" i="47" s="1"/>
  <c r="U925" i="47"/>
  <c r="V925" i="47" s="1"/>
  <c r="M910" i="47"/>
  <c r="N910" i="47" s="1"/>
  <c r="S915" i="47"/>
  <c r="T915" i="47" s="1"/>
  <c r="S910" i="47"/>
  <c r="T910" i="47" s="1"/>
  <c r="S916" i="47"/>
  <c r="T916" i="47" s="1"/>
  <c r="S925" i="47"/>
  <c r="T925" i="47" s="1"/>
  <c r="M925" i="47"/>
  <c r="N925" i="47" s="1"/>
  <c r="Q915" i="47"/>
  <c r="R915" i="47" s="1"/>
  <c r="Q910" i="47"/>
  <c r="R910" i="47" s="1"/>
  <c r="J919" i="47"/>
  <c r="E919" i="47"/>
  <c r="F919" i="47"/>
  <c r="G919" i="47"/>
  <c r="O919" i="47" s="1"/>
  <c r="P919" i="47" s="1"/>
  <c r="H919" i="47"/>
  <c r="Q919" i="47" s="1"/>
  <c r="R919" i="47" s="1"/>
  <c r="I919" i="47"/>
  <c r="J920" i="47"/>
  <c r="U920" i="47" s="1"/>
  <c r="V920" i="47" s="1"/>
  <c r="E920" i="47"/>
  <c r="F920" i="47"/>
  <c r="G920" i="47"/>
  <c r="H920" i="47"/>
  <c r="Q920" i="47" s="1"/>
  <c r="R920" i="47" s="1"/>
  <c r="I920" i="47"/>
  <c r="J914" i="47"/>
  <c r="U914" i="47" s="1"/>
  <c r="V914" i="47" s="1"/>
  <c r="E914" i="47"/>
  <c r="F914" i="47"/>
  <c r="G914" i="47"/>
  <c r="H914" i="47"/>
  <c r="Q914" i="47" s="1"/>
  <c r="R914" i="47" s="1"/>
  <c r="I914" i="47"/>
  <c r="J929" i="47"/>
  <c r="U929" i="47" s="1"/>
  <c r="V929" i="47" s="1"/>
  <c r="E929" i="47"/>
  <c r="F929" i="47"/>
  <c r="G929" i="47"/>
  <c r="H929" i="47"/>
  <c r="Q929" i="47" s="1"/>
  <c r="R929" i="47" s="1"/>
  <c r="I929" i="47"/>
  <c r="AE920" i="47" l="1"/>
  <c r="AF920" i="47" s="1"/>
  <c r="AE929" i="47"/>
  <c r="AF929" i="47" s="1"/>
  <c r="AE914" i="47"/>
  <c r="AF914" i="47" s="1"/>
  <c r="AE919" i="47"/>
  <c r="AF919" i="47" s="1"/>
  <c r="K920" i="47"/>
  <c r="L920" i="47" s="1"/>
  <c r="K929" i="47"/>
  <c r="L929" i="47" s="1"/>
  <c r="O929" i="47"/>
  <c r="P929" i="47" s="1"/>
  <c r="M919" i="47"/>
  <c r="N919" i="47" s="1"/>
  <c r="M920" i="47"/>
  <c r="N920" i="47" s="1"/>
  <c r="K919" i="47"/>
  <c r="L919" i="47" s="1"/>
  <c r="O914" i="47"/>
  <c r="P914" i="47" s="1"/>
  <c r="M914" i="47"/>
  <c r="N914" i="47" s="1"/>
  <c r="K914" i="47"/>
  <c r="L914" i="47" s="1"/>
  <c r="U919" i="47"/>
  <c r="V919" i="47" s="1"/>
  <c r="O920" i="47"/>
  <c r="P920" i="47" s="1"/>
  <c r="S929" i="47"/>
  <c r="T929" i="47" s="1"/>
  <c r="S914" i="47"/>
  <c r="T914" i="47" s="1"/>
  <c r="S920" i="47"/>
  <c r="T920" i="47" s="1"/>
  <c r="S919" i="47"/>
  <c r="T919" i="47" s="1"/>
  <c r="M929" i="47"/>
  <c r="N929" i="47" s="1"/>
  <c r="J933" i="47"/>
  <c r="E933" i="47"/>
  <c r="F933" i="47"/>
  <c r="G933" i="47"/>
  <c r="H933" i="47"/>
  <c r="I933" i="47"/>
  <c r="J924" i="47"/>
  <c r="E924" i="47"/>
  <c r="F924" i="47"/>
  <c r="G924" i="47"/>
  <c r="H924" i="47"/>
  <c r="I924" i="47"/>
  <c r="J918" i="47"/>
  <c r="E918" i="47"/>
  <c r="F918" i="47"/>
  <c r="G918" i="47"/>
  <c r="H918" i="47"/>
  <c r="I918" i="47"/>
  <c r="J923" i="47"/>
  <c r="U923" i="47" s="1"/>
  <c r="V923" i="47" s="1"/>
  <c r="E923" i="47"/>
  <c r="F923" i="47"/>
  <c r="G923" i="47"/>
  <c r="H923" i="47"/>
  <c r="Q923" i="47" s="1"/>
  <c r="R923" i="47" s="1"/>
  <c r="I923" i="47"/>
  <c r="AE918" i="47" l="1"/>
  <c r="AF918" i="47" s="1"/>
  <c r="AE933" i="47"/>
  <c r="AF933" i="47" s="1"/>
  <c r="AE923" i="47"/>
  <c r="AF923" i="47" s="1"/>
  <c r="AE924" i="47"/>
  <c r="AF924" i="47" s="1"/>
  <c r="K918" i="47"/>
  <c r="L918" i="47" s="1"/>
  <c r="K924" i="47"/>
  <c r="L924" i="47" s="1"/>
  <c r="O933" i="47"/>
  <c r="P933" i="47" s="1"/>
  <c r="M924" i="47"/>
  <c r="N924" i="47" s="1"/>
  <c r="O924" i="47"/>
  <c r="P924" i="47" s="1"/>
  <c r="K933" i="47"/>
  <c r="L933" i="47" s="1"/>
  <c r="M918" i="47"/>
  <c r="N918" i="47" s="1"/>
  <c r="U918" i="47"/>
  <c r="V918" i="47" s="1"/>
  <c r="U924" i="47"/>
  <c r="V924" i="47" s="1"/>
  <c r="U933" i="47"/>
  <c r="V933" i="47" s="1"/>
  <c r="O923" i="47"/>
  <c r="P923" i="47" s="1"/>
  <c r="M923" i="47"/>
  <c r="N923" i="47" s="1"/>
  <c r="K923" i="47"/>
  <c r="L923" i="47" s="1"/>
  <c r="S923" i="47"/>
  <c r="T923" i="47" s="1"/>
  <c r="S924" i="47"/>
  <c r="T924" i="47" s="1"/>
  <c r="S933" i="47"/>
  <c r="T933" i="47" s="1"/>
  <c r="O918" i="47"/>
  <c r="P918" i="47" s="1"/>
  <c r="M933" i="47"/>
  <c r="N933" i="47" s="1"/>
  <c r="S918" i="47"/>
  <c r="T918" i="47" s="1"/>
  <c r="Q918" i="47"/>
  <c r="R918" i="47" s="1"/>
  <c r="Q924" i="47"/>
  <c r="R924" i="47" s="1"/>
  <c r="Q933" i="47"/>
  <c r="R933" i="47" s="1"/>
  <c r="J927" i="47"/>
  <c r="E927" i="47"/>
  <c r="F927" i="47"/>
  <c r="G927" i="47"/>
  <c r="H927" i="47"/>
  <c r="I927" i="47"/>
  <c r="J922" i="47"/>
  <c r="E922" i="47"/>
  <c r="F922" i="47"/>
  <c r="G922" i="47"/>
  <c r="O922" i="47" s="1"/>
  <c r="P922" i="47" s="1"/>
  <c r="H922" i="47"/>
  <c r="Q922" i="47" s="1"/>
  <c r="R922" i="47" s="1"/>
  <c r="I922" i="47"/>
  <c r="J928" i="47"/>
  <c r="E928" i="47"/>
  <c r="F928" i="47"/>
  <c r="G928" i="47"/>
  <c r="O928" i="47" s="1"/>
  <c r="P928" i="47" s="1"/>
  <c r="H928" i="47"/>
  <c r="Q928" i="47" s="1"/>
  <c r="R928" i="47" s="1"/>
  <c r="I928" i="47"/>
  <c r="J937" i="47"/>
  <c r="E937" i="47"/>
  <c r="F937" i="47"/>
  <c r="G937" i="47"/>
  <c r="O937" i="47" s="1"/>
  <c r="P937" i="47" s="1"/>
  <c r="H937" i="47"/>
  <c r="Q937" i="47" s="1"/>
  <c r="R937" i="47" s="1"/>
  <c r="I937" i="47"/>
  <c r="AE928" i="47" l="1"/>
  <c r="AF928" i="47" s="1"/>
  <c r="AE922" i="47"/>
  <c r="AF922" i="47" s="1"/>
  <c r="AE927" i="47"/>
  <c r="AF927" i="47" s="1"/>
  <c r="AE937" i="47"/>
  <c r="AF937" i="47" s="1"/>
  <c r="K922" i="47"/>
  <c r="L922" i="47" s="1"/>
  <c r="K937" i="47"/>
  <c r="L937" i="47" s="1"/>
  <c r="K928" i="47"/>
  <c r="L928" i="47" s="1"/>
  <c r="K927" i="47"/>
  <c r="L927" i="47" s="1"/>
  <c r="M922" i="47"/>
  <c r="N922" i="47" s="1"/>
  <c r="O927" i="47"/>
  <c r="P927" i="47" s="1"/>
  <c r="U937" i="47"/>
  <c r="V937" i="47" s="1"/>
  <c r="U928" i="47"/>
  <c r="V928" i="47" s="1"/>
  <c r="U922" i="47"/>
  <c r="V922" i="47" s="1"/>
  <c r="U927" i="47"/>
  <c r="V927" i="47" s="1"/>
  <c r="M928" i="47"/>
  <c r="N928" i="47" s="1"/>
  <c r="S937" i="47"/>
  <c r="T937" i="47" s="1"/>
  <c r="S928" i="47"/>
  <c r="T928" i="47" s="1"/>
  <c r="S922" i="47"/>
  <c r="T922" i="47" s="1"/>
  <c r="S927" i="47"/>
  <c r="T927" i="47" s="1"/>
  <c r="M937" i="47"/>
  <c r="N937" i="47" s="1"/>
  <c r="M927" i="47"/>
  <c r="N927" i="47" s="1"/>
  <c r="Q927" i="47"/>
  <c r="R927" i="47" s="1"/>
  <c r="J926" i="47"/>
  <c r="U926" i="47" s="1"/>
  <c r="V926" i="47" s="1"/>
  <c r="E926" i="47"/>
  <c r="F926" i="47"/>
  <c r="G926" i="47"/>
  <c r="H926" i="47"/>
  <c r="Q926" i="47" s="1"/>
  <c r="R926" i="47" s="1"/>
  <c r="I926" i="47"/>
  <c r="J941" i="47"/>
  <c r="U941" i="47" s="1"/>
  <c r="V941" i="47" s="1"/>
  <c r="E941" i="47"/>
  <c r="F941" i="47"/>
  <c r="G941" i="47"/>
  <c r="H941" i="47"/>
  <c r="Q941" i="47" s="1"/>
  <c r="R941" i="47" s="1"/>
  <c r="I941" i="47"/>
  <c r="J932" i="47"/>
  <c r="U932" i="47" s="1"/>
  <c r="V932" i="47" s="1"/>
  <c r="E932" i="47"/>
  <c r="F932" i="47"/>
  <c r="G932" i="47"/>
  <c r="H932" i="47"/>
  <c r="Q932" i="47" s="1"/>
  <c r="R932" i="47" s="1"/>
  <c r="I932" i="47"/>
  <c r="J931" i="47"/>
  <c r="E931" i="47"/>
  <c r="F931" i="47"/>
  <c r="G931" i="47"/>
  <c r="O931" i="47" s="1"/>
  <c r="P931" i="47" s="1"/>
  <c r="H931" i="47"/>
  <c r="Q931" i="47" s="1"/>
  <c r="R931" i="47" s="1"/>
  <c r="I931" i="47"/>
  <c r="AE932" i="47" l="1"/>
  <c r="AF932" i="47" s="1"/>
  <c r="AE926" i="47"/>
  <c r="AF926" i="47" s="1"/>
  <c r="AE941" i="47"/>
  <c r="AF941" i="47" s="1"/>
  <c r="AE931" i="47"/>
  <c r="AF931" i="47" s="1"/>
  <c r="K931" i="47"/>
  <c r="L931" i="47" s="1"/>
  <c r="M926" i="47"/>
  <c r="N926" i="47" s="1"/>
  <c r="O932" i="47"/>
  <c r="P932" i="47" s="1"/>
  <c r="M931" i="47"/>
  <c r="N931" i="47" s="1"/>
  <c r="M941" i="47"/>
  <c r="N941" i="47" s="1"/>
  <c r="K932" i="47"/>
  <c r="L932" i="47" s="1"/>
  <c r="K941" i="47"/>
  <c r="L941" i="47" s="1"/>
  <c r="K926" i="47"/>
  <c r="L926" i="47" s="1"/>
  <c r="O941" i="47"/>
  <c r="P941" i="47" s="1"/>
  <c r="U931" i="47"/>
  <c r="V931" i="47" s="1"/>
  <c r="O926" i="47"/>
  <c r="P926" i="47" s="1"/>
  <c r="M932" i="47"/>
  <c r="N932" i="47" s="1"/>
  <c r="S931" i="47"/>
  <c r="T931" i="47" s="1"/>
  <c r="S932" i="47"/>
  <c r="T932" i="47" s="1"/>
  <c r="S941" i="47"/>
  <c r="T941" i="47" s="1"/>
  <c r="S926" i="47"/>
  <c r="T926" i="47" s="1"/>
  <c r="J935" i="47"/>
  <c r="U935" i="47" s="1"/>
  <c r="V935" i="47" s="1"/>
  <c r="E935" i="47"/>
  <c r="F935" i="47"/>
  <c r="G935" i="47"/>
  <c r="H935" i="47"/>
  <c r="Q935" i="47" s="1"/>
  <c r="R935" i="47" s="1"/>
  <c r="I935" i="47"/>
  <c r="J936" i="47"/>
  <c r="E936" i="47"/>
  <c r="F936" i="47"/>
  <c r="G936" i="47"/>
  <c r="H936" i="47"/>
  <c r="I936" i="47"/>
  <c r="J945" i="47"/>
  <c r="E945" i="47"/>
  <c r="F945" i="47"/>
  <c r="G945" i="47"/>
  <c r="H945" i="47"/>
  <c r="I945" i="47"/>
  <c r="J930" i="47"/>
  <c r="E930" i="47"/>
  <c r="F930" i="47"/>
  <c r="G930" i="47"/>
  <c r="H930" i="47"/>
  <c r="I930" i="47"/>
  <c r="AE945" i="47" l="1"/>
  <c r="AF945" i="47" s="1"/>
  <c r="AE935" i="47"/>
  <c r="AF935" i="47" s="1"/>
  <c r="AE930" i="47"/>
  <c r="AF930" i="47" s="1"/>
  <c r="AE936" i="47"/>
  <c r="AF936" i="47" s="1"/>
  <c r="K930" i="47"/>
  <c r="L930" i="47" s="1"/>
  <c r="K945" i="47"/>
  <c r="L945" i="47" s="1"/>
  <c r="U930" i="47"/>
  <c r="V930" i="47" s="1"/>
  <c r="U936" i="47"/>
  <c r="V936" i="47" s="1"/>
  <c r="K935" i="47"/>
  <c r="L935" i="47" s="1"/>
  <c r="S930" i="47"/>
  <c r="T930" i="47" s="1"/>
  <c r="S935" i="47"/>
  <c r="T935" i="47" s="1"/>
  <c r="Q936" i="47"/>
  <c r="R936" i="47" s="1"/>
  <c r="K936" i="47"/>
  <c r="L936" i="47" s="1"/>
  <c r="S936" i="47"/>
  <c r="T936" i="47" s="1"/>
  <c r="Q945" i="47"/>
  <c r="R945" i="47" s="1"/>
  <c r="O945" i="47"/>
  <c r="P945" i="47" s="1"/>
  <c r="O935" i="47"/>
  <c r="P935" i="47" s="1"/>
  <c r="U945" i="47"/>
  <c r="V945" i="47" s="1"/>
  <c r="S945" i="47"/>
  <c r="T945" i="47" s="1"/>
  <c r="Q930" i="47"/>
  <c r="R930" i="47" s="1"/>
  <c r="O930" i="47"/>
  <c r="P930" i="47" s="1"/>
  <c r="O936" i="47"/>
  <c r="P936" i="47" s="1"/>
  <c r="M930" i="47"/>
  <c r="N930" i="47" s="1"/>
  <c r="M945" i="47"/>
  <c r="N945" i="47" s="1"/>
  <c r="M936" i="47"/>
  <c r="N936" i="47" s="1"/>
  <c r="M935" i="47"/>
  <c r="N935" i="47" s="1"/>
  <c r="J934" i="47"/>
  <c r="E934" i="47"/>
  <c r="F934" i="47"/>
  <c r="G934" i="47"/>
  <c r="O934" i="47" s="1"/>
  <c r="P934" i="47" s="1"/>
  <c r="H934" i="47"/>
  <c r="Q934" i="47" s="1"/>
  <c r="R934" i="47" s="1"/>
  <c r="I934" i="47"/>
  <c r="J949" i="47"/>
  <c r="E949" i="47"/>
  <c r="F949" i="47"/>
  <c r="G949" i="47"/>
  <c r="O949" i="47" s="1"/>
  <c r="P949" i="47" s="1"/>
  <c r="H949" i="47"/>
  <c r="Q949" i="47" s="1"/>
  <c r="R949" i="47" s="1"/>
  <c r="I949" i="47"/>
  <c r="J940" i="47"/>
  <c r="E940" i="47"/>
  <c r="F940" i="47"/>
  <c r="G940" i="47"/>
  <c r="O940" i="47" s="1"/>
  <c r="P940" i="47" s="1"/>
  <c r="H940" i="47"/>
  <c r="Q940" i="47" s="1"/>
  <c r="R940" i="47" s="1"/>
  <c r="I940" i="47"/>
  <c r="J939" i="47"/>
  <c r="E939" i="47"/>
  <c r="F939" i="47"/>
  <c r="G939" i="47"/>
  <c r="H939" i="47"/>
  <c r="I939" i="47"/>
  <c r="AE949" i="47" l="1"/>
  <c r="AF949" i="47" s="1"/>
  <c r="AE940" i="47"/>
  <c r="AF940" i="47" s="1"/>
  <c r="AE939" i="47"/>
  <c r="AF939" i="47" s="1"/>
  <c r="AE934" i="47"/>
  <c r="AF934" i="47" s="1"/>
  <c r="K949" i="47"/>
  <c r="L949" i="47" s="1"/>
  <c r="K934" i="47"/>
  <c r="L934" i="47" s="1"/>
  <c r="K940" i="47"/>
  <c r="L940" i="47" s="1"/>
  <c r="U939" i="47"/>
  <c r="V939" i="47" s="1"/>
  <c r="U940" i="47"/>
  <c r="V940" i="47" s="1"/>
  <c r="U949" i="47"/>
  <c r="V949" i="47" s="1"/>
  <c r="U934" i="47"/>
  <c r="V934" i="47" s="1"/>
  <c r="S940" i="47"/>
  <c r="T940" i="47" s="1"/>
  <c r="S949" i="47"/>
  <c r="T949" i="47" s="1"/>
  <c r="S934" i="47"/>
  <c r="T934" i="47" s="1"/>
  <c r="K939" i="47"/>
  <c r="L939" i="47" s="1"/>
  <c r="Q939" i="47"/>
  <c r="R939" i="47" s="1"/>
  <c r="S939" i="47"/>
  <c r="T939" i="47" s="1"/>
  <c r="O939" i="47"/>
  <c r="P939" i="47" s="1"/>
  <c r="M939" i="47"/>
  <c r="N939" i="47" s="1"/>
  <c r="M940" i="47"/>
  <c r="N940" i="47" s="1"/>
  <c r="M949" i="47"/>
  <c r="N949" i="47" s="1"/>
  <c r="M934" i="47"/>
  <c r="N934" i="47" s="1"/>
  <c r="J943" i="47"/>
  <c r="E943" i="47"/>
  <c r="F943" i="47"/>
  <c r="G943" i="47"/>
  <c r="O943" i="47" s="1"/>
  <c r="P943" i="47" s="1"/>
  <c r="H943" i="47"/>
  <c r="Q943" i="47" s="1"/>
  <c r="R943" i="47" s="1"/>
  <c r="I943" i="47"/>
  <c r="J953" i="47"/>
  <c r="U953" i="47" s="1"/>
  <c r="V953" i="47" s="1"/>
  <c r="E953" i="47"/>
  <c r="F953" i="47"/>
  <c r="G953" i="47"/>
  <c r="H953" i="47"/>
  <c r="Q953" i="47" s="1"/>
  <c r="R953" i="47" s="1"/>
  <c r="I953" i="47"/>
  <c r="J944" i="47"/>
  <c r="U944" i="47" s="1"/>
  <c r="V944" i="47" s="1"/>
  <c r="E944" i="47"/>
  <c r="F944" i="47"/>
  <c r="G944" i="47"/>
  <c r="H944" i="47"/>
  <c r="Q944" i="47" s="1"/>
  <c r="R944" i="47" s="1"/>
  <c r="I944" i="47"/>
  <c r="J938" i="47"/>
  <c r="U938" i="47" s="1"/>
  <c r="V938" i="47" s="1"/>
  <c r="E938" i="47"/>
  <c r="F938" i="47"/>
  <c r="G938" i="47"/>
  <c r="H938" i="47"/>
  <c r="Q938" i="47" s="1"/>
  <c r="R938" i="47" s="1"/>
  <c r="I938" i="47"/>
  <c r="AE944" i="47" l="1"/>
  <c r="AF944" i="47" s="1"/>
  <c r="AE938" i="47"/>
  <c r="AF938" i="47" s="1"/>
  <c r="AE953" i="47"/>
  <c r="AF953" i="47" s="1"/>
  <c r="AE943" i="47"/>
  <c r="AF943" i="47" s="1"/>
  <c r="K943" i="47"/>
  <c r="L943" i="47" s="1"/>
  <c r="K953" i="47"/>
  <c r="L953" i="47" s="1"/>
  <c r="U943" i="47"/>
  <c r="V943" i="47" s="1"/>
  <c r="K944" i="47"/>
  <c r="L944" i="47" s="1"/>
  <c r="S953" i="47"/>
  <c r="T953" i="47" s="1"/>
  <c r="S943" i="47"/>
  <c r="T943" i="47" s="1"/>
  <c r="K938" i="47"/>
  <c r="L938" i="47" s="1"/>
  <c r="S944" i="47"/>
  <c r="T944" i="47" s="1"/>
  <c r="S938" i="47"/>
  <c r="T938" i="47" s="1"/>
  <c r="O938" i="47"/>
  <c r="P938" i="47" s="1"/>
  <c r="O944" i="47"/>
  <c r="P944" i="47" s="1"/>
  <c r="O953" i="47"/>
  <c r="P953" i="47" s="1"/>
  <c r="M938" i="47"/>
  <c r="N938" i="47" s="1"/>
  <c r="M944" i="47"/>
  <c r="N944" i="47" s="1"/>
  <c r="M953" i="47"/>
  <c r="N953" i="47" s="1"/>
  <c r="M943" i="47"/>
  <c r="N943" i="47" s="1"/>
  <c r="J948" i="47"/>
  <c r="E948" i="47"/>
  <c r="F948" i="47"/>
  <c r="G948" i="47"/>
  <c r="H948" i="47"/>
  <c r="I948" i="47"/>
  <c r="J957" i="47"/>
  <c r="E957" i="47"/>
  <c r="F957" i="47"/>
  <c r="G957" i="47"/>
  <c r="H957" i="47"/>
  <c r="I957" i="47"/>
  <c r="J942" i="47"/>
  <c r="E942" i="47"/>
  <c r="F942" i="47"/>
  <c r="G942" i="47"/>
  <c r="H942" i="47"/>
  <c r="I942" i="47"/>
  <c r="J947" i="47"/>
  <c r="U947" i="47" s="1"/>
  <c r="V947" i="47" s="1"/>
  <c r="E947" i="47"/>
  <c r="F947" i="47"/>
  <c r="G947" i="47"/>
  <c r="H947" i="47"/>
  <c r="Q947" i="47" s="1"/>
  <c r="R947" i="47" s="1"/>
  <c r="I947" i="47"/>
  <c r="AE942" i="47" l="1"/>
  <c r="AF942" i="47" s="1"/>
  <c r="AE947" i="47"/>
  <c r="AF947" i="47" s="1"/>
  <c r="AE948" i="47"/>
  <c r="AF948" i="47" s="1"/>
  <c r="AE957" i="47"/>
  <c r="AF957" i="47" s="1"/>
  <c r="K947" i="47"/>
  <c r="L947" i="47" s="1"/>
  <c r="K942" i="47"/>
  <c r="L942" i="47" s="1"/>
  <c r="K957" i="47"/>
  <c r="L957" i="47" s="1"/>
  <c r="K948" i="47"/>
  <c r="L948" i="47" s="1"/>
  <c r="U942" i="47"/>
  <c r="V942" i="47" s="1"/>
  <c r="U957" i="47"/>
  <c r="V957" i="47" s="1"/>
  <c r="U948" i="47"/>
  <c r="V948" i="47" s="1"/>
  <c r="S957" i="47"/>
  <c r="T957" i="47" s="1"/>
  <c r="S942" i="47"/>
  <c r="T942" i="47" s="1"/>
  <c r="Q942" i="47"/>
  <c r="R942" i="47" s="1"/>
  <c r="Q957" i="47"/>
  <c r="R957" i="47" s="1"/>
  <c r="Q948" i="47"/>
  <c r="R948" i="47" s="1"/>
  <c r="O942" i="47"/>
  <c r="P942" i="47" s="1"/>
  <c r="O948" i="47"/>
  <c r="P948" i="47" s="1"/>
  <c r="S947" i="47"/>
  <c r="T947" i="47" s="1"/>
  <c r="S948" i="47"/>
  <c r="T948" i="47" s="1"/>
  <c r="O947" i="47"/>
  <c r="P947" i="47" s="1"/>
  <c r="O957" i="47"/>
  <c r="P957" i="47" s="1"/>
  <c r="M947" i="47"/>
  <c r="N947" i="47" s="1"/>
  <c r="M942" i="47"/>
  <c r="N942" i="47" s="1"/>
  <c r="M957" i="47"/>
  <c r="N957" i="47" s="1"/>
  <c r="M948" i="47"/>
  <c r="N948" i="47" s="1"/>
  <c r="J951" i="47"/>
  <c r="E951" i="47"/>
  <c r="F951" i="47"/>
  <c r="G951" i="47"/>
  <c r="H951" i="47"/>
  <c r="I951" i="47"/>
  <c r="J946" i="47"/>
  <c r="E946" i="47"/>
  <c r="F946" i="47"/>
  <c r="G946" i="47"/>
  <c r="O946" i="47" s="1"/>
  <c r="P946" i="47" s="1"/>
  <c r="H946" i="47"/>
  <c r="Q946" i="47" s="1"/>
  <c r="R946" i="47" s="1"/>
  <c r="I946" i="47"/>
  <c r="J961" i="47"/>
  <c r="E961" i="47"/>
  <c r="F961" i="47"/>
  <c r="G961" i="47"/>
  <c r="O961" i="47" s="1"/>
  <c r="P961" i="47" s="1"/>
  <c r="H961" i="47"/>
  <c r="Q961" i="47" s="1"/>
  <c r="R961" i="47" s="1"/>
  <c r="I961" i="47"/>
  <c r="J952" i="47"/>
  <c r="E952" i="47"/>
  <c r="F952" i="47"/>
  <c r="G952" i="47"/>
  <c r="O952" i="47" s="1"/>
  <c r="P952" i="47" s="1"/>
  <c r="H952" i="47"/>
  <c r="Q952" i="47" s="1"/>
  <c r="R952" i="47" s="1"/>
  <c r="I952" i="47"/>
  <c r="AE946" i="47" l="1"/>
  <c r="AF946" i="47" s="1"/>
  <c r="AE951" i="47"/>
  <c r="AF951" i="47" s="1"/>
  <c r="AE952" i="47"/>
  <c r="AF952" i="47" s="1"/>
  <c r="AE961" i="47"/>
  <c r="AF961" i="47" s="1"/>
  <c r="K952" i="47"/>
  <c r="L952" i="47" s="1"/>
  <c r="K946" i="47"/>
  <c r="L946" i="47" s="1"/>
  <c r="K961" i="47"/>
  <c r="L961" i="47" s="1"/>
  <c r="S951" i="47"/>
  <c r="T951" i="47" s="1"/>
  <c r="S961" i="47"/>
  <c r="T961" i="47" s="1"/>
  <c r="Q951" i="47"/>
  <c r="R951" i="47" s="1"/>
  <c r="S952" i="47"/>
  <c r="T952" i="47" s="1"/>
  <c r="S946" i="47"/>
  <c r="T946" i="47" s="1"/>
  <c r="M961" i="47"/>
  <c r="N961" i="47" s="1"/>
  <c r="M951" i="47"/>
  <c r="N951" i="47" s="1"/>
  <c r="O951" i="47"/>
  <c r="P951" i="47" s="1"/>
  <c r="M946" i="47"/>
  <c r="N946" i="47" s="1"/>
  <c r="K951" i="47"/>
  <c r="L951" i="47" s="1"/>
  <c r="M952" i="47"/>
  <c r="N952" i="47" s="1"/>
  <c r="U952" i="47"/>
  <c r="V952" i="47" s="1"/>
  <c r="U961" i="47"/>
  <c r="V961" i="47" s="1"/>
  <c r="U946" i="47"/>
  <c r="V946" i="47" s="1"/>
  <c r="U951" i="47"/>
  <c r="V951" i="47" s="1"/>
  <c r="J965" i="47"/>
  <c r="U965" i="47" s="1"/>
  <c r="V965" i="47" s="1"/>
  <c r="E965" i="47"/>
  <c r="F965" i="47"/>
  <c r="G965" i="47"/>
  <c r="H965" i="47"/>
  <c r="Q965" i="47" s="1"/>
  <c r="R965" i="47" s="1"/>
  <c r="I965" i="47"/>
  <c r="J950" i="47"/>
  <c r="U950" i="47" s="1"/>
  <c r="V950" i="47" s="1"/>
  <c r="E950" i="47"/>
  <c r="F950" i="47"/>
  <c r="G950" i="47"/>
  <c r="H950" i="47"/>
  <c r="Q950" i="47" s="1"/>
  <c r="R950" i="47" s="1"/>
  <c r="I950" i="47"/>
  <c r="J956" i="47"/>
  <c r="U956" i="47" s="1"/>
  <c r="V956" i="47" s="1"/>
  <c r="E956" i="47"/>
  <c r="F956" i="47"/>
  <c r="G956" i="47"/>
  <c r="H956" i="47"/>
  <c r="Q956" i="47" s="1"/>
  <c r="R956" i="47" s="1"/>
  <c r="I956" i="47"/>
  <c r="J955" i="47"/>
  <c r="E955" i="47"/>
  <c r="F955" i="47"/>
  <c r="G955" i="47"/>
  <c r="O955" i="47" s="1"/>
  <c r="P955" i="47" s="1"/>
  <c r="H955" i="47"/>
  <c r="Q955" i="47" s="1"/>
  <c r="R955" i="47" s="1"/>
  <c r="I955" i="47"/>
  <c r="AE956" i="47" l="1"/>
  <c r="AF956" i="47" s="1"/>
  <c r="AE950" i="47"/>
  <c r="AF950" i="47" s="1"/>
  <c r="AE965" i="47"/>
  <c r="AF965" i="47" s="1"/>
  <c r="AE955" i="47"/>
  <c r="AF955" i="47" s="1"/>
  <c r="K955" i="47"/>
  <c r="L955" i="47" s="1"/>
  <c r="K956" i="47"/>
  <c r="L956" i="47" s="1"/>
  <c r="K950" i="47"/>
  <c r="L950" i="47" s="1"/>
  <c r="K965" i="47"/>
  <c r="L965" i="47" s="1"/>
  <c r="U955" i="47"/>
  <c r="V955" i="47" s="1"/>
  <c r="S956" i="47"/>
  <c r="T956" i="47" s="1"/>
  <c r="S965" i="47"/>
  <c r="T965" i="47" s="1"/>
  <c r="S955" i="47"/>
  <c r="T955" i="47" s="1"/>
  <c r="S950" i="47"/>
  <c r="T950" i="47" s="1"/>
  <c r="O956" i="47"/>
  <c r="P956" i="47" s="1"/>
  <c r="O965" i="47"/>
  <c r="P965" i="47" s="1"/>
  <c r="O950" i="47"/>
  <c r="P950" i="47" s="1"/>
  <c r="M955" i="47"/>
  <c r="N955" i="47" s="1"/>
  <c r="M956" i="47"/>
  <c r="N956" i="47" s="1"/>
  <c r="M950" i="47"/>
  <c r="N950" i="47" s="1"/>
  <c r="M965" i="47"/>
  <c r="N965" i="47" s="1"/>
  <c r="J959" i="47"/>
  <c r="U959" i="47" s="1"/>
  <c r="V959" i="47" s="1"/>
  <c r="E959" i="47"/>
  <c r="F959" i="47"/>
  <c r="G959" i="47"/>
  <c r="H959" i="47"/>
  <c r="Q959" i="47" s="1"/>
  <c r="R959" i="47" s="1"/>
  <c r="I959" i="47"/>
  <c r="J960" i="47"/>
  <c r="E960" i="47"/>
  <c r="F960" i="47"/>
  <c r="G960" i="47"/>
  <c r="H960" i="47"/>
  <c r="I960" i="47"/>
  <c r="J954" i="47"/>
  <c r="E954" i="47"/>
  <c r="F954" i="47"/>
  <c r="G954" i="47"/>
  <c r="H954" i="47"/>
  <c r="I954" i="47"/>
  <c r="J969" i="47"/>
  <c r="E969" i="47"/>
  <c r="F969" i="47"/>
  <c r="G969" i="47"/>
  <c r="H969" i="47"/>
  <c r="I969" i="47"/>
  <c r="AE954" i="47" l="1"/>
  <c r="AF954" i="47" s="1"/>
  <c r="AE960" i="47"/>
  <c r="AF960" i="47" s="1"/>
  <c r="AE959" i="47"/>
  <c r="AF959" i="47" s="1"/>
  <c r="AE969" i="47"/>
  <c r="AF969" i="47" s="1"/>
  <c r="K969" i="47"/>
  <c r="L969" i="47" s="1"/>
  <c r="K954" i="47"/>
  <c r="L954" i="47" s="1"/>
  <c r="K960" i="47"/>
  <c r="L960" i="47" s="1"/>
  <c r="K959" i="47"/>
  <c r="L959" i="47" s="1"/>
  <c r="U954" i="47"/>
  <c r="V954" i="47" s="1"/>
  <c r="S959" i="47"/>
  <c r="T959" i="47" s="1"/>
  <c r="S969" i="47"/>
  <c r="T969" i="47" s="1"/>
  <c r="Q969" i="47"/>
  <c r="R969" i="47" s="1"/>
  <c r="U960" i="47"/>
  <c r="V960" i="47" s="1"/>
  <c r="S960" i="47"/>
  <c r="T960" i="47" s="1"/>
  <c r="Q960" i="47"/>
  <c r="R960" i="47" s="1"/>
  <c r="O954" i="47"/>
  <c r="P954" i="47" s="1"/>
  <c r="O959" i="47"/>
  <c r="P959" i="47" s="1"/>
  <c r="U969" i="47"/>
  <c r="V969" i="47" s="1"/>
  <c r="S954" i="47"/>
  <c r="T954" i="47" s="1"/>
  <c r="Q954" i="47"/>
  <c r="R954" i="47" s="1"/>
  <c r="O969" i="47"/>
  <c r="P969" i="47" s="1"/>
  <c r="O960" i="47"/>
  <c r="P960" i="47" s="1"/>
  <c r="M969" i="47"/>
  <c r="N969" i="47" s="1"/>
  <c r="M954" i="47"/>
  <c r="N954" i="47" s="1"/>
  <c r="M960" i="47"/>
  <c r="N960" i="47" s="1"/>
  <c r="M959" i="47"/>
  <c r="N959" i="47" s="1"/>
  <c r="J958" i="47"/>
  <c r="E958" i="47"/>
  <c r="F958" i="47"/>
  <c r="G958" i="47"/>
  <c r="O958" i="47" s="1"/>
  <c r="P958" i="47" s="1"/>
  <c r="H958" i="47"/>
  <c r="Q958" i="47" s="1"/>
  <c r="R958" i="47" s="1"/>
  <c r="I958" i="47"/>
  <c r="J973" i="47"/>
  <c r="U973" i="47" s="1"/>
  <c r="V973" i="47" s="1"/>
  <c r="E973" i="47"/>
  <c r="F973" i="47"/>
  <c r="G973" i="47"/>
  <c r="O973" i="47" s="1"/>
  <c r="P973" i="47" s="1"/>
  <c r="H973" i="47"/>
  <c r="Q973" i="47" s="1"/>
  <c r="R973" i="47" s="1"/>
  <c r="I973" i="47"/>
  <c r="J964" i="47"/>
  <c r="U964" i="47" s="1"/>
  <c r="V964" i="47" s="1"/>
  <c r="E964" i="47"/>
  <c r="F964" i="47"/>
  <c r="G964" i="47"/>
  <c r="O964" i="47" s="1"/>
  <c r="P964" i="47" s="1"/>
  <c r="H964" i="47"/>
  <c r="Q964" i="47" s="1"/>
  <c r="R964" i="47" s="1"/>
  <c r="I964" i="47"/>
  <c r="J963" i="47"/>
  <c r="E963" i="47"/>
  <c r="F963" i="47"/>
  <c r="G963" i="47"/>
  <c r="H963" i="47"/>
  <c r="I963" i="47"/>
  <c r="AE963" i="47" l="1"/>
  <c r="AF963" i="47" s="1"/>
  <c r="AE973" i="47"/>
  <c r="AF973" i="47" s="1"/>
  <c r="AE958" i="47"/>
  <c r="AF958" i="47" s="1"/>
  <c r="AE964" i="47"/>
  <c r="AF964" i="47" s="1"/>
  <c r="K973" i="47"/>
  <c r="L973" i="47" s="1"/>
  <c r="K958" i="47"/>
  <c r="L958" i="47" s="1"/>
  <c r="K964" i="47"/>
  <c r="L964" i="47" s="1"/>
  <c r="S963" i="47"/>
  <c r="T963" i="47" s="1"/>
  <c r="S964" i="47"/>
  <c r="T964" i="47" s="1"/>
  <c r="S973" i="47"/>
  <c r="T973" i="47" s="1"/>
  <c r="S958" i="47"/>
  <c r="T958" i="47" s="1"/>
  <c r="M963" i="47"/>
  <c r="N963" i="47" s="1"/>
  <c r="M973" i="47"/>
  <c r="N973" i="47" s="1"/>
  <c r="M958" i="47"/>
  <c r="N958" i="47" s="1"/>
  <c r="Q963" i="47"/>
  <c r="R963" i="47" s="1"/>
  <c r="O963" i="47"/>
  <c r="P963" i="47" s="1"/>
  <c r="M964" i="47"/>
  <c r="N964" i="47" s="1"/>
  <c r="K963" i="47"/>
  <c r="L963" i="47" s="1"/>
  <c r="U963" i="47"/>
  <c r="V963" i="47" s="1"/>
  <c r="U958" i="47"/>
  <c r="V958" i="47" s="1"/>
  <c r="J967" i="47"/>
  <c r="U967" i="47" s="1"/>
  <c r="V967" i="47" s="1"/>
  <c r="E967" i="47"/>
  <c r="F967" i="47"/>
  <c r="G967" i="47"/>
  <c r="O967" i="47" s="1"/>
  <c r="P967" i="47" s="1"/>
  <c r="H967" i="47"/>
  <c r="Q967" i="47" s="1"/>
  <c r="R967" i="47" s="1"/>
  <c r="I967" i="47"/>
  <c r="J977" i="47"/>
  <c r="U977" i="47" s="1"/>
  <c r="V977" i="47" s="1"/>
  <c r="E977" i="47"/>
  <c r="F977" i="47"/>
  <c r="G977" i="47"/>
  <c r="H977" i="47"/>
  <c r="Q977" i="47" s="1"/>
  <c r="R977" i="47" s="1"/>
  <c r="I977" i="47"/>
  <c r="J968" i="47"/>
  <c r="U968" i="47" s="1"/>
  <c r="V968" i="47" s="1"/>
  <c r="E968" i="47"/>
  <c r="F968" i="47"/>
  <c r="G968" i="47"/>
  <c r="H968" i="47"/>
  <c r="Q968" i="47" s="1"/>
  <c r="R968" i="47" s="1"/>
  <c r="I968" i="47"/>
  <c r="J962" i="47"/>
  <c r="U962" i="47" s="1"/>
  <c r="V962" i="47" s="1"/>
  <c r="E962" i="47"/>
  <c r="F962" i="47"/>
  <c r="G962" i="47"/>
  <c r="H962" i="47"/>
  <c r="Q962" i="47" s="1"/>
  <c r="R962" i="47" s="1"/>
  <c r="I962" i="47"/>
  <c r="AE967" i="47" l="1"/>
  <c r="AF967" i="47" s="1"/>
  <c r="AE968" i="47"/>
  <c r="AF968" i="47" s="1"/>
  <c r="AE977" i="47"/>
  <c r="AF977" i="47" s="1"/>
  <c r="AE962" i="47"/>
  <c r="AF962" i="47" s="1"/>
  <c r="K967" i="47"/>
  <c r="L967" i="47" s="1"/>
  <c r="S962" i="47"/>
  <c r="T962" i="47" s="1"/>
  <c r="S967" i="47"/>
  <c r="T967" i="47" s="1"/>
  <c r="O968" i="47"/>
  <c r="P968" i="47" s="1"/>
  <c r="M977" i="47"/>
  <c r="N977" i="47" s="1"/>
  <c r="M967" i="47"/>
  <c r="N967" i="47" s="1"/>
  <c r="S977" i="47"/>
  <c r="T977" i="47" s="1"/>
  <c r="O977" i="47"/>
  <c r="P977" i="47" s="1"/>
  <c r="M962" i="47"/>
  <c r="N962" i="47" s="1"/>
  <c r="K962" i="47"/>
  <c r="L962" i="47" s="1"/>
  <c r="K968" i="47"/>
  <c r="L968" i="47" s="1"/>
  <c r="K977" i="47"/>
  <c r="L977" i="47" s="1"/>
  <c r="S968" i="47"/>
  <c r="T968" i="47" s="1"/>
  <c r="O962" i="47"/>
  <c r="P962" i="47" s="1"/>
  <c r="M968" i="47"/>
  <c r="N968" i="47" s="1"/>
  <c r="J966" i="47"/>
  <c r="E966" i="47"/>
  <c r="F966" i="47"/>
  <c r="G966" i="47"/>
  <c r="H966" i="47"/>
  <c r="I966" i="47"/>
  <c r="J981" i="47"/>
  <c r="E981" i="47"/>
  <c r="F981" i="47"/>
  <c r="G981" i="47"/>
  <c r="H981" i="47"/>
  <c r="I981" i="47"/>
  <c r="J972" i="47"/>
  <c r="E972" i="47"/>
  <c r="F972" i="47"/>
  <c r="G972" i="47"/>
  <c r="H972" i="47"/>
  <c r="I972" i="47"/>
  <c r="J971" i="47"/>
  <c r="U971" i="47" s="1"/>
  <c r="V971" i="47" s="1"/>
  <c r="E971" i="47"/>
  <c r="F971" i="47"/>
  <c r="G971" i="47"/>
  <c r="H971" i="47"/>
  <c r="Q971" i="47" s="1"/>
  <c r="R971" i="47" s="1"/>
  <c r="I971" i="47"/>
  <c r="AE966" i="47" l="1"/>
  <c r="AF966" i="47" s="1"/>
  <c r="AE972" i="47"/>
  <c r="AF972" i="47" s="1"/>
  <c r="AE981" i="47"/>
  <c r="AF981" i="47" s="1"/>
  <c r="AE971" i="47"/>
  <c r="AF971" i="47" s="1"/>
  <c r="M981" i="47"/>
  <c r="N981" i="47" s="1"/>
  <c r="O972" i="47"/>
  <c r="P972" i="47" s="1"/>
  <c r="M972" i="47"/>
  <c r="N972" i="47" s="1"/>
  <c r="K971" i="47"/>
  <c r="L971" i="47" s="1"/>
  <c r="K981" i="47"/>
  <c r="L981" i="47" s="1"/>
  <c r="K966" i="47"/>
  <c r="L966" i="47" s="1"/>
  <c r="O981" i="47"/>
  <c r="P981" i="47" s="1"/>
  <c r="M971" i="47"/>
  <c r="N971" i="47" s="1"/>
  <c r="K972" i="47"/>
  <c r="L972" i="47" s="1"/>
  <c r="U972" i="47"/>
  <c r="V972" i="47" s="1"/>
  <c r="U981" i="47"/>
  <c r="V981" i="47" s="1"/>
  <c r="U966" i="47"/>
  <c r="V966" i="47" s="1"/>
  <c r="O971" i="47"/>
  <c r="P971" i="47" s="1"/>
  <c r="O966" i="47"/>
  <c r="P966" i="47" s="1"/>
  <c r="M966" i="47"/>
  <c r="N966" i="47" s="1"/>
  <c r="S971" i="47"/>
  <c r="T971" i="47" s="1"/>
  <c r="S972" i="47"/>
  <c r="T972" i="47" s="1"/>
  <c r="S981" i="47"/>
  <c r="T981" i="47" s="1"/>
  <c r="S966" i="47"/>
  <c r="T966" i="47" s="1"/>
  <c r="Q972" i="47"/>
  <c r="R972" i="47" s="1"/>
  <c r="Q981" i="47"/>
  <c r="R981" i="47" s="1"/>
  <c r="Q966" i="47"/>
  <c r="R966" i="47" s="1"/>
  <c r="J975" i="47"/>
  <c r="E975" i="47"/>
  <c r="F975" i="47"/>
  <c r="G975" i="47"/>
  <c r="H975" i="47"/>
  <c r="I975" i="47"/>
  <c r="J985" i="47"/>
  <c r="U985" i="47" s="1"/>
  <c r="V985" i="47" s="1"/>
  <c r="E985" i="47"/>
  <c r="F985" i="47"/>
  <c r="G985" i="47"/>
  <c r="O985" i="47" s="1"/>
  <c r="P985" i="47" s="1"/>
  <c r="H985" i="47"/>
  <c r="Q985" i="47" s="1"/>
  <c r="R985" i="47" s="1"/>
  <c r="I985" i="47"/>
  <c r="J976" i="47"/>
  <c r="U976" i="47" s="1"/>
  <c r="V976" i="47" s="1"/>
  <c r="E976" i="47"/>
  <c r="F976" i="47"/>
  <c r="G976" i="47"/>
  <c r="O976" i="47" s="1"/>
  <c r="P976" i="47" s="1"/>
  <c r="H976" i="47"/>
  <c r="Q976" i="47" s="1"/>
  <c r="R976" i="47" s="1"/>
  <c r="I976" i="47"/>
  <c r="J970" i="47"/>
  <c r="U970" i="47" s="1"/>
  <c r="V970" i="47" s="1"/>
  <c r="E970" i="47"/>
  <c r="F970" i="47"/>
  <c r="G970" i="47"/>
  <c r="O970" i="47" s="1"/>
  <c r="P970" i="47" s="1"/>
  <c r="H970" i="47"/>
  <c r="Q970" i="47" s="1"/>
  <c r="R970" i="47" s="1"/>
  <c r="I970" i="47"/>
  <c r="AE975" i="47" l="1"/>
  <c r="AF975" i="47" s="1"/>
  <c r="AE985" i="47"/>
  <c r="AF985" i="47" s="1"/>
  <c r="AE976" i="47"/>
  <c r="AF976" i="47" s="1"/>
  <c r="AE970" i="47"/>
  <c r="AF970" i="47" s="1"/>
  <c r="K970" i="47"/>
  <c r="L970" i="47" s="1"/>
  <c r="K985" i="47"/>
  <c r="L985" i="47" s="1"/>
  <c r="K976" i="47"/>
  <c r="L976" i="47" s="1"/>
  <c r="S985" i="47"/>
  <c r="T985" i="47" s="1"/>
  <c r="S975" i="47"/>
  <c r="T975" i="47" s="1"/>
  <c r="Q975" i="47"/>
  <c r="R975" i="47" s="1"/>
  <c r="S976" i="47"/>
  <c r="T976" i="47" s="1"/>
  <c r="O975" i="47"/>
  <c r="P975" i="47" s="1"/>
  <c r="M976" i="47"/>
  <c r="N976" i="47" s="1"/>
  <c r="M985" i="47"/>
  <c r="N985" i="47" s="1"/>
  <c r="M975" i="47"/>
  <c r="N975" i="47" s="1"/>
  <c r="M970" i="47"/>
  <c r="N970" i="47" s="1"/>
  <c r="K975" i="47"/>
  <c r="L975" i="47" s="1"/>
  <c r="S970" i="47"/>
  <c r="T970" i="47" s="1"/>
  <c r="U975" i="47"/>
  <c r="V975" i="47" s="1"/>
  <c r="J974" i="47"/>
  <c r="U974" i="47" s="1"/>
  <c r="V974" i="47" s="1"/>
  <c r="E974" i="47"/>
  <c r="F974" i="47"/>
  <c r="G974" i="47"/>
  <c r="H974" i="47"/>
  <c r="Q974" i="47" s="1"/>
  <c r="R974" i="47" s="1"/>
  <c r="I974" i="47"/>
  <c r="J989" i="47"/>
  <c r="U989" i="47" s="1"/>
  <c r="V989" i="47" s="1"/>
  <c r="E989" i="47"/>
  <c r="F989" i="47"/>
  <c r="G989" i="47"/>
  <c r="H989" i="47"/>
  <c r="Q989" i="47" s="1"/>
  <c r="R989" i="47" s="1"/>
  <c r="I989" i="47"/>
  <c r="J980" i="47"/>
  <c r="U980" i="47" s="1"/>
  <c r="V980" i="47" s="1"/>
  <c r="E980" i="47"/>
  <c r="F980" i="47"/>
  <c r="G980" i="47"/>
  <c r="H980" i="47"/>
  <c r="Q980" i="47" s="1"/>
  <c r="R980" i="47" s="1"/>
  <c r="I980" i="47"/>
  <c r="J979" i="47"/>
  <c r="U979" i="47" s="1"/>
  <c r="V979" i="47" s="1"/>
  <c r="E979" i="47"/>
  <c r="F979" i="47"/>
  <c r="G979" i="47"/>
  <c r="O979" i="47" s="1"/>
  <c r="P979" i="47" s="1"/>
  <c r="H979" i="47"/>
  <c r="Q979" i="47" s="1"/>
  <c r="R979" i="47" s="1"/>
  <c r="I979" i="47"/>
  <c r="AE980" i="47" l="1"/>
  <c r="AF980" i="47" s="1"/>
  <c r="AE989" i="47"/>
  <c r="AF989" i="47" s="1"/>
  <c r="AE974" i="47"/>
  <c r="AF974" i="47" s="1"/>
  <c r="AE979" i="47"/>
  <c r="AF979" i="47" s="1"/>
  <c r="K979" i="47"/>
  <c r="L979" i="47" s="1"/>
  <c r="K980" i="47"/>
  <c r="L980" i="47" s="1"/>
  <c r="K989" i="47"/>
  <c r="L989" i="47" s="1"/>
  <c r="K974" i="47"/>
  <c r="L974" i="47" s="1"/>
  <c r="S980" i="47"/>
  <c r="T980" i="47" s="1"/>
  <c r="S989" i="47"/>
  <c r="T989" i="47" s="1"/>
  <c r="S974" i="47"/>
  <c r="T974" i="47" s="1"/>
  <c r="S979" i="47"/>
  <c r="T979" i="47" s="1"/>
  <c r="O980" i="47"/>
  <c r="P980" i="47" s="1"/>
  <c r="O974" i="47"/>
  <c r="P974" i="47" s="1"/>
  <c r="O989" i="47"/>
  <c r="P989" i="47" s="1"/>
  <c r="M979" i="47"/>
  <c r="N979" i="47" s="1"/>
  <c r="M980" i="47"/>
  <c r="N980" i="47" s="1"/>
  <c r="M989" i="47"/>
  <c r="N989" i="47" s="1"/>
  <c r="M974" i="47"/>
  <c r="N974" i="47" s="1"/>
  <c r="J983" i="47"/>
  <c r="U983" i="47" s="1"/>
  <c r="V983" i="47" s="1"/>
  <c r="E983" i="47"/>
  <c r="F983" i="47"/>
  <c r="G983" i="47"/>
  <c r="H983" i="47"/>
  <c r="Q983" i="47" s="1"/>
  <c r="R983" i="47" s="1"/>
  <c r="I983" i="47"/>
  <c r="J993" i="47"/>
  <c r="E993" i="47"/>
  <c r="F993" i="47"/>
  <c r="G993" i="47"/>
  <c r="H993" i="47"/>
  <c r="I993" i="47"/>
  <c r="J984" i="47"/>
  <c r="E984" i="47"/>
  <c r="F984" i="47"/>
  <c r="G984" i="47"/>
  <c r="H984" i="47"/>
  <c r="I984" i="47"/>
  <c r="J978" i="47"/>
  <c r="E978" i="47"/>
  <c r="F978" i="47"/>
  <c r="G978" i="47"/>
  <c r="H978" i="47"/>
  <c r="I978" i="47"/>
  <c r="AE993" i="47" l="1"/>
  <c r="AF993" i="47" s="1"/>
  <c r="AE983" i="47"/>
  <c r="AF983" i="47" s="1"/>
  <c r="AE984" i="47"/>
  <c r="AF984" i="47" s="1"/>
  <c r="AE978" i="47"/>
  <c r="AF978" i="47" s="1"/>
  <c r="O978" i="47"/>
  <c r="P978" i="47" s="1"/>
  <c r="M984" i="47"/>
  <c r="N984" i="47" s="1"/>
  <c r="K984" i="47"/>
  <c r="L984" i="47" s="1"/>
  <c r="K983" i="47"/>
  <c r="L983" i="47" s="1"/>
  <c r="O983" i="47"/>
  <c r="P983" i="47" s="1"/>
  <c r="M983" i="47"/>
  <c r="N983" i="47" s="1"/>
  <c r="K993" i="47"/>
  <c r="L993" i="47" s="1"/>
  <c r="U978" i="47"/>
  <c r="V978" i="47" s="1"/>
  <c r="U984" i="47"/>
  <c r="V984" i="47" s="1"/>
  <c r="U993" i="47"/>
  <c r="V993" i="47" s="1"/>
  <c r="O993" i="47"/>
  <c r="P993" i="47" s="1"/>
  <c r="M993" i="47"/>
  <c r="N993" i="47" s="1"/>
  <c r="S978" i="47"/>
  <c r="T978" i="47" s="1"/>
  <c r="S984" i="47"/>
  <c r="T984" i="47" s="1"/>
  <c r="S993" i="47"/>
  <c r="T993" i="47" s="1"/>
  <c r="S983" i="47"/>
  <c r="T983" i="47" s="1"/>
  <c r="O984" i="47"/>
  <c r="P984" i="47" s="1"/>
  <c r="M978" i="47"/>
  <c r="N978" i="47" s="1"/>
  <c r="K978" i="47"/>
  <c r="L978" i="47" s="1"/>
  <c r="Q978" i="47"/>
  <c r="R978" i="47" s="1"/>
  <c r="Q984" i="47"/>
  <c r="R984" i="47" s="1"/>
  <c r="Q993" i="47"/>
  <c r="R993" i="47" s="1"/>
  <c r="J982" i="47"/>
  <c r="U982" i="47" s="1"/>
  <c r="V982" i="47" s="1"/>
  <c r="E982" i="47"/>
  <c r="F982" i="47"/>
  <c r="G982" i="47"/>
  <c r="O982" i="47" s="1"/>
  <c r="P982" i="47" s="1"/>
  <c r="H982" i="47"/>
  <c r="Q982" i="47" s="1"/>
  <c r="R982" i="47" s="1"/>
  <c r="I982" i="47"/>
  <c r="J988" i="47"/>
  <c r="U988" i="47" s="1"/>
  <c r="V988" i="47" s="1"/>
  <c r="E988" i="47"/>
  <c r="F988" i="47"/>
  <c r="G988" i="47"/>
  <c r="O988" i="47" s="1"/>
  <c r="P988" i="47" s="1"/>
  <c r="H988" i="47"/>
  <c r="Q988" i="47" s="1"/>
  <c r="R988" i="47" s="1"/>
  <c r="I988" i="47"/>
  <c r="J997" i="47"/>
  <c r="U997" i="47" s="1"/>
  <c r="V997" i="47" s="1"/>
  <c r="E997" i="47"/>
  <c r="F997" i="47"/>
  <c r="G997" i="47"/>
  <c r="O997" i="47" s="1"/>
  <c r="P997" i="47" s="1"/>
  <c r="H997" i="47"/>
  <c r="Q997" i="47" s="1"/>
  <c r="R997" i="47" s="1"/>
  <c r="I997" i="47"/>
  <c r="J987" i="47"/>
  <c r="E987" i="47"/>
  <c r="F987" i="47"/>
  <c r="G987" i="47"/>
  <c r="H987" i="47"/>
  <c r="I987" i="47"/>
  <c r="AE988" i="47" l="1"/>
  <c r="AF988" i="47" s="1"/>
  <c r="AE987" i="47"/>
  <c r="AF987" i="47" s="1"/>
  <c r="AE982" i="47"/>
  <c r="AF982" i="47" s="1"/>
  <c r="AE997" i="47"/>
  <c r="AF997" i="47" s="1"/>
  <c r="K988" i="47"/>
  <c r="L988" i="47" s="1"/>
  <c r="K997" i="47"/>
  <c r="L997" i="47" s="1"/>
  <c r="K982" i="47"/>
  <c r="L982" i="47" s="1"/>
  <c r="S988" i="47"/>
  <c r="T988" i="47" s="1"/>
  <c r="S997" i="47"/>
  <c r="T997" i="47" s="1"/>
  <c r="Q987" i="47"/>
  <c r="R987" i="47" s="1"/>
  <c r="M987" i="47"/>
  <c r="N987" i="47" s="1"/>
  <c r="M997" i="47"/>
  <c r="N997" i="47" s="1"/>
  <c r="M988" i="47"/>
  <c r="N988" i="47" s="1"/>
  <c r="M982" i="47"/>
  <c r="N982" i="47" s="1"/>
  <c r="S982" i="47"/>
  <c r="T982" i="47" s="1"/>
  <c r="S987" i="47"/>
  <c r="T987" i="47" s="1"/>
  <c r="O987" i="47"/>
  <c r="P987" i="47" s="1"/>
  <c r="K987" i="47"/>
  <c r="L987" i="47" s="1"/>
  <c r="U987" i="47"/>
  <c r="V987" i="47" s="1"/>
  <c r="J991" i="47"/>
  <c r="U991" i="47" s="1"/>
  <c r="V991" i="47" s="1"/>
  <c r="E991" i="47"/>
  <c r="F991" i="47"/>
  <c r="G991" i="47"/>
  <c r="O991" i="47" s="1"/>
  <c r="P991" i="47" s="1"/>
  <c r="H991" i="47"/>
  <c r="Q991" i="47" s="1"/>
  <c r="R991" i="47" s="1"/>
  <c r="I991" i="47"/>
  <c r="J1001" i="47"/>
  <c r="U1001" i="47" s="1"/>
  <c r="V1001" i="47" s="1"/>
  <c r="E1001" i="47"/>
  <c r="F1001" i="47"/>
  <c r="G1001" i="47"/>
  <c r="H1001" i="47"/>
  <c r="Q1001" i="47" s="1"/>
  <c r="R1001" i="47" s="1"/>
  <c r="I1001" i="47"/>
  <c r="J992" i="47"/>
  <c r="U992" i="47" s="1"/>
  <c r="V992" i="47" s="1"/>
  <c r="E992" i="47"/>
  <c r="F992" i="47"/>
  <c r="G992" i="47"/>
  <c r="H992" i="47"/>
  <c r="Q992" i="47" s="1"/>
  <c r="R992" i="47" s="1"/>
  <c r="I992" i="47"/>
  <c r="J986" i="47"/>
  <c r="U986" i="47" s="1"/>
  <c r="V986" i="47" s="1"/>
  <c r="E986" i="47"/>
  <c r="F986" i="47"/>
  <c r="G986" i="47"/>
  <c r="H986" i="47"/>
  <c r="Q986" i="47" s="1"/>
  <c r="R986" i="47" s="1"/>
  <c r="I986" i="47"/>
  <c r="AE1001" i="47" l="1"/>
  <c r="AF1001" i="47" s="1"/>
  <c r="AE992" i="47"/>
  <c r="AF992" i="47" s="1"/>
  <c r="AE986" i="47"/>
  <c r="AF986" i="47" s="1"/>
  <c r="AE991" i="47"/>
  <c r="AF991" i="47" s="1"/>
  <c r="K991" i="47"/>
  <c r="L991" i="47" s="1"/>
  <c r="K1001" i="47"/>
  <c r="L1001" i="47" s="1"/>
  <c r="S992" i="47"/>
  <c r="T992" i="47" s="1"/>
  <c r="S991" i="47"/>
  <c r="T991" i="47" s="1"/>
  <c r="K986" i="47"/>
  <c r="L986" i="47" s="1"/>
  <c r="S1001" i="47"/>
  <c r="T1001" i="47" s="1"/>
  <c r="K992" i="47"/>
  <c r="L992" i="47" s="1"/>
  <c r="S986" i="47"/>
  <c r="T986" i="47" s="1"/>
  <c r="O986" i="47"/>
  <c r="P986" i="47" s="1"/>
  <c r="O992" i="47"/>
  <c r="P992" i="47" s="1"/>
  <c r="O1001" i="47"/>
  <c r="P1001" i="47" s="1"/>
  <c r="M986" i="47"/>
  <c r="N986" i="47" s="1"/>
  <c r="M992" i="47"/>
  <c r="N992" i="47" s="1"/>
  <c r="M1001" i="47"/>
  <c r="N1001" i="47" s="1"/>
  <c r="M991" i="47"/>
  <c r="N991" i="47" s="1"/>
  <c r="J996" i="47"/>
  <c r="E996" i="47"/>
  <c r="F996" i="47"/>
  <c r="G996" i="47"/>
  <c r="H996" i="47"/>
  <c r="I996" i="47"/>
  <c r="J990" i="47"/>
  <c r="E990" i="47"/>
  <c r="F990" i="47"/>
  <c r="G990" i="47"/>
  <c r="H990" i="47"/>
  <c r="I990" i="47"/>
  <c r="BL11" i="47"/>
  <c r="J1005" i="47"/>
  <c r="E1005" i="47"/>
  <c r="F1005" i="47"/>
  <c r="G1005" i="47"/>
  <c r="H1005" i="47"/>
  <c r="I1005" i="47"/>
  <c r="J995" i="47"/>
  <c r="U995" i="47" s="1"/>
  <c r="V995" i="47" s="1"/>
  <c r="E995" i="47"/>
  <c r="F995" i="47"/>
  <c r="G995" i="47"/>
  <c r="H995" i="47"/>
  <c r="Q995" i="47" s="1"/>
  <c r="R995" i="47" s="1"/>
  <c r="I995" i="47"/>
  <c r="AE996" i="47" l="1"/>
  <c r="AF996" i="47" s="1"/>
  <c r="AE1005" i="47"/>
  <c r="AF1005" i="47" s="1"/>
  <c r="AE995" i="47"/>
  <c r="AF995" i="47" s="1"/>
  <c r="AE990" i="47"/>
  <c r="AF990" i="47" s="1"/>
  <c r="M996" i="47"/>
  <c r="N996" i="47" s="1"/>
  <c r="O990" i="47"/>
  <c r="P990" i="47" s="1"/>
  <c r="M990" i="47"/>
  <c r="N990" i="47" s="1"/>
  <c r="K990" i="47"/>
  <c r="L990" i="47" s="1"/>
  <c r="K996" i="47"/>
  <c r="L996" i="47" s="1"/>
  <c r="M1005" i="47"/>
  <c r="N1005" i="47" s="1"/>
  <c r="S1005" i="47"/>
  <c r="T1005" i="47" s="1"/>
  <c r="U990" i="47"/>
  <c r="V990" i="47" s="1"/>
  <c r="U996" i="47"/>
  <c r="V996" i="47" s="1"/>
  <c r="M995" i="47"/>
  <c r="N995" i="47" s="1"/>
  <c r="K995" i="47"/>
  <c r="L995" i="47" s="1"/>
  <c r="S990" i="47"/>
  <c r="T990" i="47" s="1"/>
  <c r="S996" i="47"/>
  <c r="T996" i="47" s="1"/>
  <c r="O996" i="47"/>
  <c r="P996" i="47" s="1"/>
  <c r="K1005" i="47"/>
  <c r="L1005" i="47" s="1"/>
  <c r="U1005" i="47"/>
  <c r="V1005" i="47" s="1"/>
  <c r="S995" i="47"/>
  <c r="T995" i="47" s="1"/>
  <c r="Q1005" i="47"/>
  <c r="R1005" i="47" s="1"/>
  <c r="O995" i="47"/>
  <c r="P995" i="47" s="1"/>
  <c r="O1005" i="47"/>
  <c r="P1005" i="47" s="1"/>
  <c r="Q990" i="47"/>
  <c r="R990" i="47" s="1"/>
  <c r="Q996" i="47"/>
  <c r="R996" i="47" s="1"/>
  <c r="J999" i="47"/>
  <c r="E999" i="47"/>
  <c r="F999" i="47"/>
  <c r="G999" i="47"/>
  <c r="H999" i="47"/>
  <c r="I999" i="47"/>
  <c r="J994" i="47"/>
  <c r="U994" i="47" s="1"/>
  <c r="V994" i="47" s="1"/>
  <c r="E994" i="47"/>
  <c r="F994" i="47"/>
  <c r="G994" i="47"/>
  <c r="O994" i="47" s="1"/>
  <c r="P994" i="47" s="1"/>
  <c r="H994" i="47"/>
  <c r="Q994" i="47" s="1"/>
  <c r="R994" i="47" s="1"/>
  <c r="I994" i="47"/>
  <c r="J1000" i="47"/>
  <c r="U1000" i="47" s="1"/>
  <c r="V1000" i="47" s="1"/>
  <c r="E1000" i="47"/>
  <c r="F1000" i="47"/>
  <c r="G1000" i="47"/>
  <c r="O1000" i="47" s="1"/>
  <c r="P1000" i="47" s="1"/>
  <c r="H1000" i="47"/>
  <c r="Q1000" i="47" s="1"/>
  <c r="R1000" i="47" s="1"/>
  <c r="I1000" i="47"/>
  <c r="AE999" i="47" l="1"/>
  <c r="AF999" i="47" s="1"/>
  <c r="AE994" i="47"/>
  <c r="AF994" i="47" s="1"/>
  <c r="AE1000" i="47"/>
  <c r="AF1000" i="47" s="1"/>
  <c r="K994" i="47"/>
  <c r="L994" i="47" s="1"/>
  <c r="K1000" i="47"/>
  <c r="L1000" i="47" s="1"/>
  <c r="S999" i="47"/>
  <c r="T999" i="47" s="1"/>
  <c r="M999" i="47"/>
  <c r="N999" i="47" s="1"/>
  <c r="S1000" i="47"/>
  <c r="T1000" i="47" s="1"/>
  <c r="Q999" i="47"/>
  <c r="R999" i="47" s="1"/>
  <c r="O999" i="47"/>
  <c r="P999" i="47" s="1"/>
  <c r="M994" i="47"/>
  <c r="N994" i="47" s="1"/>
  <c r="K999" i="47"/>
  <c r="L999" i="47" s="1"/>
  <c r="S994" i="47"/>
  <c r="T994" i="47" s="1"/>
  <c r="M1000" i="47"/>
  <c r="N1000" i="47" s="1"/>
  <c r="U999" i="47"/>
  <c r="V999" i="47" s="1"/>
  <c r="J998" i="47"/>
  <c r="U998" i="47" s="1"/>
  <c r="V998" i="47" s="1"/>
  <c r="E998" i="47"/>
  <c r="F998" i="47"/>
  <c r="G998" i="47"/>
  <c r="H998" i="47"/>
  <c r="Q998" i="47" s="1"/>
  <c r="R998" i="47" s="1"/>
  <c r="I998" i="47"/>
  <c r="J1004" i="47"/>
  <c r="U1004" i="47" s="1"/>
  <c r="V1004" i="47" s="1"/>
  <c r="E1004" i="47"/>
  <c r="F1004" i="47"/>
  <c r="G1004" i="47"/>
  <c r="H1004" i="47"/>
  <c r="Q1004" i="47" s="1"/>
  <c r="R1004" i="47" s="1"/>
  <c r="I1004" i="47"/>
  <c r="J1003" i="47"/>
  <c r="U1003" i="47" s="1"/>
  <c r="V1003" i="47" s="1"/>
  <c r="E1003" i="47"/>
  <c r="F1003" i="47"/>
  <c r="G1003" i="47"/>
  <c r="O1003" i="47" s="1"/>
  <c r="P1003" i="47" s="1"/>
  <c r="H1003" i="47"/>
  <c r="Q1003" i="47" s="1"/>
  <c r="R1003" i="47" s="1"/>
  <c r="I1003" i="47"/>
  <c r="AE1004" i="47" l="1"/>
  <c r="AF1004" i="47" s="1"/>
  <c r="AE1003" i="47"/>
  <c r="AF1003" i="47" s="1"/>
  <c r="AE998" i="47"/>
  <c r="AF998" i="47" s="1"/>
  <c r="K1003" i="47"/>
  <c r="L1003" i="47" s="1"/>
  <c r="S998" i="47"/>
  <c r="T998" i="47" s="1"/>
  <c r="O998" i="47"/>
  <c r="P998" i="47" s="1"/>
  <c r="S1003" i="47"/>
  <c r="T1003" i="47" s="1"/>
  <c r="O1004" i="47"/>
  <c r="P1004" i="47" s="1"/>
  <c r="M1004" i="47"/>
  <c r="N1004" i="47" s="1"/>
  <c r="M998" i="47"/>
  <c r="N998" i="47" s="1"/>
  <c r="S1004" i="47"/>
  <c r="T1004" i="47" s="1"/>
  <c r="M1003" i="47"/>
  <c r="N1003" i="47" s="1"/>
  <c r="K1004" i="47"/>
  <c r="L1004" i="47" s="1"/>
  <c r="K998" i="47"/>
  <c r="L998" i="47" s="1"/>
  <c r="J1002" i="47"/>
  <c r="E1002" i="47"/>
  <c r="F1002" i="47"/>
  <c r="G1002" i="47"/>
  <c r="H1002" i="47"/>
  <c r="I1002" i="47"/>
  <c r="AF4" i="47" l="1"/>
  <c r="AE1002" i="47"/>
  <c r="AF1002" i="47" s="1"/>
  <c r="S1002" i="47"/>
  <c r="T1002" i="47" s="1"/>
  <c r="U1002" i="47"/>
  <c r="V1002" i="47" s="1"/>
  <c r="Q1002" i="47"/>
  <c r="R1002" i="47" s="1"/>
  <c r="M1002" i="47"/>
  <c r="N1002" i="47" s="1"/>
  <c r="O1002" i="47"/>
  <c r="P1002" i="47" s="1"/>
  <c r="K1002" i="47"/>
  <c r="L1002" i="4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C13" authorId="0" shapeId="0" xr:uid="{A88EDAC9-0969-4FB0-8E1B-55D5372C5BA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金币加成</t>
        </r>
      </text>
    </comment>
  </commentList>
</comments>
</file>

<file path=xl/sharedStrings.xml><?xml version="1.0" encoding="utf-8"?>
<sst xmlns="http://schemas.openxmlformats.org/spreadsheetml/2006/main" count="1392" uniqueCount="874">
  <si>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</si>
  <si>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</si>
  <si>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</si>
  <si>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</si>
  <si>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</si>
  <si>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</si>
  <si>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</si>
  <si>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</si>
  <si>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</si>
  <si>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</si>
  <si>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</si>
  <si>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</si>
  <si>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</si>
  <si>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《银河护卫队》主界面设计</t>
    <phoneticPr fontId="4" type="noConversion"/>
  </si>
  <si>
    <t>游戏的主界面设计</t>
    <phoneticPr fontId="2" type="noConversion"/>
  </si>
  <si>
    <t>护盾</t>
    <phoneticPr fontId="2" type="noConversion"/>
  </si>
  <si>
    <t>ID</t>
    <phoneticPr fontId="2" type="noConversion"/>
  </si>
  <si>
    <t>飞机个数</t>
    <phoneticPr fontId="2" type="noConversion"/>
  </si>
  <si>
    <t>描述</t>
    <phoneticPr fontId="2" type="noConversion"/>
  </si>
  <si>
    <t>path名</t>
    <phoneticPr fontId="2" type="noConversion"/>
  </si>
  <si>
    <t>类型</t>
    <phoneticPr fontId="2" type="noConversion"/>
  </si>
  <si>
    <t>波次小怪</t>
    <phoneticPr fontId="2" type="noConversion"/>
  </si>
  <si>
    <t>3个飞机，一起出现，从上而下，再向上，停留一段时间。</t>
    <phoneticPr fontId="2" type="noConversion"/>
  </si>
  <si>
    <t>3个飞机，从左到右，依次出现。</t>
    <phoneticPr fontId="2" type="noConversion"/>
  </si>
  <si>
    <t>3个飞机，左右中，依次出现。</t>
    <phoneticPr fontId="2" type="noConversion"/>
  </si>
  <si>
    <t>2个飞机，从上方一起出现</t>
    <phoneticPr fontId="2" type="noConversion"/>
  </si>
  <si>
    <t>2个飞机，从两侧一起出现</t>
    <phoneticPr fontId="2" type="noConversion"/>
  </si>
  <si>
    <t>左3右3交叉进入，而后2个飞机从上方进入</t>
    <phoneticPr fontId="2" type="noConversion"/>
  </si>
  <si>
    <t>5个飞机，</t>
    <phoneticPr fontId="2" type="noConversion"/>
  </si>
  <si>
    <t>id</t>
    <phoneticPr fontId="2" type="noConversion"/>
  </si>
  <si>
    <t>数值总表</t>
    <phoneticPr fontId="4" type="noConversion"/>
  </si>
  <si>
    <t>name</t>
    <phoneticPr fontId="2" type="noConversion"/>
  </si>
  <si>
    <t>cname</t>
    <phoneticPr fontId="2" type="noConversion"/>
  </si>
  <si>
    <t>divid</t>
    <phoneticPr fontId="2" type="noConversion"/>
  </si>
  <si>
    <t>bsFac</t>
    <phoneticPr fontId="2" type="noConversion"/>
  </si>
  <si>
    <t>isShow</t>
    <phoneticPr fontId="2" type="noConversion"/>
  </si>
  <si>
    <t>iniVal[1][1]</t>
    <phoneticPr fontId="2" type="noConversion"/>
  </si>
  <si>
    <t>iniVal[1][2]</t>
    <phoneticPr fontId="2" type="noConversion"/>
  </si>
  <si>
    <t>iniVal[1][3]</t>
    <phoneticPr fontId="2" type="noConversion"/>
  </si>
  <si>
    <t>int:&lt;&gt;</t>
    <phoneticPr fontId="2" type="noConversion"/>
  </si>
  <si>
    <t>string:&lt;&gt;</t>
    <phoneticPr fontId="2" type="noConversion"/>
  </si>
  <si>
    <t>float:&lt;&gt;</t>
    <phoneticPr fontId="2" type="noConversion"/>
  </si>
  <si>
    <t>bool:&lt;&gt;</t>
    <phoneticPr fontId="2" type="noConversion"/>
  </si>
  <si>
    <t>字段名</t>
    <phoneticPr fontId="2" type="noConversion"/>
  </si>
  <si>
    <t>中文名</t>
    <phoneticPr fontId="2" type="noConversion"/>
  </si>
  <si>
    <t>分母</t>
    <phoneticPr fontId="2" type="noConversion"/>
  </si>
  <si>
    <t>战斗力系数</t>
    <phoneticPr fontId="2" type="noConversion"/>
  </si>
  <si>
    <t>是否显示</t>
    <phoneticPr fontId="2" type="noConversion"/>
  </si>
  <si>
    <t>初始值</t>
    <phoneticPr fontId="2" type="noConversion"/>
  </si>
  <si>
    <t>atk</t>
    <phoneticPr fontId="2" type="noConversion"/>
  </si>
  <si>
    <t>攻击力</t>
    <phoneticPr fontId="2" type="noConversion"/>
  </si>
  <si>
    <t>hp</t>
    <phoneticPr fontId="2" type="noConversion"/>
  </si>
  <si>
    <t>耐久</t>
    <phoneticPr fontId="2" type="noConversion"/>
  </si>
  <si>
    <t>def</t>
    <phoneticPr fontId="2" type="noConversion"/>
  </si>
  <si>
    <t>防御力</t>
    <phoneticPr fontId="2" type="noConversion"/>
  </si>
  <si>
    <t>shield</t>
    <phoneticPr fontId="2" type="noConversion"/>
  </si>
  <si>
    <t>shieldRg</t>
    <phoneticPr fontId="2" type="noConversion"/>
  </si>
  <si>
    <t>护盾回复</t>
    <phoneticPr fontId="2" type="noConversion"/>
  </si>
  <si>
    <t>iniEnergy</t>
    <phoneticPr fontId="2" type="noConversion"/>
  </si>
  <si>
    <t>初始能量</t>
    <phoneticPr fontId="2" type="noConversion"/>
  </si>
  <si>
    <t>energyRg</t>
    <phoneticPr fontId="2" type="noConversion"/>
  </si>
  <si>
    <t>能量恢复</t>
    <phoneticPr fontId="2" type="noConversion"/>
  </si>
  <si>
    <t>dmgInc</t>
    <phoneticPr fontId="2" type="noConversion"/>
  </si>
  <si>
    <t>伤害提升</t>
    <phoneticPr fontId="2" type="noConversion"/>
  </si>
  <si>
    <t>dmgDec</t>
    <phoneticPr fontId="2" type="noConversion"/>
  </si>
  <si>
    <t>伤害降低</t>
    <phoneticPr fontId="2" type="noConversion"/>
  </si>
  <si>
    <t>gready</t>
    <phoneticPr fontId="2" type="noConversion"/>
  </si>
  <si>
    <t>贪婪</t>
    <phoneticPr fontId="2" type="noConversion"/>
  </si>
  <si>
    <t>lucky</t>
    <phoneticPr fontId="2" type="noConversion"/>
  </si>
  <si>
    <t>幸运</t>
    <phoneticPr fontId="2" type="noConversion"/>
  </si>
  <si>
    <t>crit</t>
    <phoneticPr fontId="2" type="noConversion"/>
  </si>
  <si>
    <t>暴击</t>
    <phoneticPr fontId="2" type="noConversion"/>
  </si>
  <si>
    <t>deCrit</t>
    <phoneticPr fontId="2" type="noConversion"/>
  </si>
  <si>
    <t>抗暴</t>
    <phoneticPr fontId="2" type="noConversion"/>
  </si>
  <si>
    <t>block</t>
    <phoneticPr fontId="2" type="noConversion"/>
  </si>
  <si>
    <t>格挡</t>
    <phoneticPr fontId="2" type="noConversion"/>
  </si>
  <si>
    <t>dash</t>
    <phoneticPr fontId="2" type="noConversion"/>
  </si>
  <si>
    <t>冲击</t>
    <phoneticPr fontId="2" type="noConversion"/>
  </si>
  <si>
    <t>atkSpeed</t>
    <phoneticPr fontId="2" type="noConversion"/>
  </si>
  <si>
    <t>攻速</t>
    <phoneticPr fontId="2" type="noConversion"/>
  </si>
  <si>
    <t>critHit</t>
    <phoneticPr fontId="2" type="noConversion"/>
  </si>
  <si>
    <t>暴伤</t>
    <phoneticPr fontId="2" type="noConversion"/>
  </si>
  <si>
    <t>critRat</t>
    <phoneticPr fontId="2" type="noConversion"/>
  </si>
  <si>
    <t>暴击率</t>
    <phoneticPr fontId="2" type="noConversion"/>
  </si>
  <si>
    <t>deCritRat</t>
    <phoneticPr fontId="2" type="noConversion"/>
  </si>
  <si>
    <t>抗暴率</t>
    <phoneticPr fontId="2" type="noConversion"/>
  </si>
  <si>
    <t>blockRat</t>
    <phoneticPr fontId="2" type="noConversion"/>
  </si>
  <si>
    <t>格挡率</t>
    <phoneticPr fontId="2" type="noConversion"/>
  </si>
  <si>
    <t>dashRat</t>
    <phoneticPr fontId="2" type="noConversion"/>
  </si>
  <si>
    <t>冲击率</t>
    <phoneticPr fontId="2" type="noConversion"/>
  </si>
  <si>
    <t>vulnerable</t>
    <phoneticPr fontId="2" type="noConversion"/>
  </si>
  <si>
    <t>易伤</t>
    <phoneticPr fontId="2" type="noConversion"/>
  </si>
  <si>
    <t>skillEffect</t>
    <phoneticPr fontId="2" type="noConversion"/>
  </si>
  <si>
    <t>技能伤害(效果)</t>
    <phoneticPr fontId="2" type="noConversion"/>
  </si>
  <si>
    <t>升级属性</t>
    <phoneticPr fontId="2" type="noConversion"/>
  </si>
  <si>
    <t>upVal</t>
    <phoneticPr fontId="2" type="noConversion"/>
  </si>
  <si>
    <t>回合数</t>
    <phoneticPr fontId="2" type="noConversion"/>
  </si>
  <si>
    <t>护盾回满</t>
    <phoneticPr fontId="2" type="noConversion"/>
  </si>
  <si>
    <t>天</t>
    <phoneticPr fontId="2" type="noConversion"/>
  </si>
  <si>
    <t>中R等级</t>
    <phoneticPr fontId="2" type="noConversion"/>
  </si>
  <si>
    <t>突破等级</t>
    <phoneticPr fontId="2" type="noConversion"/>
  </si>
  <si>
    <t>暴击率提升10%</t>
  </si>
  <si>
    <t>初始怒气提升50</t>
  </si>
  <si>
    <t>格挡率提升20%</t>
  </si>
  <si>
    <t>释放大招后，僚炮攻速提升100%，持续7秒。</t>
  </si>
  <si>
    <t>耐久百分比提升40%</t>
  </si>
  <si>
    <t>暴击伤害提升50%</t>
  </si>
  <si>
    <t>怒气恢复速度25%</t>
  </si>
  <si>
    <t>减伤10%</t>
  </si>
  <si>
    <t>等级限制</t>
    <phoneticPr fontId="2" type="noConversion"/>
  </si>
  <si>
    <t>系数</t>
    <phoneticPr fontId="2" type="noConversion"/>
  </si>
  <si>
    <t>突破效果-主舰</t>
    <phoneticPr fontId="2" type="noConversion"/>
  </si>
  <si>
    <t>发射速度提升35%</t>
  </si>
  <si>
    <t>耐久百分比提升30%</t>
  </si>
  <si>
    <t>格挡后，回复怒气2，5秒CD</t>
  </si>
  <si>
    <t>暴击后，导弹伤害提升50%，持续5秒，10秒CD。</t>
  </si>
  <si>
    <t>释放大招后主舰暴击率提升25%，持续7秒</t>
  </si>
  <si>
    <t>怒气技能伤害(效果)提升50%</t>
  </si>
  <si>
    <t>突破效果-僚炮1</t>
    <phoneticPr fontId="2" type="noConversion"/>
  </si>
  <si>
    <t>突破效果-僚炮2</t>
    <phoneticPr fontId="2" type="noConversion"/>
  </si>
  <si>
    <t>暴击率10%</t>
  </si>
  <si>
    <t>初始怒气50</t>
  </si>
  <si>
    <t>发射速度35%</t>
  </si>
  <si>
    <t>护盾百分比30%</t>
  </si>
  <si>
    <t>暴击伤害50%</t>
  </si>
  <si>
    <t>释放大招后主舰格挡率提升提升25%，持续7秒</t>
  </si>
  <si>
    <t>怒气技能伤害（效果）提升提升50%</t>
  </si>
  <si>
    <t>防御提升5M</t>
    <phoneticPr fontId="2" type="noConversion"/>
  </si>
  <si>
    <t>暴击伤害提升50%</t>
    <phoneticPr fontId="2" type="noConversion"/>
  </si>
  <si>
    <t>怒气技能伤害提升50%</t>
    <phoneticPr fontId="2" type="noConversion"/>
  </si>
  <si>
    <t>主炮攻击力提升10M</t>
    <phoneticPr fontId="2" type="noConversion"/>
  </si>
  <si>
    <t>导弹炮攻击力提升10M</t>
    <phoneticPr fontId="2" type="noConversion"/>
  </si>
  <si>
    <t>耐久提升300M</t>
    <phoneticPr fontId="2" type="noConversion"/>
  </si>
  <si>
    <t>暴击伤害</t>
    <phoneticPr fontId="2" type="noConversion"/>
  </si>
  <si>
    <t>抗暴等级提升2000</t>
    <phoneticPr fontId="2" type="noConversion"/>
  </si>
  <si>
    <t>格挡等级提升2000</t>
    <phoneticPr fontId="2" type="noConversion"/>
  </si>
  <si>
    <t>暴击等级提升3000</t>
    <phoneticPr fontId="2" type="noConversion"/>
  </si>
  <si>
    <t>护盾提升250M</t>
    <phoneticPr fontId="2" type="noConversion"/>
  </si>
  <si>
    <t>暴击后攻击力提升20M，持续5秒</t>
    <phoneticPr fontId="2" type="noConversion"/>
  </si>
  <si>
    <t>暴击后回复耐久10M</t>
    <phoneticPr fontId="2" type="noConversion"/>
  </si>
  <si>
    <t>暴击后护盾回复10M</t>
    <phoneticPr fontId="2" type="noConversion"/>
  </si>
  <si>
    <t>暴伤减免提升50%</t>
    <phoneticPr fontId="2" type="noConversion"/>
  </si>
  <si>
    <t>护盾百分比提升30%</t>
    <phoneticPr fontId="2" type="noConversion"/>
  </si>
  <si>
    <t>暴击后，目标所受伤害提升30%</t>
    <phoneticPr fontId="2" type="noConversion"/>
  </si>
  <si>
    <t>暴击后，目标造成伤害降低20%</t>
    <phoneticPr fontId="2" type="noConversion"/>
  </si>
  <si>
    <t>暴击后，激光伤害提升50%，持续5秒，10秒CD</t>
    <phoneticPr fontId="2" type="noConversion"/>
  </si>
  <si>
    <t>暴击后，导弹炮和激光炮发射速度提升20%，持续3秒，10秒CD</t>
    <phoneticPr fontId="2" type="noConversion"/>
  </si>
  <si>
    <t>格挡后，暴击等级提升30%，持续2秒，10秒CD。</t>
    <phoneticPr fontId="2" type="noConversion"/>
  </si>
  <si>
    <t>格挡后，暴击等级提升30%，持续3秒，10秒CD。</t>
    <phoneticPr fontId="2" type="noConversion"/>
  </si>
  <si>
    <t>格挡后，暴击等级提升30%，持续3秒，10秒CD</t>
    <phoneticPr fontId="2" type="noConversion"/>
  </si>
  <si>
    <t>伤害提升20%</t>
    <phoneticPr fontId="2" type="noConversion"/>
  </si>
  <si>
    <t>耐久提升20%</t>
    <phoneticPr fontId="2" type="noConversion"/>
  </si>
  <si>
    <t>冲击等级提升3000</t>
    <phoneticPr fontId="2" type="noConversion"/>
  </si>
  <si>
    <t>被格挡后，冲击率提升20%，持续5秒，10秒CD。</t>
    <phoneticPr fontId="2" type="noConversion"/>
  </si>
  <si>
    <t>被格挡后，伤害提升50%，持续5秒，10秒CD</t>
    <phoneticPr fontId="2" type="noConversion"/>
  </si>
  <si>
    <t>需要攒满150怒气才能放怒气技能，怒气技能效果翻倍</t>
    <phoneticPr fontId="2" type="noConversion"/>
  </si>
  <si>
    <t>释放怒气技能后，暴击伤害提升100%，持续5秒。</t>
    <phoneticPr fontId="2" type="noConversion"/>
  </si>
  <si>
    <t>释放怒气技能后，暴击率提升30%，持续5秒。</t>
    <phoneticPr fontId="2" type="noConversion"/>
  </si>
  <si>
    <t>释放怒气技能后，导弹炮和激光炮伤害提升50%，持续5秒。</t>
    <phoneticPr fontId="2" type="noConversion"/>
  </si>
  <si>
    <t>被暴击后，回复3点怒气，5秒CD</t>
    <phoneticPr fontId="2" type="noConversion"/>
  </si>
  <si>
    <t>被暴击后，免伤提升30%，持续3秒，10秒CD。</t>
    <phoneticPr fontId="2" type="noConversion"/>
  </si>
  <si>
    <t>被暴击后，格挡提升30%，持续3秒，10秒CD</t>
    <phoneticPr fontId="2" type="noConversion"/>
  </si>
  <si>
    <t>暴击率提升10%</t>
    <phoneticPr fontId="2" type="noConversion"/>
  </si>
  <si>
    <t>军阶</t>
    <phoneticPr fontId="2" type="noConversion"/>
  </si>
  <si>
    <t>军阶等级</t>
    <phoneticPr fontId="2" type="noConversion"/>
  </si>
  <si>
    <t>新兵</t>
  </si>
  <si>
    <t>2等兵</t>
  </si>
  <si>
    <t>1等兵</t>
  </si>
  <si>
    <t>下士</t>
  </si>
  <si>
    <t>中士</t>
  </si>
  <si>
    <t>参谋军士</t>
  </si>
  <si>
    <t>上士</t>
  </si>
  <si>
    <t>1级士官</t>
  </si>
  <si>
    <t>2级士官</t>
  </si>
  <si>
    <t>3级士官</t>
  </si>
  <si>
    <t>1级准尉</t>
  </si>
  <si>
    <t>2级准尉</t>
  </si>
  <si>
    <t>3级准尉</t>
  </si>
  <si>
    <t>4级准尉</t>
  </si>
  <si>
    <t>5级准尉</t>
  </si>
  <si>
    <t>少尉</t>
  </si>
  <si>
    <t>中尉</t>
  </si>
  <si>
    <t>上尉</t>
  </si>
  <si>
    <t>少校</t>
  </si>
  <si>
    <t>中校</t>
  </si>
  <si>
    <t>上校</t>
  </si>
  <si>
    <t>准将</t>
  </si>
  <si>
    <t>少将</t>
  </si>
  <si>
    <t>中将</t>
  </si>
  <si>
    <t>上将</t>
  </si>
  <si>
    <t>军阶名</t>
    <phoneticPr fontId="2" type="noConversion"/>
  </si>
  <si>
    <t>条件1</t>
    <phoneticPr fontId="2" type="noConversion"/>
  </si>
  <si>
    <t>条件2</t>
    <phoneticPr fontId="2" type="noConversion"/>
  </si>
  <si>
    <t>条件3</t>
    <phoneticPr fontId="2" type="noConversion"/>
  </si>
  <si>
    <t>导弹炮1突</t>
    <phoneticPr fontId="2" type="noConversion"/>
  </si>
  <si>
    <t>条件4</t>
    <phoneticPr fontId="2" type="noConversion"/>
  </si>
  <si>
    <t>主舰2突</t>
    <phoneticPr fontId="2" type="noConversion"/>
  </si>
  <si>
    <t>1星元帅</t>
    <phoneticPr fontId="2" type="noConversion"/>
  </si>
  <si>
    <t>2星元帅</t>
  </si>
  <si>
    <t>3星元帅</t>
  </si>
  <si>
    <t>4星元帅</t>
  </si>
  <si>
    <t>5星元帅</t>
  </si>
  <si>
    <t>军神</t>
    <phoneticPr fontId="2" type="noConversion"/>
  </si>
  <si>
    <t>主舰3突</t>
    <phoneticPr fontId="2" type="noConversion"/>
  </si>
  <si>
    <t>加成</t>
    <phoneticPr fontId="2" type="noConversion"/>
  </si>
  <si>
    <t>全体5突</t>
    <phoneticPr fontId="2" type="noConversion"/>
  </si>
  <si>
    <t>全体6突</t>
    <phoneticPr fontId="2" type="noConversion"/>
  </si>
  <si>
    <t>全体7突</t>
    <phoneticPr fontId="2" type="noConversion"/>
  </si>
  <si>
    <t>全体8突</t>
    <phoneticPr fontId="2" type="noConversion"/>
  </si>
  <si>
    <t>全体9突</t>
    <phoneticPr fontId="2" type="noConversion"/>
  </si>
  <si>
    <t>全体10突</t>
    <phoneticPr fontId="2" type="noConversion"/>
  </si>
  <si>
    <t>全体11突</t>
    <phoneticPr fontId="2" type="noConversion"/>
  </si>
  <si>
    <t>全体12突</t>
    <phoneticPr fontId="2" type="noConversion"/>
  </si>
  <si>
    <t>主炮和僚机攻击力提升200</t>
    <phoneticPr fontId="2" type="noConversion"/>
  </si>
  <si>
    <t>提升护盾回复40</t>
    <phoneticPr fontId="2" type="noConversion"/>
  </si>
  <si>
    <t>技能周期</t>
    <phoneticPr fontId="2" type="noConversion"/>
  </si>
  <si>
    <t>初始技能</t>
    <phoneticPr fontId="2" type="noConversion"/>
  </si>
  <si>
    <t>主舰伤害</t>
    <phoneticPr fontId="2" type="noConversion"/>
  </si>
  <si>
    <t>导弹伤害</t>
    <phoneticPr fontId="2" type="noConversion"/>
  </si>
  <si>
    <t>激光炮伤害</t>
    <phoneticPr fontId="2" type="noConversion"/>
  </si>
  <si>
    <t>伤害提升25%</t>
    <phoneticPr fontId="2" type="noConversion"/>
  </si>
  <si>
    <t>生存</t>
    <phoneticPr fontId="2" type="noConversion"/>
  </si>
  <si>
    <t>暴击额外</t>
    <phoneticPr fontId="2" type="noConversion"/>
  </si>
  <si>
    <t>技能伤害</t>
    <phoneticPr fontId="2" type="noConversion"/>
  </si>
  <si>
    <t>防御力提升100</t>
    <phoneticPr fontId="2" type="noConversion"/>
  </si>
  <si>
    <t>伤害提升25%</t>
    <phoneticPr fontId="2" type="noConversion"/>
  </si>
  <si>
    <t>全团伤害提升20%</t>
    <phoneticPr fontId="2" type="noConversion"/>
  </si>
  <si>
    <t>整体输出</t>
    <phoneticPr fontId="2" type="noConversion"/>
  </si>
  <si>
    <t>双BOSS</t>
    <phoneticPr fontId="2" type="noConversion"/>
  </si>
  <si>
    <t>小怪1</t>
    <phoneticPr fontId="2" type="noConversion"/>
  </si>
  <si>
    <t>小怪2</t>
    <phoneticPr fontId="2" type="noConversion"/>
  </si>
  <si>
    <t>单BOSS</t>
    <phoneticPr fontId="2" type="noConversion"/>
  </si>
  <si>
    <t>金币成长线</t>
    <phoneticPr fontId="2" type="noConversion"/>
  </si>
  <si>
    <t>等级</t>
    <phoneticPr fontId="2" type="noConversion"/>
  </si>
  <si>
    <t>精英1</t>
    <phoneticPr fontId="2" type="noConversion"/>
  </si>
  <si>
    <t>精英2</t>
    <phoneticPr fontId="2" type="noConversion"/>
  </si>
  <si>
    <t>金币掉率</t>
    <phoneticPr fontId="2" type="noConversion"/>
  </si>
  <si>
    <t>单位掉落</t>
    <phoneticPr fontId="2" type="noConversion"/>
  </si>
  <si>
    <t>占比</t>
    <phoneticPr fontId="2" type="noConversion"/>
  </si>
  <si>
    <t>金币填表</t>
    <phoneticPr fontId="2" type="noConversion"/>
  </si>
  <si>
    <t>产出系数</t>
    <phoneticPr fontId="2" type="noConversion"/>
  </si>
  <si>
    <t>离线收益逻辑</t>
    <phoneticPr fontId="2" type="noConversion"/>
  </si>
  <si>
    <t>离线收益回来后看视频，收益翻倍</t>
    <phoneticPr fontId="2" type="noConversion"/>
  </si>
  <si>
    <t>月卡用户免去看视频</t>
    <phoneticPr fontId="2" type="noConversion"/>
  </si>
  <si>
    <t>非R离线收益最高4小时</t>
    <phoneticPr fontId="2" type="noConversion"/>
  </si>
  <si>
    <t>终身卡党离线收益最高12小时</t>
    <phoneticPr fontId="2" type="noConversion"/>
  </si>
  <si>
    <t>月卡党离线收益最高8小时</t>
    <phoneticPr fontId="2" type="noConversion"/>
  </si>
  <si>
    <t>金币产量提升20%</t>
    <phoneticPr fontId="2" type="noConversion"/>
  </si>
  <si>
    <t>金币产量提升30%</t>
    <phoneticPr fontId="2" type="noConversion"/>
  </si>
  <si>
    <t>非R，1天1次免费扫荡，0次钻石扫荡</t>
    <phoneticPr fontId="2" type="noConversion"/>
  </si>
  <si>
    <t>1元党1天1次免费扫荡，1次钻石扫荡</t>
    <phoneticPr fontId="2" type="noConversion"/>
  </si>
  <si>
    <t>月卡党1天1次免费扫荡，3次钻石扫荡</t>
    <phoneticPr fontId="2" type="noConversion"/>
  </si>
  <si>
    <t>终身卡1天1次免费扫荡，5次钻石扫荡</t>
    <phoneticPr fontId="2" type="noConversion"/>
  </si>
  <si>
    <t>中R1天1次免费扫荡，8次钻石扫荡</t>
    <phoneticPr fontId="2" type="noConversion"/>
  </si>
  <si>
    <t>大R1次免费扫荡，11次钻石扫荡</t>
    <phoneticPr fontId="2" type="noConversion"/>
  </si>
  <si>
    <t>数值按终身卡用户做</t>
    <phoneticPr fontId="2" type="noConversion"/>
  </si>
  <si>
    <t>邀请好友在线奖励</t>
    <phoneticPr fontId="2" type="noConversion"/>
  </si>
  <si>
    <t>离线收益/m</t>
    <phoneticPr fontId="2" type="noConversion"/>
  </si>
  <si>
    <t>离线收益/h</t>
    <phoneticPr fontId="2" type="noConversion"/>
  </si>
  <si>
    <t>期望收益/day</t>
    <phoneticPr fontId="2" type="noConversion"/>
  </si>
  <si>
    <t>1元屌丝</t>
    <phoneticPr fontId="2" type="noConversion"/>
  </si>
  <si>
    <t>月卡</t>
    <phoneticPr fontId="2" type="noConversion"/>
  </si>
  <si>
    <t>终身</t>
    <phoneticPr fontId="2" type="noConversion"/>
  </si>
  <si>
    <t>中R</t>
    <phoneticPr fontId="2" type="noConversion"/>
  </si>
  <si>
    <t>大R</t>
    <phoneticPr fontId="2" type="noConversion"/>
  </si>
  <si>
    <t>扫荡时间</t>
    <phoneticPr fontId="2" type="noConversion"/>
  </si>
  <si>
    <t>在线加成</t>
    <phoneticPr fontId="2" type="noConversion"/>
  </si>
  <si>
    <t>在线时间</t>
    <phoneticPr fontId="2" type="noConversion"/>
  </si>
  <si>
    <t>超屌丝</t>
    <phoneticPr fontId="2" type="noConversion"/>
  </si>
  <si>
    <t>时间</t>
    <phoneticPr fontId="2" type="noConversion"/>
  </si>
  <si>
    <t>自然产金</t>
    <phoneticPr fontId="2" type="noConversion"/>
  </si>
  <si>
    <t>金币产出分配</t>
    <phoneticPr fontId="2" type="noConversion"/>
  </si>
  <si>
    <t>金币消耗分配</t>
    <phoneticPr fontId="2" type="noConversion"/>
  </si>
  <si>
    <t>战舰升级</t>
    <phoneticPr fontId="2" type="noConversion"/>
  </si>
  <si>
    <t>战舰突破</t>
    <phoneticPr fontId="2" type="noConversion"/>
  </si>
  <si>
    <t>装备升级</t>
    <phoneticPr fontId="2" type="noConversion"/>
  </si>
  <si>
    <t>装备科技</t>
    <phoneticPr fontId="2" type="noConversion"/>
  </si>
  <si>
    <t>晶片合成</t>
    <phoneticPr fontId="2" type="noConversion"/>
  </si>
  <si>
    <t>挂机</t>
    <phoneticPr fontId="2" type="noConversion"/>
  </si>
  <si>
    <t>点金</t>
    <phoneticPr fontId="2" type="noConversion"/>
  </si>
  <si>
    <t>宝箱开启</t>
    <phoneticPr fontId="2" type="noConversion"/>
  </si>
  <si>
    <t>关卡首通</t>
    <phoneticPr fontId="2" type="noConversion"/>
  </si>
  <si>
    <t>金币总产出</t>
    <phoneticPr fontId="2" type="noConversion"/>
  </si>
  <si>
    <t>等级</t>
    <phoneticPr fontId="2" type="noConversion"/>
  </si>
  <si>
    <t>时间停留</t>
    <phoneticPr fontId="2" type="noConversion"/>
  </si>
  <si>
    <t>金币日产</t>
    <phoneticPr fontId="2" type="noConversion"/>
  </si>
  <si>
    <t>拍脑系数</t>
    <phoneticPr fontId="2" type="noConversion"/>
  </si>
  <si>
    <t>金币总日产</t>
    <phoneticPr fontId="2" type="noConversion"/>
  </si>
  <si>
    <t>军阶宝箱</t>
    <phoneticPr fontId="2" type="noConversion"/>
  </si>
  <si>
    <t>主舰消耗</t>
    <phoneticPr fontId="2" type="noConversion"/>
  </si>
  <si>
    <t>导弹炮消耗</t>
    <phoneticPr fontId="2" type="noConversion"/>
  </si>
  <si>
    <t>激光炮消耗</t>
    <phoneticPr fontId="2" type="noConversion"/>
  </si>
  <si>
    <t>战舰升级消耗</t>
    <phoneticPr fontId="2" type="noConversion"/>
  </si>
  <si>
    <t>突破消耗</t>
    <phoneticPr fontId="2" type="noConversion"/>
  </si>
  <si>
    <t>突破等级</t>
    <phoneticPr fontId="2" type="noConversion"/>
  </si>
  <si>
    <t>需求等级</t>
    <phoneticPr fontId="2" type="noConversion"/>
  </si>
  <si>
    <t>填表1.w</t>
    <phoneticPr fontId="2" type="noConversion"/>
  </si>
  <si>
    <t>填表1.v</t>
    <phoneticPr fontId="2" type="noConversion"/>
  </si>
  <si>
    <t>填表2.w</t>
    <phoneticPr fontId="2" type="noConversion"/>
  </si>
  <si>
    <t>填表2.v</t>
    <phoneticPr fontId="2" type="noConversion"/>
  </si>
  <si>
    <t>填表3.w</t>
    <phoneticPr fontId="2" type="noConversion"/>
  </si>
  <si>
    <t>填表3.v</t>
    <phoneticPr fontId="2" type="noConversion"/>
  </si>
  <si>
    <t>武器</t>
    <phoneticPr fontId="2" type="noConversion"/>
  </si>
  <si>
    <t>头盔</t>
    <phoneticPr fontId="2" type="noConversion"/>
  </si>
  <si>
    <t>肩甲</t>
    <phoneticPr fontId="2" type="noConversion"/>
  </si>
  <si>
    <t>胸甲</t>
    <phoneticPr fontId="2" type="noConversion"/>
  </si>
  <si>
    <t>裤子</t>
    <phoneticPr fontId="2" type="noConversion"/>
  </si>
  <si>
    <t>鞋子</t>
    <phoneticPr fontId="2" type="noConversion"/>
  </si>
  <si>
    <t>项链</t>
    <phoneticPr fontId="2" type="noConversion"/>
  </si>
  <si>
    <t>戒指</t>
    <phoneticPr fontId="2" type="noConversion"/>
  </si>
  <si>
    <t>主舰.w</t>
    <phoneticPr fontId="2" type="noConversion"/>
  </si>
  <si>
    <t>主舰.v</t>
    <phoneticPr fontId="2" type="noConversion"/>
  </si>
  <si>
    <t>导弹炮.w</t>
    <phoneticPr fontId="2" type="noConversion"/>
  </si>
  <si>
    <t>导弹炮.v</t>
    <phoneticPr fontId="2" type="noConversion"/>
  </si>
  <si>
    <t>激光炮.w</t>
    <phoneticPr fontId="2" type="noConversion"/>
  </si>
  <si>
    <t>激光炮.v</t>
    <phoneticPr fontId="2" type="noConversion"/>
  </si>
  <si>
    <t>武器.w</t>
    <phoneticPr fontId="2" type="noConversion"/>
  </si>
  <si>
    <t>武器.v</t>
    <phoneticPr fontId="2" type="noConversion"/>
  </si>
  <si>
    <t>头盔.w</t>
    <phoneticPr fontId="2" type="noConversion"/>
  </si>
  <si>
    <t>头盔.v</t>
    <phoneticPr fontId="2" type="noConversion"/>
  </si>
  <si>
    <t>肩甲.w</t>
    <phoneticPr fontId="2" type="noConversion"/>
  </si>
  <si>
    <t>肩甲.v</t>
    <phoneticPr fontId="2" type="noConversion"/>
  </si>
  <si>
    <t>胸甲.w</t>
    <phoneticPr fontId="2" type="noConversion"/>
  </si>
  <si>
    <t>裤子.w</t>
    <phoneticPr fontId="2" type="noConversion"/>
  </si>
  <si>
    <t>胸甲.v</t>
    <phoneticPr fontId="2" type="noConversion"/>
  </si>
  <si>
    <t>裤子.v</t>
    <phoneticPr fontId="2" type="noConversion"/>
  </si>
  <si>
    <t>鞋子.w</t>
    <phoneticPr fontId="2" type="noConversion"/>
  </si>
  <si>
    <t>鞋子.v</t>
    <phoneticPr fontId="2" type="noConversion"/>
  </si>
  <si>
    <t>项链.w</t>
    <phoneticPr fontId="2" type="noConversion"/>
  </si>
  <si>
    <t>项链.v</t>
    <phoneticPr fontId="2" type="noConversion"/>
  </si>
  <si>
    <t>戒指.w</t>
    <phoneticPr fontId="2" type="noConversion"/>
  </si>
  <si>
    <t>戒指.v</t>
    <phoneticPr fontId="2" type="noConversion"/>
  </si>
  <si>
    <t>装备金币分配</t>
    <phoneticPr fontId="2" type="noConversion"/>
  </si>
  <si>
    <t>分配占比</t>
    <phoneticPr fontId="2" type="noConversion"/>
  </si>
  <si>
    <t>强化</t>
    <phoneticPr fontId="2" type="noConversion"/>
  </si>
  <si>
    <t>科技</t>
    <phoneticPr fontId="2" type="noConversion"/>
  </si>
  <si>
    <t>产出Min</t>
    <phoneticPr fontId="2" type="noConversion"/>
  </si>
  <si>
    <t>LvMin</t>
    <phoneticPr fontId="2" type="noConversion"/>
  </si>
  <si>
    <t>LvMax</t>
    <phoneticPr fontId="2" type="noConversion"/>
  </si>
  <si>
    <t>产出Max</t>
    <phoneticPr fontId="2" type="noConversion"/>
  </si>
  <si>
    <t>产出</t>
    <phoneticPr fontId="2" type="noConversion"/>
  </si>
  <si>
    <t>装备进阶</t>
    <phoneticPr fontId="2" type="noConversion"/>
  </si>
  <si>
    <t>拍脑系数</t>
    <phoneticPr fontId="2" type="noConversion"/>
  </si>
  <si>
    <t>x天产出</t>
    <phoneticPr fontId="2" type="noConversion"/>
  </si>
  <si>
    <t>金币</t>
    <phoneticPr fontId="2" type="noConversion"/>
  </si>
  <si>
    <t>x关产出</t>
    <phoneticPr fontId="2" type="noConversion"/>
  </si>
  <si>
    <t>合成需求</t>
    <phoneticPr fontId="2" type="noConversion"/>
  </si>
  <si>
    <t>总消耗系数</t>
    <phoneticPr fontId="2" type="noConversion"/>
  </si>
  <si>
    <t>宝箱</t>
    <phoneticPr fontId="2" type="noConversion"/>
  </si>
  <si>
    <t>金</t>
    <phoneticPr fontId="2" type="noConversion"/>
  </si>
  <si>
    <t>银</t>
    <phoneticPr fontId="2" type="noConversion"/>
  </si>
  <si>
    <t>铜</t>
    <phoneticPr fontId="2" type="noConversion"/>
  </si>
  <si>
    <t>钻</t>
    <phoneticPr fontId="2" type="noConversion"/>
  </si>
  <si>
    <t>魔</t>
    <phoneticPr fontId="2" type="noConversion"/>
  </si>
  <si>
    <t>等级Min</t>
    <phoneticPr fontId="2" type="noConversion"/>
  </si>
  <si>
    <t>等级Max</t>
    <phoneticPr fontId="2" type="noConversion"/>
  </si>
  <si>
    <t>宝箱分配</t>
    <phoneticPr fontId="2" type="noConversion"/>
  </si>
  <si>
    <t>宝箱半小时产出1个，终身R，一天扫荡6次，可产出96个宝箱</t>
    <phoneticPr fontId="2" type="noConversion"/>
  </si>
  <si>
    <t>日产宝箱</t>
    <phoneticPr fontId="2" type="noConversion"/>
  </si>
  <si>
    <t>35%，50%，55%，60%</t>
    <phoneticPr fontId="2" type="noConversion"/>
  </si>
  <si>
    <t>每天关卡产出钥匙40个。</t>
    <phoneticPr fontId="2" type="noConversion"/>
  </si>
  <si>
    <t>商店中，钥匙一次可买5把。前6次购买有折扣，共可购买12次</t>
    <phoneticPr fontId="2" type="noConversion"/>
  </si>
  <si>
    <t>看视频，玩家每天能免费获取5个。</t>
    <phoneticPr fontId="2" type="noConversion"/>
  </si>
  <si>
    <t>财富宝箱</t>
    <phoneticPr fontId="2" type="noConversion"/>
  </si>
  <si>
    <t>装备宝箱</t>
    <phoneticPr fontId="2" type="noConversion"/>
  </si>
  <si>
    <t>晶片宝箱</t>
    <phoneticPr fontId="2" type="noConversion"/>
  </si>
  <si>
    <t>掉率</t>
    <phoneticPr fontId="2" type="noConversion"/>
  </si>
  <si>
    <t>金币占比</t>
    <phoneticPr fontId="2" type="noConversion"/>
  </si>
  <si>
    <t>金币比率</t>
    <phoneticPr fontId="2" type="noConversion"/>
  </si>
  <si>
    <t>等级</t>
    <phoneticPr fontId="2" type="noConversion"/>
  </si>
  <si>
    <t>宝箱承担</t>
    <phoneticPr fontId="2" type="noConversion"/>
  </si>
  <si>
    <t>终身扫荡时长</t>
    <phoneticPr fontId="2" type="noConversion"/>
  </si>
  <si>
    <t>终身日产宝箱</t>
    <phoneticPr fontId="2" type="noConversion"/>
  </si>
  <si>
    <t>宝箱产金</t>
    <phoneticPr fontId="2" type="noConversion"/>
  </si>
  <si>
    <t>产金</t>
    <phoneticPr fontId="2" type="noConversion"/>
  </si>
  <si>
    <t>产金等级</t>
    <phoneticPr fontId="2" type="noConversion"/>
  </si>
  <si>
    <t>关卡时长(分)</t>
    <phoneticPr fontId="2" type="noConversion"/>
  </si>
  <si>
    <t>宝箱产率(分)</t>
    <phoneticPr fontId="2" type="noConversion"/>
  </si>
  <si>
    <t>宝箱掉率</t>
    <phoneticPr fontId="2" type="noConversion"/>
  </si>
  <si>
    <t>期望产金</t>
    <phoneticPr fontId="2" type="noConversion"/>
  </si>
  <si>
    <t>玉箱概率</t>
    <phoneticPr fontId="2" type="noConversion"/>
  </si>
  <si>
    <t>玉</t>
    <phoneticPr fontId="2" type="noConversion"/>
  </si>
  <si>
    <t>玉箱金币</t>
    <phoneticPr fontId="2" type="noConversion"/>
  </si>
  <si>
    <t>钻箱金币</t>
    <phoneticPr fontId="2" type="noConversion"/>
  </si>
  <si>
    <t>金箱金币</t>
    <phoneticPr fontId="2" type="noConversion"/>
  </si>
  <si>
    <t>银箱金币</t>
    <phoneticPr fontId="2" type="noConversion"/>
  </si>
  <si>
    <t>铜箱金币</t>
    <phoneticPr fontId="2" type="noConversion"/>
  </si>
  <si>
    <t>魔箱概率</t>
    <phoneticPr fontId="2" type="noConversion"/>
  </si>
  <si>
    <t>魔箱金币</t>
    <phoneticPr fontId="2" type="noConversion"/>
  </si>
  <si>
    <t>铜箱概率</t>
    <phoneticPr fontId="2" type="noConversion"/>
  </si>
  <si>
    <t>银箱概率</t>
    <phoneticPr fontId="2" type="noConversion"/>
  </si>
  <si>
    <t>金箱概率</t>
    <phoneticPr fontId="2" type="noConversion"/>
  </si>
  <si>
    <t>钻箱概率</t>
    <phoneticPr fontId="2" type="noConversion"/>
  </si>
  <si>
    <t>财富宝箱金率</t>
    <phoneticPr fontId="2" type="noConversion"/>
  </si>
  <si>
    <t>关卡产出</t>
    <phoneticPr fontId="2" type="noConversion"/>
  </si>
  <si>
    <t>关卡</t>
    <phoneticPr fontId="2" type="noConversion"/>
  </si>
  <si>
    <t>金币V</t>
    <phoneticPr fontId="2" type="noConversion"/>
  </si>
  <si>
    <t>金币W</t>
    <phoneticPr fontId="2" type="noConversion"/>
  </si>
  <si>
    <t>金币消耗</t>
    <phoneticPr fontId="2" type="noConversion"/>
  </si>
  <si>
    <t>等级</t>
    <phoneticPr fontId="2" type="noConversion"/>
  </si>
  <si>
    <t>总消耗</t>
    <phoneticPr fontId="2" type="noConversion"/>
  </si>
  <si>
    <t>参考倍率</t>
    <phoneticPr fontId="2" type="noConversion"/>
  </si>
  <si>
    <t>实际总消耗系数</t>
    <phoneticPr fontId="2" type="noConversion"/>
  </si>
  <si>
    <t>完整版突破</t>
    <phoneticPr fontId="2" type="noConversion"/>
  </si>
  <si>
    <t>新版突破</t>
    <phoneticPr fontId="2" type="noConversion"/>
  </si>
  <si>
    <t>攻击力提升200</t>
    <phoneticPr fontId="2" type="noConversion"/>
  </si>
  <si>
    <t>宝箱</t>
    <phoneticPr fontId="2" type="noConversion"/>
  </si>
  <si>
    <t>突破丹X20</t>
    <phoneticPr fontId="2" type="noConversion"/>
  </si>
  <si>
    <t>解锁激光炮</t>
    <phoneticPr fontId="2" type="noConversion"/>
  </si>
  <si>
    <t>主舰升级到10级</t>
    <phoneticPr fontId="2" type="noConversion"/>
  </si>
  <si>
    <t>主舰突破1级</t>
    <phoneticPr fontId="2" type="noConversion"/>
  </si>
  <si>
    <t>导弹炮1突</t>
    <phoneticPr fontId="2" type="noConversion"/>
  </si>
  <si>
    <t>释放两次核子过载</t>
    <phoneticPr fontId="2" type="noConversion"/>
  </si>
  <si>
    <t>进行一次装备抽</t>
    <phoneticPr fontId="2" type="noConversion"/>
  </si>
  <si>
    <t>通关第3章</t>
    <phoneticPr fontId="2" type="noConversion"/>
  </si>
  <si>
    <t>通关第4章</t>
  </si>
  <si>
    <t>通关第5章</t>
  </si>
  <si>
    <t>通关第6章</t>
  </si>
  <si>
    <t>晶片总等级到5级</t>
    <phoneticPr fontId="2" type="noConversion"/>
  </si>
  <si>
    <t>核能到1级</t>
    <phoneticPr fontId="2" type="noConversion"/>
  </si>
  <si>
    <t>通关第2章</t>
    <phoneticPr fontId="2" type="noConversion"/>
  </si>
  <si>
    <t>进行1次装备合成</t>
    <phoneticPr fontId="2" type="noConversion"/>
  </si>
  <si>
    <t>关卡限制</t>
    <phoneticPr fontId="2" type="noConversion"/>
  </si>
  <si>
    <t>戒指，核能材料</t>
    <phoneticPr fontId="2" type="noConversion"/>
  </si>
  <si>
    <t>项链，核能材料</t>
    <phoneticPr fontId="2" type="noConversion"/>
  </si>
  <si>
    <t>装备全体2阶以上</t>
    <phoneticPr fontId="2" type="noConversion"/>
  </si>
  <si>
    <t>装备强化到80</t>
    <phoneticPr fontId="2" type="noConversion"/>
  </si>
  <si>
    <t>战机强化到80</t>
    <phoneticPr fontId="2" type="noConversion"/>
  </si>
  <si>
    <t>装备全体精炼+1</t>
    <phoneticPr fontId="2" type="noConversion"/>
  </si>
  <si>
    <t>核能全体1级</t>
    <phoneticPr fontId="2" type="noConversion"/>
  </si>
  <si>
    <t>进行3次装备5连抽</t>
    <phoneticPr fontId="2" type="noConversion"/>
  </si>
  <si>
    <t>进行3次符文5连抽</t>
    <phoneticPr fontId="2" type="noConversion"/>
  </si>
  <si>
    <t>通关第8章</t>
    <phoneticPr fontId="2" type="noConversion"/>
  </si>
  <si>
    <t>通关第10章</t>
    <phoneticPr fontId="2" type="noConversion"/>
  </si>
  <si>
    <t>通关第12章</t>
    <phoneticPr fontId="2" type="noConversion"/>
  </si>
  <si>
    <t>通关第15章</t>
    <phoneticPr fontId="2" type="noConversion"/>
  </si>
  <si>
    <t>通关第20章</t>
    <phoneticPr fontId="2" type="noConversion"/>
  </si>
  <si>
    <t>通关第18章</t>
    <phoneticPr fontId="2" type="noConversion"/>
  </si>
  <si>
    <t>通关第25章</t>
    <phoneticPr fontId="2" type="noConversion"/>
  </si>
  <si>
    <t>通关第30章</t>
    <phoneticPr fontId="2" type="noConversion"/>
  </si>
  <si>
    <t>通关第35章</t>
    <phoneticPr fontId="2" type="noConversion"/>
  </si>
  <si>
    <t>通关第40章</t>
  </si>
  <si>
    <t>通关第45章</t>
  </si>
  <si>
    <t>通关第50章</t>
  </si>
  <si>
    <t>通关第55章</t>
  </si>
  <si>
    <t>通关第60章</t>
  </si>
  <si>
    <t>通关第65章</t>
  </si>
  <si>
    <t>通关第70章</t>
  </si>
  <si>
    <t>通关第75章</t>
  </si>
  <si>
    <t>通关第80章</t>
  </si>
  <si>
    <t>通关第85章</t>
  </si>
  <si>
    <t>通关第90章</t>
  </si>
  <si>
    <t>通关第95章</t>
  </si>
  <si>
    <t>通关第100章</t>
  </si>
  <si>
    <t>通关第22章</t>
    <phoneticPr fontId="2" type="noConversion"/>
  </si>
  <si>
    <t>通关第28章</t>
    <phoneticPr fontId="2" type="noConversion"/>
  </si>
  <si>
    <t>装备卷X5，核能材料，龙晶</t>
    <phoneticPr fontId="2" type="noConversion"/>
  </si>
  <si>
    <t>精炼材料X20，核能材料，龙晶</t>
    <phoneticPr fontId="2" type="noConversion"/>
  </si>
  <si>
    <t>导弹炮皮肤，核能材料，龙晶</t>
    <phoneticPr fontId="2" type="noConversion"/>
  </si>
  <si>
    <t>2阶项链，核能材料，龙晶</t>
    <phoneticPr fontId="2" type="noConversion"/>
  </si>
  <si>
    <t>2阶戒指，核能材料，龙晶</t>
    <phoneticPr fontId="2" type="noConversion"/>
  </si>
  <si>
    <t>激光炮皮肤，核能材料，龙晶</t>
    <phoneticPr fontId="2" type="noConversion"/>
  </si>
  <si>
    <t>2阶财富符文，核能材料，龙晶</t>
    <phoneticPr fontId="2" type="noConversion"/>
  </si>
  <si>
    <t>2阶幸运符文，核能材料，龙晶</t>
    <phoneticPr fontId="2" type="noConversion"/>
  </si>
  <si>
    <t>主舰皮肤，核能材料，龙晶</t>
    <phoneticPr fontId="2" type="noConversion"/>
  </si>
  <si>
    <t>3阶项链，核能材料，龙晶</t>
    <phoneticPr fontId="2" type="noConversion"/>
  </si>
  <si>
    <t>3阶戒指，核能材料，龙晶</t>
    <phoneticPr fontId="2" type="noConversion"/>
  </si>
  <si>
    <t>核能材料，龙晶</t>
    <phoneticPr fontId="2" type="noConversion"/>
  </si>
  <si>
    <t>装备强化到100</t>
    <phoneticPr fontId="2" type="noConversion"/>
  </si>
  <si>
    <t>装备强化到120</t>
    <phoneticPr fontId="2" type="noConversion"/>
  </si>
  <si>
    <t>战机强化到120</t>
    <phoneticPr fontId="2" type="noConversion"/>
  </si>
  <si>
    <t>装备强化到150</t>
    <phoneticPr fontId="2" type="noConversion"/>
  </si>
  <si>
    <t>装备强化到180</t>
    <phoneticPr fontId="2" type="noConversion"/>
  </si>
  <si>
    <t>战机强化到180</t>
    <phoneticPr fontId="2" type="noConversion"/>
  </si>
  <si>
    <t>装备强化到200</t>
    <phoneticPr fontId="2" type="noConversion"/>
  </si>
  <si>
    <t>装备强化到220</t>
    <phoneticPr fontId="2" type="noConversion"/>
  </si>
  <si>
    <t>战机强化到220</t>
    <phoneticPr fontId="2" type="noConversion"/>
  </si>
  <si>
    <t>装备强化到250</t>
    <phoneticPr fontId="2" type="noConversion"/>
  </si>
  <si>
    <t>战机强化到250</t>
    <phoneticPr fontId="2" type="noConversion"/>
  </si>
  <si>
    <t>装备强化到280</t>
    <phoneticPr fontId="2" type="noConversion"/>
  </si>
  <si>
    <t>装备强化到300</t>
    <phoneticPr fontId="2" type="noConversion"/>
  </si>
  <si>
    <t>战机强化到300</t>
    <phoneticPr fontId="2" type="noConversion"/>
  </si>
  <si>
    <t>装备强化到350</t>
    <phoneticPr fontId="2" type="noConversion"/>
  </si>
  <si>
    <t>装备强化到400</t>
    <phoneticPr fontId="2" type="noConversion"/>
  </si>
  <si>
    <t>战机强化到400</t>
    <phoneticPr fontId="2" type="noConversion"/>
  </si>
  <si>
    <t>装备强化到450</t>
    <phoneticPr fontId="2" type="noConversion"/>
  </si>
  <si>
    <t>装备强化到500</t>
    <phoneticPr fontId="2" type="noConversion"/>
  </si>
  <si>
    <t>战机强化到500</t>
    <phoneticPr fontId="2" type="noConversion"/>
  </si>
  <si>
    <t>装备强化到550</t>
    <phoneticPr fontId="2" type="noConversion"/>
  </si>
  <si>
    <t>装备强化到600</t>
    <phoneticPr fontId="2" type="noConversion"/>
  </si>
  <si>
    <t>战机强化到600</t>
    <phoneticPr fontId="2" type="noConversion"/>
  </si>
  <si>
    <t>装备强化到650</t>
    <phoneticPr fontId="2" type="noConversion"/>
  </si>
  <si>
    <t>装备强化到700</t>
    <phoneticPr fontId="2" type="noConversion"/>
  </si>
  <si>
    <t>战机强化到700</t>
    <phoneticPr fontId="2" type="noConversion"/>
  </si>
  <si>
    <t>装备强化到750</t>
    <phoneticPr fontId="2" type="noConversion"/>
  </si>
  <si>
    <t>装备强化到800</t>
    <phoneticPr fontId="2" type="noConversion"/>
  </si>
  <si>
    <t>战机强化到800</t>
    <phoneticPr fontId="2" type="noConversion"/>
  </si>
  <si>
    <t>装备强化到850</t>
    <phoneticPr fontId="2" type="noConversion"/>
  </si>
  <si>
    <t>战机强化到850</t>
    <phoneticPr fontId="2" type="noConversion"/>
  </si>
  <si>
    <t>装备强化到900</t>
    <phoneticPr fontId="2" type="noConversion"/>
  </si>
  <si>
    <t>战机强化到900</t>
    <phoneticPr fontId="2" type="noConversion"/>
  </si>
  <si>
    <t>装备强化到950</t>
    <phoneticPr fontId="2" type="noConversion"/>
  </si>
  <si>
    <t>战机强化到950</t>
    <phoneticPr fontId="2" type="noConversion"/>
  </si>
  <si>
    <t>装备强化到1000</t>
    <phoneticPr fontId="2" type="noConversion"/>
  </si>
  <si>
    <t>战机强化到1000</t>
    <phoneticPr fontId="2" type="noConversion"/>
  </si>
  <si>
    <t>全体4突</t>
    <phoneticPr fontId="2" type="noConversion"/>
  </si>
  <si>
    <t>主舰3突</t>
    <phoneticPr fontId="2" type="noConversion"/>
  </si>
  <si>
    <t>主舰2突</t>
    <phoneticPr fontId="2" type="noConversion"/>
  </si>
  <si>
    <t>全体5突</t>
    <phoneticPr fontId="2" type="noConversion"/>
  </si>
  <si>
    <t>全体6突</t>
    <phoneticPr fontId="2" type="noConversion"/>
  </si>
  <si>
    <t>全体7突</t>
    <phoneticPr fontId="2" type="noConversion"/>
  </si>
  <si>
    <t>全体8突</t>
    <phoneticPr fontId="2" type="noConversion"/>
  </si>
  <si>
    <t>全体9突</t>
    <phoneticPr fontId="2" type="noConversion"/>
  </si>
  <si>
    <t>全体10突</t>
    <phoneticPr fontId="2" type="noConversion"/>
  </si>
  <si>
    <t>全体11突</t>
    <phoneticPr fontId="2" type="noConversion"/>
  </si>
  <si>
    <t>全体12突</t>
    <phoneticPr fontId="2" type="noConversion"/>
  </si>
  <si>
    <t>暴击提升10%</t>
    <phoneticPr fontId="2" type="noConversion"/>
  </si>
  <si>
    <t>伤害提升25%</t>
  </si>
  <si>
    <t>全团伤害提升20%</t>
  </si>
  <si>
    <t>暴击伤害提升50%</t>
    <phoneticPr fontId="2" type="noConversion"/>
  </si>
  <si>
    <t>暴击后，激光伤害提升50%，持续5秒，10秒CD</t>
  </si>
  <si>
    <t>暴击后，核子过载CD减少1秒。</t>
    <phoneticPr fontId="2" type="noConversion"/>
  </si>
  <si>
    <t>暴击后，核子过载效果延长1秒。</t>
    <phoneticPr fontId="2" type="noConversion"/>
  </si>
  <si>
    <t>开启核子过载后，伤害提升50%</t>
    <phoneticPr fontId="2" type="noConversion"/>
  </si>
  <si>
    <t>开启核子过载后，暴击率提升25%</t>
    <phoneticPr fontId="2" type="noConversion"/>
  </si>
  <si>
    <t>开启核子过载后，护盾回复提升100%</t>
    <phoneticPr fontId="2" type="noConversion"/>
  </si>
  <si>
    <t>开启核子过载后，护甲忽略25%</t>
    <phoneticPr fontId="2" type="noConversion"/>
  </si>
  <si>
    <t>攻击力提升30%</t>
    <phoneticPr fontId="2" type="noConversion"/>
  </si>
  <si>
    <t>防御力提升30%</t>
    <phoneticPr fontId="2" type="noConversion"/>
  </si>
  <si>
    <t>护盾回复提升30%</t>
    <phoneticPr fontId="2" type="noConversion"/>
  </si>
  <si>
    <t>被格挡率降低20%</t>
    <phoneticPr fontId="2" type="noConversion"/>
  </si>
  <si>
    <t>格挡后，护盾回复提升100%，持续5秒，10秒CD</t>
    <phoneticPr fontId="2" type="noConversion"/>
  </si>
  <si>
    <t>附带10%的吸血</t>
    <phoneticPr fontId="2" type="noConversion"/>
  </si>
  <si>
    <t>花费金币1M</t>
    <phoneticPr fontId="2" type="noConversion"/>
  </si>
  <si>
    <t>花费金币5M</t>
    <phoneticPr fontId="2" type="noConversion"/>
  </si>
  <si>
    <t>装备一件2级晶片</t>
    <phoneticPr fontId="2" type="noConversion"/>
  </si>
  <si>
    <t>突破丹消耗</t>
    <phoneticPr fontId="2" type="noConversion"/>
  </si>
  <si>
    <t>突破丹</t>
    <phoneticPr fontId="2" type="noConversion"/>
  </si>
  <si>
    <t>突破丹</t>
    <phoneticPr fontId="2" type="noConversion"/>
  </si>
  <si>
    <t>突破丹Min</t>
    <phoneticPr fontId="2" type="noConversion"/>
  </si>
  <si>
    <t>突破丹Max</t>
    <phoneticPr fontId="2" type="noConversion"/>
  </si>
  <si>
    <t>突破丹产出分配</t>
    <phoneticPr fontId="2" type="noConversion"/>
  </si>
  <si>
    <t>关卡掉落</t>
    <phoneticPr fontId="2" type="noConversion"/>
  </si>
  <si>
    <t>关卡首通</t>
    <phoneticPr fontId="2" type="noConversion"/>
  </si>
  <si>
    <t>运营预留</t>
    <phoneticPr fontId="2" type="noConversion"/>
  </si>
  <si>
    <t>等级</t>
    <phoneticPr fontId="2" type="noConversion"/>
  </si>
  <si>
    <t>停留等级</t>
    <phoneticPr fontId="2" type="noConversion"/>
  </si>
  <si>
    <t>关卡产出</t>
    <phoneticPr fontId="2" type="noConversion"/>
  </si>
  <si>
    <t>单级停留</t>
    <phoneticPr fontId="2" type="noConversion"/>
  </si>
  <si>
    <t>等级关卡产出</t>
    <phoneticPr fontId="2" type="noConversion"/>
  </si>
  <si>
    <t>等级</t>
    <phoneticPr fontId="2" type="noConversion"/>
  </si>
  <si>
    <t>停留</t>
    <phoneticPr fontId="2" type="noConversion"/>
  </si>
  <si>
    <t>突破丹日产出</t>
    <phoneticPr fontId="2" type="noConversion"/>
  </si>
  <si>
    <t>总消耗</t>
    <phoneticPr fontId="2" type="noConversion"/>
  </si>
  <si>
    <t>单个消耗</t>
    <phoneticPr fontId="2" type="noConversion"/>
  </si>
  <si>
    <t>配比</t>
    <phoneticPr fontId="2" type="noConversion"/>
  </si>
  <si>
    <t>总和</t>
    <phoneticPr fontId="2" type="noConversion"/>
  </si>
  <si>
    <t>分母</t>
    <phoneticPr fontId="2" type="noConversion"/>
  </si>
  <si>
    <t>单日</t>
    <phoneticPr fontId="2" type="noConversion"/>
  </si>
  <si>
    <t>祝福值</t>
    <phoneticPr fontId="2" type="noConversion"/>
  </si>
  <si>
    <t>消耗值</t>
    <phoneticPr fontId="2" type="noConversion"/>
  </si>
  <si>
    <t>直升.阈</t>
    <phoneticPr fontId="2" type="noConversion"/>
  </si>
  <si>
    <t>直升.率</t>
    <phoneticPr fontId="2" type="noConversion"/>
  </si>
  <si>
    <t>增加值Min</t>
    <phoneticPr fontId="2" type="noConversion"/>
  </si>
  <si>
    <t>增加值Max</t>
    <phoneticPr fontId="2" type="noConversion"/>
  </si>
  <si>
    <t>次数</t>
    <phoneticPr fontId="2" type="noConversion"/>
  </si>
  <si>
    <t>总坑</t>
    <phoneticPr fontId="2" type="noConversion"/>
  </si>
  <si>
    <t>坑</t>
    <phoneticPr fontId="2" type="noConversion"/>
  </si>
  <si>
    <t>核能产销</t>
    <phoneticPr fontId="2" type="noConversion"/>
  </si>
  <si>
    <t>商店</t>
    <phoneticPr fontId="2" type="noConversion"/>
  </si>
  <si>
    <t>运营</t>
    <phoneticPr fontId="2" type="noConversion"/>
  </si>
  <si>
    <t>比率</t>
    <phoneticPr fontId="2" type="noConversion"/>
  </si>
  <si>
    <t>总投放</t>
    <phoneticPr fontId="2" type="noConversion"/>
  </si>
  <si>
    <t>日投放</t>
    <phoneticPr fontId="2" type="noConversion"/>
  </si>
  <si>
    <t>条件1</t>
    <phoneticPr fontId="2" type="noConversion"/>
  </si>
  <si>
    <t>条件2</t>
  </si>
  <si>
    <t>条件3</t>
  </si>
  <si>
    <t>条件4</t>
  </si>
  <si>
    <t>核子精华</t>
    <phoneticPr fontId="2" type="noConversion"/>
  </si>
  <si>
    <t>核子精华百分比</t>
    <phoneticPr fontId="2" type="noConversion"/>
  </si>
  <si>
    <t>精炼石</t>
    <phoneticPr fontId="2" type="noConversion"/>
  </si>
  <si>
    <t>金币</t>
    <phoneticPr fontId="2" type="noConversion"/>
  </si>
  <si>
    <t>皮肤碎片</t>
    <phoneticPr fontId="2" type="noConversion"/>
  </si>
  <si>
    <t>龙晶石</t>
    <phoneticPr fontId="2" type="noConversion"/>
  </si>
  <si>
    <t>装备</t>
    <phoneticPr fontId="2" type="noConversion"/>
  </si>
  <si>
    <t>晶片</t>
    <phoneticPr fontId="2" type="noConversion"/>
  </si>
  <si>
    <t>突破丹掉率</t>
    <phoneticPr fontId="2" type="noConversion"/>
  </si>
  <si>
    <t>财富宝箱</t>
    <phoneticPr fontId="2" type="noConversion"/>
  </si>
  <si>
    <t>装备宝箱</t>
    <phoneticPr fontId="2" type="noConversion"/>
  </si>
  <si>
    <t>100%装备，(60%龙晶石，20%核子精华，20%精炼石)</t>
    <phoneticPr fontId="2" type="noConversion"/>
  </si>
  <si>
    <t>晶片宝箱</t>
    <phoneticPr fontId="2" type="noConversion"/>
  </si>
  <si>
    <t>100%晶片</t>
    <phoneticPr fontId="2" type="noConversion"/>
  </si>
  <si>
    <t>宝箱掉落</t>
    <phoneticPr fontId="2" type="noConversion"/>
  </si>
  <si>
    <t>100%金币X1,（50%金币X4,20%突破丹,29%的核子精华,1%皮肤碎片）</t>
    <phoneticPr fontId="2" type="noConversion"/>
  </si>
  <si>
    <t>核子精华产出频次</t>
    <phoneticPr fontId="2" type="noConversion"/>
  </si>
  <si>
    <t>单次产出</t>
    <phoneticPr fontId="2" type="noConversion"/>
  </si>
  <si>
    <t>核子精华日产</t>
    <phoneticPr fontId="2" type="noConversion"/>
  </si>
  <si>
    <t>核子精华期望</t>
    <phoneticPr fontId="2" type="noConversion"/>
  </si>
  <si>
    <t>核子精华Min</t>
    <phoneticPr fontId="2" type="noConversion"/>
  </si>
  <si>
    <t>核子精华Max</t>
    <phoneticPr fontId="2" type="noConversion"/>
  </si>
  <si>
    <t>1阶装备</t>
    <phoneticPr fontId="2" type="noConversion"/>
  </si>
  <si>
    <t>2阶装备</t>
  </si>
  <si>
    <t>3阶装备</t>
  </si>
  <si>
    <t>4阶装备</t>
  </si>
  <si>
    <t>5阶装备</t>
  </si>
  <si>
    <t>核子精华次产出</t>
    <phoneticPr fontId="2" type="noConversion"/>
  </si>
  <si>
    <t>铜</t>
    <phoneticPr fontId="2" type="noConversion"/>
  </si>
  <si>
    <t>铜50银50</t>
    <phoneticPr fontId="2" type="noConversion"/>
  </si>
  <si>
    <t>铜20银80</t>
    <phoneticPr fontId="2" type="noConversion"/>
  </si>
  <si>
    <t>银50金50</t>
    <phoneticPr fontId="2" type="noConversion"/>
  </si>
  <si>
    <t>20银80金</t>
    <phoneticPr fontId="2" type="noConversion"/>
  </si>
  <si>
    <t>50金50钻</t>
    <phoneticPr fontId="2" type="noConversion"/>
  </si>
  <si>
    <t>20金80钻</t>
    <phoneticPr fontId="2" type="noConversion"/>
  </si>
  <si>
    <t>50钻50玉</t>
    <phoneticPr fontId="2" type="noConversion"/>
  </si>
  <si>
    <t>20钻80玉</t>
    <phoneticPr fontId="2" type="noConversion"/>
  </si>
  <si>
    <t>70玉30魔</t>
    <phoneticPr fontId="2" type="noConversion"/>
  </si>
  <si>
    <t>宝箱产出</t>
    <phoneticPr fontId="2" type="noConversion"/>
  </si>
  <si>
    <t>核子精华</t>
    <phoneticPr fontId="2" type="noConversion"/>
  </si>
  <si>
    <t>突破丹</t>
    <phoneticPr fontId="2" type="noConversion"/>
  </si>
  <si>
    <t>装备</t>
    <phoneticPr fontId="2" type="noConversion"/>
  </si>
  <si>
    <t>装备日产</t>
    <phoneticPr fontId="2" type="noConversion"/>
  </si>
  <si>
    <t>等级关卡产出</t>
    <phoneticPr fontId="2" type="noConversion"/>
  </si>
  <si>
    <t>龙晶</t>
    <phoneticPr fontId="2" type="noConversion"/>
  </si>
  <si>
    <t>龙晶Min</t>
    <phoneticPr fontId="2" type="noConversion"/>
  </si>
  <si>
    <t>龙晶Max</t>
    <phoneticPr fontId="2" type="noConversion"/>
  </si>
  <si>
    <t>消耗</t>
    <phoneticPr fontId="2" type="noConversion"/>
  </si>
  <si>
    <t>1~3龙魂</t>
    <phoneticPr fontId="2" type="noConversion"/>
  </si>
  <si>
    <t>装备精炼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</si>
  <si>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</si>
  <si>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</si>
  <si>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</si>
  <si>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顶级</t>
    <phoneticPr fontId="2" type="noConversion"/>
  </si>
  <si>
    <t>经验</t>
    <phoneticPr fontId="2" type="noConversion"/>
  </si>
  <si>
    <t>经验</t>
    <phoneticPr fontId="2" type="noConversion"/>
  </si>
  <si>
    <t>消耗</t>
    <phoneticPr fontId="2" type="noConversion"/>
  </si>
  <si>
    <t>总消耗</t>
    <phoneticPr fontId="2" type="noConversion"/>
  </si>
  <si>
    <t>初级精炼石</t>
    <phoneticPr fontId="2" type="noConversion"/>
  </si>
  <si>
    <t>中级精炼石</t>
    <phoneticPr fontId="2" type="noConversion"/>
  </si>
  <si>
    <t>高级精炼石</t>
    <phoneticPr fontId="2" type="noConversion"/>
  </si>
  <si>
    <t>顶级精炼石</t>
    <phoneticPr fontId="2" type="noConversion"/>
  </si>
  <si>
    <t>金币W</t>
    <phoneticPr fontId="2" type="noConversion"/>
  </si>
  <si>
    <t>金币V</t>
    <phoneticPr fontId="2" type="noConversion"/>
  </si>
  <si>
    <t>晶片消耗</t>
    <phoneticPr fontId="2" type="noConversion"/>
  </si>
  <si>
    <t>合成所需</t>
    <phoneticPr fontId="2" type="noConversion"/>
  </si>
  <si>
    <t>x关产出</t>
    <phoneticPr fontId="2" type="noConversion"/>
  </si>
  <si>
    <t>金币</t>
    <phoneticPr fontId="2" type="noConversion"/>
  </si>
  <si>
    <t>拍脑数量</t>
    <phoneticPr fontId="2" type="noConversion"/>
  </si>
  <si>
    <t>参考倍率</t>
  </si>
  <si>
    <t>金币消耗</t>
    <phoneticPr fontId="2" type="noConversion"/>
  </si>
  <si>
    <t>消耗w</t>
    <phoneticPr fontId="2" type="noConversion"/>
  </si>
  <si>
    <t>消耗v</t>
    <phoneticPr fontId="2" type="noConversion"/>
  </si>
  <si>
    <t>感受修正v</t>
    <phoneticPr fontId="2" type="noConversion"/>
  </si>
  <si>
    <t>感受修正w</t>
    <phoneticPr fontId="2" type="noConversion"/>
  </si>
  <si>
    <t>章节</t>
    <phoneticPr fontId="2" type="noConversion"/>
  </si>
  <si>
    <t>5关金币v</t>
    <phoneticPr fontId="2" type="noConversion"/>
  </si>
  <si>
    <t>5关金币w</t>
    <phoneticPr fontId="2" type="noConversion"/>
  </si>
  <si>
    <t>10关金币w</t>
    <phoneticPr fontId="2" type="noConversion"/>
  </si>
  <si>
    <t>10关金币v</t>
    <phoneticPr fontId="2" type="noConversion"/>
  </si>
  <si>
    <t>突破丹比例</t>
    <phoneticPr fontId="2" type="noConversion"/>
  </si>
  <si>
    <t>突破丹5</t>
    <phoneticPr fontId="2" type="noConversion"/>
  </si>
  <si>
    <t>突破丹10</t>
    <phoneticPr fontId="2" type="noConversion"/>
  </si>
  <si>
    <t>实际比例</t>
    <phoneticPr fontId="2" type="noConversion"/>
  </si>
  <si>
    <t>军阶产出</t>
    <phoneticPr fontId="2" type="noConversion"/>
  </si>
  <si>
    <t>产出v</t>
    <phoneticPr fontId="2" type="noConversion"/>
  </si>
  <si>
    <t>产出w</t>
    <phoneticPr fontId="2" type="noConversion"/>
  </si>
  <si>
    <t>产出修正w</t>
    <phoneticPr fontId="2" type="noConversion"/>
  </si>
  <si>
    <t>产出修正v</t>
    <phoneticPr fontId="2" type="noConversion"/>
  </si>
  <si>
    <t>点金手</t>
    <phoneticPr fontId="2" type="noConversion"/>
  </si>
  <si>
    <t>点金手系数</t>
    <phoneticPr fontId="2" type="noConversion"/>
  </si>
  <si>
    <t>标准金</t>
    <phoneticPr fontId="2" type="noConversion"/>
  </si>
  <si>
    <t>耗钻</t>
    <phoneticPr fontId="2" type="noConversion"/>
  </si>
  <si>
    <t>期望日总产金</t>
    <phoneticPr fontId="2" type="noConversion"/>
  </si>
  <si>
    <t>价值</t>
    <phoneticPr fontId="2" type="noConversion"/>
  </si>
  <si>
    <t>3~5</t>
    <phoneticPr fontId="2" type="noConversion"/>
  </si>
  <si>
    <t>5~15</t>
    <phoneticPr fontId="2" type="noConversion"/>
  </si>
  <si>
    <t>攻击力提升300</t>
    <phoneticPr fontId="2" type="noConversion"/>
  </si>
  <si>
    <t>攻击力提升500</t>
    <phoneticPr fontId="2" type="noConversion"/>
  </si>
  <si>
    <t>暴击伤害提升100%</t>
    <phoneticPr fontId="2" type="noConversion"/>
  </si>
  <si>
    <t>通过第1章</t>
    <phoneticPr fontId="2" type="noConversion"/>
  </si>
  <si>
    <t>攻速提升25%</t>
    <phoneticPr fontId="2" type="noConversion"/>
  </si>
  <si>
    <t>攻速提升35%</t>
    <phoneticPr fontId="2" type="noConversion"/>
  </si>
  <si>
    <t>暴击率提升10%</t>
    <phoneticPr fontId="2" type="noConversion"/>
  </si>
  <si>
    <t>全体攻击力提升25%</t>
    <phoneticPr fontId="2" type="noConversion"/>
  </si>
  <si>
    <t>防御力提升25%</t>
    <phoneticPr fontId="2" type="noConversion"/>
  </si>
  <si>
    <t>护盾回复提升25%</t>
    <phoneticPr fontId="2" type="noConversion"/>
  </si>
  <si>
    <t>攻速提升40%</t>
    <phoneticPr fontId="2" type="noConversion"/>
  </si>
  <si>
    <t>伤害提升35%</t>
    <phoneticPr fontId="2" type="noConversion"/>
  </si>
  <si>
    <t>每日扫荡价格</t>
    <phoneticPr fontId="2" type="noConversion"/>
  </si>
  <si>
    <t>0,40,40,60,60,80,80,100,100,150,150,150,200,200</t>
    <phoneticPr fontId="2" type="noConversion"/>
  </si>
  <si>
    <t>离线收益价格</t>
    <phoneticPr fontId="2" type="noConversion"/>
  </si>
  <si>
    <t>30/h，限购型</t>
    <phoneticPr fontId="2" type="noConversion"/>
  </si>
  <si>
    <t>离线金币价格</t>
    <phoneticPr fontId="2" type="noConversion"/>
  </si>
  <si>
    <t>1级绿装价格</t>
    <phoneticPr fontId="2" type="noConversion"/>
  </si>
  <si>
    <t>突破丹价格</t>
    <phoneticPr fontId="2" type="noConversion"/>
  </si>
  <si>
    <t>2级绿装价格</t>
    <phoneticPr fontId="2" type="noConversion"/>
  </si>
  <si>
    <t>3级蓝装价格</t>
    <phoneticPr fontId="2" type="noConversion"/>
  </si>
  <si>
    <t>龙晶价格</t>
    <phoneticPr fontId="2" type="noConversion"/>
  </si>
  <si>
    <t>天命石价格</t>
    <phoneticPr fontId="2" type="noConversion"/>
  </si>
  <si>
    <t>10钻</t>
    <phoneticPr fontId="2" type="noConversion"/>
  </si>
  <si>
    <t>条目</t>
    <phoneticPr fontId="2" type="noConversion"/>
  </si>
  <si>
    <t>概述</t>
    <phoneticPr fontId="2" type="noConversion"/>
  </si>
  <si>
    <t>数值</t>
    <phoneticPr fontId="2" type="noConversion"/>
  </si>
  <si>
    <t>20/h，非限购</t>
    <phoneticPr fontId="2" type="noConversion"/>
  </si>
  <si>
    <t>25钻</t>
    <phoneticPr fontId="2" type="noConversion"/>
  </si>
  <si>
    <t>20钻</t>
    <phoneticPr fontId="2" type="noConversion"/>
  </si>
  <si>
    <t>装备合成</t>
    <phoneticPr fontId="2" type="noConversion"/>
  </si>
  <si>
    <t>1级合成需求</t>
    <phoneticPr fontId="2" type="noConversion"/>
  </si>
  <si>
    <t>2级合成需求</t>
    <phoneticPr fontId="2" type="noConversion"/>
  </si>
  <si>
    <t>3级合成需求</t>
    <phoneticPr fontId="2" type="noConversion"/>
  </si>
  <si>
    <t>4级合成需求</t>
    <phoneticPr fontId="2" type="noConversion"/>
  </si>
  <si>
    <t>龙晶需求</t>
    <phoneticPr fontId="2" type="noConversion"/>
  </si>
  <si>
    <t>龙魂需求</t>
    <phoneticPr fontId="2" type="noConversion"/>
  </si>
  <si>
    <t>7级合成需求</t>
    <phoneticPr fontId="2" type="noConversion"/>
  </si>
  <si>
    <t>100钻</t>
    <phoneticPr fontId="2" type="noConversion"/>
  </si>
  <si>
    <t>龙魂价格</t>
    <phoneticPr fontId="2" type="noConversion"/>
  </si>
  <si>
    <t>5级合成需求</t>
    <phoneticPr fontId="2" type="noConversion"/>
  </si>
  <si>
    <t>6级合成需求</t>
    <phoneticPr fontId="2" type="noConversion"/>
  </si>
  <si>
    <t>总</t>
    <phoneticPr fontId="2" type="noConversion"/>
  </si>
  <si>
    <t>8级合成需求</t>
  </si>
  <si>
    <t>9级合成需求</t>
  </si>
  <si>
    <t>10级合成需求</t>
  </si>
  <si>
    <t>11级合成需求</t>
  </si>
  <si>
    <t>12级合成需求</t>
  </si>
  <si>
    <t>5钻标价，全部按1钻卖</t>
    <phoneticPr fontId="2" type="noConversion"/>
  </si>
  <si>
    <t>龙元需求</t>
    <phoneticPr fontId="2" type="noConversion"/>
  </si>
  <si>
    <t>龙元价格</t>
    <phoneticPr fontId="2" type="noConversion"/>
  </si>
  <si>
    <t>25钻标价</t>
    <phoneticPr fontId="2" type="noConversion"/>
  </si>
  <si>
    <t>200钻标价</t>
    <phoneticPr fontId="2" type="noConversion"/>
  </si>
  <si>
    <t>初级装备精炼石</t>
    <phoneticPr fontId="2" type="noConversion"/>
  </si>
  <si>
    <t>中级装备精炼石</t>
    <phoneticPr fontId="2" type="noConversion"/>
  </si>
  <si>
    <t>高级装备精炼石</t>
    <phoneticPr fontId="2" type="noConversion"/>
  </si>
  <si>
    <t>特技装备精炼石</t>
    <phoneticPr fontId="2" type="noConversion"/>
  </si>
  <si>
    <t>250钻</t>
    <phoneticPr fontId="2" type="noConversion"/>
  </si>
  <si>
    <t>6元党离线收益最高6小时</t>
    <phoneticPr fontId="2" type="noConversion"/>
  </si>
  <si>
    <t>1级晶片</t>
    <phoneticPr fontId="2" type="noConversion"/>
  </si>
  <si>
    <t>期望概率</t>
    <phoneticPr fontId="2" type="noConversion"/>
  </si>
  <si>
    <t>日常本</t>
    <phoneticPr fontId="2" type="noConversion"/>
  </si>
  <si>
    <t>等阶</t>
    <phoneticPr fontId="2" type="noConversion"/>
  </si>
  <si>
    <t>鬼畜</t>
    <phoneticPr fontId="2" type="noConversion"/>
  </si>
  <si>
    <t>炼狱</t>
    <phoneticPr fontId="2" type="noConversion"/>
  </si>
  <si>
    <t>新兵</t>
    <phoneticPr fontId="2" type="noConversion"/>
  </si>
  <si>
    <t>总数量</t>
    <phoneticPr fontId="2" type="noConversion"/>
  </si>
  <si>
    <t>龙晶</t>
    <phoneticPr fontId="2" type="noConversion"/>
  </si>
  <si>
    <t>龙元</t>
    <phoneticPr fontId="2" type="noConversion"/>
  </si>
  <si>
    <t>龙魂</t>
    <phoneticPr fontId="2" type="noConversion"/>
  </si>
  <si>
    <t>总坑</t>
    <phoneticPr fontId="2" type="noConversion"/>
  </si>
  <si>
    <t>通天塔扫荡</t>
    <phoneticPr fontId="2" type="noConversion"/>
  </si>
  <si>
    <t>商店购买</t>
    <phoneticPr fontId="2" type="noConversion"/>
  </si>
  <si>
    <t>运营</t>
    <phoneticPr fontId="2" type="noConversion"/>
  </si>
  <si>
    <t>通天塔购买</t>
    <phoneticPr fontId="2" type="noConversion"/>
  </si>
  <si>
    <t>等级</t>
    <phoneticPr fontId="2" type="noConversion"/>
  </si>
  <si>
    <t>楼层</t>
    <phoneticPr fontId="2" type="noConversion"/>
  </si>
  <si>
    <t>停留时间</t>
    <phoneticPr fontId="2" type="noConversion"/>
  </si>
  <si>
    <t>龙晶产出</t>
    <phoneticPr fontId="2" type="noConversion"/>
  </si>
  <si>
    <t>龙魂产出</t>
    <phoneticPr fontId="2" type="noConversion"/>
  </si>
  <si>
    <t>龙元产出</t>
    <phoneticPr fontId="2" type="noConversion"/>
  </si>
  <si>
    <t>类型</t>
    <phoneticPr fontId="2" type="noConversion"/>
  </si>
  <si>
    <t>生命周期</t>
    <phoneticPr fontId="2" type="noConversion"/>
  </si>
  <si>
    <t>生命周期</t>
    <phoneticPr fontId="2" type="noConversion"/>
  </si>
  <si>
    <t>扫荡掉落</t>
    <phoneticPr fontId="2" type="noConversion"/>
  </si>
  <si>
    <t>充值100，每天通天塔300钻重置一次</t>
    <phoneticPr fontId="2" type="noConversion"/>
  </si>
  <si>
    <t>VIP计算</t>
    <phoneticPr fontId="2" type="noConversion"/>
  </si>
  <si>
    <t>等级</t>
    <phoneticPr fontId="2" type="noConversion"/>
  </si>
  <si>
    <t>充值</t>
    <phoneticPr fontId="2" type="noConversion"/>
  </si>
  <si>
    <t>特权</t>
    <phoneticPr fontId="2" type="noConversion"/>
  </si>
  <si>
    <t>礼包</t>
    <phoneticPr fontId="2" type="noConversion"/>
  </si>
  <si>
    <t>首冲礼包</t>
    <phoneticPr fontId="2" type="noConversion"/>
  </si>
  <si>
    <t>星际币日产</t>
    <phoneticPr fontId="2" type="noConversion"/>
  </si>
  <si>
    <t>通天塔300钻扫荡1次</t>
    <phoneticPr fontId="2" type="noConversion"/>
  </si>
  <si>
    <t>通天塔600钻扫荡2次</t>
    <phoneticPr fontId="2" type="noConversion"/>
  </si>
  <si>
    <t>阶段</t>
    <phoneticPr fontId="2" type="noConversion"/>
  </si>
  <si>
    <t>占比</t>
    <phoneticPr fontId="2" type="noConversion"/>
  </si>
  <si>
    <t>投放</t>
    <phoneticPr fontId="2" type="noConversion"/>
  </si>
  <si>
    <t>龙晶投放</t>
    <phoneticPr fontId="2" type="noConversion"/>
  </si>
  <si>
    <t>龙魂投放</t>
    <phoneticPr fontId="2" type="noConversion"/>
  </si>
  <si>
    <t>星际币</t>
  </si>
  <si>
    <t>龙晶</t>
  </si>
  <si>
    <t>首通2</t>
    <phoneticPr fontId="2" type="noConversion"/>
  </si>
  <si>
    <t>数量</t>
    <phoneticPr fontId="2" type="noConversion"/>
  </si>
  <si>
    <t>龙魂</t>
    <phoneticPr fontId="2" type="noConversion"/>
  </si>
  <si>
    <t>龙元</t>
    <phoneticPr fontId="2" type="noConversion"/>
  </si>
  <si>
    <t>龙魂</t>
    <phoneticPr fontId="2" type="noConversion"/>
  </si>
  <si>
    <t>龙元</t>
    <phoneticPr fontId="2" type="noConversion"/>
  </si>
  <si>
    <t>龙魂Min</t>
    <phoneticPr fontId="2" type="noConversion"/>
  </si>
  <si>
    <t>龙魂Max</t>
    <phoneticPr fontId="2" type="noConversion"/>
  </si>
  <si>
    <t>龙元Min</t>
    <phoneticPr fontId="2" type="noConversion"/>
  </si>
  <si>
    <t>龙元Max</t>
    <phoneticPr fontId="2" type="noConversion"/>
  </si>
  <si>
    <t>星际币</t>
    <phoneticPr fontId="2" type="noConversion"/>
  </si>
  <si>
    <t>星际币</t>
    <phoneticPr fontId="2" type="noConversion"/>
  </si>
  <si>
    <t>龙晶</t>
    <phoneticPr fontId="2" type="noConversion"/>
  </si>
  <si>
    <t>龙魂</t>
    <phoneticPr fontId="2" type="noConversion"/>
  </si>
  <si>
    <t>金币</t>
    <phoneticPr fontId="2" type="noConversion"/>
  </si>
  <si>
    <t>BOSS</t>
    <phoneticPr fontId="2" type="noConversion"/>
  </si>
  <si>
    <t>装备</t>
    <phoneticPr fontId="2" type="noConversion"/>
  </si>
  <si>
    <t>龙晶总</t>
    <phoneticPr fontId="2" type="noConversion"/>
  </si>
  <si>
    <t>龙魂总</t>
    <phoneticPr fontId="2" type="noConversion"/>
  </si>
  <si>
    <t>龙元总</t>
    <phoneticPr fontId="2" type="noConversion"/>
  </si>
  <si>
    <t>世界BOSS</t>
  </si>
  <si>
    <t>世界BOSS</t>
    <phoneticPr fontId="2" type="noConversion"/>
  </si>
  <si>
    <t>日常任务</t>
  </si>
  <si>
    <t>日常任务</t>
    <phoneticPr fontId="2" type="noConversion"/>
  </si>
  <si>
    <t>离线收益(实)/m</t>
    <phoneticPr fontId="2" type="noConversion"/>
  </si>
  <si>
    <t>点金</t>
  </si>
  <si>
    <t>挂机</t>
  </si>
  <si>
    <t>宝箱开启</t>
  </si>
  <si>
    <t>关卡首通</t>
  </si>
  <si>
    <t>军阶宝箱</t>
  </si>
  <si>
    <t>日常本</t>
  </si>
  <si>
    <t>规划次数</t>
    <phoneticPr fontId="2" type="noConversion"/>
  </si>
  <si>
    <t>幸运</t>
    <phoneticPr fontId="2" type="noConversion"/>
  </si>
  <si>
    <t>总产出</t>
    <phoneticPr fontId="2" type="noConversion"/>
  </si>
  <si>
    <t>总坑</t>
    <phoneticPr fontId="2" type="noConversion"/>
  </si>
  <si>
    <t xml:space="preserve"> </t>
    <phoneticPr fontId="2" type="noConversion"/>
  </si>
  <si>
    <t>假消耗</t>
    <phoneticPr fontId="2" type="noConversion"/>
  </si>
  <si>
    <t>消耗系数</t>
    <phoneticPr fontId="2" type="noConversion"/>
  </si>
  <si>
    <t>标准系数</t>
    <phoneticPr fontId="2" type="noConversion"/>
  </si>
  <si>
    <t>真消耗</t>
  </si>
  <si>
    <t>等级预估</t>
    <phoneticPr fontId="2" type="noConversion"/>
  </si>
  <si>
    <t>等级预估设定</t>
    <phoneticPr fontId="2" type="noConversion"/>
  </si>
  <si>
    <t>拍脑系数</t>
    <phoneticPr fontId="2" type="noConversion"/>
  </si>
  <si>
    <t>w</t>
    <phoneticPr fontId="2" type="noConversion"/>
  </si>
  <si>
    <t>v</t>
    <phoneticPr fontId="2" type="noConversion"/>
  </si>
  <si>
    <t>首通</t>
    <phoneticPr fontId="2" type="noConversion"/>
  </si>
  <si>
    <t>小怪1</t>
    <phoneticPr fontId="2" type="noConversion"/>
  </si>
  <si>
    <t>小怪2</t>
    <phoneticPr fontId="2" type="noConversion"/>
  </si>
  <si>
    <t>守卫</t>
    <phoneticPr fontId="2" type="noConversion"/>
  </si>
  <si>
    <t>BOSS</t>
    <phoneticPr fontId="2" type="noConversion"/>
  </si>
  <si>
    <t>通天塔</t>
    <phoneticPr fontId="2" type="noConversion"/>
  </si>
  <si>
    <t>世界BOSS</t>
    <phoneticPr fontId="2" type="noConversion"/>
  </si>
  <si>
    <t>世界BOSS+1</t>
    <phoneticPr fontId="2" type="noConversion"/>
  </si>
  <si>
    <t>世界BOSS+2</t>
    <phoneticPr fontId="2" type="noConversion"/>
  </si>
  <si>
    <t>世界BOSS+3</t>
    <phoneticPr fontId="2" type="noConversion"/>
  </si>
  <si>
    <t>W</t>
    <phoneticPr fontId="2" type="noConversion"/>
  </si>
  <si>
    <t>V</t>
    <phoneticPr fontId="2" type="noConversion"/>
  </si>
  <si>
    <t>铜箱金币W</t>
    <phoneticPr fontId="2" type="noConversion"/>
  </si>
  <si>
    <t>铜箱金币V</t>
    <phoneticPr fontId="2" type="noConversion"/>
  </si>
  <si>
    <t>银箱金币W</t>
    <phoneticPr fontId="2" type="noConversion"/>
  </si>
  <si>
    <t>银箱金币V</t>
    <phoneticPr fontId="2" type="noConversion"/>
  </si>
  <si>
    <t>金箱金币W</t>
    <phoneticPr fontId="2" type="noConversion"/>
  </si>
  <si>
    <t>金箱金币V</t>
    <phoneticPr fontId="2" type="noConversion"/>
  </si>
  <si>
    <t>钻箱金币W</t>
    <phoneticPr fontId="2" type="noConversion"/>
  </si>
  <si>
    <t>钻箱金币V</t>
    <phoneticPr fontId="2" type="noConversion"/>
  </si>
  <si>
    <t>玉箱金币W</t>
    <phoneticPr fontId="2" type="noConversion"/>
  </si>
  <si>
    <t>玉箱金币V</t>
    <phoneticPr fontId="2" type="noConversion"/>
  </si>
  <si>
    <t>魔箱金币W</t>
    <phoneticPr fontId="2" type="noConversion"/>
  </si>
  <si>
    <t>魔箱金币V</t>
    <phoneticPr fontId="2" type="noConversion"/>
  </si>
  <si>
    <t>宝箱W</t>
    <phoneticPr fontId="2" type="noConversion"/>
  </si>
  <si>
    <t>宝箱V</t>
    <phoneticPr fontId="2" type="noConversion"/>
  </si>
  <si>
    <t>小怪3</t>
    <phoneticPr fontId="2" type="noConversion"/>
  </si>
  <si>
    <t>3精英</t>
    <phoneticPr fontId="2" type="noConversion"/>
  </si>
  <si>
    <t>4精英</t>
    <phoneticPr fontId="2" type="noConversion"/>
  </si>
  <si>
    <t>5小</t>
    <phoneticPr fontId="2" type="noConversion"/>
  </si>
  <si>
    <t>5精英</t>
    <phoneticPr fontId="2" type="noConversion"/>
  </si>
  <si>
    <t>拍脑系数</t>
    <phoneticPr fontId="2" type="noConversion"/>
  </si>
  <si>
    <t>初级精炼石</t>
    <phoneticPr fontId="2" type="noConversion"/>
  </si>
  <si>
    <t>中级精炼石</t>
    <phoneticPr fontId="2" type="noConversion"/>
  </si>
  <si>
    <t>高级精炼石</t>
    <phoneticPr fontId="2" type="noConversion"/>
  </si>
  <si>
    <t>特级精炼石</t>
    <phoneticPr fontId="2" type="noConversion"/>
  </si>
  <si>
    <t>等级关卡产出</t>
    <phoneticPr fontId="2" type="noConversion"/>
  </si>
  <si>
    <t>占比</t>
    <phoneticPr fontId="2" type="noConversion"/>
  </si>
  <si>
    <t>每日金</t>
    <phoneticPr fontId="2" type="noConversion"/>
  </si>
  <si>
    <t>突破</t>
    <phoneticPr fontId="2" type="noConversion"/>
  </si>
  <si>
    <t>装备</t>
    <phoneticPr fontId="2" type="noConversion"/>
  </si>
  <si>
    <t>等级</t>
    <phoneticPr fontId="2" type="noConversion"/>
  </si>
  <si>
    <t>宝箱</t>
    <phoneticPr fontId="2" type="noConversion"/>
  </si>
  <si>
    <t>铜</t>
    <phoneticPr fontId="2" type="noConversion"/>
  </si>
  <si>
    <t>银</t>
    <phoneticPr fontId="2" type="noConversion"/>
  </si>
  <si>
    <t>金</t>
    <phoneticPr fontId="2" type="noConversion"/>
  </si>
  <si>
    <t>钻</t>
    <phoneticPr fontId="2" type="noConversion"/>
  </si>
  <si>
    <t>玉</t>
    <phoneticPr fontId="2" type="noConversion"/>
  </si>
  <si>
    <t>魔</t>
    <phoneticPr fontId="2" type="noConversion"/>
  </si>
  <si>
    <t>等级Min</t>
    <phoneticPr fontId="2" type="noConversion"/>
  </si>
  <si>
    <t>等级Max</t>
    <phoneticPr fontId="2" type="noConversion"/>
  </si>
  <si>
    <t>神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</si>
</sst>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/>
      <top/>
      <bottom/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3" fillId="0" borderId="0">
      <alignment horizontal="center" vertical="center"/>
    </xf>
    <xf numFmtId="9" fontId="1" fillId="0" borderId="0" applyFont="0" applyFill="0" applyBorder="0" applyAlignment="0" applyProtection="0">
      <alignment vertical="center"/>
    </xf>
  </cellStyleXfs>
  <cellXfs count="73">
    <xf numFmtId="0" fontId="0" fillId="0" borderId="0" xfId="0"/>
    <xf numFmtId="0" fontId="5" fillId="2" borderId="0" xfId="10" applyFont="1" applyFill="1" applyAlignment="1">
      <alignment vertical="center"/>
    </xf>
    <xf numFmtId="0" fontId="6" fillId="10" borderId="8" xfId="10" applyFont="1" applyFill="1" applyBorder="1" applyAlignment="1">
      <alignment horizontal="center" vertical="center"/>
    </xf>
    <xf numFmtId="0" fontId="5" fillId="2" borderId="9" xfId="10" applyFont="1" applyFill="1" applyBorder="1" applyAlignment="1">
      <alignment horizontal="center" vertical="center"/>
    </xf>
    <xf numFmtId="0" fontId="6" fillId="10" borderId="13" xfId="10" applyFont="1" applyFill="1" applyBorder="1" applyAlignment="1">
      <alignment horizontal="center" vertical="center"/>
    </xf>
    <xf numFmtId="0" fontId="14" fillId="10" borderId="8" xfId="10" applyFont="1" applyFill="1" applyBorder="1" applyAlignment="1">
      <alignment horizontal="center" vertical="center"/>
    </xf>
    <xf numFmtId="0" fontId="14" fillId="10" borderId="1" xfId="10" applyFont="1" applyFill="1" applyBorder="1" applyAlignment="1">
      <alignment horizontal="center" vertical="center"/>
    </xf>
    <xf numFmtId="14" fontId="5" fillId="2" borderId="8" xfId="10" applyNumberFormat="1" applyFont="1" applyFill="1" applyBorder="1" applyAlignment="1">
      <alignment horizontal="center" vertical="center"/>
    </xf>
    <xf numFmtId="0" fontId="5" fillId="2" borderId="1" xfId="10" applyFont="1" applyFill="1" applyBorder="1" applyAlignment="1">
      <alignment horizontal="center" vertical="center"/>
    </xf>
    <xf numFmtId="0" fontId="5" fillId="2" borderId="8" xfId="10" applyFont="1" applyFill="1" applyBorder="1" applyAlignment="1">
      <alignment horizontal="center" vertical="center"/>
    </xf>
    <xf numFmtId="0" fontId="5" fillId="2" borderId="18" xfId="10" applyFont="1" applyFill="1" applyBorder="1" applyAlignment="1">
      <alignment horizontal="center" vertical="center"/>
    </xf>
    <xf numFmtId="0" fontId="5" fillId="2" borderId="19" xfId="10" applyFont="1" applyFill="1" applyBorder="1" applyAlignment="1">
      <alignment horizontal="center" vertical="center"/>
    </xf>
    <xf numFmtId="0" fontId="7" fillId="2" borderId="0" xfId="9"/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3" fillId="0" borderId="0" xfId="12">
      <alignment horizontal="center" vertical="center"/>
    </xf>
    <xf numFmtId="0" fontId="3" fillId="3" borderId="0" xfId="2">
      <alignment horizontal="center" vertical="top"/>
    </xf>
    <xf numFmtId="0" fontId="0" fillId="8" borderId="4" xfId="8" applyFont="1">
      <alignment horizontal="center" vertical="center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9" fontId="0" fillId="0" borderId="0" xfId="0" applyNumberFormat="1"/>
    <xf numFmtId="10" fontId="0" fillId="0" borderId="0" xfId="0" applyNumberFormat="1"/>
    <xf numFmtId="9" fontId="7" fillId="0" borderId="4" xfId="4" applyNumberFormat="1">
      <alignment vertical="top" wrapText="1"/>
    </xf>
    <xf numFmtId="10" fontId="7" fillId="0" borderId="4" xfId="4" applyNumberFormat="1">
      <alignment vertical="top" wrapText="1"/>
    </xf>
    <xf numFmtId="0" fontId="7" fillId="8" borderId="4" xfId="8" applyFont="1">
      <alignment horizontal="center" vertical="center" wrapText="1"/>
    </xf>
    <xf numFmtId="10" fontId="7" fillId="7" borderId="4" xfId="7" applyNumberFormat="1">
      <alignment horizontal="center" vertical="center" wrapText="1"/>
    </xf>
    <xf numFmtId="0" fontId="5" fillId="8" borderId="4" xfId="8" applyFont="1">
      <alignment horizontal="center" vertical="center" wrapText="1"/>
    </xf>
    <xf numFmtId="176" fontId="7" fillId="0" borderId="4" xfId="4" applyNumberFormat="1">
      <alignment vertical="top" wrapText="1"/>
    </xf>
    <xf numFmtId="0" fontId="7" fillId="0" borderId="4" xfId="4" applyAlignment="1">
      <alignment horizontal="center" vertical="center" wrapText="1"/>
    </xf>
    <xf numFmtId="0" fontId="5" fillId="5" borderId="22" xfId="5" applyBorder="1">
      <alignment horizontal="center" vertical="center" shrinkToFit="1"/>
    </xf>
    <xf numFmtId="10" fontId="7" fillId="0" borderId="4" xfId="13" applyNumberFormat="1" applyFont="1" applyBorder="1" applyAlignment="1">
      <alignment vertical="top" wrapText="1"/>
    </xf>
    <xf numFmtId="0" fontId="0" fillId="0" borderId="0" xfId="0"/>
    <xf numFmtId="0" fontId="0" fillId="0" borderId="0" xfId="0"/>
    <xf numFmtId="0" fontId="7" fillId="7" borderId="22" xfId="7" applyBorder="1">
      <alignment horizontal="center" vertical="center" wrapText="1"/>
    </xf>
    <xf numFmtId="0" fontId="0" fillId="0" borderId="0" xfId="0"/>
    <xf numFmtId="0" fontId="0" fillId="0" borderId="0" xfId="0"/>
    <xf numFmtId="0" fontId="5" fillId="5" borderId="0" xfId="5" applyBorder="1">
      <alignment horizontal="center" vertical="center" shrinkToFi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8" fillId="0" borderId="3" xfId="3">
      <alignment horizontal="center" vertical="center"/>
    </xf>
    <xf numFmtId="0" fontId="0" fillId="0" borderId="0" xfId="0"/>
    <xf numFmtId="9" fontId="7" fillId="7" borderId="4" xfId="7" applyNumberForma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" borderId="9" xfId="10" applyFont="1" applyFill="1" applyBorder="1" applyAlignment="1">
      <alignment horizontal="center" vertical="center"/>
    </xf>
    <xf numFmtId="0" fontId="5" fillId="2" borderId="17" xfId="10" applyFont="1" applyFill="1" applyBorder="1" applyAlignment="1">
      <alignment horizontal="center" vertical="center"/>
    </xf>
    <xf numFmtId="0" fontId="5" fillId="2" borderId="20" xfId="10" applyFont="1" applyFill="1" applyBorder="1" applyAlignment="1">
      <alignment horizontal="center" vertical="center"/>
    </xf>
    <xf numFmtId="0" fontId="5" fillId="2" borderId="21" xfId="10" applyFont="1" applyFill="1" applyBorder="1" applyAlignment="1">
      <alignment horizontal="center" vertical="center"/>
    </xf>
    <xf numFmtId="0" fontId="15" fillId="2" borderId="0" xfId="10" applyFont="1" applyFill="1" applyAlignment="1">
      <alignment horizontal="left" vertical="center"/>
    </xf>
    <xf numFmtId="0" fontId="14" fillId="10" borderId="1" xfId="10" applyFont="1" applyFill="1" applyBorder="1" applyAlignment="1">
      <alignment horizontal="center" vertical="center"/>
    </xf>
    <xf numFmtId="0" fontId="14" fillId="10" borderId="16" xfId="10" applyFont="1" applyFill="1" applyBorder="1" applyAlignment="1">
      <alignment horizontal="center" vertical="center"/>
    </xf>
    <xf numFmtId="0" fontId="12" fillId="9" borderId="5" xfId="10" applyFont="1" applyFill="1" applyBorder="1" applyAlignment="1">
      <alignment horizontal="center" vertical="center"/>
    </xf>
    <xf numFmtId="0" fontId="12" fillId="9" borderId="6" xfId="10" applyFont="1" applyFill="1" applyBorder="1" applyAlignment="1">
      <alignment horizontal="center" vertical="center"/>
    </xf>
    <xf numFmtId="0" fontId="12" fillId="9" borderId="7" xfId="10" applyFont="1" applyFill="1" applyBorder="1" applyAlignment="1">
      <alignment horizontal="center" vertical="center"/>
    </xf>
    <xf numFmtId="0" fontId="6" fillId="10" borderId="2" xfId="10" applyFont="1" applyFill="1" applyBorder="1" applyAlignment="1">
      <alignment horizontal="center" vertical="center"/>
    </xf>
    <xf numFmtId="0" fontId="6" fillId="10" borderId="11" xfId="10" applyFont="1" applyFill="1" applyBorder="1" applyAlignment="1">
      <alignment horizontal="center" vertical="center"/>
    </xf>
    <xf numFmtId="0" fontId="13" fillId="4" borderId="10" xfId="10" applyFont="1" applyFill="1" applyBorder="1" applyAlignment="1">
      <alignment horizontal="center" vertical="center"/>
    </xf>
    <xf numFmtId="0" fontId="13" fillId="4" borderId="12" xfId="10" applyFont="1" applyFill="1" applyBorder="1" applyAlignment="1">
      <alignment horizontal="center" vertical="center"/>
    </xf>
    <xf numFmtId="0" fontId="5" fillId="2" borderId="14" xfId="10" applyFont="1" applyFill="1" applyBorder="1" applyAlignment="1">
      <alignment horizontal="left" vertical="center"/>
    </xf>
    <xf numFmtId="0" fontId="5" fillId="2" borderId="15" xfId="10" applyFont="1" applyFill="1" applyBorder="1" applyAlignment="1">
      <alignment horizontal="left" vertical="center"/>
    </xf>
    <xf numFmtId="0" fontId="5" fillId="2" borderId="10" xfId="10" applyFont="1" applyFill="1" applyBorder="1" applyAlignment="1">
      <alignment horizontal="left" vertical="center"/>
    </xf>
    <xf numFmtId="0" fontId="14" fillId="9" borderId="8" xfId="10" applyFont="1" applyFill="1" applyBorder="1" applyAlignment="1">
      <alignment horizontal="center" vertical="center"/>
    </xf>
    <xf numFmtId="0" fontId="14" fillId="9" borderId="1" xfId="10" applyFont="1" applyFill="1" applyBorder="1" applyAlignment="1">
      <alignment horizontal="center" vertical="center"/>
    </xf>
    <xf numFmtId="0" fontId="14" fillId="9" borderId="16" xfId="1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0" borderId="0" xfId="0"/>
  </cellXfs>
  <cellStyles count="14">
    <cellStyle name="Grid" xfId="4" xr:uid="{00000000-0005-0000-0000-000000000000}"/>
    <cellStyle name="Normal" xfId="1" xr:uid="{00000000-0005-0000-0000-000001000000}"/>
    <cellStyle name="百分比" xfId="13" builtinId="5"/>
    <cellStyle name="常规" xfId="0" builtinId="0"/>
    <cellStyle name="常规 2" xfId="10" xr:uid="{00000000-0005-0000-0000-000003000000}"/>
    <cellStyle name="超链接 2" xfId="11" xr:uid="{00000000-0005-0000-0000-000006000000}"/>
    <cellStyle name="大标题" xfId="3" xr:uid="{00000000-0005-0000-0000-000007000000}"/>
    <cellStyle name="横向标题" xfId="5" xr:uid="{00000000-0005-0000-0000-000008000000}"/>
    <cellStyle name="文本" xfId="9" xr:uid="{00000000-0005-0000-0000-000009000000}"/>
    <cellStyle name="无效" xfId="6" xr:uid="{00000000-0005-0000-0000-00000A000000}"/>
    <cellStyle name="因变Grid" xfId="7" xr:uid="{00000000-0005-0000-0000-00000B000000}"/>
    <cellStyle name="英文标题" xfId="12" xr:uid="{01351498-2C74-45EA-BE11-EEF38477F2EC}"/>
    <cellStyle name="中文标题" xfId="2" xr:uid="{00000000-0005-0000-0000-00000C000000}"/>
    <cellStyle name="纵向标题" xfId="8" xr:uid="{00000000-0005-0000-0000-00000D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28574</xdr:rowOff>
    </xdr:from>
    <xdr:to>
      <xdr:col>16</xdr:col>
      <xdr:colOff>333375</xdr:colOff>
      <xdr:row>83</xdr:row>
      <xdr:rowOff>57898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EED0360-F558-43C6-9862-0BC23A7A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8574"/>
          <a:ext cx="11296650" cy="151264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5112;&#26007;&#25968;&#2054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文档说明"/>
      <sheetName val="属性规划"/>
      <sheetName val="战舰突破"/>
      <sheetName val="新战舰养成"/>
      <sheetName val="装备数值填表"/>
      <sheetName val="战宠"/>
      <sheetName val="装备数值"/>
      <sheetName val="军阶与晶片数值"/>
      <sheetName val="新怪物属性"/>
      <sheetName val="竞技场玩家"/>
      <sheetName val="日常本"/>
      <sheetName val="通天塔"/>
      <sheetName val="突破数值备份"/>
      <sheetName val="关卡思路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D5">
            <v>1</v>
          </cell>
          <cell r="J5">
            <v>0</v>
          </cell>
          <cell r="GG5">
            <v>0</v>
          </cell>
          <cell r="GH5">
            <v>0</v>
          </cell>
        </row>
        <row r="6">
          <cell r="D6">
            <v>2</v>
          </cell>
          <cell r="J6">
            <v>0</v>
          </cell>
          <cell r="GG6">
            <v>0</v>
          </cell>
          <cell r="GH6">
            <v>0</v>
          </cell>
        </row>
        <row r="7">
          <cell r="D7">
            <v>3</v>
          </cell>
          <cell r="J7">
            <v>0</v>
          </cell>
          <cell r="GG7">
            <v>0</v>
          </cell>
          <cell r="GH7">
            <v>0</v>
          </cell>
        </row>
        <row r="8">
          <cell r="D8">
            <v>4</v>
          </cell>
          <cell r="J8">
            <v>0</v>
          </cell>
          <cell r="GG8">
            <v>0</v>
          </cell>
          <cell r="GH8">
            <v>0</v>
          </cell>
        </row>
        <row r="9">
          <cell r="D9">
            <v>5</v>
          </cell>
          <cell r="J9">
            <v>0</v>
          </cell>
          <cell r="GG9">
            <v>0</v>
          </cell>
          <cell r="GH9">
            <v>0</v>
          </cell>
        </row>
        <row r="10">
          <cell r="D10">
            <v>6</v>
          </cell>
          <cell r="J10">
            <v>0</v>
          </cell>
          <cell r="GG10">
            <v>0</v>
          </cell>
          <cell r="GH10">
            <v>0</v>
          </cell>
        </row>
        <row r="11">
          <cell r="D11">
            <v>7</v>
          </cell>
          <cell r="J11">
            <v>0</v>
          </cell>
          <cell r="GG11">
            <v>0</v>
          </cell>
          <cell r="GH11">
            <v>0</v>
          </cell>
        </row>
        <row r="12">
          <cell r="D12">
            <v>8</v>
          </cell>
          <cell r="J12">
            <v>0</v>
          </cell>
          <cell r="GG12">
            <v>0</v>
          </cell>
          <cell r="GH12">
            <v>0</v>
          </cell>
        </row>
        <row r="13">
          <cell r="D13">
            <v>9</v>
          </cell>
          <cell r="J13">
            <v>1</v>
          </cell>
          <cell r="GG13">
            <v>0</v>
          </cell>
          <cell r="GH13">
            <v>0</v>
          </cell>
        </row>
        <row r="14">
          <cell r="D14">
            <v>10</v>
          </cell>
          <cell r="J14">
            <v>1</v>
          </cell>
          <cell r="GG14">
            <v>0</v>
          </cell>
          <cell r="GH14">
            <v>0</v>
          </cell>
        </row>
        <row r="15">
          <cell r="D15">
            <v>11</v>
          </cell>
          <cell r="J15">
            <v>1</v>
          </cell>
          <cell r="GG15">
            <v>0</v>
          </cell>
          <cell r="GH15">
            <v>0</v>
          </cell>
        </row>
        <row r="16">
          <cell r="D16">
            <v>12</v>
          </cell>
          <cell r="J16">
            <v>1</v>
          </cell>
          <cell r="GG16">
            <v>0</v>
          </cell>
          <cell r="GH16">
            <v>0</v>
          </cell>
        </row>
        <row r="17">
          <cell r="D17">
            <v>13</v>
          </cell>
          <cell r="J17">
            <v>1</v>
          </cell>
          <cell r="GG17">
            <v>0</v>
          </cell>
          <cell r="GH17">
            <v>0</v>
          </cell>
        </row>
        <row r="18">
          <cell r="D18">
            <v>14</v>
          </cell>
          <cell r="J18">
            <v>1</v>
          </cell>
          <cell r="GG18">
            <v>0</v>
          </cell>
          <cell r="GH18">
            <v>0</v>
          </cell>
        </row>
        <row r="19">
          <cell r="D19">
            <v>15</v>
          </cell>
          <cell r="J19">
            <v>1</v>
          </cell>
          <cell r="GG19">
            <v>0</v>
          </cell>
          <cell r="GH19">
            <v>0</v>
          </cell>
        </row>
        <row r="20">
          <cell r="D20">
            <v>16</v>
          </cell>
          <cell r="J20">
            <v>1</v>
          </cell>
          <cell r="GG20">
            <v>0</v>
          </cell>
          <cell r="GH20">
            <v>0</v>
          </cell>
        </row>
        <row r="21">
          <cell r="D21">
            <v>17</v>
          </cell>
          <cell r="J21">
            <v>1</v>
          </cell>
          <cell r="GG21">
            <v>0</v>
          </cell>
          <cell r="GH21">
            <v>0</v>
          </cell>
        </row>
        <row r="22">
          <cell r="D22">
            <v>18</v>
          </cell>
          <cell r="J22">
            <v>1</v>
          </cell>
          <cell r="GG22">
            <v>0</v>
          </cell>
          <cell r="GH22">
            <v>0</v>
          </cell>
        </row>
        <row r="23">
          <cell r="D23">
            <v>19</v>
          </cell>
          <cell r="J23">
            <v>1</v>
          </cell>
          <cell r="GG23">
            <v>0</v>
          </cell>
          <cell r="GH23">
            <v>0</v>
          </cell>
        </row>
        <row r="24">
          <cell r="D24">
            <v>20</v>
          </cell>
          <cell r="J24">
            <v>1</v>
          </cell>
          <cell r="GG24">
            <v>0</v>
          </cell>
          <cell r="GH24">
            <v>0</v>
          </cell>
        </row>
        <row r="25">
          <cell r="D25">
            <v>21</v>
          </cell>
          <cell r="J25">
            <v>1</v>
          </cell>
          <cell r="GG25">
            <v>0</v>
          </cell>
          <cell r="GH25">
            <v>0</v>
          </cell>
        </row>
        <row r="26">
          <cell r="D26">
            <v>22</v>
          </cell>
          <cell r="J26">
            <v>1</v>
          </cell>
          <cell r="GG26">
            <v>0</v>
          </cell>
          <cell r="GH26">
            <v>0</v>
          </cell>
        </row>
        <row r="27">
          <cell r="D27">
            <v>23</v>
          </cell>
          <cell r="J27">
            <v>1</v>
          </cell>
          <cell r="GG27">
            <v>0</v>
          </cell>
          <cell r="GH27">
            <v>0</v>
          </cell>
        </row>
        <row r="28">
          <cell r="D28">
            <v>24</v>
          </cell>
          <cell r="J28">
            <v>1</v>
          </cell>
          <cell r="GG28">
            <v>0</v>
          </cell>
          <cell r="GH28">
            <v>0</v>
          </cell>
        </row>
        <row r="29">
          <cell r="D29">
            <v>25</v>
          </cell>
          <cell r="J29">
            <v>1</v>
          </cell>
          <cell r="GG29">
            <v>0</v>
          </cell>
          <cell r="GH29">
            <v>0</v>
          </cell>
        </row>
        <row r="30">
          <cell r="D30">
            <v>26</v>
          </cell>
          <cell r="J30">
            <v>1</v>
          </cell>
          <cell r="GG30">
            <v>0</v>
          </cell>
          <cell r="GH30">
            <v>0</v>
          </cell>
        </row>
        <row r="31">
          <cell r="D31">
            <v>27</v>
          </cell>
          <cell r="J31">
            <v>1</v>
          </cell>
          <cell r="GG31">
            <v>0</v>
          </cell>
          <cell r="GH31">
            <v>0</v>
          </cell>
        </row>
        <row r="32">
          <cell r="D32">
            <v>28</v>
          </cell>
          <cell r="J32">
            <v>1</v>
          </cell>
          <cell r="GG32">
            <v>0</v>
          </cell>
          <cell r="GH32">
            <v>0</v>
          </cell>
        </row>
        <row r="33">
          <cell r="D33">
            <v>29</v>
          </cell>
          <cell r="J33">
            <v>1</v>
          </cell>
          <cell r="GG33">
            <v>0</v>
          </cell>
          <cell r="GH33">
            <v>0</v>
          </cell>
        </row>
        <row r="34">
          <cell r="D34">
            <v>30</v>
          </cell>
          <cell r="J34">
            <v>1</v>
          </cell>
          <cell r="GG34">
            <v>0</v>
          </cell>
          <cell r="GH34">
            <v>0</v>
          </cell>
        </row>
        <row r="35">
          <cell r="D35">
            <v>31</v>
          </cell>
          <cell r="J35">
            <v>1</v>
          </cell>
          <cell r="GG35">
            <v>0</v>
          </cell>
          <cell r="GH35">
            <v>0</v>
          </cell>
        </row>
        <row r="36">
          <cell r="D36">
            <v>32</v>
          </cell>
          <cell r="J36">
            <v>1</v>
          </cell>
          <cell r="GG36">
            <v>0</v>
          </cell>
          <cell r="GH36">
            <v>0</v>
          </cell>
        </row>
        <row r="37">
          <cell r="D37">
            <v>33</v>
          </cell>
          <cell r="J37">
            <v>1</v>
          </cell>
          <cell r="GG37">
            <v>0</v>
          </cell>
          <cell r="GH37">
            <v>0</v>
          </cell>
        </row>
        <row r="38">
          <cell r="D38">
            <v>34</v>
          </cell>
          <cell r="J38">
            <v>1</v>
          </cell>
          <cell r="GG38">
            <v>0</v>
          </cell>
          <cell r="GH38">
            <v>0</v>
          </cell>
        </row>
        <row r="39">
          <cell r="D39">
            <v>35</v>
          </cell>
          <cell r="J39">
            <v>1</v>
          </cell>
          <cell r="GG39">
            <v>0</v>
          </cell>
          <cell r="GH39">
            <v>0</v>
          </cell>
        </row>
        <row r="40">
          <cell r="D40">
            <v>36</v>
          </cell>
          <cell r="J40">
            <v>1</v>
          </cell>
          <cell r="GG40">
            <v>0</v>
          </cell>
          <cell r="GH40">
            <v>0</v>
          </cell>
        </row>
        <row r="41">
          <cell r="D41">
            <v>37</v>
          </cell>
          <cell r="J41">
            <v>1</v>
          </cell>
          <cell r="GG41">
            <v>0</v>
          </cell>
          <cell r="GH41">
            <v>0</v>
          </cell>
        </row>
        <row r="42">
          <cell r="D42">
            <v>38</v>
          </cell>
          <cell r="J42">
            <v>1</v>
          </cell>
          <cell r="GG42">
            <v>0</v>
          </cell>
          <cell r="GH42">
            <v>0</v>
          </cell>
        </row>
        <row r="43">
          <cell r="D43">
            <v>39</v>
          </cell>
          <cell r="J43">
            <v>1</v>
          </cell>
          <cell r="GG43">
            <v>5</v>
          </cell>
          <cell r="GH43">
            <v>2.5</v>
          </cell>
        </row>
        <row r="44">
          <cell r="D44">
            <v>40</v>
          </cell>
          <cell r="J44">
            <v>2</v>
          </cell>
          <cell r="GG44">
            <v>5</v>
          </cell>
          <cell r="GH44">
            <v>2.5</v>
          </cell>
        </row>
        <row r="45">
          <cell r="D45">
            <v>41</v>
          </cell>
          <cell r="J45">
            <v>2</v>
          </cell>
          <cell r="GG45">
            <v>10</v>
          </cell>
          <cell r="GH45">
            <v>5</v>
          </cell>
        </row>
        <row r="46">
          <cell r="D46">
            <v>42</v>
          </cell>
          <cell r="J46">
            <v>2</v>
          </cell>
          <cell r="GG46">
            <v>10</v>
          </cell>
          <cell r="GH46">
            <v>5</v>
          </cell>
        </row>
        <row r="47">
          <cell r="D47">
            <v>43</v>
          </cell>
          <cell r="J47">
            <v>2</v>
          </cell>
          <cell r="GG47">
            <v>10</v>
          </cell>
          <cell r="GH47">
            <v>5</v>
          </cell>
        </row>
        <row r="48">
          <cell r="D48">
            <v>44</v>
          </cell>
          <cell r="J48">
            <v>2</v>
          </cell>
          <cell r="GG48">
            <v>10</v>
          </cell>
          <cell r="GH48">
            <v>5</v>
          </cell>
        </row>
        <row r="49">
          <cell r="D49">
            <v>45</v>
          </cell>
          <cell r="J49">
            <v>2</v>
          </cell>
          <cell r="GG49">
            <v>10</v>
          </cell>
          <cell r="GH49">
            <v>5</v>
          </cell>
        </row>
        <row r="50">
          <cell r="D50">
            <v>50</v>
          </cell>
          <cell r="J50">
            <v>2</v>
          </cell>
          <cell r="GG50">
            <v>10</v>
          </cell>
          <cell r="GH50">
            <v>5</v>
          </cell>
        </row>
        <row r="51">
          <cell r="D51">
            <v>55</v>
          </cell>
          <cell r="J51">
            <v>2</v>
          </cell>
          <cell r="GG51">
            <v>10</v>
          </cell>
          <cell r="GH51">
            <v>5</v>
          </cell>
        </row>
        <row r="52">
          <cell r="D52">
            <v>60</v>
          </cell>
          <cell r="J52">
            <v>2</v>
          </cell>
          <cell r="GG52">
            <v>11.5</v>
          </cell>
          <cell r="GH52">
            <v>6.5</v>
          </cell>
        </row>
        <row r="53">
          <cell r="D53">
            <v>65</v>
          </cell>
          <cell r="J53">
            <v>2</v>
          </cell>
          <cell r="GG53">
            <v>11.5</v>
          </cell>
          <cell r="GH53">
            <v>6.5</v>
          </cell>
        </row>
        <row r="54">
          <cell r="D54">
            <v>70</v>
          </cell>
          <cell r="J54">
            <v>2</v>
          </cell>
          <cell r="GG54">
            <v>12.25</v>
          </cell>
          <cell r="GH54">
            <v>7.25</v>
          </cell>
        </row>
        <row r="55">
          <cell r="D55">
            <v>75</v>
          </cell>
          <cell r="J55">
            <v>2</v>
          </cell>
          <cell r="GG55">
            <v>12.25</v>
          </cell>
          <cell r="GH55">
            <v>7.25</v>
          </cell>
        </row>
        <row r="56">
          <cell r="D56">
            <v>80</v>
          </cell>
          <cell r="J56">
            <v>3</v>
          </cell>
          <cell r="GG56">
            <v>13.75</v>
          </cell>
          <cell r="GH56">
            <v>8.75</v>
          </cell>
        </row>
        <row r="57">
          <cell r="D57">
            <v>90</v>
          </cell>
          <cell r="J57">
            <v>3</v>
          </cell>
          <cell r="GG57">
            <v>17.5</v>
          </cell>
          <cell r="GH57">
            <v>12.5</v>
          </cell>
        </row>
        <row r="58">
          <cell r="D58">
            <v>100</v>
          </cell>
          <cell r="J58">
            <v>3</v>
          </cell>
          <cell r="GG58">
            <v>17.5</v>
          </cell>
          <cell r="GH58">
            <v>12.5</v>
          </cell>
        </row>
        <row r="59">
          <cell r="D59">
            <v>110</v>
          </cell>
          <cell r="J59">
            <v>3</v>
          </cell>
          <cell r="GG59">
            <v>19</v>
          </cell>
          <cell r="GH59">
            <v>14</v>
          </cell>
        </row>
        <row r="60">
          <cell r="D60">
            <v>120</v>
          </cell>
          <cell r="J60">
            <v>4</v>
          </cell>
          <cell r="GG60">
            <v>25</v>
          </cell>
          <cell r="GH60">
            <v>20</v>
          </cell>
        </row>
        <row r="61">
          <cell r="D61">
            <v>130</v>
          </cell>
          <cell r="J61">
            <v>4</v>
          </cell>
          <cell r="GG61">
            <v>25</v>
          </cell>
          <cell r="GH61">
            <v>20</v>
          </cell>
        </row>
        <row r="62">
          <cell r="D62">
            <v>140</v>
          </cell>
          <cell r="J62">
            <v>4</v>
          </cell>
          <cell r="GG62">
            <v>31.95</v>
          </cell>
          <cell r="GH62">
            <v>24.45</v>
          </cell>
        </row>
        <row r="63">
          <cell r="D63">
            <v>150</v>
          </cell>
          <cell r="J63">
            <v>4</v>
          </cell>
          <cell r="GG63">
            <v>31.95</v>
          </cell>
          <cell r="GH63">
            <v>24.45</v>
          </cell>
        </row>
        <row r="64">
          <cell r="D64">
            <v>160</v>
          </cell>
          <cell r="J64">
            <v>4</v>
          </cell>
          <cell r="GG64">
            <v>31.95</v>
          </cell>
          <cell r="GH64">
            <v>24.45</v>
          </cell>
        </row>
        <row r="65">
          <cell r="D65">
            <v>170</v>
          </cell>
          <cell r="J65">
            <v>4</v>
          </cell>
          <cell r="GG65">
            <v>31.95</v>
          </cell>
          <cell r="GH65">
            <v>24.45</v>
          </cell>
        </row>
        <row r="66">
          <cell r="D66">
            <v>180</v>
          </cell>
          <cell r="J66">
            <v>5</v>
          </cell>
          <cell r="GG66">
            <v>31.95</v>
          </cell>
          <cell r="GH66">
            <v>24.45</v>
          </cell>
        </row>
        <row r="67">
          <cell r="D67">
            <v>190</v>
          </cell>
          <cell r="J67">
            <v>5</v>
          </cell>
          <cell r="GG67">
            <v>31.95</v>
          </cell>
          <cell r="GH67">
            <v>24.45</v>
          </cell>
        </row>
        <row r="68">
          <cell r="D68">
            <v>200</v>
          </cell>
          <cell r="J68">
            <v>5</v>
          </cell>
          <cell r="GG68">
            <v>43.25</v>
          </cell>
          <cell r="GH68">
            <v>35.75</v>
          </cell>
        </row>
        <row r="69">
          <cell r="D69">
            <v>210</v>
          </cell>
          <cell r="J69">
            <v>5</v>
          </cell>
          <cell r="GG69">
            <v>43.25</v>
          </cell>
          <cell r="GH69">
            <v>35.75</v>
          </cell>
        </row>
        <row r="70">
          <cell r="D70">
            <v>220</v>
          </cell>
          <cell r="J70">
            <v>5</v>
          </cell>
          <cell r="GG70">
            <v>43.25</v>
          </cell>
          <cell r="GH70">
            <v>35.75</v>
          </cell>
        </row>
        <row r="71">
          <cell r="D71">
            <v>230</v>
          </cell>
          <cell r="J71">
            <v>5</v>
          </cell>
          <cell r="GG71">
            <v>48.9</v>
          </cell>
          <cell r="GH71">
            <v>41.4</v>
          </cell>
        </row>
        <row r="72">
          <cell r="D72">
            <v>240</v>
          </cell>
          <cell r="J72">
            <v>5</v>
          </cell>
          <cell r="GG72">
            <v>59.55</v>
          </cell>
          <cell r="GH72">
            <v>49.55</v>
          </cell>
        </row>
        <row r="73">
          <cell r="D73">
            <v>250</v>
          </cell>
          <cell r="J73">
            <v>6</v>
          </cell>
          <cell r="GG73">
            <v>70</v>
          </cell>
          <cell r="GH73">
            <v>60</v>
          </cell>
        </row>
        <row r="74">
          <cell r="D74">
            <v>260</v>
          </cell>
          <cell r="J74">
            <v>6</v>
          </cell>
          <cell r="GG74">
            <v>76.25</v>
          </cell>
          <cell r="GH74">
            <v>66.25</v>
          </cell>
        </row>
        <row r="75">
          <cell r="D75">
            <v>270</v>
          </cell>
          <cell r="J75">
            <v>6</v>
          </cell>
          <cell r="GG75">
            <v>78.75</v>
          </cell>
          <cell r="GH75">
            <v>68.75</v>
          </cell>
        </row>
        <row r="76">
          <cell r="D76">
            <v>280</v>
          </cell>
          <cell r="J76">
            <v>6</v>
          </cell>
          <cell r="GG76">
            <v>82.5</v>
          </cell>
          <cell r="GH76">
            <v>72.5</v>
          </cell>
        </row>
        <row r="77">
          <cell r="D77">
            <v>290</v>
          </cell>
          <cell r="J77">
            <v>6</v>
          </cell>
          <cell r="GG77">
            <v>85</v>
          </cell>
          <cell r="GH77">
            <v>75</v>
          </cell>
        </row>
        <row r="78">
          <cell r="D78">
            <v>300</v>
          </cell>
          <cell r="J78">
            <v>7</v>
          </cell>
          <cell r="GG78">
            <v>86.25</v>
          </cell>
          <cell r="GH78">
            <v>76.25</v>
          </cell>
        </row>
        <row r="79">
          <cell r="D79">
            <v>320</v>
          </cell>
          <cell r="J79">
            <v>7</v>
          </cell>
          <cell r="GG79">
            <v>88.75</v>
          </cell>
          <cell r="GH79">
            <v>78.75</v>
          </cell>
        </row>
        <row r="80">
          <cell r="D80">
            <v>340</v>
          </cell>
          <cell r="J80">
            <v>7</v>
          </cell>
          <cell r="GG80">
            <v>114</v>
          </cell>
          <cell r="GH80">
            <v>99</v>
          </cell>
        </row>
        <row r="81">
          <cell r="D81">
            <v>360</v>
          </cell>
          <cell r="J81">
            <v>7</v>
          </cell>
          <cell r="GG81">
            <v>115.5</v>
          </cell>
          <cell r="GH81">
            <v>100.5</v>
          </cell>
        </row>
        <row r="82">
          <cell r="D82">
            <v>380</v>
          </cell>
          <cell r="J82">
            <v>8</v>
          </cell>
          <cell r="GG82">
            <v>117</v>
          </cell>
          <cell r="GH82">
            <v>102</v>
          </cell>
        </row>
        <row r="83">
          <cell r="D83">
            <v>400</v>
          </cell>
          <cell r="J83">
            <v>8</v>
          </cell>
          <cell r="GG83">
            <v>125</v>
          </cell>
          <cell r="GH83">
            <v>107.5</v>
          </cell>
        </row>
        <row r="84">
          <cell r="D84">
            <v>420</v>
          </cell>
          <cell r="J84">
            <v>8</v>
          </cell>
          <cell r="GG84">
            <v>128</v>
          </cell>
          <cell r="GH84">
            <v>110.5</v>
          </cell>
        </row>
        <row r="85">
          <cell r="D85">
            <v>440</v>
          </cell>
          <cell r="J85">
            <v>9</v>
          </cell>
          <cell r="GG85">
            <v>131</v>
          </cell>
          <cell r="GH85">
            <v>113.5</v>
          </cell>
        </row>
        <row r="86">
          <cell r="D86">
            <v>460</v>
          </cell>
          <cell r="J86">
            <v>9</v>
          </cell>
          <cell r="GG86">
            <v>142.57999999999998</v>
          </cell>
          <cell r="GH86">
            <v>125.08</v>
          </cell>
        </row>
        <row r="87">
          <cell r="D87">
            <v>480</v>
          </cell>
          <cell r="J87">
            <v>9</v>
          </cell>
          <cell r="GG87">
            <v>145.83999999999997</v>
          </cell>
          <cell r="GH87">
            <v>128.33999999999997</v>
          </cell>
        </row>
        <row r="88">
          <cell r="D88">
            <v>500</v>
          </cell>
          <cell r="J88">
            <v>9</v>
          </cell>
          <cell r="GG88">
            <v>147.47</v>
          </cell>
          <cell r="GH88">
            <v>129.97</v>
          </cell>
        </row>
        <row r="89">
          <cell r="D89">
            <v>520</v>
          </cell>
          <cell r="J89">
            <v>10</v>
          </cell>
          <cell r="GG89">
            <v>157.5</v>
          </cell>
          <cell r="GH89">
            <v>140</v>
          </cell>
        </row>
        <row r="90">
          <cell r="D90">
            <v>540</v>
          </cell>
          <cell r="J90">
            <v>10</v>
          </cell>
          <cell r="GG90">
            <v>157.5</v>
          </cell>
          <cell r="GH90">
            <v>140</v>
          </cell>
        </row>
        <row r="91">
          <cell r="D91">
            <v>560</v>
          </cell>
          <cell r="J91">
            <v>10</v>
          </cell>
          <cell r="GG91">
            <v>157.5</v>
          </cell>
          <cell r="GH91">
            <v>140</v>
          </cell>
        </row>
        <row r="92">
          <cell r="D92">
            <v>580</v>
          </cell>
          <cell r="J92">
            <v>10</v>
          </cell>
          <cell r="GG92">
            <v>157.5</v>
          </cell>
          <cell r="GH92">
            <v>140</v>
          </cell>
        </row>
        <row r="93">
          <cell r="D93">
            <v>600</v>
          </cell>
          <cell r="J93">
            <v>11</v>
          </cell>
          <cell r="GG93">
            <v>162.5</v>
          </cell>
          <cell r="GH93">
            <v>142.5</v>
          </cell>
        </row>
        <row r="94">
          <cell r="D94">
            <v>620</v>
          </cell>
          <cell r="J94">
            <v>11</v>
          </cell>
          <cell r="GG94">
            <v>180</v>
          </cell>
          <cell r="GH94">
            <v>160</v>
          </cell>
        </row>
        <row r="95">
          <cell r="D95">
            <v>640</v>
          </cell>
          <cell r="J95">
            <v>11</v>
          </cell>
          <cell r="GG95">
            <v>182</v>
          </cell>
          <cell r="GH95">
            <v>162</v>
          </cell>
        </row>
        <row r="96">
          <cell r="D96">
            <v>660</v>
          </cell>
          <cell r="J96">
            <v>11</v>
          </cell>
          <cell r="GG96">
            <v>184</v>
          </cell>
          <cell r="GH96">
            <v>164</v>
          </cell>
        </row>
        <row r="97">
          <cell r="D97">
            <v>680</v>
          </cell>
          <cell r="J97">
            <v>11</v>
          </cell>
          <cell r="GG97">
            <v>186</v>
          </cell>
          <cell r="GH97">
            <v>166</v>
          </cell>
        </row>
        <row r="98">
          <cell r="D98">
            <v>700</v>
          </cell>
          <cell r="J98">
            <v>11</v>
          </cell>
          <cell r="GG98">
            <v>188</v>
          </cell>
          <cell r="GH98">
            <v>168</v>
          </cell>
        </row>
        <row r="99">
          <cell r="D99">
            <v>720</v>
          </cell>
          <cell r="J99">
            <v>11</v>
          </cell>
          <cell r="GG99">
            <v>190</v>
          </cell>
          <cell r="GH99">
            <v>170</v>
          </cell>
        </row>
        <row r="100">
          <cell r="D100">
            <v>740</v>
          </cell>
          <cell r="J100">
            <v>11</v>
          </cell>
          <cell r="GG100">
            <v>192</v>
          </cell>
          <cell r="GH100">
            <v>172</v>
          </cell>
        </row>
        <row r="101">
          <cell r="D101">
            <v>760</v>
          </cell>
          <cell r="J101">
            <v>12</v>
          </cell>
          <cell r="GG101">
            <v>213.25</v>
          </cell>
          <cell r="GH101">
            <v>193.25</v>
          </cell>
        </row>
        <row r="102">
          <cell r="D102">
            <v>780</v>
          </cell>
          <cell r="J102">
            <v>12</v>
          </cell>
          <cell r="GG102">
            <v>215.5</v>
          </cell>
          <cell r="GH102">
            <v>195.5</v>
          </cell>
        </row>
        <row r="103">
          <cell r="D103">
            <v>800</v>
          </cell>
          <cell r="J103">
            <v>12</v>
          </cell>
          <cell r="GG103">
            <v>222.75</v>
          </cell>
          <cell r="GH103">
            <v>202.75</v>
          </cell>
        </row>
        <row r="104">
          <cell r="D104">
            <v>810</v>
          </cell>
          <cell r="J104">
            <v>12</v>
          </cell>
          <cell r="GG104">
            <v>225</v>
          </cell>
          <cell r="GH104">
            <v>205</v>
          </cell>
        </row>
        <row r="105">
          <cell r="D105">
            <v>820</v>
          </cell>
          <cell r="J105">
            <v>12</v>
          </cell>
          <cell r="GG105">
            <v>229.5</v>
          </cell>
          <cell r="GH105">
            <v>209.5</v>
          </cell>
        </row>
        <row r="106">
          <cell r="D106">
            <v>830</v>
          </cell>
          <cell r="J106">
            <v>12</v>
          </cell>
          <cell r="GG106">
            <v>234</v>
          </cell>
          <cell r="GH106">
            <v>214</v>
          </cell>
        </row>
        <row r="107">
          <cell r="D107">
            <v>840</v>
          </cell>
          <cell r="J107">
            <v>12</v>
          </cell>
          <cell r="GG107">
            <v>238.5</v>
          </cell>
          <cell r="GH107">
            <v>218.5</v>
          </cell>
        </row>
        <row r="108">
          <cell r="D108">
            <v>850</v>
          </cell>
          <cell r="J108">
            <v>12</v>
          </cell>
          <cell r="GG108">
            <v>243</v>
          </cell>
          <cell r="GH108">
            <v>223</v>
          </cell>
        </row>
        <row r="109">
          <cell r="D109">
            <v>860</v>
          </cell>
          <cell r="J109">
            <v>12</v>
          </cell>
          <cell r="GG109">
            <v>270</v>
          </cell>
          <cell r="GH109">
            <v>250</v>
          </cell>
        </row>
        <row r="110">
          <cell r="D110">
            <v>870</v>
          </cell>
          <cell r="J110">
            <v>12</v>
          </cell>
          <cell r="GG110">
            <v>275</v>
          </cell>
          <cell r="GH110">
            <v>255</v>
          </cell>
        </row>
        <row r="111">
          <cell r="D111">
            <v>880</v>
          </cell>
          <cell r="J111">
            <v>12</v>
          </cell>
          <cell r="GG111">
            <v>277.5</v>
          </cell>
          <cell r="GH111">
            <v>257.5</v>
          </cell>
        </row>
        <row r="112">
          <cell r="D112">
            <v>890</v>
          </cell>
          <cell r="J112">
            <v>12</v>
          </cell>
          <cell r="GG112">
            <v>280</v>
          </cell>
          <cell r="GH112">
            <v>260</v>
          </cell>
        </row>
        <row r="113">
          <cell r="D113">
            <v>900</v>
          </cell>
          <cell r="J113">
            <v>12</v>
          </cell>
          <cell r="GG113">
            <v>282.5</v>
          </cell>
          <cell r="GH113">
            <v>262.5</v>
          </cell>
        </row>
        <row r="114">
          <cell r="D114">
            <v>910</v>
          </cell>
          <cell r="J114">
            <v>12</v>
          </cell>
          <cell r="GG114">
            <v>285</v>
          </cell>
          <cell r="GH114">
            <v>265</v>
          </cell>
        </row>
        <row r="115">
          <cell r="D115">
            <v>920</v>
          </cell>
          <cell r="J115">
            <v>12</v>
          </cell>
          <cell r="GG115">
            <v>287.5</v>
          </cell>
          <cell r="GH115">
            <v>267.5</v>
          </cell>
        </row>
        <row r="116">
          <cell r="D116">
            <v>930</v>
          </cell>
          <cell r="J116">
            <v>12</v>
          </cell>
          <cell r="GG116">
            <v>290</v>
          </cell>
          <cell r="GH116">
            <v>270</v>
          </cell>
        </row>
        <row r="117">
          <cell r="D117">
            <v>940</v>
          </cell>
          <cell r="J117">
            <v>12</v>
          </cell>
          <cell r="GG117">
            <v>292.5</v>
          </cell>
          <cell r="GH117">
            <v>272.5</v>
          </cell>
        </row>
        <row r="118">
          <cell r="D118">
            <v>950</v>
          </cell>
          <cell r="J118">
            <v>12</v>
          </cell>
          <cell r="GG118">
            <v>295</v>
          </cell>
          <cell r="GH118">
            <v>275</v>
          </cell>
        </row>
        <row r="119">
          <cell r="D119">
            <v>960</v>
          </cell>
          <cell r="J119">
            <v>12</v>
          </cell>
          <cell r="GG119">
            <v>297.5</v>
          </cell>
          <cell r="GH119">
            <v>277.5</v>
          </cell>
        </row>
        <row r="120">
          <cell r="D120">
            <v>970</v>
          </cell>
          <cell r="J120">
            <v>12</v>
          </cell>
          <cell r="GG120">
            <v>300</v>
          </cell>
          <cell r="GH120">
            <v>280</v>
          </cell>
        </row>
        <row r="121">
          <cell r="D121">
            <v>980</v>
          </cell>
          <cell r="J121">
            <v>12</v>
          </cell>
          <cell r="GG121">
            <v>305</v>
          </cell>
          <cell r="GH121">
            <v>285</v>
          </cell>
        </row>
        <row r="122">
          <cell r="D122">
            <v>990</v>
          </cell>
          <cell r="J122">
            <v>12</v>
          </cell>
          <cell r="GG122">
            <v>312.5</v>
          </cell>
          <cell r="GH122">
            <v>292.5</v>
          </cell>
        </row>
        <row r="123">
          <cell r="D123">
            <v>1000</v>
          </cell>
          <cell r="J123">
            <v>12</v>
          </cell>
          <cell r="GG123">
            <v>325</v>
          </cell>
          <cell r="GH123">
            <v>305</v>
          </cell>
        </row>
      </sheetData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C4" sqref="C4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57" t="s">
        <v>13</v>
      </c>
      <c r="C2" s="58"/>
      <c r="D2" s="58"/>
      <c r="E2" s="59"/>
    </row>
    <row r="3" spans="2:5" ht="35.1" customHeight="1" x14ac:dyDescent="0.2">
      <c r="B3" s="2" t="s">
        <v>0</v>
      </c>
      <c r="C3" s="3" t="s">
        <v>11</v>
      </c>
      <c r="D3" s="60" t="s">
        <v>1</v>
      </c>
      <c r="E3" s="62" t="s">
        <v>30</v>
      </c>
    </row>
    <row r="4" spans="2:5" ht="35.1" customHeight="1" x14ac:dyDescent="0.2">
      <c r="B4" s="2" t="s">
        <v>2</v>
      </c>
      <c r="C4" s="3" t="s">
        <v>12</v>
      </c>
      <c r="D4" s="61"/>
      <c r="E4" s="63"/>
    </row>
    <row r="5" spans="2:5" ht="35.1" customHeight="1" x14ac:dyDescent="0.2">
      <c r="B5" s="4" t="s">
        <v>3</v>
      </c>
      <c r="C5" s="64" t="s">
        <v>14</v>
      </c>
      <c r="D5" s="65"/>
      <c r="E5" s="66"/>
    </row>
    <row r="6" spans="2:5" ht="18" x14ac:dyDescent="0.2">
      <c r="B6" s="67" t="s">
        <v>4</v>
      </c>
      <c r="C6" s="68"/>
      <c r="D6" s="68"/>
      <c r="E6" s="69"/>
    </row>
    <row r="7" spans="2:5" ht="18" x14ac:dyDescent="0.2">
      <c r="B7" s="5" t="s">
        <v>5</v>
      </c>
      <c r="C7" s="6" t="s">
        <v>6</v>
      </c>
      <c r="D7" s="55" t="s">
        <v>7</v>
      </c>
      <c r="E7" s="56"/>
    </row>
    <row r="8" spans="2:5" x14ac:dyDescent="0.2">
      <c r="B8" s="7">
        <v>43409</v>
      </c>
      <c r="C8" s="8" t="s">
        <v>10</v>
      </c>
      <c r="D8" s="50" t="s">
        <v>8</v>
      </c>
      <c r="E8" s="51"/>
    </row>
    <row r="9" spans="2:5" x14ac:dyDescent="0.2">
      <c r="B9" s="7"/>
      <c r="C9" s="8"/>
      <c r="D9" s="50"/>
      <c r="E9" s="51"/>
    </row>
    <row r="10" spans="2:5" x14ac:dyDescent="0.2">
      <c r="B10" s="9"/>
      <c r="C10" s="8"/>
      <c r="D10" s="50"/>
      <c r="E10" s="51"/>
    </row>
    <row r="11" spans="2:5" x14ac:dyDescent="0.2">
      <c r="B11" s="9"/>
      <c r="C11" s="8"/>
      <c r="D11" s="50"/>
      <c r="E11" s="51"/>
    </row>
    <row r="12" spans="2:5" x14ac:dyDescent="0.2">
      <c r="B12" s="9"/>
      <c r="C12" s="8"/>
      <c r="D12" s="50"/>
      <c r="E12" s="51"/>
    </row>
    <row r="13" spans="2:5" x14ac:dyDescent="0.2">
      <c r="B13" s="9"/>
      <c r="C13" s="8"/>
      <c r="D13" s="50"/>
      <c r="E13" s="51"/>
    </row>
    <row r="14" spans="2:5" x14ac:dyDescent="0.2">
      <c r="B14" s="9"/>
      <c r="C14" s="8"/>
      <c r="D14" s="50"/>
      <c r="E14" s="51"/>
    </row>
    <row r="15" spans="2:5" x14ac:dyDescent="0.2">
      <c r="B15" s="9"/>
      <c r="C15" s="8"/>
      <c r="D15" s="50"/>
      <c r="E15" s="51"/>
    </row>
    <row r="16" spans="2:5" x14ac:dyDescent="0.2">
      <c r="B16" s="9"/>
      <c r="C16" s="8"/>
      <c r="D16" s="50"/>
      <c r="E16" s="51"/>
    </row>
    <row r="17" spans="2:5" x14ac:dyDescent="0.2">
      <c r="B17" s="9"/>
      <c r="C17" s="8"/>
      <c r="D17" s="50"/>
      <c r="E17" s="51"/>
    </row>
    <row r="18" spans="2:5" x14ac:dyDescent="0.2">
      <c r="B18" s="9"/>
      <c r="C18" s="8"/>
      <c r="D18" s="50"/>
      <c r="E18" s="51"/>
    </row>
    <row r="19" spans="2:5" x14ac:dyDescent="0.2">
      <c r="B19" s="9"/>
      <c r="C19" s="8"/>
      <c r="D19" s="50"/>
      <c r="E19" s="51"/>
    </row>
    <row r="20" spans="2:5" x14ac:dyDescent="0.2">
      <c r="B20" s="9"/>
      <c r="C20" s="8"/>
      <c r="D20" s="50"/>
      <c r="E20" s="51"/>
    </row>
    <row r="21" spans="2:5" x14ac:dyDescent="0.2">
      <c r="B21" s="9"/>
      <c r="C21" s="8"/>
      <c r="D21" s="50"/>
      <c r="E21" s="51"/>
    </row>
    <row r="22" spans="2:5" x14ac:dyDescent="0.2">
      <c r="B22" s="9"/>
      <c r="C22" s="8"/>
      <c r="D22" s="50"/>
      <c r="E22" s="51"/>
    </row>
    <row r="23" spans="2:5" x14ac:dyDescent="0.2">
      <c r="B23" s="9"/>
      <c r="C23" s="8"/>
      <c r="D23" s="50"/>
      <c r="E23" s="51"/>
    </row>
    <row r="24" spans="2:5" x14ac:dyDescent="0.2">
      <c r="B24" s="9"/>
      <c r="C24" s="8"/>
      <c r="D24" s="50"/>
      <c r="E24" s="51"/>
    </row>
    <row r="25" spans="2:5" x14ac:dyDescent="0.2">
      <c r="B25" s="9"/>
      <c r="C25" s="8"/>
      <c r="D25" s="50"/>
      <c r="E25" s="51"/>
    </row>
    <row r="26" spans="2:5" x14ac:dyDescent="0.2">
      <c r="B26" s="9"/>
      <c r="C26" s="8"/>
      <c r="D26" s="50"/>
      <c r="E26" s="51"/>
    </row>
    <row r="27" spans="2:5" x14ac:dyDescent="0.2">
      <c r="B27" s="9"/>
      <c r="C27" s="8"/>
      <c r="D27" s="50"/>
      <c r="E27" s="51"/>
    </row>
    <row r="28" spans="2:5" ht="18" thickBot="1" x14ac:dyDescent="0.25">
      <c r="B28" s="10"/>
      <c r="C28" s="11"/>
      <c r="D28" s="52"/>
      <c r="E28" s="53"/>
    </row>
    <row r="30" spans="2:5" x14ac:dyDescent="0.2">
      <c r="B30" s="54" t="s">
        <v>9</v>
      </c>
      <c r="C30" s="54"/>
      <c r="D30" s="54"/>
      <c r="E30" s="54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6809A-504D-4472-9910-21481D0F0D17}">
  <dimension ref="S3:X24"/>
  <sheetViews>
    <sheetView topLeftCell="B1" workbookViewId="0">
      <selection activeCell="U34" sqref="U34"/>
    </sheetView>
  </sheetViews>
  <sheetFormatPr defaultRowHeight="14.25" x14ac:dyDescent="0.2"/>
  <sheetData>
    <row r="3" spans="19:24" ht="20.25" x14ac:dyDescent="0.2">
      <c r="S3" s="70" t="s">
        <v>241</v>
      </c>
      <c r="T3" s="70"/>
      <c r="U3" s="70"/>
      <c r="V3" s="70"/>
      <c r="W3" s="70"/>
      <c r="X3" s="70"/>
    </row>
    <row r="4" spans="19:24" x14ac:dyDescent="0.2">
      <c r="T4" t="s">
        <v>242</v>
      </c>
    </row>
    <row r="5" spans="19:24" x14ac:dyDescent="0.2">
      <c r="T5" t="s">
        <v>243</v>
      </c>
    </row>
    <row r="6" spans="19:24" x14ac:dyDescent="0.2">
      <c r="S6" t="s">
        <v>244</v>
      </c>
    </row>
    <row r="7" spans="19:24" x14ac:dyDescent="0.2">
      <c r="S7" t="s">
        <v>733</v>
      </c>
    </row>
    <row r="8" spans="19:24" x14ac:dyDescent="0.2">
      <c r="S8" t="s">
        <v>246</v>
      </c>
      <c r="V8" t="s">
        <v>247</v>
      </c>
    </row>
    <row r="9" spans="19:24" x14ac:dyDescent="0.2">
      <c r="S9" t="s">
        <v>245</v>
      </c>
      <c r="V9" t="s">
        <v>248</v>
      </c>
    </row>
    <row r="11" spans="19:24" x14ac:dyDescent="0.2">
      <c r="S11" t="s">
        <v>249</v>
      </c>
      <c r="W11" t="s">
        <v>255</v>
      </c>
    </row>
    <row r="12" spans="19:24" x14ac:dyDescent="0.2">
      <c r="S12" t="s">
        <v>250</v>
      </c>
    </row>
    <row r="13" spans="19:24" x14ac:dyDescent="0.2">
      <c r="S13" t="s">
        <v>251</v>
      </c>
    </row>
    <row r="14" spans="19:24" x14ac:dyDescent="0.2">
      <c r="S14" t="s">
        <v>252</v>
      </c>
    </row>
    <row r="15" spans="19:24" x14ac:dyDescent="0.2">
      <c r="S15" t="s">
        <v>253</v>
      </c>
    </row>
    <row r="16" spans="19:24" x14ac:dyDescent="0.2">
      <c r="S16" t="s">
        <v>254</v>
      </c>
    </row>
    <row r="18" spans="19:19" x14ac:dyDescent="0.2">
      <c r="S18" t="s">
        <v>256</v>
      </c>
    </row>
    <row r="19" spans="19:19" x14ac:dyDescent="0.2">
      <c r="S19" t="s">
        <v>359</v>
      </c>
    </row>
    <row r="21" spans="19:19" x14ac:dyDescent="0.2">
      <c r="S21" t="s">
        <v>357</v>
      </c>
    </row>
    <row r="22" spans="19:19" x14ac:dyDescent="0.2">
      <c r="S22" t="s">
        <v>360</v>
      </c>
    </row>
    <row r="23" spans="19:19" x14ac:dyDescent="0.2">
      <c r="S23" t="s">
        <v>362</v>
      </c>
    </row>
    <row r="24" spans="19:19" x14ac:dyDescent="0.2">
      <c r="S24" t="s">
        <v>361</v>
      </c>
    </row>
  </sheetData>
  <mergeCells count="1">
    <mergeCell ref="S3:X3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5101-042F-482C-9648-89F473111B9D}">
  <dimension ref="A2:AN2004"/>
  <sheetViews>
    <sheetView tabSelected="1" workbookViewId="0">
      <selection activeCell="M5" sqref="M5:M29"/>
    </sheetView>
  </sheetViews>
  <sheetFormatPr defaultRowHeight="14.25" x14ac:dyDescent="0.2"/>
  <cols>
    <col min="2" max="2" width="8" customWidth="1"/>
    <col min="3" max="4" width="10.875" customWidth="1"/>
    <col min="5" max="5" width="10.875" style="49" customWidth="1"/>
    <col min="6" max="6" width="10.875" style="35" customWidth="1"/>
    <col min="7" max="7" width="10.875" style="49" customWidth="1"/>
    <col min="10" max="10" width="10.25" customWidth="1"/>
    <col min="12" max="18" width="9" style="49"/>
    <col min="19" max="19" width="10.625" customWidth="1"/>
    <col min="20" max="20" width="10" customWidth="1"/>
    <col min="21" max="21" width="7.875" customWidth="1"/>
    <col min="22" max="22" width="15.5" customWidth="1"/>
    <col min="23" max="23" width="18.75" customWidth="1"/>
    <col min="24" max="24" width="17" customWidth="1"/>
    <col min="25" max="25" width="17.75" customWidth="1"/>
    <col min="26" max="26" width="26.5" customWidth="1"/>
    <col min="27" max="28" width="9" style="49"/>
    <col min="29" max="29" width="9.125" customWidth="1"/>
    <col min="30" max="30" width="8.875" customWidth="1"/>
    <col min="31" max="31" width="11.25" customWidth="1"/>
    <col min="32" max="32" width="46.875" customWidth="1"/>
    <col min="33" max="33" width="8.875" customWidth="1"/>
    <col min="38" max="38" width="28.875" customWidth="1"/>
    <col min="39" max="39" width="40.625" customWidth="1"/>
    <col min="40" max="40" width="40.75" customWidth="1"/>
  </cols>
  <sheetData>
    <row r="2" spans="1:40" ht="16.5" x14ac:dyDescent="0.2">
      <c r="A2" s="17" t="s">
        <v>758</v>
      </c>
      <c r="B2" s="14">
        <v>100</v>
      </c>
    </row>
    <row r="3" spans="1:40" ht="20.25" x14ac:dyDescent="0.2">
      <c r="AC3" s="70" t="s">
        <v>761</v>
      </c>
      <c r="AD3" s="70"/>
      <c r="AE3" s="70"/>
      <c r="AF3" s="70"/>
    </row>
    <row r="4" spans="1:40" ht="15" x14ac:dyDescent="0.2">
      <c r="A4" s="16" t="s">
        <v>98</v>
      </c>
      <c r="B4" s="16" t="s">
        <v>99</v>
      </c>
      <c r="C4" s="16" t="s">
        <v>548</v>
      </c>
      <c r="D4" s="16" t="s">
        <v>861</v>
      </c>
      <c r="E4" s="16" t="s">
        <v>862</v>
      </c>
      <c r="F4" s="16" t="s">
        <v>792</v>
      </c>
      <c r="G4" s="16" t="s">
        <v>864</v>
      </c>
      <c r="I4" s="16" t="s">
        <v>550</v>
      </c>
      <c r="J4" s="16" t="s">
        <v>551</v>
      </c>
      <c r="L4" s="16" t="s">
        <v>861</v>
      </c>
      <c r="M4" s="16" t="s">
        <v>863</v>
      </c>
      <c r="O4" s="16" t="s">
        <v>864</v>
      </c>
      <c r="P4" s="16" t="s">
        <v>871</v>
      </c>
      <c r="Q4" s="16" t="s">
        <v>872</v>
      </c>
      <c r="S4" s="16" t="s">
        <v>164</v>
      </c>
      <c r="T4" s="16" t="s">
        <v>190</v>
      </c>
      <c r="U4" s="16" t="s">
        <v>204</v>
      </c>
      <c r="V4" s="16" t="s">
        <v>191</v>
      </c>
      <c r="W4" s="16" t="s">
        <v>192</v>
      </c>
      <c r="X4" s="16" t="s">
        <v>193</v>
      </c>
      <c r="Y4" s="16" t="s">
        <v>195</v>
      </c>
      <c r="Z4" s="16" t="s">
        <v>406</v>
      </c>
      <c r="AC4" s="16" t="s">
        <v>762</v>
      </c>
      <c r="AD4" s="16" t="s">
        <v>763</v>
      </c>
      <c r="AE4" s="16" t="s">
        <v>765</v>
      </c>
      <c r="AF4" s="16" t="s">
        <v>764</v>
      </c>
      <c r="AI4" s="16" t="s">
        <v>100</v>
      </c>
      <c r="AJ4" s="16" t="s">
        <v>422</v>
      </c>
      <c r="AK4" s="16" t="s">
        <v>110</v>
      </c>
      <c r="AL4" s="16" t="s">
        <v>111</v>
      </c>
      <c r="AM4" s="16" t="s">
        <v>118</v>
      </c>
      <c r="AN4" s="16" t="s">
        <v>119</v>
      </c>
    </row>
    <row r="5" spans="1:40" ht="16.5" x14ac:dyDescent="0.2">
      <c r="A5" s="14">
        <v>0</v>
      </c>
      <c r="B5" s="14">
        <v>0</v>
      </c>
      <c r="C5" s="14">
        <v>0</v>
      </c>
      <c r="D5" s="14"/>
      <c r="E5" s="14"/>
      <c r="F5" s="14"/>
      <c r="G5" s="14"/>
      <c r="I5" s="14">
        <v>1</v>
      </c>
      <c r="J5" s="18">
        <f>INDEX(节奏规划!$C$6:$C$105,MATCH(I5,节奏规划!$B$5:$B$105,1))</f>
        <v>0.01</v>
      </c>
      <c r="L5" s="14">
        <v>1</v>
      </c>
      <c r="M5" s="14">
        <v>10</v>
      </c>
      <c r="O5" s="14" t="s">
        <v>865</v>
      </c>
      <c r="P5" s="14">
        <v>40</v>
      </c>
      <c r="Q5" s="14">
        <v>79</v>
      </c>
      <c r="S5">
        <v>0</v>
      </c>
      <c r="T5" t="s">
        <v>165</v>
      </c>
      <c r="U5" s="20">
        <v>0</v>
      </c>
      <c r="AC5" s="14">
        <v>1</v>
      </c>
      <c r="AD5" s="14">
        <v>6</v>
      </c>
      <c r="AE5" s="14" t="s">
        <v>766</v>
      </c>
      <c r="AF5" s="14"/>
      <c r="AI5">
        <v>1</v>
      </c>
      <c r="AJ5">
        <v>5</v>
      </c>
      <c r="AK5">
        <v>1.2</v>
      </c>
      <c r="AL5" t="s">
        <v>405</v>
      </c>
      <c r="AM5" t="s">
        <v>405</v>
      </c>
      <c r="AN5" t="s">
        <v>405</v>
      </c>
    </row>
    <row r="6" spans="1:40" ht="16.5" x14ac:dyDescent="0.2">
      <c r="A6" s="14">
        <v>1</v>
      </c>
      <c r="B6" s="14">
        <v>100</v>
      </c>
      <c r="C6" s="18">
        <f>1/B6</f>
        <v>0.01</v>
      </c>
      <c r="D6" s="14">
        <v>3</v>
      </c>
      <c r="E6" s="14">
        <v>3</v>
      </c>
      <c r="F6" s="14">
        <v>5</v>
      </c>
      <c r="G6" s="14"/>
      <c r="I6" s="14">
        <v>2</v>
      </c>
      <c r="J6" s="18">
        <f>INDEX(节奏规划!$C$6:$C$105,MATCH(I6,节奏规划!$B$5:$B$105,1))</f>
        <v>0.01</v>
      </c>
      <c r="L6" s="14">
        <v>2</v>
      </c>
      <c r="M6" s="14">
        <v>40</v>
      </c>
      <c r="O6" s="14" t="s">
        <v>866</v>
      </c>
      <c r="P6" s="14">
        <v>80</v>
      </c>
      <c r="Q6" s="14">
        <v>199</v>
      </c>
      <c r="S6">
        <v>1</v>
      </c>
      <c r="T6" t="s">
        <v>166</v>
      </c>
      <c r="U6" s="20">
        <v>0.02</v>
      </c>
      <c r="V6" t="s">
        <v>409</v>
      </c>
      <c r="W6" t="s">
        <v>410</v>
      </c>
      <c r="Z6" t="s">
        <v>407</v>
      </c>
      <c r="AC6" s="14">
        <v>2</v>
      </c>
      <c r="AD6" s="14">
        <v>30</v>
      </c>
      <c r="AE6" s="14" t="s">
        <v>766</v>
      </c>
      <c r="AF6" s="14"/>
      <c r="AI6">
        <v>2</v>
      </c>
      <c r="AJ6">
        <v>30</v>
      </c>
      <c r="AK6">
        <v>1.44</v>
      </c>
      <c r="AL6" t="s">
        <v>516</v>
      </c>
      <c r="AM6" t="s">
        <v>516</v>
      </c>
      <c r="AN6" t="s">
        <v>516</v>
      </c>
    </row>
    <row r="7" spans="1:40" ht="16.5" x14ac:dyDescent="0.2">
      <c r="A7" s="14">
        <v>2</v>
      </c>
      <c r="B7" s="14">
        <v>150</v>
      </c>
      <c r="C7" s="18">
        <f t="shared" ref="C7:C70" si="0">1/B7</f>
        <v>6.6666666666666671E-3</v>
      </c>
      <c r="D7" s="14">
        <v>4</v>
      </c>
      <c r="E7" s="14">
        <v>4</v>
      </c>
      <c r="F7" s="14"/>
      <c r="G7" s="14"/>
      <c r="I7" s="14">
        <v>3</v>
      </c>
      <c r="J7" s="18">
        <f>INDEX(节奏规划!$C$6:$C$105,MATCH(I7,节奏规划!$B$5:$B$105,1))</f>
        <v>0.01</v>
      </c>
      <c r="L7" s="14">
        <v>3</v>
      </c>
      <c r="M7" s="14">
        <v>80</v>
      </c>
      <c r="O7" s="14" t="s">
        <v>867</v>
      </c>
      <c r="P7" s="14">
        <v>200</v>
      </c>
      <c r="Q7" s="14">
        <v>349</v>
      </c>
      <c r="S7">
        <v>2</v>
      </c>
      <c r="T7" t="s">
        <v>167</v>
      </c>
      <c r="U7" s="20">
        <v>0.05</v>
      </c>
      <c r="V7" t="s">
        <v>420</v>
      </c>
      <c r="W7" t="s">
        <v>411</v>
      </c>
      <c r="X7" t="s">
        <v>412</v>
      </c>
      <c r="Z7" t="s">
        <v>424</v>
      </c>
      <c r="AC7" s="14">
        <v>3</v>
      </c>
      <c r="AD7" s="14">
        <v>60</v>
      </c>
      <c r="AE7" s="14" t="s">
        <v>766</v>
      </c>
      <c r="AF7" s="14" t="s">
        <v>829</v>
      </c>
      <c r="AI7">
        <v>3</v>
      </c>
      <c r="AJ7">
        <v>60</v>
      </c>
      <c r="AK7">
        <v>1.73</v>
      </c>
      <c r="AL7" t="s">
        <v>523</v>
      </c>
      <c r="AM7" t="s">
        <v>523</v>
      </c>
      <c r="AN7" t="s">
        <v>523</v>
      </c>
    </row>
    <row r="8" spans="1:40" ht="16.5" x14ac:dyDescent="0.2">
      <c r="A8" s="14">
        <v>3</v>
      </c>
      <c r="B8" s="14">
        <v>200</v>
      </c>
      <c r="C8" s="18">
        <f t="shared" si="0"/>
        <v>5.0000000000000001E-3</v>
      </c>
      <c r="D8" s="14">
        <v>5</v>
      </c>
      <c r="E8" s="14">
        <v>5</v>
      </c>
      <c r="F8" s="14"/>
      <c r="G8" s="14"/>
      <c r="I8" s="14">
        <v>4</v>
      </c>
      <c r="J8" s="18">
        <f>INDEX(节奏规划!$C$6:$C$105,MATCH(I8,节奏规划!$B$5:$B$105,1))</f>
        <v>0.01</v>
      </c>
      <c r="L8" s="14">
        <v>4</v>
      </c>
      <c r="M8" s="14">
        <v>120</v>
      </c>
      <c r="O8" s="14" t="s">
        <v>868</v>
      </c>
      <c r="P8" s="14">
        <v>350</v>
      </c>
      <c r="Q8" s="14">
        <v>499</v>
      </c>
      <c r="S8">
        <v>3</v>
      </c>
      <c r="T8" t="s">
        <v>168</v>
      </c>
      <c r="U8" s="20">
        <v>7.0000000000000007E-2</v>
      </c>
      <c r="V8" t="s">
        <v>414</v>
      </c>
      <c r="W8" t="s">
        <v>413</v>
      </c>
      <c r="X8" t="s">
        <v>533</v>
      </c>
      <c r="Z8" t="s">
        <v>423</v>
      </c>
      <c r="AC8" s="14">
        <v>4</v>
      </c>
      <c r="AD8" s="14">
        <v>100</v>
      </c>
      <c r="AE8" s="14" t="s">
        <v>766</v>
      </c>
      <c r="AF8" s="14" t="s">
        <v>768</v>
      </c>
      <c r="AI8">
        <v>4</v>
      </c>
      <c r="AJ8">
        <v>80</v>
      </c>
      <c r="AK8">
        <v>2.02</v>
      </c>
      <c r="AL8" t="s">
        <v>103</v>
      </c>
      <c r="AM8" t="s">
        <v>517</v>
      </c>
      <c r="AN8" t="s">
        <v>517</v>
      </c>
    </row>
    <row r="9" spans="1:40" ht="16.5" x14ac:dyDescent="0.2">
      <c r="A9" s="14">
        <v>4</v>
      </c>
      <c r="B9" s="14">
        <v>240</v>
      </c>
      <c r="C9" s="18">
        <f t="shared" si="0"/>
        <v>4.1666666666666666E-3</v>
      </c>
      <c r="D9" s="14">
        <v>6</v>
      </c>
      <c r="E9" s="14">
        <v>5</v>
      </c>
      <c r="F9" s="14"/>
      <c r="G9" s="14"/>
      <c r="I9" s="14">
        <v>5</v>
      </c>
      <c r="J9" s="18">
        <f>INDEX(节奏规划!$C$6:$C$105,MATCH(I9,节奏规划!$B$5:$B$105,1))</f>
        <v>0.01</v>
      </c>
      <c r="L9" s="14">
        <v>5</v>
      </c>
      <c r="M9" s="14">
        <v>180</v>
      </c>
      <c r="O9" s="14" t="s">
        <v>869</v>
      </c>
      <c r="P9" s="14">
        <v>500</v>
      </c>
      <c r="Q9" s="14">
        <v>799</v>
      </c>
      <c r="S9">
        <v>4</v>
      </c>
      <c r="T9" t="s">
        <v>169</v>
      </c>
      <c r="U9" s="20">
        <v>0.1</v>
      </c>
      <c r="V9" t="s">
        <v>415</v>
      </c>
      <c r="W9" t="s">
        <v>419</v>
      </c>
      <c r="X9" t="s">
        <v>507</v>
      </c>
      <c r="Z9" t="s">
        <v>456</v>
      </c>
      <c r="AC9" s="14">
        <v>5</v>
      </c>
      <c r="AD9" s="14">
        <v>200</v>
      </c>
      <c r="AE9" s="14"/>
      <c r="AF9" s="14" t="s">
        <v>830</v>
      </c>
      <c r="AI9">
        <v>5</v>
      </c>
      <c r="AJ9">
        <v>120</v>
      </c>
      <c r="AK9">
        <v>2.34</v>
      </c>
      <c r="AL9" t="s">
        <v>517</v>
      </c>
      <c r="AM9" t="s">
        <v>112</v>
      </c>
      <c r="AN9" t="s">
        <v>122</v>
      </c>
    </row>
    <row r="10" spans="1:40" ht="16.5" x14ac:dyDescent="0.2">
      <c r="A10" s="14">
        <v>5</v>
      </c>
      <c r="B10" s="14">
        <v>280</v>
      </c>
      <c r="C10" s="18">
        <f t="shared" si="0"/>
        <v>3.5714285714285713E-3</v>
      </c>
      <c r="D10" s="14">
        <v>6</v>
      </c>
      <c r="E10" s="14">
        <v>6</v>
      </c>
      <c r="F10" s="14"/>
      <c r="G10" s="14"/>
      <c r="I10" s="14">
        <v>6</v>
      </c>
      <c r="J10" s="18">
        <f>INDEX(节奏规划!$C$6:$C$105,MATCH(I10,节奏规划!$B$5:$B$105,1))</f>
        <v>0.01</v>
      </c>
      <c r="L10" s="14">
        <v>6</v>
      </c>
      <c r="M10" s="14">
        <v>250</v>
      </c>
      <c r="O10" s="14" t="s">
        <v>870</v>
      </c>
      <c r="P10" s="14">
        <v>800</v>
      </c>
      <c r="Q10" s="14">
        <v>999</v>
      </c>
      <c r="S10">
        <v>5</v>
      </c>
      <c r="T10" t="s">
        <v>170</v>
      </c>
      <c r="U10" s="20">
        <v>0.15</v>
      </c>
      <c r="V10" t="s">
        <v>416</v>
      </c>
      <c r="W10" t="s">
        <v>421</v>
      </c>
      <c r="X10" t="s">
        <v>534</v>
      </c>
      <c r="Y10" t="s">
        <v>535</v>
      </c>
      <c r="Z10" t="s">
        <v>457</v>
      </c>
      <c r="AC10" s="14">
        <v>6</v>
      </c>
      <c r="AD10" s="14">
        <v>300</v>
      </c>
      <c r="AE10" s="14"/>
      <c r="AF10" s="14"/>
      <c r="AI10">
        <v>6</v>
      </c>
      <c r="AJ10">
        <v>180</v>
      </c>
      <c r="AK10">
        <v>2.69</v>
      </c>
      <c r="AL10" t="s">
        <v>518</v>
      </c>
      <c r="AM10" t="s">
        <v>113</v>
      </c>
      <c r="AN10" t="s">
        <v>123</v>
      </c>
    </row>
    <row r="11" spans="1:40" ht="16.5" x14ac:dyDescent="0.2">
      <c r="A11" s="14">
        <v>6</v>
      </c>
      <c r="B11" s="14">
        <v>320</v>
      </c>
      <c r="C11" s="18">
        <f t="shared" si="0"/>
        <v>3.1250000000000002E-3</v>
      </c>
      <c r="D11" s="14">
        <v>7</v>
      </c>
      <c r="E11" s="14">
        <v>6</v>
      </c>
      <c r="F11" s="14"/>
      <c r="G11" s="14"/>
      <c r="I11" s="14">
        <v>7</v>
      </c>
      <c r="J11" s="18">
        <f>INDEX(节奏规划!$C$6:$C$105,MATCH(I11,节奏规划!$B$5:$B$105,1))</f>
        <v>0.01</v>
      </c>
      <c r="L11" s="14">
        <v>7</v>
      </c>
      <c r="M11" s="14">
        <v>300</v>
      </c>
      <c r="O11" s="14" t="s">
        <v>873</v>
      </c>
      <c r="P11" s="14">
        <v>1000</v>
      </c>
      <c r="Q11" s="14">
        <v>2000</v>
      </c>
      <c r="S11">
        <v>6</v>
      </c>
      <c r="T11" t="s">
        <v>171</v>
      </c>
      <c r="U11" s="20">
        <v>0.2</v>
      </c>
      <c r="V11" t="s">
        <v>417</v>
      </c>
      <c r="W11" t="s">
        <v>418</v>
      </c>
      <c r="X11" t="s">
        <v>408</v>
      </c>
      <c r="Y11" t="s">
        <v>506</v>
      </c>
      <c r="Z11" t="s">
        <v>458</v>
      </c>
      <c r="AC11" s="14">
        <v>7</v>
      </c>
      <c r="AD11" s="14">
        <v>500</v>
      </c>
      <c r="AE11" s="14"/>
      <c r="AF11" s="14" t="s">
        <v>769</v>
      </c>
      <c r="AI11">
        <v>7</v>
      </c>
      <c r="AJ11">
        <v>250</v>
      </c>
      <c r="AK11">
        <v>3.11</v>
      </c>
      <c r="AL11" t="s">
        <v>519</v>
      </c>
      <c r="AM11" t="s">
        <v>519</v>
      </c>
      <c r="AN11" t="s">
        <v>519</v>
      </c>
    </row>
    <row r="12" spans="1:40" ht="16.5" x14ac:dyDescent="0.2">
      <c r="A12" s="14">
        <v>7</v>
      </c>
      <c r="B12" s="14">
        <v>360</v>
      </c>
      <c r="C12" s="18">
        <f t="shared" si="0"/>
        <v>2.7777777777777779E-3</v>
      </c>
      <c r="D12" s="14">
        <v>7</v>
      </c>
      <c r="E12" s="14">
        <v>6</v>
      </c>
      <c r="F12" s="14"/>
      <c r="G12" s="14"/>
      <c r="I12" s="14">
        <v>8</v>
      </c>
      <c r="J12" s="18">
        <f>INDEX(节奏规划!$C$6:$C$105,MATCH(I12,节奏规划!$B$5:$B$105,1))</f>
        <v>0.01</v>
      </c>
      <c r="L12" s="14">
        <v>8</v>
      </c>
      <c r="M12" s="14">
        <v>350</v>
      </c>
      <c r="S12">
        <v>7</v>
      </c>
      <c r="T12" t="s">
        <v>172</v>
      </c>
      <c r="U12" s="20">
        <v>0.25</v>
      </c>
      <c r="V12" t="s">
        <v>432</v>
      </c>
      <c r="W12" t="s">
        <v>426</v>
      </c>
      <c r="X12" t="s">
        <v>427</v>
      </c>
      <c r="Y12" t="s">
        <v>428</v>
      </c>
      <c r="Z12" t="s">
        <v>459</v>
      </c>
      <c r="AC12" s="14">
        <v>8</v>
      </c>
      <c r="AD12" s="14">
        <v>700</v>
      </c>
      <c r="AE12" s="14"/>
      <c r="AF12" s="14" t="s">
        <v>831</v>
      </c>
      <c r="AI12">
        <v>8</v>
      </c>
      <c r="AJ12">
        <v>300</v>
      </c>
      <c r="AK12">
        <v>3.42</v>
      </c>
      <c r="AL12" t="s">
        <v>105</v>
      </c>
      <c r="AM12" t="s">
        <v>115</v>
      </c>
      <c r="AN12" t="s">
        <v>520</v>
      </c>
    </row>
    <row r="13" spans="1:40" ht="16.5" x14ac:dyDescent="0.2">
      <c r="A13" s="14">
        <v>8</v>
      </c>
      <c r="B13" s="14">
        <v>400</v>
      </c>
      <c r="C13" s="18">
        <f t="shared" si="0"/>
        <v>2.5000000000000001E-3</v>
      </c>
      <c r="D13" s="14">
        <v>7</v>
      </c>
      <c r="E13" s="14">
        <v>7</v>
      </c>
      <c r="F13" s="14"/>
      <c r="G13" s="14"/>
      <c r="I13" s="14">
        <v>9</v>
      </c>
      <c r="J13" s="18">
        <f>INDEX(节奏规划!$C$6:$C$105,MATCH(I13,节奏规划!$B$5:$B$105,1))</f>
        <v>0.01</v>
      </c>
      <c r="L13" s="14">
        <v>9</v>
      </c>
      <c r="M13" s="14">
        <v>400</v>
      </c>
      <c r="S13">
        <v>8</v>
      </c>
      <c r="T13" t="s">
        <v>173</v>
      </c>
      <c r="U13" s="20">
        <v>0.35</v>
      </c>
      <c r="V13" t="s">
        <v>433</v>
      </c>
      <c r="W13" t="s">
        <v>468</v>
      </c>
      <c r="X13" t="s">
        <v>505</v>
      </c>
      <c r="Y13" t="s">
        <v>429</v>
      </c>
      <c r="Z13" t="s">
        <v>460</v>
      </c>
      <c r="AC13" s="14">
        <v>9</v>
      </c>
      <c r="AD13" s="14">
        <v>1000</v>
      </c>
      <c r="AE13" s="14"/>
      <c r="AF13" s="14"/>
      <c r="AI13">
        <v>9</v>
      </c>
      <c r="AJ13">
        <v>350</v>
      </c>
      <c r="AK13">
        <v>3.76</v>
      </c>
      <c r="AL13" t="s">
        <v>524</v>
      </c>
      <c r="AM13" t="s">
        <v>526</v>
      </c>
      <c r="AN13" t="s">
        <v>525</v>
      </c>
    </row>
    <row r="14" spans="1:40" ht="16.5" x14ac:dyDescent="0.2">
      <c r="A14" s="14">
        <v>9</v>
      </c>
      <c r="B14" s="14">
        <v>440</v>
      </c>
      <c r="C14" s="18">
        <f t="shared" si="0"/>
        <v>2.2727272727272726E-3</v>
      </c>
      <c r="D14" s="14">
        <v>8</v>
      </c>
      <c r="E14" s="14">
        <v>7</v>
      </c>
      <c r="F14" s="14"/>
      <c r="G14" s="14"/>
      <c r="I14" s="14">
        <v>10</v>
      </c>
      <c r="J14" s="18">
        <f>INDEX(节奏规划!$C$6:$C$105,MATCH(I14,节奏规划!$B$5:$B$105,1))</f>
        <v>0.01</v>
      </c>
      <c r="L14" s="14">
        <v>10</v>
      </c>
      <c r="M14" s="14">
        <v>500</v>
      </c>
      <c r="S14">
        <v>9</v>
      </c>
      <c r="T14" t="s">
        <v>174</v>
      </c>
      <c r="U14" s="20">
        <v>0.45</v>
      </c>
      <c r="V14" t="s">
        <v>434</v>
      </c>
      <c r="W14" t="s">
        <v>469</v>
      </c>
      <c r="X14" t="s">
        <v>470</v>
      </c>
      <c r="Y14" t="s">
        <v>425</v>
      </c>
      <c r="Z14" t="s">
        <v>461</v>
      </c>
      <c r="AC14" s="14">
        <v>10</v>
      </c>
      <c r="AD14" s="14">
        <v>1500</v>
      </c>
      <c r="AE14" s="14"/>
      <c r="AF14" s="14"/>
      <c r="AI14">
        <v>10</v>
      </c>
      <c r="AJ14">
        <v>400</v>
      </c>
      <c r="AK14">
        <v>4.1399999999999997</v>
      </c>
      <c r="AL14" t="s">
        <v>527</v>
      </c>
      <c r="AM14" t="s">
        <v>528</v>
      </c>
      <c r="AN14" t="s">
        <v>529</v>
      </c>
    </row>
    <row r="15" spans="1:40" ht="16.5" x14ac:dyDescent="0.2">
      <c r="A15" s="14">
        <v>10</v>
      </c>
      <c r="B15" s="14">
        <v>480</v>
      </c>
      <c r="C15" s="18">
        <f t="shared" si="0"/>
        <v>2.0833333333333333E-3</v>
      </c>
      <c r="D15" s="14">
        <v>8</v>
      </c>
      <c r="E15" s="14">
        <v>7</v>
      </c>
      <c r="F15" s="14"/>
      <c r="G15" s="14"/>
      <c r="I15" s="14">
        <v>11</v>
      </c>
      <c r="J15" s="18">
        <f>INDEX(节奏规划!$C$6:$C$105,MATCH(I15,节奏规划!$B$5:$B$105,1))</f>
        <v>0.01</v>
      </c>
      <c r="L15" s="14">
        <v>11</v>
      </c>
      <c r="M15" s="14">
        <v>600</v>
      </c>
      <c r="S15">
        <v>10</v>
      </c>
      <c r="T15" t="s">
        <v>175</v>
      </c>
      <c r="U15" s="20">
        <v>0.5</v>
      </c>
      <c r="V15" t="s">
        <v>435</v>
      </c>
      <c r="W15" t="s">
        <v>471</v>
      </c>
      <c r="X15" t="s">
        <v>508</v>
      </c>
      <c r="Y15" t="s">
        <v>430</v>
      </c>
      <c r="Z15" t="s">
        <v>462</v>
      </c>
      <c r="AC15" s="14">
        <v>11</v>
      </c>
      <c r="AD15" s="14">
        <v>2000</v>
      </c>
      <c r="AE15" s="14"/>
      <c r="AF15" s="14"/>
      <c r="AI15">
        <v>11</v>
      </c>
      <c r="AJ15">
        <v>450</v>
      </c>
      <c r="AK15">
        <v>4.55</v>
      </c>
      <c r="AL15" t="s">
        <v>519</v>
      </c>
      <c r="AM15" t="s">
        <v>521</v>
      </c>
      <c r="AN15" t="s">
        <v>522</v>
      </c>
    </row>
    <row r="16" spans="1:40" ht="16.5" x14ac:dyDescent="0.2">
      <c r="A16" s="14">
        <v>11</v>
      </c>
      <c r="B16" s="14">
        <v>520</v>
      </c>
      <c r="C16" s="18">
        <f t="shared" si="0"/>
        <v>1.9230769230769232E-3</v>
      </c>
      <c r="D16" s="14">
        <v>8</v>
      </c>
      <c r="E16" s="14">
        <v>8</v>
      </c>
      <c r="F16" s="14"/>
      <c r="G16" s="14"/>
      <c r="I16" s="14">
        <v>12</v>
      </c>
      <c r="J16" s="18">
        <f>INDEX(节奏规划!$C$6:$C$105,MATCH(I16,节奏规划!$B$5:$B$105,1))</f>
        <v>0.01</v>
      </c>
      <c r="L16" s="14">
        <v>12</v>
      </c>
      <c r="M16" s="14">
        <v>700</v>
      </c>
      <c r="S16">
        <v>11</v>
      </c>
      <c r="T16" t="s">
        <v>176</v>
      </c>
      <c r="U16" s="20">
        <v>0.55000000000000004</v>
      </c>
      <c r="V16" t="s">
        <v>437</v>
      </c>
      <c r="W16" t="s">
        <v>472</v>
      </c>
      <c r="X16" t="s">
        <v>473</v>
      </c>
      <c r="Y16" t="s">
        <v>431</v>
      </c>
      <c r="Z16" t="s">
        <v>463</v>
      </c>
      <c r="AC16" s="14">
        <v>12</v>
      </c>
      <c r="AD16" s="14">
        <v>3000</v>
      </c>
      <c r="AE16" s="14"/>
      <c r="AF16" s="14"/>
      <c r="AI16">
        <v>12</v>
      </c>
      <c r="AJ16">
        <v>500</v>
      </c>
      <c r="AK16">
        <v>5.01</v>
      </c>
      <c r="AL16" t="s">
        <v>532</v>
      </c>
      <c r="AM16" t="s">
        <v>530</v>
      </c>
      <c r="AN16" t="s">
        <v>531</v>
      </c>
    </row>
    <row r="17" spans="1:33" ht="16.5" x14ac:dyDescent="0.2">
      <c r="A17" s="14">
        <v>12</v>
      </c>
      <c r="B17" s="14">
        <v>550</v>
      </c>
      <c r="C17" s="18">
        <f t="shared" si="0"/>
        <v>1.8181818181818182E-3</v>
      </c>
      <c r="D17" s="14">
        <v>9</v>
      </c>
      <c r="E17" s="14">
        <v>8</v>
      </c>
      <c r="F17" s="14"/>
      <c r="G17" s="14"/>
      <c r="I17" s="14">
        <v>13</v>
      </c>
      <c r="J17" s="18">
        <f>INDEX(节奏规划!$C$6:$C$105,MATCH(I17,节奏规划!$B$5:$B$105,1))</f>
        <v>0.01</v>
      </c>
      <c r="L17" s="14">
        <v>13</v>
      </c>
      <c r="M17" s="14">
        <v>800</v>
      </c>
      <c r="S17">
        <v>12</v>
      </c>
      <c r="T17" t="s">
        <v>177</v>
      </c>
      <c r="U17" s="20">
        <v>0.6</v>
      </c>
      <c r="V17" t="s">
        <v>436</v>
      </c>
      <c r="W17" t="s">
        <v>474</v>
      </c>
      <c r="X17" t="s">
        <v>509</v>
      </c>
      <c r="Z17" t="s">
        <v>464</v>
      </c>
      <c r="AC17" s="14">
        <v>13</v>
      </c>
      <c r="AD17" s="14">
        <v>5000</v>
      </c>
      <c r="AE17" s="14"/>
      <c r="AF17" s="14"/>
    </row>
    <row r="18" spans="1:33" ht="16.5" x14ac:dyDescent="0.2">
      <c r="A18" s="14">
        <v>13</v>
      </c>
      <c r="B18" s="14">
        <v>580</v>
      </c>
      <c r="C18" s="18">
        <f t="shared" si="0"/>
        <v>1.7241379310344827E-3</v>
      </c>
      <c r="D18" s="14">
        <v>9</v>
      </c>
      <c r="E18" s="14">
        <v>8</v>
      </c>
      <c r="F18" s="14"/>
      <c r="G18" s="14"/>
      <c r="I18" s="14">
        <v>14</v>
      </c>
      <c r="J18" s="18">
        <f>INDEX(节奏规划!$C$6:$C$105,MATCH(I18,节奏规划!$B$5:$B$105,1))</f>
        <v>0.01</v>
      </c>
      <c r="L18" s="14">
        <v>14</v>
      </c>
      <c r="M18" s="14">
        <v>900</v>
      </c>
      <c r="S18">
        <v>13</v>
      </c>
      <c r="T18" t="s">
        <v>178</v>
      </c>
      <c r="U18" s="20">
        <v>0.65</v>
      </c>
      <c r="V18" t="s">
        <v>454</v>
      </c>
      <c r="W18" t="s">
        <v>475</v>
      </c>
      <c r="X18" t="s">
        <v>476</v>
      </c>
      <c r="Z18" t="s">
        <v>465</v>
      </c>
      <c r="AC18" s="14">
        <v>14</v>
      </c>
      <c r="AD18" s="14">
        <v>7000</v>
      </c>
      <c r="AE18" s="14"/>
      <c r="AF18" s="14"/>
    </row>
    <row r="19" spans="1:33" ht="16.5" x14ac:dyDescent="0.2">
      <c r="A19" s="14">
        <v>14</v>
      </c>
      <c r="B19" s="14">
        <v>610</v>
      </c>
      <c r="C19" s="18">
        <f t="shared" si="0"/>
        <v>1.639344262295082E-3</v>
      </c>
      <c r="D19" s="14">
        <v>9</v>
      </c>
      <c r="E19" s="14">
        <v>9</v>
      </c>
      <c r="F19" s="14"/>
      <c r="G19" s="14"/>
      <c r="I19" s="14">
        <v>15</v>
      </c>
      <c r="J19" s="18">
        <f>INDEX(节奏规划!$C$6:$C$105,MATCH(I19,节奏规划!$B$5:$B$105,1))</f>
        <v>0.01</v>
      </c>
      <c r="L19" s="14">
        <v>15</v>
      </c>
      <c r="M19" s="14">
        <v>1000</v>
      </c>
      <c r="S19">
        <v>14</v>
      </c>
      <c r="T19" t="s">
        <v>179</v>
      </c>
      <c r="U19" s="20">
        <v>0.7</v>
      </c>
      <c r="V19" t="s">
        <v>438</v>
      </c>
      <c r="W19" t="s">
        <v>477</v>
      </c>
      <c r="X19" t="s">
        <v>478</v>
      </c>
      <c r="Z19" t="s">
        <v>466</v>
      </c>
      <c r="AC19" s="14">
        <v>15</v>
      </c>
      <c r="AD19" s="14">
        <v>10000</v>
      </c>
      <c r="AE19" s="14"/>
      <c r="AF19" s="14"/>
    </row>
    <row r="20" spans="1:33" ht="16.5" x14ac:dyDescent="0.2">
      <c r="A20" s="14">
        <v>15</v>
      </c>
      <c r="B20" s="14">
        <v>640</v>
      </c>
      <c r="C20" s="18">
        <f t="shared" si="0"/>
        <v>1.5625000000000001E-3</v>
      </c>
      <c r="D20" s="14">
        <v>9</v>
      </c>
      <c r="E20" s="14">
        <v>9</v>
      </c>
      <c r="F20" s="14"/>
      <c r="G20" s="14"/>
      <c r="I20" s="14">
        <v>16</v>
      </c>
      <c r="J20" s="18">
        <f>INDEX(节奏规划!$C$6:$C$105,MATCH(I20,节奏规划!$B$5:$B$105,1))</f>
        <v>0.01</v>
      </c>
      <c r="L20" s="14">
        <v>16</v>
      </c>
      <c r="M20" s="14">
        <v>1100</v>
      </c>
      <c r="S20">
        <v>15</v>
      </c>
      <c r="T20" t="s">
        <v>180</v>
      </c>
      <c r="U20" s="20">
        <v>0.75</v>
      </c>
      <c r="V20" t="s">
        <v>455</v>
      </c>
      <c r="W20" t="s">
        <v>479</v>
      </c>
      <c r="X20" t="s">
        <v>510</v>
      </c>
      <c r="Z20" t="s">
        <v>467</v>
      </c>
      <c r="AC20" s="14">
        <v>16</v>
      </c>
      <c r="AD20" s="14">
        <v>15000</v>
      </c>
      <c r="AE20" s="14"/>
      <c r="AF20" s="14"/>
    </row>
    <row r="21" spans="1:33" ht="16.5" x14ac:dyDescent="0.2">
      <c r="A21" s="14">
        <v>16</v>
      </c>
      <c r="B21" s="14">
        <v>670</v>
      </c>
      <c r="C21" s="18">
        <f t="shared" si="0"/>
        <v>1.4925373134328358E-3</v>
      </c>
      <c r="D21" s="14">
        <v>10</v>
      </c>
      <c r="E21" s="14">
        <v>9</v>
      </c>
      <c r="F21" s="14"/>
      <c r="G21" s="14"/>
      <c r="I21" s="14">
        <v>17</v>
      </c>
      <c r="J21" s="18">
        <f>INDEX(节奏规划!$C$6:$C$105,MATCH(I21,节奏规划!$B$5:$B$105,1))</f>
        <v>0.01</v>
      </c>
      <c r="L21" s="14">
        <v>17</v>
      </c>
      <c r="M21" s="14">
        <v>1200</v>
      </c>
      <c r="S21">
        <v>16</v>
      </c>
      <c r="T21" t="s">
        <v>181</v>
      </c>
      <c r="U21" s="20">
        <v>0.8</v>
      </c>
      <c r="V21" t="s">
        <v>439</v>
      </c>
      <c r="W21" t="s">
        <v>480</v>
      </c>
      <c r="X21" t="s">
        <v>481</v>
      </c>
      <c r="Z21" t="s">
        <v>467</v>
      </c>
      <c r="AC21" s="14">
        <v>17</v>
      </c>
      <c r="AD21" s="14">
        <v>20000</v>
      </c>
      <c r="AE21" s="14"/>
      <c r="AF21" s="14"/>
    </row>
    <row r="22" spans="1:33" ht="18.75" customHeight="1" x14ac:dyDescent="0.2">
      <c r="A22" s="14">
        <v>17</v>
      </c>
      <c r="B22" s="14">
        <v>700</v>
      </c>
      <c r="C22" s="18">
        <f t="shared" si="0"/>
        <v>1.4285714285714286E-3</v>
      </c>
      <c r="D22" s="14">
        <v>10</v>
      </c>
      <c r="E22" s="14">
        <v>9</v>
      </c>
      <c r="F22" s="14"/>
      <c r="G22" s="14"/>
      <c r="I22" s="14">
        <v>18</v>
      </c>
      <c r="J22" s="18">
        <f>INDEX(节奏规划!$C$6:$C$105,MATCH(I22,节奏规划!$B$5:$B$105,1))</f>
        <v>0.01</v>
      </c>
      <c r="L22" s="14">
        <v>18</v>
      </c>
      <c r="M22" s="14">
        <v>1300</v>
      </c>
      <c r="S22">
        <v>17</v>
      </c>
      <c r="T22" t="s">
        <v>182</v>
      </c>
      <c r="U22" s="20">
        <v>0.85</v>
      </c>
      <c r="V22" t="s">
        <v>440</v>
      </c>
      <c r="W22" t="s">
        <v>482</v>
      </c>
      <c r="X22" t="s">
        <v>511</v>
      </c>
      <c r="Z22" t="s">
        <v>467</v>
      </c>
      <c r="AC22" s="14">
        <v>18</v>
      </c>
      <c r="AD22" s="14">
        <v>30000</v>
      </c>
      <c r="AE22" s="14"/>
      <c r="AF22" s="14"/>
    </row>
    <row r="23" spans="1:33" ht="16.5" x14ac:dyDescent="0.2">
      <c r="A23" s="14">
        <v>18</v>
      </c>
      <c r="B23" s="14">
        <v>720</v>
      </c>
      <c r="C23" s="18">
        <f t="shared" si="0"/>
        <v>1.3888888888888889E-3</v>
      </c>
      <c r="D23" s="14">
        <v>10</v>
      </c>
      <c r="E23" s="14">
        <v>9</v>
      </c>
      <c r="F23" s="14"/>
      <c r="G23" s="14"/>
      <c r="I23" s="14">
        <v>19</v>
      </c>
      <c r="J23" s="18">
        <f>INDEX(节奏规划!$C$6:$C$105,MATCH(I23,节奏规划!$B$5:$B$105,1))</f>
        <v>0.01</v>
      </c>
      <c r="L23" s="14">
        <v>19</v>
      </c>
      <c r="M23" s="14">
        <v>1400</v>
      </c>
      <c r="S23">
        <v>18</v>
      </c>
      <c r="T23" t="s">
        <v>183</v>
      </c>
      <c r="U23" s="20">
        <v>0.9</v>
      </c>
      <c r="V23" t="s">
        <v>441</v>
      </c>
      <c r="W23" t="s">
        <v>483</v>
      </c>
      <c r="X23" t="s">
        <v>484</v>
      </c>
      <c r="Z23" t="s">
        <v>467</v>
      </c>
      <c r="AC23" s="14">
        <v>19</v>
      </c>
      <c r="AD23" s="14">
        <v>50000</v>
      </c>
      <c r="AE23" s="14"/>
      <c r="AF23" s="14"/>
    </row>
    <row r="24" spans="1:33" ht="16.5" x14ac:dyDescent="0.2">
      <c r="A24" s="14">
        <v>19</v>
      </c>
      <c r="B24" s="14">
        <v>740</v>
      </c>
      <c r="C24" s="18">
        <f t="shared" si="0"/>
        <v>1.3513513513513514E-3</v>
      </c>
      <c r="D24" s="14">
        <v>10</v>
      </c>
      <c r="E24" s="14">
        <v>10</v>
      </c>
      <c r="F24" s="14"/>
      <c r="G24" s="14"/>
      <c r="I24" s="14">
        <v>20</v>
      </c>
      <c r="J24" s="18">
        <f>INDEX(节奏规划!$C$6:$C$105,MATCH(I24,节奏规划!$B$5:$B$105,1))</f>
        <v>0.01</v>
      </c>
      <c r="L24" s="14">
        <v>20</v>
      </c>
      <c r="M24" s="14">
        <v>1500</v>
      </c>
      <c r="S24">
        <v>19</v>
      </c>
      <c r="T24" t="s">
        <v>184</v>
      </c>
      <c r="U24" s="20">
        <v>1</v>
      </c>
      <c r="V24" t="s">
        <v>442</v>
      </c>
      <c r="W24" t="s">
        <v>485</v>
      </c>
      <c r="X24" t="s">
        <v>512</v>
      </c>
      <c r="Z24" t="s">
        <v>467</v>
      </c>
      <c r="AC24" s="14">
        <v>20</v>
      </c>
      <c r="AD24" s="14">
        <v>100000</v>
      </c>
      <c r="AE24" s="14"/>
      <c r="AF24" s="14"/>
    </row>
    <row r="25" spans="1:33" ht="16.5" x14ac:dyDescent="0.2">
      <c r="A25" s="14">
        <v>20</v>
      </c>
      <c r="B25" s="14">
        <v>760</v>
      </c>
      <c r="C25" s="18">
        <f t="shared" si="0"/>
        <v>1.3157894736842105E-3</v>
      </c>
      <c r="D25" s="14">
        <v>10</v>
      </c>
      <c r="E25" s="14">
        <v>10</v>
      </c>
      <c r="F25" s="14"/>
      <c r="G25" s="14"/>
      <c r="I25" s="14">
        <v>21</v>
      </c>
      <c r="J25" s="18">
        <f>INDEX(节奏规划!$C$6:$C$105,MATCH(I25,节奏规划!$B$5:$B$105,1))</f>
        <v>0.01</v>
      </c>
      <c r="L25" s="14">
        <v>21</v>
      </c>
      <c r="M25" s="14">
        <v>1600</v>
      </c>
      <c r="S25">
        <v>20</v>
      </c>
      <c r="T25" t="s">
        <v>185</v>
      </c>
      <c r="U25" s="20">
        <v>1.1000000000000001</v>
      </c>
      <c r="V25" t="s">
        <v>443</v>
      </c>
      <c r="W25" t="s">
        <v>486</v>
      </c>
      <c r="X25" t="s">
        <v>487</v>
      </c>
      <c r="Z25" t="s">
        <v>467</v>
      </c>
    </row>
    <row r="26" spans="1:33" ht="16.5" x14ac:dyDescent="0.2">
      <c r="A26" s="14">
        <v>21</v>
      </c>
      <c r="B26" s="14">
        <v>780</v>
      </c>
      <c r="C26" s="18">
        <f t="shared" si="0"/>
        <v>1.2820512820512821E-3</v>
      </c>
      <c r="D26" s="14">
        <v>11</v>
      </c>
      <c r="E26" s="14">
        <v>10</v>
      </c>
      <c r="F26" s="14"/>
      <c r="G26" s="14"/>
      <c r="I26" s="14">
        <v>22</v>
      </c>
      <c r="J26" s="18">
        <f>INDEX(节奏规划!$C$6:$C$105,MATCH(I26,节奏规划!$B$5:$B$105,1))</f>
        <v>0.01</v>
      </c>
      <c r="L26" s="14">
        <v>22</v>
      </c>
      <c r="M26" s="14">
        <v>1700</v>
      </c>
      <c r="S26">
        <v>21</v>
      </c>
      <c r="T26" t="s">
        <v>186</v>
      </c>
      <c r="U26" s="20">
        <v>1.2</v>
      </c>
      <c r="V26" t="s">
        <v>444</v>
      </c>
      <c r="W26" t="s">
        <v>488</v>
      </c>
      <c r="X26" t="s">
        <v>513</v>
      </c>
      <c r="Z26" t="s">
        <v>467</v>
      </c>
    </row>
    <row r="27" spans="1:33" ht="16.5" x14ac:dyDescent="0.2">
      <c r="A27" s="14">
        <v>22</v>
      </c>
      <c r="B27" s="14">
        <v>800</v>
      </c>
      <c r="C27" s="18">
        <f t="shared" si="0"/>
        <v>1.25E-3</v>
      </c>
      <c r="D27" s="14">
        <v>11</v>
      </c>
      <c r="E27" s="14">
        <v>10</v>
      </c>
      <c r="F27" s="14"/>
      <c r="G27" s="14"/>
      <c r="I27" s="14">
        <v>23</v>
      </c>
      <c r="J27" s="18">
        <f>INDEX(节奏规划!$C$6:$C$105,MATCH(I27,节奏规划!$B$5:$B$105,1))</f>
        <v>0.01</v>
      </c>
      <c r="L27" s="14">
        <v>23</v>
      </c>
      <c r="M27" s="14">
        <v>1800</v>
      </c>
      <c r="S27">
        <v>22</v>
      </c>
      <c r="T27" t="s">
        <v>187</v>
      </c>
      <c r="U27" s="20">
        <v>1.3</v>
      </c>
      <c r="V27" t="s">
        <v>445</v>
      </c>
      <c r="W27" t="s">
        <v>489</v>
      </c>
      <c r="X27" t="s">
        <v>490</v>
      </c>
      <c r="Z27" t="s">
        <v>467</v>
      </c>
    </row>
    <row r="28" spans="1:33" ht="16.5" x14ac:dyDescent="0.2">
      <c r="A28" s="14">
        <v>23</v>
      </c>
      <c r="B28" s="14">
        <v>820</v>
      </c>
      <c r="C28" s="18">
        <f t="shared" si="0"/>
        <v>1.2195121951219512E-3</v>
      </c>
      <c r="D28" s="14">
        <v>11</v>
      </c>
      <c r="E28" s="14">
        <v>10</v>
      </c>
      <c r="F28" s="14"/>
      <c r="G28" s="14"/>
      <c r="I28" s="14">
        <v>24</v>
      </c>
      <c r="J28" s="18">
        <f>INDEX(节奏规划!$C$6:$C$105,MATCH(I28,节奏规划!$B$5:$B$105,1))</f>
        <v>0.01</v>
      </c>
      <c r="L28" s="14">
        <v>24</v>
      </c>
      <c r="M28" s="14">
        <v>1900</v>
      </c>
      <c r="S28">
        <v>23</v>
      </c>
      <c r="T28" t="s">
        <v>188</v>
      </c>
      <c r="U28" s="20">
        <v>1.4</v>
      </c>
      <c r="V28" t="s">
        <v>446</v>
      </c>
      <c r="W28" t="s">
        <v>491</v>
      </c>
      <c r="X28" t="s">
        <v>514</v>
      </c>
      <c r="Z28" t="s">
        <v>467</v>
      </c>
    </row>
    <row r="29" spans="1:33" ht="16.5" x14ac:dyDescent="0.2">
      <c r="A29" s="14">
        <v>24</v>
      </c>
      <c r="B29" s="14">
        <v>840</v>
      </c>
      <c r="C29" s="18">
        <f t="shared" si="0"/>
        <v>1.1904761904761906E-3</v>
      </c>
      <c r="D29" s="14">
        <v>11</v>
      </c>
      <c r="E29" s="14">
        <v>11</v>
      </c>
      <c r="F29" s="14"/>
      <c r="G29" s="14"/>
      <c r="I29" s="14">
        <v>25</v>
      </c>
      <c r="J29" s="18">
        <f>INDEX(节奏规划!$C$6:$C$105,MATCH(I29,节奏规划!$B$5:$B$105,1))</f>
        <v>0.01</v>
      </c>
      <c r="L29" s="14">
        <v>25</v>
      </c>
      <c r="M29" s="14">
        <v>2000</v>
      </c>
      <c r="S29">
        <v>24</v>
      </c>
      <c r="T29" t="s">
        <v>189</v>
      </c>
      <c r="U29" s="20">
        <v>1.5</v>
      </c>
      <c r="V29" t="s">
        <v>447</v>
      </c>
      <c r="W29" t="s">
        <v>492</v>
      </c>
      <c r="X29" t="s">
        <v>493</v>
      </c>
      <c r="Z29" t="s">
        <v>467</v>
      </c>
    </row>
    <row r="30" spans="1:33" ht="16.5" x14ac:dyDescent="0.2">
      <c r="A30" s="14">
        <v>25</v>
      </c>
      <c r="B30" s="14">
        <v>860</v>
      </c>
      <c r="C30" s="18">
        <f t="shared" si="0"/>
        <v>1.1627906976744186E-3</v>
      </c>
      <c r="D30" s="14">
        <v>11</v>
      </c>
      <c r="E30" s="14">
        <v>11</v>
      </c>
      <c r="F30" s="14"/>
      <c r="G30" s="14"/>
      <c r="I30" s="14">
        <v>26</v>
      </c>
      <c r="J30" s="18">
        <f>INDEX(节奏规划!$C$6:$C$105,MATCH(I30,节奏规划!$B$5:$B$105,1))</f>
        <v>0.01</v>
      </c>
      <c r="S30">
        <v>25</v>
      </c>
      <c r="T30" t="s">
        <v>197</v>
      </c>
      <c r="U30" s="20">
        <v>1.6</v>
      </c>
      <c r="V30" t="s">
        <v>448</v>
      </c>
      <c r="W30" t="s">
        <v>494</v>
      </c>
      <c r="X30" t="s">
        <v>515</v>
      </c>
      <c r="Z30" t="s">
        <v>467</v>
      </c>
    </row>
    <row r="31" spans="1:33" ht="16.5" x14ac:dyDescent="0.2">
      <c r="A31" s="14">
        <v>26</v>
      </c>
      <c r="B31" s="14">
        <v>880</v>
      </c>
      <c r="C31" s="18">
        <f t="shared" si="0"/>
        <v>1.1363636363636363E-3</v>
      </c>
      <c r="D31" s="14">
        <v>12</v>
      </c>
      <c r="E31" s="14">
        <v>11</v>
      </c>
      <c r="F31" s="14"/>
      <c r="G31" s="14"/>
      <c r="I31" s="14">
        <v>27</v>
      </c>
      <c r="J31" s="18">
        <f>INDEX(节奏规划!$C$6:$C$105,MATCH(I31,节奏规划!$B$5:$B$105,1))</f>
        <v>0.01</v>
      </c>
      <c r="S31">
        <v>26</v>
      </c>
      <c r="T31" t="s">
        <v>198</v>
      </c>
      <c r="U31" s="20">
        <v>1.7</v>
      </c>
      <c r="V31" t="s">
        <v>449</v>
      </c>
      <c r="W31" t="s">
        <v>495</v>
      </c>
      <c r="X31" t="s">
        <v>496</v>
      </c>
      <c r="Z31" t="s">
        <v>467</v>
      </c>
      <c r="AC31" s="19"/>
      <c r="AD31" s="19"/>
      <c r="AE31" s="19"/>
      <c r="AF31" s="19"/>
      <c r="AG31" s="19"/>
    </row>
    <row r="32" spans="1:33" ht="16.5" x14ac:dyDescent="0.2">
      <c r="A32" s="14">
        <v>27</v>
      </c>
      <c r="B32" s="14">
        <v>900</v>
      </c>
      <c r="C32" s="18">
        <f t="shared" si="0"/>
        <v>1.1111111111111111E-3</v>
      </c>
      <c r="D32" s="14">
        <v>12</v>
      </c>
      <c r="E32" s="14">
        <v>11</v>
      </c>
      <c r="F32" s="14"/>
      <c r="G32" s="14"/>
      <c r="I32" s="14">
        <v>28</v>
      </c>
      <c r="J32" s="18">
        <f>INDEX(节奏规划!$C$6:$C$105,MATCH(I32,节奏规划!$B$5:$B$105,1))</f>
        <v>0.01</v>
      </c>
      <c r="S32">
        <v>27</v>
      </c>
      <c r="T32" t="s">
        <v>199</v>
      </c>
      <c r="U32" s="20">
        <v>1.8</v>
      </c>
      <c r="V32" t="s">
        <v>450</v>
      </c>
      <c r="W32" t="s">
        <v>497</v>
      </c>
      <c r="X32" t="s">
        <v>498</v>
      </c>
      <c r="Z32" t="s">
        <v>467</v>
      </c>
      <c r="AC32" s="19"/>
    </row>
    <row r="33" spans="1:29" ht="16.5" x14ac:dyDescent="0.2">
      <c r="A33" s="14">
        <v>28</v>
      </c>
      <c r="B33" s="14">
        <v>920</v>
      </c>
      <c r="C33" s="18">
        <f t="shared" si="0"/>
        <v>1.0869565217391304E-3</v>
      </c>
      <c r="D33" s="14">
        <v>12</v>
      </c>
      <c r="E33" s="14">
        <v>11</v>
      </c>
      <c r="F33" s="14"/>
      <c r="G33" s="14"/>
      <c r="I33" s="14">
        <v>29</v>
      </c>
      <c r="J33" s="18">
        <f>INDEX(节奏规划!$C$6:$C$105,MATCH(I33,节奏规划!$B$5:$B$105,1))</f>
        <v>0.01</v>
      </c>
      <c r="S33">
        <v>28</v>
      </c>
      <c r="T33" t="s">
        <v>200</v>
      </c>
      <c r="U33" s="20">
        <v>1.9</v>
      </c>
      <c r="V33" t="s">
        <v>451</v>
      </c>
      <c r="W33" t="s">
        <v>499</v>
      </c>
      <c r="X33" t="s">
        <v>500</v>
      </c>
      <c r="Z33" t="s">
        <v>467</v>
      </c>
      <c r="AC33" s="19"/>
    </row>
    <row r="34" spans="1:29" ht="16.5" customHeight="1" x14ac:dyDescent="0.2">
      <c r="A34" s="14">
        <v>29</v>
      </c>
      <c r="B34" s="14">
        <v>940</v>
      </c>
      <c r="C34" s="18">
        <f t="shared" si="0"/>
        <v>1.0638297872340426E-3</v>
      </c>
      <c r="D34" s="14">
        <v>12</v>
      </c>
      <c r="E34" s="14">
        <v>12</v>
      </c>
      <c r="F34" s="14"/>
      <c r="G34" s="14"/>
      <c r="I34" s="14">
        <v>30</v>
      </c>
      <c r="J34" s="18">
        <f>INDEX(节奏规划!$C$6:$C$105,MATCH(I34,节奏规划!$B$5:$B$105,1))</f>
        <v>0.01</v>
      </c>
      <c r="S34">
        <v>29</v>
      </c>
      <c r="T34" t="s">
        <v>201</v>
      </c>
      <c r="U34" s="20">
        <v>2</v>
      </c>
      <c r="V34" t="s">
        <v>452</v>
      </c>
      <c r="W34" t="s">
        <v>501</v>
      </c>
      <c r="X34" t="s">
        <v>502</v>
      </c>
      <c r="Z34" t="s">
        <v>467</v>
      </c>
      <c r="AC34" s="19"/>
    </row>
    <row r="35" spans="1:29" ht="16.5" customHeight="1" x14ac:dyDescent="0.2">
      <c r="A35" s="14">
        <v>30</v>
      </c>
      <c r="B35" s="14">
        <v>960</v>
      </c>
      <c r="C35" s="18">
        <f t="shared" si="0"/>
        <v>1.0416666666666667E-3</v>
      </c>
      <c r="D35" s="14">
        <v>12</v>
      </c>
      <c r="E35" s="14">
        <v>12</v>
      </c>
      <c r="F35" s="14"/>
      <c r="G35" s="14"/>
      <c r="I35" s="14">
        <v>31</v>
      </c>
      <c r="J35" s="18">
        <f>INDEX(节奏规划!$C$6:$C$105,MATCH(I35,节奏规划!$B$5:$B$105,1))</f>
        <v>0.01</v>
      </c>
      <c r="S35">
        <v>30</v>
      </c>
      <c r="T35" t="s">
        <v>202</v>
      </c>
      <c r="U35" s="20">
        <v>2.25</v>
      </c>
      <c r="V35" t="s">
        <v>453</v>
      </c>
      <c r="W35" t="s">
        <v>503</v>
      </c>
      <c r="X35" t="s">
        <v>504</v>
      </c>
      <c r="Z35" t="s">
        <v>467</v>
      </c>
      <c r="AC35" s="19"/>
    </row>
    <row r="36" spans="1:29" ht="16.5" customHeight="1" x14ac:dyDescent="0.2">
      <c r="A36" s="14">
        <v>31</v>
      </c>
      <c r="B36" s="14">
        <v>980</v>
      </c>
      <c r="C36" s="18">
        <f t="shared" si="0"/>
        <v>1.0204081632653062E-3</v>
      </c>
      <c r="D36" s="14">
        <v>13</v>
      </c>
      <c r="E36" s="14">
        <v>12</v>
      </c>
      <c r="F36" s="14"/>
      <c r="G36" s="14"/>
      <c r="I36" s="14">
        <v>32</v>
      </c>
      <c r="J36" s="18">
        <f>INDEX(节奏规划!$C$6:$C$105,MATCH(I36,节奏规划!$B$5:$B$105,1))</f>
        <v>0.01</v>
      </c>
      <c r="U36" s="20"/>
      <c r="AC36" s="19"/>
    </row>
    <row r="37" spans="1:29" ht="16.5" customHeight="1" x14ac:dyDescent="0.2">
      <c r="A37" s="14">
        <v>32</v>
      </c>
      <c r="B37" s="14">
        <v>1000</v>
      </c>
      <c r="C37" s="18">
        <f t="shared" si="0"/>
        <v>1E-3</v>
      </c>
      <c r="D37" s="14">
        <v>13</v>
      </c>
      <c r="E37" s="14">
        <v>12</v>
      </c>
      <c r="F37" s="14"/>
      <c r="G37" s="14"/>
      <c r="I37" s="14">
        <v>33</v>
      </c>
      <c r="J37" s="18">
        <f>INDEX(节奏规划!$C$6:$C$105,MATCH(I37,节奏规划!$B$5:$B$105,1))</f>
        <v>0.01</v>
      </c>
      <c r="AC37" s="19"/>
    </row>
    <row r="38" spans="1:29" ht="16.5" customHeight="1" x14ac:dyDescent="0.2">
      <c r="A38" s="14">
        <v>33</v>
      </c>
      <c r="B38" s="14">
        <v>1020</v>
      </c>
      <c r="C38" s="18">
        <f t="shared" si="0"/>
        <v>9.8039215686274508E-4</v>
      </c>
      <c r="D38" s="14">
        <v>13</v>
      </c>
      <c r="E38" s="14">
        <v>12</v>
      </c>
      <c r="F38" s="14"/>
      <c r="G38" s="14"/>
      <c r="I38" s="14">
        <v>34</v>
      </c>
      <c r="J38" s="18">
        <f>INDEX(节奏规划!$C$6:$C$105,MATCH(I38,节奏规划!$B$5:$B$105,1))</f>
        <v>0.01</v>
      </c>
      <c r="AC38" s="19"/>
    </row>
    <row r="39" spans="1:29" ht="16.5" customHeight="1" x14ac:dyDescent="0.2">
      <c r="A39" s="14">
        <v>34</v>
      </c>
      <c r="B39" s="14">
        <v>1040</v>
      </c>
      <c r="C39" s="18">
        <f t="shared" si="0"/>
        <v>9.6153846153846159E-4</v>
      </c>
      <c r="D39" s="14">
        <v>13</v>
      </c>
      <c r="E39" s="14">
        <v>12</v>
      </c>
      <c r="F39" s="14"/>
      <c r="G39" s="14"/>
      <c r="I39" s="14">
        <v>35</v>
      </c>
      <c r="J39" s="18">
        <f>INDEX(节奏规划!$C$6:$C$105,MATCH(I39,节奏规划!$B$5:$B$105,1))</f>
        <v>0.01</v>
      </c>
      <c r="AC39" s="19"/>
    </row>
    <row r="40" spans="1:29" ht="16.5" x14ac:dyDescent="0.2">
      <c r="A40" s="14">
        <v>35</v>
      </c>
      <c r="B40" s="14">
        <v>1060</v>
      </c>
      <c r="C40" s="18">
        <f t="shared" si="0"/>
        <v>9.4339622641509435E-4</v>
      </c>
      <c r="D40" s="14">
        <v>13</v>
      </c>
      <c r="E40" s="14">
        <v>13</v>
      </c>
      <c r="F40" s="14"/>
      <c r="G40" s="14"/>
      <c r="I40" s="14">
        <v>36</v>
      </c>
      <c r="J40" s="18">
        <f>INDEX(节奏规划!$C$6:$C$105,MATCH(I40,节奏规划!$B$5:$B$105,1))</f>
        <v>0.01</v>
      </c>
      <c r="AC40" s="19"/>
    </row>
    <row r="41" spans="1:29" ht="16.5" x14ac:dyDescent="0.2">
      <c r="A41" s="14">
        <v>36</v>
      </c>
      <c r="B41" s="14">
        <v>1080</v>
      </c>
      <c r="C41" s="18">
        <f t="shared" si="0"/>
        <v>9.2592592592592596E-4</v>
      </c>
      <c r="D41" s="14">
        <v>14</v>
      </c>
      <c r="E41" s="14">
        <v>13</v>
      </c>
      <c r="F41" s="14"/>
      <c r="G41" s="14"/>
      <c r="I41" s="14">
        <v>37</v>
      </c>
      <c r="J41" s="18">
        <f>INDEX(节奏规划!$C$6:$C$105,MATCH(I41,节奏规划!$B$5:$B$105,1))</f>
        <v>0.01</v>
      </c>
      <c r="AC41" s="19"/>
    </row>
    <row r="42" spans="1:29" ht="16.5" x14ac:dyDescent="0.2">
      <c r="A42" s="14">
        <v>37</v>
      </c>
      <c r="B42" s="14">
        <v>1100</v>
      </c>
      <c r="C42" s="18">
        <f t="shared" si="0"/>
        <v>9.0909090909090909E-4</v>
      </c>
      <c r="D42" s="14">
        <v>14</v>
      </c>
      <c r="E42" s="14">
        <v>13</v>
      </c>
      <c r="F42" s="14"/>
      <c r="G42" s="14"/>
      <c r="I42" s="14">
        <v>38</v>
      </c>
      <c r="J42" s="18">
        <f>INDEX(节奏规划!$C$6:$C$105,MATCH(I42,节奏规划!$B$5:$B$105,1))</f>
        <v>0.01</v>
      </c>
      <c r="AC42" s="19"/>
    </row>
    <row r="43" spans="1:29" ht="16.5" x14ac:dyDescent="0.2">
      <c r="A43" s="14">
        <v>38</v>
      </c>
      <c r="B43" s="14">
        <v>1120</v>
      </c>
      <c r="C43" s="18">
        <f t="shared" si="0"/>
        <v>8.9285714285714283E-4</v>
      </c>
      <c r="D43" s="14">
        <v>14</v>
      </c>
      <c r="E43" s="14">
        <v>13</v>
      </c>
      <c r="F43" s="14"/>
      <c r="G43" s="14"/>
      <c r="I43" s="14">
        <v>39</v>
      </c>
      <c r="J43" s="18">
        <f>INDEX(节奏规划!$C$6:$C$105,MATCH(I43,节奏规划!$B$5:$B$105,1))</f>
        <v>0.01</v>
      </c>
      <c r="AC43" s="19"/>
    </row>
    <row r="44" spans="1:29" ht="16.5" x14ac:dyDescent="0.2">
      <c r="A44" s="14">
        <v>39</v>
      </c>
      <c r="B44" s="14">
        <v>1140</v>
      </c>
      <c r="C44" s="18">
        <f t="shared" si="0"/>
        <v>8.7719298245614037E-4</v>
      </c>
      <c r="D44" s="14">
        <v>14</v>
      </c>
      <c r="E44" s="14">
        <v>13</v>
      </c>
      <c r="F44" s="14"/>
      <c r="G44" s="14"/>
      <c r="I44" s="14">
        <v>40</v>
      </c>
      <c r="J44" s="18">
        <f>INDEX(节奏规划!$C$6:$C$105,MATCH(I44,节奏规划!$B$5:$B$105,1))</f>
        <v>0.01</v>
      </c>
      <c r="AC44" s="19"/>
    </row>
    <row r="45" spans="1:29" ht="16.5" x14ac:dyDescent="0.2">
      <c r="A45" s="14">
        <v>40</v>
      </c>
      <c r="B45" s="14">
        <v>1160</v>
      </c>
      <c r="C45" s="18">
        <f t="shared" si="0"/>
        <v>8.6206896551724137E-4</v>
      </c>
      <c r="D45" s="14">
        <v>14</v>
      </c>
      <c r="E45" s="14">
        <v>13</v>
      </c>
      <c r="F45" s="14"/>
      <c r="G45" s="14"/>
      <c r="I45" s="14">
        <v>41</v>
      </c>
      <c r="J45" s="18">
        <f>INDEX(节奏规划!$C$6:$C$105,MATCH(I45,节奏规划!$B$5:$B$105,1))</f>
        <v>0.01</v>
      </c>
    </row>
    <row r="46" spans="1:29" ht="16.5" x14ac:dyDescent="0.2">
      <c r="A46" s="14">
        <v>41</v>
      </c>
      <c r="B46" s="14">
        <v>1180</v>
      </c>
      <c r="C46" s="18">
        <f t="shared" si="0"/>
        <v>8.4745762711864404E-4</v>
      </c>
      <c r="D46" s="14">
        <v>15</v>
      </c>
      <c r="E46" s="14">
        <v>13</v>
      </c>
      <c r="F46" s="14"/>
      <c r="G46" s="14"/>
      <c r="I46" s="14">
        <v>42</v>
      </c>
      <c r="J46" s="18">
        <f>INDEX(节奏规划!$C$6:$C$105,MATCH(I46,节奏规划!$B$5:$B$105,1))</f>
        <v>0.01</v>
      </c>
    </row>
    <row r="47" spans="1:29" ht="16.5" x14ac:dyDescent="0.2">
      <c r="A47" s="14">
        <v>42</v>
      </c>
      <c r="B47" s="14">
        <v>1200</v>
      </c>
      <c r="C47" s="18">
        <f t="shared" si="0"/>
        <v>8.3333333333333339E-4</v>
      </c>
      <c r="D47" s="14">
        <v>15</v>
      </c>
      <c r="E47" s="14">
        <v>13</v>
      </c>
      <c r="F47" s="14"/>
      <c r="G47" s="14"/>
      <c r="I47" s="14">
        <v>43</v>
      </c>
      <c r="J47" s="18">
        <f>INDEX(节奏规划!$C$6:$C$105,MATCH(I47,节奏规划!$B$5:$B$105,1))</f>
        <v>0.01</v>
      </c>
    </row>
    <row r="48" spans="1:29" ht="16.5" x14ac:dyDescent="0.2">
      <c r="A48" s="14">
        <v>43</v>
      </c>
      <c r="B48" s="14">
        <v>1220</v>
      </c>
      <c r="C48" s="18">
        <f t="shared" si="0"/>
        <v>8.1967213114754098E-4</v>
      </c>
      <c r="D48" s="14">
        <v>15</v>
      </c>
      <c r="E48" s="14">
        <v>13</v>
      </c>
      <c r="F48" s="14"/>
      <c r="G48" s="14"/>
      <c r="I48" s="14">
        <v>44</v>
      </c>
      <c r="J48" s="18">
        <f>INDEX(节奏规划!$C$6:$C$105,MATCH(I48,节奏规划!$B$5:$B$105,1))</f>
        <v>0.01</v>
      </c>
    </row>
    <row r="49" spans="1:10" ht="16.5" x14ac:dyDescent="0.2">
      <c r="A49" s="14">
        <v>44</v>
      </c>
      <c r="B49" s="14">
        <v>1240</v>
      </c>
      <c r="C49" s="18">
        <f t="shared" si="0"/>
        <v>8.0645161290322581E-4</v>
      </c>
      <c r="D49" s="14">
        <v>15</v>
      </c>
      <c r="E49" s="14">
        <v>13</v>
      </c>
      <c r="F49" s="14"/>
      <c r="G49" s="14"/>
      <c r="I49" s="14">
        <v>45</v>
      </c>
      <c r="J49" s="18">
        <f>INDEX(节奏规划!$C$6:$C$105,MATCH(I49,节奏规划!$B$5:$B$105,1))</f>
        <v>0.01</v>
      </c>
    </row>
    <row r="50" spans="1:10" ht="16.5" x14ac:dyDescent="0.2">
      <c r="A50" s="14">
        <v>45</v>
      </c>
      <c r="B50" s="14">
        <v>1260</v>
      </c>
      <c r="C50" s="18">
        <f t="shared" si="0"/>
        <v>7.9365079365079365E-4</v>
      </c>
      <c r="D50" s="14">
        <v>15</v>
      </c>
      <c r="E50" s="14">
        <v>13</v>
      </c>
      <c r="F50" s="14"/>
      <c r="G50" s="14"/>
      <c r="I50" s="14">
        <v>46</v>
      </c>
      <c r="J50" s="18">
        <f>INDEX(节奏规划!$C$6:$C$105,MATCH(I50,节奏规划!$B$5:$B$105,1))</f>
        <v>0.01</v>
      </c>
    </row>
    <row r="51" spans="1:10" ht="16.5" x14ac:dyDescent="0.2">
      <c r="A51" s="14">
        <v>46</v>
      </c>
      <c r="B51" s="14">
        <v>1280</v>
      </c>
      <c r="C51" s="18">
        <f t="shared" si="0"/>
        <v>7.8125000000000004E-4</v>
      </c>
      <c r="D51" s="14">
        <v>16</v>
      </c>
      <c r="E51" s="14">
        <v>13</v>
      </c>
      <c r="F51" s="14"/>
      <c r="G51" s="14"/>
      <c r="I51" s="14">
        <v>47</v>
      </c>
      <c r="J51" s="18">
        <f>INDEX(节奏规划!$C$6:$C$105,MATCH(I51,节奏规划!$B$5:$B$105,1))</f>
        <v>0.01</v>
      </c>
    </row>
    <row r="52" spans="1:10" ht="16.5" x14ac:dyDescent="0.2">
      <c r="A52" s="14">
        <v>47</v>
      </c>
      <c r="B52" s="14">
        <v>1300</v>
      </c>
      <c r="C52" s="18">
        <f t="shared" si="0"/>
        <v>7.6923076923076923E-4</v>
      </c>
      <c r="D52" s="14">
        <v>16</v>
      </c>
      <c r="E52" s="14">
        <v>13</v>
      </c>
      <c r="F52" s="14"/>
      <c r="G52" s="14"/>
      <c r="I52" s="14">
        <v>48</v>
      </c>
      <c r="J52" s="18">
        <f>INDEX(节奏规划!$C$6:$C$105,MATCH(I52,节奏规划!$B$5:$B$105,1))</f>
        <v>0.01</v>
      </c>
    </row>
    <row r="53" spans="1:10" ht="16.5" x14ac:dyDescent="0.2">
      <c r="A53" s="14">
        <v>48</v>
      </c>
      <c r="B53" s="14">
        <v>1320</v>
      </c>
      <c r="C53" s="18">
        <f t="shared" si="0"/>
        <v>7.5757575757575758E-4</v>
      </c>
      <c r="D53" s="14">
        <v>16</v>
      </c>
      <c r="E53" s="14">
        <v>13</v>
      </c>
      <c r="F53" s="14"/>
      <c r="G53" s="14"/>
      <c r="I53" s="14">
        <v>49</v>
      </c>
      <c r="J53" s="18">
        <f>INDEX(节奏规划!$C$6:$C$105,MATCH(I53,节奏规划!$B$5:$B$105,1))</f>
        <v>0.01</v>
      </c>
    </row>
    <row r="54" spans="1:10" ht="16.5" x14ac:dyDescent="0.2">
      <c r="A54" s="14">
        <v>49</v>
      </c>
      <c r="B54" s="14">
        <v>1340</v>
      </c>
      <c r="C54" s="18">
        <f t="shared" si="0"/>
        <v>7.4626865671641792E-4</v>
      </c>
      <c r="D54" s="14">
        <v>16</v>
      </c>
      <c r="E54" s="14">
        <v>13</v>
      </c>
      <c r="F54" s="14"/>
      <c r="G54" s="14"/>
      <c r="I54" s="14">
        <v>50</v>
      </c>
      <c r="J54" s="18">
        <f>INDEX(节奏规划!$C$6:$C$105,MATCH(I54,节奏规划!$B$5:$B$105,1))</f>
        <v>0.01</v>
      </c>
    </row>
    <row r="55" spans="1:10" ht="16.5" x14ac:dyDescent="0.2">
      <c r="A55" s="14">
        <v>50</v>
      </c>
      <c r="B55" s="14">
        <v>1360</v>
      </c>
      <c r="C55" s="18">
        <f t="shared" si="0"/>
        <v>7.3529411764705881E-4</v>
      </c>
      <c r="D55" s="14">
        <v>16</v>
      </c>
      <c r="E55" s="14">
        <v>13</v>
      </c>
      <c r="F55" s="14"/>
      <c r="G55" s="14"/>
      <c r="I55" s="14">
        <v>51</v>
      </c>
      <c r="J55" s="18">
        <f>INDEX(节奏规划!$C$6:$C$105,MATCH(I55,节奏规划!$B$5:$B$105,1))</f>
        <v>0.01</v>
      </c>
    </row>
    <row r="56" spans="1:10" ht="16.5" x14ac:dyDescent="0.2">
      <c r="A56" s="14">
        <v>51</v>
      </c>
      <c r="B56" s="14">
        <v>1380</v>
      </c>
      <c r="C56" s="18">
        <f t="shared" si="0"/>
        <v>7.246376811594203E-4</v>
      </c>
      <c r="D56" s="14">
        <v>17</v>
      </c>
      <c r="E56" s="14">
        <v>13</v>
      </c>
      <c r="F56" s="14"/>
      <c r="G56" s="14"/>
      <c r="I56" s="14">
        <v>52</v>
      </c>
      <c r="J56" s="18">
        <f>INDEX(节奏规划!$C$6:$C$105,MATCH(I56,节奏规划!$B$5:$B$105,1))</f>
        <v>0.01</v>
      </c>
    </row>
    <row r="57" spans="1:10" ht="16.5" x14ac:dyDescent="0.2">
      <c r="A57" s="14">
        <v>52</v>
      </c>
      <c r="B57" s="14">
        <v>1400</v>
      </c>
      <c r="C57" s="18">
        <f t="shared" si="0"/>
        <v>7.1428571428571429E-4</v>
      </c>
      <c r="D57" s="14">
        <v>17</v>
      </c>
      <c r="E57" s="14">
        <v>13</v>
      </c>
      <c r="F57" s="14"/>
      <c r="G57" s="14"/>
      <c r="I57" s="14">
        <v>53</v>
      </c>
      <c r="J57" s="18">
        <f>INDEX(节奏规划!$C$6:$C$105,MATCH(I57,节奏规划!$B$5:$B$105,1))</f>
        <v>0.01</v>
      </c>
    </row>
    <row r="58" spans="1:10" ht="16.5" x14ac:dyDescent="0.2">
      <c r="A58" s="14">
        <v>53</v>
      </c>
      <c r="B58" s="14">
        <v>1420</v>
      </c>
      <c r="C58" s="18">
        <f t="shared" si="0"/>
        <v>7.0422535211267609E-4</v>
      </c>
      <c r="D58" s="14">
        <v>17</v>
      </c>
      <c r="E58" s="14">
        <v>13</v>
      </c>
      <c r="F58" s="14"/>
      <c r="G58" s="14"/>
      <c r="I58" s="14">
        <v>54</v>
      </c>
      <c r="J58" s="18">
        <f>INDEX(节奏规划!$C$6:$C$105,MATCH(I58,节奏规划!$B$5:$B$105,1))</f>
        <v>0.01</v>
      </c>
    </row>
    <row r="59" spans="1:10" ht="16.5" x14ac:dyDescent="0.2">
      <c r="A59" s="14">
        <v>54</v>
      </c>
      <c r="B59" s="14">
        <v>1440</v>
      </c>
      <c r="C59" s="18">
        <f t="shared" si="0"/>
        <v>6.9444444444444447E-4</v>
      </c>
      <c r="D59" s="14">
        <v>17</v>
      </c>
      <c r="E59" s="14">
        <v>13</v>
      </c>
      <c r="F59" s="14"/>
      <c r="G59" s="14"/>
      <c r="I59" s="14">
        <v>55</v>
      </c>
      <c r="J59" s="18">
        <f>INDEX(节奏规划!$C$6:$C$105,MATCH(I59,节奏规划!$B$5:$B$105,1))</f>
        <v>0.01</v>
      </c>
    </row>
    <row r="60" spans="1:10" ht="16.5" x14ac:dyDescent="0.2">
      <c r="A60" s="14">
        <v>55</v>
      </c>
      <c r="B60" s="14">
        <v>1460</v>
      </c>
      <c r="C60" s="18">
        <f t="shared" si="0"/>
        <v>6.8493150684931507E-4</v>
      </c>
      <c r="D60" s="14">
        <v>17</v>
      </c>
      <c r="E60" s="14">
        <v>13</v>
      </c>
      <c r="F60" s="14"/>
      <c r="G60" s="14"/>
      <c r="I60" s="14">
        <v>56</v>
      </c>
      <c r="J60" s="18">
        <f>INDEX(节奏规划!$C$6:$C$105,MATCH(I60,节奏规划!$B$5:$B$105,1))</f>
        <v>0.01</v>
      </c>
    </row>
    <row r="61" spans="1:10" ht="16.5" x14ac:dyDescent="0.2">
      <c r="A61" s="14">
        <v>56</v>
      </c>
      <c r="B61" s="14">
        <v>1480</v>
      </c>
      <c r="C61" s="18">
        <f t="shared" si="0"/>
        <v>6.7567567567567571E-4</v>
      </c>
      <c r="D61" s="14">
        <v>18</v>
      </c>
      <c r="E61" s="14">
        <v>13</v>
      </c>
      <c r="F61" s="14"/>
      <c r="G61" s="14"/>
      <c r="I61" s="14">
        <v>57</v>
      </c>
      <c r="J61" s="18">
        <f>INDEX(节奏规划!$C$6:$C$105,MATCH(I61,节奏规划!$B$5:$B$105,1))</f>
        <v>0.01</v>
      </c>
    </row>
    <row r="62" spans="1:10" ht="16.5" x14ac:dyDescent="0.2">
      <c r="A62" s="14">
        <v>57</v>
      </c>
      <c r="B62" s="14">
        <v>1500</v>
      </c>
      <c r="C62" s="18">
        <f t="shared" si="0"/>
        <v>6.6666666666666664E-4</v>
      </c>
      <c r="D62" s="14">
        <v>18</v>
      </c>
      <c r="E62" s="14">
        <v>13</v>
      </c>
      <c r="F62" s="14"/>
      <c r="G62" s="14"/>
      <c r="I62" s="14">
        <v>58</v>
      </c>
      <c r="J62" s="18">
        <f>INDEX(节奏规划!$C$6:$C$105,MATCH(I62,节奏规划!$B$5:$B$105,1))</f>
        <v>0.01</v>
      </c>
    </row>
    <row r="63" spans="1:10" ht="16.5" x14ac:dyDescent="0.2">
      <c r="A63" s="14">
        <v>58</v>
      </c>
      <c r="B63" s="14">
        <v>1520</v>
      </c>
      <c r="C63" s="18">
        <f t="shared" si="0"/>
        <v>6.5789473684210525E-4</v>
      </c>
      <c r="D63" s="14">
        <v>18</v>
      </c>
      <c r="E63" s="14">
        <v>13</v>
      </c>
      <c r="F63" s="14"/>
      <c r="G63" s="14"/>
      <c r="I63" s="14">
        <v>59</v>
      </c>
      <c r="J63" s="18">
        <f>INDEX(节奏规划!$C$6:$C$105,MATCH(I63,节奏规划!$B$5:$B$105,1))</f>
        <v>0.01</v>
      </c>
    </row>
    <row r="64" spans="1:10" ht="16.5" x14ac:dyDescent="0.2">
      <c r="A64" s="14">
        <v>59</v>
      </c>
      <c r="B64" s="14">
        <v>1540</v>
      </c>
      <c r="C64" s="18">
        <f t="shared" si="0"/>
        <v>6.4935064935064935E-4</v>
      </c>
      <c r="D64" s="14">
        <v>18</v>
      </c>
      <c r="E64" s="14">
        <v>13</v>
      </c>
      <c r="F64" s="14"/>
      <c r="G64" s="14"/>
      <c r="I64" s="14">
        <v>60</v>
      </c>
      <c r="J64" s="18">
        <f>INDEX(节奏规划!$C$6:$C$105,MATCH(I64,节奏规划!$B$5:$B$105,1))</f>
        <v>0.01</v>
      </c>
    </row>
    <row r="65" spans="1:10" ht="16.5" x14ac:dyDescent="0.2">
      <c r="A65" s="14">
        <v>60</v>
      </c>
      <c r="B65" s="14">
        <v>1560</v>
      </c>
      <c r="C65" s="18">
        <f t="shared" si="0"/>
        <v>6.4102564102564103E-4</v>
      </c>
      <c r="D65" s="14">
        <v>18</v>
      </c>
      <c r="E65" s="14">
        <v>13</v>
      </c>
      <c r="F65" s="14"/>
      <c r="G65" s="14"/>
      <c r="I65" s="14">
        <v>61</v>
      </c>
      <c r="J65" s="18">
        <f>INDEX(节奏规划!$C$6:$C$105,MATCH(I65,节奏规划!$B$5:$B$105,1))</f>
        <v>0.01</v>
      </c>
    </row>
    <row r="66" spans="1:10" ht="16.5" x14ac:dyDescent="0.2">
      <c r="A66" s="14">
        <v>61</v>
      </c>
      <c r="B66" s="14">
        <v>1580</v>
      </c>
      <c r="C66" s="18">
        <f t="shared" si="0"/>
        <v>6.329113924050633E-4</v>
      </c>
      <c r="D66" s="14">
        <v>19</v>
      </c>
      <c r="E66" s="14">
        <v>13</v>
      </c>
      <c r="F66" s="14"/>
      <c r="G66" s="14"/>
      <c r="I66" s="14">
        <v>62</v>
      </c>
      <c r="J66" s="18">
        <f>INDEX(节奏规划!$C$6:$C$105,MATCH(I66,节奏规划!$B$5:$B$105,1))</f>
        <v>0.01</v>
      </c>
    </row>
    <row r="67" spans="1:10" ht="16.5" x14ac:dyDescent="0.2">
      <c r="A67" s="14">
        <v>62</v>
      </c>
      <c r="B67" s="14">
        <v>1600</v>
      </c>
      <c r="C67" s="18">
        <f t="shared" si="0"/>
        <v>6.2500000000000001E-4</v>
      </c>
      <c r="D67" s="14">
        <v>19</v>
      </c>
      <c r="E67" s="14">
        <v>13</v>
      </c>
      <c r="F67" s="14"/>
      <c r="G67" s="14"/>
      <c r="I67" s="14">
        <v>63</v>
      </c>
      <c r="J67" s="18">
        <f>INDEX(节奏规划!$C$6:$C$105,MATCH(I67,节奏规划!$B$5:$B$105,1))</f>
        <v>0.01</v>
      </c>
    </row>
    <row r="68" spans="1:10" ht="16.5" x14ac:dyDescent="0.2">
      <c r="A68" s="14">
        <v>63</v>
      </c>
      <c r="B68" s="14">
        <v>1620</v>
      </c>
      <c r="C68" s="18">
        <f t="shared" si="0"/>
        <v>6.1728395061728394E-4</v>
      </c>
      <c r="D68" s="14">
        <v>19</v>
      </c>
      <c r="E68" s="14">
        <v>13</v>
      </c>
      <c r="F68" s="14"/>
      <c r="G68" s="14"/>
      <c r="I68" s="14">
        <v>64</v>
      </c>
      <c r="J68" s="18">
        <f>INDEX(节奏规划!$C$6:$C$105,MATCH(I68,节奏规划!$B$5:$B$105,1))</f>
        <v>0.01</v>
      </c>
    </row>
    <row r="69" spans="1:10" ht="16.5" x14ac:dyDescent="0.2">
      <c r="A69" s="14">
        <v>64</v>
      </c>
      <c r="B69" s="14">
        <v>1640</v>
      </c>
      <c r="C69" s="18">
        <f t="shared" si="0"/>
        <v>6.0975609756097561E-4</v>
      </c>
      <c r="D69" s="14">
        <v>19</v>
      </c>
      <c r="E69" s="14">
        <v>13</v>
      </c>
      <c r="F69" s="14"/>
      <c r="G69" s="14"/>
      <c r="I69" s="14">
        <v>65</v>
      </c>
      <c r="J69" s="18">
        <f>INDEX(节奏规划!$C$6:$C$105,MATCH(I69,节奏规划!$B$5:$B$105,1))</f>
        <v>0.01</v>
      </c>
    </row>
    <row r="70" spans="1:10" ht="16.5" x14ac:dyDescent="0.2">
      <c r="A70" s="14">
        <v>65</v>
      </c>
      <c r="B70" s="14">
        <v>1650</v>
      </c>
      <c r="C70" s="18">
        <f t="shared" si="0"/>
        <v>6.0606060606060606E-4</v>
      </c>
      <c r="D70" s="14">
        <v>19</v>
      </c>
      <c r="E70" s="14">
        <v>13</v>
      </c>
      <c r="F70" s="14"/>
      <c r="G70" s="14"/>
      <c r="I70" s="14">
        <v>66</v>
      </c>
      <c r="J70" s="18">
        <f>INDEX(节奏规划!$C$6:$C$105,MATCH(I70,节奏规划!$B$5:$B$105,1))</f>
        <v>0.01</v>
      </c>
    </row>
    <row r="71" spans="1:10" ht="16.5" x14ac:dyDescent="0.2">
      <c r="A71" s="14">
        <v>66</v>
      </c>
      <c r="B71" s="14">
        <v>1660</v>
      </c>
      <c r="C71" s="18">
        <f t="shared" ref="C71:C105" si="1">1/B71</f>
        <v>6.0240963855421692E-4</v>
      </c>
      <c r="D71" s="14">
        <v>19</v>
      </c>
      <c r="E71" s="14">
        <v>13</v>
      </c>
      <c r="F71" s="14"/>
      <c r="G71" s="14"/>
      <c r="I71" s="14">
        <v>67</v>
      </c>
      <c r="J71" s="18">
        <f>INDEX(节奏规划!$C$6:$C$105,MATCH(I71,节奏规划!$B$5:$B$105,1))</f>
        <v>0.01</v>
      </c>
    </row>
    <row r="72" spans="1:10" ht="16.5" x14ac:dyDescent="0.2">
      <c r="A72" s="14">
        <v>67</v>
      </c>
      <c r="B72" s="14">
        <v>1670</v>
      </c>
      <c r="C72" s="18">
        <f t="shared" si="1"/>
        <v>5.9880239520958083E-4</v>
      </c>
      <c r="D72" s="14">
        <v>19</v>
      </c>
      <c r="E72" s="14">
        <v>13</v>
      </c>
      <c r="F72" s="14"/>
      <c r="G72" s="14"/>
      <c r="I72" s="14">
        <v>68</v>
      </c>
      <c r="J72" s="18">
        <f>INDEX(节奏规划!$C$6:$C$105,MATCH(I72,节奏规划!$B$5:$B$105,1))</f>
        <v>0.01</v>
      </c>
    </row>
    <row r="73" spans="1:10" ht="16.5" x14ac:dyDescent="0.2">
      <c r="A73" s="14">
        <v>68</v>
      </c>
      <c r="B73" s="14">
        <v>1680</v>
      </c>
      <c r="C73" s="18">
        <f t="shared" si="1"/>
        <v>5.9523809523809529E-4</v>
      </c>
      <c r="D73" s="14">
        <v>19</v>
      </c>
      <c r="E73" s="14">
        <v>13</v>
      </c>
      <c r="F73" s="14"/>
      <c r="G73" s="14"/>
      <c r="I73" s="14">
        <v>69</v>
      </c>
      <c r="J73" s="18">
        <f>INDEX(节奏规划!$C$6:$C$105,MATCH(I73,节奏规划!$B$5:$B$105,1))</f>
        <v>0.01</v>
      </c>
    </row>
    <row r="74" spans="1:10" ht="16.5" x14ac:dyDescent="0.2">
      <c r="A74" s="14">
        <v>69</v>
      </c>
      <c r="B74" s="14">
        <v>1690</v>
      </c>
      <c r="C74" s="18">
        <f t="shared" si="1"/>
        <v>5.9171597633136095E-4</v>
      </c>
      <c r="D74" s="14">
        <v>19</v>
      </c>
      <c r="E74" s="14">
        <v>13</v>
      </c>
      <c r="F74" s="14"/>
      <c r="G74" s="14"/>
      <c r="I74" s="14">
        <v>70</v>
      </c>
      <c r="J74" s="18">
        <f>INDEX(节奏规划!$C$6:$C$105,MATCH(I74,节奏规划!$B$5:$B$105,1))</f>
        <v>0.01</v>
      </c>
    </row>
    <row r="75" spans="1:10" ht="16.5" x14ac:dyDescent="0.2">
      <c r="A75" s="14">
        <v>70</v>
      </c>
      <c r="B75" s="14">
        <v>1700</v>
      </c>
      <c r="C75" s="18">
        <f t="shared" si="1"/>
        <v>5.8823529411764701E-4</v>
      </c>
      <c r="D75" s="14">
        <v>19</v>
      </c>
      <c r="E75" s="14">
        <v>13</v>
      </c>
      <c r="F75" s="14"/>
      <c r="G75" s="14"/>
      <c r="I75" s="14">
        <v>71</v>
      </c>
      <c r="J75" s="18">
        <f>INDEX(节奏规划!$C$6:$C$105,MATCH(I75,节奏规划!$B$5:$B$105,1))</f>
        <v>0.01</v>
      </c>
    </row>
    <row r="76" spans="1:10" ht="16.5" x14ac:dyDescent="0.2">
      <c r="A76" s="14">
        <v>71</v>
      </c>
      <c r="B76" s="14">
        <v>1710</v>
      </c>
      <c r="C76" s="18">
        <f t="shared" si="1"/>
        <v>5.8479532163742691E-4</v>
      </c>
      <c r="D76" s="14">
        <v>20</v>
      </c>
      <c r="E76" s="14">
        <v>13</v>
      </c>
      <c r="F76" s="14"/>
      <c r="G76" s="14"/>
      <c r="I76" s="14">
        <v>72</v>
      </c>
      <c r="J76" s="18">
        <f>INDEX(节奏规划!$C$6:$C$105,MATCH(I76,节奏规划!$B$5:$B$105,1))</f>
        <v>0.01</v>
      </c>
    </row>
    <row r="77" spans="1:10" ht="16.5" x14ac:dyDescent="0.2">
      <c r="A77" s="14">
        <v>72</v>
      </c>
      <c r="B77" s="14">
        <v>1720</v>
      </c>
      <c r="C77" s="18">
        <f t="shared" si="1"/>
        <v>5.8139534883720929E-4</v>
      </c>
      <c r="D77" s="14">
        <v>20</v>
      </c>
      <c r="E77" s="14">
        <v>13</v>
      </c>
      <c r="F77" s="14"/>
      <c r="G77" s="14"/>
      <c r="I77" s="14">
        <v>73</v>
      </c>
      <c r="J77" s="18">
        <f>INDEX(节奏规划!$C$6:$C$105,MATCH(I77,节奏规划!$B$5:$B$105,1))</f>
        <v>0.01</v>
      </c>
    </row>
    <row r="78" spans="1:10" ht="16.5" x14ac:dyDescent="0.2">
      <c r="A78" s="14">
        <v>73</v>
      </c>
      <c r="B78" s="14">
        <v>1730</v>
      </c>
      <c r="C78" s="18">
        <f t="shared" si="1"/>
        <v>5.7803468208092489E-4</v>
      </c>
      <c r="D78" s="14">
        <v>20</v>
      </c>
      <c r="E78" s="14">
        <v>13</v>
      </c>
      <c r="F78" s="14"/>
      <c r="G78" s="14"/>
      <c r="I78" s="14">
        <v>74</v>
      </c>
      <c r="J78" s="18">
        <f>INDEX(节奏规划!$C$6:$C$105,MATCH(I78,节奏规划!$B$5:$B$105,1))</f>
        <v>0.01</v>
      </c>
    </row>
    <row r="79" spans="1:10" ht="16.5" x14ac:dyDescent="0.2">
      <c r="A79" s="14">
        <v>74</v>
      </c>
      <c r="B79" s="14">
        <v>1740</v>
      </c>
      <c r="C79" s="18">
        <f t="shared" si="1"/>
        <v>5.7471264367816091E-4</v>
      </c>
      <c r="D79" s="14">
        <v>20</v>
      </c>
      <c r="E79" s="14">
        <v>13</v>
      </c>
      <c r="F79" s="14"/>
      <c r="G79" s="14"/>
      <c r="I79" s="14">
        <v>75</v>
      </c>
      <c r="J79" s="18">
        <f>INDEX(节奏规划!$C$6:$C$105,MATCH(I79,节奏规划!$B$5:$B$105,1))</f>
        <v>0.01</v>
      </c>
    </row>
    <row r="80" spans="1:10" ht="16.5" x14ac:dyDescent="0.2">
      <c r="A80" s="14">
        <v>75</v>
      </c>
      <c r="B80" s="14">
        <v>1750</v>
      </c>
      <c r="C80" s="18">
        <f t="shared" si="1"/>
        <v>5.7142857142857147E-4</v>
      </c>
      <c r="D80" s="14">
        <v>20</v>
      </c>
      <c r="E80" s="14">
        <v>13</v>
      </c>
      <c r="F80" s="14"/>
      <c r="G80" s="14"/>
      <c r="I80" s="14">
        <v>76</v>
      </c>
      <c r="J80" s="18">
        <f>INDEX(节奏规划!$C$6:$C$105,MATCH(I80,节奏规划!$B$5:$B$105,1))</f>
        <v>0.01</v>
      </c>
    </row>
    <row r="81" spans="1:10" ht="16.5" x14ac:dyDescent="0.2">
      <c r="A81" s="14">
        <v>76</v>
      </c>
      <c r="B81" s="14">
        <v>1760</v>
      </c>
      <c r="C81" s="18">
        <f t="shared" si="1"/>
        <v>5.6818181818181815E-4</v>
      </c>
      <c r="D81" s="14">
        <v>20</v>
      </c>
      <c r="E81" s="14">
        <v>13</v>
      </c>
      <c r="F81" s="14"/>
      <c r="G81" s="14"/>
      <c r="I81" s="14">
        <v>77</v>
      </c>
      <c r="J81" s="18">
        <f>INDEX(节奏规划!$C$6:$C$105,MATCH(I81,节奏规划!$B$5:$B$105,1))</f>
        <v>0.01</v>
      </c>
    </row>
    <row r="82" spans="1:10" ht="16.5" x14ac:dyDescent="0.2">
      <c r="A82" s="14">
        <v>77</v>
      </c>
      <c r="B82" s="14">
        <v>1770</v>
      </c>
      <c r="C82" s="18">
        <f t="shared" si="1"/>
        <v>5.649717514124294E-4</v>
      </c>
      <c r="D82" s="14">
        <v>20</v>
      </c>
      <c r="E82" s="14">
        <v>13</v>
      </c>
      <c r="F82" s="14"/>
      <c r="G82" s="14"/>
      <c r="I82" s="14">
        <v>78</v>
      </c>
      <c r="J82" s="18">
        <f>INDEX(节奏规划!$C$6:$C$105,MATCH(I82,节奏规划!$B$5:$B$105,1))</f>
        <v>0.01</v>
      </c>
    </row>
    <row r="83" spans="1:10" ht="16.5" x14ac:dyDescent="0.2">
      <c r="A83" s="14">
        <v>78</v>
      </c>
      <c r="B83" s="14">
        <v>1780</v>
      </c>
      <c r="C83" s="18">
        <f t="shared" si="1"/>
        <v>5.6179775280898881E-4</v>
      </c>
      <c r="D83" s="14">
        <v>20</v>
      </c>
      <c r="E83" s="14">
        <v>13</v>
      </c>
      <c r="F83" s="14"/>
      <c r="G83" s="14"/>
      <c r="I83" s="14">
        <v>79</v>
      </c>
      <c r="J83" s="18">
        <f>INDEX(节奏规划!$C$6:$C$105,MATCH(I83,节奏规划!$B$5:$B$105,1))</f>
        <v>0.01</v>
      </c>
    </row>
    <row r="84" spans="1:10" ht="16.5" x14ac:dyDescent="0.2">
      <c r="A84" s="14">
        <v>79</v>
      </c>
      <c r="B84" s="14">
        <v>1790</v>
      </c>
      <c r="C84" s="18">
        <f t="shared" si="1"/>
        <v>5.5865921787709492E-4</v>
      </c>
      <c r="D84" s="14">
        <v>20</v>
      </c>
      <c r="E84" s="14">
        <v>13</v>
      </c>
      <c r="F84" s="14"/>
      <c r="G84" s="14"/>
      <c r="I84" s="14">
        <v>80</v>
      </c>
      <c r="J84" s="18">
        <f>INDEX(节奏规划!$C$6:$C$105,MATCH(I84,节奏规划!$B$5:$B$105,1))</f>
        <v>0.01</v>
      </c>
    </row>
    <row r="85" spans="1:10" ht="16.5" x14ac:dyDescent="0.2">
      <c r="A85" s="14">
        <v>80</v>
      </c>
      <c r="B85" s="14">
        <v>1800</v>
      </c>
      <c r="C85" s="18">
        <f t="shared" si="1"/>
        <v>5.5555555555555556E-4</v>
      </c>
      <c r="D85" s="14">
        <v>20</v>
      </c>
      <c r="E85" s="14">
        <v>13</v>
      </c>
      <c r="F85" s="14"/>
      <c r="G85" s="14"/>
      <c r="I85" s="14">
        <v>81</v>
      </c>
      <c r="J85" s="18">
        <f>INDEX(节奏规划!$C$6:$C$105,MATCH(I85,节奏规划!$B$5:$B$105,1))</f>
        <v>0.01</v>
      </c>
    </row>
    <row r="86" spans="1:10" ht="16.5" x14ac:dyDescent="0.2">
      <c r="A86" s="14">
        <v>81</v>
      </c>
      <c r="B86" s="14">
        <v>1810</v>
      </c>
      <c r="C86" s="18">
        <f t="shared" si="1"/>
        <v>5.5248618784530391E-4</v>
      </c>
      <c r="D86" s="14">
        <v>21</v>
      </c>
      <c r="E86" s="14">
        <v>13</v>
      </c>
      <c r="F86" s="14"/>
      <c r="G86" s="14"/>
      <c r="I86" s="14">
        <v>82</v>
      </c>
      <c r="J86" s="18">
        <f>INDEX(节奏规划!$C$6:$C$105,MATCH(I86,节奏规划!$B$5:$B$105,1))</f>
        <v>0.01</v>
      </c>
    </row>
    <row r="87" spans="1:10" ht="16.5" x14ac:dyDescent="0.2">
      <c r="A87" s="14">
        <v>82</v>
      </c>
      <c r="B87" s="14">
        <v>1820</v>
      </c>
      <c r="C87" s="18">
        <f t="shared" si="1"/>
        <v>5.4945054945054945E-4</v>
      </c>
      <c r="D87" s="14">
        <v>21</v>
      </c>
      <c r="E87" s="14">
        <v>13</v>
      </c>
      <c r="F87" s="14"/>
      <c r="G87" s="14"/>
      <c r="I87" s="14">
        <v>83</v>
      </c>
      <c r="J87" s="18">
        <f>INDEX(节奏规划!$C$6:$C$105,MATCH(I87,节奏规划!$B$5:$B$105,1))</f>
        <v>0.01</v>
      </c>
    </row>
    <row r="88" spans="1:10" ht="16.5" x14ac:dyDescent="0.2">
      <c r="A88" s="14">
        <v>83</v>
      </c>
      <c r="B88" s="14">
        <v>1830</v>
      </c>
      <c r="C88" s="18">
        <f t="shared" si="1"/>
        <v>5.4644808743169399E-4</v>
      </c>
      <c r="D88" s="14">
        <v>21</v>
      </c>
      <c r="E88" s="14">
        <v>13</v>
      </c>
      <c r="F88" s="14"/>
      <c r="G88" s="14"/>
      <c r="I88" s="14">
        <v>84</v>
      </c>
      <c r="J88" s="18">
        <f>INDEX(节奏规划!$C$6:$C$105,MATCH(I88,节奏规划!$B$5:$B$105,1))</f>
        <v>0.01</v>
      </c>
    </row>
    <row r="89" spans="1:10" ht="16.5" x14ac:dyDescent="0.2">
      <c r="A89" s="14">
        <v>84</v>
      </c>
      <c r="B89" s="14">
        <v>1840</v>
      </c>
      <c r="C89" s="18">
        <f t="shared" si="1"/>
        <v>5.4347826086956522E-4</v>
      </c>
      <c r="D89" s="14">
        <v>21</v>
      </c>
      <c r="E89" s="14">
        <v>13</v>
      </c>
      <c r="F89" s="14"/>
      <c r="G89" s="14"/>
      <c r="I89" s="14">
        <v>85</v>
      </c>
      <c r="J89" s="18">
        <f>INDEX(节奏规划!$C$6:$C$105,MATCH(I89,节奏规划!$B$5:$B$105,1))</f>
        <v>0.01</v>
      </c>
    </row>
    <row r="90" spans="1:10" ht="16.5" x14ac:dyDescent="0.2">
      <c r="A90" s="14">
        <v>85</v>
      </c>
      <c r="B90" s="14">
        <v>1850</v>
      </c>
      <c r="C90" s="18">
        <f t="shared" si="1"/>
        <v>5.4054054054054055E-4</v>
      </c>
      <c r="D90" s="14">
        <v>21</v>
      </c>
      <c r="E90" s="14">
        <v>13</v>
      </c>
      <c r="F90" s="14"/>
      <c r="G90" s="14"/>
      <c r="I90" s="14">
        <v>86</v>
      </c>
      <c r="J90" s="18">
        <f>INDEX(节奏规划!$C$6:$C$105,MATCH(I90,节奏规划!$B$5:$B$105,1))</f>
        <v>0.01</v>
      </c>
    </row>
    <row r="91" spans="1:10" ht="16.5" x14ac:dyDescent="0.2">
      <c r="A91" s="14">
        <v>86</v>
      </c>
      <c r="B91" s="14">
        <v>1860</v>
      </c>
      <c r="C91" s="18">
        <f t="shared" si="1"/>
        <v>5.3763440860215054E-4</v>
      </c>
      <c r="D91" s="14">
        <v>21</v>
      </c>
      <c r="E91" s="14">
        <v>13</v>
      </c>
      <c r="F91" s="14"/>
      <c r="G91" s="14"/>
      <c r="I91" s="14">
        <v>87</v>
      </c>
      <c r="J91" s="18">
        <f>INDEX(节奏规划!$C$6:$C$105,MATCH(I91,节奏规划!$B$5:$B$105,1))</f>
        <v>0.01</v>
      </c>
    </row>
    <row r="92" spans="1:10" ht="16.5" x14ac:dyDescent="0.2">
      <c r="A92" s="14">
        <v>87</v>
      </c>
      <c r="B92" s="14">
        <v>1870</v>
      </c>
      <c r="C92" s="18">
        <f t="shared" si="1"/>
        <v>5.3475935828877007E-4</v>
      </c>
      <c r="D92" s="14">
        <v>21</v>
      </c>
      <c r="E92" s="14">
        <v>13</v>
      </c>
      <c r="F92" s="14"/>
      <c r="G92" s="14"/>
      <c r="I92" s="14">
        <v>88</v>
      </c>
      <c r="J92" s="18">
        <f>INDEX(节奏规划!$C$6:$C$105,MATCH(I92,节奏规划!$B$5:$B$105,1))</f>
        <v>0.01</v>
      </c>
    </row>
    <row r="93" spans="1:10" ht="16.5" x14ac:dyDescent="0.2">
      <c r="A93" s="14">
        <v>88</v>
      </c>
      <c r="B93" s="14">
        <v>1880</v>
      </c>
      <c r="C93" s="18">
        <f t="shared" si="1"/>
        <v>5.3191489361702129E-4</v>
      </c>
      <c r="D93" s="14">
        <v>21</v>
      </c>
      <c r="E93" s="14">
        <v>13</v>
      </c>
      <c r="F93" s="14"/>
      <c r="G93" s="14"/>
      <c r="I93" s="14">
        <v>89</v>
      </c>
      <c r="J93" s="18">
        <f>INDEX(节奏规划!$C$6:$C$105,MATCH(I93,节奏规划!$B$5:$B$105,1))</f>
        <v>0.01</v>
      </c>
    </row>
    <row r="94" spans="1:10" ht="16.5" x14ac:dyDescent="0.2">
      <c r="A94" s="14">
        <v>89</v>
      </c>
      <c r="B94" s="14">
        <v>1890</v>
      </c>
      <c r="C94" s="18">
        <f t="shared" si="1"/>
        <v>5.2910052910052914E-4</v>
      </c>
      <c r="D94" s="14">
        <v>21</v>
      </c>
      <c r="E94" s="14">
        <v>13</v>
      </c>
      <c r="F94" s="14"/>
      <c r="G94" s="14"/>
      <c r="I94" s="14">
        <v>90</v>
      </c>
      <c r="J94" s="18">
        <f>INDEX(节奏规划!$C$6:$C$105,MATCH(I94,节奏规划!$B$5:$B$105,1))</f>
        <v>0.01</v>
      </c>
    </row>
    <row r="95" spans="1:10" ht="16.5" x14ac:dyDescent="0.2">
      <c r="A95" s="14">
        <v>90</v>
      </c>
      <c r="B95" s="14">
        <v>1900</v>
      </c>
      <c r="C95" s="18">
        <f t="shared" si="1"/>
        <v>5.263157894736842E-4</v>
      </c>
      <c r="D95" s="14">
        <v>21</v>
      </c>
      <c r="E95" s="14">
        <v>13</v>
      </c>
      <c r="F95" s="14"/>
      <c r="G95" s="14"/>
      <c r="I95" s="14">
        <v>91</v>
      </c>
      <c r="J95" s="18">
        <f>INDEX(节奏规划!$C$6:$C$105,MATCH(I95,节奏规划!$B$5:$B$105,1))</f>
        <v>0.01</v>
      </c>
    </row>
    <row r="96" spans="1:10" ht="16.5" x14ac:dyDescent="0.2">
      <c r="A96" s="14">
        <v>91</v>
      </c>
      <c r="B96" s="14">
        <v>1910</v>
      </c>
      <c r="C96" s="18">
        <f t="shared" si="1"/>
        <v>5.2356020942408382E-4</v>
      </c>
      <c r="D96" s="14">
        <v>22</v>
      </c>
      <c r="E96" s="14">
        <v>13</v>
      </c>
      <c r="F96" s="14"/>
      <c r="G96" s="14"/>
      <c r="I96" s="14">
        <v>92</v>
      </c>
      <c r="J96" s="18">
        <f>INDEX(节奏规划!$C$6:$C$105,MATCH(I96,节奏规划!$B$5:$B$105,1))</f>
        <v>0.01</v>
      </c>
    </row>
    <row r="97" spans="1:10" ht="16.5" x14ac:dyDescent="0.2">
      <c r="A97" s="14">
        <v>92</v>
      </c>
      <c r="B97" s="14">
        <v>1920</v>
      </c>
      <c r="C97" s="18">
        <f t="shared" si="1"/>
        <v>5.2083333333333333E-4</v>
      </c>
      <c r="D97" s="14">
        <v>22</v>
      </c>
      <c r="E97" s="14">
        <v>13</v>
      </c>
      <c r="F97" s="14"/>
      <c r="G97" s="14"/>
      <c r="I97" s="14">
        <v>93</v>
      </c>
      <c r="J97" s="18">
        <f>INDEX(节奏规划!$C$6:$C$105,MATCH(I97,节奏规划!$B$5:$B$105,1))</f>
        <v>0.01</v>
      </c>
    </row>
    <row r="98" spans="1:10" ht="16.5" x14ac:dyDescent="0.2">
      <c r="A98" s="14">
        <v>93</v>
      </c>
      <c r="B98" s="14">
        <v>1930</v>
      </c>
      <c r="C98" s="18">
        <f t="shared" si="1"/>
        <v>5.1813471502590671E-4</v>
      </c>
      <c r="D98" s="14">
        <v>22</v>
      </c>
      <c r="E98" s="14">
        <v>13</v>
      </c>
      <c r="F98" s="14"/>
      <c r="G98" s="14"/>
      <c r="I98" s="14">
        <v>94</v>
      </c>
      <c r="J98" s="18">
        <f>INDEX(节奏规划!$C$6:$C$105,MATCH(I98,节奏规划!$B$5:$B$105,1))</f>
        <v>0.01</v>
      </c>
    </row>
    <row r="99" spans="1:10" ht="16.5" x14ac:dyDescent="0.2">
      <c r="A99" s="14">
        <v>94</v>
      </c>
      <c r="B99" s="14">
        <v>1940</v>
      </c>
      <c r="C99" s="18">
        <f t="shared" si="1"/>
        <v>5.1546391752577321E-4</v>
      </c>
      <c r="D99" s="14">
        <v>22</v>
      </c>
      <c r="E99" s="14">
        <v>13</v>
      </c>
      <c r="F99" s="14"/>
      <c r="G99" s="14"/>
      <c r="I99" s="14">
        <v>95</v>
      </c>
      <c r="J99" s="18">
        <f>INDEX(节奏规划!$C$6:$C$105,MATCH(I99,节奏规划!$B$5:$B$105,1))</f>
        <v>0.01</v>
      </c>
    </row>
    <row r="100" spans="1:10" ht="16.5" x14ac:dyDescent="0.2">
      <c r="A100" s="14">
        <v>95</v>
      </c>
      <c r="B100" s="14">
        <v>1950</v>
      </c>
      <c r="C100" s="18">
        <f t="shared" si="1"/>
        <v>5.1282051282051282E-4</v>
      </c>
      <c r="D100" s="14">
        <v>22</v>
      </c>
      <c r="E100" s="14">
        <v>13</v>
      </c>
      <c r="F100" s="14"/>
      <c r="G100" s="14"/>
      <c r="I100" s="14">
        <v>96</v>
      </c>
      <c r="J100" s="18">
        <f>INDEX(节奏规划!$C$6:$C$105,MATCH(I100,节奏规划!$B$5:$B$105,1))</f>
        <v>0.01</v>
      </c>
    </row>
    <row r="101" spans="1:10" ht="16.5" x14ac:dyDescent="0.2">
      <c r="A101" s="14">
        <v>96</v>
      </c>
      <c r="B101" s="14">
        <v>1960</v>
      </c>
      <c r="C101" s="18">
        <f t="shared" si="1"/>
        <v>5.1020408163265311E-4</v>
      </c>
      <c r="D101" s="14">
        <v>22</v>
      </c>
      <c r="E101" s="14">
        <v>13</v>
      </c>
      <c r="F101" s="14"/>
      <c r="G101" s="14"/>
      <c r="I101" s="14">
        <v>97</v>
      </c>
      <c r="J101" s="18">
        <f>INDEX(节奏规划!$C$6:$C$105,MATCH(I101,节奏规划!$B$5:$B$105,1))</f>
        <v>0.01</v>
      </c>
    </row>
    <row r="102" spans="1:10" ht="16.5" x14ac:dyDescent="0.2">
      <c r="A102" s="14">
        <v>97</v>
      </c>
      <c r="B102" s="14">
        <v>1970</v>
      </c>
      <c r="C102" s="18">
        <f t="shared" si="1"/>
        <v>5.0761421319796957E-4</v>
      </c>
      <c r="D102" s="14">
        <v>22</v>
      </c>
      <c r="E102" s="14">
        <v>13</v>
      </c>
      <c r="F102" s="14"/>
      <c r="G102" s="14"/>
      <c r="I102" s="14">
        <v>98</v>
      </c>
      <c r="J102" s="18">
        <f>INDEX(节奏规划!$C$6:$C$105,MATCH(I102,节奏规划!$B$5:$B$105,1))</f>
        <v>0.01</v>
      </c>
    </row>
    <row r="103" spans="1:10" ht="16.5" x14ac:dyDescent="0.2">
      <c r="A103" s="14">
        <v>98</v>
      </c>
      <c r="B103" s="14">
        <v>1980</v>
      </c>
      <c r="C103" s="18">
        <f t="shared" si="1"/>
        <v>5.0505050505050505E-4</v>
      </c>
      <c r="D103" s="14">
        <v>22</v>
      </c>
      <c r="E103" s="14">
        <v>13</v>
      </c>
      <c r="F103" s="14"/>
      <c r="G103" s="14"/>
      <c r="I103" s="14">
        <v>99</v>
      </c>
      <c r="J103" s="18">
        <f>INDEX(节奏规划!$C$6:$C$105,MATCH(I103,节奏规划!$B$5:$B$105,1))</f>
        <v>0.01</v>
      </c>
    </row>
    <row r="104" spans="1:10" ht="16.5" x14ac:dyDescent="0.2">
      <c r="A104" s="14">
        <v>99</v>
      </c>
      <c r="B104" s="14">
        <v>1990</v>
      </c>
      <c r="C104" s="18">
        <f t="shared" si="1"/>
        <v>5.025125628140704E-4</v>
      </c>
      <c r="D104" s="14">
        <v>22</v>
      </c>
      <c r="E104" s="14">
        <v>13</v>
      </c>
      <c r="F104" s="14"/>
      <c r="G104" s="14"/>
      <c r="I104" s="14">
        <v>100</v>
      </c>
      <c r="J104" s="18">
        <f>INDEX(节奏规划!$C$6:$C$105,MATCH(I104,节奏规划!$B$5:$B$105,1))</f>
        <v>6.6666666666666671E-3</v>
      </c>
    </row>
    <row r="105" spans="1:10" ht="16.5" x14ac:dyDescent="0.2">
      <c r="A105" s="14">
        <v>100</v>
      </c>
      <c r="B105" s="14">
        <v>2000</v>
      </c>
      <c r="C105" s="18">
        <f t="shared" si="1"/>
        <v>5.0000000000000001E-4</v>
      </c>
      <c r="D105" s="14">
        <v>22</v>
      </c>
      <c r="E105" s="14">
        <v>13</v>
      </c>
      <c r="F105" s="14"/>
      <c r="G105" s="14"/>
      <c r="I105" s="14">
        <v>101</v>
      </c>
      <c r="J105" s="18">
        <f>INDEX(节奏规划!$C$6:$C$105,MATCH(I105,节奏规划!$B$5:$B$105,1))</f>
        <v>6.6666666666666671E-3</v>
      </c>
    </row>
    <row r="106" spans="1:10" ht="16.5" x14ac:dyDescent="0.2">
      <c r="I106" s="14">
        <v>102</v>
      </c>
      <c r="J106" s="18">
        <f>INDEX(节奏规划!$C$6:$C$105,MATCH(I106,节奏规划!$B$5:$B$105,1))</f>
        <v>6.6666666666666671E-3</v>
      </c>
    </row>
    <row r="107" spans="1:10" ht="16.5" x14ac:dyDescent="0.2">
      <c r="I107" s="14">
        <v>103</v>
      </c>
      <c r="J107" s="18">
        <f>INDEX(节奏规划!$C$6:$C$105,MATCH(I107,节奏规划!$B$5:$B$105,1))</f>
        <v>6.6666666666666671E-3</v>
      </c>
    </row>
    <row r="108" spans="1:10" ht="16.5" x14ac:dyDescent="0.2">
      <c r="I108" s="14">
        <v>104</v>
      </c>
      <c r="J108" s="18">
        <f>INDEX(节奏规划!$C$6:$C$105,MATCH(I108,节奏规划!$B$5:$B$105,1))</f>
        <v>6.6666666666666671E-3</v>
      </c>
    </row>
    <row r="109" spans="1:10" ht="16.5" x14ac:dyDescent="0.2">
      <c r="I109" s="14">
        <v>105</v>
      </c>
      <c r="J109" s="18">
        <f>INDEX(节奏规划!$C$6:$C$105,MATCH(I109,节奏规划!$B$5:$B$105,1))</f>
        <v>6.6666666666666671E-3</v>
      </c>
    </row>
    <row r="110" spans="1:10" ht="16.5" x14ac:dyDescent="0.2">
      <c r="I110" s="14">
        <v>106</v>
      </c>
      <c r="J110" s="18">
        <f>INDEX(节奏规划!$C$6:$C$105,MATCH(I110,节奏规划!$B$5:$B$105,1))</f>
        <v>6.6666666666666671E-3</v>
      </c>
    </row>
    <row r="111" spans="1:10" ht="16.5" x14ac:dyDescent="0.2">
      <c r="I111" s="14">
        <v>107</v>
      </c>
      <c r="J111" s="18">
        <f>INDEX(节奏规划!$C$6:$C$105,MATCH(I111,节奏规划!$B$5:$B$105,1))</f>
        <v>6.6666666666666671E-3</v>
      </c>
    </row>
    <row r="112" spans="1:10" ht="16.5" x14ac:dyDescent="0.2">
      <c r="I112" s="14">
        <v>108</v>
      </c>
      <c r="J112" s="18">
        <f>INDEX(节奏规划!$C$6:$C$105,MATCH(I112,节奏规划!$B$5:$B$105,1))</f>
        <v>6.6666666666666671E-3</v>
      </c>
    </row>
    <row r="113" spans="9:10" ht="16.5" x14ac:dyDescent="0.2">
      <c r="I113" s="14">
        <v>109</v>
      </c>
      <c r="J113" s="18">
        <f>INDEX(节奏规划!$C$6:$C$105,MATCH(I113,节奏规划!$B$5:$B$105,1))</f>
        <v>6.6666666666666671E-3</v>
      </c>
    </row>
    <row r="114" spans="9:10" ht="16.5" x14ac:dyDescent="0.2">
      <c r="I114" s="14">
        <v>110</v>
      </c>
      <c r="J114" s="18">
        <f>INDEX(节奏规划!$C$6:$C$105,MATCH(I114,节奏规划!$B$5:$B$105,1))</f>
        <v>6.6666666666666671E-3</v>
      </c>
    </row>
    <row r="115" spans="9:10" ht="16.5" x14ac:dyDescent="0.2">
      <c r="I115" s="14">
        <v>111</v>
      </c>
      <c r="J115" s="18">
        <f>INDEX(节奏规划!$C$6:$C$105,MATCH(I115,节奏规划!$B$5:$B$105,1))</f>
        <v>6.6666666666666671E-3</v>
      </c>
    </row>
    <row r="116" spans="9:10" ht="16.5" x14ac:dyDescent="0.2">
      <c r="I116" s="14">
        <v>112</v>
      </c>
      <c r="J116" s="18">
        <f>INDEX(节奏规划!$C$6:$C$105,MATCH(I116,节奏规划!$B$5:$B$105,1))</f>
        <v>6.6666666666666671E-3</v>
      </c>
    </row>
    <row r="117" spans="9:10" ht="16.5" x14ac:dyDescent="0.2">
      <c r="I117" s="14">
        <v>113</v>
      </c>
      <c r="J117" s="18">
        <f>INDEX(节奏规划!$C$6:$C$105,MATCH(I117,节奏规划!$B$5:$B$105,1))</f>
        <v>6.6666666666666671E-3</v>
      </c>
    </row>
    <row r="118" spans="9:10" ht="16.5" x14ac:dyDescent="0.2">
      <c r="I118" s="14">
        <v>114</v>
      </c>
      <c r="J118" s="18">
        <f>INDEX(节奏规划!$C$6:$C$105,MATCH(I118,节奏规划!$B$5:$B$105,1))</f>
        <v>6.6666666666666671E-3</v>
      </c>
    </row>
    <row r="119" spans="9:10" ht="16.5" x14ac:dyDescent="0.2">
      <c r="I119" s="14">
        <v>115</v>
      </c>
      <c r="J119" s="18">
        <f>INDEX(节奏规划!$C$6:$C$105,MATCH(I119,节奏规划!$B$5:$B$105,1))</f>
        <v>6.6666666666666671E-3</v>
      </c>
    </row>
    <row r="120" spans="9:10" ht="16.5" x14ac:dyDescent="0.2">
      <c r="I120" s="14">
        <v>116</v>
      </c>
      <c r="J120" s="18">
        <f>INDEX(节奏规划!$C$6:$C$105,MATCH(I120,节奏规划!$B$5:$B$105,1))</f>
        <v>6.6666666666666671E-3</v>
      </c>
    </row>
    <row r="121" spans="9:10" ht="16.5" x14ac:dyDescent="0.2">
      <c r="I121" s="14">
        <v>117</v>
      </c>
      <c r="J121" s="18">
        <f>INDEX(节奏规划!$C$6:$C$105,MATCH(I121,节奏规划!$B$5:$B$105,1))</f>
        <v>6.6666666666666671E-3</v>
      </c>
    </row>
    <row r="122" spans="9:10" ht="16.5" x14ac:dyDescent="0.2">
      <c r="I122" s="14">
        <v>118</v>
      </c>
      <c r="J122" s="18">
        <f>INDEX(节奏规划!$C$6:$C$105,MATCH(I122,节奏规划!$B$5:$B$105,1))</f>
        <v>6.6666666666666671E-3</v>
      </c>
    </row>
    <row r="123" spans="9:10" ht="16.5" x14ac:dyDescent="0.2">
      <c r="I123" s="14">
        <v>119</v>
      </c>
      <c r="J123" s="18">
        <f>INDEX(节奏规划!$C$6:$C$105,MATCH(I123,节奏规划!$B$5:$B$105,1))</f>
        <v>6.6666666666666671E-3</v>
      </c>
    </row>
    <row r="124" spans="9:10" ht="16.5" x14ac:dyDescent="0.2">
      <c r="I124" s="14">
        <v>120</v>
      </c>
      <c r="J124" s="18">
        <f>INDEX(节奏规划!$C$6:$C$105,MATCH(I124,节奏规划!$B$5:$B$105,1))</f>
        <v>6.6666666666666671E-3</v>
      </c>
    </row>
    <row r="125" spans="9:10" ht="16.5" x14ac:dyDescent="0.2">
      <c r="I125" s="14">
        <v>121</v>
      </c>
      <c r="J125" s="18">
        <f>INDEX(节奏规划!$C$6:$C$105,MATCH(I125,节奏规划!$B$5:$B$105,1))</f>
        <v>6.6666666666666671E-3</v>
      </c>
    </row>
    <row r="126" spans="9:10" ht="16.5" x14ac:dyDescent="0.2">
      <c r="I126" s="14">
        <v>122</v>
      </c>
      <c r="J126" s="18">
        <f>INDEX(节奏规划!$C$6:$C$105,MATCH(I126,节奏规划!$B$5:$B$105,1))</f>
        <v>6.6666666666666671E-3</v>
      </c>
    </row>
    <row r="127" spans="9:10" ht="16.5" x14ac:dyDescent="0.2">
      <c r="I127" s="14">
        <v>123</v>
      </c>
      <c r="J127" s="18">
        <f>INDEX(节奏规划!$C$6:$C$105,MATCH(I127,节奏规划!$B$5:$B$105,1))</f>
        <v>6.6666666666666671E-3</v>
      </c>
    </row>
    <row r="128" spans="9:10" ht="16.5" x14ac:dyDescent="0.2">
      <c r="I128" s="14">
        <v>124</v>
      </c>
      <c r="J128" s="18">
        <f>INDEX(节奏规划!$C$6:$C$105,MATCH(I128,节奏规划!$B$5:$B$105,1))</f>
        <v>6.6666666666666671E-3</v>
      </c>
    </row>
    <row r="129" spans="9:10" ht="16.5" x14ac:dyDescent="0.2">
      <c r="I129" s="14">
        <v>125</v>
      </c>
      <c r="J129" s="18">
        <f>INDEX(节奏规划!$C$6:$C$105,MATCH(I129,节奏规划!$B$5:$B$105,1))</f>
        <v>6.6666666666666671E-3</v>
      </c>
    </row>
    <row r="130" spans="9:10" ht="16.5" x14ac:dyDescent="0.2">
      <c r="I130" s="14">
        <v>126</v>
      </c>
      <c r="J130" s="18">
        <f>INDEX(节奏规划!$C$6:$C$105,MATCH(I130,节奏规划!$B$5:$B$105,1))</f>
        <v>6.6666666666666671E-3</v>
      </c>
    </row>
    <row r="131" spans="9:10" ht="16.5" x14ac:dyDescent="0.2">
      <c r="I131" s="14">
        <v>127</v>
      </c>
      <c r="J131" s="18">
        <f>INDEX(节奏规划!$C$6:$C$105,MATCH(I131,节奏规划!$B$5:$B$105,1))</f>
        <v>6.6666666666666671E-3</v>
      </c>
    </row>
    <row r="132" spans="9:10" ht="16.5" x14ac:dyDescent="0.2">
      <c r="I132" s="14">
        <v>128</v>
      </c>
      <c r="J132" s="18">
        <f>INDEX(节奏规划!$C$6:$C$105,MATCH(I132,节奏规划!$B$5:$B$105,1))</f>
        <v>6.6666666666666671E-3</v>
      </c>
    </row>
    <row r="133" spans="9:10" ht="16.5" x14ac:dyDescent="0.2">
      <c r="I133" s="14">
        <v>129</v>
      </c>
      <c r="J133" s="18">
        <f>INDEX(节奏规划!$C$6:$C$105,MATCH(I133,节奏规划!$B$5:$B$105,1))</f>
        <v>6.6666666666666671E-3</v>
      </c>
    </row>
    <row r="134" spans="9:10" ht="16.5" x14ac:dyDescent="0.2">
      <c r="I134" s="14">
        <v>130</v>
      </c>
      <c r="J134" s="18">
        <f>INDEX(节奏规划!$C$6:$C$105,MATCH(I134,节奏规划!$B$5:$B$105,1))</f>
        <v>6.6666666666666671E-3</v>
      </c>
    </row>
    <row r="135" spans="9:10" ht="16.5" x14ac:dyDescent="0.2">
      <c r="I135" s="14">
        <v>131</v>
      </c>
      <c r="J135" s="18">
        <f>INDEX(节奏规划!$C$6:$C$105,MATCH(I135,节奏规划!$B$5:$B$105,1))</f>
        <v>6.6666666666666671E-3</v>
      </c>
    </row>
    <row r="136" spans="9:10" ht="16.5" x14ac:dyDescent="0.2">
      <c r="I136" s="14">
        <v>132</v>
      </c>
      <c r="J136" s="18">
        <f>INDEX(节奏规划!$C$6:$C$105,MATCH(I136,节奏规划!$B$5:$B$105,1))</f>
        <v>6.6666666666666671E-3</v>
      </c>
    </row>
    <row r="137" spans="9:10" ht="16.5" x14ac:dyDescent="0.2">
      <c r="I137" s="14">
        <v>133</v>
      </c>
      <c r="J137" s="18">
        <f>INDEX(节奏规划!$C$6:$C$105,MATCH(I137,节奏规划!$B$5:$B$105,1))</f>
        <v>6.6666666666666671E-3</v>
      </c>
    </row>
    <row r="138" spans="9:10" ht="16.5" x14ac:dyDescent="0.2">
      <c r="I138" s="14">
        <v>134</v>
      </c>
      <c r="J138" s="18">
        <f>INDEX(节奏规划!$C$6:$C$105,MATCH(I138,节奏规划!$B$5:$B$105,1))</f>
        <v>6.6666666666666671E-3</v>
      </c>
    </row>
    <row r="139" spans="9:10" ht="16.5" x14ac:dyDescent="0.2">
      <c r="I139" s="14">
        <v>135</v>
      </c>
      <c r="J139" s="18">
        <f>INDEX(节奏规划!$C$6:$C$105,MATCH(I139,节奏规划!$B$5:$B$105,1))</f>
        <v>6.6666666666666671E-3</v>
      </c>
    </row>
    <row r="140" spans="9:10" ht="16.5" x14ac:dyDescent="0.2">
      <c r="I140" s="14">
        <v>136</v>
      </c>
      <c r="J140" s="18">
        <f>INDEX(节奏规划!$C$6:$C$105,MATCH(I140,节奏规划!$B$5:$B$105,1))</f>
        <v>6.6666666666666671E-3</v>
      </c>
    </row>
    <row r="141" spans="9:10" ht="16.5" x14ac:dyDescent="0.2">
      <c r="I141" s="14">
        <v>137</v>
      </c>
      <c r="J141" s="18">
        <f>INDEX(节奏规划!$C$6:$C$105,MATCH(I141,节奏规划!$B$5:$B$105,1))</f>
        <v>6.6666666666666671E-3</v>
      </c>
    </row>
    <row r="142" spans="9:10" ht="16.5" x14ac:dyDescent="0.2">
      <c r="I142" s="14">
        <v>138</v>
      </c>
      <c r="J142" s="18">
        <f>INDEX(节奏规划!$C$6:$C$105,MATCH(I142,节奏规划!$B$5:$B$105,1))</f>
        <v>6.6666666666666671E-3</v>
      </c>
    </row>
    <row r="143" spans="9:10" ht="16.5" x14ac:dyDescent="0.2">
      <c r="I143" s="14">
        <v>139</v>
      </c>
      <c r="J143" s="18">
        <f>INDEX(节奏规划!$C$6:$C$105,MATCH(I143,节奏规划!$B$5:$B$105,1))</f>
        <v>6.6666666666666671E-3</v>
      </c>
    </row>
    <row r="144" spans="9:10" ht="16.5" x14ac:dyDescent="0.2">
      <c r="I144" s="14">
        <v>140</v>
      </c>
      <c r="J144" s="18">
        <f>INDEX(节奏规划!$C$6:$C$105,MATCH(I144,节奏规划!$B$5:$B$105,1))</f>
        <v>6.6666666666666671E-3</v>
      </c>
    </row>
    <row r="145" spans="9:10" ht="16.5" x14ac:dyDescent="0.2">
      <c r="I145" s="14">
        <v>141</v>
      </c>
      <c r="J145" s="18">
        <f>INDEX(节奏规划!$C$6:$C$105,MATCH(I145,节奏规划!$B$5:$B$105,1))</f>
        <v>6.6666666666666671E-3</v>
      </c>
    </row>
    <row r="146" spans="9:10" ht="16.5" x14ac:dyDescent="0.2">
      <c r="I146" s="14">
        <v>142</v>
      </c>
      <c r="J146" s="18">
        <f>INDEX(节奏规划!$C$6:$C$105,MATCH(I146,节奏规划!$B$5:$B$105,1))</f>
        <v>6.6666666666666671E-3</v>
      </c>
    </row>
    <row r="147" spans="9:10" ht="16.5" x14ac:dyDescent="0.2">
      <c r="I147" s="14">
        <v>143</v>
      </c>
      <c r="J147" s="18">
        <f>INDEX(节奏规划!$C$6:$C$105,MATCH(I147,节奏规划!$B$5:$B$105,1))</f>
        <v>6.6666666666666671E-3</v>
      </c>
    </row>
    <row r="148" spans="9:10" ht="16.5" x14ac:dyDescent="0.2">
      <c r="I148" s="14">
        <v>144</v>
      </c>
      <c r="J148" s="18">
        <f>INDEX(节奏规划!$C$6:$C$105,MATCH(I148,节奏规划!$B$5:$B$105,1))</f>
        <v>6.6666666666666671E-3</v>
      </c>
    </row>
    <row r="149" spans="9:10" ht="16.5" x14ac:dyDescent="0.2">
      <c r="I149" s="14">
        <v>145</v>
      </c>
      <c r="J149" s="18">
        <f>INDEX(节奏规划!$C$6:$C$105,MATCH(I149,节奏规划!$B$5:$B$105,1))</f>
        <v>6.6666666666666671E-3</v>
      </c>
    </row>
    <row r="150" spans="9:10" ht="16.5" x14ac:dyDescent="0.2">
      <c r="I150" s="14">
        <v>146</v>
      </c>
      <c r="J150" s="18">
        <f>INDEX(节奏规划!$C$6:$C$105,MATCH(I150,节奏规划!$B$5:$B$105,1))</f>
        <v>6.6666666666666671E-3</v>
      </c>
    </row>
    <row r="151" spans="9:10" ht="16.5" x14ac:dyDescent="0.2">
      <c r="I151" s="14">
        <v>147</v>
      </c>
      <c r="J151" s="18">
        <f>INDEX(节奏规划!$C$6:$C$105,MATCH(I151,节奏规划!$B$5:$B$105,1))</f>
        <v>6.6666666666666671E-3</v>
      </c>
    </row>
    <row r="152" spans="9:10" ht="16.5" x14ac:dyDescent="0.2">
      <c r="I152" s="14">
        <v>148</v>
      </c>
      <c r="J152" s="18">
        <f>INDEX(节奏规划!$C$6:$C$105,MATCH(I152,节奏规划!$B$5:$B$105,1))</f>
        <v>6.6666666666666671E-3</v>
      </c>
    </row>
    <row r="153" spans="9:10" ht="16.5" x14ac:dyDescent="0.2">
      <c r="I153" s="14">
        <v>149</v>
      </c>
      <c r="J153" s="18">
        <f>INDEX(节奏规划!$C$6:$C$105,MATCH(I153,节奏规划!$B$5:$B$105,1))</f>
        <v>6.6666666666666671E-3</v>
      </c>
    </row>
    <row r="154" spans="9:10" ht="16.5" x14ac:dyDescent="0.2">
      <c r="I154" s="14">
        <v>150</v>
      </c>
      <c r="J154" s="18">
        <f>INDEX(节奏规划!$C$6:$C$105,MATCH(I154,节奏规划!$B$5:$B$105,1))</f>
        <v>5.0000000000000001E-3</v>
      </c>
    </row>
    <row r="155" spans="9:10" ht="16.5" x14ac:dyDescent="0.2">
      <c r="I155" s="14">
        <v>151</v>
      </c>
      <c r="J155" s="18">
        <f>INDEX(节奏规划!$C$6:$C$105,MATCH(I155,节奏规划!$B$5:$B$105,1))</f>
        <v>5.0000000000000001E-3</v>
      </c>
    </row>
    <row r="156" spans="9:10" ht="16.5" x14ac:dyDescent="0.2">
      <c r="I156" s="14">
        <v>152</v>
      </c>
      <c r="J156" s="18">
        <f>INDEX(节奏规划!$C$6:$C$105,MATCH(I156,节奏规划!$B$5:$B$105,1))</f>
        <v>5.0000000000000001E-3</v>
      </c>
    </row>
    <row r="157" spans="9:10" ht="16.5" x14ac:dyDescent="0.2">
      <c r="I157" s="14">
        <v>153</v>
      </c>
      <c r="J157" s="18">
        <f>INDEX(节奏规划!$C$6:$C$105,MATCH(I157,节奏规划!$B$5:$B$105,1))</f>
        <v>5.0000000000000001E-3</v>
      </c>
    </row>
    <row r="158" spans="9:10" ht="16.5" x14ac:dyDescent="0.2">
      <c r="I158" s="14">
        <v>154</v>
      </c>
      <c r="J158" s="18">
        <f>INDEX(节奏规划!$C$6:$C$105,MATCH(I158,节奏规划!$B$5:$B$105,1))</f>
        <v>5.0000000000000001E-3</v>
      </c>
    </row>
    <row r="159" spans="9:10" ht="16.5" x14ac:dyDescent="0.2">
      <c r="I159" s="14">
        <v>155</v>
      </c>
      <c r="J159" s="18">
        <f>INDEX(节奏规划!$C$6:$C$105,MATCH(I159,节奏规划!$B$5:$B$105,1))</f>
        <v>5.0000000000000001E-3</v>
      </c>
    </row>
    <row r="160" spans="9:10" ht="16.5" x14ac:dyDescent="0.2">
      <c r="I160" s="14">
        <v>156</v>
      </c>
      <c r="J160" s="18">
        <f>INDEX(节奏规划!$C$6:$C$105,MATCH(I160,节奏规划!$B$5:$B$105,1))</f>
        <v>5.0000000000000001E-3</v>
      </c>
    </row>
    <row r="161" spans="9:10" ht="16.5" x14ac:dyDescent="0.2">
      <c r="I161" s="14">
        <v>157</v>
      </c>
      <c r="J161" s="18">
        <f>INDEX(节奏规划!$C$6:$C$105,MATCH(I161,节奏规划!$B$5:$B$105,1))</f>
        <v>5.0000000000000001E-3</v>
      </c>
    </row>
    <row r="162" spans="9:10" ht="16.5" x14ac:dyDescent="0.2">
      <c r="I162" s="14">
        <v>158</v>
      </c>
      <c r="J162" s="18">
        <f>INDEX(节奏规划!$C$6:$C$105,MATCH(I162,节奏规划!$B$5:$B$105,1))</f>
        <v>5.0000000000000001E-3</v>
      </c>
    </row>
    <row r="163" spans="9:10" ht="16.5" x14ac:dyDescent="0.2">
      <c r="I163" s="14">
        <v>159</v>
      </c>
      <c r="J163" s="18">
        <f>INDEX(节奏规划!$C$6:$C$105,MATCH(I163,节奏规划!$B$5:$B$105,1))</f>
        <v>5.0000000000000001E-3</v>
      </c>
    </row>
    <row r="164" spans="9:10" ht="16.5" x14ac:dyDescent="0.2">
      <c r="I164" s="14">
        <v>160</v>
      </c>
      <c r="J164" s="18">
        <f>INDEX(节奏规划!$C$6:$C$105,MATCH(I164,节奏规划!$B$5:$B$105,1))</f>
        <v>5.0000000000000001E-3</v>
      </c>
    </row>
    <row r="165" spans="9:10" ht="16.5" x14ac:dyDescent="0.2">
      <c r="I165" s="14">
        <v>161</v>
      </c>
      <c r="J165" s="18">
        <f>INDEX(节奏规划!$C$6:$C$105,MATCH(I165,节奏规划!$B$5:$B$105,1))</f>
        <v>5.0000000000000001E-3</v>
      </c>
    </row>
    <row r="166" spans="9:10" ht="16.5" x14ac:dyDescent="0.2">
      <c r="I166" s="14">
        <v>162</v>
      </c>
      <c r="J166" s="18">
        <f>INDEX(节奏规划!$C$6:$C$105,MATCH(I166,节奏规划!$B$5:$B$105,1))</f>
        <v>5.0000000000000001E-3</v>
      </c>
    </row>
    <row r="167" spans="9:10" ht="16.5" x14ac:dyDescent="0.2">
      <c r="I167" s="14">
        <v>163</v>
      </c>
      <c r="J167" s="18">
        <f>INDEX(节奏规划!$C$6:$C$105,MATCH(I167,节奏规划!$B$5:$B$105,1))</f>
        <v>5.0000000000000001E-3</v>
      </c>
    </row>
    <row r="168" spans="9:10" ht="16.5" x14ac:dyDescent="0.2">
      <c r="I168" s="14">
        <v>164</v>
      </c>
      <c r="J168" s="18">
        <f>INDEX(节奏规划!$C$6:$C$105,MATCH(I168,节奏规划!$B$5:$B$105,1))</f>
        <v>5.0000000000000001E-3</v>
      </c>
    </row>
    <row r="169" spans="9:10" ht="16.5" x14ac:dyDescent="0.2">
      <c r="I169" s="14">
        <v>165</v>
      </c>
      <c r="J169" s="18">
        <f>INDEX(节奏规划!$C$6:$C$105,MATCH(I169,节奏规划!$B$5:$B$105,1))</f>
        <v>5.0000000000000001E-3</v>
      </c>
    </row>
    <row r="170" spans="9:10" ht="16.5" x14ac:dyDescent="0.2">
      <c r="I170" s="14">
        <v>166</v>
      </c>
      <c r="J170" s="18">
        <f>INDEX(节奏规划!$C$6:$C$105,MATCH(I170,节奏规划!$B$5:$B$105,1))</f>
        <v>5.0000000000000001E-3</v>
      </c>
    </row>
    <row r="171" spans="9:10" ht="16.5" x14ac:dyDescent="0.2">
      <c r="I171" s="14">
        <v>167</v>
      </c>
      <c r="J171" s="18">
        <f>INDEX(节奏规划!$C$6:$C$105,MATCH(I171,节奏规划!$B$5:$B$105,1))</f>
        <v>5.0000000000000001E-3</v>
      </c>
    </row>
    <row r="172" spans="9:10" ht="16.5" x14ac:dyDescent="0.2">
      <c r="I172" s="14">
        <v>168</v>
      </c>
      <c r="J172" s="18">
        <f>INDEX(节奏规划!$C$6:$C$105,MATCH(I172,节奏规划!$B$5:$B$105,1))</f>
        <v>5.0000000000000001E-3</v>
      </c>
    </row>
    <row r="173" spans="9:10" ht="16.5" x14ac:dyDescent="0.2">
      <c r="I173" s="14">
        <v>169</v>
      </c>
      <c r="J173" s="18">
        <f>INDEX(节奏规划!$C$6:$C$105,MATCH(I173,节奏规划!$B$5:$B$105,1))</f>
        <v>5.0000000000000001E-3</v>
      </c>
    </row>
    <row r="174" spans="9:10" ht="16.5" x14ac:dyDescent="0.2">
      <c r="I174" s="14">
        <v>170</v>
      </c>
      <c r="J174" s="18">
        <f>INDEX(节奏规划!$C$6:$C$105,MATCH(I174,节奏规划!$B$5:$B$105,1))</f>
        <v>5.0000000000000001E-3</v>
      </c>
    </row>
    <row r="175" spans="9:10" ht="16.5" x14ac:dyDescent="0.2">
      <c r="I175" s="14">
        <v>171</v>
      </c>
      <c r="J175" s="18">
        <f>INDEX(节奏规划!$C$6:$C$105,MATCH(I175,节奏规划!$B$5:$B$105,1))</f>
        <v>5.0000000000000001E-3</v>
      </c>
    </row>
    <row r="176" spans="9:10" ht="16.5" x14ac:dyDescent="0.2">
      <c r="I176" s="14">
        <v>172</v>
      </c>
      <c r="J176" s="18">
        <f>INDEX(节奏规划!$C$6:$C$105,MATCH(I176,节奏规划!$B$5:$B$105,1))</f>
        <v>5.0000000000000001E-3</v>
      </c>
    </row>
    <row r="177" spans="9:10" ht="16.5" x14ac:dyDescent="0.2">
      <c r="I177" s="14">
        <v>173</v>
      </c>
      <c r="J177" s="18">
        <f>INDEX(节奏规划!$C$6:$C$105,MATCH(I177,节奏规划!$B$5:$B$105,1))</f>
        <v>5.0000000000000001E-3</v>
      </c>
    </row>
    <row r="178" spans="9:10" ht="16.5" x14ac:dyDescent="0.2">
      <c r="I178" s="14">
        <v>174</v>
      </c>
      <c r="J178" s="18">
        <f>INDEX(节奏规划!$C$6:$C$105,MATCH(I178,节奏规划!$B$5:$B$105,1))</f>
        <v>5.0000000000000001E-3</v>
      </c>
    </row>
    <row r="179" spans="9:10" ht="16.5" x14ac:dyDescent="0.2">
      <c r="I179" s="14">
        <v>175</v>
      </c>
      <c r="J179" s="18">
        <f>INDEX(节奏规划!$C$6:$C$105,MATCH(I179,节奏规划!$B$5:$B$105,1))</f>
        <v>5.0000000000000001E-3</v>
      </c>
    </row>
    <row r="180" spans="9:10" ht="16.5" x14ac:dyDescent="0.2">
      <c r="I180" s="14">
        <v>176</v>
      </c>
      <c r="J180" s="18">
        <f>INDEX(节奏规划!$C$6:$C$105,MATCH(I180,节奏规划!$B$5:$B$105,1))</f>
        <v>5.0000000000000001E-3</v>
      </c>
    </row>
    <row r="181" spans="9:10" ht="16.5" x14ac:dyDescent="0.2">
      <c r="I181" s="14">
        <v>177</v>
      </c>
      <c r="J181" s="18">
        <f>INDEX(节奏规划!$C$6:$C$105,MATCH(I181,节奏规划!$B$5:$B$105,1))</f>
        <v>5.0000000000000001E-3</v>
      </c>
    </row>
    <row r="182" spans="9:10" ht="16.5" x14ac:dyDescent="0.2">
      <c r="I182" s="14">
        <v>178</v>
      </c>
      <c r="J182" s="18">
        <f>INDEX(节奏规划!$C$6:$C$105,MATCH(I182,节奏规划!$B$5:$B$105,1))</f>
        <v>5.0000000000000001E-3</v>
      </c>
    </row>
    <row r="183" spans="9:10" ht="16.5" x14ac:dyDescent="0.2">
      <c r="I183" s="14">
        <v>179</v>
      </c>
      <c r="J183" s="18">
        <f>INDEX(节奏规划!$C$6:$C$105,MATCH(I183,节奏规划!$B$5:$B$105,1))</f>
        <v>5.0000000000000001E-3</v>
      </c>
    </row>
    <row r="184" spans="9:10" ht="16.5" x14ac:dyDescent="0.2">
      <c r="I184" s="14">
        <v>180</v>
      </c>
      <c r="J184" s="18">
        <f>INDEX(节奏规划!$C$6:$C$105,MATCH(I184,节奏规划!$B$5:$B$105,1))</f>
        <v>5.0000000000000001E-3</v>
      </c>
    </row>
    <row r="185" spans="9:10" ht="16.5" x14ac:dyDescent="0.2">
      <c r="I185" s="14">
        <v>181</v>
      </c>
      <c r="J185" s="18">
        <f>INDEX(节奏规划!$C$6:$C$105,MATCH(I185,节奏规划!$B$5:$B$105,1))</f>
        <v>5.0000000000000001E-3</v>
      </c>
    </row>
    <row r="186" spans="9:10" ht="16.5" x14ac:dyDescent="0.2">
      <c r="I186" s="14">
        <v>182</v>
      </c>
      <c r="J186" s="18">
        <f>INDEX(节奏规划!$C$6:$C$105,MATCH(I186,节奏规划!$B$5:$B$105,1))</f>
        <v>5.0000000000000001E-3</v>
      </c>
    </row>
    <row r="187" spans="9:10" ht="16.5" x14ac:dyDescent="0.2">
      <c r="I187" s="14">
        <v>183</v>
      </c>
      <c r="J187" s="18">
        <f>INDEX(节奏规划!$C$6:$C$105,MATCH(I187,节奏规划!$B$5:$B$105,1))</f>
        <v>5.0000000000000001E-3</v>
      </c>
    </row>
    <row r="188" spans="9:10" ht="16.5" x14ac:dyDescent="0.2">
      <c r="I188" s="14">
        <v>184</v>
      </c>
      <c r="J188" s="18">
        <f>INDEX(节奏规划!$C$6:$C$105,MATCH(I188,节奏规划!$B$5:$B$105,1))</f>
        <v>5.0000000000000001E-3</v>
      </c>
    </row>
    <row r="189" spans="9:10" ht="16.5" x14ac:dyDescent="0.2">
      <c r="I189" s="14">
        <v>185</v>
      </c>
      <c r="J189" s="18">
        <f>INDEX(节奏规划!$C$6:$C$105,MATCH(I189,节奏规划!$B$5:$B$105,1))</f>
        <v>5.0000000000000001E-3</v>
      </c>
    </row>
    <row r="190" spans="9:10" ht="16.5" x14ac:dyDescent="0.2">
      <c r="I190" s="14">
        <v>186</v>
      </c>
      <c r="J190" s="18">
        <f>INDEX(节奏规划!$C$6:$C$105,MATCH(I190,节奏规划!$B$5:$B$105,1))</f>
        <v>5.0000000000000001E-3</v>
      </c>
    </row>
    <row r="191" spans="9:10" ht="16.5" x14ac:dyDescent="0.2">
      <c r="I191" s="14">
        <v>187</v>
      </c>
      <c r="J191" s="18">
        <f>INDEX(节奏规划!$C$6:$C$105,MATCH(I191,节奏规划!$B$5:$B$105,1))</f>
        <v>5.0000000000000001E-3</v>
      </c>
    </row>
    <row r="192" spans="9:10" ht="16.5" x14ac:dyDescent="0.2">
      <c r="I192" s="14">
        <v>188</v>
      </c>
      <c r="J192" s="18">
        <f>INDEX(节奏规划!$C$6:$C$105,MATCH(I192,节奏规划!$B$5:$B$105,1))</f>
        <v>5.0000000000000001E-3</v>
      </c>
    </row>
    <row r="193" spans="9:10" ht="16.5" x14ac:dyDescent="0.2">
      <c r="I193" s="14">
        <v>189</v>
      </c>
      <c r="J193" s="18">
        <f>INDEX(节奏规划!$C$6:$C$105,MATCH(I193,节奏规划!$B$5:$B$105,1))</f>
        <v>5.0000000000000001E-3</v>
      </c>
    </row>
    <row r="194" spans="9:10" ht="16.5" x14ac:dyDescent="0.2">
      <c r="I194" s="14">
        <v>190</v>
      </c>
      <c r="J194" s="18">
        <f>INDEX(节奏规划!$C$6:$C$105,MATCH(I194,节奏规划!$B$5:$B$105,1))</f>
        <v>5.0000000000000001E-3</v>
      </c>
    </row>
    <row r="195" spans="9:10" ht="16.5" x14ac:dyDescent="0.2">
      <c r="I195" s="14">
        <v>191</v>
      </c>
      <c r="J195" s="18">
        <f>INDEX(节奏规划!$C$6:$C$105,MATCH(I195,节奏规划!$B$5:$B$105,1))</f>
        <v>5.0000000000000001E-3</v>
      </c>
    </row>
    <row r="196" spans="9:10" ht="16.5" x14ac:dyDescent="0.2">
      <c r="I196" s="14">
        <v>192</v>
      </c>
      <c r="J196" s="18">
        <f>INDEX(节奏规划!$C$6:$C$105,MATCH(I196,节奏规划!$B$5:$B$105,1))</f>
        <v>5.0000000000000001E-3</v>
      </c>
    </row>
    <row r="197" spans="9:10" ht="16.5" x14ac:dyDescent="0.2">
      <c r="I197" s="14">
        <v>193</v>
      </c>
      <c r="J197" s="18">
        <f>INDEX(节奏规划!$C$6:$C$105,MATCH(I197,节奏规划!$B$5:$B$105,1))</f>
        <v>5.0000000000000001E-3</v>
      </c>
    </row>
    <row r="198" spans="9:10" ht="16.5" x14ac:dyDescent="0.2">
      <c r="I198" s="14">
        <v>194</v>
      </c>
      <c r="J198" s="18">
        <f>INDEX(节奏规划!$C$6:$C$105,MATCH(I198,节奏规划!$B$5:$B$105,1))</f>
        <v>5.0000000000000001E-3</v>
      </c>
    </row>
    <row r="199" spans="9:10" ht="16.5" x14ac:dyDescent="0.2">
      <c r="I199" s="14">
        <v>195</v>
      </c>
      <c r="J199" s="18">
        <f>INDEX(节奏规划!$C$6:$C$105,MATCH(I199,节奏规划!$B$5:$B$105,1))</f>
        <v>5.0000000000000001E-3</v>
      </c>
    </row>
    <row r="200" spans="9:10" ht="16.5" x14ac:dyDescent="0.2">
      <c r="I200" s="14">
        <v>196</v>
      </c>
      <c r="J200" s="18">
        <f>INDEX(节奏规划!$C$6:$C$105,MATCH(I200,节奏规划!$B$5:$B$105,1))</f>
        <v>5.0000000000000001E-3</v>
      </c>
    </row>
    <row r="201" spans="9:10" ht="16.5" x14ac:dyDescent="0.2">
      <c r="I201" s="14">
        <v>197</v>
      </c>
      <c r="J201" s="18">
        <f>INDEX(节奏规划!$C$6:$C$105,MATCH(I201,节奏规划!$B$5:$B$105,1))</f>
        <v>5.0000000000000001E-3</v>
      </c>
    </row>
    <row r="202" spans="9:10" ht="16.5" x14ac:dyDescent="0.2">
      <c r="I202" s="14">
        <v>198</v>
      </c>
      <c r="J202" s="18">
        <f>INDEX(节奏规划!$C$6:$C$105,MATCH(I202,节奏规划!$B$5:$B$105,1))</f>
        <v>5.0000000000000001E-3</v>
      </c>
    </row>
    <row r="203" spans="9:10" ht="16.5" x14ac:dyDescent="0.2">
      <c r="I203" s="14">
        <v>199</v>
      </c>
      <c r="J203" s="18">
        <f>INDEX(节奏规划!$C$6:$C$105,MATCH(I203,节奏规划!$B$5:$B$105,1))</f>
        <v>5.0000000000000001E-3</v>
      </c>
    </row>
    <row r="204" spans="9:10" ht="16.5" x14ac:dyDescent="0.2">
      <c r="I204" s="14">
        <v>200</v>
      </c>
      <c r="J204" s="18">
        <f>INDEX(节奏规划!$C$6:$C$105,MATCH(I204,节奏规划!$B$5:$B$105,1))</f>
        <v>4.1666666666666666E-3</v>
      </c>
    </row>
    <row r="205" spans="9:10" ht="16.5" x14ac:dyDescent="0.2">
      <c r="I205" s="14">
        <v>201</v>
      </c>
      <c r="J205" s="18">
        <f>INDEX(节奏规划!$C$6:$C$105,MATCH(I205,节奏规划!$B$5:$B$105,1))</f>
        <v>4.1666666666666666E-3</v>
      </c>
    </row>
    <row r="206" spans="9:10" ht="16.5" x14ac:dyDescent="0.2">
      <c r="I206" s="14">
        <v>202</v>
      </c>
      <c r="J206" s="18">
        <f>INDEX(节奏规划!$C$6:$C$105,MATCH(I206,节奏规划!$B$5:$B$105,1))</f>
        <v>4.1666666666666666E-3</v>
      </c>
    </row>
    <row r="207" spans="9:10" ht="16.5" x14ac:dyDescent="0.2">
      <c r="I207" s="14">
        <v>203</v>
      </c>
      <c r="J207" s="18">
        <f>INDEX(节奏规划!$C$6:$C$105,MATCH(I207,节奏规划!$B$5:$B$105,1))</f>
        <v>4.1666666666666666E-3</v>
      </c>
    </row>
    <row r="208" spans="9:10" ht="16.5" x14ac:dyDescent="0.2">
      <c r="I208" s="14">
        <v>204</v>
      </c>
      <c r="J208" s="18">
        <f>INDEX(节奏规划!$C$6:$C$105,MATCH(I208,节奏规划!$B$5:$B$105,1))</f>
        <v>4.1666666666666666E-3</v>
      </c>
    </row>
    <row r="209" spans="9:10" ht="16.5" x14ac:dyDescent="0.2">
      <c r="I209" s="14">
        <v>205</v>
      </c>
      <c r="J209" s="18">
        <f>INDEX(节奏规划!$C$6:$C$105,MATCH(I209,节奏规划!$B$5:$B$105,1))</f>
        <v>4.1666666666666666E-3</v>
      </c>
    </row>
    <row r="210" spans="9:10" ht="16.5" x14ac:dyDescent="0.2">
      <c r="I210" s="14">
        <v>206</v>
      </c>
      <c r="J210" s="18">
        <f>INDEX(节奏规划!$C$6:$C$105,MATCH(I210,节奏规划!$B$5:$B$105,1))</f>
        <v>4.1666666666666666E-3</v>
      </c>
    </row>
    <row r="211" spans="9:10" ht="16.5" x14ac:dyDescent="0.2">
      <c r="I211" s="14">
        <v>207</v>
      </c>
      <c r="J211" s="18">
        <f>INDEX(节奏规划!$C$6:$C$105,MATCH(I211,节奏规划!$B$5:$B$105,1))</f>
        <v>4.1666666666666666E-3</v>
      </c>
    </row>
    <row r="212" spans="9:10" ht="16.5" x14ac:dyDescent="0.2">
      <c r="I212" s="14">
        <v>208</v>
      </c>
      <c r="J212" s="18">
        <f>INDEX(节奏规划!$C$6:$C$105,MATCH(I212,节奏规划!$B$5:$B$105,1))</f>
        <v>4.1666666666666666E-3</v>
      </c>
    </row>
    <row r="213" spans="9:10" ht="16.5" x14ac:dyDescent="0.2">
      <c r="I213" s="14">
        <v>209</v>
      </c>
      <c r="J213" s="18">
        <f>INDEX(节奏规划!$C$6:$C$105,MATCH(I213,节奏规划!$B$5:$B$105,1))</f>
        <v>4.1666666666666666E-3</v>
      </c>
    </row>
    <row r="214" spans="9:10" ht="16.5" x14ac:dyDescent="0.2">
      <c r="I214" s="14">
        <v>210</v>
      </c>
      <c r="J214" s="18">
        <f>INDEX(节奏规划!$C$6:$C$105,MATCH(I214,节奏规划!$B$5:$B$105,1))</f>
        <v>4.1666666666666666E-3</v>
      </c>
    </row>
    <row r="215" spans="9:10" ht="16.5" x14ac:dyDescent="0.2">
      <c r="I215" s="14">
        <v>211</v>
      </c>
      <c r="J215" s="18">
        <f>INDEX(节奏规划!$C$6:$C$105,MATCH(I215,节奏规划!$B$5:$B$105,1))</f>
        <v>4.1666666666666666E-3</v>
      </c>
    </row>
    <row r="216" spans="9:10" ht="16.5" x14ac:dyDescent="0.2">
      <c r="I216" s="14">
        <v>212</v>
      </c>
      <c r="J216" s="18">
        <f>INDEX(节奏规划!$C$6:$C$105,MATCH(I216,节奏规划!$B$5:$B$105,1))</f>
        <v>4.1666666666666666E-3</v>
      </c>
    </row>
    <row r="217" spans="9:10" ht="16.5" x14ac:dyDescent="0.2">
      <c r="I217" s="14">
        <v>213</v>
      </c>
      <c r="J217" s="18">
        <f>INDEX(节奏规划!$C$6:$C$105,MATCH(I217,节奏规划!$B$5:$B$105,1))</f>
        <v>4.1666666666666666E-3</v>
      </c>
    </row>
    <row r="218" spans="9:10" ht="16.5" x14ac:dyDescent="0.2">
      <c r="I218" s="14">
        <v>214</v>
      </c>
      <c r="J218" s="18">
        <f>INDEX(节奏规划!$C$6:$C$105,MATCH(I218,节奏规划!$B$5:$B$105,1))</f>
        <v>4.1666666666666666E-3</v>
      </c>
    </row>
    <row r="219" spans="9:10" ht="16.5" x14ac:dyDescent="0.2">
      <c r="I219" s="14">
        <v>215</v>
      </c>
      <c r="J219" s="18">
        <f>INDEX(节奏规划!$C$6:$C$105,MATCH(I219,节奏规划!$B$5:$B$105,1))</f>
        <v>4.1666666666666666E-3</v>
      </c>
    </row>
    <row r="220" spans="9:10" ht="16.5" x14ac:dyDescent="0.2">
      <c r="I220" s="14">
        <v>216</v>
      </c>
      <c r="J220" s="18">
        <f>INDEX(节奏规划!$C$6:$C$105,MATCH(I220,节奏规划!$B$5:$B$105,1))</f>
        <v>4.1666666666666666E-3</v>
      </c>
    </row>
    <row r="221" spans="9:10" ht="16.5" x14ac:dyDescent="0.2">
      <c r="I221" s="14">
        <v>217</v>
      </c>
      <c r="J221" s="18">
        <f>INDEX(节奏规划!$C$6:$C$105,MATCH(I221,节奏规划!$B$5:$B$105,1))</f>
        <v>4.1666666666666666E-3</v>
      </c>
    </row>
    <row r="222" spans="9:10" ht="16.5" x14ac:dyDescent="0.2">
      <c r="I222" s="14">
        <v>218</v>
      </c>
      <c r="J222" s="18">
        <f>INDEX(节奏规划!$C$6:$C$105,MATCH(I222,节奏规划!$B$5:$B$105,1))</f>
        <v>4.1666666666666666E-3</v>
      </c>
    </row>
    <row r="223" spans="9:10" ht="16.5" x14ac:dyDescent="0.2">
      <c r="I223" s="14">
        <v>219</v>
      </c>
      <c r="J223" s="18">
        <f>INDEX(节奏规划!$C$6:$C$105,MATCH(I223,节奏规划!$B$5:$B$105,1))</f>
        <v>4.1666666666666666E-3</v>
      </c>
    </row>
    <row r="224" spans="9:10" ht="16.5" x14ac:dyDescent="0.2">
      <c r="I224" s="14">
        <v>220</v>
      </c>
      <c r="J224" s="18">
        <f>INDEX(节奏规划!$C$6:$C$105,MATCH(I224,节奏规划!$B$5:$B$105,1))</f>
        <v>4.1666666666666666E-3</v>
      </c>
    </row>
    <row r="225" spans="9:10" ht="16.5" x14ac:dyDescent="0.2">
      <c r="I225" s="14">
        <v>221</v>
      </c>
      <c r="J225" s="18">
        <f>INDEX(节奏规划!$C$6:$C$105,MATCH(I225,节奏规划!$B$5:$B$105,1))</f>
        <v>4.1666666666666666E-3</v>
      </c>
    </row>
    <row r="226" spans="9:10" ht="16.5" x14ac:dyDescent="0.2">
      <c r="I226" s="14">
        <v>222</v>
      </c>
      <c r="J226" s="18">
        <f>INDEX(节奏规划!$C$6:$C$105,MATCH(I226,节奏规划!$B$5:$B$105,1))</f>
        <v>4.1666666666666666E-3</v>
      </c>
    </row>
    <row r="227" spans="9:10" ht="16.5" x14ac:dyDescent="0.2">
      <c r="I227" s="14">
        <v>223</v>
      </c>
      <c r="J227" s="18">
        <f>INDEX(节奏规划!$C$6:$C$105,MATCH(I227,节奏规划!$B$5:$B$105,1))</f>
        <v>4.1666666666666666E-3</v>
      </c>
    </row>
    <row r="228" spans="9:10" ht="16.5" x14ac:dyDescent="0.2">
      <c r="I228" s="14">
        <v>224</v>
      </c>
      <c r="J228" s="18">
        <f>INDEX(节奏规划!$C$6:$C$105,MATCH(I228,节奏规划!$B$5:$B$105,1))</f>
        <v>4.1666666666666666E-3</v>
      </c>
    </row>
    <row r="229" spans="9:10" ht="16.5" x14ac:dyDescent="0.2">
      <c r="I229" s="14">
        <v>225</v>
      </c>
      <c r="J229" s="18">
        <f>INDEX(节奏规划!$C$6:$C$105,MATCH(I229,节奏规划!$B$5:$B$105,1))</f>
        <v>4.1666666666666666E-3</v>
      </c>
    </row>
    <row r="230" spans="9:10" ht="16.5" x14ac:dyDescent="0.2">
      <c r="I230" s="14">
        <v>226</v>
      </c>
      <c r="J230" s="18">
        <f>INDEX(节奏规划!$C$6:$C$105,MATCH(I230,节奏规划!$B$5:$B$105,1))</f>
        <v>4.1666666666666666E-3</v>
      </c>
    </row>
    <row r="231" spans="9:10" ht="16.5" x14ac:dyDescent="0.2">
      <c r="I231" s="14">
        <v>227</v>
      </c>
      <c r="J231" s="18">
        <f>INDEX(节奏规划!$C$6:$C$105,MATCH(I231,节奏规划!$B$5:$B$105,1))</f>
        <v>4.1666666666666666E-3</v>
      </c>
    </row>
    <row r="232" spans="9:10" ht="16.5" x14ac:dyDescent="0.2">
      <c r="I232" s="14">
        <v>228</v>
      </c>
      <c r="J232" s="18">
        <f>INDEX(节奏规划!$C$6:$C$105,MATCH(I232,节奏规划!$B$5:$B$105,1))</f>
        <v>4.1666666666666666E-3</v>
      </c>
    </row>
    <row r="233" spans="9:10" ht="16.5" x14ac:dyDescent="0.2">
      <c r="I233" s="14">
        <v>229</v>
      </c>
      <c r="J233" s="18">
        <f>INDEX(节奏规划!$C$6:$C$105,MATCH(I233,节奏规划!$B$5:$B$105,1))</f>
        <v>4.1666666666666666E-3</v>
      </c>
    </row>
    <row r="234" spans="9:10" ht="16.5" x14ac:dyDescent="0.2">
      <c r="I234" s="14">
        <v>230</v>
      </c>
      <c r="J234" s="18">
        <f>INDEX(节奏规划!$C$6:$C$105,MATCH(I234,节奏规划!$B$5:$B$105,1))</f>
        <v>4.1666666666666666E-3</v>
      </c>
    </row>
    <row r="235" spans="9:10" ht="16.5" x14ac:dyDescent="0.2">
      <c r="I235" s="14">
        <v>231</v>
      </c>
      <c r="J235" s="18">
        <f>INDEX(节奏规划!$C$6:$C$105,MATCH(I235,节奏规划!$B$5:$B$105,1))</f>
        <v>4.1666666666666666E-3</v>
      </c>
    </row>
    <row r="236" spans="9:10" ht="16.5" x14ac:dyDescent="0.2">
      <c r="I236" s="14">
        <v>232</v>
      </c>
      <c r="J236" s="18">
        <f>INDEX(节奏规划!$C$6:$C$105,MATCH(I236,节奏规划!$B$5:$B$105,1))</f>
        <v>4.1666666666666666E-3</v>
      </c>
    </row>
    <row r="237" spans="9:10" ht="16.5" x14ac:dyDescent="0.2">
      <c r="I237" s="14">
        <v>233</v>
      </c>
      <c r="J237" s="18">
        <f>INDEX(节奏规划!$C$6:$C$105,MATCH(I237,节奏规划!$B$5:$B$105,1))</f>
        <v>4.1666666666666666E-3</v>
      </c>
    </row>
    <row r="238" spans="9:10" ht="16.5" x14ac:dyDescent="0.2">
      <c r="I238" s="14">
        <v>234</v>
      </c>
      <c r="J238" s="18">
        <f>INDEX(节奏规划!$C$6:$C$105,MATCH(I238,节奏规划!$B$5:$B$105,1))</f>
        <v>4.1666666666666666E-3</v>
      </c>
    </row>
    <row r="239" spans="9:10" ht="16.5" x14ac:dyDescent="0.2">
      <c r="I239" s="14">
        <v>235</v>
      </c>
      <c r="J239" s="18">
        <f>INDEX(节奏规划!$C$6:$C$105,MATCH(I239,节奏规划!$B$5:$B$105,1))</f>
        <v>4.1666666666666666E-3</v>
      </c>
    </row>
    <row r="240" spans="9:10" ht="16.5" x14ac:dyDescent="0.2">
      <c r="I240" s="14">
        <v>236</v>
      </c>
      <c r="J240" s="18">
        <f>INDEX(节奏规划!$C$6:$C$105,MATCH(I240,节奏规划!$B$5:$B$105,1))</f>
        <v>4.1666666666666666E-3</v>
      </c>
    </row>
    <row r="241" spans="9:10" ht="16.5" x14ac:dyDescent="0.2">
      <c r="I241" s="14">
        <v>237</v>
      </c>
      <c r="J241" s="18">
        <f>INDEX(节奏规划!$C$6:$C$105,MATCH(I241,节奏规划!$B$5:$B$105,1))</f>
        <v>4.1666666666666666E-3</v>
      </c>
    </row>
    <row r="242" spans="9:10" ht="16.5" x14ac:dyDescent="0.2">
      <c r="I242" s="14">
        <v>238</v>
      </c>
      <c r="J242" s="18">
        <f>INDEX(节奏规划!$C$6:$C$105,MATCH(I242,节奏规划!$B$5:$B$105,1))</f>
        <v>4.1666666666666666E-3</v>
      </c>
    </row>
    <row r="243" spans="9:10" ht="16.5" x14ac:dyDescent="0.2">
      <c r="I243" s="14">
        <v>239</v>
      </c>
      <c r="J243" s="18">
        <f>INDEX(节奏规划!$C$6:$C$105,MATCH(I243,节奏规划!$B$5:$B$105,1))</f>
        <v>4.1666666666666666E-3</v>
      </c>
    </row>
    <row r="244" spans="9:10" ht="16.5" x14ac:dyDescent="0.2">
      <c r="I244" s="14">
        <v>240</v>
      </c>
      <c r="J244" s="18">
        <f>INDEX(节奏规划!$C$6:$C$105,MATCH(I244,节奏规划!$B$5:$B$105,1))</f>
        <v>3.5714285714285713E-3</v>
      </c>
    </row>
    <row r="245" spans="9:10" ht="16.5" x14ac:dyDescent="0.2">
      <c r="I245" s="14">
        <v>241</v>
      </c>
      <c r="J245" s="18">
        <f>INDEX(节奏规划!$C$6:$C$105,MATCH(I245,节奏规划!$B$5:$B$105,1))</f>
        <v>3.5714285714285713E-3</v>
      </c>
    </row>
    <row r="246" spans="9:10" ht="16.5" x14ac:dyDescent="0.2">
      <c r="I246" s="14">
        <v>242</v>
      </c>
      <c r="J246" s="18">
        <f>INDEX(节奏规划!$C$6:$C$105,MATCH(I246,节奏规划!$B$5:$B$105,1))</f>
        <v>3.5714285714285713E-3</v>
      </c>
    </row>
    <row r="247" spans="9:10" ht="16.5" x14ac:dyDescent="0.2">
      <c r="I247" s="14">
        <v>243</v>
      </c>
      <c r="J247" s="18">
        <f>INDEX(节奏规划!$C$6:$C$105,MATCH(I247,节奏规划!$B$5:$B$105,1))</f>
        <v>3.5714285714285713E-3</v>
      </c>
    </row>
    <row r="248" spans="9:10" ht="16.5" x14ac:dyDescent="0.2">
      <c r="I248" s="14">
        <v>244</v>
      </c>
      <c r="J248" s="18">
        <f>INDEX(节奏规划!$C$6:$C$105,MATCH(I248,节奏规划!$B$5:$B$105,1))</f>
        <v>3.5714285714285713E-3</v>
      </c>
    </row>
    <row r="249" spans="9:10" ht="16.5" x14ac:dyDescent="0.2">
      <c r="I249" s="14">
        <v>245</v>
      </c>
      <c r="J249" s="18">
        <f>INDEX(节奏规划!$C$6:$C$105,MATCH(I249,节奏规划!$B$5:$B$105,1))</f>
        <v>3.5714285714285713E-3</v>
      </c>
    </row>
    <row r="250" spans="9:10" ht="16.5" x14ac:dyDescent="0.2">
      <c r="I250" s="14">
        <v>246</v>
      </c>
      <c r="J250" s="18">
        <f>INDEX(节奏规划!$C$6:$C$105,MATCH(I250,节奏规划!$B$5:$B$105,1))</f>
        <v>3.5714285714285713E-3</v>
      </c>
    </row>
    <row r="251" spans="9:10" ht="16.5" x14ac:dyDescent="0.2">
      <c r="I251" s="14">
        <v>247</v>
      </c>
      <c r="J251" s="18">
        <f>INDEX(节奏规划!$C$6:$C$105,MATCH(I251,节奏规划!$B$5:$B$105,1))</f>
        <v>3.5714285714285713E-3</v>
      </c>
    </row>
    <row r="252" spans="9:10" ht="16.5" x14ac:dyDescent="0.2">
      <c r="I252" s="14">
        <v>248</v>
      </c>
      <c r="J252" s="18">
        <f>INDEX(节奏规划!$C$6:$C$105,MATCH(I252,节奏规划!$B$5:$B$105,1))</f>
        <v>3.5714285714285713E-3</v>
      </c>
    </row>
    <row r="253" spans="9:10" ht="16.5" x14ac:dyDescent="0.2">
      <c r="I253" s="14">
        <v>249</v>
      </c>
      <c r="J253" s="18">
        <f>INDEX(节奏规划!$C$6:$C$105,MATCH(I253,节奏规划!$B$5:$B$105,1))</f>
        <v>3.5714285714285713E-3</v>
      </c>
    </row>
    <row r="254" spans="9:10" ht="16.5" x14ac:dyDescent="0.2">
      <c r="I254" s="14">
        <v>250</v>
      </c>
      <c r="J254" s="18">
        <f>INDEX(节奏规划!$C$6:$C$105,MATCH(I254,节奏规划!$B$5:$B$105,1))</f>
        <v>3.5714285714285713E-3</v>
      </c>
    </row>
    <row r="255" spans="9:10" ht="16.5" x14ac:dyDescent="0.2">
      <c r="I255" s="14">
        <v>251</v>
      </c>
      <c r="J255" s="18">
        <f>INDEX(节奏规划!$C$6:$C$105,MATCH(I255,节奏规划!$B$5:$B$105,1))</f>
        <v>3.5714285714285713E-3</v>
      </c>
    </row>
    <row r="256" spans="9:10" ht="16.5" x14ac:dyDescent="0.2">
      <c r="I256" s="14">
        <v>252</v>
      </c>
      <c r="J256" s="18">
        <f>INDEX(节奏规划!$C$6:$C$105,MATCH(I256,节奏规划!$B$5:$B$105,1))</f>
        <v>3.5714285714285713E-3</v>
      </c>
    </row>
    <row r="257" spans="9:10" ht="16.5" x14ac:dyDescent="0.2">
      <c r="I257" s="14">
        <v>253</v>
      </c>
      <c r="J257" s="18">
        <f>INDEX(节奏规划!$C$6:$C$105,MATCH(I257,节奏规划!$B$5:$B$105,1))</f>
        <v>3.5714285714285713E-3</v>
      </c>
    </row>
    <row r="258" spans="9:10" ht="16.5" x14ac:dyDescent="0.2">
      <c r="I258" s="14">
        <v>254</v>
      </c>
      <c r="J258" s="18">
        <f>INDEX(节奏规划!$C$6:$C$105,MATCH(I258,节奏规划!$B$5:$B$105,1))</f>
        <v>3.5714285714285713E-3</v>
      </c>
    </row>
    <row r="259" spans="9:10" ht="16.5" x14ac:dyDescent="0.2">
      <c r="I259" s="14">
        <v>255</v>
      </c>
      <c r="J259" s="18">
        <f>INDEX(节奏规划!$C$6:$C$105,MATCH(I259,节奏规划!$B$5:$B$105,1))</f>
        <v>3.5714285714285713E-3</v>
      </c>
    </row>
    <row r="260" spans="9:10" ht="16.5" x14ac:dyDescent="0.2">
      <c r="I260" s="14">
        <v>256</v>
      </c>
      <c r="J260" s="18">
        <f>INDEX(节奏规划!$C$6:$C$105,MATCH(I260,节奏规划!$B$5:$B$105,1))</f>
        <v>3.5714285714285713E-3</v>
      </c>
    </row>
    <row r="261" spans="9:10" ht="16.5" x14ac:dyDescent="0.2">
      <c r="I261" s="14">
        <v>257</v>
      </c>
      <c r="J261" s="18">
        <f>INDEX(节奏规划!$C$6:$C$105,MATCH(I261,节奏规划!$B$5:$B$105,1))</f>
        <v>3.5714285714285713E-3</v>
      </c>
    </row>
    <row r="262" spans="9:10" ht="16.5" x14ac:dyDescent="0.2">
      <c r="I262" s="14">
        <v>258</v>
      </c>
      <c r="J262" s="18">
        <f>INDEX(节奏规划!$C$6:$C$105,MATCH(I262,节奏规划!$B$5:$B$105,1))</f>
        <v>3.5714285714285713E-3</v>
      </c>
    </row>
    <row r="263" spans="9:10" ht="16.5" x14ac:dyDescent="0.2">
      <c r="I263" s="14">
        <v>259</v>
      </c>
      <c r="J263" s="18">
        <f>INDEX(节奏规划!$C$6:$C$105,MATCH(I263,节奏规划!$B$5:$B$105,1))</f>
        <v>3.5714285714285713E-3</v>
      </c>
    </row>
    <row r="264" spans="9:10" ht="16.5" x14ac:dyDescent="0.2">
      <c r="I264" s="14">
        <v>260</v>
      </c>
      <c r="J264" s="18">
        <f>INDEX(节奏规划!$C$6:$C$105,MATCH(I264,节奏规划!$B$5:$B$105,1))</f>
        <v>3.5714285714285713E-3</v>
      </c>
    </row>
    <row r="265" spans="9:10" ht="16.5" x14ac:dyDescent="0.2">
      <c r="I265" s="14">
        <v>261</v>
      </c>
      <c r="J265" s="18">
        <f>INDEX(节奏规划!$C$6:$C$105,MATCH(I265,节奏规划!$B$5:$B$105,1))</f>
        <v>3.5714285714285713E-3</v>
      </c>
    </row>
    <row r="266" spans="9:10" ht="16.5" x14ac:dyDescent="0.2">
      <c r="I266" s="14">
        <v>262</v>
      </c>
      <c r="J266" s="18">
        <f>INDEX(节奏规划!$C$6:$C$105,MATCH(I266,节奏规划!$B$5:$B$105,1))</f>
        <v>3.5714285714285713E-3</v>
      </c>
    </row>
    <row r="267" spans="9:10" ht="16.5" x14ac:dyDescent="0.2">
      <c r="I267" s="14">
        <v>263</v>
      </c>
      <c r="J267" s="18">
        <f>INDEX(节奏规划!$C$6:$C$105,MATCH(I267,节奏规划!$B$5:$B$105,1))</f>
        <v>3.5714285714285713E-3</v>
      </c>
    </row>
    <row r="268" spans="9:10" ht="16.5" x14ac:dyDescent="0.2">
      <c r="I268" s="14">
        <v>264</v>
      </c>
      <c r="J268" s="18">
        <f>INDEX(节奏规划!$C$6:$C$105,MATCH(I268,节奏规划!$B$5:$B$105,1))</f>
        <v>3.5714285714285713E-3</v>
      </c>
    </row>
    <row r="269" spans="9:10" ht="16.5" x14ac:dyDescent="0.2">
      <c r="I269" s="14">
        <v>265</v>
      </c>
      <c r="J269" s="18">
        <f>INDEX(节奏规划!$C$6:$C$105,MATCH(I269,节奏规划!$B$5:$B$105,1))</f>
        <v>3.5714285714285713E-3</v>
      </c>
    </row>
    <row r="270" spans="9:10" ht="16.5" x14ac:dyDescent="0.2">
      <c r="I270" s="14">
        <v>266</v>
      </c>
      <c r="J270" s="18">
        <f>INDEX(节奏规划!$C$6:$C$105,MATCH(I270,节奏规划!$B$5:$B$105,1))</f>
        <v>3.5714285714285713E-3</v>
      </c>
    </row>
    <row r="271" spans="9:10" ht="16.5" x14ac:dyDescent="0.2">
      <c r="I271" s="14">
        <v>267</v>
      </c>
      <c r="J271" s="18">
        <f>INDEX(节奏规划!$C$6:$C$105,MATCH(I271,节奏规划!$B$5:$B$105,1))</f>
        <v>3.5714285714285713E-3</v>
      </c>
    </row>
    <row r="272" spans="9:10" ht="16.5" x14ac:dyDescent="0.2">
      <c r="I272" s="14">
        <v>268</v>
      </c>
      <c r="J272" s="18">
        <f>INDEX(节奏规划!$C$6:$C$105,MATCH(I272,节奏规划!$B$5:$B$105,1))</f>
        <v>3.5714285714285713E-3</v>
      </c>
    </row>
    <row r="273" spans="9:10" ht="16.5" x14ac:dyDescent="0.2">
      <c r="I273" s="14">
        <v>269</v>
      </c>
      <c r="J273" s="18">
        <f>INDEX(节奏规划!$C$6:$C$105,MATCH(I273,节奏规划!$B$5:$B$105,1))</f>
        <v>3.5714285714285713E-3</v>
      </c>
    </row>
    <row r="274" spans="9:10" ht="16.5" x14ac:dyDescent="0.2">
      <c r="I274" s="14">
        <v>270</v>
      </c>
      <c r="J274" s="18">
        <f>INDEX(节奏规划!$C$6:$C$105,MATCH(I274,节奏规划!$B$5:$B$105,1))</f>
        <v>3.5714285714285713E-3</v>
      </c>
    </row>
    <row r="275" spans="9:10" ht="16.5" x14ac:dyDescent="0.2">
      <c r="I275" s="14">
        <v>271</v>
      </c>
      <c r="J275" s="18">
        <f>INDEX(节奏规划!$C$6:$C$105,MATCH(I275,节奏规划!$B$5:$B$105,1))</f>
        <v>3.5714285714285713E-3</v>
      </c>
    </row>
    <row r="276" spans="9:10" ht="16.5" x14ac:dyDescent="0.2">
      <c r="I276" s="14">
        <v>272</v>
      </c>
      <c r="J276" s="18">
        <f>INDEX(节奏规划!$C$6:$C$105,MATCH(I276,节奏规划!$B$5:$B$105,1))</f>
        <v>3.5714285714285713E-3</v>
      </c>
    </row>
    <row r="277" spans="9:10" ht="16.5" x14ac:dyDescent="0.2">
      <c r="I277" s="14">
        <v>273</v>
      </c>
      <c r="J277" s="18">
        <f>INDEX(节奏规划!$C$6:$C$105,MATCH(I277,节奏规划!$B$5:$B$105,1))</f>
        <v>3.5714285714285713E-3</v>
      </c>
    </row>
    <row r="278" spans="9:10" ht="16.5" x14ac:dyDescent="0.2">
      <c r="I278" s="14">
        <v>274</v>
      </c>
      <c r="J278" s="18">
        <f>INDEX(节奏规划!$C$6:$C$105,MATCH(I278,节奏规划!$B$5:$B$105,1))</f>
        <v>3.5714285714285713E-3</v>
      </c>
    </row>
    <row r="279" spans="9:10" ht="16.5" x14ac:dyDescent="0.2">
      <c r="I279" s="14">
        <v>275</v>
      </c>
      <c r="J279" s="18">
        <f>INDEX(节奏规划!$C$6:$C$105,MATCH(I279,节奏规划!$B$5:$B$105,1))</f>
        <v>3.5714285714285713E-3</v>
      </c>
    </row>
    <row r="280" spans="9:10" ht="16.5" x14ac:dyDescent="0.2">
      <c r="I280" s="14">
        <v>276</v>
      </c>
      <c r="J280" s="18">
        <f>INDEX(节奏规划!$C$6:$C$105,MATCH(I280,节奏规划!$B$5:$B$105,1))</f>
        <v>3.5714285714285713E-3</v>
      </c>
    </row>
    <row r="281" spans="9:10" ht="16.5" x14ac:dyDescent="0.2">
      <c r="I281" s="14">
        <v>277</v>
      </c>
      <c r="J281" s="18">
        <f>INDEX(节奏规划!$C$6:$C$105,MATCH(I281,节奏规划!$B$5:$B$105,1))</f>
        <v>3.5714285714285713E-3</v>
      </c>
    </row>
    <row r="282" spans="9:10" ht="16.5" x14ac:dyDescent="0.2">
      <c r="I282" s="14">
        <v>278</v>
      </c>
      <c r="J282" s="18">
        <f>INDEX(节奏规划!$C$6:$C$105,MATCH(I282,节奏规划!$B$5:$B$105,1))</f>
        <v>3.5714285714285713E-3</v>
      </c>
    </row>
    <row r="283" spans="9:10" ht="16.5" x14ac:dyDescent="0.2">
      <c r="I283" s="14">
        <v>279</v>
      </c>
      <c r="J283" s="18">
        <f>INDEX(节奏规划!$C$6:$C$105,MATCH(I283,节奏规划!$B$5:$B$105,1))</f>
        <v>3.5714285714285713E-3</v>
      </c>
    </row>
    <row r="284" spans="9:10" ht="16.5" x14ac:dyDescent="0.2">
      <c r="I284" s="14">
        <v>280</v>
      </c>
      <c r="J284" s="18">
        <f>INDEX(节奏规划!$C$6:$C$105,MATCH(I284,节奏规划!$B$5:$B$105,1))</f>
        <v>3.1250000000000002E-3</v>
      </c>
    </row>
    <row r="285" spans="9:10" ht="16.5" x14ac:dyDescent="0.2">
      <c r="I285" s="14">
        <v>281</v>
      </c>
      <c r="J285" s="18">
        <f>INDEX(节奏规划!$C$6:$C$105,MATCH(I285,节奏规划!$B$5:$B$105,1))</f>
        <v>3.1250000000000002E-3</v>
      </c>
    </row>
    <row r="286" spans="9:10" ht="16.5" x14ac:dyDescent="0.2">
      <c r="I286" s="14">
        <v>282</v>
      </c>
      <c r="J286" s="18">
        <f>INDEX(节奏规划!$C$6:$C$105,MATCH(I286,节奏规划!$B$5:$B$105,1))</f>
        <v>3.1250000000000002E-3</v>
      </c>
    </row>
    <row r="287" spans="9:10" ht="16.5" x14ac:dyDescent="0.2">
      <c r="I287" s="14">
        <v>283</v>
      </c>
      <c r="J287" s="18">
        <f>INDEX(节奏规划!$C$6:$C$105,MATCH(I287,节奏规划!$B$5:$B$105,1))</f>
        <v>3.1250000000000002E-3</v>
      </c>
    </row>
    <row r="288" spans="9:10" ht="16.5" x14ac:dyDescent="0.2">
      <c r="I288" s="14">
        <v>284</v>
      </c>
      <c r="J288" s="18">
        <f>INDEX(节奏规划!$C$6:$C$105,MATCH(I288,节奏规划!$B$5:$B$105,1))</f>
        <v>3.1250000000000002E-3</v>
      </c>
    </row>
    <row r="289" spans="9:10" ht="16.5" x14ac:dyDescent="0.2">
      <c r="I289" s="14">
        <v>285</v>
      </c>
      <c r="J289" s="18">
        <f>INDEX(节奏规划!$C$6:$C$105,MATCH(I289,节奏规划!$B$5:$B$105,1))</f>
        <v>3.1250000000000002E-3</v>
      </c>
    </row>
    <row r="290" spans="9:10" ht="16.5" x14ac:dyDescent="0.2">
      <c r="I290" s="14">
        <v>286</v>
      </c>
      <c r="J290" s="18">
        <f>INDEX(节奏规划!$C$6:$C$105,MATCH(I290,节奏规划!$B$5:$B$105,1))</f>
        <v>3.1250000000000002E-3</v>
      </c>
    </row>
    <row r="291" spans="9:10" ht="16.5" x14ac:dyDescent="0.2">
      <c r="I291" s="14">
        <v>287</v>
      </c>
      <c r="J291" s="18">
        <f>INDEX(节奏规划!$C$6:$C$105,MATCH(I291,节奏规划!$B$5:$B$105,1))</f>
        <v>3.1250000000000002E-3</v>
      </c>
    </row>
    <row r="292" spans="9:10" ht="16.5" x14ac:dyDescent="0.2">
      <c r="I292" s="14">
        <v>288</v>
      </c>
      <c r="J292" s="18">
        <f>INDEX(节奏规划!$C$6:$C$105,MATCH(I292,节奏规划!$B$5:$B$105,1))</f>
        <v>3.1250000000000002E-3</v>
      </c>
    </row>
    <row r="293" spans="9:10" ht="16.5" x14ac:dyDescent="0.2">
      <c r="I293" s="14">
        <v>289</v>
      </c>
      <c r="J293" s="18">
        <f>INDEX(节奏规划!$C$6:$C$105,MATCH(I293,节奏规划!$B$5:$B$105,1))</f>
        <v>3.1250000000000002E-3</v>
      </c>
    </row>
    <row r="294" spans="9:10" ht="16.5" x14ac:dyDescent="0.2">
      <c r="I294" s="14">
        <v>290</v>
      </c>
      <c r="J294" s="18">
        <f>INDEX(节奏规划!$C$6:$C$105,MATCH(I294,节奏规划!$B$5:$B$105,1))</f>
        <v>3.1250000000000002E-3</v>
      </c>
    </row>
    <row r="295" spans="9:10" ht="16.5" x14ac:dyDescent="0.2">
      <c r="I295" s="14">
        <v>291</v>
      </c>
      <c r="J295" s="18">
        <f>INDEX(节奏规划!$C$6:$C$105,MATCH(I295,节奏规划!$B$5:$B$105,1))</f>
        <v>3.1250000000000002E-3</v>
      </c>
    </row>
    <row r="296" spans="9:10" ht="16.5" x14ac:dyDescent="0.2">
      <c r="I296" s="14">
        <v>292</v>
      </c>
      <c r="J296" s="18">
        <f>INDEX(节奏规划!$C$6:$C$105,MATCH(I296,节奏规划!$B$5:$B$105,1))</f>
        <v>3.1250000000000002E-3</v>
      </c>
    </row>
    <row r="297" spans="9:10" ht="16.5" x14ac:dyDescent="0.2">
      <c r="I297" s="14">
        <v>293</v>
      </c>
      <c r="J297" s="18">
        <f>INDEX(节奏规划!$C$6:$C$105,MATCH(I297,节奏规划!$B$5:$B$105,1))</f>
        <v>3.1250000000000002E-3</v>
      </c>
    </row>
    <row r="298" spans="9:10" ht="16.5" x14ac:dyDescent="0.2">
      <c r="I298" s="14">
        <v>294</v>
      </c>
      <c r="J298" s="18">
        <f>INDEX(节奏规划!$C$6:$C$105,MATCH(I298,节奏规划!$B$5:$B$105,1))</f>
        <v>3.1250000000000002E-3</v>
      </c>
    </row>
    <row r="299" spans="9:10" ht="16.5" x14ac:dyDescent="0.2">
      <c r="I299" s="14">
        <v>295</v>
      </c>
      <c r="J299" s="18">
        <f>INDEX(节奏规划!$C$6:$C$105,MATCH(I299,节奏规划!$B$5:$B$105,1))</f>
        <v>3.1250000000000002E-3</v>
      </c>
    </row>
    <row r="300" spans="9:10" ht="16.5" x14ac:dyDescent="0.2">
      <c r="I300" s="14">
        <v>296</v>
      </c>
      <c r="J300" s="18">
        <f>INDEX(节奏规划!$C$6:$C$105,MATCH(I300,节奏规划!$B$5:$B$105,1))</f>
        <v>3.1250000000000002E-3</v>
      </c>
    </row>
    <row r="301" spans="9:10" ht="16.5" x14ac:dyDescent="0.2">
      <c r="I301" s="14">
        <v>297</v>
      </c>
      <c r="J301" s="18">
        <f>INDEX(节奏规划!$C$6:$C$105,MATCH(I301,节奏规划!$B$5:$B$105,1))</f>
        <v>3.1250000000000002E-3</v>
      </c>
    </row>
    <row r="302" spans="9:10" ht="16.5" x14ac:dyDescent="0.2">
      <c r="I302" s="14">
        <v>298</v>
      </c>
      <c r="J302" s="18">
        <f>INDEX(节奏规划!$C$6:$C$105,MATCH(I302,节奏规划!$B$5:$B$105,1))</f>
        <v>3.1250000000000002E-3</v>
      </c>
    </row>
    <row r="303" spans="9:10" ht="16.5" x14ac:dyDescent="0.2">
      <c r="I303" s="14">
        <v>299</v>
      </c>
      <c r="J303" s="18">
        <f>INDEX(节奏规划!$C$6:$C$105,MATCH(I303,节奏规划!$B$5:$B$105,1))</f>
        <v>3.1250000000000002E-3</v>
      </c>
    </row>
    <row r="304" spans="9:10" ht="16.5" x14ac:dyDescent="0.2">
      <c r="I304" s="14">
        <v>300</v>
      </c>
      <c r="J304" s="18">
        <f>INDEX(节奏规划!$C$6:$C$105,MATCH(I304,节奏规划!$B$5:$B$105,1))</f>
        <v>3.1250000000000002E-3</v>
      </c>
    </row>
    <row r="305" spans="9:10" ht="16.5" x14ac:dyDescent="0.2">
      <c r="I305" s="14">
        <v>301</v>
      </c>
      <c r="J305" s="18">
        <f>INDEX(节奏规划!$C$6:$C$105,MATCH(I305,节奏规划!$B$5:$B$105,1))</f>
        <v>3.1250000000000002E-3</v>
      </c>
    </row>
    <row r="306" spans="9:10" ht="16.5" x14ac:dyDescent="0.2">
      <c r="I306" s="14">
        <v>302</v>
      </c>
      <c r="J306" s="18">
        <f>INDEX(节奏规划!$C$6:$C$105,MATCH(I306,节奏规划!$B$5:$B$105,1))</f>
        <v>3.1250000000000002E-3</v>
      </c>
    </row>
    <row r="307" spans="9:10" ht="16.5" x14ac:dyDescent="0.2">
      <c r="I307" s="14">
        <v>303</v>
      </c>
      <c r="J307" s="18">
        <f>INDEX(节奏规划!$C$6:$C$105,MATCH(I307,节奏规划!$B$5:$B$105,1))</f>
        <v>3.1250000000000002E-3</v>
      </c>
    </row>
    <row r="308" spans="9:10" ht="16.5" x14ac:dyDescent="0.2">
      <c r="I308" s="14">
        <v>304</v>
      </c>
      <c r="J308" s="18">
        <f>INDEX(节奏规划!$C$6:$C$105,MATCH(I308,节奏规划!$B$5:$B$105,1))</f>
        <v>3.1250000000000002E-3</v>
      </c>
    </row>
    <row r="309" spans="9:10" ht="16.5" x14ac:dyDescent="0.2">
      <c r="I309" s="14">
        <v>305</v>
      </c>
      <c r="J309" s="18">
        <f>INDEX(节奏规划!$C$6:$C$105,MATCH(I309,节奏规划!$B$5:$B$105,1))</f>
        <v>3.1250000000000002E-3</v>
      </c>
    </row>
    <row r="310" spans="9:10" ht="16.5" x14ac:dyDescent="0.2">
      <c r="I310" s="14">
        <v>306</v>
      </c>
      <c r="J310" s="18">
        <f>INDEX(节奏规划!$C$6:$C$105,MATCH(I310,节奏规划!$B$5:$B$105,1))</f>
        <v>3.1250000000000002E-3</v>
      </c>
    </row>
    <row r="311" spans="9:10" ht="16.5" x14ac:dyDescent="0.2">
      <c r="I311" s="14">
        <v>307</v>
      </c>
      <c r="J311" s="18">
        <f>INDEX(节奏规划!$C$6:$C$105,MATCH(I311,节奏规划!$B$5:$B$105,1))</f>
        <v>3.1250000000000002E-3</v>
      </c>
    </row>
    <row r="312" spans="9:10" ht="16.5" x14ac:dyDescent="0.2">
      <c r="I312" s="14">
        <v>308</v>
      </c>
      <c r="J312" s="18">
        <f>INDEX(节奏规划!$C$6:$C$105,MATCH(I312,节奏规划!$B$5:$B$105,1))</f>
        <v>3.1250000000000002E-3</v>
      </c>
    </row>
    <row r="313" spans="9:10" ht="16.5" x14ac:dyDescent="0.2">
      <c r="I313" s="14">
        <v>309</v>
      </c>
      <c r="J313" s="18">
        <f>INDEX(节奏规划!$C$6:$C$105,MATCH(I313,节奏规划!$B$5:$B$105,1))</f>
        <v>3.1250000000000002E-3</v>
      </c>
    </row>
    <row r="314" spans="9:10" ht="16.5" x14ac:dyDescent="0.2">
      <c r="I314" s="14">
        <v>310</v>
      </c>
      <c r="J314" s="18">
        <f>INDEX(节奏规划!$C$6:$C$105,MATCH(I314,节奏规划!$B$5:$B$105,1))</f>
        <v>3.1250000000000002E-3</v>
      </c>
    </row>
    <row r="315" spans="9:10" ht="16.5" x14ac:dyDescent="0.2">
      <c r="I315" s="14">
        <v>311</v>
      </c>
      <c r="J315" s="18">
        <f>INDEX(节奏规划!$C$6:$C$105,MATCH(I315,节奏规划!$B$5:$B$105,1))</f>
        <v>3.1250000000000002E-3</v>
      </c>
    </row>
    <row r="316" spans="9:10" ht="16.5" x14ac:dyDescent="0.2">
      <c r="I316" s="14">
        <v>312</v>
      </c>
      <c r="J316" s="18">
        <f>INDEX(节奏规划!$C$6:$C$105,MATCH(I316,节奏规划!$B$5:$B$105,1))</f>
        <v>3.1250000000000002E-3</v>
      </c>
    </row>
    <row r="317" spans="9:10" ht="16.5" x14ac:dyDescent="0.2">
      <c r="I317" s="14">
        <v>313</v>
      </c>
      <c r="J317" s="18">
        <f>INDEX(节奏规划!$C$6:$C$105,MATCH(I317,节奏规划!$B$5:$B$105,1))</f>
        <v>3.1250000000000002E-3</v>
      </c>
    </row>
    <row r="318" spans="9:10" ht="16.5" x14ac:dyDescent="0.2">
      <c r="I318" s="14">
        <v>314</v>
      </c>
      <c r="J318" s="18">
        <f>INDEX(节奏规划!$C$6:$C$105,MATCH(I318,节奏规划!$B$5:$B$105,1))</f>
        <v>3.1250000000000002E-3</v>
      </c>
    </row>
    <row r="319" spans="9:10" ht="16.5" x14ac:dyDescent="0.2">
      <c r="I319" s="14">
        <v>315</v>
      </c>
      <c r="J319" s="18">
        <f>INDEX(节奏规划!$C$6:$C$105,MATCH(I319,节奏规划!$B$5:$B$105,1))</f>
        <v>3.1250000000000002E-3</v>
      </c>
    </row>
    <row r="320" spans="9:10" ht="16.5" x14ac:dyDescent="0.2">
      <c r="I320" s="14">
        <v>316</v>
      </c>
      <c r="J320" s="18">
        <f>INDEX(节奏规划!$C$6:$C$105,MATCH(I320,节奏规划!$B$5:$B$105,1))</f>
        <v>3.1250000000000002E-3</v>
      </c>
    </row>
    <row r="321" spans="9:10" ht="16.5" x14ac:dyDescent="0.2">
      <c r="I321" s="14">
        <v>317</v>
      </c>
      <c r="J321" s="18">
        <f>INDEX(节奏规划!$C$6:$C$105,MATCH(I321,节奏规划!$B$5:$B$105,1))</f>
        <v>3.1250000000000002E-3</v>
      </c>
    </row>
    <row r="322" spans="9:10" ht="16.5" x14ac:dyDescent="0.2">
      <c r="I322" s="14">
        <v>318</v>
      </c>
      <c r="J322" s="18">
        <f>INDEX(节奏规划!$C$6:$C$105,MATCH(I322,节奏规划!$B$5:$B$105,1))</f>
        <v>3.1250000000000002E-3</v>
      </c>
    </row>
    <row r="323" spans="9:10" ht="16.5" x14ac:dyDescent="0.2">
      <c r="I323" s="14">
        <v>319</v>
      </c>
      <c r="J323" s="18">
        <f>INDEX(节奏规划!$C$6:$C$105,MATCH(I323,节奏规划!$B$5:$B$105,1))</f>
        <v>3.1250000000000002E-3</v>
      </c>
    </row>
    <row r="324" spans="9:10" ht="16.5" x14ac:dyDescent="0.2">
      <c r="I324" s="14">
        <v>320</v>
      </c>
      <c r="J324" s="18">
        <f>INDEX(节奏规划!$C$6:$C$105,MATCH(I324,节奏规划!$B$5:$B$105,1))</f>
        <v>2.7777777777777779E-3</v>
      </c>
    </row>
    <row r="325" spans="9:10" ht="16.5" x14ac:dyDescent="0.2">
      <c r="I325" s="14">
        <v>321</v>
      </c>
      <c r="J325" s="18">
        <f>INDEX(节奏规划!$C$6:$C$105,MATCH(I325,节奏规划!$B$5:$B$105,1))</f>
        <v>2.7777777777777779E-3</v>
      </c>
    </row>
    <row r="326" spans="9:10" ht="16.5" x14ac:dyDescent="0.2">
      <c r="I326" s="14">
        <v>322</v>
      </c>
      <c r="J326" s="18">
        <f>INDEX(节奏规划!$C$6:$C$105,MATCH(I326,节奏规划!$B$5:$B$105,1))</f>
        <v>2.7777777777777779E-3</v>
      </c>
    </row>
    <row r="327" spans="9:10" ht="16.5" x14ac:dyDescent="0.2">
      <c r="I327" s="14">
        <v>323</v>
      </c>
      <c r="J327" s="18">
        <f>INDEX(节奏规划!$C$6:$C$105,MATCH(I327,节奏规划!$B$5:$B$105,1))</f>
        <v>2.7777777777777779E-3</v>
      </c>
    </row>
    <row r="328" spans="9:10" ht="16.5" x14ac:dyDescent="0.2">
      <c r="I328" s="14">
        <v>324</v>
      </c>
      <c r="J328" s="18">
        <f>INDEX(节奏规划!$C$6:$C$105,MATCH(I328,节奏规划!$B$5:$B$105,1))</f>
        <v>2.7777777777777779E-3</v>
      </c>
    </row>
    <row r="329" spans="9:10" ht="16.5" x14ac:dyDescent="0.2">
      <c r="I329" s="14">
        <v>325</v>
      </c>
      <c r="J329" s="18">
        <f>INDEX(节奏规划!$C$6:$C$105,MATCH(I329,节奏规划!$B$5:$B$105,1))</f>
        <v>2.7777777777777779E-3</v>
      </c>
    </row>
    <row r="330" spans="9:10" ht="16.5" x14ac:dyDescent="0.2">
      <c r="I330" s="14">
        <v>326</v>
      </c>
      <c r="J330" s="18">
        <f>INDEX(节奏规划!$C$6:$C$105,MATCH(I330,节奏规划!$B$5:$B$105,1))</f>
        <v>2.7777777777777779E-3</v>
      </c>
    </row>
    <row r="331" spans="9:10" ht="16.5" x14ac:dyDescent="0.2">
      <c r="I331" s="14">
        <v>327</v>
      </c>
      <c r="J331" s="18">
        <f>INDEX(节奏规划!$C$6:$C$105,MATCH(I331,节奏规划!$B$5:$B$105,1))</f>
        <v>2.7777777777777779E-3</v>
      </c>
    </row>
    <row r="332" spans="9:10" ht="16.5" x14ac:dyDescent="0.2">
      <c r="I332" s="14">
        <v>328</v>
      </c>
      <c r="J332" s="18">
        <f>INDEX(节奏规划!$C$6:$C$105,MATCH(I332,节奏规划!$B$5:$B$105,1))</f>
        <v>2.7777777777777779E-3</v>
      </c>
    </row>
    <row r="333" spans="9:10" ht="16.5" x14ac:dyDescent="0.2">
      <c r="I333" s="14">
        <v>329</v>
      </c>
      <c r="J333" s="18">
        <f>INDEX(节奏规划!$C$6:$C$105,MATCH(I333,节奏规划!$B$5:$B$105,1))</f>
        <v>2.7777777777777779E-3</v>
      </c>
    </row>
    <row r="334" spans="9:10" ht="16.5" x14ac:dyDescent="0.2">
      <c r="I334" s="14">
        <v>330</v>
      </c>
      <c r="J334" s="18">
        <f>INDEX(节奏规划!$C$6:$C$105,MATCH(I334,节奏规划!$B$5:$B$105,1))</f>
        <v>2.7777777777777779E-3</v>
      </c>
    </row>
    <row r="335" spans="9:10" ht="16.5" x14ac:dyDescent="0.2">
      <c r="I335" s="14">
        <v>331</v>
      </c>
      <c r="J335" s="18">
        <f>INDEX(节奏规划!$C$6:$C$105,MATCH(I335,节奏规划!$B$5:$B$105,1))</f>
        <v>2.7777777777777779E-3</v>
      </c>
    </row>
    <row r="336" spans="9:10" ht="16.5" x14ac:dyDescent="0.2">
      <c r="I336" s="14">
        <v>332</v>
      </c>
      <c r="J336" s="18">
        <f>INDEX(节奏规划!$C$6:$C$105,MATCH(I336,节奏规划!$B$5:$B$105,1))</f>
        <v>2.7777777777777779E-3</v>
      </c>
    </row>
    <row r="337" spans="9:10" ht="16.5" x14ac:dyDescent="0.2">
      <c r="I337" s="14">
        <v>333</v>
      </c>
      <c r="J337" s="18">
        <f>INDEX(节奏规划!$C$6:$C$105,MATCH(I337,节奏规划!$B$5:$B$105,1))</f>
        <v>2.7777777777777779E-3</v>
      </c>
    </row>
    <row r="338" spans="9:10" ht="16.5" x14ac:dyDescent="0.2">
      <c r="I338" s="14">
        <v>334</v>
      </c>
      <c r="J338" s="18">
        <f>INDEX(节奏规划!$C$6:$C$105,MATCH(I338,节奏规划!$B$5:$B$105,1))</f>
        <v>2.7777777777777779E-3</v>
      </c>
    </row>
    <row r="339" spans="9:10" ht="16.5" x14ac:dyDescent="0.2">
      <c r="I339" s="14">
        <v>335</v>
      </c>
      <c r="J339" s="18">
        <f>INDEX(节奏规划!$C$6:$C$105,MATCH(I339,节奏规划!$B$5:$B$105,1))</f>
        <v>2.7777777777777779E-3</v>
      </c>
    </row>
    <row r="340" spans="9:10" ht="16.5" x14ac:dyDescent="0.2">
      <c r="I340" s="14">
        <v>336</v>
      </c>
      <c r="J340" s="18">
        <f>INDEX(节奏规划!$C$6:$C$105,MATCH(I340,节奏规划!$B$5:$B$105,1))</f>
        <v>2.7777777777777779E-3</v>
      </c>
    </row>
    <row r="341" spans="9:10" ht="16.5" x14ac:dyDescent="0.2">
      <c r="I341" s="14">
        <v>337</v>
      </c>
      <c r="J341" s="18">
        <f>INDEX(节奏规划!$C$6:$C$105,MATCH(I341,节奏规划!$B$5:$B$105,1))</f>
        <v>2.7777777777777779E-3</v>
      </c>
    </row>
    <row r="342" spans="9:10" ht="16.5" x14ac:dyDescent="0.2">
      <c r="I342" s="14">
        <v>338</v>
      </c>
      <c r="J342" s="18">
        <f>INDEX(节奏规划!$C$6:$C$105,MATCH(I342,节奏规划!$B$5:$B$105,1))</f>
        <v>2.7777777777777779E-3</v>
      </c>
    </row>
    <row r="343" spans="9:10" ht="16.5" x14ac:dyDescent="0.2">
      <c r="I343" s="14">
        <v>339</v>
      </c>
      <c r="J343" s="18">
        <f>INDEX(节奏规划!$C$6:$C$105,MATCH(I343,节奏规划!$B$5:$B$105,1))</f>
        <v>2.7777777777777779E-3</v>
      </c>
    </row>
    <row r="344" spans="9:10" ht="16.5" x14ac:dyDescent="0.2">
      <c r="I344" s="14">
        <v>340</v>
      </c>
      <c r="J344" s="18">
        <f>INDEX(节奏规划!$C$6:$C$105,MATCH(I344,节奏规划!$B$5:$B$105,1))</f>
        <v>2.7777777777777779E-3</v>
      </c>
    </row>
    <row r="345" spans="9:10" ht="16.5" x14ac:dyDescent="0.2">
      <c r="I345" s="14">
        <v>341</v>
      </c>
      <c r="J345" s="18">
        <f>INDEX(节奏规划!$C$6:$C$105,MATCH(I345,节奏规划!$B$5:$B$105,1))</f>
        <v>2.7777777777777779E-3</v>
      </c>
    </row>
    <row r="346" spans="9:10" ht="16.5" x14ac:dyDescent="0.2">
      <c r="I346" s="14">
        <v>342</v>
      </c>
      <c r="J346" s="18">
        <f>INDEX(节奏规划!$C$6:$C$105,MATCH(I346,节奏规划!$B$5:$B$105,1))</f>
        <v>2.7777777777777779E-3</v>
      </c>
    </row>
    <row r="347" spans="9:10" ht="16.5" x14ac:dyDescent="0.2">
      <c r="I347" s="14">
        <v>343</v>
      </c>
      <c r="J347" s="18">
        <f>INDEX(节奏规划!$C$6:$C$105,MATCH(I347,节奏规划!$B$5:$B$105,1))</f>
        <v>2.7777777777777779E-3</v>
      </c>
    </row>
    <row r="348" spans="9:10" ht="16.5" x14ac:dyDescent="0.2">
      <c r="I348" s="14">
        <v>344</v>
      </c>
      <c r="J348" s="18">
        <f>INDEX(节奏规划!$C$6:$C$105,MATCH(I348,节奏规划!$B$5:$B$105,1))</f>
        <v>2.7777777777777779E-3</v>
      </c>
    </row>
    <row r="349" spans="9:10" ht="16.5" x14ac:dyDescent="0.2">
      <c r="I349" s="14">
        <v>345</v>
      </c>
      <c r="J349" s="18">
        <f>INDEX(节奏规划!$C$6:$C$105,MATCH(I349,节奏规划!$B$5:$B$105,1))</f>
        <v>2.7777777777777779E-3</v>
      </c>
    </row>
    <row r="350" spans="9:10" ht="16.5" x14ac:dyDescent="0.2">
      <c r="I350" s="14">
        <v>346</v>
      </c>
      <c r="J350" s="18">
        <f>INDEX(节奏规划!$C$6:$C$105,MATCH(I350,节奏规划!$B$5:$B$105,1))</f>
        <v>2.7777777777777779E-3</v>
      </c>
    </row>
    <row r="351" spans="9:10" ht="16.5" x14ac:dyDescent="0.2">
      <c r="I351" s="14">
        <v>347</v>
      </c>
      <c r="J351" s="18">
        <f>INDEX(节奏规划!$C$6:$C$105,MATCH(I351,节奏规划!$B$5:$B$105,1))</f>
        <v>2.7777777777777779E-3</v>
      </c>
    </row>
    <row r="352" spans="9:10" ht="16.5" x14ac:dyDescent="0.2">
      <c r="I352" s="14">
        <v>348</v>
      </c>
      <c r="J352" s="18">
        <f>INDEX(节奏规划!$C$6:$C$105,MATCH(I352,节奏规划!$B$5:$B$105,1))</f>
        <v>2.7777777777777779E-3</v>
      </c>
    </row>
    <row r="353" spans="9:10" ht="16.5" x14ac:dyDescent="0.2">
      <c r="I353" s="14">
        <v>349</v>
      </c>
      <c r="J353" s="18">
        <f>INDEX(节奏规划!$C$6:$C$105,MATCH(I353,节奏规划!$B$5:$B$105,1))</f>
        <v>2.7777777777777779E-3</v>
      </c>
    </row>
    <row r="354" spans="9:10" ht="16.5" x14ac:dyDescent="0.2">
      <c r="I354" s="14">
        <v>350</v>
      </c>
      <c r="J354" s="18">
        <f>INDEX(节奏规划!$C$6:$C$105,MATCH(I354,节奏规划!$B$5:$B$105,1))</f>
        <v>2.7777777777777779E-3</v>
      </c>
    </row>
    <row r="355" spans="9:10" ht="16.5" x14ac:dyDescent="0.2">
      <c r="I355" s="14">
        <v>351</v>
      </c>
      <c r="J355" s="18">
        <f>INDEX(节奏规划!$C$6:$C$105,MATCH(I355,节奏规划!$B$5:$B$105,1))</f>
        <v>2.7777777777777779E-3</v>
      </c>
    </row>
    <row r="356" spans="9:10" ht="16.5" x14ac:dyDescent="0.2">
      <c r="I356" s="14">
        <v>352</v>
      </c>
      <c r="J356" s="18">
        <f>INDEX(节奏规划!$C$6:$C$105,MATCH(I356,节奏规划!$B$5:$B$105,1))</f>
        <v>2.7777777777777779E-3</v>
      </c>
    </row>
    <row r="357" spans="9:10" ht="16.5" x14ac:dyDescent="0.2">
      <c r="I357" s="14">
        <v>353</v>
      </c>
      <c r="J357" s="18">
        <f>INDEX(节奏规划!$C$6:$C$105,MATCH(I357,节奏规划!$B$5:$B$105,1))</f>
        <v>2.7777777777777779E-3</v>
      </c>
    </row>
    <row r="358" spans="9:10" ht="16.5" x14ac:dyDescent="0.2">
      <c r="I358" s="14">
        <v>354</v>
      </c>
      <c r="J358" s="18">
        <f>INDEX(节奏规划!$C$6:$C$105,MATCH(I358,节奏规划!$B$5:$B$105,1))</f>
        <v>2.7777777777777779E-3</v>
      </c>
    </row>
    <row r="359" spans="9:10" ht="16.5" x14ac:dyDescent="0.2">
      <c r="I359" s="14">
        <v>355</v>
      </c>
      <c r="J359" s="18">
        <f>INDEX(节奏规划!$C$6:$C$105,MATCH(I359,节奏规划!$B$5:$B$105,1))</f>
        <v>2.7777777777777779E-3</v>
      </c>
    </row>
    <row r="360" spans="9:10" ht="16.5" x14ac:dyDescent="0.2">
      <c r="I360" s="14">
        <v>356</v>
      </c>
      <c r="J360" s="18">
        <f>INDEX(节奏规划!$C$6:$C$105,MATCH(I360,节奏规划!$B$5:$B$105,1))</f>
        <v>2.7777777777777779E-3</v>
      </c>
    </row>
    <row r="361" spans="9:10" ht="16.5" x14ac:dyDescent="0.2">
      <c r="I361" s="14">
        <v>357</v>
      </c>
      <c r="J361" s="18">
        <f>INDEX(节奏规划!$C$6:$C$105,MATCH(I361,节奏规划!$B$5:$B$105,1))</f>
        <v>2.7777777777777779E-3</v>
      </c>
    </row>
    <row r="362" spans="9:10" ht="16.5" x14ac:dyDescent="0.2">
      <c r="I362" s="14">
        <v>358</v>
      </c>
      <c r="J362" s="18">
        <f>INDEX(节奏规划!$C$6:$C$105,MATCH(I362,节奏规划!$B$5:$B$105,1))</f>
        <v>2.7777777777777779E-3</v>
      </c>
    </row>
    <row r="363" spans="9:10" ht="16.5" x14ac:dyDescent="0.2">
      <c r="I363" s="14">
        <v>359</v>
      </c>
      <c r="J363" s="18">
        <f>INDEX(节奏规划!$C$6:$C$105,MATCH(I363,节奏规划!$B$5:$B$105,1))</f>
        <v>2.7777777777777779E-3</v>
      </c>
    </row>
    <row r="364" spans="9:10" ht="16.5" x14ac:dyDescent="0.2">
      <c r="I364" s="14">
        <v>360</v>
      </c>
      <c r="J364" s="18">
        <f>INDEX(节奏规划!$C$6:$C$105,MATCH(I364,节奏规划!$B$5:$B$105,1))</f>
        <v>2.5000000000000001E-3</v>
      </c>
    </row>
    <row r="365" spans="9:10" ht="16.5" x14ac:dyDescent="0.2">
      <c r="I365" s="14">
        <v>361</v>
      </c>
      <c r="J365" s="18">
        <f>INDEX(节奏规划!$C$6:$C$105,MATCH(I365,节奏规划!$B$5:$B$105,1))</f>
        <v>2.5000000000000001E-3</v>
      </c>
    </row>
    <row r="366" spans="9:10" ht="16.5" x14ac:dyDescent="0.2">
      <c r="I366" s="14">
        <v>362</v>
      </c>
      <c r="J366" s="18">
        <f>INDEX(节奏规划!$C$6:$C$105,MATCH(I366,节奏规划!$B$5:$B$105,1))</f>
        <v>2.5000000000000001E-3</v>
      </c>
    </row>
    <row r="367" spans="9:10" ht="16.5" x14ac:dyDescent="0.2">
      <c r="I367" s="14">
        <v>363</v>
      </c>
      <c r="J367" s="18">
        <f>INDEX(节奏规划!$C$6:$C$105,MATCH(I367,节奏规划!$B$5:$B$105,1))</f>
        <v>2.5000000000000001E-3</v>
      </c>
    </row>
    <row r="368" spans="9:10" ht="16.5" x14ac:dyDescent="0.2">
      <c r="I368" s="14">
        <v>364</v>
      </c>
      <c r="J368" s="18">
        <f>INDEX(节奏规划!$C$6:$C$105,MATCH(I368,节奏规划!$B$5:$B$105,1))</f>
        <v>2.5000000000000001E-3</v>
      </c>
    </row>
    <row r="369" spans="9:10" ht="16.5" x14ac:dyDescent="0.2">
      <c r="I369" s="14">
        <v>365</v>
      </c>
      <c r="J369" s="18">
        <f>INDEX(节奏规划!$C$6:$C$105,MATCH(I369,节奏规划!$B$5:$B$105,1))</f>
        <v>2.5000000000000001E-3</v>
      </c>
    </row>
    <row r="370" spans="9:10" ht="16.5" x14ac:dyDescent="0.2">
      <c r="I370" s="14">
        <v>366</v>
      </c>
      <c r="J370" s="18">
        <f>INDEX(节奏规划!$C$6:$C$105,MATCH(I370,节奏规划!$B$5:$B$105,1))</f>
        <v>2.5000000000000001E-3</v>
      </c>
    </row>
    <row r="371" spans="9:10" ht="16.5" x14ac:dyDescent="0.2">
      <c r="I371" s="14">
        <v>367</v>
      </c>
      <c r="J371" s="18">
        <f>INDEX(节奏规划!$C$6:$C$105,MATCH(I371,节奏规划!$B$5:$B$105,1))</f>
        <v>2.5000000000000001E-3</v>
      </c>
    </row>
    <row r="372" spans="9:10" ht="16.5" x14ac:dyDescent="0.2">
      <c r="I372" s="14">
        <v>368</v>
      </c>
      <c r="J372" s="18">
        <f>INDEX(节奏规划!$C$6:$C$105,MATCH(I372,节奏规划!$B$5:$B$105,1))</f>
        <v>2.5000000000000001E-3</v>
      </c>
    </row>
    <row r="373" spans="9:10" ht="16.5" x14ac:dyDescent="0.2">
      <c r="I373" s="14">
        <v>369</v>
      </c>
      <c r="J373" s="18">
        <f>INDEX(节奏规划!$C$6:$C$105,MATCH(I373,节奏规划!$B$5:$B$105,1))</f>
        <v>2.5000000000000001E-3</v>
      </c>
    </row>
    <row r="374" spans="9:10" ht="16.5" x14ac:dyDescent="0.2">
      <c r="I374" s="14">
        <v>370</v>
      </c>
      <c r="J374" s="18">
        <f>INDEX(节奏规划!$C$6:$C$105,MATCH(I374,节奏规划!$B$5:$B$105,1))</f>
        <v>2.5000000000000001E-3</v>
      </c>
    </row>
    <row r="375" spans="9:10" ht="16.5" x14ac:dyDescent="0.2">
      <c r="I375" s="14">
        <v>371</v>
      </c>
      <c r="J375" s="18">
        <f>INDEX(节奏规划!$C$6:$C$105,MATCH(I375,节奏规划!$B$5:$B$105,1))</f>
        <v>2.5000000000000001E-3</v>
      </c>
    </row>
    <row r="376" spans="9:10" ht="16.5" x14ac:dyDescent="0.2">
      <c r="I376" s="14">
        <v>372</v>
      </c>
      <c r="J376" s="18">
        <f>INDEX(节奏规划!$C$6:$C$105,MATCH(I376,节奏规划!$B$5:$B$105,1))</f>
        <v>2.5000000000000001E-3</v>
      </c>
    </row>
    <row r="377" spans="9:10" ht="16.5" x14ac:dyDescent="0.2">
      <c r="I377" s="14">
        <v>373</v>
      </c>
      <c r="J377" s="18">
        <f>INDEX(节奏规划!$C$6:$C$105,MATCH(I377,节奏规划!$B$5:$B$105,1))</f>
        <v>2.5000000000000001E-3</v>
      </c>
    </row>
    <row r="378" spans="9:10" ht="16.5" x14ac:dyDescent="0.2">
      <c r="I378" s="14">
        <v>374</v>
      </c>
      <c r="J378" s="18">
        <f>INDEX(节奏规划!$C$6:$C$105,MATCH(I378,节奏规划!$B$5:$B$105,1))</f>
        <v>2.5000000000000001E-3</v>
      </c>
    </row>
    <row r="379" spans="9:10" ht="16.5" x14ac:dyDescent="0.2">
      <c r="I379" s="14">
        <v>375</v>
      </c>
      <c r="J379" s="18">
        <f>INDEX(节奏规划!$C$6:$C$105,MATCH(I379,节奏规划!$B$5:$B$105,1))</f>
        <v>2.5000000000000001E-3</v>
      </c>
    </row>
    <row r="380" spans="9:10" ht="16.5" x14ac:dyDescent="0.2">
      <c r="I380" s="14">
        <v>376</v>
      </c>
      <c r="J380" s="18">
        <f>INDEX(节奏规划!$C$6:$C$105,MATCH(I380,节奏规划!$B$5:$B$105,1))</f>
        <v>2.5000000000000001E-3</v>
      </c>
    </row>
    <row r="381" spans="9:10" ht="16.5" x14ac:dyDescent="0.2">
      <c r="I381" s="14">
        <v>377</v>
      </c>
      <c r="J381" s="18">
        <f>INDEX(节奏规划!$C$6:$C$105,MATCH(I381,节奏规划!$B$5:$B$105,1))</f>
        <v>2.5000000000000001E-3</v>
      </c>
    </row>
    <row r="382" spans="9:10" ht="16.5" x14ac:dyDescent="0.2">
      <c r="I382" s="14">
        <v>378</v>
      </c>
      <c r="J382" s="18">
        <f>INDEX(节奏规划!$C$6:$C$105,MATCH(I382,节奏规划!$B$5:$B$105,1))</f>
        <v>2.5000000000000001E-3</v>
      </c>
    </row>
    <row r="383" spans="9:10" ht="16.5" x14ac:dyDescent="0.2">
      <c r="I383" s="14">
        <v>379</v>
      </c>
      <c r="J383" s="18">
        <f>INDEX(节奏规划!$C$6:$C$105,MATCH(I383,节奏规划!$B$5:$B$105,1))</f>
        <v>2.5000000000000001E-3</v>
      </c>
    </row>
    <row r="384" spans="9:10" ht="16.5" x14ac:dyDescent="0.2">
      <c r="I384" s="14">
        <v>380</v>
      </c>
      <c r="J384" s="18">
        <f>INDEX(节奏规划!$C$6:$C$105,MATCH(I384,节奏规划!$B$5:$B$105,1))</f>
        <v>2.5000000000000001E-3</v>
      </c>
    </row>
    <row r="385" spans="9:10" ht="16.5" x14ac:dyDescent="0.2">
      <c r="I385" s="14">
        <v>381</v>
      </c>
      <c r="J385" s="18">
        <f>INDEX(节奏规划!$C$6:$C$105,MATCH(I385,节奏规划!$B$5:$B$105,1))</f>
        <v>2.5000000000000001E-3</v>
      </c>
    </row>
    <row r="386" spans="9:10" ht="16.5" x14ac:dyDescent="0.2">
      <c r="I386" s="14">
        <v>382</v>
      </c>
      <c r="J386" s="18">
        <f>INDEX(节奏规划!$C$6:$C$105,MATCH(I386,节奏规划!$B$5:$B$105,1))</f>
        <v>2.5000000000000001E-3</v>
      </c>
    </row>
    <row r="387" spans="9:10" ht="16.5" x14ac:dyDescent="0.2">
      <c r="I387" s="14">
        <v>383</v>
      </c>
      <c r="J387" s="18">
        <f>INDEX(节奏规划!$C$6:$C$105,MATCH(I387,节奏规划!$B$5:$B$105,1))</f>
        <v>2.5000000000000001E-3</v>
      </c>
    </row>
    <row r="388" spans="9:10" ht="16.5" x14ac:dyDescent="0.2">
      <c r="I388" s="14">
        <v>384</v>
      </c>
      <c r="J388" s="18">
        <f>INDEX(节奏规划!$C$6:$C$105,MATCH(I388,节奏规划!$B$5:$B$105,1))</f>
        <v>2.5000000000000001E-3</v>
      </c>
    </row>
    <row r="389" spans="9:10" ht="16.5" x14ac:dyDescent="0.2">
      <c r="I389" s="14">
        <v>385</v>
      </c>
      <c r="J389" s="18">
        <f>INDEX(节奏规划!$C$6:$C$105,MATCH(I389,节奏规划!$B$5:$B$105,1))</f>
        <v>2.5000000000000001E-3</v>
      </c>
    </row>
    <row r="390" spans="9:10" ht="16.5" x14ac:dyDescent="0.2">
      <c r="I390" s="14">
        <v>386</v>
      </c>
      <c r="J390" s="18">
        <f>INDEX(节奏规划!$C$6:$C$105,MATCH(I390,节奏规划!$B$5:$B$105,1))</f>
        <v>2.5000000000000001E-3</v>
      </c>
    </row>
    <row r="391" spans="9:10" ht="16.5" x14ac:dyDescent="0.2">
      <c r="I391" s="14">
        <v>387</v>
      </c>
      <c r="J391" s="18">
        <f>INDEX(节奏规划!$C$6:$C$105,MATCH(I391,节奏规划!$B$5:$B$105,1))</f>
        <v>2.5000000000000001E-3</v>
      </c>
    </row>
    <row r="392" spans="9:10" ht="16.5" x14ac:dyDescent="0.2">
      <c r="I392" s="14">
        <v>388</v>
      </c>
      <c r="J392" s="18">
        <f>INDEX(节奏规划!$C$6:$C$105,MATCH(I392,节奏规划!$B$5:$B$105,1))</f>
        <v>2.5000000000000001E-3</v>
      </c>
    </row>
    <row r="393" spans="9:10" ht="16.5" x14ac:dyDescent="0.2">
      <c r="I393" s="14">
        <v>389</v>
      </c>
      <c r="J393" s="18">
        <f>INDEX(节奏规划!$C$6:$C$105,MATCH(I393,节奏规划!$B$5:$B$105,1))</f>
        <v>2.5000000000000001E-3</v>
      </c>
    </row>
    <row r="394" spans="9:10" ht="16.5" x14ac:dyDescent="0.2">
      <c r="I394" s="14">
        <v>390</v>
      </c>
      <c r="J394" s="18">
        <f>INDEX(节奏规划!$C$6:$C$105,MATCH(I394,节奏规划!$B$5:$B$105,1))</f>
        <v>2.5000000000000001E-3</v>
      </c>
    </row>
    <row r="395" spans="9:10" ht="16.5" x14ac:dyDescent="0.2">
      <c r="I395" s="14">
        <v>391</v>
      </c>
      <c r="J395" s="18">
        <f>INDEX(节奏规划!$C$6:$C$105,MATCH(I395,节奏规划!$B$5:$B$105,1))</f>
        <v>2.5000000000000001E-3</v>
      </c>
    </row>
    <row r="396" spans="9:10" ht="16.5" x14ac:dyDescent="0.2">
      <c r="I396" s="14">
        <v>392</v>
      </c>
      <c r="J396" s="18">
        <f>INDEX(节奏规划!$C$6:$C$105,MATCH(I396,节奏规划!$B$5:$B$105,1))</f>
        <v>2.5000000000000001E-3</v>
      </c>
    </row>
    <row r="397" spans="9:10" ht="16.5" x14ac:dyDescent="0.2">
      <c r="I397" s="14">
        <v>393</v>
      </c>
      <c r="J397" s="18">
        <f>INDEX(节奏规划!$C$6:$C$105,MATCH(I397,节奏规划!$B$5:$B$105,1))</f>
        <v>2.5000000000000001E-3</v>
      </c>
    </row>
    <row r="398" spans="9:10" ht="16.5" x14ac:dyDescent="0.2">
      <c r="I398" s="14">
        <v>394</v>
      </c>
      <c r="J398" s="18">
        <f>INDEX(节奏规划!$C$6:$C$105,MATCH(I398,节奏规划!$B$5:$B$105,1))</f>
        <v>2.5000000000000001E-3</v>
      </c>
    </row>
    <row r="399" spans="9:10" ht="16.5" x14ac:dyDescent="0.2">
      <c r="I399" s="14">
        <v>395</v>
      </c>
      <c r="J399" s="18">
        <f>INDEX(节奏规划!$C$6:$C$105,MATCH(I399,节奏规划!$B$5:$B$105,1))</f>
        <v>2.5000000000000001E-3</v>
      </c>
    </row>
    <row r="400" spans="9:10" ht="16.5" x14ac:dyDescent="0.2">
      <c r="I400" s="14">
        <v>396</v>
      </c>
      <c r="J400" s="18">
        <f>INDEX(节奏规划!$C$6:$C$105,MATCH(I400,节奏规划!$B$5:$B$105,1))</f>
        <v>2.5000000000000001E-3</v>
      </c>
    </row>
    <row r="401" spans="9:10" ht="16.5" x14ac:dyDescent="0.2">
      <c r="I401" s="14">
        <v>397</v>
      </c>
      <c r="J401" s="18">
        <f>INDEX(节奏规划!$C$6:$C$105,MATCH(I401,节奏规划!$B$5:$B$105,1))</f>
        <v>2.5000000000000001E-3</v>
      </c>
    </row>
    <row r="402" spans="9:10" ht="16.5" x14ac:dyDescent="0.2">
      <c r="I402" s="14">
        <v>398</v>
      </c>
      <c r="J402" s="18">
        <f>INDEX(节奏规划!$C$6:$C$105,MATCH(I402,节奏规划!$B$5:$B$105,1))</f>
        <v>2.5000000000000001E-3</v>
      </c>
    </row>
    <row r="403" spans="9:10" ht="16.5" x14ac:dyDescent="0.2">
      <c r="I403" s="14">
        <v>399</v>
      </c>
      <c r="J403" s="18">
        <f>INDEX(节奏规划!$C$6:$C$105,MATCH(I403,节奏规划!$B$5:$B$105,1))</f>
        <v>2.5000000000000001E-3</v>
      </c>
    </row>
    <row r="404" spans="9:10" ht="16.5" x14ac:dyDescent="0.2">
      <c r="I404" s="14">
        <v>400</v>
      </c>
      <c r="J404" s="18">
        <f>INDEX(节奏规划!$C$6:$C$105,MATCH(I404,节奏规划!$B$5:$B$105,1))</f>
        <v>2.2727272727272726E-3</v>
      </c>
    </row>
    <row r="405" spans="9:10" ht="16.5" x14ac:dyDescent="0.2">
      <c r="I405" s="14">
        <v>401</v>
      </c>
      <c r="J405" s="18">
        <f>INDEX(节奏规划!$C$6:$C$105,MATCH(I405,节奏规划!$B$5:$B$105,1))</f>
        <v>2.2727272727272726E-3</v>
      </c>
    </row>
    <row r="406" spans="9:10" ht="16.5" x14ac:dyDescent="0.2">
      <c r="I406" s="14">
        <v>402</v>
      </c>
      <c r="J406" s="18">
        <f>INDEX(节奏规划!$C$6:$C$105,MATCH(I406,节奏规划!$B$5:$B$105,1))</f>
        <v>2.2727272727272726E-3</v>
      </c>
    </row>
    <row r="407" spans="9:10" ht="16.5" x14ac:dyDescent="0.2">
      <c r="I407" s="14">
        <v>403</v>
      </c>
      <c r="J407" s="18">
        <f>INDEX(节奏规划!$C$6:$C$105,MATCH(I407,节奏规划!$B$5:$B$105,1))</f>
        <v>2.2727272727272726E-3</v>
      </c>
    </row>
    <row r="408" spans="9:10" ht="16.5" x14ac:dyDescent="0.2">
      <c r="I408" s="14">
        <v>404</v>
      </c>
      <c r="J408" s="18">
        <f>INDEX(节奏规划!$C$6:$C$105,MATCH(I408,节奏规划!$B$5:$B$105,1))</f>
        <v>2.2727272727272726E-3</v>
      </c>
    </row>
    <row r="409" spans="9:10" ht="16.5" x14ac:dyDescent="0.2">
      <c r="I409" s="14">
        <v>405</v>
      </c>
      <c r="J409" s="18">
        <f>INDEX(节奏规划!$C$6:$C$105,MATCH(I409,节奏规划!$B$5:$B$105,1))</f>
        <v>2.2727272727272726E-3</v>
      </c>
    </row>
    <row r="410" spans="9:10" ht="16.5" x14ac:dyDescent="0.2">
      <c r="I410" s="14">
        <v>406</v>
      </c>
      <c r="J410" s="18">
        <f>INDEX(节奏规划!$C$6:$C$105,MATCH(I410,节奏规划!$B$5:$B$105,1))</f>
        <v>2.2727272727272726E-3</v>
      </c>
    </row>
    <row r="411" spans="9:10" ht="16.5" x14ac:dyDescent="0.2">
      <c r="I411" s="14">
        <v>407</v>
      </c>
      <c r="J411" s="18">
        <f>INDEX(节奏规划!$C$6:$C$105,MATCH(I411,节奏规划!$B$5:$B$105,1))</f>
        <v>2.2727272727272726E-3</v>
      </c>
    </row>
    <row r="412" spans="9:10" ht="16.5" x14ac:dyDescent="0.2">
      <c r="I412" s="14">
        <v>408</v>
      </c>
      <c r="J412" s="18">
        <f>INDEX(节奏规划!$C$6:$C$105,MATCH(I412,节奏规划!$B$5:$B$105,1))</f>
        <v>2.2727272727272726E-3</v>
      </c>
    </row>
    <row r="413" spans="9:10" ht="16.5" x14ac:dyDescent="0.2">
      <c r="I413" s="14">
        <v>409</v>
      </c>
      <c r="J413" s="18">
        <f>INDEX(节奏规划!$C$6:$C$105,MATCH(I413,节奏规划!$B$5:$B$105,1))</f>
        <v>2.2727272727272726E-3</v>
      </c>
    </row>
    <row r="414" spans="9:10" ht="16.5" x14ac:dyDescent="0.2">
      <c r="I414" s="14">
        <v>410</v>
      </c>
      <c r="J414" s="18">
        <f>INDEX(节奏规划!$C$6:$C$105,MATCH(I414,节奏规划!$B$5:$B$105,1))</f>
        <v>2.2727272727272726E-3</v>
      </c>
    </row>
    <row r="415" spans="9:10" ht="16.5" x14ac:dyDescent="0.2">
      <c r="I415" s="14">
        <v>411</v>
      </c>
      <c r="J415" s="18">
        <f>INDEX(节奏规划!$C$6:$C$105,MATCH(I415,节奏规划!$B$5:$B$105,1))</f>
        <v>2.2727272727272726E-3</v>
      </c>
    </row>
    <row r="416" spans="9:10" ht="16.5" x14ac:dyDescent="0.2">
      <c r="I416" s="14">
        <v>412</v>
      </c>
      <c r="J416" s="18">
        <f>INDEX(节奏规划!$C$6:$C$105,MATCH(I416,节奏规划!$B$5:$B$105,1))</f>
        <v>2.2727272727272726E-3</v>
      </c>
    </row>
    <row r="417" spans="9:10" ht="16.5" x14ac:dyDescent="0.2">
      <c r="I417" s="14">
        <v>413</v>
      </c>
      <c r="J417" s="18">
        <f>INDEX(节奏规划!$C$6:$C$105,MATCH(I417,节奏规划!$B$5:$B$105,1))</f>
        <v>2.2727272727272726E-3</v>
      </c>
    </row>
    <row r="418" spans="9:10" ht="16.5" x14ac:dyDescent="0.2">
      <c r="I418" s="14">
        <v>414</v>
      </c>
      <c r="J418" s="18">
        <f>INDEX(节奏规划!$C$6:$C$105,MATCH(I418,节奏规划!$B$5:$B$105,1))</f>
        <v>2.2727272727272726E-3</v>
      </c>
    </row>
    <row r="419" spans="9:10" ht="16.5" x14ac:dyDescent="0.2">
      <c r="I419" s="14">
        <v>415</v>
      </c>
      <c r="J419" s="18">
        <f>INDEX(节奏规划!$C$6:$C$105,MATCH(I419,节奏规划!$B$5:$B$105,1))</f>
        <v>2.2727272727272726E-3</v>
      </c>
    </row>
    <row r="420" spans="9:10" ht="16.5" x14ac:dyDescent="0.2">
      <c r="I420" s="14">
        <v>416</v>
      </c>
      <c r="J420" s="18">
        <f>INDEX(节奏规划!$C$6:$C$105,MATCH(I420,节奏规划!$B$5:$B$105,1))</f>
        <v>2.2727272727272726E-3</v>
      </c>
    </row>
    <row r="421" spans="9:10" ht="16.5" x14ac:dyDescent="0.2">
      <c r="I421" s="14">
        <v>417</v>
      </c>
      <c r="J421" s="18">
        <f>INDEX(节奏规划!$C$6:$C$105,MATCH(I421,节奏规划!$B$5:$B$105,1))</f>
        <v>2.2727272727272726E-3</v>
      </c>
    </row>
    <row r="422" spans="9:10" ht="16.5" x14ac:dyDescent="0.2">
      <c r="I422" s="14">
        <v>418</v>
      </c>
      <c r="J422" s="18">
        <f>INDEX(节奏规划!$C$6:$C$105,MATCH(I422,节奏规划!$B$5:$B$105,1))</f>
        <v>2.2727272727272726E-3</v>
      </c>
    </row>
    <row r="423" spans="9:10" ht="16.5" x14ac:dyDescent="0.2">
      <c r="I423" s="14">
        <v>419</v>
      </c>
      <c r="J423" s="18">
        <f>INDEX(节奏规划!$C$6:$C$105,MATCH(I423,节奏规划!$B$5:$B$105,1))</f>
        <v>2.2727272727272726E-3</v>
      </c>
    </row>
    <row r="424" spans="9:10" ht="16.5" x14ac:dyDescent="0.2">
      <c r="I424" s="14">
        <v>420</v>
      </c>
      <c r="J424" s="18">
        <f>INDEX(节奏规划!$C$6:$C$105,MATCH(I424,节奏规划!$B$5:$B$105,1))</f>
        <v>2.2727272727272726E-3</v>
      </c>
    </row>
    <row r="425" spans="9:10" ht="16.5" x14ac:dyDescent="0.2">
      <c r="I425" s="14">
        <v>421</v>
      </c>
      <c r="J425" s="18">
        <f>INDEX(节奏规划!$C$6:$C$105,MATCH(I425,节奏规划!$B$5:$B$105,1))</f>
        <v>2.2727272727272726E-3</v>
      </c>
    </row>
    <row r="426" spans="9:10" ht="16.5" x14ac:dyDescent="0.2">
      <c r="I426" s="14">
        <v>422</v>
      </c>
      <c r="J426" s="18">
        <f>INDEX(节奏规划!$C$6:$C$105,MATCH(I426,节奏规划!$B$5:$B$105,1))</f>
        <v>2.2727272727272726E-3</v>
      </c>
    </row>
    <row r="427" spans="9:10" ht="16.5" x14ac:dyDescent="0.2">
      <c r="I427" s="14">
        <v>423</v>
      </c>
      <c r="J427" s="18">
        <f>INDEX(节奏规划!$C$6:$C$105,MATCH(I427,节奏规划!$B$5:$B$105,1))</f>
        <v>2.2727272727272726E-3</v>
      </c>
    </row>
    <row r="428" spans="9:10" ht="16.5" x14ac:dyDescent="0.2">
      <c r="I428" s="14">
        <v>424</v>
      </c>
      <c r="J428" s="18">
        <f>INDEX(节奏规划!$C$6:$C$105,MATCH(I428,节奏规划!$B$5:$B$105,1))</f>
        <v>2.2727272727272726E-3</v>
      </c>
    </row>
    <row r="429" spans="9:10" ht="16.5" x14ac:dyDescent="0.2">
      <c r="I429" s="14">
        <v>425</v>
      </c>
      <c r="J429" s="18">
        <f>INDEX(节奏规划!$C$6:$C$105,MATCH(I429,节奏规划!$B$5:$B$105,1))</f>
        <v>2.2727272727272726E-3</v>
      </c>
    </row>
    <row r="430" spans="9:10" ht="16.5" x14ac:dyDescent="0.2">
      <c r="I430" s="14">
        <v>426</v>
      </c>
      <c r="J430" s="18">
        <f>INDEX(节奏规划!$C$6:$C$105,MATCH(I430,节奏规划!$B$5:$B$105,1))</f>
        <v>2.2727272727272726E-3</v>
      </c>
    </row>
    <row r="431" spans="9:10" ht="16.5" x14ac:dyDescent="0.2">
      <c r="I431" s="14">
        <v>427</v>
      </c>
      <c r="J431" s="18">
        <f>INDEX(节奏规划!$C$6:$C$105,MATCH(I431,节奏规划!$B$5:$B$105,1))</f>
        <v>2.2727272727272726E-3</v>
      </c>
    </row>
    <row r="432" spans="9:10" ht="16.5" x14ac:dyDescent="0.2">
      <c r="I432" s="14">
        <v>428</v>
      </c>
      <c r="J432" s="18">
        <f>INDEX(节奏规划!$C$6:$C$105,MATCH(I432,节奏规划!$B$5:$B$105,1))</f>
        <v>2.2727272727272726E-3</v>
      </c>
    </row>
    <row r="433" spans="9:10" ht="16.5" x14ac:dyDescent="0.2">
      <c r="I433" s="14">
        <v>429</v>
      </c>
      <c r="J433" s="18">
        <f>INDEX(节奏规划!$C$6:$C$105,MATCH(I433,节奏规划!$B$5:$B$105,1))</f>
        <v>2.2727272727272726E-3</v>
      </c>
    </row>
    <row r="434" spans="9:10" ht="16.5" x14ac:dyDescent="0.2">
      <c r="I434" s="14">
        <v>430</v>
      </c>
      <c r="J434" s="18">
        <f>INDEX(节奏规划!$C$6:$C$105,MATCH(I434,节奏规划!$B$5:$B$105,1))</f>
        <v>2.2727272727272726E-3</v>
      </c>
    </row>
    <row r="435" spans="9:10" ht="16.5" x14ac:dyDescent="0.2">
      <c r="I435" s="14">
        <v>431</v>
      </c>
      <c r="J435" s="18">
        <f>INDEX(节奏规划!$C$6:$C$105,MATCH(I435,节奏规划!$B$5:$B$105,1))</f>
        <v>2.2727272727272726E-3</v>
      </c>
    </row>
    <row r="436" spans="9:10" ht="16.5" x14ac:dyDescent="0.2">
      <c r="I436" s="14">
        <v>432</v>
      </c>
      <c r="J436" s="18">
        <f>INDEX(节奏规划!$C$6:$C$105,MATCH(I436,节奏规划!$B$5:$B$105,1))</f>
        <v>2.2727272727272726E-3</v>
      </c>
    </row>
    <row r="437" spans="9:10" ht="16.5" x14ac:dyDescent="0.2">
      <c r="I437" s="14">
        <v>433</v>
      </c>
      <c r="J437" s="18">
        <f>INDEX(节奏规划!$C$6:$C$105,MATCH(I437,节奏规划!$B$5:$B$105,1))</f>
        <v>2.2727272727272726E-3</v>
      </c>
    </row>
    <row r="438" spans="9:10" ht="16.5" x14ac:dyDescent="0.2">
      <c r="I438" s="14">
        <v>434</v>
      </c>
      <c r="J438" s="18">
        <f>INDEX(节奏规划!$C$6:$C$105,MATCH(I438,节奏规划!$B$5:$B$105,1))</f>
        <v>2.2727272727272726E-3</v>
      </c>
    </row>
    <row r="439" spans="9:10" ht="16.5" x14ac:dyDescent="0.2">
      <c r="I439" s="14">
        <v>435</v>
      </c>
      <c r="J439" s="18">
        <f>INDEX(节奏规划!$C$6:$C$105,MATCH(I439,节奏规划!$B$5:$B$105,1))</f>
        <v>2.2727272727272726E-3</v>
      </c>
    </row>
    <row r="440" spans="9:10" ht="16.5" x14ac:dyDescent="0.2">
      <c r="I440" s="14">
        <v>436</v>
      </c>
      <c r="J440" s="18">
        <f>INDEX(节奏规划!$C$6:$C$105,MATCH(I440,节奏规划!$B$5:$B$105,1))</f>
        <v>2.2727272727272726E-3</v>
      </c>
    </row>
    <row r="441" spans="9:10" ht="16.5" x14ac:dyDescent="0.2">
      <c r="I441" s="14">
        <v>437</v>
      </c>
      <c r="J441" s="18">
        <f>INDEX(节奏规划!$C$6:$C$105,MATCH(I441,节奏规划!$B$5:$B$105,1))</f>
        <v>2.2727272727272726E-3</v>
      </c>
    </row>
    <row r="442" spans="9:10" ht="16.5" x14ac:dyDescent="0.2">
      <c r="I442" s="14">
        <v>438</v>
      </c>
      <c r="J442" s="18">
        <f>INDEX(节奏规划!$C$6:$C$105,MATCH(I442,节奏规划!$B$5:$B$105,1))</f>
        <v>2.2727272727272726E-3</v>
      </c>
    </row>
    <row r="443" spans="9:10" ht="16.5" x14ac:dyDescent="0.2">
      <c r="I443" s="14">
        <v>439</v>
      </c>
      <c r="J443" s="18">
        <f>INDEX(节奏规划!$C$6:$C$105,MATCH(I443,节奏规划!$B$5:$B$105,1))</f>
        <v>2.2727272727272726E-3</v>
      </c>
    </row>
    <row r="444" spans="9:10" ht="16.5" x14ac:dyDescent="0.2">
      <c r="I444" s="14">
        <v>440</v>
      </c>
      <c r="J444" s="18">
        <f>INDEX(节奏规划!$C$6:$C$105,MATCH(I444,节奏规划!$B$5:$B$105,1))</f>
        <v>2.0833333333333333E-3</v>
      </c>
    </row>
    <row r="445" spans="9:10" ht="16.5" x14ac:dyDescent="0.2">
      <c r="I445" s="14">
        <v>441</v>
      </c>
      <c r="J445" s="18">
        <f>INDEX(节奏规划!$C$6:$C$105,MATCH(I445,节奏规划!$B$5:$B$105,1))</f>
        <v>2.0833333333333333E-3</v>
      </c>
    </row>
    <row r="446" spans="9:10" ht="16.5" x14ac:dyDescent="0.2">
      <c r="I446" s="14">
        <v>442</v>
      </c>
      <c r="J446" s="18">
        <f>INDEX(节奏规划!$C$6:$C$105,MATCH(I446,节奏规划!$B$5:$B$105,1))</f>
        <v>2.0833333333333333E-3</v>
      </c>
    </row>
    <row r="447" spans="9:10" ht="16.5" x14ac:dyDescent="0.2">
      <c r="I447" s="14">
        <v>443</v>
      </c>
      <c r="J447" s="18">
        <f>INDEX(节奏规划!$C$6:$C$105,MATCH(I447,节奏规划!$B$5:$B$105,1))</f>
        <v>2.0833333333333333E-3</v>
      </c>
    </row>
    <row r="448" spans="9:10" ht="16.5" x14ac:dyDescent="0.2">
      <c r="I448" s="14">
        <v>444</v>
      </c>
      <c r="J448" s="18">
        <f>INDEX(节奏规划!$C$6:$C$105,MATCH(I448,节奏规划!$B$5:$B$105,1))</f>
        <v>2.0833333333333333E-3</v>
      </c>
    </row>
    <row r="449" spans="9:10" ht="16.5" x14ac:dyDescent="0.2">
      <c r="I449" s="14">
        <v>445</v>
      </c>
      <c r="J449" s="18">
        <f>INDEX(节奏规划!$C$6:$C$105,MATCH(I449,节奏规划!$B$5:$B$105,1))</f>
        <v>2.0833333333333333E-3</v>
      </c>
    </row>
    <row r="450" spans="9:10" ht="16.5" x14ac:dyDescent="0.2">
      <c r="I450" s="14">
        <v>446</v>
      </c>
      <c r="J450" s="18">
        <f>INDEX(节奏规划!$C$6:$C$105,MATCH(I450,节奏规划!$B$5:$B$105,1))</f>
        <v>2.0833333333333333E-3</v>
      </c>
    </row>
    <row r="451" spans="9:10" ht="16.5" x14ac:dyDescent="0.2">
      <c r="I451" s="14">
        <v>447</v>
      </c>
      <c r="J451" s="18">
        <f>INDEX(节奏规划!$C$6:$C$105,MATCH(I451,节奏规划!$B$5:$B$105,1))</f>
        <v>2.0833333333333333E-3</v>
      </c>
    </row>
    <row r="452" spans="9:10" ht="16.5" x14ac:dyDescent="0.2">
      <c r="I452" s="14">
        <v>448</v>
      </c>
      <c r="J452" s="18">
        <f>INDEX(节奏规划!$C$6:$C$105,MATCH(I452,节奏规划!$B$5:$B$105,1))</f>
        <v>2.0833333333333333E-3</v>
      </c>
    </row>
    <row r="453" spans="9:10" ht="16.5" x14ac:dyDescent="0.2">
      <c r="I453" s="14">
        <v>449</v>
      </c>
      <c r="J453" s="18">
        <f>INDEX(节奏规划!$C$6:$C$105,MATCH(I453,节奏规划!$B$5:$B$105,1))</f>
        <v>2.0833333333333333E-3</v>
      </c>
    </row>
    <row r="454" spans="9:10" ht="16.5" x14ac:dyDescent="0.2">
      <c r="I454" s="14">
        <v>450</v>
      </c>
      <c r="J454" s="18">
        <f>INDEX(节奏规划!$C$6:$C$105,MATCH(I454,节奏规划!$B$5:$B$105,1))</f>
        <v>2.0833333333333333E-3</v>
      </c>
    </row>
    <row r="455" spans="9:10" ht="16.5" x14ac:dyDescent="0.2">
      <c r="I455" s="14">
        <v>451</v>
      </c>
      <c r="J455" s="18">
        <f>INDEX(节奏规划!$C$6:$C$105,MATCH(I455,节奏规划!$B$5:$B$105,1))</f>
        <v>2.0833333333333333E-3</v>
      </c>
    </row>
    <row r="456" spans="9:10" ht="16.5" x14ac:dyDescent="0.2">
      <c r="I456" s="14">
        <v>452</v>
      </c>
      <c r="J456" s="18">
        <f>INDEX(节奏规划!$C$6:$C$105,MATCH(I456,节奏规划!$B$5:$B$105,1))</f>
        <v>2.0833333333333333E-3</v>
      </c>
    </row>
    <row r="457" spans="9:10" ht="16.5" x14ac:dyDescent="0.2">
      <c r="I457" s="14">
        <v>453</v>
      </c>
      <c r="J457" s="18">
        <f>INDEX(节奏规划!$C$6:$C$105,MATCH(I457,节奏规划!$B$5:$B$105,1))</f>
        <v>2.0833333333333333E-3</v>
      </c>
    </row>
    <row r="458" spans="9:10" ht="16.5" x14ac:dyDescent="0.2">
      <c r="I458" s="14">
        <v>454</v>
      </c>
      <c r="J458" s="18">
        <f>INDEX(节奏规划!$C$6:$C$105,MATCH(I458,节奏规划!$B$5:$B$105,1))</f>
        <v>2.0833333333333333E-3</v>
      </c>
    </row>
    <row r="459" spans="9:10" ht="16.5" x14ac:dyDescent="0.2">
      <c r="I459" s="14">
        <v>455</v>
      </c>
      <c r="J459" s="18">
        <f>INDEX(节奏规划!$C$6:$C$105,MATCH(I459,节奏规划!$B$5:$B$105,1))</f>
        <v>2.0833333333333333E-3</v>
      </c>
    </row>
    <row r="460" spans="9:10" ht="16.5" x14ac:dyDescent="0.2">
      <c r="I460" s="14">
        <v>456</v>
      </c>
      <c r="J460" s="18">
        <f>INDEX(节奏规划!$C$6:$C$105,MATCH(I460,节奏规划!$B$5:$B$105,1))</f>
        <v>2.0833333333333333E-3</v>
      </c>
    </row>
    <row r="461" spans="9:10" ht="16.5" x14ac:dyDescent="0.2">
      <c r="I461" s="14">
        <v>457</v>
      </c>
      <c r="J461" s="18">
        <f>INDEX(节奏规划!$C$6:$C$105,MATCH(I461,节奏规划!$B$5:$B$105,1))</f>
        <v>2.0833333333333333E-3</v>
      </c>
    </row>
    <row r="462" spans="9:10" ht="16.5" x14ac:dyDescent="0.2">
      <c r="I462" s="14">
        <v>458</v>
      </c>
      <c r="J462" s="18">
        <f>INDEX(节奏规划!$C$6:$C$105,MATCH(I462,节奏规划!$B$5:$B$105,1))</f>
        <v>2.0833333333333333E-3</v>
      </c>
    </row>
    <row r="463" spans="9:10" ht="16.5" x14ac:dyDescent="0.2">
      <c r="I463" s="14">
        <v>459</v>
      </c>
      <c r="J463" s="18">
        <f>INDEX(节奏规划!$C$6:$C$105,MATCH(I463,节奏规划!$B$5:$B$105,1))</f>
        <v>2.0833333333333333E-3</v>
      </c>
    </row>
    <row r="464" spans="9:10" ht="16.5" x14ac:dyDescent="0.2">
      <c r="I464" s="14">
        <v>460</v>
      </c>
      <c r="J464" s="18">
        <f>INDEX(节奏规划!$C$6:$C$105,MATCH(I464,节奏规划!$B$5:$B$105,1))</f>
        <v>2.0833333333333333E-3</v>
      </c>
    </row>
    <row r="465" spans="9:10" ht="16.5" x14ac:dyDescent="0.2">
      <c r="I465" s="14">
        <v>461</v>
      </c>
      <c r="J465" s="18">
        <f>INDEX(节奏规划!$C$6:$C$105,MATCH(I465,节奏规划!$B$5:$B$105,1))</f>
        <v>2.0833333333333333E-3</v>
      </c>
    </row>
    <row r="466" spans="9:10" ht="16.5" x14ac:dyDescent="0.2">
      <c r="I466" s="14">
        <v>462</v>
      </c>
      <c r="J466" s="18">
        <f>INDEX(节奏规划!$C$6:$C$105,MATCH(I466,节奏规划!$B$5:$B$105,1))</f>
        <v>2.0833333333333333E-3</v>
      </c>
    </row>
    <row r="467" spans="9:10" ht="16.5" x14ac:dyDescent="0.2">
      <c r="I467" s="14">
        <v>463</v>
      </c>
      <c r="J467" s="18">
        <f>INDEX(节奏规划!$C$6:$C$105,MATCH(I467,节奏规划!$B$5:$B$105,1))</f>
        <v>2.0833333333333333E-3</v>
      </c>
    </row>
    <row r="468" spans="9:10" ht="16.5" x14ac:dyDescent="0.2">
      <c r="I468" s="14">
        <v>464</v>
      </c>
      <c r="J468" s="18">
        <f>INDEX(节奏规划!$C$6:$C$105,MATCH(I468,节奏规划!$B$5:$B$105,1))</f>
        <v>2.0833333333333333E-3</v>
      </c>
    </row>
    <row r="469" spans="9:10" ht="16.5" x14ac:dyDescent="0.2">
      <c r="I469" s="14">
        <v>465</v>
      </c>
      <c r="J469" s="18">
        <f>INDEX(节奏规划!$C$6:$C$105,MATCH(I469,节奏规划!$B$5:$B$105,1))</f>
        <v>2.0833333333333333E-3</v>
      </c>
    </row>
    <row r="470" spans="9:10" ht="16.5" x14ac:dyDescent="0.2">
      <c r="I470" s="14">
        <v>466</v>
      </c>
      <c r="J470" s="18">
        <f>INDEX(节奏规划!$C$6:$C$105,MATCH(I470,节奏规划!$B$5:$B$105,1))</f>
        <v>2.0833333333333333E-3</v>
      </c>
    </row>
    <row r="471" spans="9:10" ht="16.5" x14ac:dyDescent="0.2">
      <c r="I471" s="14">
        <v>467</v>
      </c>
      <c r="J471" s="18">
        <f>INDEX(节奏规划!$C$6:$C$105,MATCH(I471,节奏规划!$B$5:$B$105,1))</f>
        <v>2.0833333333333333E-3</v>
      </c>
    </row>
    <row r="472" spans="9:10" ht="16.5" x14ac:dyDescent="0.2">
      <c r="I472" s="14">
        <v>468</v>
      </c>
      <c r="J472" s="18">
        <f>INDEX(节奏规划!$C$6:$C$105,MATCH(I472,节奏规划!$B$5:$B$105,1))</f>
        <v>2.0833333333333333E-3</v>
      </c>
    </row>
    <row r="473" spans="9:10" ht="16.5" x14ac:dyDescent="0.2">
      <c r="I473" s="14">
        <v>469</v>
      </c>
      <c r="J473" s="18">
        <f>INDEX(节奏规划!$C$6:$C$105,MATCH(I473,节奏规划!$B$5:$B$105,1))</f>
        <v>2.0833333333333333E-3</v>
      </c>
    </row>
    <row r="474" spans="9:10" ht="16.5" x14ac:dyDescent="0.2">
      <c r="I474" s="14">
        <v>470</v>
      </c>
      <c r="J474" s="18">
        <f>INDEX(节奏规划!$C$6:$C$105,MATCH(I474,节奏规划!$B$5:$B$105,1))</f>
        <v>2.0833333333333333E-3</v>
      </c>
    </row>
    <row r="475" spans="9:10" ht="16.5" x14ac:dyDescent="0.2">
      <c r="I475" s="14">
        <v>471</v>
      </c>
      <c r="J475" s="18">
        <f>INDEX(节奏规划!$C$6:$C$105,MATCH(I475,节奏规划!$B$5:$B$105,1))</f>
        <v>2.0833333333333333E-3</v>
      </c>
    </row>
    <row r="476" spans="9:10" ht="16.5" x14ac:dyDescent="0.2">
      <c r="I476" s="14">
        <v>472</v>
      </c>
      <c r="J476" s="18">
        <f>INDEX(节奏规划!$C$6:$C$105,MATCH(I476,节奏规划!$B$5:$B$105,1))</f>
        <v>2.0833333333333333E-3</v>
      </c>
    </row>
    <row r="477" spans="9:10" ht="16.5" x14ac:dyDescent="0.2">
      <c r="I477" s="14">
        <v>473</v>
      </c>
      <c r="J477" s="18">
        <f>INDEX(节奏规划!$C$6:$C$105,MATCH(I477,节奏规划!$B$5:$B$105,1))</f>
        <v>2.0833333333333333E-3</v>
      </c>
    </row>
    <row r="478" spans="9:10" ht="16.5" x14ac:dyDescent="0.2">
      <c r="I478" s="14">
        <v>474</v>
      </c>
      <c r="J478" s="18">
        <f>INDEX(节奏规划!$C$6:$C$105,MATCH(I478,节奏规划!$B$5:$B$105,1))</f>
        <v>2.0833333333333333E-3</v>
      </c>
    </row>
    <row r="479" spans="9:10" ht="16.5" x14ac:dyDescent="0.2">
      <c r="I479" s="14">
        <v>475</v>
      </c>
      <c r="J479" s="18">
        <f>INDEX(节奏规划!$C$6:$C$105,MATCH(I479,节奏规划!$B$5:$B$105,1))</f>
        <v>2.0833333333333333E-3</v>
      </c>
    </row>
    <row r="480" spans="9:10" ht="16.5" x14ac:dyDescent="0.2">
      <c r="I480" s="14">
        <v>476</v>
      </c>
      <c r="J480" s="18">
        <f>INDEX(节奏规划!$C$6:$C$105,MATCH(I480,节奏规划!$B$5:$B$105,1))</f>
        <v>2.0833333333333333E-3</v>
      </c>
    </row>
    <row r="481" spans="9:10" ht="16.5" x14ac:dyDescent="0.2">
      <c r="I481" s="14">
        <v>477</v>
      </c>
      <c r="J481" s="18">
        <f>INDEX(节奏规划!$C$6:$C$105,MATCH(I481,节奏规划!$B$5:$B$105,1))</f>
        <v>2.0833333333333333E-3</v>
      </c>
    </row>
    <row r="482" spans="9:10" ht="16.5" x14ac:dyDescent="0.2">
      <c r="I482" s="14">
        <v>478</v>
      </c>
      <c r="J482" s="18">
        <f>INDEX(节奏规划!$C$6:$C$105,MATCH(I482,节奏规划!$B$5:$B$105,1))</f>
        <v>2.0833333333333333E-3</v>
      </c>
    </row>
    <row r="483" spans="9:10" ht="16.5" x14ac:dyDescent="0.2">
      <c r="I483" s="14">
        <v>479</v>
      </c>
      <c r="J483" s="18">
        <f>INDEX(节奏规划!$C$6:$C$105,MATCH(I483,节奏规划!$B$5:$B$105,1))</f>
        <v>2.0833333333333333E-3</v>
      </c>
    </row>
    <row r="484" spans="9:10" ht="16.5" x14ac:dyDescent="0.2">
      <c r="I484" s="14">
        <v>480</v>
      </c>
      <c r="J484" s="18">
        <f>INDEX(节奏规划!$C$6:$C$105,MATCH(I484,节奏规划!$B$5:$B$105,1))</f>
        <v>1.9230769230769232E-3</v>
      </c>
    </row>
    <row r="485" spans="9:10" ht="16.5" x14ac:dyDescent="0.2">
      <c r="I485" s="14">
        <v>481</v>
      </c>
      <c r="J485" s="18">
        <f>INDEX(节奏规划!$C$6:$C$105,MATCH(I485,节奏规划!$B$5:$B$105,1))</f>
        <v>1.9230769230769232E-3</v>
      </c>
    </row>
    <row r="486" spans="9:10" ht="16.5" x14ac:dyDescent="0.2">
      <c r="I486" s="14">
        <v>482</v>
      </c>
      <c r="J486" s="18">
        <f>INDEX(节奏规划!$C$6:$C$105,MATCH(I486,节奏规划!$B$5:$B$105,1))</f>
        <v>1.9230769230769232E-3</v>
      </c>
    </row>
    <row r="487" spans="9:10" ht="16.5" x14ac:dyDescent="0.2">
      <c r="I487" s="14">
        <v>483</v>
      </c>
      <c r="J487" s="18">
        <f>INDEX(节奏规划!$C$6:$C$105,MATCH(I487,节奏规划!$B$5:$B$105,1))</f>
        <v>1.9230769230769232E-3</v>
      </c>
    </row>
    <row r="488" spans="9:10" ht="16.5" x14ac:dyDescent="0.2">
      <c r="I488" s="14">
        <v>484</v>
      </c>
      <c r="J488" s="18">
        <f>INDEX(节奏规划!$C$6:$C$105,MATCH(I488,节奏规划!$B$5:$B$105,1))</f>
        <v>1.9230769230769232E-3</v>
      </c>
    </row>
    <row r="489" spans="9:10" ht="16.5" x14ac:dyDescent="0.2">
      <c r="I489" s="14">
        <v>485</v>
      </c>
      <c r="J489" s="18">
        <f>INDEX(节奏规划!$C$6:$C$105,MATCH(I489,节奏规划!$B$5:$B$105,1))</f>
        <v>1.9230769230769232E-3</v>
      </c>
    </row>
    <row r="490" spans="9:10" ht="16.5" x14ac:dyDescent="0.2">
      <c r="I490" s="14">
        <v>486</v>
      </c>
      <c r="J490" s="18">
        <f>INDEX(节奏规划!$C$6:$C$105,MATCH(I490,节奏规划!$B$5:$B$105,1))</f>
        <v>1.9230769230769232E-3</v>
      </c>
    </row>
    <row r="491" spans="9:10" ht="16.5" x14ac:dyDescent="0.2">
      <c r="I491" s="14">
        <v>487</v>
      </c>
      <c r="J491" s="18">
        <f>INDEX(节奏规划!$C$6:$C$105,MATCH(I491,节奏规划!$B$5:$B$105,1))</f>
        <v>1.9230769230769232E-3</v>
      </c>
    </row>
    <row r="492" spans="9:10" ht="16.5" x14ac:dyDescent="0.2">
      <c r="I492" s="14">
        <v>488</v>
      </c>
      <c r="J492" s="18">
        <f>INDEX(节奏规划!$C$6:$C$105,MATCH(I492,节奏规划!$B$5:$B$105,1))</f>
        <v>1.9230769230769232E-3</v>
      </c>
    </row>
    <row r="493" spans="9:10" ht="16.5" x14ac:dyDescent="0.2">
      <c r="I493" s="14">
        <v>489</v>
      </c>
      <c r="J493" s="18">
        <f>INDEX(节奏规划!$C$6:$C$105,MATCH(I493,节奏规划!$B$5:$B$105,1))</f>
        <v>1.9230769230769232E-3</v>
      </c>
    </row>
    <row r="494" spans="9:10" ht="16.5" x14ac:dyDescent="0.2">
      <c r="I494" s="14">
        <v>490</v>
      </c>
      <c r="J494" s="18">
        <f>INDEX(节奏规划!$C$6:$C$105,MATCH(I494,节奏规划!$B$5:$B$105,1))</f>
        <v>1.9230769230769232E-3</v>
      </c>
    </row>
    <row r="495" spans="9:10" ht="16.5" x14ac:dyDescent="0.2">
      <c r="I495" s="14">
        <v>491</v>
      </c>
      <c r="J495" s="18">
        <f>INDEX(节奏规划!$C$6:$C$105,MATCH(I495,节奏规划!$B$5:$B$105,1))</f>
        <v>1.9230769230769232E-3</v>
      </c>
    </row>
    <row r="496" spans="9:10" ht="16.5" x14ac:dyDescent="0.2">
      <c r="I496" s="14">
        <v>492</v>
      </c>
      <c r="J496" s="18">
        <f>INDEX(节奏规划!$C$6:$C$105,MATCH(I496,节奏规划!$B$5:$B$105,1))</f>
        <v>1.9230769230769232E-3</v>
      </c>
    </row>
    <row r="497" spans="9:10" ht="16.5" x14ac:dyDescent="0.2">
      <c r="I497" s="14">
        <v>493</v>
      </c>
      <c r="J497" s="18">
        <f>INDEX(节奏规划!$C$6:$C$105,MATCH(I497,节奏规划!$B$5:$B$105,1))</f>
        <v>1.9230769230769232E-3</v>
      </c>
    </row>
    <row r="498" spans="9:10" ht="16.5" x14ac:dyDescent="0.2">
      <c r="I498" s="14">
        <v>494</v>
      </c>
      <c r="J498" s="18">
        <f>INDEX(节奏规划!$C$6:$C$105,MATCH(I498,节奏规划!$B$5:$B$105,1))</f>
        <v>1.9230769230769232E-3</v>
      </c>
    </row>
    <row r="499" spans="9:10" ht="16.5" x14ac:dyDescent="0.2">
      <c r="I499" s="14">
        <v>495</v>
      </c>
      <c r="J499" s="18">
        <f>INDEX(节奏规划!$C$6:$C$105,MATCH(I499,节奏规划!$B$5:$B$105,1))</f>
        <v>1.9230769230769232E-3</v>
      </c>
    </row>
    <row r="500" spans="9:10" ht="16.5" x14ac:dyDescent="0.2">
      <c r="I500" s="14">
        <v>496</v>
      </c>
      <c r="J500" s="18">
        <f>INDEX(节奏规划!$C$6:$C$105,MATCH(I500,节奏规划!$B$5:$B$105,1))</f>
        <v>1.9230769230769232E-3</v>
      </c>
    </row>
    <row r="501" spans="9:10" ht="16.5" x14ac:dyDescent="0.2">
      <c r="I501" s="14">
        <v>497</v>
      </c>
      <c r="J501" s="18">
        <f>INDEX(节奏规划!$C$6:$C$105,MATCH(I501,节奏规划!$B$5:$B$105,1))</f>
        <v>1.9230769230769232E-3</v>
      </c>
    </row>
    <row r="502" spans="9:10" ht="16.5" x14ac:dyDescent="0.2">
      <c r="I502" s="14">
        <v>498</v>
      </c>
      <c r="J502" s="18">
        <f>INDEX(节奏规划!$C$6:$C$105,MATCH(I502,节奏规划!$B$5:$B$105,1))</f>
        <v>1.9230769230769232E-3</v>
      </c>
    </row>
    <row r="503" spans="9:10" ht="16.5" x14ac:dyDescent="0.2">
      <c r="I503" s="14">
        <v>499</v>
      </c>
      <c r="J503" s="18">
        <f>INDEX(节奏规划!$C$6:$C$105,MATCH(I503,节奏规划!$B$5:$B$105,1))</f>
        <v>1.9230769230769232E-3</v>
      </c>
    </row>
    <row r="504" spans="9:10" ht="16.5" x14ac:dyDescent="0.2">
      <c r="I504" s="14">
        <v>500</v>
      </c>
      <c r="J504" s="18">
        <f>INDEX(节奏规划!$C$6:$C$105,MATCH(I504,节奏规划!$B$5:$B$105,1))</f>
        <v>1.9230769230769232E-3</v>
      </c>
    </row>
    <row r="505" spans="9:10" ht="16.5" x14ac:dyDescent="0.2">
      <c r="I505" s="14">
        <v>501</v>
      </c>
      <c r="J505" s="18">
        <f>INDEX(节奏规划!$C$6:$C$105,MATCH(I505,节奏规划!$B$5:$B$105,1))</f>
        <v>1.9230769230769232E-3</v>
      </c>
    </row>
    <row r="506" spans="9:10" ht="16.5" x14ac:dyDescent="0.2">
      <c r="I506" s="14">
        <v>502</v>
      </c>
      <c r="J506" s="18">
        <f>INDEX(节奏规划!$C$6:$C$105,MATCH(I506,节奏规划!$B$5:$B$105,1))</f>
        <v>1.9230769230769232E-3</v>
      </c>
    </row>
    <row r="507" spans="9:10" ht="16.5" x14ac:dyDescent="0.2">
      <c r="I507" s="14">
        <v>503</v>
      </c>
      <c r="J507" s="18">
        <f>INDEX(节奏规划!$C$6:$C$105,MATCH(I507,节奏规划!$B$5:$B$105,1))</f>
        <v>1.9230769230769232E-3</v>
      </c>
    </row>
    <row r="508" spans="9:10" ht="16.5" x14ac:dyDescent="0.2">
      <c r="I508" s="14">
        <v>504</v>
      </c>
      <c r="J508" s="18">
        <f>INDEX(节奏规划!$C$6:$C$105,MATCH(I508,节奏规划!$B$5:$B$105,1))</f>
        <v>1.9230769230769232E-3</v>
      </c>
    </row>
    <row r="509" spans="9:10" ht="16.5" x14ac:dyDescent="0.2">
      <c r="I509" s="14">
        <v>505</v>
      </c>
      <c r="J509" s="18">
        <f>INDEX(节奏规划!$C$6:$C$105,MATCH(I509,节奏规划!$B$5:$B$105,1))</f>
        <v>1.9230769230769232E-3</v>
      </c>
    </row>
    <row r="510" spans="9:10" ht="16.5" x14ac:dyDescent="0.2">
      <c r="I510" s="14">
        <v>506</v>
      </c>
      <c r="J510" s="18">
        <f>INDEX(节奏规划!$C$6:$C$105,MATCH(I510,节奏规划!$B$5:$B$105,1))</f>
        <v>1.9230769230769232E-3</v>
      </c>
    </row>
    <row r="511" spans="9:10" ht="16.5" x14ac:dyDescent="0.2">
      <c r="I511" s="14">
        <v>507</v>
      </c>
      <c r="J511" s="18">
        <f>INDEX(节奏规划!$C$6:$C$105,MATCH(I511,节奏规划!$B$5:$B$105,1))</f>
        <v>1.9230769230769232E-3</v>
      </c>
    </row>
    <row r="512" spans="9:10" ht="16.5" x14ac:dyDescent="0.2">
      <c r="I512" s="14">
        <v>508</v>
      </c>
      <c r="J512" s="18">
        <f>INDEX(节奏规划!$C$6:$C$105,MATCH(I512,节奏规划!$B$5:$B$105,1))</f>
        <v>1.9230769230769232E-3</v>
      </c>
    </row>
    <row r="513" spans="9:10" ht="16.5" x14ac:dyDescent="0.2">
      <c r="I513" s="14">
        <v>509</v>
      </c>
      <c r="J513" s="18">
        <f>INDEX(节奏规划!$C$6:$C$105,MATCH(I513,节奏规划!$B$5:$B$105,1))</f>
        <v>1.9230769230769232E-3</v>
      </c>
    </row>
    <row r="514" spans="9:10" ht="16.5" x14ac:dyDescent="0.2">
      <c r="I514" s="14">
        <v>510</v>
      </c>
      <c r="J514" s="18">
        <f>INDEX(节奏规划!$C$6:$C$105,MATCH(I514,节奏规划!$B$5:$B$105,1))</f>
        <v>1.9230769230769232E-3</v>
      </c>
    </row>
    <row r="515" spans="9:10" ht="16.5" x14ac:dyDescent="0.2">
      <c r="I515" s="14">
        <v>511</v>
      </c>
      <c r="J515" s="18">
        <f>INDEX(节奏规划!$C$6:$C$105,MATCH(I515,节奏规划!$B$5:$B$105,1))</f>
        <v>1.9230769230769232E-3</v>
      </c>
    </row>
    <row r="516" spans="9:10" ht="16.5" x14ac:dyDescent="0.2">
      <c r="I516" s="14">
        <v>512</v>
      </c>
      <c r="J516" s="18">
        <f>INDEX(节奏规划!$C$6:$C$105,MATCH(I516,节奏规划!$B$5:$B$105,1))</f>
        <v>1.9230769230769232E-3</v>
      </c>
    </row>
    <row r="517" spans="9:10" ht="16.5" x14ac:dyDescent="0.2">
      <c r="I517" s="14">
        <v>513</v>
      </c>
      <c r="J517" s="18">
        <f>INDEX(节奏规划!$C$6:$C$105,MATCH(I517,节奏规划!$B$5:$B$105,1))</f>
        <v>1.9230769230769232E-3</v>
      </c>
    </row>
    <row r="518" spans="9:10" ht="16.5" x14ac:dyDescent="0.2">
      <c r="I518" s="14">
        <v>514</v>
      </c>
      <c r="J518" s="18">
        <f>INDEX(节奏规划!$C$6:$C$105,MATCH(I518,节奏规划!$B$5:$B$105,1))</f>
        <v>1.9230769230769232E-3</v>
      </c>
    </row>
    <row r="519" spans="9:10" ht="16.5" x14ac:dyDescent="0.2">
      <c r="I519" s="14">
        <v>515</v>
      </c>
      <c r="J519" s="18">
        <f>INDEX(节奏规划!$C$6:$C$105,MATCH(I519,节奏规划!$B$5:$B$105,1))</f>
        <v>1.9230769230769232E-3</v>
      </c>
    </row>
    <row r="520" spans="9:10" ht="16.5" x14ac:dyDescent="0.2">
      <c r="I520" s="14">
        <v>516</v>
      </c>
      <c r="J520" s="18">
        <f>INDEX(节奏规划!$C$6:$C$105,MATCH(I520,节奏规划!$B$5:$B$105,1))</f>
        <v>1.9230769230769232E-3</v>
      </c>
    </row>
    <row r="521" spans="9:10" ht="16.5" x14ac:dyDescent="0.2">
      <c r="I521" s="14">
        <v>517</v>
      </c>
      <c r="J521" s="18">
        <f>INDEX(节奏规划!$C$6:$C$105,MATCH(I521,节奏规划!$B$5:$B$105,1))</f>
        <v>1.9230769230769232E-3</v>
      </c>
    </row>
    <row r="522" spans="9:10" ht="16.5" x14ac:dyDescent="0.2">
      <c r="I522" s="14">
        <v>518</v>
      </c>
      <c r="J522" s="18">
        <f>INDEX(节奏规划!$C$6:$C$105,MATCH(I522,节奏规划!$B$5:$B$105,1))</f>
        <v>1.9230769230769232E-3</v>
      </c>
    </row>
    <row r="523" spans="9:10" ht="16.5" x14ac:dyDescent="0.2">
      <c r="I523" s="14">
        <v>519</v>
      </c>
      <c r="J523" s="18">
        <f>INDEX(节奏规划!$C$6:$C$105,MATCH(I523,节奏规划!$B$5:$B$105,1))</f>
        <v>1.9230769230769232E-3</v>
      </c>
    </row>
    <row r="524" spans="9:10" ht="16.5" x14ac:dyDescent="0.2">
      <c r="I524" s="14">
        <v>520</v>
      </c>
      <c r="J524" s="18">
        <f>INDEX(节奏规划!$C$6:$C$105,MATCH(I524,节奏规划!$B$5:$B$105,1))</f>
        <v>1.8181818181818182E-3</v>
      </c>
    </row>
    <row r="525" spans="9:10" ht="16.5" x14ac:dyDescent="0.2">
      <c r="I525" s="14">
        <v>521</v>
      </c>
      <c r="J525" s="18">
        <f>INDEX(节奏规划!$C$6:$C$105,MATCH(I525,节奏规划!$B$5:$B$105,1))</f>
        <v>1.8181818181818182E-3</v>
      </c>
    </row>
    <row r="526" spans="9:10" ht="16.5" x14ac:dyDescent="0.2">
      <c r="I526" s="14">
        <v>522</v>
      </c>
      <c r="J526" s="18">
        <f>INDEX(节奏规划!$C$6:$C$105,MATCH(I526,节奏规划!$B$5:$B$105,1))</f>
        <v>1.8181818181818182E-3</v>
      </c>
    </row>
    <row r="527" spans="9:10" ht="16.5" x14ac:dyDescent="0.2">
      <c r="I527" s="14">
        <v>523</v>
      </c>
      <c r="J527" s="18">
        <f>INDEX(节奏规划!$C$6:$C$105,MATCH(I527,节奏规划!$B$5:$B$105,1))</f>
        <v>1.8181818181818182E-3</v>
      </c>
    </row>
    <row r="528" spans="9:10" ht="16.5" x14ac:dyDescent="0.2">
      <c r="I528" s="14">
        <v>524</v>
      </c>
      <c r="J528" s="18">
        <f>INDEX(节奏规划!$C$6:$C$105,MATCH(I528,节奏规划!$B$5:$B$105,1))</f>
        <v>1.8181818181818182E-3</v>
      </c>
    </row>
    <row r="529" spans="9:10" ht="16.5" x14ac:dyDescent="0.2">
      <c r="I529" s="14">
        <v>525</v>
      </c>
      <c r="J529" s="18">
        <f>INDEX(节奏规划!$C$6:$C$105,MATCH(I529,节奏规划!$B$5:$B$105,1))</f>
        <v>1.8181818181818182E-3</v>
      </c>
    </row>
    <row r="530" spans="9:10" ht="16.5" x14ac:dyDescent="0.2">
      <c r="I530" s="14">
        <v>526</v>
      </c>
      <c r="J530" s="18">
        <f>INDEX(节奏规划!$C$6:$C$105,MATCH(I530,节奏规划!$B$5:$B$105,1))</f>
        <v>1.8181818181818182E-3</v>
      </c>
    </row>
    <row r="531" spans="9:10" ht="16.5" x14ac:dyDescent="0.2">
      <c r="I531" s="14">
        <v>527</v>
      </c>
      <c r="J531" s="18">
        <f>INDEX(节奏规划!$C$6:$C$105,MATCH(I531,节奏规划!$B$5:$B$105,1))</f>
        <v>1.8181818181818182E-3</v>
      </c>
    </row>
    <row r="532" spans="9:10" ht="16.5" x14ac:dyDescent="0.2">
      <c r="I532" s="14">
        <v>528</v>
      </c>
      <c r="J532" s="18">
        <f>INDEX(节奏规划!$C$6:$C$105,MATCH(I532,节奏规划!$B$5:$B$105,1))</f>
        <v>1.8181818181818182E-3</v>
      </c>
    </row>
    <row r="533" spans="9:10" ht="16.5" x14ac:dyDescent="0.2">
      <c r="I533" s="14">
        <v>529</v>
      </c>
      <c r="J533" s="18">
        <f>INDEX(节奏规划!$C$6:$C$105,MATCH(I533,节奏规划!$B$5:$B$105,1))</f>
        <v>1.8181818181818182E-3</v>
      </c>
    </row>
    <row r="534" spans="9:10" ht="16.5" x14ac:dyDescent="0.2">
      <c r="I534" s="14">
        <v>530</v>
      </c>
      <c r="J534" s="18">
        <f>INDEX(节奏规划!$C$6:$C$105,MATCH(I534,节奏规划!$B$5:$B$105,1))</f>
        <v>1.8181818181818182E-3</v>
      </c>
    </row>
    <row r="535" spans="9:10" ht="16.5" x14ac:dyDescent="0.2">
      <c r="I535" s="14">
        <v>531</v>
      </c>
      <c r="J535" s="18">
        <f>INDEX(节奏规划!$C$6:$C$105,MATCH(I535,节奏规划!$B$5:$B$105,1))</f>
        <v>1.8181818181818182E-3</v>
      </c>
    </row>
    <row r="536" spans="9:10" ht="16.5" x14ac:dyDescent="0.2">
      <c r="I536" s="14">
        <v>532</v>
      </c>
      <c r="J536" s="18">
        <f>INDEX(节奏规划!$C$6:$C$105,MATCH(I536,节奏规划!$B$5:$B$105,1))</f>
        <v>1.8181818181818182E-3</v>
      </c>
    </row>
    <row r="537" spans="9:10" ht="16.5" x14ac:dyDescent="0.2">
      <c r="I537" s="14">
        <v>533</v>
      </c>
      <c r="J537" s="18">
        <f>INDEX(节奏规划!$C$6:$C$105,MATCH(I537,节奏规划!$B$5:$B$105,1))</f>
        <v>1.8181818181818182E-3</v>
      </c>
    </row>
    <row r="538" spans="9:10" ht="16.5" x14ac:dyDescent="0.2">
      <c r="I538" s="14">
        <v>534</v>
      </c>
      <c r="J538" s="18">
        <f>INDEX(节奏规划!$C$6:$C$105,MATCH(I538,节奏规划!$B$5:$B$105,1))</f>
        <v>1.8181818181818182E-3</v>
      </c>
    </row>
    <row r="539" spans="9:10" ht="16.5" x14ac:dyDescent="0.2">
      <c r="I539" s="14">
        <v>535</v>
      </c>
      <c r="J539" s="18">
        <f>INDEX(节奏规划!$C$6:$C$105,MATCH(I539,节奏规划!$B$5:$B$105,1))</f>
        <v>1.8181818181818182E-3</v>
      </c>
    </row>
    <row r="540" spans="9:10" ht="16.5" x14ac:dyDescent="0.2">
      <c r="I540" s="14">
        <v>536</v>
      </c>
      <c r="J540" s="18">
        <f>INDEX(节奏规划!$C$6:$C$105,MATCH(I540,节奏规划!$B$5:$B$105,1))</f>
        <v>1.8181818181818182E-3</v>
      </c>
    </row>
    <row r="541" spans="9:10" ht="16.5" x14ac:dyDescent="0.2">
      <c r="I541" s="14">
        <v>537</v>
      </c>
      <c r="J541" s="18">
        <f>INDEX(节奏规划!$C$6:$C$105,MATCH(I541,节奏规划!$B$5:$B$105,1))</f>
        <v>1.8181818181818182E-3</v>
      </c>
    </row>
    <row r="542" spans="9:10" ht="16.5" x14ac:dyDescent="0.2">
      <c r="I542" s="14">
        <v>538</v>
      </c>
      <c r="J542" s="18">
        <f>INDEX(节奏规划!$C$6:$C$105,MATCH(I542,节奏规划!$B$5:$B$105,1))</f>
        <v>1.8181818181818182E-3</v>
      </c>
    </row>
    <row r="543" spans="9:10" ht="16.5" x14ac:dyDescent="0.2">
      <c r="I543" s="14">
        <v>539</v>
      </c>
      <c r="J543" s="18">
        <f>INDEX(节奏规划!$C$6:$C$105,MATCH(I543,节奏规划!$B$5:$B$105,1))</f>
        <v>1.8181818181818182E-3</v>
      </c>
    </row>
    <row r="544" spans="9:10" ht="16.5" x14ac:dyDescent="0.2">
      <c r="I544" s="14">
        <v>540</v>
      </c>
      <c r="J544" s="18">
        <f>INDEX(节奏规划!$C$6:$C$105,MATCH(I544,节奏规划!$B$5:$B$105,1))</f>
        <v>1.8181818181818182E-3</v>
      </c>
    </row>
    <row r="545" spans="9:10" ht="16.5" x14ac:dyDescent="0.2">
      <c r="I545" s="14">
        <v>541</v>
      </c>
      <c r="J545" s="18">
        <f>INDEX(节奏规划!$C$6:$C$105,MATCH(I545,节奏规划!$B$5:$B$105,1))</f>
        <v>1.8181818181818182E-3</v>
      </c>
    </row>
    <row r="546" spans="9:10" ht="16.5" x14ac:dyDescent="0.2">
      <c r="I546" s="14">
        <v>542</v>
      </c>
      <c r="J546" s="18">
        <f>INDEX(节奏规划!$C$6:$C$105,MATCH(I546,节奏规划!$B$5:$B$105,1))</f>
        <v>1.8181818181818182E-3</v>
      </c>
    </row>
    <row r="547" spans="9:10" ht="16.5" x14ac:dyDescent="0.2">
      <c r="I547" s="14">
        <v>543</v>
      </c>
      <c r="J547" s="18">
        <f>INDEX(节奏规划!$C$6:$C$105,MATCH(I547,节奏规划!$B$5:$B$105,1))</f>
        <v>1.8181818181818182E-3</v>
      </c>
    </row>
    <row r="548" spans="9:10" ht="16.5" x14ac:dyDescent="0.2">
      <c r="I548" s="14">
        <v>544</v>
      </c>
      <c r="J548" s="18">
        <f>INDEX(节奏规划!$C$6:$C$105,MATCH(I548,节奏规划!$B$5:$B$105,1))</f>
        <v>1.8181818181818182E-3</v>
      </c>
    </row>
    <row r="549" spans="9:10" ht="16.5" x14ac:dyDescent="0.2">
      <c r="I549" s="14">
        <v>545</v>
      </c>
      <c r="J549" s="18">
        <f>INDEX(节奏规划!$C$6:$C$105,MATCH(I549,节奏规划!$B$5:$B$105,1))</f>
        <v>1.8181818181818182E-3</v>
      </c>
    </row>
    <row r="550" spans="9:10" ht="16.5" x14ac:dyDescent="0.2">
      <c r="I550" s="14">
        <v>546</v>
      </c>
      <c r="J550" s="18">
        <f>INDEX(节奏规划!$C$6:$C$105,MATCH(I550,节奏规划!$B$5:$B$105,1))</f>
        <v>1.8181818181818182E-3</v>
      </c>
    </row>
    <row r="551" spans="9:10" ht="16.5" x14ac:dyDescent="0.2">
      <c r="I551" s="14">
        <v>547</v>
      </c>
      <c r="J551" s="18">
        <f>INDEX(节奏规划!$C$6:$C$105,MATCH(I551,节奏规划!$B$5:$B$105,1))</f>
        <v>1.8181818181818182E-3</v>
      </c>
    </row>
    <row r="552" spans="9:10" ht="16.5" x14ac:dyDescent="0.2">
      <c r="I552" s="14">
        <v>548</v>
      </c>
      <c r="J552" s="18">
        <f>INDEX(节奏规划!$C$6:$C$105,MATCH(I552,节奏规划!$B$5:$B$105,1))</f>
        <v>1.8181818181818182E-3</v>
      </c>
    </row>
    <row r="553" spans="9:10" ht="16.5" x14ac:dyDescent="0.2">
      <c r="I553" s="14">
        <v>549</v>
      </c>
      <c r="J553" s="18">
        <f>INDEX(节奏规划!$C$6:$C$105,MATCH(I553,节奏规划!$B$5:$B$105,1))</f>
        <v>1.8181818181818182E-3</v>
      </c>
    </row>
    <row r="554" spans="9:10" ht="16.5" x14ac:dyDescent="0.2">
      <c r="I554" s="14">
        <v>550</v>
      </c>
      <c r="J554" s="18">
        <f>INDEX(节奏规划!$C$6:$C$105,MATCH(I554,节奏规划!$B$5:$B$105,1))</f>
        <v>1.7241379310344827E-3</v>
      </c>
    </row>
    <row r="555" spans="9:10" ht="16.5" x14ac:dyDescent="0.2">
      <c r="I555" s="14">
        <v>551</v>
      </c>
      <c r="J555" s="18">
        <f>INDEX(节奏规划!$C$6:$C$105,MATCH(I555,节奏规划!$B$5:$B$105,1))</f>
        <v>1.7241379310344827E-3</v>
      </c>
    </row>
    <row r="556" spans="9:10" ht="16.5" x14ac:dyDescent="0.2">
      <c r="I556" s="14">
        <v>552</v>
      </c>
      <c r="J556" s="18">
        <f>INDEX(节奏规划!$C$6:$C$105,MATCH(I556,节奏规划!$B$5:$B$105,1))</f>
        <v>1.7241379310344827E-3</v>
      </c>
    </row>
    <row r="557" spans="9:10" ht="16.5" x14ac:dyDescent="0.2">
      <c r="I557" s="14">
        <v>553</v>
      </c>
      <c r="J557" s="18">
        <f>INDEX(节奏规划!$C$6:$C$105,MATCH(I557,节奏规划!$B$5:$B$105,1))</f>
        <v>1.7241379310344827E-3</v>
      </c>
    </row>
    <row r="558" spans="9:10" ht="16.5" x14ac:dyDescent="0.2">
      <c r="I558" s="14">
        <v>554</v>
      </c>
      <c r="J558" s="18">
        <f>INDEX(节奏规划!$C$6:$C$105,MATCH(I558,节奏规划!$B$5:$B$105,1))</f>
        <v>1.7241379310344827E-3</v>
      </c>
    </row>
    <row r="559" spans="9:10" ht="16.5" x14ac:dyDescent="0.2">
      <c r="I559" s="14">
        <v>555</v>
      </c>
      <c r="J559" s="18">
        <f>INDEX(节奏规划!$C$6:$C$105,MATCH(I559,节奏规划!$B$5:$B$105,1))</f>
        <v>1.7241379310344827E-3</v>
      </c>
    </row>
    <row r="560" spans="9:10" ht="16.5" x14ac:dyDescent="0.2">
      <c r="I560" s="14">
        <v>556</v>
      </c>
      <c r="J560" s="18">
        <f>INDEX(节奏规划!$C$6:$C$105,MATCH(I560,节奏规划!$B$5:$B$105,1))</f>
        <v>1.7241379310344827E-3</v>
      </c>
    </row>
    <row r="561" spans="9:10" ht="16.5" x14ac:dyDescent="0.2">
      <c r="I561" s="14">
        <v>557</v>
      </c>
      <c r="J561" s="18">
        <f>INDEX(节奏规划!$C$6:$C$105,MATCH(I561,节奏规划!$B$5:$B$105,1))</f>
        <v>1.7241379310344827E-3</v>
      </c>
    </row>
    <row r="562" spans="9:10" ht="16.5" x14ac:dyDescent="0.2">
      <c r="I562" s="14">
        <v>558</v>
      </c>
      <c r="J562" s="18">
        <f>INDEX(节奏规划!$C$6:$C$105,MATCH(I562,节奏规划!$B$5:$B$105,1))</f>
        <v>1.7241379310344827E-3</v>
      </c>
    </row>
    <row r="563" spans="9:10" ht="16.5" x14ac:dyDescent="0.2">
      <c r="I563" s="14">
        <v>559</v>
      </c>
      <c r="J563" s="18">
        <f>INDEX(节奏规划!$C$6:$C$105,MATCH(I563,节奏规划!$B$5:$B$105,1))</f>
        <v>1.7241379310344827E-3</v>
      </c>
    </row>
    <row r="564" spans="9:10" ht="16.5" x14ac:dyDescent="0.2">
      <c r="I564" s="14">
        <v>560</v>
      </c>
      <c r="J564" s="18">
        <f>INDEX(节奏规划!$C$6:$C$105,MATCH(I564,节奏规划!$B$5:$B$105,1))</f>
        <v>1.7241379310344827E-3</v>
      </c>
    </row>
    <row r="565" spans="9:10" ht="16.5" x14ac:dyDescent="0.2">
      <c r="I565" s="14">
        <v>561</v>
      </c>
      <c r="J565" s="18">
        <f>INDEX(节奏规划!$C$6:$C$105,MATCH(I565,节奏规划!$B$5:$B$105,1))</f>
        <v>1.7241379310344827E-3</v>
      </c>
    </row>
    <row r="566" spans="9:10" ht="16.5" x14ac:dyDescent="0.2">
      <c r="I566" s="14">
        <v>562</v>
      </c>
      <c r="J566" s="18">
        <f>INDEX(节奏规划!$C$6:$C$105,MATCH(I566,节奏规划!$B$5:$B$105,1))</f>
        <v>1.7241379310344827E-3</v>
      </c>
    </row>
    <row r="567" spans="9:10" ht="16.5" x14ac:dyDescent="0.2">
      <c r="I567" s="14">
        <v>563</v>
      </c>
      <c r="J567" s="18">
        <f>INDEX(节奏规划!$C$6:$C$105,MATCH(I567,节奏规划!$B$5:$B$105,1))</f>
        <v>1.7241379310344827E-3</v>
      </c>
    </row>
    <row r="568" spans="9:10" ht="16.5" x14ac:dyDescent="0.2">
      <c r="I568" s="14">
        <v>564</v>
      </c>
      <c r="J568" s="18">
        <f>INDEX(节奏规划!$C$6:$C$105,MATCH(I568,节奏规划!$B$5:$B$105,1))</f>
        <v>1.7241379310344827E-3</v>
      </c>
    </row>
    <row r="569" spans="9:10" ht="16.5" x14ac:dyDescent="0.2">
      <c r="I569" s="14">
        <v>565</v>
      </c>
      <c r="J569" s="18">
        <f>INDEX(节奏规划!$C$6:$C$105,MATCH(I569,节奏规划!$B$5:$B$105,1))</f>
        <v>1.7241379310344827E-3</v>
      </c>
    </row>
    <row r="570" spans="9:10" ht="16.5" x14ac:dyDescent="0.2">
      <c r="I570" s="14">
        <v>566</v>
      </c>
      <c r="J570" s="18">
        <f>INDEX(节奏规划!$C$6:$C$105,MATCH(I570,节奏规划!$B$5:$B$105,1))</f>
        <v>1.7241379310344827E-3</v>
      </c>
    </row>
    <row r="571" spans="9:10" ht="16.5" x14ac:dyDescent="0.2">
      <c r="I571" s="14">
        <v>567</v>
      </c>
      <c r="J571" s="18">
        <f>INDEX(节奏规划!$C$6:$C$105,MATCH(I571,节奏规划!$B$5:$B$105,1))</f>
        <v>1.7241379310344827E-3</v>
      </c>
    </row>
    <row r="572" spans="9:10" ht="16.5" x14ac:dyDescent="0.2">
      <c r="I572" s="14">
        <v>568</v>
      </c>
      <c r="J572" s="18">
        <f>INDEX(节奏规划!$C$6:$C$105,MATCH(I572,节奏规划!$B$5:$B$105,1))</f>
        <v>1.7241379310344827E-3</v>
      </c>
    </row>
    <row r="573" spans="9:10" ht="16.5" x14ac:dyDescent="0.2">
      <c r="I573" s="14">
        <v>569</v>
      </c>
      <c r="J573" s="18">
        <f>INDEX(节奏规划!$C$6:$C$105,MATCH(I573,节奏规划!$B$5:$B$105,1))</f>
        <v>1.7241379310344827E-3</v>
      </c>
    </row>
    <row r="574" spans="9:10" ht="16.5" x14ac:dyDescent="0.2">
      <c r="I574" s="14">
        <v>570</v>
      </c>
      <c r="J574" s="18">
        <f>INDEX(节奏规划!$C$6:$C$105,MATCH(I574,节奏规划!$B$5:$B$105,1))</f>
        <v>1.7241379310344827E-3</v>
      </c>
    </row>
    <row r="575" spans="9:10" ht="16.5" x14ac:dyDescent="0.2">
      <c r="I575" s="14">
        <v>571</v>
      </c>
      <c r="J575" s="18">
        <f>INDEX(节奏规划!$C$6:$C$105,MATCH(I575,节奏规划!$B$5:$B$105,1))</f>
        <v>1.7241379310344827E-3</v>
      </c>
    </row>
    <row r="576" spans="9:10" ht="16.5" x14ac:dyDescent="0.2">
      <c r="I576" s="14">
        <v>572</v>
      </c>
      <c r="J576" s="18">
        <f>INDEX(节奏规划!$C$6:$C$105,MATCH(I576,节奏规划!$B$5:$B$105,1))</f>
        <v>1.7241379310344827E-3</v>
      </c>
    </row>
    <row r="577" spans="9:10" ht="16.5" x14ac:dyDescent="0.2">
      <c r="I577" s="14">
        <v>573</v>
      </c>
      <c r="J577" s="18">
        <f>INDEX(节奏规划!$C$6:$C$105,MATCH(I577,节奏规划!$B$5:$B$105,1))</f>
        <v>1.7241379310344827E-3</v>
      </c>
    </row>
    <row r="578" spans="9:10" ht="16.5" x14ac:dyDescent="0.2">
      <c r="I578" s="14">
        <v>574</v>
      </c>
      <c r="J578" s="18">
        <f>INDEX(节奏规划!$C$6:$C$105,MATCH(I578,节奏规划!$B$5:$B$105,1))</f>
        <v>1.7241379310344827E-3</v>
      </c>
    </row>
    <row r="579" spans="9:10" ht="16.5" x14ac:dyDescent="0.2">
      <c r="I579" s="14">
        <v>575</v>
      </c>
      <c r="J579" s="18">
        <f>INDEX(节奏规划!$C$6:$C$105,MATCH(I579,节奏规划!$B$5:$B$105,1))</f>
        <v>1.7241379310344827E-3</v>
      </c>
    </row>
    <row r="580" spans="9:10" ht="16.5" x14ac:dyDescent="0.2">
      <c r="I580" s="14">
        <v>576</v>
      </c>
      <c r="J580" s="18">
        <f>INDEX(节奏规划!$C$6:$C$105,MATCH(I580,节奏规划!$B$5:$B$105,1))</f>
        <v>1.7241379310344827E-3</v>
      </c>
    </row>
    <row r="581" spans="9:10" ht="16.5" x14ac:dyDescent="0.2">
      <c r="I581" s="14">
        <v>577</v>
      </c>
      <c r="J581" s="18">
        <f>INDEX(节奏规划!$C$6:$C$105,MATCH(I581,节奏规划!$B$5:$B$105,1))</f>
        <v>1.7241379310344827E-3</v>
      </c>
    </row>
    <row r="582" spans="9:10" ht="16.5" x14ac:dyDescent="0.2">
      <c r="I582" s="14">
        <v>578</v>
      </c>
      <c r="J582" s="18">
        <f>INDEX(节奏规划!$C$6:$C$105,MATCH(I582,节奏规划!$B$5:$B$105,1))</f>
        <v>1.7241379310344827E-3</v>
      </c>
    </row>
    <row r="583" spans="9:10" ht="16.5" x14ac:dyDescent="0.2">
      <c r="I583" s="14">
        <v>579</v>
      </c>
      <c r="J583" s="18">
        <f>INDEX(节奏规划!$C$6:$C$105,MATCH(I583,节奏规划!$B$5:$B$105,1))</f>
        <v>1.7241379310344827E-3</v>
      </c>
    </row>
    <row r="584" spans="9:10" ht="16.5" x14ac:dyDescent="0.2">
      <c r="I584" s="14">
        <v>580</v>
      </c>
      <c r="J584" s="18">
        <f>INDEX(节奏规划!$C$6:$C$105,MATCH(I584,节奏规划!$B$5:$B$105,1))</f>
        <v>1.639344262295082E-3</v>
      </c>
    </row>
    <row r="585" spans="9:10" ht="16.5" x14ac:dyDescent="0.2">
      <c r="I585" s="14">
        <v>581</v>
      </c>
      <c r="J585" s="18">
        <f>INDEX(节奏规划!$C$6:$C$105,MATCH(I585,节奏规划!$B$5:$B$105,1))</f>
        <v>1.639344262295082E-3</v>
      </c>
    </row>
    <row r="586" spans="9:10" ht="16.5" x14ac:dyDescent="0.2">
      <c r="I586" s="14">
        <v>582</v>
      </c>
      <c r="J586" s="18">
        <f>INDEX(节奏规划!$C$6:$C$105,MATCH(I586,节奏规划!$B$5:$B$105,1))</f>
        <v>1.639344262295082E-3</v>
      </c>
    </row>
    <row r="587" spans="9:10" ht="16.5" x14ac:dyDescent="0.2">
      <c r="I587" s="14">
        <v>583</v>
      </c>
      <c r="J587" s="18">
        <f>INDEX(节奏规划!$C$6:$C$105,MATCH(I587,节奏规划!$B$5:$B$105,1))</f>
        <v>1.639344262295082E-3</v>
      </c>
    </row>
    <row r="588" spans="9:10" ht="16.5" x14ac:dyDescent="0.2">
      <c r="I588" s="14">
        <v>584</v>
      </c>
      <c r="J588" s="18">
        <f>INDEX(节奏规划!$C$6:$C$105,MATCH(I588,节奏规划!$B$5:$B$105,1))</f>
        <v>1.639344262295082E-3</v>
      </c>
    </row>
    <row r="589" spans="9:10" ht="16.5" x14ac:dyDescent="0.2">
      <c r="I589" s="14">
        <v>585</v>
      </c>
      <c r="J589" s="18">
        <f>INDEX(节奏规划!$C$6:$C$105,MATCH(I589,节奏规划!$B$5:$B$105,1))</f>
        <v>1.639344262295082E-3</v>
      </c>
    </row>
    <row r="590" spans="9:10" ht="16.5" x14ac:dyDescent="0.2">
      <c r="I590" s="14">
        <v>586</v>
      </c>
      <c r="J590" s="18">
        <f>INDEX(节奏规划!$C$6:$C$105,MATCH(I590,节奏规划!$B$5:$B$105,1))</f>
        <v>1.639344262295082E-3</v>
      </c>
    </row>
    <row r="591" spans="9:10" ht="16.5" x14ac:dyDescent="0.2">
      <c r="I591" s="14">
        <v>587</v>
      </c>
      <c r="J591" s="18">
        <f>INDEX(节奏规划!$C$6:$C$105,MATCH(I591,节奏规划!$B$5:$B$105,1))</f>
        <v>1.639344262295082E-3</v>
      </c>
    </row>
    <row r="592" spans="9:10" ht="16.5" x14ac:dyDescent="0.2">
      <c r="I592" s="14">
        <v>588</v>
      </c>
      <c r="J592" s="18">
        <f>INDEX(节奏规划!$C$6:$C$105,MATCH(I592,节奏规划!$B$5:$B$105,1))</f>
        <v>1.639344262295082E-3</v>
      </c>
    </row>
    <row r="593" spans="9:10" ht="16.5" x14ac:dyDescent="0.2">
      <c r="I593" s="14">
        <v>589</v>
      </c>
      <c r="J593" s="18">
        <f>INDEX(节奏规划!$C$6:$C$105,MATCH(I593,节奏规划!$B$5:$B$105,1))</f>
        <v>1.639344262295082E-3</v>
      </c>
    </row>
    <row r="594" spans="9:10" ht="16.5" x14ac:dyDescent="0.2">
      <c r="I594" s="14">
        <v>590</v>
      </c>
      <c r="J594" s="18">
        <f>INDEX(节奏规划!$C$6:$C$105,MATCH(I594,节奏规划!$B$5:$B$105,1))</f>
        <v>1.639344262295082E-3</v>
      </c>
    </row>
    <row r="595" spans="9:10" ht="16.5" x14ac:dyDescent="0.2">
      <c r="I595" s="14">
        <v>591</v>
      </c>
      <c r="J595" s="18">
        <f>INDEX(节奏规划!$C$6:$C$105,MATCH(I595,节奏规划!$B$5:$B$105,1))</f>
        <v>1.639344262295082E-3</v>
      </c>
    </row>
    <row r="596" spans="9:10" ht="16.5" x14ac:dyDescent="0.2">
      <c r="I596" s="14">
        <v>592</v>
      </c>
      <c r="J596" s="18">
        <f>INDEX(节奏规划!$C$6:$C$105,MATCH(I596,节奏规划!$B$5:$B$105,1))</f>
        <v>1.639344262295082E-3</v>
      </c>
    </row>
    <row r="597" spans="9:10" ht="16.5" x14ac:dyDescent="0.2">
      <c r="I597" s="14">
        <v>593</v>
      </c>
      <c r="J597" s="18">
        <f>INDEX(节奏规划!$C$6:$C$105,MATCH(I597,节奏规划!$B$5:$B$105,1))</f>
        <v>1.639344262295082E-3</v>
      </c>
    </row>
    <row r="598" spans="9:10" ht="16.5" x14ac:dyDescent="0.2">
      <c r="I598" s="14">
        <v>594</v>
      </c>
      <c r="J598" s="18">
        <f>INDEX(节奏规划!$C$6:$C$105,MATCH(I598,节奏规划!$B$5:$B$105,1))</f>
        <v>1.639344262295082E-3</v>
      </c>
    </row>
    <row r="599" spans="9:10" ht="16.5" x14ac:dyDescent="0.2">
      <c r="I599" s="14">
        <v>595</v>
      </c>
      <c r="J599" s="18">
        <f>INDEX(节奏规划!$C$6:$C$105,MATCH(I599,节奏规划!$B$5:$B$105,1))</f>
        <v>1.639344262295082E-3</v>
      </c>
    </row>
    <row r="600" spans="9:10" ht="16.5" x14ac:dyDescent="0.2">
      <c r="I600" s="14">
        <v>596</v>
      </c>
      <c r="J600" s="18">
        <f>INDEX(节奏规划!$C$6:$C$105,MATCH(I600,节奏规划!$B$5:$B$105,1))</f>
        <v>1.639344262295082E-3</v>
      </c>
    </row>
    <row r="601" spans="9:10" ht="16.5" x14ac:dyDescent="0.2">
      <c r="I601" s="14">
        <v>597</v>
      </c>
      <c r="J601" s="18">
        <f>INDEX(节奏规划!$C$6:$C$105,MATCH(I601,节奏规划!$B$5:$B$105,1))</f>
        <v>1.639344262295082E-3</v>
      </c>
    </row>
    <row r="602" spans="9:10" ht="16.5" x14ac:dyDescent="0.2">
      <c r="I602" s="14">
        <v>598</v>
      </c>
      <c r="J602" s="18">
        <f>INDEX(节奏规划!$C$6:$C$105,MATCH(I602,节奏规划!$B$5:$B$105,1))</f>
        <v>1.639344262295082E-3</v>
      </c>
    </row>
    <row r="603" spans="9:10" ht="16.5" x14ac:dyDescent="0.2">
      <c r="I603" s="14">
        <v>599</v>
      </c>
      <c r="J603" s="18">
        <f>INDEX(节奏规划!$C$6:$C$105,MATCH(I603,节奏规划!$B$5:$B$105,1))</f>
        <v>1.639344262295082E-3</v>
      </c>
    </row>
    <row r="604" spans="9:10" ht="16.5" x14ac:dyDescent="0.2">
      <c r="I604" s="14">
        <v>600</v>
      </c>
      <c r="J604" s="18">
        <f>INDEX(节奏规划!$C$6:$C$105,MATCH(I604,节奏规划!$B$5:$B$105,1))</f>
        <v>1.639344262295082E-3</v>
      </c>
    </row>
    <row r="605" spans="9:10" ht="16.5" x14ac:dyDescent="0.2">
      <c r="I605" s="14">
        <v>601</v>
      </c>
      <c r="J605" s="18">
        <f>INDEX(节奏规划!$C$6:$C$105,MATCH(I605,节奏规划!$B$5:$B$105,1))</f>
        <v>1.639344262295082E-3</v>
      </c>
    </row>
    <row r="606" spans="9:10" ht="16.5" x14ac:dyDescent="0.2">
      <c r="I606" s="14">
        <v>602</v>
      </c>
      <c r="J606" s="18">
        <f>INDEX(节奏规划!$C$6:$C$105,MATCH(I606,节奏规划!$B$5:$B$105,1))</f>
        <v>1.639344262295082E-3</v>
      </c>
    </row>
    <row r="607" spans="9:10" ht="16.5" x14ac:dyDescent="0.2">
      <c r="I607" s="14">
        <v>603</v>
      </c>
      <c r="J607" s="18">
        <f>INDEX(节奏规划!$C$6:$C$105,MATCH(I607,节奏规划!$B$5:$B$105,1))</f>
        <v>1.639344262295082E-3</v>
      </c>
    </row>
    <row r="608" spans="9:10" ht="16.5" x14ac:dyDescent="0.2">
      <c r="I608" s="14">
        <v>604</v>
      </c>
      <c r="J608" s="18">
        <f>INDEX(节奏规划!$C$6:$C$105,MATCH(I608,节奏规划!$B$5:$B$105,1))</f>
        <v>1.639344262295082E-3</v>
      </c>
    </row>
    <row r="609" spans="9:10" ht="16.5" x14ac:dyDescent="0.2">
      <c r="I609" s="14">
        <v>605</v>
      </c>
      <c r="J609" s="18">
        <f>INDEX(节奏规划!$C$6:$C$105,MATCH(I609,节奏规划!$B$5:$B$105,1))</f>
        <v>1.639344262295082E-3</v>
      </c>
    </row>
    <row r="610" spans="9:10" ht="16.5" x14ac:dyDescent="0.2">
      <c r="I610" s="14">
        <v>606</v>
      </c>
      <c r="J610" s="18">
        <f>INDEX(节奏规划!$C$6:$C$105,MATCH(I610,节奏规划!$B$5:$B$105,1))</f>
        <v>1.639344262295082E-3</v>
      </c>
    </row>
    <row r="611" spans="9:10" ht="16.5" x14ac:dyDescent="0.2">
      <c r="I611" s="14">
        <v>607</v>
      </c>
      <c r="J611" s="18">
        <f>INDEX(节奏规划!$C$6:$C$105,MATCH(I611,节奏规划!$B$5:$B$105,1))</f>
        <v>1.639344262295082E-3</v>
      </c>
    </row>
    <row r="612" spans="9:10" ht="16.5" x14ac:dyDescent="0.2">
      <c r="I612" s="14">
        <v>608</v>
      </c>
      <c r="J612" s="18">
        <f>INDEX(节奏规划!$C$6:$C$105,MATCH(I612,节奏规划!$B$5:$B$105,1))</f>
        <v>1.639344262295082E-3</v>
      </c>
    </row>
    <row r="613" spans="9:10" ht="16.5" x14ac:dyDescent="0.2">
      <c r="I613" s="14">
        <v>609</v>
      </c>
      <c r="J613" s="18">
        <f>INDEX(节奏规划!$C$6:$C$105,MATCH(I613,节奏规划!$B$5:$B$105,1))</f>
        <v>1.639344262295082E-3</v>
      </c>
    </row>
    <row r="614" spans="9:10" ht="16.5" x14ac:dyDescent="0.2">
      <c r="I614" s="14">
        <v>610</v>
      </c>
      <c r="J614" s="18">
        <f>INDEX(节奏规划!$C$6:$C$105,MATCH(I614,节奏规划!$B$5:$B$105,1))</f>
        <v>1.5625000000000001E-3</v>
      </c>
    </row>
    <row r="615" spans="9:10" ht="16.5" x14ac:dyDescent="0.2">
      <c r="I615" s="14">
        <v>611</v>
      </c>
      <c r="J615" s="18">
        <f>INDEX(节奏规划!$C$6:$C$105,MATCH(I615,节奏规划!$B$5:$B$105,1))</f>
        <v>1.5625000000000001E-3</v>
      </c>
    </row>
    <row r="616" spans="9:10" ht="16.5" x14ac:dyDescent="0.2">
      <c r="I616" s="14">
        <v>612</v>
      </c>
      <c r="J616" s="18">
        <f>INDEX(节奏规划!$C$6:$C$105,MATCH(I616,节奏规划!$B$5:$B$105,1))</f>
        <v>1.5625000000000001E-3</v>
      </c>
    </row>
    <row r="617" spans="9:10" ht="16.5" x14ac:dyDescent="0.2">
      <c r="I617" s="14">
        <v>613</v>
      </c>
      <c r="J617" s="18">
        <f>INDEX(节奏规划!$C$6:$C$105,MATCH(I617,节奏规划!$B$5:$B$105,1))</f>
        <v>1.5625000000000001E-3</v>
      </c>
    </row>
    <row r="618" spans="9:10" ht="16.5" x14ac:dyDescent="0.2">
      <c r="I618" s="14">
        <v>614</v>
      </c>
      <c r="J618" s="18">
        <f>INDEX(节奏规划!$C$6:$C$105,MATCH(I618,节奏规划!$B$5:$B$105,1))</f>
        <v>1.5625000000000001E-3</v>
      </c>
    </row>
    <row r="619" spans="9:10" ht="16.5" x14ac:dyDescent="0.2">
      <c r="I619" s="14">
        <v>615</v>
      </c>
      <c r="J619" s="18">
        <f>INDEX(节奏规划!$C$6:$C$105,MATCH(I619,节奏规划!$B$5:$B$105,1))</f>
        <v>1.5625000000000001E-3</v>
      </c>
    </row>
    <row r="620" spans="9:10" ht="16.5" x14ac:dyDescent="0.2">
      <c r="I620" s="14">
        <v>616</v>
      </c>
      <c r="J620" s="18">
        <f>INDEX(节奏规划!$C$6:$C$105,MATCH(I620,节奏规划!$B$5:$B$105,1))</f>
        <v>1.5625000000000001E-3</v>
      </c>
    </row>
    <row r="621" spans="9:10" ht="16.5" x14ac:dyDescent="0.2">
      <c r="I621" s="14">
        <v>617</v>
      </c>
      <c r="J621" s="18">
        <f>INDEX(节奏规划!$C$6:$C$105,MATCH(I621,节奏规划!$B$5:$B$105,1))</f>
        <v>1.5625000000000001E-3</v>
      </c>
    </row>
    <row r="622" spans="9:10" ht="16.5" x14ac:dyDescent="0.2">
      <c r="I622" s="14">
        <v>618</v>
      </c>
      <c r="J622" s="18">
        <f>INDEX(节奏规划!$C$6:$C$105,MATCH(I622,节奏规划!$B$5:$B$105,1))</f>
        <v>1.5625000000000001E-3</v>
      </c>
    </row>
    <row r="623" spans="9:10" ht="16.5" x14ac:dyDescent="0.2">
      <c r="I623" s="14">
        <v>619</v>
      </c>
      <c r="J623" s="18">
        <f>INDEX(节奏规划!$C$6:$C$105,MATCH(I623,节奏规划!$B$5:$B$105,1))</f>
        <v>1.5625000000000001E-3</v>
      </c>
    </row>
    <row r="624" spans="9:10" ht="16.5" x14ac:dyDescent="0.2">
      <c r="I624" s="14">
        <v>620</v>
      </c>
      <c r="J624" s="18">
        <f>INDEX(节奏规划!$C$6:$C$105,MATCH(I624,节奏规划!$B$5:$B$105,1))</f>
        <v>1.5625000000000001E-3</v>
      </c>
    </row>
    <row r="625" spans="9:10" ht="16.5" x14ac:dyDescent="0.2">
      <c r="I625" s="14">
        <v>621</v>
      </c>
      <c r="J625" s="18">
        <f>INDEX(节奏规划!$C$6:$C$105,MATCH(I625,节奏规划!$B$5:$B$105,1))</f>
        <v>1.5625000000000001E-3</v>
      </c>
    </row>
    <row r="626" spans="9:10" ht="16.5" x14ac:dyDescent="0.2">
      <c r="I626" s="14">
        <v>622</v>
      </c>
      <c r="J626" s="18">
        <f>INDEX(节奏规划!$C$6:$C$105,MATCH(I626,节奏规划!$B$5:$B$105,1))</f>
        <v>1.5625000000000001E-3</v>
      </c>
    </row>
    <row r="627" spans="9:10" ht="16.5" x14ac:dyDescent="0.2">
      <c r="I627" s="14">
        <v>623</v>
      </c>
      <c r="J627" s="18">
        <f>INDEX(节奏规划!$C$6:$C$105,MATCH(I627,节奏规划!$B$5:$B$105,1))</f>
        <v>1.5625000000000001E-3</v>
      </c>
    </row>
    <row r="628" spans="9:10" ht="16.5" x14ac:dyDescent="0.2">
      <c r="I628" s="14">
        <v>624</v>
      </c>
      <c r="J628" s="18">
        <f>INDEX(节奏规划!$C$6:$C$105,MATCH(I628,节奏规划!$B$5:$B$105,1))</f>
        <v>1.5625000000000001E-3</v>
      </c>
    </row>
    <row r="629" spans="9:10" ht="16.5" x14ac:dyDescent="0.2">
      <c r="I629" s="14">
        <v>625</v>
      </c>
      <c r="J629" s="18">
        <f>INDEX(节奏规划!$C$6:$C$105,MATCH(I629,节奏规划!$B$5:$B$105,1))</f>
        <v>1.5625000000000001E-3</v>
      </c>
    </row>
    <row r="630" spans="9:10" ht="16.5" x14ac:dyDescent="0.2">
      <c r="I630" s="14">
        <v>626</v>
      </c>
      <c r="J630" s="18">
        <f>INDEX(节奏规划!$C$6:$C$105,MATCH(I630,节奏规划!$B$5:$B$105,1))</f>
        <v>1.5625000000000001E-3</v>
      </c>
    </row>
    <row r="631" spans="9:10" ht="16.5" x14ac:dyDescent="0.2">
      <c r="I631" s="14">
        <v>627</v>
      </c>
      <c r="J631" s="18">
        <f>INDEX(节奏规划!$C$6:$C$105,MATCH(I631,节奏规划!$B$5:$B$105,1))</f>
        <v>1.5625000000000001E-3</v>
      </c>
    </row>
    <row r="632" spans="9:10" ht="16.5" x14ac:dyDescent="0.2">
      <c r="I632" s="14">
        <v>628</v>
      </c>
      <c r="J632" s="18">
        <f>INDEX(节奏规划!$C$6:$C$105,MATCH(I632,节奏规划!$B$5:$B$105,1))</f>
        <v>1.5625000000000001E-3</v>
      </c>
    </row>
    <row r="633" spans="9:10" ht="16.5" x14ac:dyDescent="0.2">
      <c r="I633" s="14">
        <v>629</v>
      </c>
      <c r="J633" s="18">
        <f>INDEX(节奏规划!$C$6:$C$105,MATCH(I633,节奏规划!$B$5:$B$105,1))</f>
        <v>1.5625000000000001E-3</v>
      </c>
    </row>
    <row r="634" spans="9:10" ht="16.5" x14ac:dyDescent="0.2">
      <c r="I634" s="14">
        <v>630</v>
      </c>
      <c r="J634" s="18">
        <f>INDEX(节奏规划!$C$6:$C$105,MATCH(I634,节奏规划!$B$5:$B$105,1))</f>
        <v>1.5625000000000001E-3</v>
      </c>
    </row>
    <row r="635" spans="9:10" ht="16.5" x14ac:dyDescent="0.2">
      <c r="I635" s="14">
        <v>631</v>
      </c>
      <c r="J635" s="18">
        <f>INDEX(节奏规划!$C$6:$C$105,MATCH(I635,节奏规划!$B$5:$B$105,1))</f>
        <v>1.5625000000000001E-3</v>
      </c>
    </row>
    <row r="636" spans="9:10" ht="16.5" x14ac:dyDescent="0.2">
      <c r="I636" s="14">
        <v>632</v>
      </c>
      <c r="J636" s="18">
        <f>INDEX(节奏规划!$C$6:$C$105,MATCH(I636,节奏规划!$B$5:$B$105,1))</f>
        <v>1.5625000000000001E-3</v>
      </c>
    </row>
    <row r="637" spans="9:10" ht="16.5" x14ac:dyDescent="0.2">
      <c r="I637" s="14">
        <v>633</v>
      </c>
      <c r="J637" s="18">
        <f>INDEX(节奏规划!$C$6:$C$105,MATCH(I637,节奏规划!$B$5:$B$105,1))</f>
        <v>1.5625000000000001E-3</v>
      </c>
    </row>
    <row r="638" spans="9:10" ht="16.5" x14ac:dyDescent="0.2">
      <c r="I638" s="14">
        <v>634</v>
      </c>
      <c r="J638" s="18">
        <f>INDEX(节奏规划!$C$6:$C$105,MATCH(I638,节奏规划!$B$5:$B$105,1))</f>
        <v>1.5625000000000001E-3</v>
      </c>
    </row>
    <row r="639" spans="9:10" ht="16.5" x14ac:dyDescent="0.2">
      <c r="I639" s="14">
        <v>635</v>
      </c>
      <c r="J639" s="18">
        <f>INDEX(节奏规划!$C$6:$C$105,MATCH(I639,节奏规划!$B$5:$B$105,1))</f>
        <v>1.5625000000000001E-3</v>
      </c>
    </row>
    <row r="640" spans="9:10" ht="16.5" x14ac:dyDescent="0.2">
      <c r="I640" s="14">
        <v>636</v>
      </c>
      <c r="J640" s="18">
        <f>INDEX(节奏规划!$C$6:$C$105,MATCH(I640,节奏规划!$B$5:$B$105,1))</f>
        <v>1.5625000000000001E-3</v>
      </c>
    </row>
    <row r="641" spans="9:10" ht="16.5" x14ac:dyDescent="0.2">
      <c r="I641" s="14">
        <v>637</v>
      </c>
      <c r="J641" s="18">
        <f>INDEX(节奏规划!$C$6:$C$105,MATCH(I641,节奏规划!$B$5:$B$105,1))</f>
        <v>1.5625000000000001E-3</v>
      </c>
    </row>
    <row r="642" spans="9:10" ht="16.5" x14ac:dyDescent="0.2">
      <c r="I642" s="14">
        <v>638</v>
      </c>
      <c r="J642" s="18">
        <f>INDEX(节奏规划!$C$6:$C$105,MATCH(I642,节奏规划!$B$5:$B$105,1))</f>
        <v>1.5625000000000001E-3</v>
      </c>
    </row>
    <row r="643" spans="9:10" ht="16.5" x14ac:dyDescent="0.2">
      <c r="I643" s="14">
        <v>639</v>
      </c>
      <c r="J643" s="18">
        <f>INDEX(节奏规划!$C$6:$C$105,MATCH(I643,节奏规划!$B$5:$B$105,1))</f>
        <v>1.5625000000000001E-3</v>
      </c>
    </row>
    <row r="644" spans="9:10" ht="16.5" x14ac:dyDescent="0.2">
      <c r="I644" s="14">
        <v>640</v>
      </c>
      <c r="J644" s="18">
        <f>INDEX(节奏规划!$C$6:$C$105,MATCH(I644,节奏规划!$B$5:$B$105,1))</f>
        <v>1.4925373134328358E-3</v>
      </c>
    </row>
    <row r="645" spans="9:10" ht="16.5" x14ac:dyDescent="0.2">
      <c r="I645" s="14">
        <v>641</v>
      </c>
      <c r="J645" s="18">
        <f>INDEX(节奏规划!$C$6:$C$105,MATCH(I645,节奏规划!$B$5:$B$105,1))</f>
        <v>1.4925373134328358E-3</v>
      </c>
    </row>
    <row r="646" spans="9:10" ht="16.5" x14ac:dyDescent="0.2">
      <c r="I646" s="14">
        <v>642</v>
      </c>
      <c r="J646" s="18">
        <f>INDEX(节奏规划!$C$6:$C$105,MATCH(I646,节奏规划!$B$5:$B$105,1))</f>
        <v>1.4925373134328358E-3</v>
      </c>
    </row>
    <row r="647" spans="9:10" ht="16.5" x14ac:dyDescent="0.2">
      <c r="I647" s="14">
        <v>643</v>
      </c>
      <c r="J647" s="18">
        <f>INDEX(节奏规划!$C$6:$C$105,MATCH(I647,节奏规划!$B$5:$B$105,1))</f>
        <v>1.4925373134328358E-3</v>
      </c>
    </row>
    <row r="648" spans="9:10" ht="16.5" x14ac:dyDescent="0.2">
      <c r="I648" s="14">
        <v>644</v>
      </c>
      <c r="J648" s="18">
        <f>INDEX(节奏规划!$C$6:$C$105,MATCH(I648,节奏规划!$B$5:$B$105,1))</f>
        <v>1.4925373134328358E-3</v>
      </c>
    </row>
    <row r="649" spans="9:10" ht="16.5" x14ac:dyDescent="0.2">
      <c r="I649" s="14">
        <v>645</v>
      </c>
      <c r="J649" s="18">
        <f>INDEX(节奏规划!$C$6:$C$105,MATCH(I649,节奏规划!$B$5:$B$105,1))</f>
        <v>1.4925373134328358E-3</v>
      </c>
    </row>
    <row r="650" spans="9:10" ht="16.5" x14ac:dyDescent="0.2">
      <c r="I650" s="14">
        <v>646</v>
      </c>
      <c r="J650" s="18">
        <f>INDEX(节奏规划!$C$6:$C$105,MATCH(I650,节奏规划!$B$5:$B$105,1))</f>
        <v>1.4925373134328358E-3</v>
      </c>
    </row>
    <row r="651" spans="9:10" ht="16.5" x14ac:dyDescent="0.2">
      <c r="I651" s="14">
        <v>647</v>
      </c>
      <c r="J651" s="18">
        <f>INDEX(节奏规划!$C$6:$C$105,MATCH(I651,节奏规划!$B$5:$B$105,1))</f>
        <v>1.4925373134328358E-3</v>
      </c>
    </row>
    <row r="652" spans="9:10" ht="16.5" x14ac:dyDescent="0.2">
      <c r="I652" s="14">
        <v>648</v>
      </c>
      <c r="J652" s="18">
        <f>INDEX(节奏规划!$C$6:$C$105,MATCH(I652,节奏规划!$B$5:$B$105,1))</f>
        <v>1.4925373134328358E-3</v>
      </c>
    </row>
    <row r="653" spans="9:10" ht="16.5" x14ac:dyDescent="0.2">
      <c r="I653" s="14">
        <v>649</v>
      </c>
      <c r="J653" s="18">
        <f>INDEX(节奏规划!$C$6:$C$105,MATCH(I653,节奏规划!$B$5:$B$105,1))</f>
        <v>1.4925373134328358E-3</v>
      </c>
    </row>
    <row r="654" spans="9:10" ht="16.5" x14ac:dyDescent="0.2">
      <c r="I654" s="14">
        <v>650</v>
      </c>
      <c r="J654" s="18">
        <f>INDEX(节奏规划!$C$6:$C$105,MATCH(I654,节奏规划!$B$5:$B$105,1))</f>
        <v>1.4925373134328358E-3</v>
      </c>
    </row>
    <row r="655" spans="9:10" ht="16.5" x14ac:dyDescent="0.2">
      <c r="I655" s="14">
        <v>651</v>
      </c>
      <c r="J655" s="18">
        <f>INDEX(节奏规划!$C$6:$C$105,MATCH(I655,节奏规划!$B$5:$B$105,1))</f>
        <v>1.4925373134328358E-3</v>
      </c>
    </row>
    <row r="656" spans="9:10" ht="16.5" x14ac:dyDescent="0.2">
      <c r="I656" s="14">
        <v>652</v>
      </c>
      <c r="J656" s="18">
        <f>INDEX(节奏规划!$C$6:$C$105,MATCH(I656,节奏规划!$B$5:$B$105,1))</f>
        <v>1.4925373134328358E-3</v>
      </c>
    </row>
    <row r="657" spans="9:10" ht="16.5" x14ac:dyDescent="0.2">
      <c r="I657" s="14">
        <v>653</v>
      </c>
      <c r="J657" s="18">
        <f>INDEX(节奏规划!$C$6:$C$105,MATCH(I657,节奏规划!$B$5:$B$105,1))</f>
        <v>1.4925373134328358E-3</v>
      </c>
    </row>
    <row r="658" spans="9:10" ht="16.5" x14ac:dyDescent="0.2">
      <c r="I658" s="14">
        <v>654</v>
      </c>
      <c r="J658" s="18">
        <f>INDEX(节奏规划!$C$6:$C$105,MATCH(I658,节奏规划!$B$5:$B$105,1))</f>
        <v>1.4925373134328358E-3</v>
      </c>
    </row>
    <row r="659" spans="9:10" ht="16.5" x14ac:dyDescent="0.2">
      <c r="I659" s="14">
        <v>655</v>
      </c>
      <c r="J659" s="18">
        <f>INDEX(节奏规划!$C$6:$C$105,MATCH(I659,节奏规划!$B$5:$B$105,1))</f>
        <v>1.4925373134328358E-3</v>
      </c>
    </row>
    <row r="660" spans="9:10" ht="16.5" x14ac:dyDescent="0.2">
      <c r="I660" s="14">
        <v>656</v>
      </c>
      <c r="J660" s="18">
        <f>INDEX(节奏规划!$C$6:$C$105,MATCH(I660,节奏规划!$B$5:$B$105,1))</f>
        <v>1.4925373134328358E-3</v>
      </c>
    </row>
    <row r="661" spans="9:10" ht="16.5" x14ac:dyDescent="0.2">
      <c r="I661" s="14">
        <v>657</v>
      </c>
      <c r="J661" s="18">
        <f>INDEX(节奏规划!$C$6:$C$105,MATCH(I661,节奏规划!$B$5:$B$105,1))</f>
        <v>1.4925373134328358E-3</v>
      </c>
    </row>
    <row r="662" spans="9:10" ht="16.5" x14ac:dyDescent="0.2">
      <c r="I662" s="14">
        <v>658</v>
      </c>
      <c r="J662" s="18">
        <f>INDEX(节奏规划!$C$6:$C$105,MATCH(I662,节奏规划!$B$5:$B$105,1))</f>
        <v>1.4925373134328358E-3</v>
      </c>
    </row>
    <row r="663" spans="9:10" ht="16.5" x14ac:dyDescent="0.2">
      <c r="I663" s="14">
        <v>659</v>
      </c>
      <c r="J663" s="18">
        <f>INDEX(节奏规划!$C$6:$C$105,MATCH(I663,节奏规划!$B$5:$B$105,1))</f>
        <v>1.4925373134328358E-3</v>
      </c>
    </row>
    <row r="664" spans="9:10" ht="16.5" x14ac:dyDescent="0.2">
      <c r="I664" s="14">
        <v>660</v>
      </c>
      <c r="J664" s="18">
        <f>INDEX(节奏规划!$C$6:$C$105,MATCH(I664,节奏规划!$B$5:$B$105,1))</f>
        <v>1.4925373134328358E-3</v>
      </c>
    </row>
    <row r="665" spans="9:10" ht="16.5" x14ac:dyDescent="0.2">
      <c r="I665" s="14">
        <v>661</v>
      </c>
      <c r="J665" s="18">
        <f>INDEX(节奏规划!$C$6:$C$105,MATCH(I665,节奏规划!$B$5:$B$105,1))</f>
        <v>1.4925373134328358E-3</v>
      </c>
    </row>
    <row r="666" spans="9:10" ht="16.5" x14ac:dyDescent="0.2">
      <c r="I666" s="14">
        <v>662</v>
      </c>
      <c r="J666" s="18">
        <f>INDEX(节奏规划!$C$6:$C$105,MATCH(I666,节奏规划!$B$5:$B$105,1))</f>
        <v>1.4925373134328358E-3</v>
      </c>
    </row>
    <row r="667" spans="9:10" ht="16.5" x14ac:dyDescent="0.2">
      <c r="I667" s="14">
        <v>663</v>
      </c>
      <c r="J667" s="18">
        <f>INDEX(节奏规划!$C$6:$C$105,MATCH(I667,节奏规划!$B$5:$B$105,1))</f>
        <v>1.4925373134328358E-3</v>
      </c>
    </row>
    <row r="668" spans="9:10" ht="16.5" x14ac:dyDescent="0.2">
      <c r="I668" s="14">
        <v>664</v>
      </c>
      <c r="J668" s="18">
        <f>INDEX(节奏规划!$C$6:$C$105,MATCH(I668,节奏规划!$B$5:$B$105,1))</f>
        <v>1.4925373134328358E-3</v>
      </c>
    </row>
    <row r="669" spans="9:10" ht="16.5" x14ac:dyDescent="0.2">
      <c r="I669" s="14">
        <v>665</v>
      </c>
      <c r="J669" s="18">
        <f>INDEX(节奏规划!$C$6:$C$105,MATCH(I669,节奏规划!$B$5:$B$105,1))</f>
        <v>1.4925373134328358E-3</v>
      </c>
    </row>
    <row r="670" spans="9:10" ht="16.5" x14ac:dyDescent="0.2">
      <c r="I670" s="14">
        <v>666</v>
      </c>
      <c r="J670" s="18">
        <f>INDEX(节奏规划!$C$6:$C$105,MATCH(I670,节奏规划!$B$5:$B$105,1))</f>
        <v>1.4925373134328358E-3</v>
      </c>
    </row>
    <row r="671" spans="9:10" ht="16.5" x14ac:dyDescent="0.2">
      <c r="I671" s="14">
        <v>667</v>
      </c>
      <c r="J671" s="18">
        <f>INDEX(节奏规划!$C$6:$C$105,MATCH(I671,节奏规划!$B$5:$B$105,1))</f>
        <v>1.4925373134328358E-3</v>
      </c>
    </row>
    <row r="672" spans="9:10" ht="16.5" x14ac:dyDescent="0.2">
      <c r="I672" s="14">
        <v>668</v>
      </c>
      <c r="J672" s="18">
        <f>INDEX(节奏规划!$C$6:$C$105,MATCH(I672,节奏规划!$B$5:$B$105,1))</f>
        <v>1.4925373134328358E-3</v>
      </c>
    </row>
    <row r="673" spans="9:10" ht="16.5" x14ac:dyDescent="0.2">
      <c r="I673" s="14">
        <v>669</v>
      </c>
      <c r="J673" s="18">
        <f>INDEX(节奏规划!$C$6:$C$105,MATCH(I673,节奏规划!$B$5:$B$105,1))</f>
        <v>1.4925373134328358E-3</v>
      </c>
    </row>
    <row r="674" spans="9:10" ht="16.5" x14ac:dyDescent="0.2">
      <c r="I674" s="14">
        <v>670</v>
      </c>
      <c r="J674" s="18">
        <f>INDEX(节奏规划!$C$6:$C$105,MATCH(I674,节奏规划!$B$5:$B$105,1))</f>
        <v>1.4285714285714286E-3</v>
      </c>
    </row>
    <row r="675" spans="9:10" ht="16.5" x14ac:dyDescent="0.2">
      <c r="I675" s="14">
        <v>671</v>
      </c>
      <c r="J675" s="18">
        <f>INDEX(节奏规划!$C$6:$C$105,MATCH(I675,节奏规划!$B$5:$B$105,1))</f>
        <v>1.4285714285714286E-3</v>
      </c>
    </row>
    <row r="676" spans="9:10" ht="16.5" x14ac:dyDescent="0.2">
      <c r="I676" s="14">
        <v>672</v>
      </c>
      <c r="J676" s="18">
        <f>INDEX(节奏规划!$C$6:$C$105,MATCH(I676,节奏规划!$B$5:$B$105,1))</f>
        <v>1.4285714285714286E-3</v>
      </c>
    </row>
    <row r="677" spans="9:10" ht="16.5" x14ac:dyDescent="0.2">
      <c r="I677" s="14">
        <v>673</v>
      </c>
      <c r="J677" s="18">
        <f>INDEX(节奏规划!$C$6:$C$105,MATCH(I677,节奏规划!$B$5:$B$105,1))</f>
        <v>1.4285714285714286E-3</v>
      </c>
    </row>
    <row r="678" spans="9:10" ht="16.5" x14ac:dyDescent="0.2">
      <c r="I678" s="14">
        <v>674</v>
      </c>
      <c r="J678" s="18">
        <f>INDEX(节奏规划!$C$6:$C$105,MATCH(I678,节奏规划!$B$5:$B$105,1))</f>
        <v>1.4285714285714286E-3</v>
      </c>
    </row>
    <row r="679" spans="9:10" ht="16.5" x14ac:dyDescent="0.2">
      <c r="I679" s="14">
        <v>675</v>
      </c>
      <c r="J679" s="18">
        <f>INDEX(节奏规划!$C$6:$C$105,MATCH(I679,节奏规划!$B$5:$B$105,1))</f>
        <v>1.4285714285714286E-3</v>
      </c>
    </row>
    <row r="680" spans="9:10" ht="16.5" x14ac:dyDescent="0.2">
      <c r="I680" s="14">
        <v>676</v>
      </c>
      <c r="J680" s="18">
        <f>INDEX(节奏规划!$C$6:$C$105,MATCH(I680,节奏规划!$B$5:$B$105,1))</f>
        <v>1.4285714285714286E-3</v>
      </c>
    </row>
    <row r="681" spans="9:10" ht="16.5" x14ac:dyDescent="0.2">
      <c r="I681" s="14">
        <v>677</v>
      </c>
      <c r="J681" s="18">
        <f>INDEX(节奏规划!$C$6:$C$105,MATCH(I681,节奏规划!$B$5:$B$105,1))</f>
        <v>1.4285714285714286E-3</v>
      </c>
    </row>
    <row r="682" spans="9:10" ht="16.5" x14ac:dyDescent="0.2">
      <c r="I682" s="14">
        <v>678</v>
      </c>
      <c r="J682" s="18">
        <f>INDEX(节奏规划!$C$6:$C$105,MATCH(I682,节奏规划!$B$5:$B$105,1))</f>
        <v>1.4285714285714286E-3</v>
      </c>
    </row>
    <row r="683" spans="9:10" ht="16.5" x14ac:dyDescent="0.2">
      <c r="I683" s="14">
        <v>679</v>
      </c>
      <c r="J683" s="18">
        <f>INDEX(节奏规划!$C$6:$C$105,MATCH(I683,节奏规划!$B$5:$B$105,1))</f>
        <v>1.4285714285714286E-3</v>
      </c>
    </row>
    <row r="684" spans="9:10" ht="16.5" x14ac:dyDescent="0.2">
      <c r="I684" s="14">
        <v>680</v>
      </c>
      <c r="J684" s="18">
        <f>INDEX(节奏规划!$C$6:$C$105,MATCH(I684,节奏规划!$B$5:$B$105,1))</f>
        <v>1.4285714285714286E-3</v>
      </c>
    </row>
    <row r="685" spans="9:10" ht="16.5" x14ac:dyDescent="0.2">
      <c r="I685" s="14">
        <v>681</v>
      </c>
      <c r="J685" s="18">
        <f>INDEX(节奏规划!$C$6:$C$105,MATCH(I685,节奏规划!$B$5:$B$105,1))</f>
        <v>1.4285714285714286E-3</v>
      </c>
    </row>
    <row r="686" spans="9:10" ht="16.5" x14ac:dyDescent="0.2">
      <c r="I686" s="14">
        <v>682</v>
      </c>
      <c r="J686" s="18">
        <f>INDEX(节奏规划!$C$6:$C$105,MATCH(I686,节奏规划!$B$5:$B$105,1))</f>
        <v>1.4285714285714286E-3</v>
      </c>
    </row>
    <row r="687" spans="9:10" ht="16.5" x14ac:dyDescent="0.2">
      <c r="I687" s="14">
        <v>683</v>
      </c>
      <c r="J687" s="18">
        <f>INDEX(节奏规划!$C$6:$C$105,MATCH(I687,节奏规划!$B$5:$B$105,1))</f>
        <v>1.4285714285714286E-3</v>
      </c>
    </row>
    <row r="688" spans="9:10" ht="16.5" x14ac:dyDescent="0.2">
      <c r="I688" s="14">
        <v>684</v>
      </c>
      <c r="J688" s="18">
        <f>INDEX(节奏规划!$C$6:$C$105,MATCH(I688,节奏规划!$B$5:$B$105,1))</f>
        <v>1.4285714285714286E-3</v>
      </c>
    </row>
    <row r="689" spans="9:10" ht="16.5" x14ac:dyDescent="0.2">
      <c r="I689" s="14">
        <v>685</v>
      </c>
      <c r="J689" s="18">
        <f>INDEX(节奏规划!$C$6:$C$105,MATCH(I689,节奏规划!$B$5:$B$105,1))</f>
        <v>1.4285714285714286E-3</v>
      </c>
    </row>
    <row r="690" spans="9:10" ht="16.5" x14ac:dyDescent="0.2">
      <c r="I690" s="14">
        <v>686</v>
      </c>
      <c r="J690" s="18">
        <f>INDEX(节奏规划!$C$6:$C$105,MATCH(I690,节奏规划!$B$5:$B$105,1))</f>
        <v>1.4285714285714286E-3</v>
      </c>
    </row>
    <row r="691" spans="9:10" ht="16.5" x14ac:dyDescent="0.2">
      <c r="I691" s="14">
        <v>687</v>
      </c>
      <c r="J691" s="18">
        <f>INDEX(节奏规划!$C$6:$C$105,MATCH(I691,节奏规划!$B$5:$B$105,1))</f>
        <v>1.4285714285714286E-3</v>
      </c>
    </row>
    <row r="692" spans="9:10" ht="16.5" x14ac:dyDescent="0.2">
      <c r="I692" s="14">
        <v>688</v>
      </c>
      <c r="J692" s="18">
        <f>INDEX(节奏规划!$C$6:$C$105,MATCH(I692,节奏规划!$B$5:$B$105,1))</f>
        <v>1.4285714285714286E-3</v>
      </c>
    </row>
    <row r="693" spans="9:10" ht="16.5" x14ac:dyDescent="0.2">
      <c r="I693" s="14">
        <v>689</v>
      </c>
      <c r="J693" s="18">
        <f>INDEX(节奏规划!$C$6:$C$105,MATCH(I693,节奏规划!$B$5:$B$105,1))</f>
        <v>1.4285714285714286E-3</v>
      </c>
    </row>
    <row r="694" spans="9:10" ht="16.5" x14ac:dyDescent="0.2">
      <c r="I694" s="14">
        <v>690</v>
      </c>
      <c r="J694" s="18">
        <f>INDEX(节奏规划!$C$6:$C$105,MATCH(I694,节奏规划!$B$5:$B$105,1))</f>
        <v>1.4285714285714286E-3</v>
      </c>
    </row>
    <row r="695" spans="9:10" ht="16.5" x14ac:dyDescent="0.2">
      <c r="I695" s="14">
        <v>691</v>
      </c>
      <c r="J695" s="18">
        <f>INDEX(节奏规划!$C$6:$C$105,MATCH(I695,节奏规划!$B$5:$B$105,1))</f>
        <v>1.4285714285714286E-3</v>
      </c>
    </row>
    <row r="696" spans="9:10" ht="16.5" x14ac:dyDescent="0.2">
      <c r="I696" s="14">
        <v>692</v>
      </c>
      <c r="J696" s="18">
        <f>INDEX(节奏规划!$C$6:$C$105,MATCH(I696,节奏规划!$B$5:$B$105,1))</f>
        <v>1.4285714285714286E-3</v>
      </c>
    </row>
    <row r="697" spans="9:10" ht="16.5" x14ac:dyDescent="0.2">
      <c r="I697" s="14">
        <v>693</v>
      </c>
      <c r="J697" s="18">
        <f>INDEX(节奏规划!$C$6:$C$105,MATCH(I697,节奏规划!$B$5:$B$105,1))</f>
        <v>1.4285714285714286E-3</v>
      </c>
    </row>
    <row r="698" spans="9:10" ht="16.5" x14ac:dyDescent="0.2">
      <c r="I698" s="14">
        <v>694</v>
      </c>
      <c r="J698" s="18">
        <f>INDEX(节奏规划!$C$6:$C$105,MATCH(I698,节奏规划!$B$5:$B$105,1))</f>
        <v>1.4285714285714286E-3</v>
      </c>
    </row>
    <row r="699" spans="9:10" ht="16.5" x14ac:dyDescent="0.2">
      <c r="I699" s="14">
        <v>695</v>
      </c>
      <c r="J699" s="18">
        <f>INDEX(节奏规划!$C$6:$C$105,MATCH(I699,节奏规划!$B$5:$B$105,1))</f>
        <v>1.4285714285714286E-3</v>
      </c>
    </row>
    <row r="700" spans="9:10" ht="16.5" x14ac:dyDescent="0.2">
      <c r="I700" s="14">
        <v>696</v>
      </c>
      <c r="J700" s="18">
        <f>INDEX(节奏规划!$C$6:$C$105,MATCH(I700,节奏规划!$B$5:$B$105,1))</f>
        <v>1.4285714285714286E-3</v>
      </c>
    </row>
    <row r="701" spans="9:10" ht="16.5" x14ac:dyDescent="0.2">
      <c r="I701" s="14">
        <v>697</v>
      </c>
      <c r="J701" s="18">
        <f>INDEX(节奏规划!$C$6:$C$105,MATCH(I701,节奏规划!$B$5:$B$105,1))</f>
        <v>1.4285714285714286E-3</v>
      </c>
    </row>
    <row r="702" spans="9:10" ht="16.5" x14ac:dyDescent="0.2">
      <c r="I702" s="14">
        <v>698</v>
      </c>
      <c r="J702" s="18">
        <f>INDEX(节奏规划!$C$6:$C$105,MATCH(I702,节奏规划!$B$5:$B$105,1))</f>
        <v>1.4285714285714286E-3</v>
      </c>
    </row>
    <row r="703" spans="9:10" ht="16.5" x14ac:dyDescent="0.2">
      <c r="I703" s="14">
        <v>699</v>
      </c>
      <c r="J703" s="18">
        <f>INDEX(节奏规划!$C$6:$C$105,MATCH(I703,节奏规划!$B$5:$B$105,1))</f>
        <v>1.4285714285714286E-3</v>
      </c>
    </row>
    <row r="704" spans="9:10" ht="16.5" x14ac:dyDescent="0.2">
      <c r="I704" s="14">
        <v>700</v>
      </c>
      <c r="J704" s="18">
        <f>INDEX(节奏规划!$C$6:$C$105,MATCH(I704,节奏规划!$B$5:$B$105,1))</f>
        <v>1.3888888888888889E-3</v>
      </c>
    </row>
    <row r="705" spans="9:10" ht="16.5" x14ac:dyDescent="0.2">
      <c r="I705" s="14">
        <v>701</v>
      </c>
      <c r="J705" s="18">
        <f>INDEX(节奏规划!$C$6:$C$105,MATCH(I705,节奏规划!$B$5:$B$105,1))</f>
        <v>1.3888888888888889E-3</v>
      </c>
    </row>
    <row r="706" spans="9:10" ht="16.5" x14ac:dyDescent="0.2">
      <c r="I706" s="14">
        <v>702</v>
      </c>
      <c r="J706" s="18">
        <f>INDEX(节奏规划!$C$6:$C$105,MATCH(I706,节奏规划!$B$5:$B$105,1))</f>
        <v>1.3888888888888889E-3</v>
      </c>
    </row>
    <row r="707" spans="9:10" ht="16.5" x14ac:dyDescent="0.2">
      <c r="I707" s="14">
        <v>703</v>
      </c>
      <c r="J707" s="18">
        <f>INDEX(节奏规划!$C$6:$C$105,MATCH(I707,节奏规划!$B$5:$B$105,1))</f>
        <v>1.3888888888888889E-3</v>
      </c>
    </row>
    <row r="708" spans="9:10" ht="16.5" x14ac:dyDescent="0.2">
      <c r="I708" s="14">
        <v>704</v>
      </c>
      <c r="J708" s="18">
        <f>INDEX(节奏规划!$C$6:$C$105,MATCH(I708,节奏规划!$B$5:$B$105,1))</f>
        <v>1.3888888888888889E-3</v>
      </c>
    </row>
    <row r="709" spans="9:10" ht="16.5" x14ac:dyDescent="0.2">
      <c r="I709" s="14">
        <v>705</v>
      </c>
      <c r="J709" s="18">
        <f>INDEX(节奏规划!$C$6:$C$105,MATCH(I709,节奏规划!$B$5:$B$105,1))</f>
        <v>1.3888888888888889E-3</v>
      </c>
    </row>
    <row r="710" spans="9:10" ht="16.5" x14ac:dyDescent="0.2">
      <c r="I710" s="14">
        <v>706</v>
      </c>
      <c r="J710" s="18">
        <f>INDEX(节奏规划!$C$6:$C$105,MATCH(I710,节奏规划!$B$5:$B$105,1))</f>
        <v>1.3888888888888889E-3</v>
      </c>
    </row>
    <row r="711" spans="9:10" ht="16.5" x14ac:dyDescent="0.2">
      <c r="I711" s="14">
        <v>707</v>
      </c>
      <c r="J711" s="18">
        <f>INDEX(节奏规划!$C$6:$C$105,MATCH(I711,节奏规划!$B$5:$B$105,1))</f>
        <v>1.3888888888888889E-3</v>
      </c>
    </row>
    <row r="712" spans="9:10" ht="16.5" x14ac:dyDescent="0.2">
      <c r="I712" s="14">
        <v>708</v>
      </c>
      <c r="J712" s="18">
        <f>INDEX(节奏规划!$C$6:$C$105,MATCH(I712,节奏规划!$B$5:$B$105,1))</f>
        <v>1.3888888888888889E-3</v>
      </c>
    </row>
    <row r="713" spans="9:10" ht="16.5" x14ac:dyDescent="0.2">
      <c r="I713" s="14">
        <v>709</v>
      </c>
      <c r="J713" s="18">
        <f>INDEX(节奏规划!$C$6:$C$105,MATCH(I713,节奏规划!$B$5:$B$105,1))</f>
        <v>1.3888888888888889E-3</v>
      </c>
    </row>
    <row r="714" spans="9:10" ht="16.5" x14ac:dyDescent="0.2">
      <c r="I714" s="14">
        <v>710</v>
      </c>
      <c r="J714" s="18">
        <f>INDEX(节奏规划!$C$6:$C$105,MATCH(I714,节奏规划!$B$5:$B$105,1))</f>
        <v>1.3888888888888889E-3</v>
      </c>
    </row>
    <row r="715" spans="9:10" ht="16.5" x14ac:dyDescent="0.2">
      <c r="I715" s="14">
        <v>711</v>
      </c>
      <c r="J715" s="18">
        <f>INDEX(节奏规划!$C$6:$C$105,MATCH(I715,节奏规划!$B$5:$B$105,1))</f>
        <v>1.3888888888888889E-3</v>
      </c>
    </row>
    <row r="716" spans="9:10" ht="16.5" x14ac:dyDescent="0.2">
      <c r="I716" s="14">
        <v>712</v>
      </c>
      <c r="J716" s="18">
        <f>INDEX(节奏规划!$C$6:$C$105,MATCH(I716,节奏规划!$B$5:$B$105,1))</f>
        <v>1.3888888888888889E-3</v>
      </c>
    </row>
    <row r="717" spans="9:10" ht="16.5" x14ac:dyDescent="0.2">
      <c r="I717" s="14">
        <v>713</v>
      </c>
      <c r="J717" s="18">
        <f>INDEX(节奏规划!$C$6:$C$105,MATCH(I717,节奏规划!$B$5:$B$105,1))</f>
        <v>1.3888888888888889E-3</v>
      </c>
    </row>
    <row r="718" spans="9:10" ht="16.5" x14ac:dyDescent="0.2">
      <c r="I718" s="14">
        <v>714</v>
      </c>
      <c r="J718" s="18">
        <f>INDEX(节奏规划!$C$6:$C$105,MATCH(I718,节奏规划!$B$5:$B$105,1))</f>
        <v>1.3888888888888889E-3</v>
      </c>
    </row>
    <row r="719" spans="9:10" ht="16.5" x14ac:dyDescent="0.2">
      <c r="I719" s="14">
        <v>715</v>
      </c>
      <c r="J719" s="18">
        <f>INDEX(节奏规划!$C$6:$C$105,MATCH(I719,节奏规划!$B$5:$B$105,1))</f>
        <v>1.3888888888888889E-3</v>
      </c>
    </row>
    <row r="720" spans="9:10" ht="16.5" x14ac:dyDescent="0.2">
      <c r="I720" s="14">
        <v>716</v>
      </c>
      <c r="J720" s="18">
        <f>INDEX(节奏规划!$C$6:$C$105,MATCH(I720,节奏规划!$B$5:$B$105,1))</f>
        <v>1.3888888888888889E-3</v>
      </c>
    </row>
    <row r="721" spans="9:10" ht="16.5" x14ac:dyDescent="0.2">
      <c r="I721" s="14">
        <v>717</v>
      </c>
      <c r="J721" s="18">
        <f>INDEX(节奏规划!$C$6:$C$105,MATCH(I721,节奏规划!$B$5:$B$105,1))</f>
        <v>1.3888888888888889E-3</v>
      </c>
    </row>
    <row r="722" spans="9:10" ht="16.5" x14ac:dyDescent="0.2">
      <c r="I722" s="14">
        <v>718</v>
      </c>
      <c r="J722" s="18">
        <f>INDEX(节奏规划!$C$6:$C$105,MATCH(I722,节奏规划!$B$5:$B$105,1))</f>
        <v>1.3888888888888889E-3</v>
      </c>
    </row>
    <row r="723" spans="9:10" ht="16.5" x14ac:dyDescent="0.2">
      <c r="I723" s="14">
        <v>719</v>
      </c>
      <c r="J723" s="18">
        <f>INDEX(节奏规划!$C$6:$C$105,MATCH(I723,节奏规划!$B$5:$B$105,1))</f>
        <v>1.3888888888888889E-3</v>
      </c>
    </row>
    <row r="724" spans="9:10" ht="16.5" x14ac:dyDescent="0.2">
      <c r="I724" s="14">
        <v>720</v>
      </c>
      <c r="J724" s="18">
        <f>INDEX(节奏规划!$C$6:$C$105,MATCH(I724,节奏规划!$B$5:$B$105,1))</f>
        <v>1.3513513513513514E-3</v>
      </c>
    </row>
    <row r="725" spans="9:10" ht="16.5" x14ac:dyDescent="0.2">
      <c r="I725" s="14">
        <v>721</v>
      </c>
      <c r="J725" s="18">
        <f>INDEX(节奏规划!$C$6:$C$105,MATCH(I725,节奏规划!$B$5:$B$105,1))</f>
        <v>1.3513513513513514E-3</v>
      </c>
    </row>
    <row r="726" spans="9:10" ht="16.5" x14ac:dyDescent="0.2">
      <c r="I726" s="14">
        <v>722</v>
      </c>
      <c r="J726" s="18">
        <f>INDEX(节奏规划!$C$6:$C$105,MATCH(I726,节奏规划!$B$5:$B$105,1))</f>
        <v>1.3513513513513514E-3</v>
      </c>
    </row>
    <row r="727" spans="9:10" ht="16.5" x14ac:dyDescent="0.2">
      <c r="I727" s="14">
        <v>723</v>
      </c>
      <c r="J727" s="18">
        <f>INDEX(节奏规划!$C$6:$C$105,MATCH(I727,节奏规划!$B$5:$B$105,1))</f>
        <v>1.3513513513513514E-3</v>
      </c>
    </row>
    <row r="728" spans="9:10" ht="16.5" x14ac:dyDescent="0.2">
      <c r="I728" s="14">
        <v>724</v>
      </c>
      <c r="J728" s="18">
        <f>INDEX(节奏规划!$C$6:$C$105,MATCH(I728,节奏规划!$B$5:$B$105,1))</f>
        <v>1.3513513513513514E-3</v>
      </c>
    </row>
    <row r="729" spans="9:10" ht="16.5" x14ac:dyDescent="0.2">
      <c r="I729" s="14">
        <v>725</v>
      </c>
      <c r="J729" s="18">
        <f>INDEX(节奏规划!$C$6:$C$105,MATCH(I729,节奏规划!$B$5:$B$105,1))</f>
        <v>1.3513513513513514E-3</v>
      </c>
    </row>
    <row r="730" spans="9:10" ht="16.5" x14ac:dyDescent="0.2">
      <c r="I730" s="14">
        <v>726</v>
      </c>
      <c r="J730" s="18">
        <f>INDEX(节奏规划!$C$6:$C$105,MATCH(I730,节奏规划!$B$5:$B$105,1))</f>
        <v>1.3513513513513514E-3</v>
      </c>
    </row>
    <row r="731" spans="9:10" ht="16.5" x14ac:dyDescent="0.2">
      <c r="I731" s="14">
        <v>727</v>
      </c>
      <c r="J731" s="18">
        <f>INDEX(节奏规划!$C$6:$C$105,MATCH(I731,节奏规划!$B$5:$B$105,1))</f>
        <v>1.3513513513513514E-3</v>
      </c>
    </row>
    <row r="732" spans="9:10" ht="16.5" x14ac:dyDescent="0.2">
      <c r="I732" s="14">
        <v>728</v>
      </c>
      <c r="J732" s="18">
        <f>INDEX(节奏规划!$C$6:$C$105,MATCH(I732,节奏规划!$B$5:$B$105,1))</f>
        <v>1.3513513513513514E-3</v>
      </c>
    </row>
    <row r="733" spans="9:10" ht="16.5" x14ac:dyDescent="0.2">
      <c r="I733" s="14">
        <v>729</v>
      </c>
      <c r="J733" s="18">
        <f>INDEX(节奏规划!$C$6:$C$105,MATCH(I733,节奏规划!$B$5:$B$105,1))</f>
        <v>1.3513513513513514E-3</v>
      </c>
    </row>
    <row r="734" spans="9:10" ht="16.5" x14ac:dyDescent="0.2">
      <c r="I734" s="14">
        <v>730</v>
      </c>
      <c r="J734" s="18">
        <f>INDEX(节奏规划!$C$6:$C$105,MATCH(I734,节奏规划!$B$5:$B$105,1))</f>
        <v>1.3513513513513514E-3</v>
      </c>
    </row>
    <row r="735" spans="9:10" ht="16.5" x14ac:dyDescent="0.2">
      <c r="I735" s="14">
        <v>731</v>
      </c>
      <c r="J735" s="18">
        <f>INDEX(节奏规划!$C$6:$C$105,MATCH(I735,节奏规划!$B$5:$B$105,1))</f>
        <v>1.3513513513513514E-3</v>
      </c>
    </row>
    <row r="736" spans="9:10" ht="16.5" x14ac:dyDescent="0.2">
      <c r="I736" s="14">
        <v>732</v>
      </c>
      <c r="J736" s="18">
        <f>INDEX(节奏规划!$C$6:$C$105,MATCH(I736,节奏规划!$B$5:$B$105,1))</f>
        <v>1.3513513513513514E-3</v>
      </c>
    </row>
    <row r="737" spans="9:10" ht="16.5" x14ac:dyDescent="0.2">
      <c r="I737" s="14">
        <v>733</v>
      </c>
      <c r="J737" s="18">
        <f>INDEX(节奏规划!$C$6:$C$105,MATCH(I737,节奏规划!$B$5:$B$105,1))</f>
        <v>1.3513513513513514E-3</v>
      </c>
    </row>
    <row r="738" spans="9:10" ht="16.5" x14ac:dyDescent="0.2">
      <c r="I738" s="14">
        <v>734</v>
      </c>
      <c r="J738" s="18">
        <f>INDEX(节奏规划!$C$6:$C$105,MATCH(I738,节奏规划!$B$5:$B$105,1))</f>
        <v>1.3513513513513514E-3</v>
      </c>
    </row>
    <row r="739" spans="9:10" ht="16.5" x14ac:dyDescent="0.2">
      <c r="I739" s="14">
        <v>735</v>
      </c>
      <c r="J739" s="18">
        <f>INDEX(节奏规划!$C$6:$C$105,MATCH(I739,节奏规划!$B$5:$B$105,1))</f>
        <v>1.3513513513513514E-3</v>
      </c>
    </row>
    <row r="740" spans="9:10" ht="16.5" x14ac:dyDescent="0.2">
      <c r="I740" s="14">
        <v>736</v>
      </c>
      <c r="J740" s="18">
        <f>INDEX(节奏规划!$C$6:$C$105,MATCH(I740,节奏规划!$B$5:$B$105,1))</f>
        <v>1.3513513513513514E-3</v>
      </c>
    </row>
    <row r="741" spans="9:10" ht="16.5" x14ac:dyDescent="0.2">
      <c r="I741" s="14">
        <v>737</v>
      </c>
      <c r="J741" s="18">
        <f>INDEX(节奏规划!$C$6:$C$105,MATCH(I741,节奏规划!$B$5:$B$105,1))</f>
        <v>1.3513513513513514E-3</v>
      </c>
    </row>
    <row r="742" spans="9:10" ht="16.5" x14ac:dyDescent="0.2">
      <c r="I742" s="14">
        <v>738</v>
      </c>
      <c r="J742" s="18">
        <f>INDEX(节奏规划!$C$6:$C$105,MATCH(I742,节奏规划!$B$5:$B$105,1))</f>
        <v>1.3513513513513514E-3</v>
      </c>
    </row>
    <row r="743" spans="9:10" ht="16.5" x14ac:dyDescent="0.2">
      <c r="I743" s="14">
        <v>739</v>
      </c>
      <c r="J743" s="18">
        <f>INDEX(节奏规划!$C$6:$C$105,MATCH(I743,节奏规划!$B$5:$B$105,1))</f>
        <v>1.3513513513513514E-3</v>
      </c>
    </row>
    <row r="744" spans="9:10" ht="16.5" x14ac:dyDescent="0.2">
      <c r="I744" s="14">
        <v>740</v>
      </c>
      <c r="J744" s="18">
        <f>INDEX(节奏规划!$C$6:$C$105,MATCH(I744,节奏规划!$B$5:$B$105,1))</f>
        <v>1.3157894736842105E-3</v>
      </c>
    </row>
    <row r="745" spans="9:10" ht="16.5" x14ac:dyDescent="0.2">
      <c r="I745" s="14">
        <v>741</v>
      </c>
      <c r="J745" s="18">
        <f>INDEX(节奏规划!$C$6:$C$105,MATCH(I745,节奏规划!$B$5:$B$105,1))</f>
        <v>1.3157894736842105E-3</v>
      </c>
    </row>
    <row r="746" spans="9:10" ht="16.5" x14ac:dyDescent="0.2">
      <c r="I746" s="14">
        <v>742</v>
      </c>
      <c r="J746" s="18">
        <f>INDEX(节奏规划!$C$6:$C$105,MATCH(I746,节奏规划!$B$5:$B$105,1))</f>
        <v>1.3157894736842105E-3</v>
      </c>
    </row>
    <row r="747" spans="9:10" ht="16.5" x14ac:dyDescent="0.2">
      <c r="I747" s="14">
        <v>743</v>
      </c>
      <c r="J747" s="18">
        <f>INDEX(节奏规划!$C$6:$C$105,MATCH(I747,节奏规划!$B$5:$B$105,1))</f>
        <v>1.3157894736842105E-3</v>
      </c>
    </row>
    <row r="748" spans="9:10" ht="16.5" x14ac:dyDescent="0.2">
      <c r="I748" s="14">
        <v>744</v>
      </c>
      <c r="J748" s="18">
        <f>INDEX(节奏规划!$C$6:$C$105,MATCH(I748,节奏规划!$B$5:$B$105,1))</f>
        <v>1.3157894736842105E-3</v>
      </c>
    </row>
    <row r="749" spans="9:10" ht="16.5" x14ac:dyDescent="0.2">
      <c r="I749" s="14">
        <v>745</v>
      </c>
      <c r="J749" s="18">
        <f>INDEX(节奏规划!$C$6:$C$105,MATCH(I749,节奏规划!$B$5:$B$105,1))</f>
        <v>1.3157894736842105E-3</v>
      </c>
    </row>
    <row r="750" spans="9:10" ht="16.5" x14ac:dyDescent="0.2">
      <c r="I750" s="14">
        <v>746</v>
      </c>
      <c r="J750" s="18">
        <f>INDEX(节奏规划!$C$6:$C$105,MATCH(I750,节奏规划!$B$5:$B$105,1))</f>
        <v>1.3157894736842105E-3</v>
      </c>
    </row>
    <row r="751" spans="9:10" ht="16.5" x14ac:dyDescent="0.2">
      <c r="I751" s="14">
        <v>747</v>
      </c>
      <c r="J751" s="18">
        <f>INDEX(节奏规划!$C$6:$C$105,MATCH(I751,节奏规划!$B$5:$B$105,1))</f>
        <v>1.3157894736842105E-3</v>
      </c>
    </row>
    <row r="752" spans="9:10" ht="16.5" x14ac:dyDescent="0.2">
      <c r="I752" s="14">
        <v>748</v>
      </c>
      <c r="J752" s="18">
        <f>INDEX(节奏规划!$C$6:$C$105,MATCH(I752,节奏规划!$B$5:$B$105,1))</f>
        <v>1.3157894736842105E-3</v>
      </c>
    </row>
    <row r="753" spans="9:10" ht="16.5" x14ac:dyDescent="0.2">
      <c r="I753" s="14">
        <v>749</v>
      </c>
      <c r="J753" s="18">
        <f>INDEX(节奏规划!$C$6:$C$105,MATCH(I753,节奏规划!$B$5:$B$105,1))</f>
        <v>1.3157894736842105E-3</v>
      </c>
    </row>
    <row r="754" spans="9:10" ht="16.5" x14ac:dyDescent="0.2">
      <c r="I754" s="14">
        <v>750</v>
      </c>
      <c r="J754" s="18">
        <f>INDEX(节奏规划!$C$6:$C$105,MATCH(I754,节奏规划!$B$5:$B$105,1))</f>
        <v>1.3157894736842105E-3</v>
      </c>
    </row>
    <row r="755" spans="9:10" ht="16.5" x14ac:dyDescent="0.2">
      <c r="I755" s="14">
        <v>751</v>
      </c>
      <c r="J755" s="18">
        <f>INDEX(节奏规划!$C$6:$C$105,MATCH(I755,节奏规划!$B$5:$B$105,1))</f>
        <v>1.3157894736842105E-3</v>
      </c>
    </row>
    <row r="756" spans="9:10" ht="16.5" x14ac:dyDescent="0.2">
      <c r="I756" s="14">
        <v>752</v>
      </c>
      <c r="J756" s="18">
        <f>INDEX(节奏规划!$C$6:$C$105,MATCH(I756,节奏规划!$B$5:$B$105,1))</f>
        <v>1.3157894736842105E-3</v>
      </c>
    </row>
    <row r="757" spans="9:10" ht="16.5" x14ac:dyDescent="0.2">
      <c r="I757" s="14">
        <v>753</v>
      </c>
      <c r="J757" s="18">
        <f>INDEX(节奏规划!$C$6:$C$105,MATCH(I757,节奏规划!$B$5:$B$105,1))</f>
        <v>1.3157894736842105E-3</v>
      </c>
    </row>
    <row r="758" spans="9:10" ht="16.5" x14ac:dyDescent="0.2">
      <c r="I758" s="14">
        <v>754</v>
      </c>
      <c r="J758" s="18">
        <f>INDEX(节奏规划!$C$6:$C$105,MATCH(I758,节奏规划!$B$5:$B$105,1))</f>
        <v>1.3157894736842105E-3</v>
      </c>
    </row>
    <row r="759" spans="9:10" ht="16.5" x14ac:dyDescent="0.2">
      <c r="I759" s="14">
        <v>755</v>
      </c>
      <c r="J759" s="18">
        <f>INDEX(节奏规划!$C$6:$C$105,MATCH(I759,节奏规划!$B$5:$B$105,1))</f>
        <v>1.3157894736842105E-3</v>
      </c>
    </row>
    <row r="760" spans="9:10" ht="16.5" x14ac:dyDescent="0.2">
      <c r="I760" s="14">
        <v>756</v>
      </c>
      <c r="J760" s="18">
        <f>INDEX(节奏规划!$C$6:$C$105,MATCH(I760,节奏规划!$B$5:$B$105,1))</f>
        <v>1.3157894736842105E-3</v>
      </c>
    </row>
    <row r="761" spans="9:10" ht="16.5" x14ac:dyDescent="0.2">
      <c r="I761" s="14">
        <v>757</v>
      </c>
      <c r="J761" s="18">
        <f>INDEX(节奏规划!$C$6:$C$105,MATCH(I761,节奏规划!$B$5:$B$105,1))</f>
        <v>1.3157894736842105E-3</v>
      </c>
    </row>
    <row r="762" spans="9:10" ht="16.5" x14ac:dyDescent="0.2">
      <c r="I762" s="14">
        <v>758</v>
      </c>
      <c r="J762" s="18">
        <f>INDEX(节奏规划!$C$6:$C$105,MATCH(I762,节奏规划!$B$5:$B$105,1))</f>
        <v>1.3157894736842105E-3</v>
      </c>
    </row>
    <row r="763" spans="9:10" ht="16.5" x14ac:dyDescent="0.2">
      <c r="I763" s="14">
        <v>759</v>
      </c>
      <c r="J763" s="18">
        <f>INDEX(节奏规划!$C$6:$C$105,MATCH(I763,节奏规划!$B$5:$B$105,1))</f>
        <v>1.3157894736842105E-3</v>
      </c>
    </row>
    <row r="764" spans="9:10" ht="16.5" x14ac:dyDescent="0.2">
      <c r="I764" s="14">
        <v>760</v>
      </c>
      <c r="J764" s="18">
        <f>INDEX(节奏规划!$C$6:$C$105,MATCH(I764,节奏规划!$B$5:$B$105,1))</f>
        <v>1.2820512820512821E-3</v>
      </c>
    </row>
    <row r="765" spans="9:10" ht="16.5" x14ac:dyDescent="0.2">
      <c r="I765" s="14">
        <v>761</v>
      </c>
      <c r="J765" s="18">
        <f>INDEX(节奏规划!$C$6:$C$105,MATCH(I765,节奏规划!$B$5:$B$105,1))</f>
        <v>1.2820512820512821E-3</v>
      </c>
    </row>
    <row r="766" spans="9:10" ht="16.5" x14ac:dyDescent="0.2">
      <c r="I766" s="14">
        <v>762</v>
      </c>
      <c r="J766" s="18">
        <f>INDEX(节奏规划!$C$6:$C$105,MATCH(I766,节奏规划!$B$5:$B$105,1))</f>
        <v>1.2820512820512821E-3</v>
      </c>
    </row>
    <row r="767" spans="9:10" ht="16.5" x14ac:dyDescent="0.2">
      <c r="I767" s="14">
        <v>763</v>
      </c>
      <c r="J767" s="18">
        <f>INDEX(节奏规划!$C$6:$C$105,MATCH(I767,节奏规划!$B$5:$B$105,1))</f>
        <v>1.2820512820512821E-3</v>
      </c>
    </row>
    <row r="768" spans="9:10" ht="16.5" x14ac:dyDescent="0.2">
      <c r="I768" s="14">
        <v>764</v>
      </c>
      <c r="J768" s="18">
        <f>INDEX(节奏规划!$C$6:$C$105,MATCH(I768,节奏规划!$B$5:$B$105,1))</f>
        <v>1.2820512820512821E-3</v>
      </c>
    </row>
    <row r="769" spans="9:10" ht="16.5" x14ac:dyDescent="0.2">
      <c r="I769" s="14">
        <v>765</v>
      </c>
      <c r="J769" s="18">
        <f>INDEX(节奏规划!$C$6:$C$105,MATCH(I769,节奏规划!$B$5:$B$105,1))</f>
        <v>1.2820512820512821E-3</v>
      </c>
    </row>
    <row r="770" spans="9:10" ht="16.5" x14ac:dyDescent="0.2">
      <c r="I770" s="14">
        <v>766</v>
      </c>
      <c r="J770" s="18">
        <f>INDEX(节奏规划!$C$6:$C$105,MATCH(I770,节奏规划!$B$5:$B$105,1))</f>
        <v>1.2820512820512821E-3</v>
      </c>
    </row>
    <row r="771" spans="9:10" ht="16.5" x14ac:dyDescent="0.2">
      <c r="I771" s="14">
        <v>767</v>
      </c>
      <c r="J771" s="18">
        <f>INDEX(节奏规划!$C$6:$C$105,MATCH(I771,节奏规划!$B$5:$B$105,1))</f>
        <v>1.2820512820512821E-3</v>
      </c>
    </row>
    <row r="772" spans="9:10" ht="16.5" x14ac:dyDescent="0.2">
      <c r="I772" s="14">
        <v>768</v>
      </c>
      <c r="J772" s="18">
        <f>INDEX(节奏规划!$C$6:$C$105,MATCH(I772,节奏规划!$B$5:$B$105,1))</f>
        <v>1.2820512820512821E-3</v>
      </c>
    </row>
    <row r="773" spans="9:10" ht="16.5" x14ac:dyDescent="0.2">
      <c r="I773" s="14">
        <v>769</v>
      </c>
      <c r="J773" s="18">
        <f>INDEX(节奏规划!$C$6:$C$105,MATCH(I773,节奏规划!$B$5:$B$105,1))</f>
        <v>1.2820512820512821E-3</v>
      </c>
    </row>
    <row r="774" spans="9:10" ht="16.5" x14ac:dyDescent="0.2">
      <c r="I774" s="14">
        <v>770</v>
      </c>
      <c r="J774" s="18">
        <f>INDEX(节奏规划!$C$6:$C$105,MATCH(I774,节奏规划!$B$5:$B$105,1))</f>
        <v>1.2820512820512821E-3</v>
      </c>
    </row>
    <row r="775" spans="9:10" ht="16.5" x14ac:dyDescent="0.2">
      <c r="I775" s="14">
        <v>771</v>
      </c>
      <c r="J775" s="18">
        <f>INDEX(节奏规划!$C$6:$C$105,MATCH(I775,节奏规划!$B$5:$B$105,1))</f>
        <v>1.2820512820512821E-3</v>
      </c>
    </row>
    <row r="776" spans="9:10" ht="16.5" x14ac:dyDescent="0.2">
      <c r="I776" s="14">
        <v>772</v>
      </c>
      <c r="J776" s="18">
        <f>INDEX(节奏规划!$C$6:$C$105,MATCH(I776,节奏规划!$B$5:$B$105,1))</f>
        <v>1.2820512820512821E-3</v>
      </c>
    </row>
    <row r="777" spans="9:10" ht="16.5" x14ac:dyDescent="0.2">
      <c r="I777" s="14">
        <v>773</v>
      </c>
      <c r="J777" s="18">
        <f>INDEX(节奏规划!$C$6:$C$105,MATCH(I777,节奏规划!$B$5:$B$105,1))</f>
        <v>1.2820512820512821E-3</v>
      </c>
    </row>
    <row r="778" spans="9:10" ht="16.5" x14ac:dyDescent="0.2">
      <c r="I778" s="14">
        <v>774</v>
      </c>
      <c r="J778" s="18">
        <f>INDEX(节奏规划!$C$6:$C$105,MATCH(I778,节奏规划!$B$5:$B$105,1))</f>
        <v>1.2820512820512821E-3</v>
      </c>
    </row>
    <row r="779" spans="9:10" ht="16.5" x14ac:dyDescent="0.2">
      <c r="I779" s="14">
        <v>775</v>
      </c>
      <c r="J779" s="18">
        <f>INDEX(节奏规划!$C$6:$C$105,MATCH(I779,节奏规划!$B$5:$B$105,1))</f>
        <v>1.2820512820512821E-3</v>
      </c>
    </row>
    <row r="780" spans="9:10" ht="16.5" x14ac:dyDescent="0.2">
      <c r="I780" s="14">
        <v>776</v>
      </c>
      <c r="J780" s="18">
        <f>INDEX(节奏规划!$C$6:$C$105,MATCH(I780,节奏规划!$B$5:$B$105,1))</f>
        <v>1.2820512820512821E-3</v>
      </c>
    </row>
    <row r="781" spans="9:10" ht="16.5" x14ac:dyDescent="0.2">
      <c r="I781" s="14">
        <v>777</v>
      </c>
      <c r="J781" s="18">
        <f>INDEX(节奏规划!$C$6:$C$105,MATCH(I781,节奏规划!$B$5:$B$105,1))</f>
        <v>1.2820512820512821E-3</v>
      </c>
    </row>
    <row r="782" spans="9:10" ht="16.5" x14ac:dyDescent="0.2">
      <c r="I782" s="14">
        <v>778</v>
      </c>
      <c r="J782" s="18">
        <f>INDEX(节奏规划!$C$6:$C$105,MATCH(I782,节奏规划!$B$5:$B$105,1))</f>
        <v>1.2820512820512821E-3</v>
      </c>
    </row>
    <row r="783" spans="9:10" ht="16.5" x14ac:dyDescent="0.2">
      <c r="I783" s="14">
        <v>779</v>
      </c>
      <c r="J783" s="18">
        <f>INDEX(节奏规划!$C$6:$C$105,MATCH(I783,节奏规划!$B$5:$B$105,1))</f>
        <v>1.2820512820512821E-3</v>
      </c>
    </row>
    <row r="784" spans="9:10" ht="16.5" x14ac:dyDescent="0.2">
      <c r="I784" s="14">
        <v>780</v>
      </c>
      <c r="J784" s="18">
        <f>INDEX(节奏规划!$C$6:$C$105,MATCH(I784,节奏规划!$B$5:$B$105,1))</f>
        <v>1.25E-3</v>
      </c>
    </row>
    <row r="785" spans="9:10" ht="16.5" x14ac:dyDescent="0.2">
      <c r="I785" s="14">
        <v>781</v>
      </c>
      <c r="J785" s="18">
        <f>INDEX(节奏规划!$C$6:$C$105,MATCH(I785,节奏规划!$B$5:$B$105,1))</f>
        <v>1.25E-3</v>
      </c>
    </row>
    <row r="786" spans="9:10" ht="16.5" x14ac:dyDescent="0.2">
      <c r="I786" s="14">
        <v>782</v>
      </c>
      <c r="J786" s="18">
        <f>INDEX(节奏规划!$C$6:$C$105,MATCH(I786,节奏规划!$B$5:$B$105,1))</f>
        <v>1.25E-3</v>
      </c>
    </row>
    <row r="787" spans="9:10" ht="16.5" x14ac:dyDescent="0.2">
      <c r="I787" s="14">
        <v>783</v>
      </c>
      <c r="J787" s="18">
        <f>INDEX(节奏规划!$C$6:$C$105,MATCH(I787,节奏规划!$B$5:$B$105,1))</f>
        <v>1.25E-3</v>
      </c>
    </row>
    <row r="788" spans="9:10" ht="16.5" x14ac:dyDescent="0.2">
      <c r="I788" s="14">
        <v>784</v>
      </c>
      <c r="J788" s="18">
        <f>INDEX(节奏规划!$C$6:$C$105,MATCH(I788,节奏规划!$B$5:$B$105,1))</f>
        <v>1.25E-3</v>
      </c>
    </row>
    <row r="789" spans="9:10" ht="16.5" x14ac:dyDescent="0.2">
      <c r="I789" s="14">
        <v>785</v>
      </c>
      <c r="J789" s="18">
        <f>INDEX(节奏规划!$C$6:$C$105,MATCH(I789,节奏规划!$B$5:$B$105,1))</f>
        <v>1.25E-3</v>
      </c>
    </row>
    <row r="790" spans="9:10" ht="16.5" x14ac:dyDescent="0.2">
      <c r="I790" s="14">
        <v>786</v>
      </c>
      <c r="J790" s="18">
        <f>INDEX(节奏规划!$C$6:$C$105,MATCH(I790,节奏规划!$B$5:$B$105,1))</f>
        <v>1.25E-3</v>
      </c>
    </row>
    <row r="791" spans="9:10" ht="16.5" x14ac:dyDescent="0.2">
      <c r="I791" s="14">
        <v>787</v>
      </c>
      <c r="J791" s="18">
        <f>INDEX(节奏规划!$C$6:$C$105,MATCH(I791,节奏规划!$B$5:$B$105,1))</f>
        <v>1.25E-3</v>
      </c>
    </row>
    <row r="792" spans="9:10" ht="16.5" x14ac:dyDescent="0.2">
      <c r="I792" s="14">
        <v>788</v>
      </c>
      <c r="J792" s="18">
        <f>INDEX(节奏规划!$C$6:$C$105,MATCH(I792,节奏规划!$B$5:$B$105,1))</f>
        <v>1.25E-3</v>
      </c>
    </row>
    <row r="793" spans="9:10" ht="16.5" x14ac:dyDescent="0.2">
      <c r="I793" s="14">
        <v>789</v>
      </c>
      <c r="J793" s="18">
        <f>INDEX(节奏规划!$C$6:$C$105,MATCH(I793,节奏规划!$B$5:$B$105,1))</f>
        <v>1.25E-3</v>
      </c>
    </row>
    <row r="794" spans="9:10" ht="16.5" x14ac:dyDescent="0.2">
      <c r="I794" s="14">
        <v>790</v>
      </c>
      <c r="J794" s="18">
        <f>INDEX(节奏规划!$C$6:$C$105,MATCH(I794,节奏规划!$B$5:$B$105,1))</f>
        <v>1.25E-3</v>
      </c>
    </row>
    <row r="795" spans="9:10" ht="16.5" x14ac:dyDescent="0.2">
      <c r="I795" s="14">
        <v>791</v>
      </c>
      <c r="J795" s="18">
        <f>INDEX(节奏规划!$C$6:$C$105,MATCH(I795,节奏规划!$B$5:$B$105,1))</f>
        <v>1.25E-3</v>
      </c>
    </row>
    <row r="796" spans="9:10" ht="16.5" x14ac:dyDescent="0.2">
      <c r="I796" s="14">
        <v>792</v>
      </c>
      <c r="J796" s="18">
        <f>INDEX(节奏规划!$C$6:$C$105,MATCH(I796,节奏规划!$B$5:$B$105,1))</f>
        <v>1.25E-3</v>
      </c>
    </row>
    <row r="797" spans="9:10" ht="16.5" x14ac:dyDescent="0.2">
      <c r="I797" s="14">
        <v>793</v>
      </c>
      <c r="J797" s="18">
        <f>INDEX(节奏规划!$C$6:$C$105,MATCH(I797,节奏规划!$B$5:$B$105,1))</f>
        <v>1.25E-3</v>
      </c>
    </row>
    <row r="798" spans="9:10" ht="16.5" x14ac:dyDescent="0.2">
      <c r="I798" s="14">
        <v>794</v>
      </c>
      <c r="J798" s="18">
        <f>INDEX(节奏规划!$C$6:$C$105,MATCH(I798,节奏规划!$B$5:$B$105,1))</f>
        <v>1.25E-3</v>
      </c>
    </row>
    <row r="799" spans="9:10" ht="16.5" x14ac:dyDescent="0.2">
      <c r="I799" s="14">
        <v>795</v>
      </c>
      <c r="J799" s="18">
        <f>INDEX(节奏规划!$C$6:$C$105,MATCH(I799,节奏规划!$B$5:$B$105,1))</f>
        <v>1.25E-3</v>
      </c>
    </row>
    <row r="800" spans="9:10" ht="16.5" x14ac:dyDescent="0.2">
      <c r="I800" s="14">
        <v>796</v>
      </c>
      <c r="J800" s="18">
        <f>INDEX(节奏规划!$C$6:$C$105,MATCH(I800,节奏规划!$B$5:$B$105,1))</f>
        <v>1.25E-3</v>
      </c>
    </row>
    <row r="801" spans="9:10" ht="16.5" x14ac:dyDescent="0.2">
      <c r="I801" s="14">
        <v>797</v>
      </c>
      <c r="J801" s="18">
        <f>INDEX(节奏规划!$C$6:$C$105,MATCH(I801,节奏规划!$B$5:$B$105,1))</f>
        <v>1.25E-3</v>
      </c>
    </row>
    <row r="802" spans="9:10" ht="16.5" x14ac:dyDescent="0.2">
      <c r="I802" s="14">
        <v>798</v>
      </c>
      <c r="J802" s="18">
        <f>INDEX(节奏规划!$C$6:$C$105,MATCH(I802,节奏规划!$B$5:$B$105,1))</f>
        <v>1.25E-3</v>
      </c>
    </row>
    <row r="803" spans="9:10" ht="16.5" x14ac:dyDescent="0.2">
      <c r="I803" s="14">
        <v>799</v>
      </c>
      <c r="J803" s="18">
        <f>INDEX(节奏规划!$C$6:$C$105,MATCH(I803,节奏规划!$B$5:$B$105,1))</f>
        <v>1.25E-3</v>
      </c>
    </row>
    <row r="804" spans="9:10" ht="16.5" x14ac:dyDescent="0.2">
      <c r="I804" s="14">
        <v>800</v>
      </c>
      <c r="J804" s="18">
        <f>INDEX(节奏规划!$C$6:$C$105,MATCH(I804,节奏规划!$B$5:$B$105,1))</f>
        <v>1.2195121951219512E-3</v>
      </c>
    </row>
    <row r="805" spans="9:10" ht="16.5" x14ac:dyDescent="0.2">
      <c r="I805" s="14">
        <v>801</v>
      </c>
      <c r="J805" s="18">
        <f>INDEX(节奏规划!$C$6:$C$105,MATCH(I805,节奏规划!$B$5:$B$105,1))</f>
        <v>1.2195121951219512E-3</v>
      </c>
    </row>
    <row r="806" spans="9:10" ht="16.5" x14ac:dyDescent="0.2">
      <c r="I806" s="14">
        <v>802</v>
      </c>
      <c r="J806" s="18">
        <f>INDEX(节奏规划!$C$6:$C$105,MATCH(I806,节奏规划!$B$5:$B$105,1))</f>
        <v>1.2195121951219512E-3</v>
      </c>
    </row>
    <row r="807" spans="9:10" ht="16.5" x14ac:dyDescent="0.2">
      <c r="I807" s="14">
        <v>803</v>
      </c>
      <c r="J807" s="18">
        <f>INDEX(节奏规划!$C$6:$C$105,MATCH(I807,节奏规划!$B$5:$B$105,1))</f>
        <v>1.2195121951219512E-3</v>
      </c>
    </row>
    <row r="808" spans="9:10" ht="16.5" x14ac:dyDescent="0.2">
      <c r="I808" s="14">
        <v>804</v>
      </c>
      <c r="J808" s="18">
        <f>INDEX(节奏规划!$C$6:$C$105,MATCH(I808,节奏规划!$B$5:$B$105,1))</f>
        <v>1.2195121951219512E-3</v>
      </c>
    </row>
    <row r="809" spans="9:10" ht="16.5" x14ac:dyDescent="0.2">
      <c r="I809" s="14">
        <v>805</v>
      </c>
      <c r="J809" s="18">
        <f>INDEX(节奏规划!$C$6:$C$105,MATCH(I809,节奏规划!$B$5:$B$105,1))</f>
        <v>1.2195121951219512E-3</v>
      </c>
    </row>
    <row r="810" spans="9:10" ht="16.5" x14ac:dyDescent="0.2">
      <c r="I810" s="14">
        <v>806</v>
      </c>
      <c r="J810" s="18">
        <f>INDEX(节奏规划!$C$6:$C$105,MATCH(I810,节奏规划!$B$5:$B$105,1))</f>
        <v>1.2195121951219512E-3</v>
      </c>
    </row>
    <row r="811" spans="9:10" ht="16.5" x14ac:dyDescent="0.2">
      <c r="I811" s="14">
        <v>807</v>
      </c>
      <c r="J811" s="18">
        <f>INDEX(节奏规划!$C$6:$C$105,MATCH(I811,节奏规划!$B$5:$B$105,1))</f>
        <v>1.2195121951219512E-3</v>
      </c>
    </row>
    <row r="812" spans="9:10" ht="16.5" x14ac:dyDescent="0.2">
      <c r="I812" s="14">
        <v>808</v>
      </c>
      <c r="J812" s="18">
        <f>INDEX(节奏规划!$C$6:$C$105,MATCH(I812,节奏规划!$B$5:$B$105,1))</f>
        <v>1.2195121951219512E-3</v>
      </c>
    </row>
    <row r="813" spans="9:10" ht="16.5" x14ac:dyDescent="0.2">
      <c r="I813" s="14">
        <v>809</v>
      </c>
      <c r="J813" s="18">
        <f>INDEX(节奏规划!$C$6:$C$105,MATCH(I813,节奏规划!$B$5:$B$105,1))</f>
        <v>1.2195121951219512E-3</v>
      </c>
    </row>
    <row r="814" spans="9:10" ht="16.5" x14ac:dyDescent="0.2">
      <c r="I814" s="14">
        <v>810</v>
      </c>
      <c r="J814" s="18">
        <f>INDEX(节奏规划!$C$6:$C$105,MATCH(I814,节奏规划!$B$5:$B$105,1))</f>
        <v>1.2195121951219512E-3</v>
      </c>
    </row>
    <row r="815" spans="9:10" ht="16.5" x14ac:dyDescent="0.2">
      <c r="I815" s="14">
        <v>811</v>
      </c>
      <c r="J815" s="18">
        <f>INDEX(节奏规划!$C$6:$C$105,MATCH(I815,节奏规划!$B$5:$B$105,1))</f>
        <v>1.2195121951219512E-3</v>
      </c>
    </row>
    <row r="816" spans="9:10" ht="16.5" x14ac:dyDescent="0.2">
      <c r="I816" s="14">
        <v>812</v>
      </c>
      <c r="J816" s="18">
        <f>INDEX(节奏规划!$C$6:$C$105,MATCH(I816,节奏规划!$B$5:$B$105,1))</f>
        <v>1.2195121951219512E-3</v>
      </c>
    </row>
    <row r="817" spans="9:10" ht="16.5" x14ac:dyDescent="0.2">
      <c r="I817" s="14">
        <v>813</v>
      </c>
      <c r="J817" s="18">
        <f>INDEX(节奏规划!$C$6:$C$105,MATCH(I817,节奏规划!$B$5:$B$105,1))</f>
        <v>1.2195121951219512E-3</v>
      </c>
    </row>
    <row r="818" spans="9:10" ht="16.5" x14ac:dyDescent="0.2">
      <c r="I818" s="14">
        <v>814</v>
      </c>
      <c r="J818" s="18">
        <f>INDEX(节奏规划!$C$6:$C$105,MATCH(I818,节奏规划!$B$5:$B$105,1))</f>
        <v>1.2195121951219512E-3</v>
      </c>
    </row>
    <row r="819" spans="9:10" ht="16.5" x14ac:dyDescent="0.2">
      <c r="I819" s="14">
        <v>815</v>
      </c>
      <c r="J819" s="18">
        <f>INDEX(节奏规划!$C$6:$C$105,MATCH(I819,节奏规划!$B$5:$B$105,1))</f>
        <v>1.2195121951219512E-3</v>
      </c>
    </row>
    <row r="820" spans="9:10" ht="16.5" x14ac:dyDescent="0.2">
      <c r="I820" s="14">
        <v>816</v>
      </c>
      <c r="J820" s="18">
        <f>INDEX(节奏规划!$C$6:$C$105,MATCH(I820,节奏规划!$B$5:$B$105,1))</f>
        <v>1.2195121951219512E-3</v>
      </c>
    </row>
    <row r="821" spans="9:10" ht="16.5" x14ac:dyDescent="0.2">
      <c r="I821" s="14">
        <v>817</v>
      </c>
      <c r="J821" s="18">
        <f>INDEX(节奏规划!$C$6:$C$105,MATCH(I821,节奏规划!$B$5:$B$105,1))</f>
        <v>1.2195121951219512E-3</v>
      </c>
    </row>
    <row r="822" spans="9:10" ht="16.5" x14ac:dyDescent="0.2">
      <c r="I822" s="14">
        <v>818</v>
      </c>
      <c r="J822" s="18">
        <f>INDEX(节奏规划!$C$6:$C$105,MATCH(I822,节奏规划!$B$5:$B$105,1))</f>
        <v>1.2195121951219512E-3</v>
      </c>
    </row>
    <row r="823" spans="9:10" ht="16.5" x14ac:dyDescent="0.2">
      <c r="I823" s="14">
        <v>819</v>
      </c>
      <c r="J823" s="18">
        <f>INDEX(节奏规划!$C$6:$C$105,MATCH(I823,节奏规划!$B$5:$B$105,1))</f>
        <v>1.2195121951219512E-3</v>
      </c>
    </row>
    <row r="824" spans="9:10" ht="16.5" x14ac:dyDescent="0.2">
      <c r="I824" s="14">
        <v>820</v>
      </c>
      <c r="J824" s="18">
        <f>INDEX(节奏规划!$C$6:$C$105,MATCH(I824,节奏规划!$B$5:$B$105,1))</f>
        <v>1.1904761904761906E-3</v>
      </c>
    </row>
    <row r="825" spans="9:10" ht="16.5" x14ac:dyDescent="0.2">
      <c r="I825" s="14">
        <v>821</v>
      </c>
      <c r="J825" s="18">
        <f>INDEX(节奏规划!$C$6:$C$105,MATCH(I825,节奏规划!$B$5:$B$105,1))</f>
        <v>1.1904761904761906E-3</v>
      </c>
    </row>
    <row r="826" spans="9:10" ht="16.5" x14ac:dyDescent="0.2">
      <c r="I826" s="14">
        <v>822</v>
      </c>
      <c r="J826" s="18">
        <f>INDEX(节奏规划!$C$6:$C$105,MATCH(I826,节奏规划!$B$5:$B$105,1))</f>
        <v>1.1904761904761906E-3</v>
      </c>
    </row>
    <row r="827" spans="9:10" ht="16.5" x14ac:dyDescent="0.2">
      <c r="I827" s="14">
        <v>823</v>
      </c>
      <c r="J827" s="18">
        <f>INDEX(节奏规划!$C$6:$C$105,MATCH(I827,节奏规划!$B$5:$B$105,1))</f>
        <v>1.1904761904761906E-3</v>
      </c>
    </row>
    <row r="828" spans="9:10" ht="16.5" x14ac:dyDescent="0.2">
      <c r="I828" s="14">
        <v>824</v>
      </c>
      <c r="J828" s="18">
        <f>INDEX(节奏规划!$C$6:$C$105,MATCH(I828,节奏规划!$B$5:$B$105,1))</f>
        <v>1.1904761904761906E-3</v>
      </c>
    </row>
    <row r="829" spans="9:10" ht="16.5" x14ac:dyDescent="0.2">
      <c r="I829" s="14">
        <v>825</v>
      </c>
      <c r="J829" s="18">
        <f>INDEX(节奏规划!$C$6:$C$105,MATCH(I829,节奏规划!$B$5:$B$105,1))</f>
        <v>1.1904761904761906E-3</v>
      </c>
    </row>
    <row r="830" spans="9:10" ht="16.5" x14ac:dyDescent="0.2">
      <c r="I830" s="14">
        <v>826</v>
      </c>
      <c r="J830" s="18">
        <f>INDEX(节奏规划!$C$6:$C$105,MATCH(I830,节奏规划!$B$5:$B$105,1))</f>
        <v>1.1904761904761906E-3</v>
      </c>
    </row>
    <row r="831" spans="9:10" ht="16.5" x14ac:dyDescent="0.2">
      <c r="I831" s="14">
        <v>827</v>
      </c>
      <c r="J831" s="18">
        <f>INDEX(节奏规划!$C$6:$C$105,MATCH(I831,节奏规划!$B$5:$B$105,1))</f>
        <v>1.1904761904761906E-3</v>
      </c>
    </row>
    <row r="832" spans="9:10" ht="16.5" x14ac:dyDescent="0.2">
      <c r="I832" s="14">
        <v>828</v>
      </c>
      <c r="J832" s="18">
        <f>INDEX(节奏规划!$C$6:$C$105,MATCH(I832,节奏规划!$B$5:$B$105,1))</f>
        <v>1.1904761904761906E-3</v>
      </c>
    </row>
    <row r="833" spans="9:10" ht="16.5" x14ac:dyDescent="0.2">
      <c r="I833" s="14">
        <v>829</v>
      </c>
      <c r="J833" s="18">
        <f>INDEX(节奏规划!$C$6:$C$105,MATCH(I833,节奏规划!$B$5:$B$105,1))</f>
        <v>1.1904761904761906E-3</v>
      </c>
    </row>
    <row r="834" spans="9:10" ht="16.5" x14ac:dyDescent="0.2">
      <c r="I834" s="14">
        <v>830</v>
      </c>
      <c r="J834" s="18">
        <f>INDEX(节奏规划!$C$6:$C$105,MATCH(I834,节奏规划!$B$5:$B$105,1))</f>
        <v>1.1904761904761906E-3</v>
      </c>
    </row>
    <row r="835" spans="9:10" ht="16.5" x14ac:dyDescent="0.2">
      <c r="I835" s="14">
        <v>831</v>
      </c>
      <c r="J835" s="18">
        <f>INDEX(节奏规划!$C$6:$C$105,MATCH(I835,节奏规划!$B$5:$B$105,1))</f>
        <v>1.1904761904761906E-3</v>
      </c>
    </row>
    <row r="836" spans="9:10" ht="16.5" x14ac:dyDescent="0.2">
      <c r="I836" s="14">
        <v>832</v>
      </c>
      <c r="J836" s="18">
        <f>INDEX(节奏规划!$C$6:$C$105,MATCH(I836,节奏规划!$B$5:$B$105,1))</f>
        <v>1.1904761904761906E-3</v>
      </c>
    </row>
    <row r="837" spans="9:10" ht="16.5" x14ac:dyDescent="0.2">
      <c r="I837" s="14">
        <v>833</v>
      </c>
      <c r="J837" s="18">
        <f>INDEX(节奏规划!$C$6:$C$105,MATCH(I837,节奏规划!$B$5:$B$105,1))</f>
        <v>1.1904761904761906E-3</v>
      </c>
    </row>
    <row r="838" spans="9:10" ht="16.5" x14ac:dyDescent="0.2">
      <c r="I838" s="14">
        <v>834</v>
      </c>
      <c r="J838" s="18">
        <f>INDEX(节奏规划!$C$6:$C$105,MATCH(I838,节奏规划!$B$5:$B$105,1))</f>
        <v>1.1904761904761906E-3</v>
      </c>
    </row>
    <row r="839" spans="9:10" ht="16.5" x14ac:dyDescent="0.2">
      <c r="I839" s="14">
        <v>835</v>
      </c>
      <c r="J839" s="18">
        <f>INDEX(节奏规划!$C$6:$C$105,MATCH(I839,节奏规划!$B$5:$B$105,1))</f>
        <v>1.1904761904761906E-3</v>
      </c>
    </row>
    <row r="840" spans="9:10" ht="16.5" x14ac:dyDescent="0.2">
      <c r="I840" s="14">
        <v>836</v>
      </c>
      <c r="J840" s="18">
        <f>INDEX(节奏规划!$C$6:$C$105,MATCH(I840,节奏规划!$B$5:$B$105,1))</f>
        <v>1.1904761904761906E-3</v>
      </c>
    </row>
    <row r="841" spans="9:10" ht="16.5" x14ac:dyDescent="0.2">
      <c r="I841" s="14">
        <v>837</v>
      </c>
      <c r="J841" s="18">
        <f>INDEX(节奏规划!$C$6:$C$105,MATCH(I841,节奏规划!$B$5:$B$105,1))</f>
        <v>1.1904761904761906E-3</v>
      </c>
    </row>
    <row r="842" spans="9:10" ht="16.5" x14ac:dyDescent="0.2">
      <c r="I842" s="14">
        <v>838</v>
      </c>
      <c r="J842" s="18">
        <f>INDEX(节奏规划!$C$6:$C$105,MATCH(I842,节奏规划!$B$5:$B$105,1))</f>
        <v>1.1904761904761906E-3</v>
      </c>
    </row>
    <row r="843" spans="9:10" ht="16.5" x14ac:dyDescent="0.2">
      <c r="I843" s="14">
        <v>839</v>
      </c>
      <c r="J843" s="18">
        <f>INDEX(节奏规划!$C$6:$C$105,MATCH(I843,节奏规划!$B$5:$B$105,1))</f>
        <v>1.1904761904761906E-3</v>
      </c>
    </row>
    <row r="844" spans="9:10" ht="16.5" x14ac:dyDescent="0.2">
      <c r="I844" s="14">
        <v>840</v>
      </c>
      <c r="J844" s="18">
        <f>INDEX(节奏规划!$C$6:$C$105,MATCH(I844,节奏规划!$B$5:$B$105,1))</f>
        <v>1.1627906976744186E-3</v>
      </c>
    </row>
    <row r="845" spans="9:10" ht="16.5" x14ac:dyDescent="0.2">
      <c r="I845" s="14">
        <v>841</v>
      </c>
      <c r="J845" s="18">
        <f>INDEX(节奏规划!$C$6:$C$105,MATCH(I845,节奏规划!$B$5:$B$105,1))</f>
        <v>1.1627906976744186E-3</v>
      </c>
    </row>
    <row r="846" spans="9:10" ht="16.5" x14ac:dyDescent="0.2">
      <c r="I846" s="14">
        <v>842</v>
      </c>
      <c r="J846" s="18">
        <f>INDEX(节奏规划!$C$6:$C$105,MATCH(I846,节奏规划!$B$5:$B$105,1))</f>
        <v>1.1627906976744186E-3</v>
      </c>
    </row>
    <row r="847" spans="9:10" ht="16.5" x14ac:dyDescent="0.2">
      <c r="I847" s="14">
        <v>843</v>
      </c>
      <c r="J847" s="18">
        <f>INDEX(节奏规划!$C$6:$C$105,MATCH(I847,节奏规划!$B$5:$B$105,1))</f>
        <v>1.1627906976744186E-3</v>
      </c>
    </row>
    <row r="848" spans="9:10" ht="16.5" x14ac:dyDescent="0.2">
      <c r="I848" s="14">
        <v>844</v>
      </c>
      <c r="J848" s="18">
        <f>INDEX(节奏规划!$C$6:$C$105,MATCH(I848,节奏规划!$B$5:$B$105,1))</f>
        <v>1.1627906976744186E-3</v>
      </c>
    </row>
    <row r="849" spans="9:10" ht="16.5" x14ac:dyDescent="0.2">
      <c r="I849" s="14">
        <v>845</v>
      </c>
      <c r="J849" s="18">
        <f>INDEX(节奏规划!$C$6:$C$105,MATCH(I849,节奏规划!$B$5:$B$105,1))</f>
        <v>1.1627906976744186E-3</v>
      </c>
    </row>
    <row r="850" spans="9:10" ht="16.5" x14ac:dyDescent="0.2">
      <c r="I850" s="14">
        <v>846</v>
      </c>
      <c r="J850" s="18">
        <f>INDEX(节奏规划!$C$6:$C$105,MATCH(I850,节奏规划!$B$5:$B$105,1))</f>
        <v>1.1627906976744186E-3</v>
      </c>
    </row>
    <row r="851" spans="9:10" ht="16.5" x14ac:dyDescent="0.2">
      <c r="I851" s="14">
        <v>847</v>
      </c>
      <c r="J851" s="18">
        <f>INDEX(节奏规划!$C$6:$C$105,MATCH(I851,节奏规划!$B$5:$B$105,1))</f>
        <v>1.1627906976744186E-3</v>
      </c>
    </row>
    <row r="852" spans="9:10" ht="16.5" x14ac:dyDescent="0.2">
      <c r="I852" s="14">
        <v>848</v>
      </c>
      <c r="J852" s="18">
        <f>INDEX(节奏规划!$C$6:$C$105,MATCH(I852,节奏规划!$B$5:$B$105,1))</f>
        <v>1.1627906976744186E-3</v>
      </c>
    </row>
    <row r="853" spans="9:10" ht="16.5" x14ac:dyDescent="0.2">
      <c r="I853" s="14">
        <v>849</v>
      </c>
      <c r="J853" s="18">
        <f>INDEX(节奏规划!$C$6:$C$105,MATCH(I853,节奏规划!$B$5:$B$105,1))</f>
        <v>1.1627906976744186E-3</v>
      </c>
    </row>
    <row r="854" spans="9:10" ht="16.5" x14ac:dyDescent="0.2">
      <c r="I854" s="14">
        <v>850</v>
      </c>
      <c r="J854" s="18">
        <f>INDEX(节奏规划!$C$6:$C$105,MATCH(I854,节奏规划!$B$5:$B$105,1))</f>
        <v>1.1627906976744186E-3</v>
      </c>
    </row>
    <row r="855" spans="9:10" ht="16.5" x14ac:dyDescent="0.2">
      <c r="I855" s="14">
        <v>851</v>
      </c>
      <c r="J855" s="18">
        <f>INDEX(节奏规划!$C$6:$C$105,MATCH(I855,节奏规划!$B$5:$B$105,1))</f>
        <v>1.1627906976744186E-3</v>
      </c>
    </row>
    <row r="856" spans="9:10" ht="16.5" x14ac:dyDescent="0.2">
      <c r="I856" s="14">
        <v>852</v>
      </c>
      <c r="J856" s="18">
        <f>INDEX(节奏规划!$C$6:$C$105,MATCH(I856,节奏规划!$B$5:$B$105,1))</f>
        <v>1.1627906976744186E-3</v>
      </c>
    </row>
    <row r="857" spans="9:10" ht="16.5" x14ac:dyDescent="0.2">
      <c r="I857" s="14">
        <v>853</v>
      </c>
      <c r="J857" s="18">
        <f>INDEX(节奏规划!$C$6:$C$105,MATCH(I857,节奏规划!$B$5:$B$105,1))</f>
        <v>1.1627906976744186E-3</v>
      </c>
    </row>
    <row r="858" spans="9:10" ht="16.5" x14ac:dyDescent="0.2">
      <c r="I858" s="14">
        <v>854</v>
      </c>
      <c r="J858" s="18">
        <f>INDEX(节奏规划!$C$6:$C$105,MATCH(I858,节奏规划!$B$5:$B$105,1))</f>
        <v>1.1627906976744186E-3</v>
      </c>
    </row>
    <row r="859" spans="9:10" ht="16.5" x14ac:dyDescent="0.2">
      <c r="I859" s="14">
        <v>855</v>
      </c>
      <c r="J859" s="18">
        <f>INDEX(节奏规划!$C$6:$C$105,MATCH(I859,节奏规划!$B$5:$B$105,1))</f>
        <v>1.1627906976744186E-3</v>
      </c>
    </row>
    <row r="860" spans="9:10" ht="16.5" x14ac:dyDescent="0.2">
      <c r="I860" s="14">
        <v>856</v>
      </c>
      <c r="J860" s="18">
        <f>INDEX(节奏规划!$C$6:$C$105,MATCH(I860,节奏规划!$B$5:$B$105,1))</f>
        <v>1.1627906976744186E-3</v>
      </c>
    </row>
    <row r="861" spans="9:10" ht="16.5" x14ac:dyDescent="0.2">
      <c r="I861" s="14">
        <v>857</v>
      </c>
      <c r="J861" s="18">
        <f>INDEX(节奏规划!$C$6:$C$105,MATCH(I861,节奏规划!$B$5:$B$105,1))</f>
        <v>1.1627906976744186E-3</v>
      </c>
    </row>
    <row r="862" spans="9:10" ht="16.5" x14ac:dyDescent="0.2">
      <c r="I862" s="14">
        <v>858</v>
      </c>
      <c r="J862" s="18">
        <f>INDEX(节奏规划!$C$6:$C$105,MATCH(I862,节奏规划!$B$5:$B$105,1))</f>
        <v>1.1627906976744186E-3</v>
      </c>
    </row>
    <row r="863" spans="9:10" ht="16.5" x14ac:dyDescent="0.2">
      <c r="I863" s="14">
        <v>859</v>
      </c>
      <c r="J863" s="18">
        <f>INDEX(节奏规划!$C$6:$C$105,MATCH(I863,节奏规划!$B$5:$B$105,1))</f>
        <v>1.1627906976744186E-3</v>
      </c>
    </row>
    <row r="864" spans="9:10" ht="16.5" x14ac:dyDescent="0.2">
      <c r="I864" s="14">
        <v>860</v>
      </c>
      <c r="J864" s="18">
        <f>INDEX(节奏规划!$C$6:$C$105,MATCH(I864,节奏规划!$B$5:$B$105,1))</f>
        <v>1.1363636363636363E-3</v>
      </c>
    </row>
    <row r="865" spans="9:10" ht="16.5" x14ac:dyDescent="0.2">
      <c r="I865" s="14">
        <v>861</v>
      </c>
      <c r="J865" s="18">
        <f>INDEX(节奏规划!$C$6:$C$105,MATCH(I865,节奏规划!$B$5:$B$105,1))</f>
        <v>1.1363636363636363E-3</v>
      </c>
    </row>
    <row r="866" spans="9:10" ht="16.5" x14ac:dyDescent="0.2">
      <c r="I866" s="14">
        <v>862</v>
      </c>
      <c r="J866" s="18">
        <f>INDEX(节奏规划!$C$6:$C$105,MATCH(I866,节奏规划!$B$5:$B$105,1))</f>
        <v>1.1363636363636363E-3</v>
      </c>
    </row>
    <row r="867" spans="9:10" ht="16.5" x14ac:dyDescent="0.2">
      <c r="I867" s="14">
        <v>863</v>
      </c>
      <c r="J867" s="18">
        <f>INDEX(节奏规划!$C$6:$C$105,MATCH(I867,节奏规划!$B$5:$B$105,1))</f>
        <v>1.1363636363636363E-3</v>
      </c>
    </row>
    <row r="868" spans="9:10" ht="16.5" x14ac:dyDescent="0.2">
      <c r="I868" s="14">
        <v>864</v>
      </c>
      <c r="J868" s="18">
        <f>INDEX(节奏规划!$C$6:$C$105,MATCH(I868,节奏规划!$B$5:$B$105,1))</f>
        <v>1.1363636363636363E-3</v>
      </c>
    </row>
    <row r="869" spans="9:10" ht="16.5" x14ac:dyDescent="0.2">
      <c r="I869" s="14">
        <v>865</v>
      </c>
      <c r="J869" s="18">
        <f>INDEX(节奏规划!$C$6:$C$105,MATCH(I869,节奏规划!$B$5:$B$105,1))</f>
        <v>1.1363636363636363E-3</v>
      </c>
    </row>
    <row r="870" spans="9:10" ht="16.5" x14ac:dyDescent="0.2">
      <c r="I870" s="14">
        <v>866</v>
      </c>
      <c r="J870" s="18">
        <f>INDEX(节奏规划!$C$6:$C$105,MATCH(I870,节奏规划!$B$5:$B$105,1))</f>
        <v>1.1363636363636363E-3</v>
      </c>
    </row>
    <row r="871" spans="9:10" ht="16.5" x14ac:dyDescent="0.2">
      <c r="I871" s="14">
        <v>867</v>
      </c>
      <c r="J871" s="18">
        <f>INDEX(节奏规划!$C$6:$C$105,MATCH(I871,节奏规划!$B$5:$B$105,1))</f>
        <v>1.1363636363636363E-3</v>
      </c>
    </row>
    <row r="872" spans="9:10" ht="16.5" x14ac:dyDescent="0.2">
      <c r="I872" s="14">
        <v>868</v>
      </c>
      <c r="J872" s="18">
        <f>INDEX(节奏规划!$C$6:$C$105,MATCH(I872,节奏规划!$B$5:$B$105,1))</f>
        <v>1.1363636363636363E-3</v>
      </c>
    </row>
    <row r="873" spans="9:10" ht="16.5" x14ac:dyDescent="0.2">
      <c r="I873" s="14">
        <v>869</v>
      </c>
      <c r="J873" s="18">
        <f>INDEX(节奏规划!$C$6:$C$105,MATCH(I873,节奏规划!$B$5:$B$105,1))</f>
        <v>1.1363636363636363E-3</v>
      </c>
    </row>
    <row r="874" spans="9:10" ht="16.5" x14ac:dyDescent="0.2">
      <c r="I874" s="14">
        <v>870</v>
      </c>
      <c r="J874" s="18">
        <f>INDEX(节奏规划!$C$6:$C$105,MATCH(I874,节奏规划!$B$5:$B$105,1))</f>
        <v>1.1363636363636363E-3</v>
      </c>
    </row>
    <row r="875" spans="9:10" ht="16.5" x14ac:dyDescent="0.2">
      <c r="I875" s="14">
        <v>871</v>
      </c>
      <c r="J875" s="18">
        <f>INDEX(节奏规划!$C$6:$C$105,MATCH(I875,节奏规划!$B$5:$B$105,1))</f>
        <v>1.1363636363636363E-3</v>
      </c>
    </row>
    <row r="876" spans="9:10" ht="16.5" x14ac:dyDescent="0.2">
      <c r="I876" s="14">
        <v>872</v>
      </c>
      <c r="J876" s="18">
        <f>INDEX(节奏规划!$C$6:$C$105,MATCH(I876,节奏规划!$B$5:$B$105,1))</f>
        <v>1.1363636363636363E-3</v>
      </c>
    </row>
    <row r="877" spans="9:10" ht="16.5" x14ac:dyDescent="0.2">
      <c r="I877" s="14">
        <v>873</v>
      </c>
      <c r="J877" s="18">
        <f>INDEX(节奏规划!$C$6:$C$105,MATCH(I877,节奏规划!$B$5:$B$105,1))</f>
        <v>1.1363636363636363E-3</v>
      </c>
    </row>
    <row r="878" spans="9:10" ht="16.5" x14ac:dyDescent="0.2">
      <c r="I878" s="14">
        <v>874</v>
      </c>
      <c r="J878" s="18">
        <f>INDEX(节奏规划!$C$6:$C$105,MATCH(I878,节奏规划!$B$5:$B$105,1))</f>
        <v>1.1363636363636363E-3</v>
      </c>
    </row>
    <row r="879" spans="9:10" ht="16.5" x14ac:dyDescent="0.2">
      <c r="I879" s="14">
        <v>875</v>
      </c>
      <c r="J879" s="18">
        <f>INDEX(节奏规划!$C$6:$C$105,MATCH(I879,节奏规划!$B$5:$B$105,1))</f>
        <v>1.1363636363636363E-3</v>
      </c>
    </row>
    <row r="880" spans="9:10" ht="16.5" x14ac:dyDescent="0.2">
      <c r="I880" s="14">
        <v>876</v>
      </c>
      <c r="J880" s="18">
        <f>INDEX(节奏规划!$C$6:$C$105,MATCH(I880,节奏规划!$B$5:$B$105,1))</f>
        <v>1.1363636363636363E-3</v>
      </c>
    </row>
    <row r="881" spans="9:10" ht="16.5" x14ac:dyDescent="0.2">
      <c r="I881" s="14">
        <v>877</v>
      </c>
      <c r="J881" s="18">
        <f>INDEX(节奏规划!$C$6:$C$105,MATCH(I881,节奏规划!$B$5:$B$105,1))</f>
        <v>1.1363636363636363E-3</v>
      </c>
    </row>
    <row r="882" spans="9:10" ht="16.5" x14ac:dyDescent="0.2">
      <c r="I882" s="14">
        <v>878</v>
      </c>
      <c r="J882" s="18">
        <f>INDEX(节奏规划!$C$6:$C$105,MATCH(I882,节奏规划!$B$5:$B$105,1))</f>
        <v>1.1363636363636363E-3</v>
      </c>
    </row>
    <row r="883" spans="9:10" ht="16.5" x14ac:dyDescent="0.2">
      <c r="I883" s="14">
        <v>879</v>
      </c>
      <c r="J883" s="18">
        <f>INDEX(节奏规划!$C$6:$C$105,MATCH(I883,节奏规划!$B$5:$B$105,1))</f>
        <v>1.1363636363636363E-3</v>
      </c>
    </row>
    <row r="884" spans="9:10" ht="16.5" x14ac:dyDescent="0.2">
      <c r="I884" s="14">
        <v>880</v>
      </c>
      <c r="J884" s="18">
        <f>INDEX(节奏规划!$C$6:$C$105,MATCH(I884,节奏规划!$B$5:$B$105,1))</f>
        <v>1.1111111111111111E-3</v>
      </c>
    </row>
    <row r="885" spans="9:10" ht="16.5" x14ac:dyDescent="0.2">
      <c r="I885" s="14">
        <v>881</v>
      </c>
      <c r="J885" s="18">
        <f>INDEX(节奏规划!$C$6:$C$105,MATCH(I885,节奏规划!$B$5:$B$105,1))</f>
        <v>1.1111111111111111E-3</v>
      </c>
    </row>
    <row r="886" spans="9:10" ht="16.5" x14ac:dyDescent="0.2">
      <c r="I886" s="14">
        <v>882</v>
      </c>
      <c r="J886" s="18">
        <f>INDEX(节奏规划!$C$6:$C$105,MATCH(I886,节奏规划!$B$5:$B$105,1))</f>
        <v>1.1111111111111111E-3</v>
      </c>
    </row>
    <row r="887" spans="9:10" ht="16.5" x14ac:dyDescent="0.2">
      <c r="I887" s="14">
        <v>883</v>
      </c>
      <c r="J887" s="18">
        <f>INDEX(节奏规划!$C$6:$C$105,MATCH(I887,节奏规划!$B$5:$B$105,1))</f>
        <v>1.1111111111111111E-3</v>
      </c>
    </row>
    <row r="888" spans="9:10" ht="16.5" x14ac:dyDescent="0.2">
      <c r="I888" s="14">
        <v>884</v>
      </c>
      <c r="J888" s="18">
        <f>INDEX(节奏规划!$C$6:$C$105,MATCH(I888,节奏规划!$B$5:$B$105,1))</f>
        <v>1.1111111111111111E-3</v>
      </c>
    </row>
    <row r="889" spans="9:10" ht="16.5" x14ac:dyDescent="0.2">
      <c r="I889" s="14">
        <v>885</v>
      </c>
      <c r="J889" s="18">
        <f>INDEX(节奏规划!$C$6:$C$105,MATCH(I889,节奏规划!$B$5:$B$105,1))</f>
        <v>1.1111111111111111E-3</v>
      </c>
    </row>
    <row r="890" spans="9:10" ht="16.5" x14ac:dyDescent="0.2">
      <c r="I890" s="14">
        <v>886</v>
      </c>
      <c r="J890" s="18">
        <f>INDEX(节奏规划!$C$6:$C$105,MATCH(I890,节奏规划!$B$5:$B$105,1))</f>
        <v>1.1111111111111111E-3</v>
      </c>
    </row>
    <row r="891" spans="9:10" ht="16.5" x14ac:dyDescent="0.2">
      <c r="I891" s="14">
        <v>887</v>
      </c>
      <c r="J891" s="18">
        <f>INDEX(节奏规划!$C$6:$C$105,MATCH(I891,节奏规划!$B$5:$B$105,1))</f>
        <v>1.1111111111111111E-3</v>
      </c>
    </row>
    <row r="892" spans="9:10" ht="16.5" x14ac:dyDescent="0.2">
      <c r="I892" s="14">
        <v>888</v>
      </c>
      <c r="J892" s="18">
        <f>INDEX(节奏规划!$C$6:$C$105,MATCH(I892,节奏规划!$B$5:$B$105,1))</f>
        <v>1.1111111111111111E-3</v>
      </c>
    </row>
    <row r="893" spans="9:10" ht="16.5" x14ac:dyDescent="0.2">
      <c r="I893" s="14">
        <v>889</v>
      </c>
      <c r="J893" s="18">
        <f>INDEX(节奏规划!$C$6:$C$105,MATCH(I893,节奏规划!$B$5:$B$105,1))</f>
        <v>1.1111111111111111E-3</v>
      </c>
    </row>
    <row r="894" spans="9:10" ht="16.5" x14ac:dyDescent="0.2">
      <c r="I894" s="14">
        <v>890</v>
      </c>
      <c r="J894" s="18">
        <f>INDEX(节奏规划!$C$6:$C$105,MATCH(I894,节奏规划!$B$5:$B$105,1))</f>
        <v>1.1111111111111111E-3</v>
      </c>
    </row>
    <row r="895" spans="9:10" ht="16.5" x14ac:dyDescent="0.2">
      <c r="I895" s="14">
        <v>891</v>
      </c>
      <c r="J895" s="18">
        <f>INDEX(节奏规划!$C$6:$C$105,MATCH(I895,节奏规划!$B$5:$B$105,1))</f>
        <v>1.1111111111111111E-3</v>
      </c>
    </row>
    <row r="896" spans="9:10" ht="16.5" x14ac:dyDescent="0.2">
      <c r="I896" s="14">
        <v>892</v>
      </c>
      <c r="J896" s="18">
        <f>INDEX(节奏规划!$C$6:$C$105,MATCH(I896,节奏规划!$B$5:$B$105,1))</f>
        <v>1.1111111111111111E-3</v>
      </c>
    </row>
    <row r="897" spans="9:10" ht="16.5" x14ac:dyDescent="0.2">
      <c r="I897" s="14">
        <v>893</v>
      </c>
      <c r="J897" s="18">
        <f>INDEX(节奏规划!$C$6:$C$105,MATCH(I897,节奏规划!$B$5:$B$105,1))</f>
        <v>1.1111111111111111E-3</v>
      </c>
    </row>
    <row r="898" spans="9:10" ht="16.5" x14ac:dyDescent="0.2">
      <c r="I898" s="14">
        <v>894</v>
      </c>
      <c r="J898" s="18">
        <f>INDEX(节奏规划!$C$6:$C$105,MATCH(I898,节奏规划!$B$5:$B$105,1))</f>
        <v>1.1111111111111111E-3</v>
      </c>
    </row>
    <row r="899" spans="9:10" ht="16.5" x14ac:dyDescent="0.2">
      <c r="I899" s="14">
        <v>895</v>
      </c>
      <c r="J899" s="18">
        <f>INDEX(节奏规划!$C$6:$C$105,MATCH(I899,节奏规划!$B$5:$B$105,1))</f>
        <v>1.1111111111111111E-3</v>
      </c>
    </row>
    <row r="900" spans="9:10" ht="16.5" x14ac:dyDescent="0.2">
      <c r="I900" s="14">
        <v>896</v>
      </c>
      <c r="J900" s="18">
        <f>INDEX(节奏规划!$C$6:$C$105,MATCH(I900,节奏规划!$B$5:$B$105,1))</f>
        <v>1.1111111111111111E-3</v>
      </c>
    </row>
    <row r="901" spans="9:10" ht="16.5" x14ac:dyDescent="0.2">
      <c r="I901" s="14">
        <v>897</v>
      </c>
      <c r="J901" s="18">
        <f>INDEX(节奏规划!$C$6:$C$105,MATCH(I901,节奏规划!$B$5:$B$105,1))</f>
        <v>1.1111111111111111E-3</v>
      </c>
    </row>
    <row r="902" spans="9:10" ht="16.5" x14ac:dyDescent="0.2">
      <c r="I902" s="14">
        <v>898</v>
      </c>
      <c r="J902" s="18">
        <f>INDEX(节奏规划!$C$6:$C$105,MATCH(I902,节奏规划!$B$5:$B$105,1))</f>
        <v>1.1111111111111111E-3</v>
      </c>
    </row>
    <row r="903" spans="9:10" ht="16.5" x14ac:dyDescent="0.2">
      <c r="I903" s="14">
        <v>899</v>
      </c>
      <c r="J903" s="18">
        <f>INDEX(节奏规划!$C$6:$C$105,MATCH(I903,节奏规划!$B$5:$B$105,1))</f>
        <v>1.1111111111111111E-3</v>
      </c>
    </row>
    <row r="904" spans="9:10" ht="16.5" x14ac:dyDescent="0.2">
      <c r="I904" s="14">
        <v>900</v>
      </c>
      <c r="J904" s="18">
        <f>INDEX(节奏规划!$C$6:$C$105,MATCH(I904,节奏规划!$B$5:$B$105,1))</f>
        <v>1.0869565217391304E-3</v>
      </c>
    </row>
    <row r="905" spans="9:10" ht="16.5" x14ac:dyDescent="0.2">
      <c r="I905" s="14">
        <v>901</v>
      </c>
      <c r="J905" s="18">
        <f>INDEX(节奏规划!$C$6:$C$105,MATCH(I905,节奏规划!$B$5:$B$105,1))</f>
        <v>1.0869565217391304E-3</v>
      </c>
    </row>
    <row r="906" spans="9:10" ht="16.5" x14ac:dyDescent="0.2">
      <c r="I906" s="14">
        <v>902</v>
      </c>
      <c r="J906" s="18">
        <f>INDEX(节奏规划!$C$6:$C$105,MATCH(I906,节奏规划!$B$5:$B$105,1))</f>
        <v>1.0869565217391304E-3</v>
      </c>
    </row>
    <row r="907" spans="9:10" ht="16.5" x14ac:dyDescent="0.2">
      <c r="I907" s="14">
        <v>903</v>
      </c>
      <c r="J907" s="18">
        <f>INDEX(节奏规划!$C$6:$C$105,MATCH(I907,节奏规划!$B$5:$B$105,1))</f>
        <v>1.0869565217391304E-3</v>
      </c>
    </row>
    <row r="908" spans="9:10" ht="16.5" x14ac:dyDescent="0.2">
      <c r="I908" s="14">
        <v>904</v>
      </c>
      <c r="J908" s="18">
        <f>INDEX(节奏规划!$C$6:$C$105,MATCH(I908,节奏规划!$B$5:$B$105,1))</f>
        <v>1.0869565217391304E-3</v>
      </c>
    </row>
    <row r="909" spans="9:10" ht="16.5" x14ac:dyDescent="0.2">
      <c r="I909" s="14">
        <v>905</v>
      </c>
      <c r="J909" s="18">
        <f>INDEX(节奏规划!$C$6:$C$105,MATCH(I909,节奏规划!$B$5:$B$105,1))</f>
        <v>1.0869565217391304E-3</v>
      </c>
    </row>
    <row r="910" spans="9:10" ht="16.5" x14ac:dyDescent="0.2">
      <c r="I910" s="14">
        <v>906</v>
      </c>
      <c r="J910" s="18">
        <f>INDEX(节奏规划!$C$6:$C$105,MATCH(I910,节奏规划!$B$5:$B$105,1))</f>
        <v>1.0869565217391304E-3</v>
      </c>
    </row>
    <row r="911" spans="9:10" ht="16.5" x14ac:dyDescent="0.2">
      <c r="I911" s="14">
        <v>907</v>
      </c>
      <c r="J911" s="18">
        <f>INDEX(节奏规划!$C$6:$C$105,MATCH(I911,节奏规划!$B$5:$B$105,1))</f>
        <v>1.0869565217391304E-3</v>
      </c>
    </row>
    <row r="912" spans="9:10" ht="16.5" x14ac:dyDescent="0.2">
      <c r="I912" s="14">
        <v>908</v>
      </c>
      <c r="J912" s="18">
        <f>INDEX(节奏规划!$C$6:$C$105,MATCH(I912,节奏规划!$B$5:$B$105,1))</f>
        <v>1.0869565217391304E-3</v>
      </c>
    </row>
    <row r="913" spans="9:10" ht="16.5" x14ac:dyDescent="0.2">
      <c r="I913" s="14">
        <v>909</v>
      </c>
      <c r="J913" s="18">
        <f>INDEX(节奏规划!$C$6:$C$105,MATCH(I913,节奏规划!$B$5:$B$105,1))</f>
        <v>1.0869565217391304E-3</v>
      </c>
    </row>
    <row r="914" spans="9:10" ht="16.5" x14ac:dyDescent="0.2">
      <c r="I914" s="14">
        <v>910</v>
      </c>
      <c r="J914" s="18">
        <f>INDEX(节奏规划!$C$6:$C$105,MATCH(I914,节奏规划!$B$5:$B$105,1))</f>
        <v>1.0869565217391304E-3</v>
      </c>
    </row>
    <row r="915" spans="9:10" ht="16.5" x14ac:dyDescent="0.2">
      <c r="I915" s="14">
        <v>911</v>
      </c>
      <c r="J915" s="18">
        <f>INDEX(节奏规划!$C$6:$C$105,MATCH(I915,节奏规划!$B$5:$B$105,1))</f>
        <v>1.0869565217391304E-3</v>
      </c>
    </row>
    <row r="916" spans="9:10" ht="16.5" x14ac:dyDescent="0.2">
      <c r="I916" s="14">
        <v>912</v>
      </c>
      <c r="J916" s="18">
        <f>INDEX(节奏规划!$C$6:$C$105,MATCH(I916,节奏规划!$B$5:$B$105,1))</f>
        <v>1.0869565217391304E-3</v>
      </c>
    </row>
    <row r="917" spans="9:10" ht="16.5" x14ac:dyDescent="0.2">
      <c r="I917" s="14">
        <v>913</v>
      </c>
      <c r="J917" s="18">
        <f>INDEX(节奏规划!$C$6:$C$105,MATCH(I917,节奏规划!$B$5:$B$105,1))</f>
        <v>1.0869565217391304E-3</v>
      </c>
    </row>
    <row r="918" spans="9:10" ht="16.5" x14ac:dyDescent="0.2">
      <c r="I918" s="14">
        <v>914</v>
      </c>
      <c r="J918" s="18">
        <f>INDEX(节奏规划!$C$6:$C$105,MATCH(I918,节奏规划!$B$5:$B$105,1))</f>
        <v>1.0869565217391304E-3</v>
      </c>
    </row>
    <row r="919" spans="9:10" ht="16.5" x14ac:dyDescent="0.2">
      <c r="I919" s="14">
        <v>915</v>
      </c>
      <c r="J919" s="18">
        <f>INDEX(节奏规划!$C$6:$C$105,MATCH(I919,节奏规划!$B$5:$B$105,1))</f>
        <v>1.0869565217391304E-3</v>
      </c>
    </row>
    <row r="920" spans="9:10" ht="16.5" x14ac:dyDescent="0.2">
      <c r="I920" s="14">
        <v>916</v>
      </c>
      <c r="J920" s="18">
        <f>INDEX(节奏规划!$C$6:$C$105,MATCH(I920,节奏规划!$B$5:$B$105,1))</f>
        <v>1.0869565217391304E-3</v>
      </c>
    </row>
    <row r="921" spans="9:10" ht="16.5" x14ac:dyDescent="0.2">
      <c r="I921" s="14">
        <v>917</v>
      </c>
      <c r="J921" s="18">
        <f>INDEX(节奏规划!$C$6:$C$105,MATCH(I921,节奏规划!$B$5:$B$105,1))</f>
        <v>1.0869565217391304E-3</v>
      </c>
    </row>
    <row r="922" spans="9:10" ht="16.5" x14ac:dyDescent="0.2">
      <c r="I922" s="14">
        <v>918</v>
      </c>
      <c r="J922" s="18">
        <f>INDEX(节奏规划!$C$6:$C$105,MATCH(I922,节奏规划!$B$5:$B$105,1))</f>
        <v>1.0869565217391304E-3</v>
      </c>
    </row>
    <row r="923" spans="9:10" ht="16.5" x14ac:dyDescent="0.2">
      <c r="I923" s="14">
        <v>919</v>
      </c>
      <c r="J923" s="18">
        <f>INDEX(节奏规划!$C$6:$C$105,MATCH(I923,节奏规划!$B$5:$B$105,1))</f>
        <v>1.0869565217391304E-3</v>
      </c>
    </row>
    <row r="924" spans="9:10" ht="16.5" x14ac:dyDescent="0.2">
      <c r="I924" s="14">
        <v>920</v>
      </c>
      <c r="J924" s="18">
        <f>INDEX(节奏规划!$C$6:$C$105,MATCH(I924,节奏规划!$B$5:$B$105,1))</f>
        <v>1.0638297872340426E-3</v>
      </c>
    </row>
    <row r="925" spans="9:10" ht="16.5" x14ac:dyDescent="0.2">
      <c r="I925" s="14">
        <v>921</v>
      </c>
      <c r="J925" s="18">
        <f>INDEX(节奏规划!$C$6:$C$105,MATCH(I925,节奏规划!$B$5:$B$105,1))</f>
        <v>1.0638297872340426E-3</v>
      </c>
    </row>
    <row r="926" spans="9:10" ht="16.5" x14ac:dyDescent="0.2">
      <c r="I926" s="14">
        <v>922</v>
      </c>
      <c r="J926" s="18">
        <f>INDEX(节奏规划!$C$6:$C$105,MATCH(I926,节奏规划!$B$5:$B$105,1))</f>
        <v>1.0638297872340426E-3</v>
      </c>
    </row>
    <row r="927" spans="9:10" ht="16.5" x14ac:dyDescent="0.2">
      <c r="I927" s="14">
        <v>923</v>
      </c>
      <c r="J927" s="18">
        <f>INDEX(节奏规划!$C$6:$C$105,MATCH(I927,节奏规划!$B$5:$B$105,1))</f>
        <v>1.0638297872340426E-3</v>
      </c>
    </row>
    <row r="928" spans="9:10" ht="16.5" x14ac:dyDescent="0.2">
      <c r="I928" s="14">
        <v>924</v>
      </c>
      <c r="J928" s="18">
        <f>INDEX(节奏规划!$C$6:$C$105,MATCH(I928,节奏规划!$B$5:$B$105,1))</f>
        <v>1.0638297872340426E-3</v>
      </c>
    </row>
    <row r="929" spans="9:10" ht="16.5" x14ac:dyDescent="0.2">
      <c r="I929" s="14">
        <v>925</v>
      </c>
      <c r="J929" s="18">
        <f>INDEX(节奏规划!$C$6:$C$105,MATCH(I929,节奏规划!$B$5:$B$105,1))</f>
        <v>1.0638297872340426E-3</v>
      </c>
    </row>
    <row r="930" spans="9:10" ht="16.5" x14ac:dyDescent="0.2">
      <c r="I930" s="14">
        <v>926</v>
      </c>
      <c r="J930" s="18">
        <f>INDEX(节奏规划!$C$6:$C$105,MATCH(I930,节奏规划!$B$5:$B$105,1))</f>
        <v>1.0638297872340426E-3</v>
      </c>
    </row>
    <row r="931" spans="9:10" ht="16.5" x14ac:dyDescent="0.2">
      <c r="I931" s="14">
        <v>927</v>
      </c>
      <c r="J931" s="18">
        <f>INDEX(节奏规划!$C$6:$C$105,MATCH(I931,节奏规划!$B$5:$B$105,1))</f>
        <v>1.0638297872340426E-3</v>
      </c>
    </row>
    <row r="932" spans="9:10" ht="16.5" x14ac:dyDescent="0.2">
      <c r="I932" s="14">
        <v>928</v>
      </c>
      <c r="J932" s="18">
        <f>INDEX(节奏规划!$C$6:$C$105,MATCH(I932,节奏规划!$B$5:$B$105,1))</f>
        <v>1.0638297872340426E-3</v>
      </c>
    </row>
    <row r="933" spans="9:10" ht="16.5" x14ac:dyDescent="0.2">
      <c r="I933" s="14">
        <v>929</v>
      </c>
      <c r="J933" s="18">
        <f>INDEX(节奏规划!$C$6:$C$105,MATCH(I933,节奏规划!$B$5:$B$105,1))</f>
        <v>1.0638297872340426E-3</v>
      </c>
    </row>
    <row r="934" spans="9:10" ht="16.5" x14ac:dyDescent="0.2">
      <c r="I934" s="14">
        <v>930</v>
      </c>
      <c r="J934" s="18">
        <f>INDEX(节奏规划!$C$6:$C$105,MATCH(I934,节奏规划!$B$5:$B$105,1))</f>
        <v>1.0638297872340426E-3</v>
      </c>
    </row>
    <row r="935" spans="9:10" ht="16.5" x14ac:dyDescent="0.2">
      <c r="I935" s="14">
        <v>931</v>
      </c>
      <c r="J935" s="18">
        <f>INDEX(节奏规划!$C$6:$C$105,MATCH(I935,节奏规划!$B$5:$B$105,1))</f>
        <v>1.0638297872340426E-3</v>
      </c>
    </row>
    <row r="936" spans="9:10" ht="16.5" x14ac:dyDescent="0.2">
      <c r="I936" s="14">
        <v>932</v>
      </c>
      <c r="J936" s="18">
        <f>INDEX(节奏规划!$C$6:$C$105,MATCH(I936,节奏规划!$B$5:$B$105,1))</f>
        <v>1.0638297872340426E-3</v>
      </c>
    </row>
    <row r="937" spans="9:10" ht="16.5" x14ac:dyDescent="0.2">
      <c r="I937" s="14">
        <v>933</v>
      </c>
      <c r="J937" s="18">
        <f>INDEX(节奏规划!$C$6:$C$105,MATCH(I937,节奏规划!$B$5:$B$105,1))</f>
        <v>1.0638297872340426E-3</v>
      </c>
    </row>
    <row r="938" spans="9:10" ht="16.5" x14ac:dyDescent="0.2">
      <c r="I938" s="14">
        <v>934</v>
      </c>
      <c r="J938" s="18">
        <f>INDEX(节奏规划!$C$6:$C$105,MATCH(I938,节奏规划!$B$5:$B$105,1))</f>
        <v>1.0638297872340426E-3</v>
      </c>
    </row>
    <row r="939" spans="9:10" ht="16.5" x14ac:dyDescent="0.2">
      <c r="I939" s="14">
        <v>935</v>
      </c>
      <c r="J939" s="18">
        <f>INDEX(节奏规划!$C$6:$C$105,MATCH(I939,节奏规划!$B$5:$B$105,1))</f>
        <v>1.0638297872340426E-3</v>
      </c>
    </row>
    <row r="940" spans="9:10" ht="16.5" x14ac:dyDescent="0.2">
      <c r="I940" s="14">
        <v>936</v>
      </c>
      <c r="J940" s="18">
        <f>INDEX(节奏规划!$C$6:$C$105,MATCH(I940,节奏规划!$B$5:$B$105,1))</f>
        <v>1.0638297872340426E-3</v>
      </c>
    </row>
    <row r="941" spans="9:10" ht="16.5" x14ac:dyDescent="0.2">
      <c r="I941" s="14">
        <v>937</v>
      </c>
      <c r="J941" s="18">
        <f>INDEX(节奏规划!$C$6:$C$105,MATCH(I941,节奏规划!$B$5:$B$105,1))</f>
        <v>1.0638297872340426E-3</v>
      </c>
    </row>
    <row r="942" spans="9:10" ht="16.5" x14ac:dyDescent="0.2">
      <c r="I942" s="14">
        <v>938</v>
      </c>
      <c r="J942" s="18">
        <f>INDEX(节奏规划!$C$6:$C$105,MATCH(I942,节奏规划!$B$5:$B$105,1))</f>
        <v>1.0638297872340426E-3</v>
      </c>
    </row>
    <row r="943" spans="9:10" ht="16.5" x14ac:dyDescent="0.2">
      <c r="I943" s="14">
        <v>939</v>
      </c>
      <c r="J943" s="18">
        <f>INDEX(节奏规划!$C$6:$C$105,MATCH(I943,节奏规划!$B$5:$B$105,1))</f>
        <v>1.0638297872340426E-3</v>
      </c>
    </row>
    <row r="944" spans="9:10" ht="16.5" x14ac:dyDescent="0.2">
      <c r="I944" s="14">
        <v>940</v>
      </c>
      <c r="J944" s="18">
        <f>INDEX(节奏规划!$C$6:$C$105,MATCH(I944,节奏规划!$B$5:$B$105,1))</f>
        <v>1.0416666666666667E-3</v>
      </c>
    </row>
    <row r="945" spans="9:10" ht="16.5" x14ac:dyDescent="0.2">
      <c r="I945" s="14">
        <v>941</v>
      </c>
      <c r="J945" s="18">
        <f>INDEX(节奏规划!$C$6:$C$105,MATCH(I945,节奏规划!$B$5:$B$105,1))</f>
        <v>1.0416666666666667E-3</v>
      </c>
    </row>
    <row r="946" spans="9:10" ht="16.5" x14ac:dyDescent="0.2">
      <c r="I946" s="14">
        <v>942</v>
      </c>
      <c r="J946" s="18">
        <f>INDEX(节奏规划!$C$6:$C$105,MATCH(I946,节奏规划!$B$5:$B$105,1))</f>
        <v>1.0416666666666667E-3</v>
      </c>
    </row>
    <row r="947" spans="9:10" ht="16.5" x14ac:dyDescent="0.2">
      <c r="I947" s="14">
        <v>943</v>
      </c>
      <c r="J947" s="18">
        <f>INDEX(节奏规划!$C$6:$C$105,MATCH(I947,节奏规划!$B$5:$B$105,1))</f>
        <v>1.0416666666666667E-3</v>
      </c>
    </row>
    <row r="948" spans="9:10" ht="16.5" x14ac:dyDescent="0.2">
      <c r="I948" s="14">
        <v>944</v>
      </c>
      <c r="J948" s="18">
        <f>INDEX(节奏规划!$C$6:$C$105,MATCH(I948,节奏规划!$B$5:$B$105,1))</f>
        <v>1.0416666666666667E-3</v>
      </c>
    </row>
    <row r="949" spans="9:10" ht="16.5" x14ac:dyDescent="0.2">
      <c r="I949" s="14">
        <v>945</v>
      </c>
      <c r="J949" s="18">
        <f>INDEX(节奏规划!$C$6:$C$105,MATCH(I949,节奏规划!$B$5:$B$105,1))</f>
        <v>1.0416666666666667E-3</v>
      </c>
    </row>
    <row r="950" spans="9:10" ht="16.5" x14ac:dyDescent="0.2">
      <c r="I950" s="14">
        <v>946</v>
      </c>
      <c r="J950" s="18">
        <f>INDEX(节奏规划!$C$6:$C$105,MATCH(I950,节奏规划!$B$5:$B$105,1))</f>
        <v>1.0416666666666667E-3</v>
      </c>
    </row>
    <row r="951" spans="9:10" ht="16.5" x14ac:dyDescent="0.2">
      <c r="I951" s="14">
        <v>947</v>
      </c>
      <c r="J951" s="18">
        <f>INDEX(节奏规划!$C$6:$C$105,MATCH(I951,节奏规划!$B$5:$B$105,1))</f>
        <v>1.0416666666666667E-3</v>
      </c>
    </row>
    <row r="952" spans="9:10" ht="16.5" x14ac:dyDescent="0.2">
      <c r="I952" s="14">
        <v>948</v>
      </c>
      <c r="J952" s="18">
        <f>INDEX(节奏规划!$C$6:$C$105,MATCH(I952,节奏规划!$B$5:$B$105,1))</f>
        <v>1.0416666666666667E-3</v>
      </c>
    </row>
    <row r="953" spans="9:10" ht="16.5" x14ac:dyDescent="0.2">
      <c r="I953" s="14">
        <v>949</v>
      </c>
      <c r="J953" s="18">
        <f>INDEX(节奏规划!$C$6:$C$105,MATCH(I953,节奏规划!$B$5:$B$105,1))</f>
        <v>1.0416666666666667E-3</v>
      </c>
    </row>
    <row r="954" spans="9:10" ht="16.5" x14ac:dyDescent="0.2">
      <c r="I954" s="14">
        <v>950</v>
      </c>
      <c r="J954" s="18">
        <f>INDEX(节奏规划!$C$6:$C$105,MATCH(I954,节奏规划!$B$5:$B$105,1))</f>
        <v>1.0416666666666667E-3</v>
      </c>
    </row>
    <row r="955" spans="9:10" ht="16.5" x14ac:dyDescent="0.2">
      <c r="I955" s="14">
        <v>951</v>
      </c>
      <c r="J955" s="18">
        <f>INDEX(节奏规划!$C$6:$C$105,MATCH(I955,节奏规划!$B$5:$B$105,1))</f>
        <v>1.0416666666666667E-3</v>
      </c>
    </row>
    <row r="956" spans="9:10" ht="16.5" x14ac:dyDescent="0.2">
      <c r="I956" s="14">
        <v>952</v>
      </c>
      <c r="J956" s="18">
        <f>INDEX(节奏规划!$C$6:$C$105,MATCH(I956,节奏规划!$B$5:$B$105,1))</f>
        <v>1.0416666666666667E-3</v>
      </c>
    </row>
    <row r="957" spans="9:10" ht="16.5" x14ac:dyDescent="0.2">
      <c r="I957" s="14">
        <v>953</v>
      </c>
      <c r="J957" s="18">
        <f>INDEX(节奏规划!$C$6:$C$105,MATCH(I957,节奏规划!$B$5:$B$105,1))</f>
        <v>1.0416666666666667E-3</v>
      </c>
    </row>
    <row r="958" spans="9:10" ht="16.5" x14ac:dyDescent="0.2">
      <c r="I958" s="14">
        <v>954</v>
      </c>
      <c r="J958" s="18">
        <f>INDEX(节奏规划!$C$6:$C$105,MATCH(I958,节奏规划!$B$5:$B$105,1))</f>
        <v>1.0416666666666667E-3</v>
      </c>
    </row>
    <row r="959" spans="9:10" ht="16.5" x14ac:dyDescent="0.2">
      <c r="I959" s="14">
        <v>955</v>
      </c>
      <c r="J959" s="18">
        <f>INDEX(节奏规划!$C$6:$C$105,MATCH(I959,节奏规划!$B$5:$B$105,1))</f>
        <v>1.0416666666666667E-3</v>
      </c>
    </row>
    <row r="960" spans="9:10" ht="16.5" x14ac:dyDescent="0.2">
      <c r="I960" s="14">
        <v>956</v>
      </c>
      <c r="J960" s="18">
        <f>INDEX(节奏规划!$C$6:$C$105,MATCH(I960,节奏规划!$B$5:$B$105,1))</f>
        <v>1.0416666666666667E-3</v>
      </c>
    </row>
    <row r="961" spans="9:10" ht="16.5" x14ac:dyDescent="0.2">
      <c r="I961" s="14">
        <v>957</v>
      </c>
      <c r="J961" s="18">
        <f>INDEX(节奏规划!$C$6:$C$105,MATCH(I961,节奏规划!$B$5:$B$105,1))</f>
        <v>1.0416666666666667E-3</v>
      </c>
    </row>
    <row r="962" spans="9:10" ht="16.5" x14ac:dyDescent="0.2">
      <c r="I962" s="14">
        <v>958</v>
      </c>
      <c r="J962" s="18">
        <f>INDEX(节奏规划!$C$6:$C$105,MATCH(I962,节奏规划!$B$5:$B$105,1))</f>
        <v>1.0416666666666667E-3</v>
      </c>
    </row>
    <row r="963" spans="9:10" ht="16.5" x14ac:dyDescent="0.2">
      <c r="I963" s="14">
        <v>959</v>
      </c>
      <c r="J963" s="18">
        <f>INDEX(节奏规划!$C$6:$C$105,MATCH(I963,节奏规划!$B$5:$B$105,1))</f>
        <v>1.0416666666666667E-3</v>
      </c>
    </row>
    <row r="964" spans="9:10" ht="16.5" x14ac:dyDescent="0.2">
      <c r="I964" s="14">
        <v>960</v>
      </c>
      <c r="J964" s="18">
        <f>INDEX(节奏规划!$C$6:$C$105,MATCH(I964,节奏规划!$B$5:$B$105,1))</f>
        <v>1.0204081632653062E-3</v>
      </c>
    </row>
    <row r="965" spans="9:10" ht="16.5" x14ac:dyDescent="0.2">
      <c r="I965" s="14">
        <v>961</v>
      </c>
      <c r="J965" s="18">
        <f>INDEX(节奏规划!$C$6:$C$105,MATCH(I965,节奏规划!$B$5:$B$105,1))</f>
        <v>1.0204081632653062E-3</v>
      </c>
    </row>
    <row r="966" spans="9:10" ht="16.5" x14ac:dyDescent="0.2">
      <c r="I966" s="14">
        <v>962</v>
      </c>
      <c r="J966" s="18">
        <f>INDEX(节奏规划!$C$6:$C$105,MATCH(I966,节奏规划!$B$5:$B$105,1))</f>
        <v>1.0204081632653062E-3</v>
      </c>
    </row>
    <row r="967" spans="9:10" ht="16.5" x14ac:dyDescent="0.2">
      <c r="I967" s="14">
        <v>963</v>
      </c>
      <c r="J967" s="18">
        <f>INDEX(节奏规划!$C$6:$C$105,MATCH(I967,节奏规划!$B$5:$B$105,1))</f>
        <v>1.0204081632653062E-3</v>
      </c>
    </row>
    <row r="968" spans="9:10" ht="16.5" x14ac:dyDescent="0.2">
      <c r="I968" s="14">
        <v>964</v>
      </c>
      <c r="J968" s="18">
        <f>INDEX(节奏规划!$C$6:$C$105,MATCH(I968,节奏规划!$B$5:$B$105,1))</f>
        <v>1.0204081632653062E-3</v>
      </c>
    </row>
    <row r="969" spans="9:10" ht="16.5" x14ac:dyDescent="0.2">
      <c r="I969" s="14">
        <v>965</v>
      </c>
      <c r="J969" s="18">
        <f>INDEX(节奏规划!$C$6:$C$105,MATCH(I969,节奏规划!$B$5:$B$105,1))</f>
        <v>1.0204081632653062E-3</v>
      </c>
    </row>
    <row r="970" spans="9:10" ht="16.5" x14ac:dyDescent="0.2">
      <c r="I970" s="14">
        <v>966</v>
      </c>
      <c r="J970" s="18">
        <f>INDEX(节奏规划!$C$6:$C$105,MATCH(I970,节奏规划!$B$5:$B$105,1))</f>
        <v>1.0204081632653062E-3</v>
      </c>
    </row>
    <row r="971" spans="9:10" ht="16.5" x14ac:dyDescent="0.2">
      <c r="I971" s="14">
        <v>967</v>
      </c>
      <c r="J971" s="18">
        <f>INDEX(节奏规划!$C$6:$C$105,MATCH(I971,节奏规划!$B$5:$B$105,1))</f>
        <v>1.0204081632653062E-3</v>
      </c>
    </row>
    <row r="972" spans="9:10" ht="16.5" x14ac:dyDescent="0.2">
      <c r="I972" s="14">
        <v>968</v>
      </c>
      <c r="J972" s="18">
        <f>INDEX(节奏规划!$C$6:$C$105,MATCH(I972,节奏规划!$B$5:$B$105,1))</f>
        <v>1.0204081632653062E-3</v>
      </c>
    </row>
    <row r="973" spans="9:10" ht="16.5" x14ac:dyDescent="0.2">
      <c r="I973" s="14">
        <v>969</v>
      </c>
      <c r="J973" s="18">
        <f>INDEX(节奏规划!$C$6:$C$105,MATCH(I973,节奏规划!$B$5:$B$105,1))</f>
        <v>1.0204081632653062E-3</v>
      </c>
    </row>
    <row r="974" spans="9:10" ht="16.5" x14ac:dyDescent="0.2">
      <c r="I974" s="14">
        <v>970</v>
      </c>
      <c r="J974" s="18">
        <f>INDEX(节奏规划!$C$6:$C$105,MATCH(I974,节奏规划!$B$5:$B$105,1))</f>
        <v>1.0204081632653062E-3</v>
      </c>
    </row>
    <row r="975" spans="9:10" ht="16.5" x14ac:dyDescent="0.2">
      <c r="I975" s="14">
        <v>971</v>
      </c>
      <c r="J975" s="18">
        <f>INDEX(节奏规划!$C$6:$C$105,MATCH(I975,节奏规划!$B$5:$B$105,1))</f>
        <v>1.0204081632653062E-3</v>
      </c>
    </row>
    <row r="976" spans="9:10" ht="16.5" x14ac:dyDescent="0.2">
      <c r="I976" s="14">
        <v>972</v>
      </c>
      <c r="J976" s="18">
        <f>INDEX(节奏规划!$C$6:$C$105,MATCH(I976,节奏规划!$B$5:$B$105,1))</f>
        <v>1.0204081632653062E-3</v>
      </c>
    </row>
    <row r="977" spans="9:10" ht="16.5" x14ac:dyDescent="0.2">
      <c r="I977" s="14">
        <v>973</v>
      </c>
      <c r="J977" s="18">
        <f>INDEX(节奏规划!$C$6:$C$105,MATCH(I977,节奏规划!$B$5:$B$105,1))</f>
        <v>1.0204081632653062E-3</v>
      </c>
    </row>
    <row r="978" spans="9:10" ht="16.5" x14ac:dyDescent="0.2">
      <c r="I978" s="14">
        <v>974</v>
      </c>
      <c r="J978" s="18">
        <f>INDEX(节奏规划!$C$6:$C$105,MATCH(I978,节奏规划!$B$5:$B$105,1))</f>
        <v>1.0204081632653062E-3</v>
      </c>
    </row>
    <row r="979" spans="9:10" ht="16.5" x14ac:dyDescent="0.2">
      <c r="I979" s="14">
        <v>975</v>
      </c>
      <c r="J979" s="18">
        <f>INDEX(节奏规划!$C$6:$C$105,MATCH(I979,节奏规划!$B$5:$B$105,1))</f>
        <v>1.0204081632653062E-3</v>
      </c>
    </row>
    <row r="980" spans="9:10" ht="16.5" x14ac:dyDescent="0.2">
      <c r="I980" s="14">
        <v>976</v>
      </c>
      <c r="J980" s="18">
        <f>INDEX(节奏规划!$C$6:$C$105,MATCH(I980,节奏规划!$B$5:$B$105,1))</f>
        <v>1.0204081632653062E-3</v>
      </c>
    </row>
    <row r="981" spans="9:10" ht="16.5" x14ac:dyDescent="0.2">
      <c r="I981" s="14">
        <v>977</v>
      </c>
      <c r="J981" s="18">
        <f>INDEX(节奏规划!$C$6:$C$105,MATCH(I981,节奏规划!$B$5:$B$105,1))</f>
        <v>1.0204081632653062E-3</v>
      </c>
    </row>
    <row r="982" spans="9:10" ht="16.5" x14ac:dyDescent="0.2">
      <c r="I982" s="14">
        <v>978</v>
      </c>
      <c r="J982" s="18">
        <f>INDEX(节奏规划!$C$6:$C$105,MATCH(I982,节奏规划!$B$5:$B$105,1))</f>
        <v>1.0204081632653062E-3</v>
      </c>
    </row>
    <row r="983" spans="9:10" ht="16.5" x14ac:dyDescent="0.2">
      <c r="I983" s="14">
        <v>979</v>
      </c>
      <c r="J983" s="18">
        <f>INDEX(节奏规划!$C$6:$C$105,MATCH(I983,节奏规划!$B$5:$B$105,1))</f>
        <v>1.0204081632653062E-3</v>
      </c>
    </row>
    <row r="984" spans="9:10" ht="16.5" x14ac:dyDescent="0.2">
      <c r="I984" s="14">
        <v>980</v>
      </c>
      <c r="J984" s="18">
        <f>INDEX(节奏规划!$C$6:$C$105,MATCH(I984,节奏规划!$B$5:$B$105,1))</f>
        <v>1E-3</v>
      </c>
    </row>
    <row r="985" spans="9:10" ht="16.5" x14ac:dyDescent="0.2">
      <c r="I985" s="14">
        <v>981</v>
      </c>
      <c r="J985" s="18">
        <f>INDEX(节奏规划!$C$6:$C$105,MATCH(I985,节奏规划!$B$5:$B$105,1))</f>
        <v>1E-3</v>
      </c>
    </row>
    <row r="986" spans="9:10" ht="16.5" x14ac:dyDescent="0.2">
      <c r="I986" s="14">
        <v>982</v>
      </c>
      <c r="J986" s="18">
        <f>INDEX(节奏规划!$C$6:$C$105,MATCH(I986,节奏规划!$B$5:$B$105,1))</f>
        <v>1E-3</v>
      </c>
    </row>
    <row r="987" spans="9:10" ht="16.5" x14ac:dyDescent="0.2">
      <c r="I987" s="14">
        <v>983</v>
      </c>
      <c r="J987" s="18">
        <f>INDEX(节奏规划!$C$6:$C$105,MATCH(I987,节奏规划!$B$5:$B$105,1))</f>
        <v>1E-3</v>
      </c>
    </row>
    <row r="988" spans="9:10" ht="16.5" x14ac:dyDescent="0.2">
      <c r="I988" s="14">
        <v>984</v>
      </c>
      <c r="J988" s="18">
        <f>INDEX(节奏规划!$C$6:$C$105,MATCH(I988,节奏规划!$B$5:$B$105,1))</f>
        <v>1E-3</v>
      </c>
    </row>
    <row r="989" spans="9:10" ht="16.5" x14ac:dyDescent="0.2">
      <c r="I989" s="14">
        <v>985</v>
      </c>
      <c r="J989" s="18">
        <f>INDEX(节奏规划!$C$6:$C$105,MATCH(I989,节奏规划!$B$5:$B$105,1))</f>
        <v>1E-3</v>
      </c>
    </row>
    <row r="990" spans="9:10" ht="16.5" x14ac:dyDescent="0.2">
      <c r="I990" s="14">
        <v>986</v>
      </c>
      <c r="J990" s="18">
        <f>INDEX(节奏规划!$C$6:$C$105,MATCH(I990,节奏规划!$B$5:$B$105,1))</f>
        <v>1E-3</v>
      </c>
    </row>
    <row r="991" spans="9:10" ht="16.5" x14ac:dyDescent="0.2">
      <c r="I991" s="14">
        <v>987</v>
      </c>
      <c r="J991" s="18">
        <f>INDEX(节奏规划!$C$6:$C$105,MATCH(I991,节奏规划!$B$5:$B$105,1))</f>
        <v>1E-3</v>
      </c>
    </row>
    <row r="992" spans="9:10" ht="16.5" x14ac:dyDescent="0.2">
      <c r="I992" s="14">
        <v>988</v>
      </c>
      <c r="J992" s="18">
        <f>INDEX(节奏规划!$C$6:$C$105,MATCH(I992,节奏规划!$B$5:$B$105,1))</f>
        <v>1E-3</v>
      </c>
    </row>
    <row r="993" spans="9:10" ht="16.5" x14ac:dyDescent="0.2">
      <c r="I993" s="14">
        <v>989</v>
      </c>
      <c r="J993" s="18">
        <f>INDEX(节奏规划!$C$6:$C$105,MATCH(I993,节奏规划!$B$5:$B$105,1))</f>
        <v>1E-3</v>
      </c>
    </row>
    <row r="994" spans="9:10" ht="16.5" x14ac:dyDescent="0.2">
      <c r="I994" s="14">
        <v>990</v>
      </c>
      <c r="J994" s="18">
        <f>INDEX(节奏规划!$C$6:$C$105,MATCH(I994,节奏规划!$B$5:$B$105,1))</f>
        <v>1E-3</v>
      </c>
    </row>
    <row r="995" spans="9:10" ht="16.5" x14ac:dyDescent="0.2">
      <c r="I995" s="14">
        <v>991</v>
      </c>
      <c r="J995" s="18">
        <f>INDEX(节奏规划!$C$6:$C$105,MATCH(I995,节奏规划!$B$5:$B$105,1))</f>
        <v>1E-3</v>
      </c>
    </row>
    <row r="996" spans="9:10" ht="16.5" x14ac:dyDescent="0.2">
      <c r="I996" s="14">
        <v>992</v>
      </c>
      <c r="J996" s="18">
        <f>INDEX(节奏规划!$C$6:$C$105,MATCH(I996,节奏规划!$B$5:$B$105,1))</f>
        <v>1E-3</v>
      </c>
    </row>
    <row r="997" spans="9:10" ht="16.5" x14ac:dyDescent="0.2">
      <c r="I997" s="14">
        <v>993</v>
      </c>
      <c r="J997" s="18">
        <f>INDEX(节奏规划!$C$6:$C$105,MATCH(I997,节奏规划!$B$5:$B$105,1))</f>
        <v>1E-3</v>
      </c>
    </row>
    <row r="998" spans="9:10" ht="16.5" x14ac:dyDescent="0.2">
      <c r="I998" s="14">
        <v>994</v>
      </c>
      <c r="J998" s="18">
        <f>INDEX(节奏规划!$C$6:$C$105,MATCH(I998,节奏规划!$B$5:$B$105,1))</f>
        <v>1E-3</v>
      </c>
    </row>
    <row r="999" spans="9:10" ht="16.5" x14ac:dyDescent="0.2">
      <c r="I999" s="14">
        <v>995</v>
      </c>
      <c r="J999" s="18">
        <f>INDEX(节奏规划!$C$6:$C$105,MATCH(I999,节奏规划!$B$5:$B$105,1))</f>
        <v>1E-3</v>
      </c>
    </row>
    <row r="1000" spans="9:10" ht="16.5" x14ac:dyDescent="0.2">
      <c r="I1000" s="14">
        <v>996</v>
      </c>
      <c r="J1000" s="18">
        <f>INDEX(节奏规划!$C$6:$C$105,MATCH(I1000,节奏规划!$B$5:$B$105,1))</f>
        <v>1E-3</v>
      </c>
    </row>
    <row r="1001" spans="9:10" ht="16.5" x14ac:dyDescent="0.2">
      <c r="I1001" s="14">
        <v>997</v>
      </c>
      <c r="J1001" s="18">
        <f>INDEX(节奏规划!$C$6:$C$105,MATCH(I1001,节奏规划!$B$5:$B$105,1))</f>
        <v>1E-3</v>
      </c>
    </row>
    <row r="1002" spans="9:10" ht="16.5" x14ac:dyDescent="0.2">
      <c r="I1002" s="14">
        <v>998</v>
      </c>
      <c r="J1002" s="18">
        <f>INDEX(节奏规划!$C$6:$C$105,MATCH(I1002,节奏规划!$B$5:$B$105,1))</f>
        <v>1E-3</v>
      </c>
    </row>
    <row r="1003" spans="9:10" ht="16.5" x14ac:dyDescent="0.2">
      <c r="I1003" s="14">
        <v>999</v>
      </c>
      <c r="J1003" s="18">
        <f>INDEX(节奏规划!$C$6:$C$105,MATCH(I1003,节奏规划!$B$5:$B$105,1))</f>
        <v>1E-3</v>
      </c>
    </row>
    <row r="1004" spans="9:10" ht="16.5" x14ac:dyDescent="0.2">
      <c r="I1004" s="14">
        <v>1000</v>
      </c>
      <c r="J1004" s="18">
        <f>INDEX(节奏规划!$C$6:$C$105,MATCH(I1004,节奏规划!$B$5:$B$105,1))</f>
        <v>9.8039215686274508E-4</v>
      </c>
    </row>
    <row r="1005" spans="9:10" ht="16.5" x14ac:dyDescent="0.2">
      <c r="I1005" s="14">
        <v>1001</v>
      </c>
      <c r="J1005" s="18">
        <f>INDEX(节奏规划!$C$6:$C$105,MATCH(I1005,节奏规划!$B$5:$B$105,1))</f>
        <v>9.8039215686274508E-4</v>
      </c>
    </row>
    <row r="1006" spans="9:10" ht="16.5" x14ac:dyDescent="0.2">
      <c r="I1006" s="14">
        <v>1002</v>
      </c>
      <c r="J1006" s="18">
        <f>INDEX(节奏规划!$C$6:$C$105,MATCH(I1006,节奏规划!$B$5:$B$105,1))</f>
        <v>9.8039215686274508E-4</v>
      </c>
    </row>
    <row r="1007" spans="9:10" ht="16.5" x14ac:dyDescent="0.2">
      <c r="I1007" s="14">
        <v>1003</v>
      </c>
      <c r="J1007" s="18">
        <f>INDEX(节奏规划!$C$6:$C$105,MATCH(I1007,节奏规划!$B$5:$B$105,1))</f>
        <v>9.8039215686274508E-4</v>
      </c>
    </row>
    <row r="1008" spans="9:10" ht="16.5" x14ac:dyDescent="0.2">
      <c r="I1008" s="14">
        <v>1004</v>
      </c>
      <c r="J1008" s="18">
        <f>INDEX(节奏规划!$C$6:$C$105,MATCH(I1008,节奏规划!$B$5:$B$105,1))</f>
        <v>9.8039215686274508E-4</v>
      </c>
    </row>
    <row r="1009" spans="9:10" ht="16.5" x14ac:dyDescent="0.2">
      <c r="I1009" s="14">
        <v>1005</v>
      </c>
      <c r="J1009" s="18">
        <f>INDEX(节奏规划!$C$6:$C$105,MATCH(I1009,节奏规划!$B$5:$B$105,1))</f>
        <v>9.8039215686274508E-4</v>
      </c>
    </row>
    <row r="1010" spans="9:10" ht="16.5" x14ac:dyDescent="0.2">
      <c r="I1010" s="14">
        <v>1006</v>
      </c>
      <c r="J1010" s="18">
        <f>INDEX(节奏规划!$C$6:$C$105,MATCH(I1010,节奏规划!$B$5:$B$105,1))</f>
        <v>9.8039215686274508E-4</v>
      </c>
    </row>
    <row r="1011" spans="9:10" ht="16.5" x14ac:dyDescent="0.2">
      <c r="I1011" s="14">
        <v>1007</v>
      </c>
      <c r="J1011" s="18">
        <f>INDEX(节奏规划!$C$6:$C$105,MATCH(I1011,节奏规划!$B$5:$B$105,1))</f>
        <v>9.8039215686274508E-4</v>
      </c>
    </row>
    <row r="1012" spans="9:10" ht="16.5" x14ac:dyDescent="0.2">
      <c r="I1012" s="14">
        <v>1008</v>
      </c>
      <c r="J1012" s="18">
        <f>INDEX(节奏规划!$C$6:$C$105,MATCH(I1012,节奏规划!$B$5:$B$105,1))</f>
        <v>9.8039215686274508E-4</v>
      </c>
    </row>
    <row r="1013" spans="9:10" ht="16.5" x14ac:dyDescent="0.2">
      <c r="I1013" s="14">
        <v>1009</v>
      </c>
      <c r="J1013" s="18">
        <f>INDEX(节奏规划!$C$6:$C$105,MATCH(I1013,节奏规划!$B$5:$B$105,1))</f>
        <v>9.8039215686274508E-4</v>
      </c>
    </row>
    <row r="1014" spans="9:10" ht="16.5" x14ac:dyDescent="0.2">
      <c r="I1014" s="14">
        <v>1010</v>
      </c>
      <c r="J1014" s="18">
        <f>INDEX(节奏规划!$C$6:$C$105,MATCH(I1014,节奏规划!$B$5:$B$105,1))</f>
        <v>9.8039215686274508E-4</v>
      </c>
    </row>
    <row r="1015" spans="9:10" ht="16.5" x14ac:dyDescent="0.2">
      <c r="I1015" s="14">
        <v>1011</v>
      </c>
      <c r="J1015" s="18">
        <f>INDEX(节奏规划!$C$6:$C$105,MATCH(I1015,节奏规划!$B$5:$B$105,1))</f>
        <v>9.8039215686274508E-4</v>
      </c>
    </row>
    <row r="1016" spans="9:10" ht="16.5" x14ac:dyDescent="0.2">
      <c r="I1016" s="14">
        <v>1012</v>
      </c>
      <c r="J1016" s="18">
        <f>INDEX(节奏规划!$C$6:$C$105,MATCH(I1016,节奏规划!$B$5:$B$105,1))</f>
        <v>9.8039215686274508E-4</v>
      </c>
    </row>
    <row r="1017" spans="9:10" ht="16.5" x14ac:dyDescent="0.2">
      <c r="I1017" s="14">
        <v>1013</v>
      </c>
      <c r="J1017" s="18">
        <f>INDEX(节奏规划!$C$6:$C$105,MATCH(I1017,节奏规划!$B$5:$B$105,1))</f>
        <v>9.8039215686274508E-4</v>
      </c>
    </row>
    <row r="1018" spans="9:10" ht="16.5" x14ac:dyDescent="0.2">
      <c r="I1018" s="14">
        <v>1014</v>
      </c>
      <c r="J1018" s="18">
        <f>INDEX(节奏规划!$C$6:$C$105,MATCH(I1018,节奏规划!$B$5:$B$105,1))</f>
        <v>9.8039215686274508E-4</v>
      </c>
    </row>
    <row r="1019" spans="9:10" ht="16.5" x14ac:dyDescent="0.2">
      <c r="I1019" s="14">
        <v>1015</v>
      </c>
      <c r="J1019" s="18">
        <f>INDEX(节奏规划!$C$6:$C$105,MATCH(I1019,节奏规划!$B$5:$B$105,1))</f>
        <v>9.8039215686274508E-4</v>
      </c>
    </row>
    <row r="1020" spans="9:10" ht="16.5" x14ac:dyDescent="0.2">
      <c r="I1020" s="14">
        <v>1016</v>
      </c>
      <c r="J1020" s="18">
        <f>INDEX(节奏规划!$C$6:$C$105,MATCH(I1020,节奏规划!$B$5:$B$105,1))</f>
        <v>9.8039215686274508E-4</v>
      </c>
    </row>
    <row r="1021" spans="9:10" ht="16.5" x14ac:dyDescent="0.2">
      <c r="I1021" s="14">
        <v>1017</v>
      </c>
      <c r="J1021" s="18">
        <f>INDEX(节奏规划!$C$6:$C$105,MATCH(I1021,节奏规划!$B$5:$B$105,1))</f>
        <v>9.8039215686274508E-4</v>
      </c>
    </row>
    <row r="1022" spans="9:10" ht="16.5" x14ac:dyDescent="0.2">
      <c r="I1022" s="14">
        <v>1018</v>
      </c>
      <c r="J1022" s="18">
        <f>INDEX(节奏规划!$C$6:$C$105,MATCH(I1022,节奏规划!$B$5:$B$105,1))</f>
        <v>9.8039215686274508E-4</v>
      </c>
    </row>
    <row r="1023" spans="9:10" ht="16.5" x14ac:dyDescent="0.2">
      <c r="I1023" s="14">
        <v>1019</v>
      </c>
      <c r="J1023" s="18">
        <f>INDEX(节奏规划!$C$6:$C$105,MATCH(I1023,节奏规划!$B$5:$B$105,1))</f>
        <v>9.8039215686274508E-4</v>
      </c>
    </row>
    <row r="1024" spans="9:10" ht="16.5" x14ac:dyDescent="0.2">
      <c r="I1024" s="14">
        <v>1020</v>
      </c>
      <c r="J1024" s="18">
        <f>INDEX(节奏规划!$C$6:$C$105,MATCH(I1024,节奏规划!$B$5:$B$105,1))</f>
        <v>9.6153846153846159E-4</v>
      </c>
    </row>
    <row r="1025" spans="9:10" ht="16.5" x14ac:dyDescent="0.2">
      <c r="I1025" s="14">
        <v>1021</v>
      </c>
      <c r="J1025" s="18">
        <f>INDEX(节奏规划!$C$6:$C$105,MATCH(I1025,节奏规划!$B$5:$B$105,1))</f>
        <v>9.6153846153846159E-4</v>
      </c>
    </row>
    <row r="1026" spans="9:10" ht="16.5" x14ac:dyDescent="0.2">
      <c r="I1026" s="14">
        <v>1022</v>
      </c>
      <c r="J1026" s="18">
        <f>INDEX(节奏规划!$C$6:$C$105,MATCH(I1026,节奏规划!$B$5:$B$105,1))</f>
        <v>9.6153846153846159E-4</v>
      </c>
    </row>
    <row r="1027" spans="9:10" ht="16.5" x14ac:dyDescent="0.2">
      <c r="I1027" s="14">
        <v>1023</v>
      </c>
      <c r="J1027" s="18">
        <f>INDEX(节奏规划!$C$6:$C$105,MATCH(I1027,节奏规划!$B$5:$B$105,1))</f>
        <v>9.6153846153846159E-4</v>
      </c>
    </row>
    <row r="1028" spans="9:10" ht="16.5" x14ac:dyDescent="0.2">
      <c r="I1028" s="14">
        <v>1024</v>
      </c>
      <c r="J1028" s="18">
        <f>INDEX(节奏规划!$C$6:$C$105,MATCH(I1028,节奏规划!$B$5:$B$105,1))</f>
        <v>9.6153846153846159E-4</v>
      </c>
    </row>
    <row r="1029" spans="9:10" ht="16.5" x14ac:dyDescent="0.2">
      <c r="I1029" s="14">
        <v>1025</v>
      </c>
      <c r="J1029" s="18">
        <f>INDEX(节奏规划!$C$6:$C$105,MATCH(I1029,节奏规划!$B$5:$B$105,1))</f>
        <v>9.6153846153846159E-4</v>
      </c>
    </row>
    <row r="1030" spans="9:10" ht="16.5" x14ac:dyDescent="0.2">
      <c r="I1030" s="14">
        <v>1026</v>
      </c>
      <c r="J1030" s="18">
        <f>INDEX(节奏规划!$C$6:$C$105,MATCH(I1030,节奏规划!$B$5:$B$105,1))</f>
        <v>9.6153846153846159E-4</v>
      </c>
    </row>
    <row r="1031" spans="9:10" ht="16.5" x14ac:dyDescent="0.2">
      <c r="I1031" s="14">
        <v>1027</v>
      </c>
      <c r="J1031" s="18">
        <f>INDEX(节奏规划!$C$6:$C$105,MATCH(I1031,节奏规划!$B$5:$B$105,1))</f>
        <v>9.6153846153846159E-4</v>
      </c>
    </row>
    <row r="1032" spans="9:10" ht="16.5" x14ac:dyDescent="0.2">
      <c r="I1032" s="14">
        <v>1028</v>
      </c>
      <c r="J1032" s="18">
        <f>INDEX(节奏规划!$C$6:$C$105,MATCH(I1032,节奏规划!$B$5:$B$105,1))</f>
        <v>9.6153846153846159E-4</v>
      </c>
    </row>
    <row r="1033" spans="9:10" ht="16.5" x14ac:dyDescent="0.2">
      <c r="I1033" s="14">
        <v>1029</v>
      </c>
      <c r="J1033" s="18">
        <f>INDEX(节奏规划!$C$6:$C$105,MATCH(I1033,节奏规划!$B$5:$B$105,1))</f>
        <v>9.6153846153846159E-4</v>
      </c>
    </row>
    <row r="1034" spans="9:10" ht="16.5" x14ac:dyDescent="0.2">
      <c r="I1034" s="14">
        <v>1030</v>
      </c>
      <c r="J1034" s="18">
        <f>INDEX(节奏规划!$C$6:$C$105,MATCH(I1034,节奏规划!$B$5:$B$105,1))</f>
        <v>9.6153846153846159E-4</v>
      </c>
    </row>
    <row r="1035" spans="9:10" ht="16.5" x14ac:dyDescent="0.2">
      <c r="I1035" s="14">
        <v>1031</v>
      </c>
      <c r="J1035" s="18">
        <f>INDEX(节奏规划!$C$6:$C$105,MATCH(I1035,节奏规划!$B$5:$B$105,1))</f>
        <v>9.6153846153846159E-4</v>
      </c>
    </row>
    <row r="1036" spans="9:10" ht="16.5" x14ac:dyDescent="0.2">
      <c r="I1036" s="14">
        <v>1032</v>
      </c>
      <c r="J1036" s="18">
        <f>INDEX(节奏规划!$C$6:$C$105,MATCH(I1036,节奏规划!$B$5:$B$105,1))</f>
        <v>9.6153846153846159E-4</v>
      </c>
    </row>
    <row r="1037" spans="9:10" ht="16.5" x14ac:dyDescent="0.2">
      <c r="I1037" s="14">
        <v>1033</v>
      </c>
      <c r="J1037" s="18">
        <f>INDEX(节奏规划!$C$6:$C$105,MATCH(I1037,节奏规划!$B$5:$B$105,1))</f>
        <v>9.6153846153846159E-4</v>
      </c>
    </row>
    <row r="1038" spans="9:10" ht="16.5" x14ac:dyDescent="0.2">
      <c r="I1038" s="14">
        <v>1034</v>
      </c>
      <c r="J1038" s="18">
        <f>INDEX(节奏规划!$C$6:$C$105,MATCH(I1038,节奏规划!$B$5:$B$105,1))</f>
        <v>9.6153846153846159E-4</v>
      </c>
    </row>
    <row r="1039" spans="9:10" ht="16.5" x14ac:dyDescent="0.2">
      <c r="I1039" s="14">
        <v>1035</v>
      </c>
      <c r="J1039" s="18">
        <f>INDEX(节奏规划!$C$6:$C$105,MATCH(I1039,节奏规划!$B$5:$B$105,1))</f>
        <v>9.6153846153846159E-4</v>
      </c>
    </row>
    <row r="1040" spans="9:10" ht="16.5" x14ac:dyDescent="0.2">
      <c r="I1040" s="14">
        <v>1036</v>
      </c>
      <c r="J1040" s="18">
        <f>INDEX(节奏规划!$C$6:$C$105,MATCH(I1040,节奏规划!$B$5:$B$105,1))</f>
        <v>9.6153846153846159E-4</v>
      </c>
    </row>
    <row r="1041" spans="9:10" ht="16.5" x14ac:dyDescent="0.2">
      <c r="I1041" s="14">
        <v>1037</v>
      </c>
      <c r="J1041" s="18">
        <f>INDEX(节奏规划!$C$6:$C$105,MATCH(I1041,节奏规划!$B$5:$B$105,1))</f>
        <v>9.6153846153846159E-4</v>
      </c>
    </row>
    <row r="1042" spans="9:10" ht="16.5" x14ac:dyDescent="0.2">
      <c r="I1042" s="14">
        <v>1038</v>
      </c>
      <c r="J1042" s="18">
        <f>INDEX(节奏规划!$C$6:$C$105,MATCH(I1042,节奏规划!$B$5:$B$105,1))</f>
        <v>9.6153846153846159E-4</v>
      </c>
    </row>
    <row r="1043" spans="9:10" ht="16.5" x14ac:dyDescent="0.2">
      <c r="I1043" s="14">
        <v>1039</v>
      </c>
      <c r="J1043" s="18">
        <f>INDEX(节奏规划!$C$6:$C$105,MATCH(I1043,节奏规划!$B$5:$B$105,1))</f>
        <v>9.6153846153846159E-4</v>
      </c>
    </row>
    <row r="1044" spans="9:10" ht="16.5" x14ac:dyDescent="0.2">
      <c r="I1044" s="14">
        <v>1040</v>
      </c>
      <c r="J1044" s="18">
        <f>INDEX(节奏规划!$C$6:$C$105,MATCH(I1044,节奏规划!$B$5:$B$105,1))</f>
        <v>9.4339622641509435E-4</v>
      </c>
    </row>
    <row r="1045" spans="9:10" ht="16.5" x14ac:dyDescent="0.2">
      <c r="I1045" s="14">
        <v>1041</v>
      </c>
      <c r="J1045" s="18">
        <f>INDEX(节奏规划!$C$6:$C$105,MATCH(I1045,节奏规划!$B$5:$B$105,1))</f>
        <v>9.4339622641509435E-4</v>
      </c>
    </row>
    <row r="1046" spans="9:10" ht="16.5" x14ac:dyDescent="0.2">
      <c r="I1046" s="14">
        <v>1042</v>
      </c>
      <c r="J1046" s="18">
        <f>INDEX(节奏规划!$C$6:$C$105,MATCH(I1046,节奏规划!$B$5:$B$105,1))</f>
        <v>9.4339622641509435E-4</v>
      </c>
    </row>
    <row r="1047" spans="9:10" ht="16.5" x14ac:dyDescent="0.2">
      <c r="I1047" s="14">
        <v>1043</v>
      </c>
      <c r="J1047" s="18">
        <f>INDEX(节奏规划!$C$6:$C$105,MATCH(I1047,节奏规划!$B$5:$B$105,1))</f>
        <v>9.4339622641509435E-4</v>
      </c>
    </row>
    <row r="1048" spans="9:10" ht="16.5" x14ac:dyDescent="0.2">
      <c r="I1048" s="14">
        <v>1044</v>
      </c>
      <c r="J1048" s="18">
        <f>INDEX(节奏规划!$C$6:$C$105,MATCH(I1048,节奏规划!$B$5:$B$105,1))</f>
        <v>9.4339622641509435E-4</v>
      </c>
    </row>
    <row r="1049" spans="9:10" ht="16.5" x14ac:dyDescent="0.2">
      <c r="I1049" s="14">
        <v>1045</v>
      </c>
      <c r="J1049" s="18">
        <f>INDEX(节奏规划!$C$6:$C$105,MATCH(I1049,节奏规划!$B$5:$B$105,1))</f>
        <v>9.4339622641509435E-4</v>
      </c>
    </row>
    <row r="1050" spans="9:10" ht="16.5" x14ac:dyDescent="0.2">
      <c r="I1050" s="14">
        <v>1046</v>
      </c>
      <c r="J1050" s="18">
        <f>INDEX(节奏规划!$C$6:$C$105,MATCH(I1050,节奏规划!$B$5:$B$105,1))</f>
        <v>9.4339622641509435E-4</v>
      </c>
    </row>
    <row r="1051" spans="9:10" ht="16.5" x14ac:dyDescent="0.2">
      <c r="I1051" s="14">
        <v>1047</v>
      </c>
      <c r="J1051" s="18">
        <f>INDEX(节奏规划!$C$6:$C$105,MATCH(I1051,节奏规划!$B$5:$B$105,1))</f>
        <v>9.4339622641509435E-4</v>
      </c>
    </row>
    <row r="1052" spans="9:10" ht="16.5" x14ac:dyDescent="0.2">
      <c r="I1052" s="14">
        <v>1048</v>
      </c>
      <c r="J1052" s="18">
        <f>INDEX(节奏规划!$C$6:$C$105,MATCH(I1052,节奏规划!$B$5:$B$105,1))</f>
        <v>9.4339622641509435E-4</v>
      </c>
    </row>
    <row r="1053" spans="9:10" ht="16.5" x14ac:dyDescent="0.2">
      <c r="I1053" s="14">
        <v>1049</v>
      </c>
      <c r="J1053" s="18">
        <f>INDEX(节奏规划!$C$6:$C$105,MATCH(I1053,节奏规划!$B$5:$B$105,1))</f>
        <v>9.4339622641509435E-4</v>
      </c>
    </row>
    <row r="1054" spans="9:10" ht="16.5" x14ac:dyDescent="0.2">
      <c r="I1054" s="14">
        <v>1050</v>
      </c>
      <c r="J1054" s="18">
        <f>INDEX(节奏规划!$C$6:$C$105,MATCH(I1054,节奏规划!$B$5:$B$105,1))</f>
        <v>9.4339622641509435E-4</v>
      </c>
    </row>
    <row r="1055" spans="9:10" ht="16.5" x14ac:dyDescent="0.2">
      <c r="I1055" s="14">
        <v>1051</v>
      </c>
      <c r="J1055" s="18">
        <f>INDEX(节奏规划!$C$6:$C$105,MATCH(I1055,节奏规划!$B$5:$B$105,1))</f>
        <v>9.4339622641509435E-4</v>
      </c>
    </row>
    <row r="1056" spans="9:10" ht="16.5" x14ac:dyDescent="0.2">
      <c r="I1056" s="14">
        <v>1052</v>
      </c>
      <c r="J1056" s="18">
        <f>INDEX(节奏规划!$C$6:$C$105,MATCH(I1056,节奏规划!$B$5:$B$105,1))</f>
        <v>9.4339622641509435E-4</v>
      </c>
    </row>
    <row r="1057" spans="9:10" ht="16.5" x14ac:dyDescent="0.2">
      <c r="I1057" s="14">
        <v>1053</v>
      </c>
      <c r="J1057" s="18">
        <f>INDEX(节奏规划!$C$6:$C$105,MATCH(I1057,节奏规划!$B$5:$B$105,1))</f>
        <v>9.4339622641509435E-4</v>
      </c>
    </row>
    <row r="1058" spans="9:10" ht="16.5" x14ac:dyDescent="0.2">
      <c r="I1058" s="14">
        <v>1054</v>
      </c>
      <c r="J1058" s="18">
        <f>INDEX(节奏规划!$C$6:$C$105,MATCH(I1058,节奏规划!$B$5:$B$105,1))</f>
        <v>9.4339622641509435E-4</v>
      </c>
    </row>
    <row r="1059" spans="9:10" ht="16.5" x14ac:dyDescent="0.2">
      <c r="I1059" s="14">
        <v>1055</v>
      </c>
      <c r="J1059" s="18">
        <f>INDEX(节奏规划!$C$6:$C$105,MATCH(I1059,节奏规划!$B$5:$B$105,1))</f>
        <v>9.4339622641509435E-4</v>
      </c>
    </row>
    <row r="1060" spans="9:10" ht="16.5" x14ac:dyDescent="0.2">
      <c r="I1060" s="14">
        <v>1056</v>
      </c>
      <c r="J1060" s="18">
        <f>INDEX(节奏规划!$C$6:$C$105,MATCH(I1060,节奏规划!$B$5:$B$105,1))</f>
        <v>9.4339622641509435E-4</v>
      </c>
    </row>
    <row r="1061" spans="9:10" ht="16.5" x14ac:dyDescent="0.2">
      <c r="I1061" s="14">
        <v>1057</v>
      </c>
      <c r="J1061" s="18">
        <f>INDEX(节奏规划!$C$6:$C$105,MATCH(I1061,节奏规划!$B$5:$B$105,1))</f>
        <v>9.4339622641509435E-4</v>
      </c>
    </row>
    <row r="1062" spans="9:10" ht="16.5" x14ac:dyDescent="0.2">
      <c r="I1062" s="14">
        <v>1058</v>
      </c>
      <c r="J1062" s="18">
        <f>INDEX(节奏规划!$C$6:$C$105,MATCH(I1062,节奏规划!$B$5:$B$105,1))</f>
        <v>9.4339622641509435E-4</v>
      </c>
    </row>
    <row r="1063" spans="9:10" ht="16.5" x14ac:dyDescent="0.2">
      <c r="I1063" s="14">
        <v>1059</v>
      </c>
      <c r="J1063" s="18">
        <f>INDEX(节奏规划!$C$6:$C$105,MATCH(I1063,节奏规划!$B$5:$B$105,1))</f>
        <v>9.4339622641509435E-4</v>
      </c>
    </row>
    <row r="1064" spans="9:10" ht="16.5" x14ac:dyDescent="0.2">
      <c r="I1064" s="14">
        <v>1060</v>
      </c>
      <c r="J1064" s="18">
        <f>INDEX(节奏规划!$C$6:$C$105,MATCH(I1064,节奏规划!$B$5:$B$105,1))</f>
        <v>9.2592592592592596E-4</v>
      </c>
    </row>
    <row r="1065" spans="9:10" ht="16.5" x14ac:dyDescent="0.2">
      <c r="I1065" s="14">
        <v>1061</v>
      </c>
      <c r="J1065" s="18">
        <f>INDEX(节奏规划!$C$6:$C$105,MATCH(I1065,节奏规划!$B$5:$B$105,1))</f>
        <v>9.2592592592592596E-4</v>
      </c>
    </row>
    <row r="1066" spans="9:10" ht="16.5" x14ac:dyDescent="0.2">
      <c r="I1066" s="14">
        <v>1062</v>
      </c>
      <c r="J1066" s="18">
        <f>INDEX(节奏规划!$C$6:$C$105,MATCH(I1066,节奏规划!$B$5:$B$105,1))</f>
        <v>9.2592592592592596E-4</v>
      </c>
    </row>
    <row r="1067" spans="9:10" ht="16.5" x14ac:dyDescent="0.2">
      <c r="I1067" s="14">
        <v>1063</v>
      </c>
      <c r="J1067" s="18">
        <f>INDEX(节奏规划!$C$6:$C$105,MATCH(I1067,节奏规划!$B$5:$B$105,1))</f>
        <v>9.2592592592592596E-4</v>
      </c>
    </row>
    <row r="1068" spans="9:10" ht="16.5" x14ac:dyDescent="0.2">
      <c r="I1068" s="14">
        <v>1064</v>
      </c>
      <c r="J1068" s="18">
        <f>INDEX(节奏规划!$C$6:$C$105,MATCH(I1068,节奏规划!$B$5:$B$105,1))</f>
        <v>9.2592592592592596E-4</v>
      </c>
    </row>
    <row r="1069" spans="9:10" ht="16.5" x14ac:dyDescent="0.2">
      <c r="I1069" s="14">
        <v>1065</v>
      </c>
      <c r="J1069" s="18">
        <f>INDEX(节奏规划!$C$6:$C$105,MATCH(I1069,节奏规划!$B$5:$B$105,1))</f>
        <v>9.2592592592592596E-4</v>
      </c>
    </row>
    <row r="1070" spans="9:10" ht="16.5" x14ac:dyDescent="0.2">
      <c r="I1070" s="14">
        <v>1066</v>
      </c>
      <c r="J1070" s="18">
        <f>INDEX(节奏规划!$C$6:$C$105,MATCH(I1070,节奏规划!$B$5:$B$105,1))</f>
        <v>9.2592592592592596E-4</v>
      </c>
    </row>
    <row r="1071" spans="9:10" ht="16.5" x14ac:dyDescent="0.2">
      <c r="I1071" s="14">
        <v>1067</v>
      </c>
      <c r="J1071" s="18">
        <f>INDEX(节奏规划!$C$6:$C$105,MATCH(I1071,节奏规划!$B$5:$B$105,1))</f>
        <v>9.2592592592592596E-4</v>
      </c>
    </row>
    <row r="1072" spans="9:10" ht="16.5" x14ac:dyDescent="0.2">
      <c r="I1072" s="14">
        <v>1068</v>
      </c>
      <c r="J1072" s="18">
        <f>INDEX(节奏规划!$C$6:$C$105,MATCH(I1072,节奏规划!$B$5:$B$105,1))</f>
        <v>9.2592592592592596E-4</v>
      </c>
    </row>
    <row r="1073" spans="9:10" ht="16.5" x14ac:dyDescent="0.2">
      <c r="I1073" s="14">
        <v>1069</v>
      </c>
      <c r="J1073" s="18">
        <f>INDEX(节奏规划!$C$6:$C$105,MATCH(I1073,节奏规划!$B$5:$B$105,1))</f>
        <v>9.2592592592592596E-4</v>
      </c>
    </row>
    <row r="1074" spans="9:10" ht="16.5" x14ac:dyDescent="0.2">
      <c r="I1074" s="14">
        <v>1070</v>
      </c>
      <c r="J1074" s="18">
        <f>INDEX(节奏规划!$C$6:$C$105,MATCH(I1074,节奏规划!$B$5:$B$105,1))</f>
        <v>9.2592592592592596E-4</v>
      </c>
    </row>
    <row r="1075" spans="9:10" ht="16.5" x14ac:dyDescent="0.2">
      <c r="I1075" s="14">
        <v>1071</v>
      </c>
      <c r="J1075" s="18">
        <f>INDEX(节奏规划!$C$6:$C$105,MATCH(I1075,节奏规划!$B$5:$B$105,1))</f>
        <v>9.2592592592592596E-4</v>
      </c>
    </row>
    <row r="1076" spans="9:10" ht="16.5" x14ac:dyDescent="0.2">
      <c r="I1076" s="14">
        <v>1072</v>
      </c>
      <c r="J1076" s="18">
        <f>INDEX(节奏规划!$C$6:$C$105,MATCH(I1076,节奏规划!$B$5:$B$105,1))</f>
        <v>9.2592592592592596E-4</v>
      </c>
    </row>
    <row r="1077" spans="9:10" ht="16.5" x14ac:dyDescent="0.2">
      <c r="I1077" s="14">
        <v>1073</v>
      </c>
      <c r="J1077" s="18">
        <f>INDEX(节奏规划!$C$6:$C$105,MATCH(I1077,节奏规划!$B$5:$B$105,1))</f>
        <v>9.2592592592592596E-4</v>
      </c>
    </row>
    <row r="1078" spans="9:10" ht="16.5" x14ac:dyDescent="0.2">
      <c r="I1078" s="14">
        <v>1074</v>
      </c>
      <c r="J1078" s="18">
        <f>INDEX(节奏规划!$C$6:$C$105,MATCH(I1078,节奏规划!$B$5:$B$105,1))</f>
        <v>9.2592592592592596E-4</v>
      </c>
    </row>
    <row r="1079" spans="9:10" ht="16.5" x14ac:dyDescent="0.2">
      <c r="I1079" s="14">
        <v>1075</v>
      </c>
      <c r="J1079" s="18">
        <f>INDEX(节奏规划!$C$6:$C$105,MATCH(I1079,节奏规划!$B$5:$B$105,1))</f>
        <v>9.2592592592592596E-4</v>
      </c>
    </row>
    <row r="1080" spans="9:10" ht="16.5" x14ac:dyDescent="0.2">
      <c r="I1080" s="14">
        <v>1076</v>
      </c>
      <c r="J1080" s="18">
        <f>INDEX(节奏规划!$C$6:$C$105,MATCH(I1080,节奏规划!$B$5:$B$105,1))</f>
        <v>9.2592592592592596E-4</v>
      </c>
    </row>
    <row r="1081" spans="9:10" ht="16.5" x14ac:dyDescent="0.2">
      <c r="I1081" s="14">
        <v>1077</v>
      </c>
      <c r="J1081" s="18">
        <f>INDEX(节奏规划!$C$6:$C$105,MATCH(I1081,节奏规划!$B$5:$B$105,1))</f>
        <v>9.2592592592592596E-4</v>
      </c>
    </row>
    <row r="1082" spans="9:10" ht="16.5" x14ac:dyDescent="0.2">
      <c r="I1082" s="14">
        <v>1078</v>
      </c>
      <c r="J1082" s="18">
        <f>INDEX(节奏规划!$C$6:$C$105,MATCH(I1082,节奏规划!$B$5:$B$105,1))</f>
        <v>9.2592592592592596E-4</v>
      </c>
    </row>
    <row r="1083" spans="9:10" ht="16.5" x14ac:dyDescent="0.2">
      <c r="I1083" s="14">
        <v>1079</v>
      </c>
      <c r="J1083" s="18">
        <f>INDEX(节奏规划!$C$6:$C$105,MATCH(I1083,节奏规划!$B$5:$B$105,1))</f>
        <v>9.2592592592592596E-4</v>
      </c>
    </row>
    <row r="1084" spans="9:10" ht="16.5" x14ac:dyDescent="0.2">
      <c r="I1084" s="14">
        <v>1080</v>
      </c>
      <c r="J1084" s="18">
        <f>INDEX(节奏规划!$C$6:$C$105,MATCH(I1084,节奏规划!$B$5:$B$105,1))</f>
        <v>9.0909090909090909E-4</v>
      </c>
    </row>
    <row r="1085" spans="9:10" ht="16.5" x14ac:dyDescent="0.2">
      <c r="I1085" s="14">
        <v>1081</v>
      </c>
      <c r="J1085" s="18">
        <f>INDEX(节奏规划!$C$6:$C$105,MATCH(I1085,节奏规划!$B$5:$B$105,1))</f>
        <v>9.0909090909090909E-4</v>
      </c>
    </row>
    <row r="1086" spans="9:10" ht="16.5" x14ac:dyDescent="0.2">
      <c r="I1086" s="14">
        <v>1082</v>
      </c>
      <c r="J1086" s="18">
        <f>INDEX(节奏规划!$C$6:$C$105,MATCH(I1086,节奏规划!$B$5:$B$105,1))</f>
        <v>9.0909090909090909E-4</v>
      </c>
    </row>
    <row r="1087" spans="9:10" ht="16.5" x14ac:dyDescent="0.2">
      <c r="I1087" s="14">
        <v>1083</v>
      </c>
      <c r="J1087" s="18">
        <f>INDEX(节奏规划!$C$6:$C$105,MATCH(I1087,节奏规划!$B$5:$B$105,1))</f>
        <v>9.0909090909090909E-4</v>
      </c>
    </row>
    <row r="1088" spans="9:10" ht="16.5" x14ac:dyDescent="0.2">
      <c r="I1088" s="14">
        <v>1084</v>
      </c>
      <c r="J1088" s="18">
        <f>INDEX(节奏规划!$C$6:$C$105,MATCH(I1088,节奏规划!$B$5:$B$105,1))</f>
        <v>9.0909090909090909E-4</v>
      </c>
    </row>
    <row r="1089" spans="9:10" ht="16.5" x14ac:dyDescent="0.2">
      <c r="I1089" s="14">
        <v>1085</v>
      </c>
      <c r="J1089" s="18">
        <f>INDEX(节奏规划!$C$6:$C$105,MATCH(I1089,节奏规划!$B$5:$B$105,1))</f>
        <v>9.0909090909090909E-4</v>
      </c>
    </row>
    <row r="1090" spans="9:10" ht="16.5" x14ac:dyDescent="0.2">
      <c r="I1090" s="14">
        <v>1086</v>
      </c>
      <c r="J1090" s="18">
        <f>INDEX(节奏规划!$C$6:$C$105,MATCH(I1090,节奏规划!$B$5:$B$105,1))</f>
        <v>9.0909090909090909E-4</v>
      </c>
    </row>
    <row r="1091" spans="9:10" ht="16.5" x14ac:dyDescent="0.2">
      <c r="I1091" s="14">
        <v>1087</v>
      </c>
      <c r="J1091" s="18">
        <f>INDEX(节奏规划!$C$6:$C$105,MATCH(I1091,节奏规划!$B$5:$B$105,1))</f>
        <v>9.0909090909090909E-4</v>
      </c>
    </row>
    <row r="1092" spans="9:10" ht="16.5" x14ac:dyDescent="0.2">
      <c r="I1092" s="14">
        <v>1088</v>
      </c>
      <c r="J1092" s="18">
        <f>INDEX(节奏规划!$C$6:$C$105,MATCH(I1092,节奏规划!$B$5:$B$105,1))</f>
        <v>9.0909090909090909E-4</v>
      </c>
    </row>
    <row r="1093" spans="9:10" ht="16.5" x14ac:dyDescent="0.2">
      <c r="I1093" s="14">
        <v>1089</v>
      </c>
      <c r="J1093" s="18">
        <f>INDEX(节奏规划!$C$6:$C$105,MATCH(I1093,节奏规划!$B$5:$B$105,1))</f>
        <v>9.0909090909090909E-4</v>
      </c>
    </row>
    <row r="1094" spans="9:10" ht="16.5" x14ac:dyDescent="0.2">
      <c r="I1094" s="14">
        <v>1090</v>
      </c>
      <c r="J1094" s="18">
        <f>INDEX(节奏规划!$C$6:$C$105,MATCH(I1094,节奏规划!$B$5:$B$105,1))</f>
        <v>9.0909090909090909E-4</v>
      </c>
    </row>
    <row r="1095" spans="9:10" ht="16.5" x14ac:dyDescent="0.2">
      <c r="I1095" s="14">
        <v>1091</v>
      </c>
      <c r="J1095" s="18">
        <f>INDEX(节奏规划!$C$6:$C$105,MATCH(I1095,节奏规划!$B$5:$B$105,1))</f>
        <v>9.0909090909090909E-4</v>
      </c>
    </row>
    <row r="1096" spans="9:10" ht="16.5" x14ac:dyDescent="0.2">
      <c r="I1096" s="14">
        <v>1092</v>
      </c>
      <c r="J1096" s="18">
        <f>INDEX(节奏规划!$C$6:$C$105,MATCH(I1096,节奏规划!$B$5:$B$105,1))</f>
        <v>9.0909090909090909E-4</v>
      </c>
    </row>
    <row r="1097" spans="9:10" ht="16.5" x14ac:dyDescent="0.2">
      <c r="I1097" s="14">
        <v>1093</v>
      </c>
      <c r="J1097" s="18">
        <f>INDEX(节奏规划!$C$6:$C$105,MATCH(I1097,节奏规划!$B$5:$B$105,1))</f>
        <v>9.0909090909090909E-4</v>
      </c>
    </row>
    <row r="1098" spans="9:10" ht="16.5" x14ac:dyDescent="0.2">
      <c r="I1098" s="14">
        <v>1094</v>
      </c>
      <c r="J1098" s="18">
        <f>INDEX(节奏规划!$C$6:$C$105,MATCH(I1098,节奏规划!$B$5:$B$105,1))</f>
        <v>9.0909090909090909E-4</v>
      </c>
    </row>
    <row r="1099" spans="9:10" ht="16.5" x14ac:dyDescent="0.2">
      <c r="I1099" s="14">
        <v>1095</v>
      </c>
      <c r="J1099" s="18">
        <f>INDEX(节奏规划!$C$6:$C$105,MATCH(I1099,节奏规划!$B$5:$B$105,1))</f>
        <v>9.0909090909090909E-4</v>
      </c>
    </row>
    <row r="1100" spans="9:10" ht="16.5" x14ac:dyDescent="0.2">
      <c r="I1100" s="14">
        <v>1096</v>
      </c>
      <c r="J1100" s="18">
        <f>INDEX(节奏规划!$C$6:$C$105,MATCH(I1100,节奏规划!$B$5:$B$105,1))</f>
        <v>9.0909090909090909E-4</v>
      </c>
    </row>
    <row r="1101" spans="9:10" ht="16.5" x14ac:dyDescent="0.2">
      <c r="I1101" s="14">
        <v>1097</v>
      </c>
      <c r="J1101" s="18">
        <f>INDEX(节奏规划!$C$6:$C$105,MATCH(I1101,节奏规划!$B$5:$B$105,1))</f>
        <v>9.0909090909090909E-4</v>
      </c>
    </row>
    <row r="1102" spans="9:10" ht="16.5" x14ac:dyDescent="0.2">
      <c r="I1102" s="14">
        <v>1098</v>
      </c>
      <c r="J1102" s="18">
        <f>INDEX(节奏规划!$C$6:$C$105,MATCH(I1102,节奏规划!$B$5:$B$105,1))</f>
        <v>9.0909090909090909E-4</v>
      </c>
    </row>
    <row r="1103" spans="9:10" ht="16.5" x14ac:dyDescent="0.2">
      <c r="I1103" s="14">
        <v>1099</v>
      </c>
      <c r="J1103" s="18">
        <f>INDEX(节奏规划!$C$6:$C$105,MATCH(I1103,节奏规划!$B$5:$B$105,1))</f>
        <v>9.0909090909090909E-4</v>
      </c>
    </row>
    <row r="1104" spans="9:10" ht="16.5" x14ac:dyDescent="0.2">
      <c r="I1104" s="14">
        <v>1100</v>
      </c>
      <c r="J1104" s="18">
        <f>INDEX(节奏规划!$C$6:$C$105,MATCH(I1104,节奏规划!$B$5:$B$105,1))</f>
        <v>8.9285714285714283E-4</v>
      </c>
    </row>
    <row r="1105" spans="9:10" ht="16.5" x14ac:dyDescent="0.2">
      <c r="I1105" s="14">
        <v>1101</v>
      </c>
      <c r="J1105" s="18">
        <f>INDEX(节奏规划!$C$6:$C$105,MATCH(I1105,节奏规划!$B$5:$B$105,1))</f>
        <v>8.9285714285714283E-4</v>
      </c>
    </row>
    <row r="1106" spans="9:10" ht="16.5" x14ac:dyDescent="0.2">
      <c r="I1106" s="14">
        <v>1102</v>
      </c>
      <c r="J1106" s="18">
        <f>INDEX(节奏规划!$C$6:$C$105,MATCH(I1106,节奏规划!$B$5:$B$105,1))</f>
        <v>8.9285714285714283E-4</v>
      </c>
    </row>
    <row r="1107" spans="9:10" ht="16.5" x14ac:dyDescent="0.2">
      <c r="I1107" s="14">
        <v>1103</v>
      </c>
      <c r="J1107" s="18">
        <f>INDEX(节奏规划!$C$6:$C$105,MATCH(I1107,节奏规划!$B$5:$B$105,1))</f>
        <v>8.9285714285714283E-4</v>
      </c>
    </row>
    <row r="1108" spans="9:10" ht="16.5" x14ac:dyDescent="0.2">
      <c r="I1108" s="14">
        <v>1104</v>
      </c>
      <c r="J1108" s="18">
        <f>INDEX(节奏规划!$C$6:$C$105,MATCH(I1108,节奏规划!$B$5:$B$105,1))</f>
        <v>8.9285714285714283E-4</v>
      </c>
    </row>
    <row r="1109" spans="9:10" ht="16.5" x14ac:dyDescent="0.2">
      <c r="I1109" s="14">
        <v>1105</v>
      </c>
      <c r="J1109" s="18">
        <f>INDEX(节奏规划!$C$6:$C$105,MATCH(I1109,节奏规划!$B$5:$B$105,1))</f>
        <v>8.9285714285714283E-4</v>
      </c>
    </row>
    <row r="1110" spans="9:10" ht="16.5" x14ac:dyDescent="0.2">
      <c r="I1110" s="14">
        <v>1106</v>
      </c>
      <c r="J1110" s="18">
        <f>INDEX(节奏规划!$C$6:$C$105,MATCH(I1110,节奏规划!$B$5:$B$105,1))</f>
        <v>8.9285714285714283E-4</v>
      </c>
    </row>
    <row r="1111" spans="9:10" ht="16.5" x14ac:dyDescent="0.2">
      <c r="I1111" s="14">
        <v>1107</v>
      </c>
      <c r="J1111" s="18">
        <f>INDEX(节奏规划!$C$6:$C$105,MATCH(I1111,节奏规划!$B$5:$B$105,1))</f>
        <v>8.9285714285714283E-4</v>
      </c>
    </row>
    <row r="1112" spans="9:10" ht="16.5" x14ac:dyDescent="0.2">
      <c r="I1112" s="14">
        <v>1108</v>
      </c>
      <c r="J1112" s="18">
        <f>INDEX(节奏规划!$C$6:$C$105,MATCH(I1112,节奏规划!$B$5:$B$105,1))</f>
        <v>8.9285714285714283E-4</v>
      </c>
    </row>
    <row r="1113" spans="9:10" ht="16.5" x14ac:dyDescent="0.2">
      <c r="I1113" s="14">
        <v>1109</v>
      </c>
      <c r="J1113" s="18">
        <f>INDEX(节奏规划!$C$6:$C$105,MATCH(I1113,节奏规划!$B$5:$B$105,1))</f>
        <v>8.9285714285714283E-4</v>
      </c>
    </row>
    <row r="1114" spans="9:10" ht="16.5" x14ac:dyDescent="0.2">
      <c r="I1114" s="14">
        <v>1110</v>
      </c>
      <c r="J1114" s="18">
        <f>INDEX(节奏规划!$C$6:$C$105,MATCH(I1114,节奏规划!$B$5:$B$105,1))</f>
        <v>8.9285714285714283E-4</v>
      </c>
    </row>
    <row r="1115" spans="9:10" ht="16.5" x14ac:dyDescent="0.2">
      <c r="I1115" s="14">
        <v>1111</v>
      </c>
      <c r="J1115" s="18">
        <f>INDEX(节奏规划!$C$6:$C$105,MATCH(I1115,节奏规划!$B$5:$B$105,1))</f>
        <v>8.9285714285714283E-4</v>
      </c>
    </row>
    <row r="1116" spans="9:10" ht="16.5" x14ac:dyDescent="0.2">
      <c r="I1116" s="14">
        <v>1112</v>
      </c>
      <c r="J1116" s="18">
        <f>INDEX(节奏规划!$C$6:$C$105,MATCH(I1116,节奏规划!$B$5:$B$105,1))</f>
        <v>8.9285714285714283E-4</v>
      </c>
    </row>
    <row r="1117" spans="9:10" ht="16.5" x14ac:dyDescent="0.2">
      <c r="I1117" s="14">
        <v>1113</v>
      </c>
      <c r="J1117" s="18">
        <f>INDEX(节奏规划!$C$6:$C$105,MATCH(I1117,节奏规划!$B$5:$B$105,1))</f>
        <v>8.9285714285714283E-4</v>
      </c>
    </row>
    <row r="1118" spans="9:10" ht="16.5" x14ac:dyDescent="0.2">
      <c r="I1118" s="14">
        <v>1114</v>
      </c>
      <c r="J1118" s="18">
        <f>INDEX(节奏规划!$C$6:$C$105,MATCH(I1118,节奏规划!$B$5:$B$105,1))</f>
        <v>8.9285714285714283E-4</v>
      </c>
    </row>
    <row r="1119" spans="9:10" ht="16.5" x14ac:dyDescent="0.2">
      <c r="I1119" s="14">
        <v>1115</v>
      </c>
      <c r="J1119" s="18">
        <f>INDEX(节奏规划!$C$6:$C$105,MATCH(I1119,节奏规划!$B$5:$B$105,1))</f>
        <v>8.9285714285714283E-4</v>
      </c>
    </row>
    <row r="1120" spans="9:10" ht="16.5" x14ac:dyDescent="0.2">
      <c r="I1120" s="14">
        <v>1116</v>
      </c>
      <c r="J1120" s="18">
        <f>INDEX(节奏规划!$C$6:$C$105,MATCH(I1120,节奏规划!$B$5:$B$105,1))</f>
        <v>8.9285714285714283E-4</v>
      </c>
    </row>
    <row r="1121" spans="9:10" ht="16.5" x14ac:dyDescent="0.2">
      <c r="I1121" s="14">
        <v>1117</v>
      </c>
      <c r="J1121" s="18">
        <f>INDEX(节奏规划!$C$6:$C$105,MATCH(I1121,节奏规划!$B$5:$B$105,1))</f>
        <v>8.9285714285714283E-4</v>
      </c>
    </row>
    <row r="1122" spans="9:10" ht="16.5" x14ac:dyDescent="0.2">
      <c r="I1122" s="14">
        <v>1118</v>
      </c>
      <c r="J1122" s="18">
        <f>INDEX(节奏规划!$C$6:$C$105,MATCH(I1122,节奏规划!$B$5:$B$105,1))</f>
        <v>8.9285714285714283E-4</v>
      </c>
    </row>
    <row r="1123" spans="9:10" ht="16.5" x14ac:dyDescent="0.2">
      <c r="I1123" s="14">
        <v>1119</v>
      </c>
      <c r="J1123" s="18">
        <f>INDEX(节奏规划!$C$6:$C$105,MATCH(I1123,节奏规划!$B$5:$B$105,1))</f>
        <v>8.9285714285714283E-4</v>
      </c>
    </row>
    <row r="1124" spans="9:10" ht="16.5" x14ac:dyDescent="0.2">
      <c r="I1124" s="14">
        <v>1120</v>
      </c>
      <c r="J1124" s="18">
        <f>INDEX(节奏规划!$C$6:$C$105,MATCH(I1124,节奏规划!$B$5:$B$105,1))</f>
        <v>8.7719298245614037E-4</v>
      </c>
    </row>
    <row r="1125" spans="9:10" ht="16.5" x14ac:dyDescent="0.2">
      <c r="I1125" s="14">
        <v>1121</v>
      </c>
      <c r="J1125" s="18">
        <f>INDEX(节奏规划!$C$6:$C$105,MATCH(I1125,节奏规划!$B$5:$B$105,1))</f>
        <v>8.7719298245614037E-4</v>
      </c>
    </row>
    <row r="1126" spans="9:10" ht="16.5" x14ac:dyDescent="0.2">
      <c r="I1126" s="14">
        <v>1122</v>
      </c>
      <c r="J1126" s="18">
        <f>INDEX(节奏规划!$C$6:$C$105,MATCH(I1126,节奏规划!$B$5:$B$105,1))</f>
        <v>8.7719298245614037E-4</v>
      </c>
    </row>
    <row r="1127" spans="9:10" ht="16.5" x14ac:dyDescent="0.2">
      <c r="I1127" s="14">
        <v>1123</v>
      </c>
      <c r="J1127" s="18">
        <f>INDEX(节奏规划!$C$6:$C$105,MATCH(I1127,节奏规划!$B$5:$B$105,1))</f>
        <v>8.7719298245614037E-4</v>
      </c>
    </row>
    <row r="1128" spans="9:10" ht="16.5" x14ac:dyDescent="0.2">
      <c r="I1128" s="14">
        <v>1124</v>
      </c>
      <c r="J1128" s="18">
        <f>INDEX(节奏规划!$C$6:$C$105,MATCH(I1128,节奏规划!$B$5:$B$105,1))</f>
        <v>8.7719298245614037E-4</v>
      </c>
    </row>
    <row r="1129" spans="9:10" ht="16.5" x14ac:dyDescent="0.2">
      <c r="I1129" s="14">
        <v>1125</v>
      </c>
      <c r="J1129" s="18">
        <f>INDEX(节奏规划!$C$6:$C$105,MATCH(I1129,节奏规划!$B$5:$B$105,1))</f>
        <v>8.7719298245614037E-4</v>
      </c>
    </row>
    <row r="1130" spans="9:10" ht="16.5" x14ac:dyDescent="0.2">
      <c r="I1130" s="14">
        <v>1126</v>
      </c>
      <c r="J1130" s="18">
        <f>INDEX(节奏规划!$C$6:$C$105,MATCH(I1130,节奏规划!$B$5:$B$105,1))</f>
        <v>8.7719298245614037E-4</v>
      </c>
    </row>
    <row r="1131" spans="9:10" ht="16.5" x14ac:dyDescent="0.2">
      <c r="I1131" s="14">
        <v>1127</v>
      </c>
      <c r="J1131" s="18">
        <f>INDEX(节奏规划!$C$6:$C$105,MATCH(I1131,节奏规划!$B$5:$B$105,1))</f>
        <v>8.7719298245614037E-4</v>
      </c>
    </row>
    <row r="1132" spans="9:10" ht="16.5" x14ac:dyDescent="0.2">
      <c r="I1132" s="14">
        <v>1128</v>
      </c>
      <c r="J1132" s="18">
        <f>INDEX(节奏规划!$C$6:$C$105,MATCH(I1132,节奏规划!$B$5:$B$105,1))</f>
        <v>8.7719298245614037E-4</v>
      </c>
    </row>
    <row r="1133" spans="9:10" ht="16.5" x14ac:dyDescent="0.2">
      <c r="I1133" s="14">
        <v>1129</v>
      </c>
      <c r="J1133" s="18">
        <f>INDEX(节奏规划!$C$6:$C$105,MATCH(I1133,节奏规划!$B$5:$B$105,1))</f>
        <v>8.7719298245614037E-4</v>
      </c>
    </row>
    <row r="1134" spans="9:10" ht="16.5" x14ac:dyDescent="0.2">
      <c r="I1134" s="14">
        <v>1130</v>
      </c>
      <c r="J1134" s="18">
        <f>INDEX(节奏规划!$C$6:$C$105,MATCH(I1134,节奏规划!$B$5:$B$105,1))</f>
        <v>8.7719298245614037E-4</v>
      </c>
    </row>
    <row r="1135" spans="9:10" ht="16.5" x14ac:dyDescent="0.2">
      <c r="I1135" s="14">
        <v>1131</v>
      </c>
      <c r="J1135" s="18">
        <f>INDEX(节奏规划!$C$6:$C$105,MATCH(I1135,节奏规划!$B$5:$B$105,1))</f>
        <v>8.7719298245614037E-4</v>
      </c>
    </row>
    <row r="1136" spans="9:10" ht="16.5" x14ac:dyDescent="0.2">
      <c r="I1136" s="14">
        <v>1132</v>
      </c>
      <c r="J1136" s="18">
        <f>INDEX(节奏规划!$C$6:$C$105,MATCH(I1136,节奏规划!$B$5:$B$105,1))</f>
        <v>8.7719298245614037E-4</v>
      </c>
    </row>
    <row r="1137" spans="9:10" ht="16.5" x14ac:dyDescent="0.2">
      <c r="I1137" s="14">
        <v>1133</v>
      </c>
      <c r="J1137" s="18">
        <f>INDEX(节奏规划!$C$6:$C$105,MATCH(I1137,节奏规划!$B$5:$B$105,1))</f>
        <v>8.7719298245614037E-4</v>
      </c>
    </row>
    <row r="1138" spans="9:10" ht="16.5" x14ac:dyDescent="0.2">
      <c r="I1138" s="14">
        <v>1134</v>
      </c>
      <c r="J1138" s="18">
        <f>INDEX(节奏规划!$C$6:$C$105,MATCH(I1138,节奏规划!$B$5:$B$105,1))</f>
        <v>8.7719298245614037E-4</v>
      </c>
    </row>
    <row r="1139" spans="9:10" ht="16.5" x14ac:dyDescent="0.2">
      <c r="I1139" s="14">
        <v>1135</v>
      </c>
      <c r="J1139" s="18">
        <f>INDEX(节奏规划!$C$6:$C$105,MATCH(I1139,节奏规划!$B$5:$B$105,1))</f>
        <v>8.7719298245614037E-4</v>
      </c>
    </row>
    <row r="1140" spans="9:10" ht="16.5" x14ac:dyDescent="0.2">
      <c r="I1140" s="14">
        <v>1136</v>
      </c>
      <c r="J1140" s="18">
        <f>INDEX(节奏规划!$C$6:$C$105,MATCH(I1140,节奏规划!$B$5:$B$105,1))</f>
        <v>8.7719298245614037E-4</v>
      </c>
    </row>
    <row r="1141" spans="9:10" ht="16.5" x14ac:dyDescent="0.2">
      <c r="I1141" s="14">
        <v>1137</v>
      </c>
      <c r="J1141" s="18">
        <f>INDEX(节奏规划!$C$6:$C$105,MATCH(I1141,节奏规划!$B$5:$B$105,1))</f>
        <v>8.7719298245614037E-4</v>
      </c>
    </row>
    <row r="1142" spans="9:10" ht="16.5" x14ac:dyDescent="0.2">
      <c r="I1142" s="14">
        <v>1138</v>
      </c>
      <c r="J1142" s="18">
        <f>INDEX(节奏规划!$C$6:$C$105,MATCH(I1142,节奏规划!$B$5:$B$105,1))</f>
        <v>8.7719298245614037E-4</v>
      </c>
    </row>
    <row r="1143" spans="9:10" ht="16.5" x14ac:dyDescent="0.2">
      <c r="I1143" s="14">
        <v>1139</v>
      </c>
      <c r="J1143" s="18">
        <f>INDEX(节奏规划!$C$6:$C$105,MATCH(I1143,节奏规划!$B$5:$B$105,1))</f>
        <v>8.7719298245614037E-4</v>
      </c>
    </row>
    <row r="1144" spans="9:10" ht="16.5" x14ac:dyDescent="0.2">
      <c r="I1144" s="14">
        <v>1140</v>
      </c>
      <c r="J1144" s="18">
        <f>INDEX(节奏规划!$C$6:$C$105,MATCH(I1144,节奏规划!$B$5:$B$105,1))</f>
        <v>8.6206896551724137E-4</v>
      </c>
    </row>
    <row r="1145" spans="9:10" ht="16.5" x14ac:dyDescent="0.2">
      <c r="I1145" s="14">
        <v>1141</v>
      </c>
      <c r="J1145" s="18">
        <f>INDEX(节奏规划!$C$6:$C$105,MATCH(I1145,节奏规划!$B$5:$B$105,1))</f>
        <v>8.6206896551724137E-4</v>
      </c>
    </row>
    <row r="1146" spans="9:10" ht="16.5" x14ac:dyDescent="0.2">
      <c r="I1146" s="14">
        <v>1142</v>
      </c>
      <c r="J1146" s="18">
        <f>INDEX(节奏规划!$C$6:$C$105,MATCH(I1146,节奏规划!$B$5:$B$105,1))</f>
        <v>8.6206896551724137E-4</v>
      </c>
    </row>
    <row r="1147" spans="9:10" ht="16.5" x14ac:dyDescent="0.2">
      <c r="I1147" s="14">
        <v>1143</v>
      </c>
      <c r="J1147" s="18">
        <f>INDEX(节奏规划!$C$6:$C$105,MATCH(I1147,节奏规划!$B$5:$B$105,1))</f>
        <v>8.6206896551724137E-4</v>
      </c>
    </row>
    <row r="1148" spans="9:10" ht="16.5" x14ac:dyDescent="0.2">
      <c r="I1148" s="14">
        <v>1144</v>
      </c>
      <c r="J1148" s="18">
        <f>INDEX(节奏规划!$C$6:$C$105,MATCH(I1148,节奏规划!$B$5:$B$105,1))</f>
        <v>8.6206896551724137E-4</v>
      </c>
    </row>
    <row r="1149" spans="9:10" ht="16.5" x14ac:dyDescent="0.2">
      <c r="I1149" s="14">
        <v>1145</v>
      </c>
      <c r="J1149" s="18">
        <f>INDEX(节奏规划!$C$6:$C$105,MATCH(I1149,节奏规划!$B$5:$B$105,1))</f>
        <v>8.6206896551724137E-4</v>
      </c>
    </row>
    <row r="1150" spans="9:10" ht="16.5" x14ac:dyDescent="0.2">
      <c r="I1150" s="14">
        <v>1146</v>
      </c>
      <c r="J1150" s="18">
        <f>INDEX(节奏规划!$C$6:$C$105,MATCH(I1150,节奏规划!$B$5:$B$105,1))</f>
        <v>8.6206896551724137E-4</v>
      </c>
    </row>
    <row r="1151" spans="9:10" ht="16.5" x14ac:dyDescent="0.2">
      <c r="I1151" s="14">
        <v>1147</v>
      </c>
      <c r="J1151" s="18">
        <f>INDEX(节奏规划!$C$6:$C$105,MATCH(I1151,节奏规划!$B$5:$B$105,1))</f>
        <v>8.6206896551724137E-4</v>
      </c>
    </row>
    <row r="1152" spans="9:10" ht="16.5" x14ac:dyDescent="0.2">
      <c r="I1152" s="14">
        <v>1148</v>
      </c>
      <c r="J1152" s="18">
        <f>INDEX(节奏规划!$C$6:$C$105,MATCH(I1152,节奏规划!$B$5:$B$105,1))</f>
        <v>8.6206896551724137E-4</v>
      </c>
    </row>
    <row r="1153" spans="9:10" ht="16.5" x14ac:dyDescent="0.2">
      <c r="I1153" s="14">
        <v>1149</v>
      </c>
      <c r="J1153" s="18">
        <f>INDEX(节奏规划!$C$6:$C$105,MATCH(I1153,节奏规划!$B$5:$B$105,1))</f>
        <v>8.6206896551724137E-4</v>
      </c>
    </row>
    <row r="1154" spans="9:10" ht="16.5" x14ac:dyDescent="0.2">
      <c r="I1154" s="14">
        <v>1150</v>
      </c>
      <c r="J1154" s="18">
        <f>INDEX(节奏规划!$C$6:$C$105,MATCH(I1154,节奏规划!$B$5:$B$105,1))</f>
        <v>8.6206896551724137E-4</v>
      </c>
    </row>
    <row r="1155" spans="9:10" ht="16.5" x14ac:dyDescent="0.2">
      <c r="I1155" s="14">
        <v>1151</v>
      </c>
      <c r="J1155" s="18">
        <f>INDEX(节奏规划!$C$6:$C$105,MATCH(I1155,节奏规划!$B$5:$B$105,1))</f>
        <v>8.6206896551724137E-4</v>
      </c>
    </row>
    <row r="1156" spans="9:10" ht="16.5" x14ac:dyDescent="0.2">
      <c r="I1156" s="14">
        <v>1152</v>
      </c>
      <c r="J1156" s="18">
        <f>INDEX(节奏规划!$C$6:$C$105,MATCH(I1156,节奏规划!$B$5:$B$105,1))</f>
        <v>8.6206896551724137E-4</v>
      </c>
    </row>
    <row r="1157" spans="9:10" ht="16.5" x14ac:dyDescent="0.2">
      <c r="I1157" s="14">
        <v>1153</v>
      </c>
      <c r="J1157" s="18">
        <f>INDEX(节奏规划!$C$6:$C$105,MATCH(I1157,节奏规划!$B$5:$B$105,1))</f>
        <v>8.6206896551724137E-4</v>
      </c>
    </row>
    <row r="1158" spans="9:10" ht="16.5" x14ac:dyDescent="0.2">
      <c r="I1158" s="14">
        <v>1154</v>
      </c>
      <c r="J1158" s="18">
        <f>INDEX(节奏规划!$C$6:$C$105,MATCH(I1158,节奏规划!$B$5:$B$105,1))</f>
        <v>8.6206896551724137E-4</v>
      </c>
    </row>
    <row r="1159" spans="9:10" ht="16.5" x14ac:dyDescent="0.2">
      <c r="I1159" s="14">
        <v>1155</v>
      </c>
      <c r="J1159" s="18">
        <f>INDEX(节奏规划!$C$6:$C$105,MATCH(I1159,节奏规划!$B$5:$B$105,1))</f>
        <v>8.6206896551724137E-4</v>
      </c>
    </row>
    <row r="1160" spans="9:10" ht="16.5" x14ac:dyDescent="0.2">
      <c r="I1160" s="14">
        <v>1156</v>
      </c>
      <c r="J1160" s="18">
        <f>INDEX(节奏规划!$C$6:$C$105,MATCH(I1160,节奏规划!$B$5:$B$105,1))</f>
        <v>8.6206896551724137E-4</v>
      </c>
    </row>
    <row r="1161" spans="9:10" ht="16.5" x14ac:dyDescent="0.2">
      <c r="I1161" s="14">
        <v>1157</v>
      </c>
      <c r="J1161" s="18">
        <f>INDEX(节奏规划!$C$6:$C$105,MATCH(I1161,节奏规划!$B$5:$B$105,1))</f>
        <v>8.6206896551724137E-4</v>
      </c>
    </row>
    <row r="1162" spans="9:10" ht="16.5" x14ac:dyDescent="0.2">
      <c r="I1162" s="14">
        <v>1158</v>
      </c>
      <c r="J1162" s="18">
        <f>INDEX(节奏规划!$C$6:$C$105,MATCH(I1162,节奏规划!$B$5:$B$105,1))</f>
        <v>8.6206896551724137E-4</v>
      </c>
    </row>
    <row r="1163" spans="9:10" ht="16.5" x14ac:dyDescent="0.2">
      <c r="I1163" s="14">
        <v>1159</v>
      </c>
      <c r="J1163" s="18">
        <f>INDEX(节奏规划!$C$6:$C$105,MATCH(I1163,节奏规划!$B$5:$B$105,1))</f>
        <v>8.6206896551724137E-4</v>
      </c>
    </row>
    <row r="1164" spans="9:10" ht="16.5" x14ac:dyDescent="0.2">
      <c r="I1164" s="14">
        <v>1160</v>
      </c>
      <c r="J1164" s="18">
        <f>INDEX(节奏规划!$C$6:$C$105,MATCH(I1164,节奏规划!$B$5:$B$105,1))</f>
        <v>8.4745762711864404E-4</v>
      </c>
    </row>
    <row r="1165" spans="9:10" ht="16.5" x14ac:dyDescent="0.2">
      <c r="I1165" s="14">
        <v>1161</v>
      </c>
      <c r="J1165" s="18">
        <f>INDEX(节奏规划!$C$6:$C$105,MATCH(I1165,节奏规划!$B$5:$B$105,1))</f>
        <v>8.4745762711864404E-4</v>
      </c>
    </row>
    <row r="1166" spans="9:10" ht="16.5" x14ac:dyDescent="0.2">
      <c r="I1166" s="14">
        <v>1162</v>
      </c>
      <c r="J1166" s="18">
        <f>INDEX(节奏规划!$C$6:$C$105,MATCH(I1166,节奏规划!$B$5:$B$105,1))</f>
        <v>8.4745762711864404E-4</v>
      </c>
    </row>
    <row r="1167" spans="9:10" ht="16.5" x14ac:dyDescent="0.2">
      <c r="I1167" s="14">
        <v>1163</v>
      </c>
      <c r="J1167" s="18">
        <f>INDEX(节奏规划!$C$6:$C$105,MATCH(I1167,节奏规划!$B$5:$B$105,1))</f>
        <v>8.4745762711864404E-4</v>
      </c>
    </row>
    <row r="1168" spans="9:10" ht="16.5" x14ac:dyDescent="0.2">
      <c r="I1168" s="14">
        <v>1164</v>
      </c>
      <c r="J1168" s="18">
        <f>INDEX(节奏规划!$C$6:$C$105,MATCH(I1168,节奏规划!$B$5:$B$105,1))</f>
        <v>8.4745762711864404E-4</v>
      </c>
    </row>
    <row r="1169" spans="9:10" ht="16.5" x14ac:dyDescent="0.2">
      <c r="I1169" s="14">
        <v>1165</v>
      </c>
      <c r="J1169" s="18">
        <f>INDEX(节奏规划!$C$6:$C$105,MATCH(I1169,节奏规划!$B$5:$B$105,1))</f>
        <v>8.4745762711864404E-4</v>
      </c>
    </row>
    <row r="1170" spans="9:10" ht="16.5" x14ac:dyDescent="0.2">
      <c r="I1170" s="14">
        <v>1166</v>
      </c>
      <c r="J1170" s="18">
        <f>INDEX(节奏规划!$C$6:$C$105,MATCH(I1170,节奏规划!$B$5:$B$105,1))</f>
        <v>8.4745762711864404E-4</v>
      </c>
    </row>
    <row r="1171" spans="9:10" ht="16.5" x14ac:dyDescent="0.2">
      <c r="I1171" s="14">
        <v>1167</v>
      </c>
      <c r="J1171" s="18">
        <f>INDEX(节奏规划!$C$6:$C$105,MATCH(I1171,节奏规划!$B$5:$B$105,1))</f>
        <v>8.4745762711864404E-4</v>
      </c>
    </row>
    <row r="1172" spans="9:10" ht="16.5" x14ac:dyDescent="0.2">
      <c r="I1172" s="14">
        <v>1168</v>
      </c>
      <c r="J1172" s="18">
        <f>INDEX(节奏规划!$C$6:$C$105,MATCH(I1172,节奏规划!$B$5:$B$105,1))</f>
        <v>8.4745762711864404E-4</v>
      </c>
    </row>
    <row r="1173" spans="9:10" ht="16.5" x14ac:dyDescent="0.2">
      <c r="I1173" s="14">
        <v>1169</v>
      </c>
      <c r="J1173" s="18">
        <f>INDEX(节奏规划!$C$6:$C$105,MATCH(I1173,节奏规划!$B$5:$B$105,1))</f>
        <v>8.4745762711864404E-4</v>
      </c>
    </row>
    <row r="1174" spans="9:10" ht="16.5" x14ac:dyDescent="0.2">
      <c r="I1174" s="14">
        <v>1170</v>
      </c>
      <c r="J1174" s="18">
        <f>INDEX(节奏规划!$C$6:$C$105,MATCH(I1174,节奏规划!$B$5:$B$105,1))</f>
        <v>8.4745762711864404E-4</v>
      </c>
    </row>
    <row r="1175" spans="9:10" ht="16.5" x14ac:dyDescent="0.2">
      <c r="I1175" s="14">
        <v>1171</v>
      </c>
      <c r="J1175" s="18">
        <f>INDEX(节奏规划!$C$6:$C$105,MATCH(I1175,节奏规划!$B$5:$B$105,1))</f>
        <v>8.4745762711864404E-4</v>
      </c>
    </row>
    <row r="1176" spans="9:10" ht="16.5" x14ac:dyDescent="0.2">
      <c r="I1176" s="14">
        <v>1172</v>
      </c>
      <c r="J1176" s="18">
        <f>INDEX(节奏规划!$C$6:$C$105,MATCH(I1176,节奏规划!$B$5:$B$105,1))</f>
        <v>8.4745762711864404E-4</v>
      </c>
    </row>
    <row r="1177" spans="9:10" ht="16.5" x14ac:dyDescent="0.2">
      <c r="I1177" s="14">
        <v>1173</v>
      </c>
      <c r="J1177" s="18">
        <f>INDEX(节奏规划!$C$6:$C$105,MATCH(I1177,节奏规划!$B$5:$B$105,1))</f>
        <v>8.4745762711864404E-4</v>
      </c>
    </row>
    <row r="1178" spans="9:10" ht="16.5" x14ac:dyDescent="0.2">
      <c r="I1178" s="14">
        <v>1174</v>
      </c>
      <c r="J1178" s="18">
        <f>INDEX(节奏规划!$C$6:$C$105,MATCH(I1178,节奏规划!$B$5:$B$105,1))</f>
        <v>8.4745762711864404E-4</v>
      </c>
    </row>
    <row r="1179" spans="9:10" ht="16.5" x14ac:dyDescent="0.2">
      <c r="I1179" s="14">
        <v>1175</v>
      </c>
      <c r="J1179" s="18">
        <f>INDEX(节奏规划!$C$6:$C$105,MATCH(I1179,节奏规划!$B$5:$B$105,1))</f>
        <v>8.4745762711864404E-4</v>
      </c>
    </row>
    <row r="1180" spans="9:10" ht="16.5" x14ac:dyDescent="0.2">
      <c r="I1180" s="14">
        <v>1176</v>
      </c>
      <c r="J1180" s="18">
        <f>INDEX(节奏规划!$C$6:$C$105,MATCH(I1180,节奏规划!$B$5:$B$105,1))</f>
        <v>8.4745762711864404E-4</v>
      </c>
    </row>
    <row r="1181" spans="9:10" ht="16.5" x14ac:dyDescent="0.2">
      <c r="I1181" s="14">
        <v>1177</v>
      </c>
      <c r="J1181" s="18">
        <f>INDEX(节奏规划!$C$6:$C$105,MATCH(I1181,节奏规划!$B$5:$B$105,1))</f>
        <v>8.4745762711864404E-4</v>
      </c>
    </row>
    <row r="1182" spans="9:10" ht="16.5" x14ac:dyDescent="0.2">
      <c r="I1182" s="14">
        <v>1178</v>
      </c>
      <c r="J1182" s="18">
        <f>INDEX(节奏规划!$C$6:$C$105,MATCH(I1182,节奏规划!$B$5:$B$105,1))</f>
        <v>8.4745762711864404E-4</v>
      </c>
    </row>
    <row r="1183" spans="9:10" ht="16.5" x14ac:dyDescent="0.2">
      <c r="I1183" s="14">
        <v>1179</v>
      </c>
      <c r="J1183" s="18">
        <f>INDEX(节奏规划!$C$6:$C$105,MATCH(I1183,节奏规划!$B$5:$B$105,1))</f>
        <v>8.4745762711864404E-4</v>
      </c>
    </row>
    <row r="1184" spans="9:10" ht="16.5" x14ac:dyDescent="0.2">
      <c r="I1184" s="14">
        <v>1180</v>
      </c>
      <c r="J1184" s="18">
        <f>INDEX(节奏规划!$C$6:$C$105,MATCH(I1184,节奏规划!$B$5:$B$105,1))</f>
        <v>8.3333333333333339E-4</v>
      </c>
    </row>
    <row r="1185" spans="9:10" ht="16.5" x14ac:dyDescent="0.2">
      <c r="I1185" s="14">
        <v>1181</v>
      </c>
      <c r="J1185" s="18">
        <f>INDEX(节奏规划!$C$6:$C$105,MATCH(I1185,节奏规划!$B$5:$B$105,1))</f>
        <v>8.3333333333333339E-4</v>
      </c>
    </row>
    <row r="1186" spans="9:10" ht="16.5" x14ac:dyDescent="0.2">
      <c r="I1186" s="14">
        <v>1182</v>
      </c>
      <c r="J1186" s="18">
        <f>INDEX(节奏规划!$C$6:$C$105,MATCH(I1186,节奏规划!$B$5:$B$105,1))</f>
        <v>8.3333333333333339E-4</v>
      </c>
    </row>
    <row r="1187" spans="9:10" ht="16.5" x14ac:dyDescent="0.2">
      <c r="I1187" s="14">
        <v>1183</v>
      </c>
      <c r="J1187" s="18">
        <f>INDEX(节奏规划!$C$6:$C$105,MATCH(I1187,节奏规划!$B$5:$B$105,1))</f>
        <v>8.3333333333333339E-4</v>
      </c>
    </row>
    <row r="1188" spans="9:10" ht="16.5" x14ac:dyDescent="0.2">
      <c r="I1188" s="14">
        <v>1184</v>
      </c>
      <c r="J1188" s="18">
        <f>INDEX(节奏规划!$C$6:$C$105,MATCH(I1188,节奏规划!$B$5:$B$105,1))</f>
        <v>8.3333333333333339E-4</v>
      </c>
    </row>
    <row r="1189" spans="9:10" ht="16.5" x14ac:dyDescent="0.2">
      <c r="I1189" s="14">
        <v>1185</v>
      </c>
      <c r="J1189" s="18">
        <f>INDEX(节奏规划!$C$6:$C$105,MATCH(I1189,节奏规划!$B$5:$B$105,1))</f>
        <v>8.3333333333333339E-4</v>
      </c>
    </row>
    <row r="1190" spans="9:10" ht="16.5" x14ac:dyDescent="0.2">
      <c r="I1190" s="14">
        <v>1186</v>
      </c>
      <c r="J1190" s="18">
        <f>INDEX(节奏规划!$C$6:$C$105,MATCH(I1190,节奏规划!$B$5:$B$105,1))</f>
        <v>8.3333333333333339E-4</v>
      </c>
    </row>
    <row r="1191" spans="9:10" ht="16.5" x14ac:dyDescent="0.2">
      <c r="I1191" s="14">
        <v>1187</v>
      </c>
      <c r="J1191" s="18">
        <f>INDEX(节奏规划!$C$6:$C$105,MATCH(I1191,节奏规划!$B$5:$B$105,1))</f>
        <v>8.3333333333333339E-4</v>
      </c>
    </row>
    <row r="1192" spans="9:10" ht="16.5" x14ac:dyDescent="0.2">
      <c r="I1192" s="14">
        <v>1188</v>
      </c>
      <c r="J1192" s="18">
        <f>INDEX(节奏规划!$C$6:$C$105,MATCH(I1192,节奏规划!$B$5:$B$105,1))</f>
        <v>8.3333333333333339E-4</v>
      </c>
    </row>
    <row r="1193" spans="9:10" ht="16.5" x14ac:dyDescent="0.2">
      <c r="I1193" s="14">
        <v>1189</v>
      </c>
      <c r="J1193" s="18">
        <f>INDEX(节奏规划!$C$6:$C$105,MATCH(I1193,节奏规划!$B$5:$B$105,1))</f>
        <v>8.3333333333333339E-4</v>
      </c>
    </row>
    <row r="1194" spans="9:10" ht="16.5" x14ac:dyDescent="0.2">
      <c r="I1194" s="14">
        <v>1190</v>
      </c>
      <c r="J1194" s="18">
        <f>INDEX(节奏规划!$C$6:$C$105,MATCH(I1194,节奏规划!$B$5:$B$105,1))</f>
        <v>8.3333333333333339E-4</v>
      </c>
    </row>
    <row r="1195" spans="9:10" ht="16.5" x14ac:dyDescent="0.2">
      <c r="I1195" s="14">
        <v>1191</v>
      </c>
      <c r="J1195" s="18">
        <f>INDEX(节奏规划!$C$6:$C$105,MATCH(I1195,节奏规划!$B$5:$B$105,1))</f>
        <v>8.3333333333333339E-4</v>
      </c>
    </row>
    <row r="1196" spans="9:10" ht="16.5" x14ac:dyDescent="0.2">
      <c r="I1196" s="14">
        <v>1192</v>
      </c>
      <c r="J1196" s="18">
        <f>INDEX(节奏规划!$C$6:$C$105,MATCH(I1196,节奏规划!$B$5:$B$105,1))</f>
        <v>8.3333333333333339E-4</v>
      </c>
    </row>
    <row r="1197" spans="9:10" ht="16.5" x14ac:dyDescent="0.2">
      <c r="I1197" s="14">
        <v>1193</v>
      </c>
      <c r="J1197" s="18">
        <f>INDEX(节奏规划!$C$6:$C$105,MATCH(I1197,节奏规划!$B$5:$B$105,1))</f>
        <v>8.3333333333333339E-4</v>
      </c>
    </row>
    <row r="1198" spans="9:10" ht="16.5" x14ac:dyDescent="0.2">
      <c r="I1198" s="14">
        <v>1194</v>
      </c>
      <c r="J1198" s="18">
        <f>INDEX(节奏规划!$C$6:$C$105,MATCH(I1198,节奏规划!$B$5:$B$105,1))</f>
        <v>8.3333333333333339E-4</v>
      </c>
    </row>
    <row r="1199" spans="9:10" ht="16.5" x14ac:dyDescent="0.2">
      <c r="I1199" s="14">
        <v>1195</v>
      </c>
      <c r="J1199" s="18">
        <f>INDEX(节奏规划!$C$6:$C$105,MATCH(I1199,节奏规划!$B$5:$B$105,1))</f>
        <v>8.3333333333333339E-4</v>
      </c>
    </row>
    <row r="1200" spans="9:10" ht="16.5" x14ac:dyDescent="0.2">
      <c r="I1200" s="14">
        <v>1196</v>
      </c>
      <c r="J1200" s="18">
        <f>INDEX(节奏规划!$C$6:$C$105,MATCH(I1200,节奏规划!$B$5:$B$105,1))</f>
        <v>8.3333333333333339E-4</v>
      </c>
    </row>
    <row r="1201" spans="9:10" ht="16.5" x14ac:dyDescent="0.2">
      <c r="I1201" s="14">
        <v>1197</v>
      </c>
      <c r="J1201" s="18">
        <f>INDEX(节奏规划!$C$6:$C$105,MATCH(I1201,节奏规划!$B$5:$B$105,1))</f>
        <v>8.3333333333333339E-4</v>
      </c>
    </row>
    <row r="1202" spans="9:10" ht="16.5" x14ac:dyDescent="0.2">
      <c r="I1202" s="14">
        <v>1198</v>
      </c>
      <c r="J1202" s="18">
        <f>INDEX(节奏规划!$C$6:$C$105,MATCH(I1202,节奏规划!$B$5:$B$105,1))</f>
        <v>8.3333333333333339E-4</v>
      </c>
    </row>
    <row r="1203" spans="9:10" ht="16.5" x14ac:dyDescent="0.2">
      <c r="I1203" s="14">
        <v>1199</v>
      </c>
      <c r="J1203" s="18">
        <f>INDEX(节奏规划!$C$6:$C$105,MATCH(I1203,节奏规划!$B$5:$B$105,1))</f>
        <v>8.3333333333333339E-4</v>
      </c>
    </row>
    <row r="1204" spans="9:10" ht="16.5" x14ac:dyDescent="0.2">
      <c r="I1204" s="14">
        <v>1200</v>
      </c>
      <c r="J1204" s="18">
        <f>INDEX(节奏规划!$C$6:$C$105,MATCH(I1204,节奏规划!$B$5:$B$105,1))</f>
        <v>8.1967213114754098E-4</v>
      </c>
    </row>
    <row r="1205" spans="9:10" ht="16.5" x14ac:dyDescent="0.2">
      <c r="I1205" s="14">
        <v>1201</v>
      </c>
      <c r="J1205" s="18">
        <f>INDEX(节奏规划!$C$6:$C$105,MATCH(I1205,节奏规划!$B$5:$B$105,1))</f>
        <v>8.1967213114754098E-4</v>
      </c>
    </row>
    <row r="1206" spans="9:10" ht="16.5" x14ac:dyDescent="0.2">
      <c r="I1206" s="14">
        <v>1202</v>
      </c>
      <c r="J1206" s="18">
        <f>INDEX(节奏规划!$C$6:$C$105,MATCH(I1206,节奏规划!$B$5:$B$105,1))</f>
        <v>8.1967213114754098E-4</v>
      </c>
    </row>
    <row r="1207" spans="9:10" ht="16.5" x14ac:dyDescent="0.2">
      <c r="I1207" s="14">
        <v>1203</v>
      </c>
      <c r="J1207" s="18">
        <f>INDEX(节奏规划!$C$6:$C$105,MATCH(I1207,节奏规划!$B$5:$B$105,1))</f>
        <v>8.1967213114754098E-4</v>
      </c>
    </row>
    <row r="1208" spans="9:10" ht="16.5" x14ac:dyDescent="0.2">
      <c r="I1208" s="14">
        <v>1204</v>
      </c>
      <c r="J1208" s="18">
        <f>INDEX(节奏规划!$C$6:$C$105,MATCH(I1208,节奏规划!$B$5:$B$105,1))</f>
        <v>8.1967213114754098E-4</v>
      </c>
    </row>
    <row r="1209" spans="9:10" ht="16.5" x14ac:dyDescent="0.2">
      <c r="I1209" s="14">
        <v>1205</v>
      </c>
      <c r="J1209" s="18">
        <f>INDEX(节奏规划!$C$6:$C$105,MATCH(I1209,节奏规划!$B$5:$B$105,1))</f>
        <v>8.1967213114754098E-4</v>
      </c>
    </row>
    <row r="1210" spans="9:10" ht="16.5" x14ac:dyDescent="0.2">
      <c r="I1210" s="14">
        <v>1206</v>
      </c>
      <c r="J1210" s="18">
        <f>INDEX(节奏规划!$C$6:$C$105,MATCH(I1210,节奏规划!$B$5:$B$105,1))</f>
        <v>8.1967213114754098E-4</v>
      </c>
    </row>
    <row r="1211" spans="9:10" ht="16.5" x14ac:dyDescent="0.2">
      <c r="I1211" s="14">
        <v>1207</v>
      </c>
      <c r="J1211" s="18">
        <f>INDEX(节奏规划!$C$6:$C$105,MATCH(I1211,节奏规划!$B$5:$B$105,1))</f>
        <v>8.1967213114754098E-4</v>
      </c>
    </row>
    <row r="1212" spans="9:10" ht="16.5" x14ac:dyDescent="0.2">
      <c r="I1212" s="14">
        <v>1208</v>
      </c>
      <c r="J1212" s="18">
        <f>INDEX(节奏规划!$C$6:$C$105,MATCH(I1212,节奏规划!$B$5:$B$105,1))</f>
        <v>8.1967213114754098E-4</v>
      </c>
    </row>
    <row r="1213" spans="9:10" ht="16.5" x14ac:dyDescent="0.2">
      <c r="I1213" s="14">
        <v>1209</v>
      </c>
      <c r="J1213" s="18">
        <f>INDEX(节奏规划!$C$6:$C$105,MATCH(I1213,节奏规划!$B$5:$B$105,1))</f>
        <v>8.1967213114754098E-4</v>
      </c>
    </row>
    <row r="1214" spans="9:10" ht="16.5" x14ac:dyDescent="0.2">
      <c r="I1214" s="14">
        <v>1210</v>
      </c>
      <c r="J1214" s="18">
        <f>INDEX(节奏规划!$C$6:$C$105,MATCH(I1214,节奏规划!$B$5:$B$105,1))</f>
        <v>8.1967213114754098E-4</v>
      </c>
    </row>
    <row r="1215" spans="9:10" ht="16.5" x14ac:dyDescent="0.2">
      <c r="I1215" s="14">
        <v>1211</v>
      </c>
      <c r="J1215" s="18">
        <f>INDEX(节奏规划!$C$6:$C$105,MATCH(I1215,节奏规划!$B$5:$B$105,1))</f>
        <v>8.1967213114754098E-4</v>
      </c>
    </row>
    <row r="1216" spans="9:10" ht="16.5" x14ac:dyDescent="0.2">
      <c r="I1216" s="14">
        <v>1212</v>
      </c>
      <c r="J1216" s="18">
        <f>INDEX(节奏规划!$C$6:$C$105,MATCH(I1216,节奏规划!$B$5:$B$105,1))</f>
        <v>8.1967213114754098E-4</v>
      </c>
    </row>
    <row r="1217" spans="9:10" ht="16.5" x14ac:dyDescent="0.2">
      <c r="I1217" s="14">
        <v>1213</v>
      </c>
      <c r="J1217" s="18">
        <f>INDEX(节奏规划!$C$6:$C$105,MATCH(I1217,节奏规划!$B$5:$B$105,1))</f>
        <v>8.1967213114754098E-4</v>
      </c>
    </row>
    <row r="1218" spans="9:10" ht="16.5" x14ac:dyDescent="0.2">
      <c r="I1218" s="14">
        <v>1214</v>
      </c>
      <c r="J1218" s="18">
        <f>INDEX(节奏规划!$C$6:$C$105,MATCH(I1218,节奏规划!$B$5:$B$105,1))</f>
        <v>8.1967213114754098E-4</v>
      </c>
    </row>
    <row r="1219" spans="9:10" ht="16.5" x14ac:dyDescent="0.2">
      <c r="I1219" s="14">
        <v>1215</v>
      </c>
      <c r="J1219" s="18">
        <f>INDEX(节奏规划!$C$6:$C$105,MATCH(I1219,节奏规划!$B$5:$B$105,1))</f>
        <v>8.1967213114754098E-4</v>
      </c>
    </row>
    <row r="1220" spans="9:10" ht="16.5" x14ac:dyDescent="0.2">
      <c r="I1220" s="14">
        <v>1216</v>
      </c>
      <c r="J1220" s="18">
        <f>INDEX(节奏规划!$C$6:$C$105,MATCH(I1220,节奏规划!$B$5:$B$105,1))</f>
        <v>8.1967213114754098E-4</v>
      </c>
    </row>
    <row r="1221" spans="9:10" ht="16.5" x14ac:dyDescent="0.2">
      <c r="I1221" s="14">
        <v>1217</v>
      </c>
      <c r="J1221" s="18">
        <f>INDEX(节奏规划!$C$6:$C$105,MATCH(I1221,节奏规划!$B$5:$B$105,1))</f>
        <v>8.1967213114754098E-4</v>
      </c>
    </row>
    <row r="1222" spans="9:10" ht="16.5" x14ac:dyDescent="0.2">
      <c r="I1222" s="14">
        <v>1218</v>
      </c>
      <c r="J1222" s="18">
        <f>INDEX(节奏规划!$C$6:$C$105,MATCH(I1222,节奏规划!$B$5:$B$105,1))</f>
        <v>8.1967213114754098E-4</v>
      </c>
    </row>
    <row r="1223" spans="9:10" ht="16.5" x14ac:dyDescent="0.2">
      <c r="I1223" s="14">
        <v>1219</v>
      </c>
      <c r="J1223" s="18">
        <f>INDEX(节奏规划!$C$6:$C$105,MATCH(I1223,节奏规划!$B$5:$B$105,1))</f>
        <v>8.1967213114754098E-4</v>
      </c>
    </row>
    <row r="1224" spans="9:10" ht="16.5" x14ac:dyDescent="0.2">
      <c r="I1224" s="14">
        <v>1220</v>
      </c>
      <c r="J1224" s="18">
        <f>INDEX(节奏规划!$C$6:$C$105,MATCH(I1224,节奏规划!$B$5:$B$105,1))</f>
        <v>8.0645161290322581E-4</v>
      </c>
    </row>
    <row r="1225" spans="9:10" ht="16.5" x14ac:dyDescent="0.2">
      <c r="I1225" s="14">
        <v>1221</v>
      </c>
      <c r="J1225" s="18">
        <f>INDEX(节奏规划!$C$6:$C$105,MATCH(I1225,节奏规划!$B$5:$B$105,1))</f>
        <v>8.0645161290322581E-4</v>
      </c>
    </row>
    <row r="1226" spans="9:10" ht="16.5" x14ac:dyDescent="0.2">
      <c r="I1226" s="14">
        <v>1222</v>
      </c>
      <c r="J1226" s="18">
        <f>INDEX(节奏规划!$C$6:$C$105,MATCH(I1226,节奏规划!$B$5:$B$105,1))</f>
        <v>8.0645161290322581E-4</v>
      </c>
    </row>
    <row r="1227" spans="9:10" ht="16.5" x14ac:dyDescent="0.2">
      <c r="I1227" s="14">
        <v>1223</v>
      </c>
      <c r="J1227" s="18">
        <f>INDEX(节奏规划!$C$6:$C$105,MATCH(I1227,节奏规划!$B$5:$B$105,1))</f>
        <v>8.0645161290322581E-4</v>
      </c>
    </row>
    <row r="1228" spans="9:10" ht="16.5" x14ac:dyDescent="0.2">
      <c r="I1228" s="14">
        <v>1224</v>
      </c>
      <c r="J1228" s="18">
        <f>INDEX(节奏规划!$C$6:$C$105,MATCH(I1228,节奏规划!$B$5:$B$105,1))</f>
        <v>8.0645161290322581E-4</v>
      </c>
    </row>
    <row r="1229" spans="9:10" ht="16.5" x14ac:dyDescent="0.2">
      <c r="I1229" s="14">
        <v>1225</v>
      </c>
      <c r="J1229" s="18">
        <f>INDEX(节奏规划!$C$6:$C$105,MATCH(I1229,节奏规划!$B$5:$B$105,1))</f>
        <v>8.0645161290322581E-4</v>
      </c>
    </row>
    <row r="1230" spans="9:10" ht="16.5" x14ac:dyDescent="0.2">
      <c r="I1230" s="14">
        <v>1226</v>
      </c>
      <c r="J1230" s="18">
        <f>INDEX(节奏规划!$C$6:$C$105,MATCH(I1230,节奏规划!$B$5:$B$105,1))</f>
        <v>8.0645161290322581E-4</v>
      </c>
    </row>
    <row r="1231" spans="9:10" ht="16.5" x14ac:dyDescent="0.2">
      <c r="I1231" s="14">
        <v>1227</v>
      </c>
      <c r="J1231" s="18">
        <f>INDEX(节奏规划!$C$6:$C$105,MATCH(I1231,节奏规划!$B$5:$B$105,1))</f>
        <v>8.0645161290322581E-4</v>
      </c>
    </row>
    <row r="1232" spans="9:10" ht="16.5" x14ac:dyDescent="0.2">
      <c r="I1232" s="14">
        <v>1228</v>
      </c>
      <c r="J1232" s="18">
        <f>INDEX(节奏规划!$C$6:$C$105,MATCH(I1232,节奏规划!$B$5:$B$105,1))</f>
        <v>8.0645161290322581E-4</v>
      </c>
    </row>
    <row r="1233" spans="9:10" ht="16.5" x14ac:dyDescent="0.2">
      <c r="I1233" s="14">
        <v>1229</v>
      </c>
      <c r="J1233" s="18">
        <f>INDEX(节奏规划!$C$6:$C$105,MATCH(I1233,节奏规划!$B$5:$B$105,1))</f>
        <v>8.0645161290322581E-4</v>
      </c>
    </row>
    <row r="1234" spans="9:10" ht="16.5" x14ac:dyDescent="0.2">
      <c r="I1234" s="14">
        <v>1230</v>
      </c>
      <c r="J1234" s="18">
        <f>INDEX(节奏规划!$C$6:$C$105,MATCH(I1234,节奏规划!$B$5:$B$105,1))</f>
        <v>8.0645161290322581E-4</v>
      </c>
    </row>
    <row r="1235" spans="9:10" ht="16.5" x14ac:dyDescent="0.2">
      <c r="I1235" s="14">
        <v>1231</v>
      </c>
      <c r="J1235" s="18">
        <f>INDEX(节奏规划!$C$6:$C$105,MATCH(I1235,节奏规划!$B$5:$B$105,1))</f>
        <v>8.0645161290322581E-4</v>
      </c>
    </row>
    <row r="1236" spans="9:10" ht="16.5" x14ac:dyDescent="0.2">
      <c r="I1236" s="14">
        <v>1232</v>
      </c>
      <c r="J1236" s="18">
        <f>INDEX(节奏规划!$C$6:$C$105,MATCH(I1236,节奏规划!$B$5:$B$105,1))</f>
        <v>8.0645161290322581E-4</v>
      </c>
    </row>
    <row r="1237" spans="9:10" ht="16.5" x14ac:dyDescent="0.2">
      <c r="I1237" s="14">
        <v>1233</v>
      </c>
      <c r="J1237" s="18">
        <f>INDEX(节奏规划!$C$6:$C$105,MATCH(I1237,节奏规划!$B$5:$B$105,1))</f>
        <v>8.0645161290322581E-4</v>
      </c>
    </row>
    <row r="1238" spans="9:10" ht="16.5" x14ac:dyDescent="0.2">
      <c r="I1238" s="14">
        <v>1234</v>
      </c>
      <c r="J1238" s="18">
        <f>INDEX(节奏规划!$C$6:$C$105,MATCH(I1238,节奏规划!$B$5:$B$105,1))</f>
        <v>8.0645161290322581E-4</v>
      </c>
    </row>
    <row r="1239" spans="9:10" ht="16.5" x14ac:dyDescent="0.2">
      <c r="I1239" s="14">
        <v>1235</v>
      </c>
      <c r="J1239" s="18">
        <f>INDEX(节奏规划!$C$6:$C$105,MATCH(I1239,节奏规划!$B$5:$B$105,1))</f>
        <v>8.0645161290322581E-4</v>
      </c>
    </row>
    <row r="1240" spans="9:10" ht="16.5" x14ac:dyDescent="0.2">
      <c r="I1240" s="14">
        <v>1236</v>
      </c>
      <c r="J1240" s="18">
        <f>INDEX(节奏规划!$C$6:$C$105,MATCH(I1240,节奏规划!$B$5:$B$105,1))</f>
        <v>8.0645161290322581E-4</v>
      </c>
    </row>
    <row r="1241" spans="9:10" ht="16.5" x14ac:dyDescent="0.2">
      <c r="I1241" s="14">
        <v>1237</v>
      </c>
      <c r="J1241" s="18">
        <f>INDEX(节奏规划!$C$6:$C$105,MATCH(I1241,节奏规划!$B$5:$B$105,1))</f>
        <v>8.0645161290322581E-4</v>
      </c>
    </row>
    <row r="1242" spans="9:10" ht="16.5" x14ac:dyDescent="0.2">
      <c r="I1242" s="14">
        <v>1238</v>
      </c>
      <c r="J1242" s="18">
        <f>INDEX(节奏规划!$C$6:$C$105,MATCH(I1242,节奏规划!$B$5:$B$105,1))</f>
        <v>8.0645161290322581E-4</v>
      </c>
    </row>
    <row r="1243" spans="9:10" ht="16.5" x14ac:dyDescent="0.2">
      <c r="I1243" s="14">
        <v>1239</v>
      </c>
      <c r="J1243" s="18">
        <f>INDEX(节奏规划!$C$6:$C$105,MATCH(I1243,节奏规划!$B$5:$B$105,1))</f>
        <v>8.0645161290322581E-4</v>
      </c>
    </row>
    <row r="1244" spans="9:10" ht="16.5" x14ac:dyDescent="0.2">
      <c r="I1244" s="14">
        <v>1240</v>
      </c>
      <c r="J1244" s="18">
        <f>INDEX(节奏规划!$C$6:$C$105,MATCH(I1244,节奏规划!$B$5:$B$105,1))</f>
        <v>7.9365079365079365E-4</v>
      </c>
    </row>
    <row r="1245" spans="9:10" ht="16.5" x14ac:dyDescent="0.2">
      <c r="I1245" s="14">
        <v>1241</v>
      </c>
      <c r="J1245" s="18">
        <f>INDEX(节奏规划!$C$6:$C$105,MATCH(I1245,节奏规划!$B$5:$B$105,1))</f>
        <v>7.9365079365079365E-4</v>
      </c>
    </row>
    <row r="1246" spans="9:10" ht="16.5" x14ac:dyDescent="0.2">
      <c r="I1246" s="14">
        <v>1242</v>
      </c>
      <c r="J1246" s="18">
        <f>INDEX(节奏规划!$C$6:$C$105,MATCH(I1246,节奏规划!$B$5:$B$105,1))</f>
        <v>7.9365079365079365E-4</v>
      </c>
    </row>
    <row r="1247" spans="9:10" ht="16.5" x14ac:dyDescent="0.2">
      <c r="I1247" s="14">
        <v>1243</v>
      </c>
      <c r="J1247" s="18">
        <f>INDEX(节奏规划!$C$6:$C$105,MATCH(I1247,节奏规划!$B$5:$B$105,1))</f>
        <v>7.9365079365079365E-4</v>
      </c>
    </row>
    <row r="1248" spans="9:10" ht="16.5" x14ac:dyDescent="0.2">
      <c r="I1248" s="14">
        <v>1244</v>
      </c>
      <c r="J1248" s="18">
        <f>INDEX(节奏规划!$C$6:$C$105,MATCH(I1248,节奏规划!$B$5:$B$105,1))</f>
        <v>7.9365079365079365E-4</v>
      </c>
    </row>
    <row r="1249" spans="9:10" ht="16.5" x14ac:dyDescent="0.2">
      <c r="I1249" s="14">
        <v>1245</v>
      </c>
      <c r="J1249" s="18">
        <f>INDEX(节奏规划!$C$6:$C$105,MATCH(I1249,节奏规划!$B$5:$B$105,1))</f>
        <v>7.9365079365079365E-4</v>
      </c>
    </row>
    <row r="1250" spans="9:10" ht="16.5" x14ac:dyDescent="0.2">
      <c r="I1250" s="14">
        <v>1246</v>
      </c>
      <c r="J1250" s="18">
        <f>INDEX(节奏规划!$C$6:$C$105,MATCH(I1250,节奏规划!$B$5:$B$105,1))</f>
        <v>7.9365079365079365E-4</v>
      </c>
    </row>
    <row r="1251" spans="9:10" ht="16.5" x14ac:dyDescent="0.2">
      <c r="I1251" s="14">
        <v>1247</v>
      </c>
      <c r="J1251" s="18">
        <f>INDEX(节奏规划!$C$6:$C$105,MATCH(I1251,节奏规划!$B$5:$B$105,1))</f>
        <v>7.9365079365079365E-4</v>
      </c>
    </row>
    <row r="1252" spans="9:10" ht="16.5" x14ac:dyDescent="0.2">
      <c r="I1252" s="14">
        <v>1248</v>
      </c>
      <c r="J1252" s="18">
        <f>INDEX(节奏规划!$C$6:$C$105,MATCH(I1252,节奏规划!$B$5:$B$105,1))</f>
        <v>7.9365079365079365E-4</v>
      </c>
    </row>
    <row r="1253" spans="9:10" ht="16.5" x14ac:dyDescent="0.2">
      <c r="I1253" s="14">
        <v>1249</v>
      </c>
      <c r="J1253" s="18">
        <f>INDEX(节奏规划!$C$6:$C$105,MATCH(I1253,节奏规划!$B$5:$B$105,1))</f>
        <v>7.9365079365079365E-4</v>
      </c>
    </row>
    <row r="1254" spans="9:10" ht="16.5" x14ac:dyDescent="0.2">
      <c r="I1254" s="14">
        <v>1250</v>
      </c>
      <c r="J1254" s="18">
        <f>INDEX(节奏规划!$C$6:$C$105,MATCH(I1254,节奏规划!$B$5:$B$105,1))</f>
        <v>7.9365079365079365E-4</v>
      </c>
    </row>
    <row r="1255" spans="9:10" ht="16.5" x14ac:dyDescent="0.2">
      <c r="I1255" s="14">
        <v>1251</v>
      </c>
      <c r="J1255" s="18">
        <f>INDEX(节奏规划!$C$6:$C$105,MATCH(I1255,节奏规划!$B$5:$B$105,1))</f>
        <v>7.9365079365079365E-4</v>
      </c>
    </row>
    <row r="1256" spans="9:10" ht="16.5" x14ac:dyDescent="0.2">
      <c r="I1256" s="14">
        <v>1252</v>
      </c>
      <c r="J1256" s="18">
        <f>INDEX(节奏规划!$C$6:$C$105,MATCH(I1256,节奏规划!$B$5:$B$105,1))</f>
        <v>7.9365079365079365E-4</v>
      </c>
    </row>
    <row r="1257" spans="9:10" ht="16.5" x14ac:dyDescent="0.2">
      <c r="I1257" s="14">
        <v>1253</v>
      </c>
      <c r="J1257" s="18">
        <f>INDEX(节奏规划!$C$6:$C$105,MATCH(I1257,节奏规划!$B$5:$B$105,1))</f>
        <v>7.9365079365079365E-4</v>
      </c>
    </row>
    <row r="1258" spans="9:10" ht="16.5" x14ac:dyDescent="0.2">
      <c r="I1258" s="14">
        <v>1254</v>
      </c>
      <c r="J1258" s="18">
        <f>INDEX(节奏规划!$C$6:$C$105,MATCH(I1258,节奏规划!$B$5:$B$105,1))</f>
        <v>7.9365079365079365E-4</v>
      </c>
    </row>
    <row r="1259" spans="9:10" ht="16.5" x14ac:dyDescent="0.2">
      <c r="I1259" s="14">
        <v>1255</v>
      </c>
      <c r="J1259" s="18">
        <f>INDEX(节奏规划!$C$6:$C$105,MATCH(I1259,节奏规划!$B$5:$B$105,1))</f>
        <v>7.9365079365079365E-4</v>
      </c>
    </row>
    <row r="1260" spans="9:10" ht="16.5" x14ac:dyDescent="0.2">
      <c r="I1260" s="14">
        <v>1256</v>
      </c>
      <c r="J1260" s="18">
        <f>INDEX(节奏规划!$C$6:$C$105,MATCH(I1260,节奏规划!$B$5:$B$105,1))</f>
        <v>7.9365079365079365E-4</v>
      </c>
    </row>
    <row r="1261" spans="9:10" ht="16.5" x14ac:dyDescent="0.2">
      <c r="I1261" s="14">
        <v>1257</v>
      </c>
      <c r="J1261" s="18">
        <f>INDEX(节奏规划!$C$6:$C$105,MATCH(I1261,节奏规划!$B$5:$B$105,1))</f>
        <v>7.9365079365079365E-4</v>
      </c>
    </row>
    <row r="1262" spans="9:10" ht="16.5" x14ac:dyDescent="0.2">
      <c r="I1262" s="14">
        <v>1258</v>
      </c>
      <c r="J1262" s="18">
        <f>INDEX(节奏规划!$C$6:$C$105,MATCH(I1262,节奏规划!$B$5:$B$105,1))</f>
        <v>7.9365079365079365E-4</v>
      </c>
    </row>
    <row r="1263" spans="9:10" ht="16.5" x14ac:dyDescent="0.2">
      <c r="I1263" s="14">
        <v>1259</v>
      </c>
      <c r="J1263" s="18">
        <f>INDEX(节奏规划!$C$6:$C$105,MATCH(I1263,节奏规划!$B$5:$B$105,1))</f>
        <v>7.9365079365079365E-4</v>
      </c>
    </row>
    <row r="1264" spans="9:10" ht="16.5" x14ac:dyDescent="0.2">
      <c r="I1264" s="14">
        <v>1260</v>
      </c>
      <c r="J1264" s="18">
        <f>INDEX(节奏规划!$C$6:$C$105,MATCH(I1264,节奏规划!$B$5:$B$105,1))</f>
        <v>7.8125000000000004E-4</v>
      </c>
    </row>
    <row r="1265" spans="9:10" ht="16.5" x14ac:dyDescent="0.2">
      <c r="I1265" s="14">
        <v>1261</v>
      </c>
      <c r="J1265" s="18">
        <f>INDEX(节奏规划!$C$6:$C$105,MATCH(I1265,节奏规划!$B$5:$B$105,1))</f>
        <v>7.8125000000000004E-4</v>
      </c>
    </row>
    <row r="1266" spans="9:10" ht="16.5" x14ac:dyDescent="0.2">
      <c r="I1266" s="14">
        <v>1262</v>
      </c>
      <c r="J1266" s="18">
        <f>INDEX(节奏规划!$C$6:$C$105,MATCH(I1266,节奏规划!$B$5:$B$105,1))</f>
        <v>7.8125000000000004E-4</v>
      </c>
    </row>
    <row r="1267" spans="9:10" ht="16.5" x14ac:dyDescent="0.2">
      <c r="I1267" s="14">
        <v>1263</v>
      </c>
      <c r="J1267" s="18">
        <f>INDEX(节奏规划!$C$6:$C$105,MATCH(I1267,节奏规划!$B$5:$B$105,1))</f>
        <v>7.8125000000000004E-4</v>
      </c>
    </row>
    <row r="1268" spans="9:10" ht="16.5" x14ac:dyDescent="0.2">
      <c r="I1268" s="14">
        <v>1264</v>
      </c>
      <c r="J1268" s="18">
        <f>INDEX(节奏规划!$C$6:$C$105,MATCH(I1268,节奏规划!$B$5:$B$105,1))</f>
        <v>7.8125000000000004E-4</v>
      </c>
    </row>
    <row r="1269" spans="9:10" ht="16.5" x14ac:dyDescent="0.2">
      <c r="I1269" s="14">
        <v>1265</v>
      </c>
      <c r="J1269" s="18">
        <f>INDEX(节奏规划!$C$6:$C$105,MATCH(I1269,节奏规划!$B$5:$B$105,1))</f>
        <v>7.8125000000000004E-4</v>
      </c>
    </row>
    <row r="1270" spans="9:10" ht="16.5" x14ac:dyDescent="0.2">
      <c r="I1270" s="14">
        <v>1266</v>
      </c>
      <c r="J1270" s="18">
        <f>INDEX(节奏规划!$C$6:$C$105,MATCH(I1270,节奏规划!$B$5:$B$105,1))</f>
        <v>7.8125000000000004E-4</v>
      </c>
    </row>
    <row r="1271" spans="9:10" ht="16.5" x14ac:dyDescent="0.2">
      <c r="I1271" s="14">
        <v>1267</v>
      </c>
      <c r="J1271" s="18">
        <f>INDEX(节奏规划!$C$6:$C$105,MATCH(I1271,节奏规划!$B$5:$B$105,1))</f>
        <v>7.8125000000000004E-4</v>
      </c>
    </row>
    <row r="1272" spans="9:10" ht="16.5" x14ac:dyDescent="0.2">
      <c r="I1272" s="14">
        <v>1268</v>
      </c>
      <c r="J1272" s="18">
        <f>INDEX(节奏规划!$C$6:$C$105,MATCH(I1272,节奏规划!$B$5:$B$105,1))</f>
        <v>7.8125000000000004E-4</v>
      </c>
    </row>
    <row r="1273" spans="9:10" ht="16.5" x14ac:dyDescent="0.2">
      <c r="I1273" s="14">
        <v>1269</v>
      </c>
      <c r="J1273" s="18">
        <f>INDEX(节奏规划!$C$6:$C$105,MATCH(I1273,节奏规划!$B$5:$B$105,1))</f>
        <v>7.8125000000000004E-4</v>
      </c>
    </row>
    <row r="1274" spans="9:10" ht="16.5" x14ac:dyDescent="0.2">
      <c r="I1274" s="14">
        <v>1270</v>
      </c>
      <c r="J1274" s="18">
        <f>INDEX(节奏规划!$C$6:$C$105,MATCH(I1274,节奏规划!$B$5:$B$105,1))</f>
        <v>7.8125000000000004E-4</v>
      </c>
    </row>
    <row r="1275" spans="9:10" ht="16.5" x14ac:dyDescent="0.2">
      <c r="I1275" s="14">
        <v>1271</v>
      </c>
      <c r="J1275" s="18">
        <f>INDEX(节奏规划!$C$6:$C$105,MATCH(I1275,节奏规划!$B$5:$B$105,1))</f>
        <v>7.8125000000000004E-4</v>
      </c>
    </row>
    <row r="1276" spans="9:10" ht="16.5" x14ac:dyDescent="0.2">
      <c r="I1276" s="14">
        <v>1272</v>
      </c>
      <c r="J1276" s="18">
        <f>INDEX(节奏规划!$C$6:$C$105,MATCH(I1276,节奏规划!$B$5:$B$105,1))</f>
        <v>7.8125000000000004E-4</v>
      </c>
    </row>
    <row r="1277" spans="9:10" ht="16.5" x14ac:dyDescent="0.2">
      <c r="I1277" s="14">
        <v>1273</v>
      </c>
      <c r="J1277" s="18">
        <f>INDEX(节奏规划!$C$6:$C$105,MATCH(I1277,节奏规划!$B$5:$B$105,1))</f>
        <v>7.8125000000000004E-4</v>
      </c>
    </row>
    <row r="1278" spans="9:10" ht="16.5" x14ac:dyDescent="0.2">
      <c r="I1278" s="14">
        <v>1274</v>
      </c>
      <c r="J1278" s="18">
        <f>INDEX(节奏规划!$C$6:$C$105,MATCH(I1278,节奏规划!$B$5:$B$105,1))</f>
        <v>7.8125000000000004E-4</v>
      </c>
    </row>
    <row r="1279" spans="9:10" ht="16.5" x14ac:dyDescent="0.2">
      <c r="I1279" s="14">
        <v>1275</v>
      </c>
      <c r="J1279" s="18">
        <f>INDEX(节奏规划!$C$6:$C$105,MATCH(I1279,节奏规划!$B$5:$B$105,1))</f>
        <v>7.8125000000000004E-4</v>
      </c>
    </row>
    <row r="1280" spans="9:10" ht="16.5" x14ac:dyDescent="0.2">
      <c r="I1280" s="14">
        <v>1276</v>
      </c>
      <c r="J1280" s="18">
        <f>INDEX(节奏规划!$C$6:$C$105,MATCH(I1280,节奏规划!$B$5:$B$105,1))</f>
        <v>7.8125000000000004E-4</v>
      </c>
    </row>
    <row r="1281" spans="9:10" ht="16.5" x14ac:dyDescent="0.2">
      <c r="I1281" s="14">
        <v>1277</v>
      </c>
      <c r="J1281" s="18">
        <f>INDEX(节奏规划!$C$6:$C$105,MATCH(I1281,节奏规划!$B$5:$B$105,1))</f>
        <v>7.8125000000000004E-4</v>
      </c>
    </row>
    <row r="1282" spans="9:10" ht="16.5" x14ac:dyDescent="0.2">
      <c r="I1282" s="14">
        <v>1278</v>
      </c>
      <c r="J1282" s="18">
        <f>INDEX(节奏规划!$C$6:$C$105,MATCH(I1282,节奏规划!$B$5:$B$105,1))</f>
        <v>7.8125000000000004E-4</v>
      </c>
    </row>
    <row r="1283" spans="9:10" ht="16.5" x14ac:dyDescent="0.2">
      <c r="I1283" s="14">
        <v>1279</v>
      </c>
      <c r="J1283" s="18">
        <f>INDEX(节奏规划!$C$6:$C$105,MATCH(I1283,节奏规划!$B$5:$B$105,1))</f>
        <v>7.8125000000000004E-4</v>
      </c>
    </row>
    <row r="1284" spans="9:10" ht="16.5" x14ac:dyDescent="0.2">
      <c r="I1284" s="14">
        <v>1280</v>
      </c>
      <c r="J1284" s="18">
        <f>INDEX(节奏规划!$C$6:$C$105,MATCH(I1284,节奏规划!$B$5:$B$105,1))</f>
        <v>7.6923076923076923E-4</v>
      </c>
    </row>
    <row r="1285" spans="9:10" ht="16.5" x14ac:dyDescent="0.2">
      <c r="I1285" s="14">
        <v>1281</v>
      </c>
      <c r="J1285" s="18">
        <f>INDEX(节奏规划!$C$6:$C$105,MATCH(I1285,节奏规划!$B$5:$B$105,1))</f>
        <v>7.6923076923076923E-4</v>
      </c>
    </row>
    <row r="1286" spans="9:10" ht="16.5" x14ac:dyDescent="0.2">
      <c r="I1286" s="14">
        <v>1282</v>
      </c>
      <c r="J1286" s="18">
        <f>INDEX(节奏规划!$C$6:$C$105,MATCH(I1286,节奏规划!$B$5:$B$105,1))</f>
        <v>7.6923076923076923E-4</v>
      </c>
    </row>
    <row r="1287" spans="9:10" ht="16.5" x14ac:dyDescent="0.2">
      <c r="I1287" s="14">
        <v>1283</v>
      </c>
      <c r="J1287" s="18">
        <f>INDEX(节奏规划!$C$6:$C$105,MATCH(I1287,节奏规划!$B$5:$B$105,1))</f>
        <v>7.6923076923076923E-4</v>
      </c>
    </row>
    <row r="1288" spans="9:10" ht="16.5" x14ac:dyDescent="0.2">
      <c r="I1288" s="14">
        <v>1284</v>
      </c>
      <c r="J1288" s="18">
        <f>INDEX(节奏规划!$C$6:$C$105,MATCH(I1288,节奏规划!$B$5:$B$105,1))</f>
        <v>7.6923076923076923E-4</v>
      </c>
    </row>
    <row r="1289" spans="9:10" ht="16.5" x14ac:dyDescent="0.2">
      <c r="I1289" s="14">
        <v>1285</v>
      </c>
      <c r="J1289" s="18">
        <f>INDEX(节奏规划!$C$6:$C$105,MATCH(I1289,节奏规划!$B$5:$B$105,1))</f>
        <v>7.6923076923076923E-4</v>
      </c>
    </row>
    <row r="1290" spans="9:10" ht="16.5" x14ac:dyDescent="0.2">
      <c r="I1290" s="14">
        <v>1286</v>
      </c>
      <c r="J1290" s="18">
        <f>INDEX(节奏规划!$C$6:$C$105,MATCH(I1290,节奏规划!$B$5:$B$105,1))</f>
        <v>7.6923076923076923E-4</v>
      </c>
    </row>
    <row r="1291" spans="9:10" ht="16.5" x14ac:dyDescent="0.2">
      <c r="I1291" s="14">
        <v>1287</v>
      </c>
      <c r="J1291" s="18">
        <f>INDEX(节奏规划!$C$6:$C$105,MATCH(I1291,节奏规划!$B$5:$B$105,1))</f>
        <v>7.6923076923076923E-4</v>
      </c>
    </row>
    <row r="1292" spans="9:10" ht="16.5" x14ac:dyDescent="0.2">
      <c r="I1292" s="14">
        <v>1288</v>
      </c>
      <c r="J1292" s="18">
        <f>INDEX(节奏规划!$C$6:$C$105,MATCH(I1292,节奏规划!$B$5:$B$105,1))</f>
        <v>7.6923076923076923E-4</v>
      </c>
    </row>
    <row r="1293" spans="9:10" ht="16.5" x14ac:dyDescent="0.2">
      <c r="I1293" s="14">
        <v>1289</v>
      </c>
      <c r="J1293" s="18">
        <f>INDEX(节奏规划!$C$6:$C$105,MATCH(I1293,节奏规划!$B$5:$B$105,1))</f>
        <v>7.6923076923076923E-4</v>
      </c>
    </row>
    <row r="1294" spans="9:10" ht="16.5" x14ac:dyDescent="0.2">
      <c r="I1294" s="14">
        <v>1290</v>
      </c>
      <c r="J1294" s="18">
        <f>INDEX(节奏规划!$C$6:$C$105,MATCH(I1294,节奏规划!$B$5:$B$105,1))</f>
        <v>7.6923076923076923E-4</v>
      </c>
    </row>
    <row r="1295" spans="9:10" ht="16.5" x14ac:dyDescent="0.2">
      <c r="I1295" s="14">
        <v>1291</v>
      </c>
      <c r="J1295" s="18">
        <f>INDEX(节奏规划!$C$6:$C$105,MATCH(I1295,节奏规划!$B$5:$B$105,1))</f>
        <v>7.6923076923076923E-4</v>
      </c>
    </row>
    <row r="1296" spans="9:10" ht="16.5" x14ac:dyDescent="0.2">
      <c r="I1296" s="14">
        <v>1292</v>
      </c>
      <c r="J1296" s="18">
        <f>INDEX(节奏规划!$C$6:$C$105,MATCH(I1296,节奏规划!$B$5:$B$105,1))</f>
        <v>7.6923076923076923E-4</v>
      </c>
    </row>
    <row r="1297" spans="9:10" ht="16.5" x14ac:dyDescent="0.2">
      <c r="I1297" s="14">
        <v>1293</v>
      </c>
      <c r="J1297" s="18">
        <f>INDEX(节奏规划!$C$6:$C$105,MATCH(I1297,节奏规划!$B$5:$B$105,1))</f>
        <v>7.6923076923076923E-4</v>
      </c>
    </row>
    <row r="1298" spans="9:10" ht="16.5" x14ac:dyDescent="0.2">
      <c r="I1298" s="14">
        <v>1294</v>
      </c>
      <c r="J1298" s="18">
        <f>INDEX(节奏规划!$C$6:$C$105,MATCH(I1298,节奏规划!$B$5:$B$105,1))</f>
        <v>7.6923076923076923E-4</v>
      </c>
    </row>
    <row r="1299" spans="9:10" ht="16.5" x14ac:dyDescent="0.2">
      <c r="I1299" s="14">
        <v>1295</v>
      </c>
      <c r="J1299" s="18">
        <f>INDEX(节奏规划!$C$6:$C$105,MATCH(I1299,节奏规划!$B$5:$B$105,1))</f>
        <v>7.6923076923076923E-4</v>
      </c>
    </row>
    <row r="1300" spans="9:10" ht="16.5" x14ac:dyDescent="0.2">
      <c r="I1300" s="14">
        <v>1296</v>
      </c>
      <c r="J1300" s="18">
        <f>INDEX(节奏规划!$C$6:$C$105,MATCH(I1300,节奏规划!$B$5:$B$105,1))</f>
        <v>7.6923076923076923E-4</v>
      </c>
    </row>
    <row r="1301" spans="9:10" ht="16.5" x14ac:dyDescent="0.2">
      <c r="I1301" s="14">
        <v>1297</v>
      </c>
      <c r="J1301" s="18">
        <f>INDEX(节奏规划!$C$6:$C$105,MATCH(I1301,节奏规划!$B$5:$B$105,1))</f>
        <v>7.6923076923076923E-4</v>
      </c>
    </row>
    <row r="1302" spans="9:10" ht="16.5" x14ac:dyDescent="0.2">
      <c r="I1302" s="14">
        <v>1298</v>
      </c>
      <c r="J1302" s="18">
        <f>INDEX(节奏规划!$C$6:$C$105,MATCH(I1302,节奏规划!$B$5:$B$105,1))</f>
        <v>7.6923076923076923E-4</v>
      </c>
    </row>
    <row r="1303" spans="9:10" ht="16.5" x14ac:dyDescent="0.2">
      <c r="I1303" s="14">
        <v>1299</v>
      </c>
      <c r="J1303" s="18">
        <f>INDEX(节奏规划!$C$6:$C$105,MATCH(I1303,节奏规划!$B$5:$B$105,1))</f>
        <v>7.6923076923076923E-4</v>
      </c>
    </row>
    <row r="1304" spans="9:10" ht="16.5" x14ac:dyDescent="0.2">
      <c r="I1304" s="14">
        <v>1300</v>
      </c>
      <c r="J1304" s="18">
        <f>INDEX(节奏规划!$C$6:$C$105,MATCH(I1304,节奏规划!$B$5:$B$105,1))</f>
        <v>7.5757575757575758E-4</v>
      </c>
    </row>
    <row r="1305" spans="9:10" ht="16.5" x14ac:dyDescent="0.2">
      <c r="I1305" s="14">
        <v>1301</v>
      </c>
      <c r="J1305" s="18">
        <f>INDEX(节奏规划!$C$6:$C$105,MATCH(I1305,节奏规划!$B$5:$B$105,1))</f>
        <v>7.5757575757575758E-4</v>
      </c>
    </row>
    <row r="1306" spans="9:10" ht="16.5" x14ac:dyDescent="0.2">
      <c r="I1306" s="14">
        <v>1302</v>
      </c>
      <c r="J1306" s="18">
        <f>INDEX(节奏规划!$C$6:$C$105,MATCH(I1306,节奏规划!$B$5:$B$105,1))</f>
        <v>7.5757575757575758E-4</v>
      </c>
    </row>
    <row r="1307" spans="9:10" ht="16.5" x14ac:dyDescent="0.2">
      <c r="I1307" s="14">
        <v>1303</v>
      </c>
      <c r="J1307" s="18">
        <f>INDEX(节奏规划!$C$6:$C$105,MATCH(I1307,节奏规划!$B$5:$B$105,1))</f>
        <v>7.5757575757575758E-4</v>
      </c>
    </row>
    <row r="1308" spans="9:10" ht="16.5" x14ac:dyDescent="0.2">
      <c r="I1308" s="14">
        <v>1304</v>
      </c>
      <c r="J1308" s="18">
        <f>INDEX(节奏规划!$C$6:$C$105,MATCH(I1308,节奏规划!$B$5:$B$105,1))</f>
        <v>7.5757575757575758E-4</v>
      </c>
    </row>
    <row r="1309" spans="9:10" ht="16.5" x14ac:dyDescent="0.2">
      <c r="I1309" s="14">
        <v>1305</v>
      </c>
      <c r="J1309" s="18">
        <f>INDEX(节奏规划!$C$6:$C$105,MATCH(I1309,节奏规划!$B$5:$B$105,1))</f>
        <v>7.5757575757575758E-4</v>
      </c>
    </row>
    <row r="1310" spans="9:10" ht="16.5" x14ac:dyDescent="0.2">
      <c r="I1310" s="14">
        <v>1306</v>
      </c>
      <c r="J1310" s="18">
        <f>INDEX(节奏规划!$C$6:$C$105,MATCH(I1310,节奏规划!$B$5:$B$105,1))</f>
        <v>7.5757575757575758E-4</v>
      </c>
    </row>
    <row r="1311" spans="9:10" ht="16.5" x14ac:dyDescent="0.2">
      <c r="I1311" s="14">
        <v>1307</v>
      </c>
      <c r="J1311" s="18">
        <f>INDEX(节奏规划!$C$6:$C$105,MATCH(I1311,节奏规划!$B$5:$B$105,1))</f>
        <v>7.5757575757575758E-4</v>
      </c>
    </row>
    <row r="1312" spans="9:10" ht="16.5" x14ac:dyDescent="0.2">
      <c r="I1312" s="14">
        <v>1308</v>
      </c>
      <c r="J1312" s="18">
        <f>INDEX(节奏规划!$C$6:$C$105,MATCH(I1312,节奏规划!$B$5:$B$105,1))</f>
        <v>7.5757575757575758E-4</v>
      </c>
    </row>
    <row r="1313" spans="9:10" ht="16.5" x14ac:dyDescent="0.2">
      <c r="I1313" s="14">
        <v>1309</v>
      </c>
      <c r="J1313" s="18">
        <f>INDEX(节奏规划!$C$6:$C$105,MATCH(I1313,节奏规划!$B$5:$B$105,1))</f>
        <v>7.5757575757575758E-4</v>
      </c>
    </row>
    <row r="1314" spans="9:10" ht="16.5" x14ac:dyDescent="0.2">
      <c r="I1314" s="14">
        <v>1310</v>
      </c>
      <c r="J1314" s="18">
        <f>INDEX(节奏规划!$C$6:$C$105,MATCH(I1314,节奏规划!$B$5:$B$105,1))</f>
        <v>7.5757575757575758E-4</v>
      </c>
    </row>
    <row r="1315" spans="9:10" ht="16.5" x14ac:dyDescent="0.2">
      <c r="I1315" s="14">
        <v>1311</v>
      </c>
      <c r="J1315" s="18">
        <f>INDEX(节奏规划!$C$6:$C$105,MATCH(I1315,节奏规划!$B$5:$B$105,1))</f>
        <v>7.5757575757575758E-4</v>
      </c>
    </row>
    <row r="1316" spans="9:10" ht="16.5" x14ac:dyDescent="0.2">
      <c r="I1316" s="14">
        <v>1312</v>
      </c>
      <c r="J1316" s="18">
        <f>INDEX(节奏规划!$C$6:$C$105,MATCH(I1316,节奏规划!$B$5:$B$105,1))</f>
        <v>7.5757575757575758E-4</v>
      </c>
    </row>
    <row r="1317" spans="9:10" ht="16.5" x14ac:dyDescent="0.2">
      <c r="I1317" s="14">
        <v>1313</v>
      </c>
      <c r="J1317" s="18">
        <f>INDEX(节奏规划!$C$6:$C$105,MATCH(I1317,节奏规划!$B$5:$B$105,1))</f>
        <v>7.5757575757575758E-4</v>
      </c>
    </row>
    <row r="1318" spans="9:10" ht="16.5" x14ac:dyDescent="0.2">
      <c r="I1318" s="14">
        <v>1314</v>
      </c>
      <c r="J1318" s="18">
        <f>INDEX(节奏规划!$C$6:$C$105,MATCH(I1318,节奏规划!$B$5:$B$105,1))</f>
        <v>7.5757575757575758E-4</v>
      </c>
    </row>
    <row r="1319" spans="9:10" ht="16.5" x14ac:dyDescent="0.2">
      <c r="I1319" s="14">
        <v>1315</v>
      </c>
      <c r="J1319" s="18">
        <f>INDEX(节奏规划!$C$6:$C$105,MATCH(I1319,节奏规划!$B$5:$B$105,1))</f>
        <v>7.5757575757575758E-4</v>
      </c>
    </row>
    <row r="1320" spans="9:10" ht="16.5" x14ac:dyDescent="0.2">
      <c r="I1320" s="14">
        <v>1316</v>
      </c>
      <c r="J1320" s="18">
        <f>INDEX(节奏规划!$C$6:$C$105,MATCH(I1320,节奏规划!$B$5:$B$105,1))</f>
        <v>7.5757575757575758E-4</v>
      </c>
    </row>
    <row r="1321" spans="9:10" ht="16.5" x14ac:dyDescent="0.2">
      <c r="I1321" s="14">
        <v>1317</v>
      </c>
      <c r="J1321" s="18">
        <f>INDEX(节奏规划!$C$6:$C$105,MATCH(I1321,节奏规划!$B$5:$B$105,1))</f>
        <v>7.5757575757575758E-4</v>
      </c>
    </row>
    <row r="1322" spans="9:10" ht="16.5" x14ac:dyDescent="0.2">
      <c r="I1322" s="14">
        <v>1318</v>
      </c>
      <c r="J1322" s="18">
        <f>INDEX(节奏规划!$C$6:$C$105,MATCH(I1322,节奏规划!$B$5:$B$105,1))</f>
        <v>7.5757575757575758E-4</v>
      </c>
    </row>
    <row r="1323" spans="9:10" ht="16.5" x14ac:dyDescent="0.2">
      <c r="I1323" s="14">
        <v>1319</v>
      </c>
      <c r="J1323" s="18">
        <f>INDEX(节奏规划!$C$6:$C$105,MATCH(I1323,节奏规划!$B$5:$B$105,1))</f>
        <v>7.5757575757575758E-4</v>
      </c>
    </row>
    <row r="1324" spans="9:10" ht="16.5" x14ac:dyDescent="0.2">
      <c r="I1324" s="14">
        <v>1320</v>
      </c>
      <c r="J1324" s="18">
        <f>INDEX(节奏规划!$C$6:$C$105,MATCH(I1324,节奏规划!$B$5:$B$105,1))</f>
        <v>7.4626865671641792E-4</v>
      </c>
    </row>
    <row r="1325" spans="9:10" ht="16.5" x14ac:dyDescent="0.2">
      <c r="I1325" s="14">
        <v>1321</v>
      </c>
      <c r="J1325" s="18">
        <f>INDEX(节奏规划!$C$6:$C$105,MATCH(I1325,节奏规划!$B$5:$B$105,1))</f>
        <v>7.4626865671641792E-4</v>
      </c>
    </row>
    <row r="1326" spans="9:10" ht="16.5" x14ac:dyDescent="0.2">
      <c r="I1326" s="14">
        <v>1322</v>
      </c>
      <c r="J1326" s="18">
        <f>INDEX(节奏规划!$C$6:$C$105,MATCH(I1326,节奏规划!$B$5:$B$105,1))</f>
        <v>7.4626865671641792E-4</v>
      </c>
    </row>
    <row r="1327" spans="9:10" ht="16.5" x14ac:dyDescent="0.2">
      <c r="I1327" s="14">
        <v>1323</v>
      </c>
      <c r="J1327" s="18">
        <f>INDEX(节奏规划!$C$6:$C$105,MATCH(I1327,节奏规划!$B$5:$B$105,1))</f>
        <v>7.4626865671641792E-4</v>
      </c>
    </row>
    <row r="1328" spans="9:10" ht="16.5" x14ac:dyDescent="0.2">
      <c r="I1328" s="14">
        <v>1324</v>
      </c>
      <c r="J1328" s="18">
        <f>INDEX(节奏规划!$C$6:$C$105,MATCH(I1328,节奏规划!$B$5:$B$105,1))</f>
        <v>7.4626865671641792E-4</v>
      </c>
    </row>
    <row r="1329" spans="9:10" ht="16.5" x14ac:dyDescent="0.2">
      <c r="I1329" s="14">
        <v>1325</v>
      </c>
      <c r="J1329" s="18">
        <f>INDEX(节奏规划!$C$6:$C$105,MATCH(I1329,节奏规划!$B$5:$B$105,1))</f>
        <v>7.4626865671641792E-4</v>
      </c>
    </row>
    <row r="1330" spans="9:10" ht="16.5" x14ac:dyDescent="0.2">
      <c r="I1330" s="14">
        <v>1326</v>
      </c>
      <c r="J1330" s="18">
        <f>INDEX(节奏规划!$C$6:$C$105,MATCH(I1330,节奏规划!$B$5:$B$105,1))</f>
        <v>7.4626865671641792E-4</v>
      </c>
    </row>
    <row r="1331" spans="9:10" ht="16.5" x14ac:dyDescent="0.2">
      <c r="I1331" s="14">
        <v>1327</v>
      </c>
      <c r="J1331" s="18">
        <f>INDEX(节奏规划!$C$6:$C$105,MATCH(I1331,节奏规划!$B$5:$B$105,1))</f>
        <v>7.4626865671641792E-4</v>
      </c>
    </row>
    <row r="1332" spans="9:10" ht="16.5" x14ac:dyDescent="0.2">
      <c r="I1332" s="14">
        <v>1328</v>
      </c>
      <c r="J1332" s="18">
        <f>INDEX(节奏规划!$C$6:$C$105,MATCH(I1332,节奏规划!$B$5:$B$105,1))</f>
        <v>7.4626865671641792E-4</v>
      </c>
    </row>
    <row r="1333" spans="9:10" ht="16.5" x14ac:dyDescent="0.2">
      <c r="I1333" s="14">
        <v>1329</v>
      </c>
      <c r="J1333" s="18">
        <f>INDEX(节奏规划!$C$6:$C$105,MATCH(I1333,节奏规划!$B$5:$B$105,1))</f>
        <v>7.4626865671641792E-4</v>
      </c>
    </row>
    <row r="1334" spans="9:10" ht="16.5" x14ac:dyDescent="0.2">
      <c r="I1334" s="14">
        <v>1330</v>
      </c>
      <c r="J1334" s="18">
        <f>INDEX(节奏规划!$C$6:$C$105,MATCH(I1334,节奏规划!$B$5:$B$105,1))</f>
        <v>7.4626865671641792E-4</v>
      </c>
    </row>
    <row r="1335" spans="9:10" ht="16.5" x14ac:dyDescent="0.2">
      <c r="I1335" s="14">
        <v>1331</v>
      </c>
      <c r="J1335" s="18">
        <f>INDEX(节奏规划!$C$6:$C$105,MATCH(I1335,节奏规划!$B$5:$B$105,1))</f>
        <v>7.4626865671641792E-4</v>
      </c>
    </row>
    <row r="1336" spans="9:10" ht="16.5" x14ac:dyDescent="0.2">
      <c r="I1336" s="14">
        <v>1332</v>
      </c>
      <c r="J1336" s="18">
        <f>INDEX(节奏规划!$C$6:$C$105,MATCH(I1336,节奏规划!$B$5:$B$105,1))</f>
        <v>7.4626865671641792E-4</v>
      </c>
    </row>
    <row r="1337" spans="9:10" ht="16.5" x14ac:dyDescent="0.2">
      <c r="I1337" s="14">
        <v>1333</v>
      </c>
      <c r="J1337" s="18">
        <f>INDEX(节奏规划!$C$6:$C$105,MATCH(I1337,节奏规划!$B$5:$B$105,1))</f>
        <v>7.4626865671641792E-4</v>
      </c>
    </row>
    <row r="1338" spans="9:10" ht="16.5" x14ac:dyDescent="0.2">
      <c r="I1338" s="14">
        <v>1334</v>
      </c>
      <c r="J1338" s="18">
        <f>INDEX(节奏规划!$C$6:$C$105,MATCH(I1338,节奏规划!$B$5:$B$105,1))</f>
        <v>7.4626865671641792E-4</v>
      </c>
    </row>
    <row r="1339" spans="9:10" ht="16.5" x14ac:dyDescent="0.2">
      <c r="I1339" s="14">
        <v>1335</v>
      </c>
      <c r="J1339" s="18">
        <f>INDEX(节奏规划!$C$6:$C$105,MATCH(I1339,节奏规划!$B$5:$B$105,1))</f>
        <v>7.4626865671641792E-4</v>
      </c>
    </row>
    <row r="1340" spans="9:10" ht="16.5" x14ac:dyDescent="0.2">
      <c r="I1340" s="14">
        <v>1336</v>
      </c>
      <c r="J1340" s="18">
        <f>INDEX(节奏规划!$C$6:$C$105,MATCH(I1340,节奏规划!$B$5:$B$105,1))</f>
        <v>7.4626865671641792E-4</v>
      </c>
    </row>
    <row r="1341" spans="9:10" ht="16.5" x14ac:dyDescent="0.2">
      <c r="I1341" s="14">
        <v>1337</v>
      </c>
      <c r="J1341" s="18">
        <f>INDEX(节奏规划!$C$6:$C$105,MATCH(I1341,节奏规划!$B$5:$B$105,1))</f>
        <v>7.4626865671641792E-4</v>
      </c>
    </row>
    <row r="1342" spans="9:10" ht="16.5" x14ac:dyDescent="0.2">
      <c r="I1342" s="14">
        <v>1338</v>
      </c>
      <c r="J1342" s="18">
        <f>INDEX(节奏规划!$C$6:$C$105,MATCH(I1342,节奏规划!$B$5:$B$105,1))</f>
        <v>7.4626865671641792E-4</v>
      </c>
    </row>
    <row r="1343" spans="9:10" ht="16.5" x14ac:dyDescent="0.2">
      <c r="I1343" s="14">
        <v>1339</v>
      </c>
      <c r="J1343" s="18">
        <f>INDEX(节奏规划!$C$6:$C$105,MATCH(I1343,节奏规划!$B$5:$B$105,1))</f>
        <v>7.4626865671641792E-4</v>
      </c>
    </row>
    <row r="1344" spans="9:10" ht="16.5" x14ac:dyDescent="0.2">
      <c r="I1344" s="14">
        <v>1340</v>
      </c>
      <c r="J1344" s="18">
        <f>INDEX(节奏规划!$C$6:$C$105,MATCH(I1344,节奏规划!$B$5:$B$105,1))</f>
        <v>7.3529411764705881E-4</v>
      </c>
    </row>
    <row r="1345" spans="9:10" ht="16.5" x14ac:dyDescent="0.2">
      <c r="I1345" s="14">
        <v>1341</v>
      </c>
      <c r="J1345" s="18">
        <f>INDEX(节奏规划!$C$6:$C$105,MATCH(I1345,节奏规划!$B$5:$B$105,1))</f>
        <v>7.3529411764705881E-4</v>
      </c>
    </row>
    <row r="1346" spans="9:10" ht="16.5" x14ac:dyDescent="0.2">
      <c r="I1346" s="14">
        <v>1342</v>
      </c>
      <c r="J1346" s="18">
        <f>INDEX(节奏规划!$C$6:$C$105,MATCH(I1346,节奏规划!$B$5:$B$105,1))</f>
        <v>7.3529411764705881E-4</v>
      </c>
    </row>
    <row r="1347" spans="9:10" ht="16.5" x14ac:dyDescent="0.2">
      <c r="I1347" s="14">
        <v>1343</v>
      </c>
      <c r="J1347" s="18">
        <f>INDEX(节奏规划!$C$6:$C$105,MATCH(I1347,节奏规划!$B$5:$B$105,1))</f>
        <v>7.3529411764705881E-4</v>
      </c>
    </row>
    <row r="1348" spans="9:10" ht="16.5" x14ac:dyDescent="0.2">
      <c r="I1348" s="14">
        <v>1344</v>
      </c>
      <c r="J1348" s="18">
        <f>INDEX(节奏规划!$C$6:$C$105,MATCH(I1348,节奏规划!$B$5:$B$105,1))</f>
        <v>7.3529411764705881E-4</v>
      </c>
    </row>
    <row r="1349" spans="9:10" ht="16.5" x14ac:dyDescent="0.2">
      <c r="I1349" s="14">
        <v>1345</v>
      </c>
      <c r="J1349" s="18">
        <f>INDEX(节奏规划!$C$6:$C$105,MATCH(I1349,节奏规划!$B$5:$B$105,1))</f>
        <v>7.3529411764705881E-4</v>
      </c>
    </row>
    <row r="1350" spans="9:10" ht="16.5" x14ac:dyDescent="0.2">
      <c r="I1350" s="14">
        <v>1346</v>
      </c>
      <c r="J1350" s="18">
        <f>INDEX(节奏规划!$C$6:$C$105,MATCH(I1350,节奏规划!$B$5:$B$105,1))</f>
        <v>7.3529411764705881E-4</v>
      </c>
    </row>
    <row r="1351" spans="9:10" ht="16.5" x14ac:dyDescent="0.2">
      <c r="I1351" s="14">
        <v>1347</v>
      </c>
      <c r="J1351" s="18">
        <f>INDEX(节奏规划!$C$6:$C$105,MATCH(I1351,节奏规划!$B$5:$B$105,1))</f>
        <v>7.3529411764705881E-4</v>
      </c>
    </row>
    <row r="1352" spans="9:10" ht="16.5" x14ac:dyDescent="0.2">
      <c r="I1352" s="14">
        <v>1348</v>
      </c>
      <c r="J1352" s="18">
        <f>INDEX(节奏规划!$C$6:$C$105,MATCH(I1352,节奏规划!$B$5:$B$105,1))</f>
        <v>7.3529411764705881E-4</v>
      </c>
    </row>
    <row r="1353" spans="9:10" ht="16.5" x14ac:dyDescent="0.2">
      <c r="I1353" s="14">
        <v>1349</v>
      </c>
      <c r="J1353" s="18">
        <f>INDEX(节奏规划!$C$6:$C$105,MATCH(I1353,节奏规划!$B$5:$B$105,1))</f>
        <v>7.3529411764705881E-4</v>
      </c>
    </row>
    <row r="1354" spans="9:10" ht="16.5" x14ac:dyDescent="0.2">
      <c r="I1354" s="14">
        <v>1350</v>
      </c>
      <c r="J1354" s="18">
        <f>INDEX(节奏规划!$C$6:$C$105,MATCH(I1354,节奏规划!$B$5:$B$105,1))</f>
        <v>7.3529411764705881E-4</v>
      </c>
    </row>
    <row r="1355" spans="9:10" ht="16.5" x14ac:dyDescent="0.2">
      <c r="I1355" s="14">
        <v>1351</v>
      </c>
      <c r="J1355" s="18">
        <f>INDEX(节奏规划!$C$6:$C$105,MATCH(I1355,节奏规划!$B$5:$B$105,1))</f>
        <v>7.3529411764705881E-4</v>
      </c>
    </row>
    <row r="1356" spans="9:10" ht="16.5" x14ac:dyDescent="0.2">
      <c r="I1356" s="14">
        <v>1352</v>
      </c>
      <c r="J1356" s="18">
        <f>INDEX(节奏规划!$C$6:$C$105,MATCH(I1356,节奏规划!$B$5:$B$105,1))</f>
        <v>7.3529411764705881E-4</v>
      </c>
    </row>
    <row r="1357" spans="9:10" ht="16.5" x14ac:dyDescent="0.2">
      <c r="I1357" s="14">
        <v>1353</v>
      </c>
      <c r="J1357" s="18">
        <f>INDEX(节奏规划!$C$6:$C$105,MATCH(I1357,节奏规划!$B$5:$B$105,1))</f>
        <v>7.3529411764705881E-4</v>
      </c>
    </row>
    <row r="1358" spans="9:10" ht="16.5" x14ac:dyDescent="0.2">
      <c r="I1358" s="14">
        <v>1354</v>
      </c>
      <c r="J1358" s="18">
        <f>INDEX(节奏规划!$C$6:$C$105,MATCH(I1358,节奏规划!$B$5:$B$105,1))</f>
        <v>7.3529411764705881E-4</v>
      </c>
    </row>
    <row r="1359" spans="9:10" ht="16.5" x14ac:dyDescent="0.2">
      <c r="I1359" s="14">
        <v>1355</v>
      </c>
      <c r="J1359" s="18">
        <f>INDEX(节奏规划!$C$6:$C$105,MATCH(I1359,节奏规划!$B$5:$B$105,1))</f>
        <v>7.3529411764705881E-4</v>
      </c>
    </row>
    <row r="1360" spans="9:10" ht="16.5" x14ac:dyDescent="0.2">
      <c r="I1360" s="14">
        <v>1356</v>
      </c>
      <c r="J1360" s="18">
        <f>INDEX(节奏规划!$C$6:$C$105,MATCH(I1360,节奏规划!$B$5:$B$105,1))</f>
        <v>7.3529411764705881E-4</v>
      </c>
    </row>
    <row r="1361" spans="9:10" ht="16.5" x14ac:dyDescent="0.2">
      <c r="I1361" s="14">
        <v>1357</v>
      </c>
      <c r="J1361" s="18">
        <f>INDEX(节奏规划!$C$6:$C$105,MATCH(I1361,节奏规划!$B$5:$B$105,1))</f>
        <v>7.3529411764705881E-4</v>
      </c>
    </row>
    <row r="1362" spans="9:10" ht="16.5" x14ac:dyDescent="0.2">
      <c r="I1362" s="14">
        <v>1358</v>
      </c>
      <c r="J1362" s="18">
        <f>INDEX(节奏规划!$C$6:$C$105,MATCH(I1362,节奏规划!$B$5:$B$105,1))</f>
        <v>7.3529411764705881E-4</v>
      </c>
    </row>
    <row r="1363" spans="9:10" ht="16.5" x14ac:dyDescent="0.2">
      <c r="I1363" s="14">
        <v>1359</v>
      </c>
      <c r="J1363" s="18">
        <f>INDEX(节奏规划!$C$6:$C$105,MATCH(I1363,节奏规划!$B$5:$B$105,1))</f>
        <v>7.3529411764705881E-4</v>
      </c>
    </row>
    <row r="1364" spans="9:10" ht="16.5" x14ac:dyDescent="0.2">
      <c r="I1364" s="14">
        <v>1360</v>
      </c>
      <c r="J1364" s="18">
        <f>INDEX(节奏规划!$C$6:$C$105,MATCH(I1364,节奏规划!$B$5:$B$105,1))</f>
        <v>7.246376811594203E-4</v>
      </c>
    </row>
    <row r="1365" spans="9:10" ht="16.5" x14ac:dyDescent="0.2">
      <c r="I1365" s="14">
        <v>1361</v>
      </c>
      <c r="J1365" s="18">
        <f>INDEX(节奏规划!$C$6:$C$105,MATCH(I1365,节奏规划!$B$5:$B$105,1))</f>
        <v>7.246376811594203E-4</v>
      </c>
    </row>
    <row r="1366" spans="9:10" ht="16.5" x14ac:dyDescent="0.2">
      <c r="I1366" s="14">
        <v>1362</v>
      </c>
      <c r="J1366" s="18">
        <f>INDEX(节奏规划!$C$6:$C$105,MATCH(I1366,节奏规划!$B$5:$B$105,1))</f>
        <v>7.246376811594203E-4</v>
      </c>
    </row>
    <row r="1367" spans="9:10" ht="16.5" x14ac:dyDescent="0.2">
      <c r="I1367" s="14">
        <v>1363</v>
      </c>
      <c r="J1367" s="18">
        <f>INDEX(节奏规划!$C$6:$C$105,MATCH(I1367,节奏规划!$B$5:$B$105,1))</f>
        <v>7.246376811594203E-4</v>
      </c>
    </row>
    <row r="1368" spans="9:10" ht="16.5" x14ac:dyDescent="0.2">
      <c r="I1368" s="14">
        <v>1364</v>
      </c>
      <c r="J1368" s="18">
        <f>INDEX(节奏规划!$C$6:$C$105,MATCH(I1368,节奏规划!$B$5:$B$105,1))</f>
        <v>7.246376811594203E-4</v>
      </c>
    </row>
    <row r="1369" spans="9:10" ht="16.5" x14ac:dyDescent="0.2">
      <c r="I1369" s="14">
        <v>1365</v>
      </c>
      <c r="J1369" s="18">
        <f>INDEX(节奏规划!$C$6:$C$105,MATCH(I1369,节奏规划!$B$5:$B$105,1))</f>
        <v>7.246376811594203E-4</v>
      </c>
    </row>
    <row r="1370" spans="9:10" ht="16.5" x14ac:dyDescent="0.2">
      <c r="I1370" s="14">
        <v>1366</v>
      </c>
      <c r="J1370" s="18">
        <f>INDEX(节奏规划!$C$6:$C$105,MATCH(I1370,节奏规划!$B$5:$B$105,1))</f>
        <v>7.246376811594203E-4</v>
      </c>
    </row>
    <row r="1371" spans="9:10" ht="16.5" x14ac:dyDescent="0.2">
      <c r="I1371" s="14">
        <v>1367</v>
      </c>
      <c r="J1371" s="18">
        <f>INDEX(节奏规划!$C$6:$C$105,MATCH(I1371,节奏规划!$B$5:$B$105,1))</f>
        <v>7.246376811594203E-4</v>
      </c>
    </row>
    <row r="1372" spans="9:10" ht="16.5" x14ac:dyDescent="0.2">
      <c r="I1372" s="14">
        <v>1368</v>
      </c>
      <c r="J1372" s="18">
        <f>INDEX(节奏规划!$C$6:$C$105,MATCH(I1372,节奏规划!$B$5:$B$105,1))</f>
        <v>7.246376811594203E-4</v>
      </c>
    </row>
    <row r="1373" spans="9:10" ht="16.5" x14ac:dyDescent="0.2">
      <c r="I1373" s="14">
        <v>1369</v>
      </c>
      <c r="J1373" s="18">
        <f>INDEX(节奏规划!$C$6:$C$105,MATCH(I1373,节奏规划!$B$5:$B$105,1))</f>
        <v>7.246376811594203E-4</v>
      </c>
    </row>
    <row r="1374" spans="9:10" ht="16.5" x14ac:dyDescent="0.2">
      <c r="I1374" s="14">
        <v>1370</v>
      </c>
      <c r="J1374" s="18">
        <f>INDEX(节奏规划!$C$6:$C$105,MATCH(I1374,节奏规划!$B$5:$B$105,1))</f>
        <v>7.246376811594203E-4</v>
      </c>
    </row>
    <row r="1375" spans="9:10" ht="16.5" x14ac:dyDescent="0.2">
      <c r="I1375" s="14">
        <v>1371</v>
      </c>
      <c r="J1375" s="18">
        <f>INDEX(节奏规划!$C$6:$C$105,MATCH(I1375,节奏规划!$B$5:$B$105,1))</f>
        <v>7.246376811594203E-4</v>
      </c>
    </row>
    <row r="1376" spans="9:10" ht="16.5" x14ac:dyDescent="0.2">
      <c r="I1376" s="14">
        <v>1372</v>
      </c>
      <c r="J1376" s="18">
        <f>INDEX(节奏规划!$C$6:$C$105,MATCH(I1376,节奏规划!$B$5:$B$105,1))</f>
        <v>7.246376811594203E-4</v>
      </c>
    </row>
    <row r="1377" spans="9:10" ht="16.5" x14ac:dyDescent="0.2">
      <c r="I1377" s="14">
        <v>1373</v>
      </c>
      <c r="J1377" s="18">
        <f>INDEX(节奏规划!$C$6:$C$105,MATCH(I1377,节奏规划!$B$5:$B$105,1))</f>
        <v>7.246376811594203E-4</v>
      </c>
    </row>
    <row r="1378" spans="9:10" ht="16.5" x14ac:dyDescent="0.2">
      <c r="I1378" s="14">
        <v>1374</v>
      </c>
      <c r="J1378" s="18">
        <f>INDEX(节奏规划!$C$6:$C$105,MATCH(I1378,节奏规划!$B$5:$B$105,1))</f>
        <v>7.246376811594203E-4</v>
      </c>
    </row>
    <row r="1379" spans="9:10" ht="16.5" x14ac:dyDescent="0.2">
      <c r="I1379" s="14">
        <v>1375</v>
      </c>
      <c r="J1379" s="18">
        <f>INDEX(节奏规划!$C$6:$C$105,MATCH(I1379,节奏规划!$B$5:$B$105,1))</f>
        <v>7.246376811594203E-4</v>
      </c>
    </row>
    <row r="1380" spans="9:10" ht="16.5" x14ac:dyDescent="0.2">
      <c r="I1380" s="14">
        <v>1376</v>
      </c>
      <c r="J1380" s="18">
        <f>INDEX(节奏规划!$C$6:$C$105,MATCH(I1380,节奏规划!$B$5:$B$105,1))</f>
        <v>7.246376811594203E-4</v>
      </c>
    </row>
    <row r="1381" spans="9:10" ht="16.5" x14ac:dyDescent="0.2">
      <c r="I1381" s="14">
        <v>1377</v>
      </c>
      <c r="J1381" s="18">
        <f>INDEX(节奏规划!$C$6:$C$105,MATCH(I1381,节奏规划!$B$5:$B$105,1))</f>
        <v>7.246376811594203E-4</v>
      </c>
    </row>
    <row r="1382" spans="9:10" ht="16.5" x14ac:dyDescent="0.2">
      <c r="I1382" s="14">
        <v>1378</v>
      </c>
      <c r="J1382" s="18">
        <f>INDEX(节奏规划!$C$6:$C$105,MATCH(I1382,节奏规划!$B$5:$B$105,1))</f>
        <v>7.246376811594203E-4</v>
      </c>
    </row>
    <row r="1383" spans="9:10" ht="16.5" x14ac:dyDescent="0.2">
      <c r="I1383" s="14">
        <v>1379</v>
      </c>
      <c r="J1383" s="18">
        <f>INDEX(节奏规划!$C$6:$C$105,MATCH(I1383,节奏规划!$B$5:$B$105,1))</f>
        <v>7.246376811594203E-4</v>
      </c>
    </row>
    <row r="1384" spans="9:10" ht="16.5" x14ac:dyDescent="0.2">
      <c r="I1384" s="14">
        <v>1380</v>
      </c>
      <c r="J1384" s="18">
        <f>INDEX(节奏规划!$C$6:$C$105,MATCH(I1384,节奏规划!$B$5:$B$105,1))</f>
        <v>7.1428571428571429E-4</v>
      </c>
    </row>
    <row r="1385" spans="9:10" ht="16.5" x14ac:dyDescent="0.2">
      <c r="I1385" s="14">
        <v>1381</v>
      </c>
      <c r="J1385" s="18">
        <f>INDEX(节奏规划!$C$6:$C$105,MATCH(I1385,节奏规划!$B$5:$B$105,1))</f>
        <v>7.1428571428571429E-4</v>
      </c>
    </row>
    <row r="1386" spans="9:10" ht="16.5" x14ac:dyDescent="0.2">
      <c r="I1386" s="14">
        <v>1382</v>
      </c>
      <c r="J1386" s="18">
        <f>INDEX(节奏规划!$C$6:$C$105,MATCH(I1386,节奏规划!$B$5:$B$105,1))</f>
        <v>7.1428571428571429E-4</v>
      </c>
    </row>
    <row r="1387" spans="9:10" ht="16.5" x14ac:dyDescent="0.2">
      <c r="I1387" s="14">
        <v>1383</v>
      </c>
      <c r="J1387" s="18">
        <f>INDEX(节奏规划!$C$6:$C$105,MATCH(I1387,节奏规划!$B$5:$B$105,1))</f>
        <v>7.1428571428571429E-4</v>
      </c>
    </row>
    <row r="1388" spans="9:10" ht="16.5" x14ac:dyDescent="0.2">
      <c r="I1388" s="14">
        <v>1384</v>
      </c>
      <c r="J1388" s="18">
        <f>INDEX(节奏规划!$C$6:$C$105,MATCH(I1388,节奏规划!$B$5:$B$105,1))</f>
        <v>7.1428571428571429E-4</v>
      </c>
    </row>
    <row r="1389" spans="9:10" ht="16.5" x14ac:dyDescent="0.2">
      <c r="I1389" s="14">
        <v>1385</v>
      </c>
      <c r="J1389" s="18">
        <f>INDEX(节奏规划!$C$6:$C$105,MATCH(I1389,节奏规划!$B$5:$B$105,1))</f>
        <v>7.1428571428571429E-4</v>
      </c>
    </row>
    <row r="1390" spans="9:10" ht="16.5" x14ac:dyDescent="0.2">
      <c r="I1390" s="14">
        <v>1386</v>
      </c>
      <c r="J1390" s="18">
        <f>INDEX(节奏规划!$C$6:$C$105,MATCH(I1390,节奏规划!$B$5:$B$105,1))</f>
        <v>7.1428571428571429E-4</v>
      </c>
    </row>
    <row r="1391" spans="9:10" ht="16.5" x14ac:dyDescent="0.2">
      <c r="I1391" s="14">
        <v>1387</v>
      </c>
      <c r="J1391" s="18">
        <f>INDEX(节奏规划!$C$6:$C$105,MATCH(I1391,节奏规划!$B$5:$B$105,1))</f>
        <v>7.1428571428571429E-4</v>
      </c>
    </row>
    <row r="1392" spans="9:10" ht="16.5" x14ac:dyDescent="0.2">
      <c r="I1392" s="14">
        <v>1388</v>
      </c>
      <c r="J1392" s="18">
        <f>INDEX(节奏规划!$C$6:$C$105,MATCH(I1392,节奏规划!$B$5:$B$105,1))</f>
        <v>7.1428571428571429E-4</v>
      </c>
    </row>
    <row r="1393" spans="9:10" ht="16.5" x14ac:dyDescent="0.2">
      <c r="I1393" s="14">
        <v>1389</v>
      </c>
      <c r="J1393" s="18">
        <f>INDEX(节奏规划!$C$6:$C$105,MATCH(I1393,节奏规划!$B$5:$B$105,1))</f>
        <v>7.1428571428571429E-4</v>
      </c>
    </row>
    <row r="1394" spans="9:10" ht="16.5" x14ac:dyDescent="0.2">
      <c r="I1394" s="14">
        <v>1390</v>
      </c>
      <c r="J1394" s="18">
        <f>INDEX(节奏规划!$C$6:$C$105,MATCH(I1394,节奏规划!$B$5:$B$105,1))</f>
        <v>7.1428571428571429E-4</v>
      </c>
    </row>
    <row r="1395" spans="9:10" ht="16.5" x14ac:dyDescent="0.2">
      <c r="I1395" s="14">
        <v>1391</v>
      </c>
      <c r="J1395" s="18">
        <f>INDEX(节奏规划!$C$6:$C$105,MATCH(I1395,节奏规划!$B$5:$B$105,1))</f>
        <v>7.1428571428571429E-4</v>
      </c>
    </row>
    <row r="1396" spans="9:10" ht="16.5" x14ac:dyDescent="0.2">
      <c r="I1396" s="14">
        <v>1392</v>
      </c>
      <c r="J1396" s="18">
        <f>INDEX(节奏规划!$C$6:$C$105,MATCH(I1396,节奏规划!$B$5:$B$105,1))</f>
        <v>7.1428571428571429E-4</v>
      </c>
    </row>
    <row r="1397" spans="9:10" ht="16.5" x14ac:dyDescent="0.2">
      <c r="I1397" s="14">
        <v>1393</v>
      </c>
      <c r="J1397" s="18">
        <f>INDEX(节奏规划!$C$6:$C$105,MATCH(I1397,节奏规划!$B$5:$B$105,1))</f>
        <v>7.1428571428571429E-4</v>
      </c>
    </row>
    <row r="1398" spans="9:10" ht="16.5" x14ac:dyDescent="0.2">
      <c r="I1398" s="14">
        <v>1394</v>
      </c>
      <c r="J1398" s="18">
        <f>INDEX(节奏规划!$C$6:$C$105,MATCH(I1398,节奏规划!$B$5:$B$105,1))</f>
        <v>7.1428571428571429E-4</v>
      </c>
    </row>
    <row r="1399" spans="9:10" ht="16.5" x14ac:dyDescent="0.2">
      <c r="I1399" s="14">
        <v>1395</v>
      </c>
      <c r="J1399" s="18">
        <f>INDEX(节奏规划!$C$6:$C$105,MATCH(I1399,节奏规划!$B$5:$B$105,1))</f>
        <v>7.1428571428571429E-4</v>
      </c>
    </row>
    <row r="1400" spans="9:10" ht="16.5" x14ac:dyDescent="0.2">
      <c r="I1400" s="14">
        <v>1396</v>
      </c>
      <c r="J1400" s="18">
        <f>INDEX(节奏规划!$C$6:$C$105,MATCH(I1400,节奏规划!$B$5:$B$105,1))</f>
        <v>7.1428571428571429E-4</v>
      </c>
    </row>
    <row r="1401" spans="9:10" ht="16.5" x14ac:dyDescent="0.2">
      <c r="I1401" s="14">
        <v>1397</v>
      </c>
      <c r="J1401" s="18">
        <f>INDEX(节奏规划!$C$6:$C$105,MATCH(I1401,节奏规划!$B$5:$B$105,1))</f>
        <v>7.1428571428571429E-4</v>
      </c>
    </row>
    <row r="1402" spans="9:10" ht="16.5" x14ac:dyDescent="0.2">
      <c r="I1402" s="14">
        <v>1398</v>
      </c>
      <c r="J1402" s="18">
        <f>INDEX(节奏规划!$C$6:$C$105,MATCH(I1402,节奏规划!$B$5:$B$105,1))</f>
        <v>7.1428571428571429E-4</v>
      </c>
    </row>
    <row r="1403" spans="9:10" ht="16.5" x14ac:dyDescent="0.2">
      <c r="I1403" s="14">
        <v>1399</v>
      </c>
      <c r="J1403" s="18">
        <f>INDEX(节奏规划!$C$6:$C$105,MATCH(I1403,节奏规划!$B$5:$B$105,1))</f>
        <v>7.1428571428571429E-4</v>
      </c>
    </row>
    <row r="1404" spans="9:10" ht="16.5" x14ac:dyDescent="0.2">
      <c r="I1404" s="14">
        <v>1400</v>
      </c>
      <c r="J1404" s="18">
        <f>INDEX(节奏规划!$C$6:$C$105,MATCH(I1404,节奏规划!$B$5:$B$105,1))</f>
        <v>7.0422535211267609E-4</v>
      </c>
    </row>
    <row r="1405" spans="9:10" ht="16.5" x14ac:dyDescent="0.2">
      <c r="I1405" s="14">
        <v>1401</v>
      </c>
      <c r="J1405" s="18">
        <f>INDEX(节奏规划!$C$6:$C$105,MATCH(I1405,节奏规划!$B$5:$B$105,1))</f>
        <v>7.0422535211267609E-4</v>
      </c>
    </row>
    <row r="1406" spans="9:10" ht="16.5" x14ac:dyDescent="0.2">
      <c r="I1406" s="14">
        <v>1402</v>
      </c>
      <c r="J1406" s="18">
        <f>INDEX(节奏规划!$C$6:$C$105,MATCH(I1406,节奏规划!$B$5:$B$105,1))</f>
        <v>7.0422535211267609E-4</v>
      </c>
    </row>
    <row r="1407" spans="9:10" ht="16.5" x14ac:dyDescent="0.2">
      <c r="I1407" s="14">
        <v>1403</v>
      </c>
      <c r="J1407" s="18">
        <f>INDEX(节奏规划!$C$6:$C$105,MATCH(I1407,节奏规划!$B$5:$B$105,1))</f>
        <v>7.0422535211267609E-4</v>
      </c>
    </row>
    <row r="1408" spans="9:10" ht="16.5" x14ac:dyDescent="0.2">
      <c r="I1408" s="14">
        <v>1404</v>
      </c>
      <c r="J1408" s="18">
        <f>INDEX(节奏规划!$C$6:$C$105,MATCH(I1408,节奏规划!$B$5:$B$105,1))</f>
        <v>7.0422535211267609E-4</v>
      </c>
    </row>
    <row r="1409" spans="9:10" ht="16.5" x14ac:dyDescent="0.2">
      <c r="I1409" s="14">
        <v>1405</v>
      </c>
      <c r="J1409" s="18">
        <f>INDEX(节奏规划!$C$6:$C$105,MATCH(I1409,节奏规划!$B$5:$B$105,1))</f>
        <v>7.0422535211267609E-4</v>
      </c>
    </row>
    <row r="1410" spans="9:10" ht="16.5" x14ac:dyDescent="0.2">
      <c r="I1410" s="14">
        <v>1406</v>
      </c>
      <c r="J1410" s="18">
        <f>INDEX(节奏规划!$C$6:$C$105,MATCH(I1410,节奏规划!$B$5:$B$105,1))</f>
        <v>7.0422535211267609E-4</v>
      </c>
    </row>
    <row r="1411" spans="9:10" ht="16.5" x14ac:dyDescent="0.2">
      <c r="I1411" s="14">
        <v>1407</v>
      </c>
      <c r="J1411" s="18">
        <f>INDEX(节奏规划!$C$6:$C$105,MATCH(I1411,节奏规划!$B$5:$B$105,1))</f>
        <v>7.0422535211267609E-4</v>
      </c>
    </row>
    <row r="1412" spans="9:10" ht="16.5" x14ac:dyDescent="0.2">
      <c r="I1412" s="14">
        <v>1408</v>
      </c>
      <c r="J1412" s="18">
        <f>INDEX(节奏规划!$C$6:$C$105,MATCH(I1412,节奏规划!$B$5:$B$105,1))</f>
        <v>7.0422535211267609E-4</v>
      </c>
    </row>
    <row r="1413" spans="9:10" ht="16.5" x14ac:dyDescent="0.2">
      <c r="I1413" s="14">
        <v>1409</v>
      </c>
      <c r="J1413" s="18">
        <f>INDEX(节奏规划!$C$6:$C$105,MATCH(I1413,节奏规划!$B$5:$B$105,1))</f>
        <v>7.0422535211267609E-4</v>
      </c>
    </row>
    <row r="1414" spans="9:10" ht="16.5" x14ac:dyDescent="0.2">
      <c r="I1414" s="14">
        <v>1410</v>
      </c>
      <c r="J1414" s="18">
        <f>INDEX(节奏规划!$C$6:$C$105,MATCH(I1414,节奏规划!$B$5:$B$105,1))</f>
        <v>7.0422535211267609E-4</v>
      </c>
    </row>
    <row r="1415" spans="9:10" ht="16.5" x14ac:dyDescent="0.2">
      <c r="I1415" s="14">
        <v>1411</v>
      </c>
      <c r="J1415" s="18">
        <f>INDEX(节奏规划!$C$6:$C$105,MATCH(I1415,节奏规划!$B$5:$B$105,1))</f>
        <v>7.0422535211267609E-4</v>
      </c>
    </row>
    <row r="1416" spans="9:10" ht="16.5" x14ac:dyDescent="0.2">
      <c r="I1416" s="14">
        <v>1412</v>
      </c>
      <c r="J1416" s="18">
        <f>INDEX(节奏规划!$C$6:$C$105,MATCH(I1416,节奏规划!$B$5:$B$105,1))</f>
        <v>7.0422535211267609E-4</v>
      </c>
    </row>
    <row r="1417" spans="9:10" ht="16.5" x14ac:dyDescent="0.2">
      <c r="I1417" s="14">
        <v>1413</v>
      </c>
      <c r="J1417" s="18">
        <f>INDEX(节奏规划!$C$6:$C$105,MATCH(I1417,节奏规划!$B$5:$B$105,1))</f>
        <v>7.0422535211267609E-4</v>
      </c>
    </row>
    <row r="1418" spans="9:10" ht="16.5" x14ac:dyDescent="0.2">
      <c r="I1418" s="14">
        <v>1414</v>
      </c>
      <c r="J1418" s="18">
        <f>INDEX(节奏规划!$C$6:$C$105,MATCH(I1418,节奏规划!$B$5:$B$105,1))</f>
        <v>7.0422535211267609E-4</v>
      </c>
    </row>
    <row r="1419" spans="9:10" ht="16.5" x14ac:dyDescent="0.2">
      <c r="I1419" s="14">
        <v>1415</v>
      </c>
      <c r="J1419" s="18">
        <f>INDEX(节奏规划!$C$6:$C$105,MATCH(I1419,节奏规划!$B$5:$B$105,1))</f>
        <v>7.0422535211267609E-4</v>
      </c>
    </row>
    <row r="1420" spans="9:10" ht="16.5" x14ac:dyDescent="0.2">
      <c r="I1420" s="14">
        <v>1416</v>
      </c>
      <c r="J1420" s="18">
        <f>INDEX(节奏规划!$C$6:$C$105,MATCH(I1420,节奏规划!$B$5:$B$105,1))</f>
        <v>7.0422535211267609E-4</v>
      </c>
    </row>
    <row r="1421" spans="9:10" ht="16.5" x14ac:dyDescent="0.2">
      <c r="I1421" s="14">
        <v>1417</v>
      </c>
      <c r="J1421" s="18">
        <f>INDEX(节奏规划!$C$6:$C$105,MATCH(I1421,节奏规划!$B$5:$B$105,1))</f>
        <v>7.0422535211267609E-4</v>
      </c>
    </row>
    <row r="1422" spans="9:10" ht="16.5" x14ac:dyDescent="0.2">
      <c r="I1422" s="14">
        <v>1418</v>
      </c>
      <c r="J1422" s="18">
        <f>INDEX(节奏规划!$C$6:$C$105,MATCH(I1422,节奏规划!$B$5:$B$105,1))</f>
        <v>7.0422535211267609E-4</v>
      </c>
    </row>
    <row r="1423" spans="9:10" ht="16.5" x14ac:dyDescent="0.2">
      <c r="I1423" s="14">
        <v>1419</v>
      </c>
      <c r="J1423" s="18">
        <f>INDEX(节奏规划!$C$6:$C$105,MATCH(I1423,节奏规划!$B$5:$B$105,1))</f>
        <v>7.0422535211267609E-4</v>
      </c>
    </row>
    <row r="1424" spans="9:10" ht="16.5" x14ac:dyDescent="0.2">
      <c r="I1424" s="14">
        <v>1420</v>
      </c>
      <c r="J1424" s="18">
        <f>INDEX(节奏规划!$C$6:$C$105,MATCH(I1424,节奏规划!$B$5:$B$105,1))</f>
        <v>6.9444444444444447E-4</v>
      </c>
    </row>
    <row r="1425" spans="9:10" ht="16.5" x14ac:dyDescent="0.2">
      <c r="I1425" s="14">
        <v>1421</v>
      </c>
      <c r="J1425" s="18">
        <f>INDEX(节奏规划!$C$6:$C$105,MATCH(I1425,节奏规划!$B$5:$B$105,1))</f>
        <v>6.9444444444444447E-4</v>
      </c>
    </row>
    <row r="1426" spans="9:10" ht="16.5" x14ac:dyDescent="0.2">
      <c r="I1426" s="14">
        <v>1422</v>
      </c>
      <c r="J1426" s="18">
        <f>INDEX(节奏规划!$C$6:$C$105,MATCH(I1426,节奏规划!$B$5:$B$105,1))</f>
        <v>6.9444444444444447E-4</v>
      </c>
    </row>
    <row r="1427" spans="9:10" ht="16.5" x14ac:dyDescent="0.2">
      <c r="I1427" s="14">
        <v>1423</v>
      </c>
      <c r="J1427" s="18">
        <f>INDEX(节奏规划!$C$6:$C$105,MATCH(I1427,节奏规划!$B$5:$B$105,1))</f>
        <v>6.9444444444444447E-4</v>
      </c>
    </row>
    <row r="1428" spans="9:10" ht="16.5" x14ac:dyDescent="0.2">
      <c r="I1428" s="14">
        <v>1424</v>
      </c>
      <c r="J1428" s="18">
        <f>INDEX(节奏规划!$C$6:$C$105,MATCH(I1428,节奏规划!$B$5:$B$105,1))</f>
        <v>6.9444444444444447E-4</v>
      </c>
    </row>
    <row r="1429" spans="9:10" ht="16.5" x14ac:dyDescent="0.2">
      <c r="I1429" s="14">
        <v>1425</v>
      </c>
      <c r="J1429" s="18">
        <f>INDEX(节奏规划!$C$6:$C$105,MATCH(I1429,节奏规划!$B$5:$B$105,1))</f>
        <v>6.9444444444444447E-4</v>
      </c>
    </row>
    <row r="1430" spans="9:10" ht="16.5" x14ac:dyDescent="0.2">
      <c r="I1430" s="14">
        <v>1426</v>
      </c>
      <c r="J1430" s="18">
        <f>INDEX(节奏规划!$C$6:$C$105,MATCH(I1430,节奏规划!$B$5:$B$105,1))</f>
        <v>6.9444444444444447E-4</v>
      </c>
    </row>
    <row r="1431" spans="9:10" ht="16.5" x14ac:dyDescent="0.2">
      <c r="I1431" s="14">
        <v>1427</v>
      </c>
      <c r="J1431" s="18">
        <f>INDEX(节奏规划!$C$6:$C$105,MATCH(I1431,节奏规划!$B$5:$B$105,1))</f>
        <v>6.9444444444444447E-4</v>
      </c>
    </row>
    <row r="1432" spans="9:10" ht="16.5" x14ac:dyDescent="0.2">
      <c r="I1432" s="14">
        <v>1428</v>
      </c>
      <c r="J1432" s="18">
        <f>INDEX(节奏规划!$C$6:$C$105,MATCH(I1432,节奏规划!$B$5:$B$105,1))</f>
        <v>6.9444444444444447E-4</v>
      </c>
    </row>
    <row r="1433" spans="9:10" ht="16.5" x14ac:dyDescent="0.2">
      <c r="I1433" s="14">
        <v>1429</v>
      </c>
      <c r="J1433" s="18">
        <f>INDEX(节奏规划!$C$6:$C$105,MATCH(I1433,节奏规划!$B$5:$B$105,1))</f>
        <v>6.9444444444444447E-4</v>
      </c>
    </row>
    <row r="1434" spans="9:10" ht="16.5" x14ac:dyDescent="0.2">
      <c r="I1434" s="14">
        <v>1430</v>
      </c>
      <c r="J1434" s="18">
        <f>INDEX(节奏规划!$C$6:$C$105,MATCH(I1434,节奏规划!$B$5:$B$105,1))</f>
        <v>6.9444444444444447E-4</v>
      </c>
    </row>
    <row r="1435" spans="9:10" ht="16.5" x14ac:dyDescent="0.2">
      <c r="I1435" s="14">
        <v>1431</v>
      </c>
      <c r="J1435" s="18">
        <f>INDEX(节奏规划!$C$6:$C$105,MATCH(I1435,节奏规划!$B$5:$B$105,1))</f>
        <v>6.9444444444444447E-4</v>
      </c>
    </row>
    <row r="1436" spans="9:10" ht="16.5" x14ac:dyDescent="0.2">
      <c r="I1436" s="14">
        <v>1432</v>
      </c>
      <c r="J1436" s="18">
        <f>INDEX(节奏规划!$C$6:$C$105,MATCH(I1436,节奏规划!$B$5:$B$105,1))</f>
        <v>6.9444444444444447E-4</v>
      </c>
    </row>
    <row r="1437" spans="9:10" ht="16.5" x14ac:dyDescent="0.2">
      <c r="I1437" s="14">
        <v>1433</v>
      </c>
      <c r="J1437" s="18">
        <f>INDEX(节奏规划!$C$6:$C$105,MATCH(I1437,节奏规划!$B$5:$B$105,1))</f>
        <v>6.9444444444444447E-4</v>
      </c>
    </row>
    <row r="1438" spans="9:10" ht="16.5" x14ac:dyDescent="0.2">
      <c r="I1438" s="14">
        <v>1434</v>
      </c>
      <c r="J1438" s="18">
        <f>INDEX(节奏规划!$C$6:$C$105,MATCH(I1438,节奏规划!$B$5:$B$105,1))</f>
        <v>6.9444444444444447E-4</v>
      </c>
    </row>
    <row r="1439" spans="9:10" ht="16.5" x14ac:dyDescent="0.2">
      <c r="I1439" s="14">
        <v>1435</v>
      </c>
      <c r="J1439" s="18">
        <f>INDEX(节奏规划!$C$6:$C$105,MATCH(I1439,节奏规划!$B$5:$B$105,1))</f>
        <v>6.9444444444444447E-4</v>
      </c>
    </row>
    <row r="1440" spans="9:10" ht="16.5" x14ac:dyDescent="0.2">
      <c r="I1440" s="14">
        <v>1436</v>
      </c>
      <c r="J1440" s="18">
        <f>INDEX(节奏规划!$C$6:$C$105,MATCH(I1440,节奏规划!$B$5:$B$105,1))</f>
        <v>6.9444444444444447E-4</v>
      </c>
    </row>
    <row r="1441" spans="9:10" ht="16.5" x14ac:dyDescent="0.2">
      <c r="I1441" s="14">
        <v>1437</v>
      </c>
      <c r="J1441" s="18">
        <f>INDEX(节奏规划!$C$6:$C$105,MATCH(I1441,节奏规划!$B$5:$B$105,1))</f>
        <v>6.9444444444444447E-4</v>
      </c>
    </row>
    <row r="1442" spans="9:10" ht="16.5" x14ac:dyDescent="0.2">
      <c r="I1442" s="14">
        <v>1438</v>
      </c>
      <c r="J1442" s="18">
        <f>INDEX(节奏规划!$C$6:$C$105,MATCH(I1442,节奏规划!$B$5:$B$105,1))</f>
        <v>6.9444444444444447E-4</v>
      </c>
    </row>
    <row r="1443" spans="9:10" ht="16.5" x14ac:dyDescent="0.2">
      <c r="I1443" s="14">
        <v>1439</v>
      </c>
      <c r="J1443" s="18">
        <f>INDEX(节奏规划!$C$6:$C$105,MATCH(I1443,节奏规划!$B$5:$B$105,1))</f>
        <v>6.9444444444444447E-4</v>
      </c>
    </row>
    <row r="1444" spans="9:10" ht="16.5" x14ac:dyDescent="0.2">
      <c r="I1444" s="14">
        <v>1440</v>
      </c>
      <c r="J1444" s="18">
        <f>INDEX(节奏规划!$C$6:$C$105,MATCH(I1444,节奏规划!$B$5:$B$105,1))</f>
        <v>6.8493150684931507E-4</v>
      </c>
    </row>
    <row r="1445" spans="9:10" ht="16.5" x14ac:dyDescent="0.2">
      <c r="I1445" s="14">
        <v>1441</v>
      </c>
      <c r="J1445" s="18">
        <f>INDEX(节奏规划!$C$6:$C$105,MATCH(I1445,节奏规划!$B$5:$B$105,1))</f>
        <v>6.8493150684931507E-4</v>
      </c>
    </row>
    <row r="1446" spans="9:10" ht="16.5" x14ac:dyDescent="0.2">
      <c r="I1446" s="14">
        <v>1442</v>
      </c>
      <c r="J1446" s="18">
        <f>INDEX(节奏规划!$C$6:$C$105,MATCH(I1446,节奏规划!$B$5:$B$105,1))</f>
        <v>6.8493150684931507E-4</v>
      </c>
    </row>
    <row r="1447" spans="9:10" ht="16.5" x14ac:dyDescent="0.2">
      <c r="I1447" s="14">
        <v>1443</v>
      </c>
      <c r="J1447" s="18">
        <f>INDEX(节奏规划!$C$6:$C$105,MATCH(I1447,节奏规划!$B$5:$B$105,1))</f>
        <v>6.8493150684931507E-4</v>
      </c>
    </row>
    <row r="1448" spans="9:10" ht="16.5" x14ac:dyDescent="0.2">
      <c r="I1448" s="14">
        <v>1444</v>
      </c>
      <c r="J1448" s="18">
        <f>INDEX(节奏规划!$C$6:$C$105,MATCH(I1448,节奏规划!$B$5:$B$105,1))</f>
        <v>6.8493150684931507E-4</v>
      </c>
    </row>
    <row r="1449" spans="9:10" ht="16.5" x14ac:dyDescent="0.2">
      <c r="I1449" s="14">
        <v>1445</v>
      </c>
      <c r="J1449" s="18">
        <f>INDEX(节奏规划!$C$6:$C$105,MATCH(I1449,节奏规划!$B$5:$B$105,1))</f>
        <v>6.8493150684931507E-4</v>
      </c>
    </row>
    <row r="1450" spans="9:10" ht="16.5" x14ac:dyDescent="0.2">
      <c r="I1450" s="14">
        <v>1446</v>
      </c>
      <c r="J1450" s="18">
        <f>INDEX(节奏规划!$C$6:$C$105,MATCH(I1450,节奏规划!$B$5:$B$105,1))</f>
        <v>6.8493150684931507E-4</v>
      </c>
    </row>
    <row r="1451" spans="9:10" ht="16.5" x14ac:dyDescent="0.2">
      <c r="I1451" s="14">
        <v>1447</v>
      </c>
      <c r="J1451" s="18">
        <f>INDEX(节奏规划!$C$6:$C$105,MATCH(I1451,节奏规划!$B$5:$B$105,1))</f>
        <v>6.8493150684931507E-4</v>
      </c>
    </row>
    <row r="1452" spans="9:10" ht="16.5" x14ac:dyDescent="0.2">
      <c r="I1452" s="14">
        <v>1448</v>
      </c>
      <c r="J1452" s="18">
        <f>INDEX(节奏规划!$C$6:$C$105,MATCH(I1452,节奏规划!$B$5:$B$105,1))</f>
        <v>6.8493150684931507E-4</v>
      </c>
    </row>
    <row r="1453" spans="9:10" ht="16.5" x14ac:dyDescent="0.2">
      <c r="I1453" s="14">
        <v>1449</v>
      </c>
      <c r="J1453" s="18">
        <f>INDEX(节奏规划!$C$6:$C$105,MATCH(I1453,节奏规划!$B$5:$B$105,1))</f>
        <v>6.8493150684931507E-4</v>
      </c>
    </row>
    <row r="1454" spans="9:10" ht="16.5" x14ac:dyDescent="0.2">
      <c r="I1454" s="14">
        <v>1450</v>
      </c>
      <c r="J1454" s="18">
        <f>INDEX(节奏规划!$C$6:$C$105,MATCH(I1454,节奏规划!$B$5:$B$105,1))</f>
        <v>6.8493150684931507E-4</v>
      </c>
    </row>
    <row r="1455" spans="9:10" ht="16.5" x14ac:dyDescent="0.2">
      <c r="I1455" s="14">
        <v>1451</v>
      </c>
      <c r="J1455" s="18">
        <f>INDEX(节奏规划!$C$6:$C$105,MATCH(I1455,节奏规划!$B$5:$B$105,1))</f>
        <v>6.8493150684931507E-4</v>
      </c>
    </row>
    <row r="1456" spans="9:10" ht="16.5" x14ac:dyDescent="0.2">
      <c r="I1456" s="14">
        <v>1452</v>
      </c>
      <c r="J1456" s="18">
        <f>INDEX(节奏规划!$C$6:$C$105,MATCH(I1456,节奏规划!$B$5:$B$105,1))</f>
        <v>6.8493150684931507E-4</v>
      </c>
    </row>
    <row r="1457" spans="9:10" ht="16.5" x14ac:dyDescent="0.2">
      <c r="I1457" s="14">
        <v>1453</v>
      </c>
      <c r="J1457" s="18">
        <f>INDEX(节奏规划!$C$6:$C$105,MATCH(I1457,节奏规划!$B$5:$B$105,1))</f>
        <v>6.8493150684931507E-4</v>
      </c>
    </row>
    <row r="1458" spans="9:10" ht="16.5" x14ac:dyDescent="0.2">
      <c r="I1458" s="14">
        <v>1454</v>
      </c>
      <c r="J1458" s="18">
        <f>INDEX(节奏规划!$C$6:$C$105,MATCH(I1458,节奏规划!$B$5:$B$105,1))</f>
        <v>6.8493150684931507E-4</v>
      </c>
    </row>
    <row r="1459" spans="9:10" ht="16.5" x14ac:dyDescent="0.2">
      <c r="I1459" s="14">
        <v>1455</v>
      </c>
      <c r="J1459" s="18">
        <f>INDEX(节奏规划!$C$6:$C$105,MATCH(I1459,节奏规划!$B$5:$B$105,1))</f>
        <v>6.8493150684931507E-4</v>
      </c>
    </row>
    <row r="1460" spans="9:10" ht="16.5" x14ac:dyDescent="0.2">
      <c r="I1460" s="14">
        <v>1456</v>
      </c>
      <c r="J1460" s="18">
        <f>INDEX(节奏规划!$C$6:$C$105,MATCH(I1460,节奏规划!$B$5:$B$105,1))</f>
        <v>6.8493150684931507E-4</v>
      </c>
    </row>
    <row r="1461" spans="9:10" ht="16.5" x14ac:dyDescent="0.2">
      <c r="I1461" s="14">
        <v>1457</v>
      </c>
      <c r="J1461" s="18">
        <f>INDEX(节奏规划!$C$6:$C$105,MATCH(I1461,节奏规划!$B$5:$B$105,1))</f>
        <v>6.8493150684931507E-4</v>
      </c>
    </row>
    <row r="1462" spans="9:10" ht="16.5" x14ac:dyDescent="0.2">
      <c r="I1462" s="14">
        <v>1458</v>
      </c>
      <c r="J1462" s="18">
        <f>INDEX(节奏规划!$C$6:$C$105,MATCH(I1462,节奏规划!$B$5:$B$105,1))</f>
        <v>6.8493150684931507E-4</v>
      </c>
    </row>
    <row r="1463" spans="9:10" ht="16.5" x14ac:dyDescent="0.2">
      <c r="I1463" s="14">
        <v>1459</v>
      </c>
      <c r="J1463" s="18">
        <f>INDEX(节奏规划!$C$6:$C$105,MATCH(I1463,节奏规划!$B$5:$B$105,1))</f>
        <v>6.8493150684931507E-4</v>
      </c>
    </row>
    <row r="1464" spans="9:10" ht="16.5" x14ac:dyDescent="0.2">
      <c r="I1464" s="14">
        <v>1460</v>
      </c>
      <c r="J1464" s="18">
        <f>INDEX(节奏规划!$C$6:$C$105,MATCH(I1464,节奏规划!$B$5:$B$105,1))</f>
        <v>6.7567567567567571E-4</v>
      </c>
    </row>
    <row r="1465" spans="9:10" ht="16.5" x14ac:dyDescent="0.2">
      <c r="I1465" s="14">
        <v>1461</v>
      </c>
      <c r="J1465" s="18">
        <f>INDEX(节奏规划!$C$6:$C$105,MATCH(I1465,节奏规划!$B$5:$B$105,1))</f>
        <v>6.7567567567567571E-4</v>
      </c>
    </row>
    <row r="1466" spans="9:10" ht="16.5" x14ac:dyDescent="0.2">
      <c r="I1466" s="14">
        <v>1462</v>
      </c>
      <c r="J1466" s="18">
        <f>INDEX(节奏规划!$C$6:$C$105,MATCH(I1466,节奏规划!$B$5:$B$105,1))</f>
        <v>6.7567567567567571E-4</v>
      </c>
    </row>
    <row r="1467" spans="9:10" ht="16.5" x14ac:dyDescent="0.2">
      <c r="I1467" s="14">
        <v>1463</v>
      </c>
      <c r="J1467" s="18">
        <f>INDEX(节奏规划!$C$6:$C$105,MATCH(I1467,节奏规划!$B$5:$B$105,1))</f>
        <v>6.7567567567567571E-4</v>
      </c>
    </row>
    <row r="1468" spans="9:10" ht="16.5" x14ac:dyDescent="0.2">
      <c r="I1468" s="14">
        <v>1464</v>
      </c>
      <c r="J1468" s="18">
        <f>INDEX(节奏规划!$C$6:$C$105,MATCH(I1468,节奏规划!$B$5:$B$105,1))</f>
        <v>6.7567567567567571E-4</v>
      </c>
    </row>
    <row r="1469" spans="9:10" ht="16.5" x14ac:dyDescent="0.2">
      <c r="I1469" s="14">
        <v>1465</v>
      </c>
      <c r="J1469" s="18">
        <f>INDEX(节奏规划!$C$6:$C$105,MATCH(I1469,节奏规划!$B$5:$B$105,1))</f>
        <v>6.7567567567567571E-4</v>
      </c>
    </row>
    <row r="1470" spans="9:10" ht="16.5" x14ac:dyDescent="0.2">
      <c r="I1470" s="14">
        <v>1466</v>
      </c>
      <c r="J1470" s="18">
        <f>INDEX(节奏规划!$C$6:$C$105,MATCH(I1470,节奏规划!$B$5:$B$105,1))</f>
        <v>6.7567567567567571E-4</v>
      </c>
    </row>
    <row r="1471" spans="9:10" ht="16.5" x14ac:dyDescent="0.2">
      <c r="I1471" s="14">
        <v>1467</v>
      </c>
      <c r="J1471" s="18">
        <f>INDEX(节奏规划!$C$6:$C$105,MATCH(I1471,节奏规划!$B$5:$B$105,1))</f>
        <v>6.7567567567567571E-4</v>
      </c>
    </row>
    <row r="1472" spans="9:10" ht="16.5" x14ac:dyDescent="0.2">
      <c r="I1472" s="14">
        <v>1468</v>
      </c>
      <c r="J1472" s="18">
        <f>INDEX(节奏规划!$C$6:$C$105,MATCH(I1472,节奏规划!$B$5:$B$105,1))</f>
        <v>6.7567567567567571E-4</v>
      </c>
    </row>
    <row r="1473" spans="9:10" ht="16.5" x14ac:dyDescent="0.2">
      <c r="I1473" s="14">
        <v>1469</v>
      </c>
      <c r="J1473" s="18">
        <f>INDEX(节奏规划!$C$6:$C$105,MATCH(I1473,节奏规划!$B$5:$B$105,1))</f>
        <v>6.7567567567567571E-4</v>
      </c>
    </row>
    <row r="1474" spans="9:10" ht="16.5" x14ac:dyDescent="0.2">
      <c r="I1474" s="14">
        <v>1470</v>
      </c>
      <c r="J1474" s="18">
        <f>INDEX(节奏规划!$C$6:$C$105,MATCH(I1474,节奏规划!$B$5:$B$105,1))</f>
        <v>6.7567567567567571E-4</v>
      </c>
    </row>
    <row r="1475" spans="9:10" ht="16.5" x14ac:dyDescent="0.2">
      <c r="I1475" s="14">
        <v>1471</v>
      </c>
      <c r="J1475" s="18">
        <f>INDEX(节奏规划!$C$6:$C$105,MATCH(I1475,节奏规划!$B$5:$B$105,1))</f>
        <v>6.7567567567567571E-4</v>
      </c>
    </row>
    <row r="1476" spans="9:10" ht="16.5" x14ac:dyDescent="0.2">
      <c r="I1476" s="14">
        <v>1472</v>
      </c>
      <c r="J1476" s="18">
        <f>INDEX(节奏规划!$C$6:$C$105,MATCH(I1476,节奏规划!$B$5:$B$105,1))</f>
        <v>6.7567567567567571E-4</v>
      </c>
    </row>
    <row r="1477" spans="9:10" ht="16.5" x14ac:dyDescent="0.2">
      <c r="I1477" s="14">
        <v>1473</v>
      </c>
      <c r="J1477" s="18">
        <f>INDEX(节奏规划!$C$6:$C$105,MATCH(I1477,节奏规划!$B$5:$B$105,1))</f>
        <v>6.7567567567567571E-4</v>
      </c>
    </row>
    <row r="1478" spans="9:10" ht="16.5" x14ac:dyDescent="0.2">
      <c r="I1478" s="14">
        <v>1474</v>
      </c>
      <c r="J1478" s="18">
        <f>INDEX(节奏规划!$C$6:$C$105,MATCH(I1478,节奏规划!$B$5:$B$105,1))</f>
        <v>6.7567567567567571E-4</v>
      </c>
    </row>
    <row r="1479" spans="9:10" ht="16.5" x14ac:dyDescent="0.2">
      <c r="I1479" s="14">
        <v>1475</v>
      </c>
      <c r="J1479" s="18">
        <f>INDEX(节奏规划!$C$6:$C$105,MATCH(I1479,节奏规划!$B$5:$B$105,1))</f>
        <v>6.7567567567567571E-4</v>
      </c>
    </row>
    <row r="1480" spans="9:10" ht="16.5" x14ac:dyDescent="0.2">
      <c r="I1480" s="14">
        <v>1476</v>
      </c>
      <c r="J1480" s="18">
        <f>INDEX(节奏规划!$C$6:$C$105,MATCH(I1480,节奏规划!$B$5:$B$105,1))</f>
        <v>6.7567567567567571E-4</v>
      </c>
    </row>
    <row r="1481" spans="9:10" ht="16.5" x14ac:dyDescent="0.2">
      <c r="I1481" s="14">
        <v>1477</v>
      </c>
      <c r="J1481" s="18">
        <f>INDEX(节奏规划!$C$6:$C$105,MATCH(I1481,节奏规划!$B$5:$B$105,1))</f>
        <v>6.7567567567567571E-4</v>
      </c>
    </row>
    <row r="1482" spans="9:10" ht="16.5" x14ac:dyDescent="0.2">
      <c r="I1482" s="14">
        <v>1478</v>
      </c>
      <c r="J1482" s="18">
        <f>INDEX(节奏规划!$C$6:$C$105,MATCH(I1482,节奏规划!$B$5:$B$105,1))</f>
        <v>6.7567567567567571E-4</v>
      </c>
    </row>
    <row r="1483" spans="9:10" ht="16.5" x14ac:dyDescent="0.2">
      <c r="I1483" s="14">
        <v>1479</v>
      </c>
      <c r="J1483" s="18">
        <f>INDEX(节奏规划!$C$6:$C$105,MATCH(I1483,节奏规划!$B$5:$B$105,1))</f>
        <v>6.7567567567567571E-4</v>
      </c>
    </row>
    <row r="1484" spans="9:10" ht="16.5" x14ac:dyDescent="0.2">
      <c r="I1484" s="14">
        <v>1480</v>
      </c>
      <c r="J1484" s="18">
        <f>INDEX(节奏规划!$C$6:$C$105,MATCH(I1484,节奏规划!$B$5:$B$105,1))</f>
        <v>6.6666666666666664E-4</v>
      </c>
    </row>
    <row r="1485" spans="9:10" ht="16.5" x14ac:dyDescent="0.2">
      <c r="I1485" s="14">
        <v>1481</v>
      </c>
      <c r="J1485" s="18">
        <f>INDEX(节奏规划!$C$6:$C$105,MATCH(I1485,节奏规划!$B$5:$B$105,1))</f>
        <v>6.6666666666666664E-4</v>
      </c>
    </row>
    <row r="1486" spans="9:10" ht="16.5" x14ac:dyDescent="0.2">
      <c r="I1486" s="14">
        <v>1482</v>
      </c>
      <c r="J1486" s="18">
        <f>INDEX(节奏规划!$C$6:$C$105,MATCH(I1486,节奏规划!$B$5:$B$105,1))</f>
        <v>6.6666666666666664E-4</v>
      </c>
    </row>
    <row r="1487" spans="9:10" ht="16.5" x14ac:dyDescent="0.2">
      <c r="I1487" s="14">
        <v>1483</v>
      </c>
      <c r="J1487" s="18">
        <f>INDEX(节奏规划!$C$6:$C$105,MATCH(I1487,节奏规划!$B$5:$B$105,1))</f>
        <v>6.6666666666666664E-4</v>
      </c>
    </row>
    <row r="1488" spans="9:10" ht="16.5" x14ac:dyDescent="0.2">
      <c r="I1488" s="14">
        <v>1484</v>
      </c>
      <c r="J1488" s="18">
        <f>INDEX(节奏规划!$C$6:$C$105,MATCH(I1488,节奏规划!$B$5:$B$105,1))</f>
        <v>6.6666666666666664E-4</v>
      </c>
    </row>
    <row r="1489" spans="9:10" ht="16.5" x14ac:dyDescent="0.2">
      <c r="I1489" s="14">
        <v>1485</v>
      </c>
      <c r="J1489" s="18">
        <f>INDEX(节奏规划!$C$6:$C$105,MATCH(I1489,节奏规划!$B$5:$B$105,1))</f>
        <v>6.6666666666666664E-4</v>
      </c>
    </row>
    <row r="1490" spans="9:10" ht="16.5" x14ac:dyDescent="0.2">
      <c r="I1490" s="14">
        <v>1486</v>
      </c>
      <c r="J1490" s="18">
        <f>INDEX(节奏规划!$C$6:$C$105,MATCH(I1490,节奏规划!$B$5:$B$105,1))</f>
        <v>6.6666666666666664E-4</v>
      </c>
    </row>
    <row r="1491" spans="9:10" ht="16.5" x14ac:dyDescent="0.2">
      <c r="I1491" s="14">
        <v>1487</v>
      </c>
      <c r="J1491" s="18">
        <f>INDEX(节奏规划!$C$6:$C$105,MATCH(I1491,节奏规划!$B$5:$B$105,1))</f>
        <v>6.6666666666666664E-4</v>
      </c>
    </row>
    <row r="1492" spans="9:10" ht="16.5" x14ac:dyDescent="0.2">
      <c r="I1492" s="14">
        <v>1488</v>
      </c>
      <c r="J1492" s="18">
        <f>INDEX(节奏规划!$C$6:$C$105,MATCH(I1492,节奏规划!$B$5:$B$105,1))</f>
        <v>6.6666666666666664E-4</v>
      </c>
    </row>
    <row r="1493" spans="9:10" ht="16.5" x14ac:dyDescent="0.2">
      <c r="I1493" s="14">
        <v>1489</v>
      </c>
      <c r="J1493" s="18">
        <f>INDEX(节奏规划!$C$6:$C$105,MATCH(I1493,节奏规划!$B$5:$B$105,1))</f>
        <v>6.6666666666666664E-4</v>
      </c>
    </row>
    <row r="1494" spans="9:10" ht="16.5" x14ac:dyDescent="0.2">
      <c r="I1494" s="14">
        <v>1490</v>
      </c>
      <c r="J1494" s="18">
        <f>INDEX(节奏规划!$C$6:$C$105,MATCH(I1494,节奏规划!$B$5:$B$105,1))</f>
        <v>6.6666666666666664E-4</v>
      </c>
    </row>
    <row r="1495" spans="9:10" ht="16.5" x14ac:dyDescent="0.2">
      <c r="I1495" s="14">
        <v>1491</v>
      </c>
      <c r="J1495" s="18">
        <f>INDEX(节奏规划!$C$6:$C$105,MATCH(I1495,节奏规划!$B$5:$B$105,1))</f>
        <v>6.6666666666666664E-4</v>
      </c>
    </row>
    <row r="1496" spans="9:10" ht="16.5" x14ac:dyDescent="0.2">
      <c r="I1496" s="14">
        <v>1492</v>
      </c>
      <c r="J1496" s="18">
        <f>INDEX(节奏规划!$C$6:$C$105,MATCH(I1496,节奏规划!$B$5:$B$105,1))</f>
        <v>6.6666666666666664E-4</v>
      </c>
    </row>
    <row r="1497" spans="9:10" ht="16.5" x14ac:dyDescent="0.2">
      <c r="I1497" s="14">
        <v>1493</v>
      </c>
      <c r="J1497" s="18">
        <f>INDEX(节奏规划!$C$6:$C$105,MATCH(I1497,节奏规划!$B$5:$B$105,1))</f>
        <v>6.6666666666666664E-4</v>
      </c>
    </row>
    <row r="1498" spans="9:10" ht="16.5" x14ac:dyDescent="0.2">
      <c r="I1498" s="14">
        <v>1494</v>
      </c>
      <c r="J1498" s="18">
        <f>INDEX(节奏规划!$C$6:$C$105,MATCH(I1498,节奏规划!$B$5:$B$105,1))</f>
        <v>6.6666666666666664E-4</v>
      </c>
    </row>
    <row r="1499" spans="9:10" ht="16.5" x14ac:dyDescent="0.2">
      <c r="I1499" s="14">
        <v>1495</v>
      </c>
      <c r="J1499" s="18">
        <f>INDEX(节奏规划!$C$6:$C$105,MATCH(I1499,节奏规划!$B$5:$B$105,1))</f>
        <v>6.6666666666666664E-4</v>
      </c>
    </row>
    <row r="1500" spans="9:10" ht="16.5" x14ac:dyDescent="0.2">
      <c r="I1500" s="14">
        <v>1496</v>
      </c>
      <c r="J1500" s="18">
        <f>INDEX(节奏规划!$C$6:$C$105,MATCH(I1500,节奏规划!$B$5:$B$105,1))</f>
        <v>6.6666666666666664E-4</v>
      </c>
    </row>
    <row r="1501" spans="9:10" ht="16.5" x14ac:dyDescent="0.2">
      <c r="I1501" s="14">
        <v>1497</v>
      </c>
      <c r="J1501" s="18">
        <f>INDEX(节奏规划!$C$6:$C$105,MATCH(I1501,节奏规划!$B$5:$B$105,1))</f>
        <v>6.6666666666666664E-4</v>
      </c>
    </row>
    <row r="1502" spans="9:10" ht="16.5" x14ac:dyDescent="0.2">
      <c r="I1502" s="14">
        <v>1498</v>
      </c>
      <c r="J1502" s="18">
        <f>INDEX(节奏规划!$C$6:$C$105,MATCH(I1502,节奏规划!$B$5:$B$105,1))</f>
        <v>6.6666666666666664E-4</v>
      </c>
    </row>
    <row r="1503" spans="9:10" ht="16.5" x14ac:dyDescent="0.2">
      <c r="I1503" s="14">
        <v>1499</v>
      </c>
      <c r="J1503" s="18">
        <f>INDEX(节奏规划!$C$6:$C$105,MATCH(I1503,节奏规划!$B$5:$B$105,1))</f>
        <v>6.6666666666666664E-4</v>
      </c>
    </row>
    <row r="1504" spans="9:10" ht="16.5" x14ac:dyDescent="0.2">
      <c r="I1504" s="14">
        <v>1500</v>
      </c>
      <c r="J1504" s="18">
        <f>INDEX(节奏规划!$C$6:$C$105,MATCH(I1504,节奏规划!$B$5:$B$105,1))</f>
        <v>6.5789473684210525E-4</v>
      </c>
    </row>
    <row r="1505" spans="9:10" ht="16.5" x14ac:dyDescent="0.2">
      <c r="I1505" s="14">
        <v>1501</v>
      </c>
      <c r="J1505" s="18">
        <f>INDEX(节奏规划!$C$6:$C$105,MATCH(I1505,节奏规划!$B$5:$B$105,1))</f>
        <v>6.5789473684210525E-4</v>
      </c>
    </row>
    <row r="1506" spans="9:10" ht="16.5" x14ac:dyDescent="0.2">
      <c r="I1506" s="14">
        <v>1502</v>
      </c>
      <c r="J1506" s="18">
        <f>INDEX(节奏规划!$C$6:$C$105,MATCH(I1506,节奏规划!$B$5:$B$105,1))</f>
        <v>6.5789473684210525E-4</v>
      </c>
    </row>
    <row r="1507" spans="9:10" ht="16.5" x14ac:dyDescent="0.2">
      <c r="I1507" s="14">
        <v>1503</v>
      </c>
      <c r="J1507" s="18">
        <f>INDEX(节奏规划!$C$6:$C$105,MATCH(I1507,节奏规划!$B$5:$B$105,1))</f>
        <v>6.5789473684210525E-4</v>
      </c>
    </row>
    <row r="1508" spans="9:10" ht="16.5" x14ac:dyDescent="0.2">
      <c r="I1508" s="14">
        <v>1504</v>
      </c>
      <c r="J1508" s="18">
        <f>INDEX(节奏规划!$C$6:$C$105,MATCH(I1508,节奏规划!$B$5:$B$105,1))</f>
        <v>6.5789473684210525E-4</v>
      </c>
    </row>
    <row r="1509" spans="9:10" ht="16.5" x14ac:dyDescent="0.2">
      <c r="I1509" s="14">
        <v>1505</v>
      </c>
      <c r="J1509" s="18">
        <f>INDEX(节奏规划!$C$6:$C$105,MATCH(I1509,节奏规划!$B$5:$B$105,1))</f>
        <v>6.5789473684210525E-4</v>
      </c>
    </row>
    <row r="1510" spans="9:10" ht="16.5" x14ac:dyDescent="0.2">
      <c r="I1510" s="14">
        <v>1506</v>
      </c>
      <c r="J1510" s="18">
        <f>INDEX(节奏规划!$C$6:$C$105,MATCH(I1510,节奏规划!$B$5:$B$105,1))</f>
        <v>6.5789473684210525E-4</v>
      </c>
    </row>
    <row r="1511" spans="9:10" ht="16.5" x14ac:dyDescent="0.2">
      <c r="I1511" s="14">
        <v>1507</v>
      </c>
      <c r="J1511" s="18">
        <f>INDEX(节奏规划!$C$6:$C$105,MATCH(I1511,节奏规划!$B$5:$B$105,1))</f>
        <v>6.5789473684210525E-4</v>
      </c>
    </row>
    <row r="1512" spans="9:10" ht="16.5" x14ac:dyDescent="0.2">
      <c r="I1512" s="14">
        <v>1508</v>
      </c>
      <c r="J1512" s="18">
        <f>INDEX(节奏规划!$C$6:$C$105,MATCH(I1512,节奏规划!$B$5:$B$105,1))</f>
        <v>6.5789473684210525E-4</v>
      </c>
    </row>
    <row r="1513" spans="9:10" ht="16.5" x14ac:dyDescent="0.2">
      <c r="I1513" s="14">
        <v>1509</v>
      </c>
      <c r="J1513" s="18">
        <f>INDEX(节奏规划!$C$6:$C$105,MATCH(I1513,节奏规划!$B$5:$B$105,1))</f>
        <v>6.5789473684210525E-4</v>
      </c>
    </row>
    <row r="1514" spans="9:10" ht="16.5" x14ac:dyDescent="0.2">
      <c r="I1514" s="14">
        <v>1510</v>
      </c>
      <c r="J1514" s="18">
        <f>INDEX(节奏规划!$C$6:$C$105,MATCH(I1514,节奏规划!$B$5:$B$105,1))</f>
        <v>6.5789473684210525E-4</v>
      </c>
    </row>
    <row r="1515" spans="9:10" ht="16.5" x14ac:dyDescent="0.2">
      <c r="I1515" s="14">
        <v>1511</v>
      </c>
      <c r="J1515" s="18">
        <f>INDEX(节奏规划!$C$6:$C$105,MATCH(I1515,节奏规划!$B$5:$B$105,1))</f>
        <v>6.5789473684210525E-4</v>
      </c>
    </row>
    <row r="1516" spans="9:10" ht="16.5" x14ac:dyDescent="0.2">
      <c r="I1516" s="14">
        <v>1512</v>
      </c>
      <c r="J1516" s="18">
        <f>INDEX(节奏规划!$C$6:$C$105,MATCH(I1516,节奏规划!$B$5:$B$105,1))</f>
        <v>6.5789473684210525E-4</v>
      </c>
    </row>
    <row r="1517" spans="9:10" ht="16.5" x14ac:dyDescent="0.2">
      <c r="I1517" s="14">
        <v>1513</v>
      </c>
      <c r="J1517" s="18">
        <f>INDEX(节奏规划!$C$6:$C$105,MATCH(I1517,节奏规划!$B$5:$B$105,1))</f>
        <v>6.5789473684210525E-4</v>
      </c>
    </row>
    <row r="1518" spans="9:10" ht="16.5" x14ac:dyDescent="0.2">
      <c r="I1518" s="14">
        <v>1514</v>
      </c>
      <c r="J1518" s="18">
        <f>INDEX(节奏规划!$C$6:$C$105,MATCH(I1518,节奏规划!$B$5:$B$105,1))</f>
        <v>6.5789473684210525E-4</v>
      </c>
    </row>
    <row r="1519" spans="9:10" ht="16.5" x14ac:dyDescent="0.2">
      <c r="I1519" s="14">
        <v>1515</v>
      </c>
      <c r="J1519" s="18">
        <f>INDEX(节奏规划!$C$6:$C$105,MATCH(I1519,节奏规划!$B$5:$B$105,1))</f>
        <v>6.5789473684210525E-4</v>
      </c>
    </row>
    <row r="1520" spans="9:10" ht="16.5" x14ac:dyDescent="0.2">
      <c r="I1520" s="14">
        <v>1516</v>
      </c>
      <c r="J1520" s="18">
        <f>INDEX(节奏规划!$C$6:$C$105,MATCH(I1520,节奏规划!$B$5:$B$105,1))</f>
        <v>6.5789473684210525E-4</v>
      </c>
    </row>
    <row r="1521" spans="9:10" ht="16.5" x14ac:dyDescent="0.2">
      <c r="I1521" s="14">
        <v>1517</v>
      </c>
      <c r="J1521" s="18">
        <f>INDEX(节奏规划!$C$6:$C$105,MATCH(I1521,节奏规划!$B$5:$B$105,1))</f>
        <v>6.5789473684210525E-4</v>
      </c>
    </row>
    <row r="1522" spans="9:10" ht="16.5" x14ac:dyDescent="0.2">
      <c r="I1522" s="14">
        <v>1518</v>
      </c>
      <c r="J1522" s="18">
        <f>INDEX(节奏规划!$C$6:$C$105,MATCH(I1522,节奏规划!$B$5:$B$105,1))</f>
        <v>6.5789473684210525E-4</v>
      </c>
    </row>
    <row r="1523" spans="9:10" ht="16.5" x14ac:dyDescent="0.2">
      <c r="I1523" s="14">
        <v>1519</v>
      </c>
      <c r="J1523" s="18">
        <f>INDEX(节奏规划!$C$6:$C$105,MATCH(I1523,节奏规划!$B$5:$B$105,1))</f>
        <v>6.5789473684210525E-4</v>
      </c>
    </row>
    <row r="1524" spans="9:10" ht="16.5" x14ac:dyDescent="0.2">
      <c r="I1524" s="14">
        <v>1520</v>
      </c>
      <c r="J1524" s="18">
        <f>INDEX(节奏规划!$C$6:$C$105,MATCH(I1524,节奏规划!$B$5:$B$105,1))</f>
        <v>6.4935064935064935E-4</v>
      </c>
    </row>
    <row r="1525" spans="9:10" ht="16.5" x14ac:dyDescent="0.2">
      <c r="I1525" s="14">
        <v>1521</v>
      </c>
      <c r="J1525" s="18">
        <f>INDEX(节奏规划!$C$6:$C$105,MATCH(I1525,节奏规划!$B$5:$B$105,1))</f>
        <v>6.4935064935064935E-4</v>
      </c>
    </row>
    <row r="1526" spans="9:10" ht="16.5" x14ac:dyDescent="0.2">
      <c r="I1526" s="14">
        <v>1522</v>
      </c>
      <c r="J1526" s="18">
        <f>INDEX(节奏规划!$C$6:$C$105,MATCH(I1526,节奏规划!$B$5:$B$105,1))</f>
        <v>6.4935064935064935E-4</v>
      </c>
    </row>
    <row r="1527" spans="9:10" ht="16.5" x14ac:dyDescent="0.2">
      <c r="I1527" s="14">
        <v>1523</v>
      </c>
      <c r="J1527" s="18">
        <f>INDEX(节奏规划!$C$6:$C$105,MATCH(I1527,节奏规划!$B$5:$B$105,1))</f>
        <v>6.4935064935064935E-4</v>
      </c>
    </row>
    <row r="1528" spans="9:10" ht="16.5" x14ac:dyDescent="0.2">
      <c r="I1528" s="14">
        <v>1524</v>
      </c>
      <c r="J1528" s="18">
        <f>INDEX(节奏规划!$C$6:$C$105,MATCH(I1528,节奏规划!$B$5:$B$105,1))</f>
        <v>6.4935064935064935E-4</v>
      </c>
    </row>
    <row r="1529" spans="9:10" ht="16.5" x14ac:dyDescent="0.2">
      <c r="I1529" s="14">
        <v>1525</v>
      </c>
      <c r="J1529" s="18">
        <f>INDEX(节奏规划!$C$6:$C$105,MATCH(I1529,节奏规划!$B$5:$B$105,1))</f>
        <v>6.4935064935064935E-4</v>
      </c>
    </row>
    <row r="1530" spans="9:10" ht="16.5" x14ac:dyDescent="0.2">
      <c r="I1530" s="14">
        <v>1526</v>
      </c>
      <c r="J1530" s="18">
        <f>INDEX(节奏规划!$C$6:$C$105,MATCH(I1530,节奏规划!$B$5:$B$105,1))</f>
        <v>6.4935064935064935E-4</v>
      </c>
    </row>
    <row r="1531" spans="9:10" ht="16.5" x14ac:dyDescent="0.2">
      <c r="I1531" s="14">
        <v>1527</v>
      </c>
      <c r="J1531" s="18">
        <f>INDEX(节奏规划!$C$6:$C$105,MATCH(I1531,节奏规划!$B$5:$B$105,1))</f>
        <v>6.4935064935064935E-4</v>
      </c>
    </row>
    <row r="1532" spans="9:10" ht="16.5" x14ac:dyDescent="0.2">
      <c r="I1532" s="14">
        <v>1528</v>
      </c>
      <c r="J1532" s="18">
        <f>INDEX(节奏规划!$C$6:$C$105,MATCH(I1532,节奏规划!$B$5:$B$105,1))</f>
        <v>6.4935064935064935E-4</v>
      </c>
    </row>
    <row r="1533" spans="9:10" ht="16.5" x14ac:dyDescent="0.2">
      <c r="I1533" s="14">
        <v>1529</v>
      </c>
      <c r="J1533" s="18">
        <f>INDEX(节奏规划!$C$6:$C$105,MATCH(I1533,节奏规划!$B$5:$B$105,1))</f>
        <v>6.4935064935064935E-4</v>
      </c>
    </row>
    <row r="1534" spans="9:10" ht="16.5" x14ac:dyDescent="0.2">
      <c r="I1534" s="14">
        <v>1530</v>
      </c>
      <c r="J1534" s="18">
        <f>INDEX(节奏规划!$C$6:$C$105,MATCH(I1534,节奏规划!$B$5:$B$105,1))</f>
        <v>6.4935064935064935E-4</v>
      </c>
    </row>
    <row r="1535" spans="9:10" ht="16.5" x14ac:dyDescent="0.2">
      <c r="I1535" s="14">
        <v>1531</v>
      </c>
      <c r="J1535" s="18">
        <f>INDEX(节奏规划!$C$6:$C$105,MATCH(I1535,节奏规划!$B$5:$B$105,1))</f>
        <v>6.4935064935064935E-4</v>
      </c>
    </row>
    <row r="1536" spans="9:10" ht="16.5" x14ac:dyDescent="0.2">
      <c r="I1536" s="14">
        <v>1532</v>
      </c>
      <c r="J1536" s="18">
        <f>INDEX(节奏规划!$C$6:$C$105,MATCH(I1536,节奏规划!$B$5:$B$105,1))</f>
        <v>6.4935064935064935E-4</v>
      </c>
    </row>
    <row r="1537" spans="9:10" ht="16.5" x14ac:dyDescent="0.2">
      <c r="I1537" s="14">
        <v>1533</v>
      </c>
      <c r="J1537" s="18">
        <f>INDEX(节奏规划!$C$6:$C$105,MATCH(I1537,节奏规划!$B$5:$B$105,1))</f>
        <v>6.4935064935064935E-4</v>
      </c>
    </row>
    <row r="1538" spans="9:10" ht="16.5" x14ac:dyDescent="0.2">
      <c r="I1538" s="14">
        <v>1534</v>
      </c>
      <c r="J1538" s="18">
        <f>INDEX(节奏规划!$C$6:$C$105,MATCH(I1538,节奏规划!$B$5:$B$105,1))</f>
        <v>6.4935064935064935E-4</v>
      </c>
    </row>
    <row r="1539" spans="9:10" ht="16.5" x14ac:dyDescent="0.2">
      <c r="I1539" s="14">
        <v>1535</v>
      </c>
      <c r="J1539" s="18">
        <f>INDEX(节奏规划!$C$6:$C$105,MATCH(I1539,节奏规划!$B$5:$B$105,1))</f>
        <v>6.4935064935064935E-4</v>
      </c>
    </row>
    <row r="1540" spans="9:10" ht="16.5" x14ac:dyDescent="0.2">
      <c r="I1540" s="14">
        <v>1536</v>
      </c>
      <c r="J1540" s="18">
        <f>INDEX(节奏规划!$C$6:$C$105,MATCH(I1540,节奏规划!$B$5:$B$105,1))</f>
        <v>6.4935064935064935E-4</v>
      </c>
    </row>
    <row r="1541" spans="9:10" ht="16.5" x14ac:dyDescent="0.2">
      <c r="I1541" s="14">
        <v>1537</v>
      </c>
      <c r="J1541" s="18">
        <f>INDEX(节奏规划!$C$6:$C$105,MATCH(I1541,节奏规划!$B$5:$B$105,1))</f>
        <v>6.4935064935064935E-4</v>
      </c>
    </row>
    <row r="1542" spans="9:10" ht="16.5" x14ac:dyDescent="0.2">
      <c r="I1542" s="14">
        <v>1538</v>
      </c>
      <c r="J1542" s="18">
        <f>INDEX(节奏规划!$C$6:$C$105,MATCH(I1542,节奏规划!$B$5:$B$105,1))</f>
        <v>6.4935064935064935E-4</v>
      </c>
    </row>
    <row r="1543" spans="9:10" ht="16.5" x14ac:dyDescent="0.2">
      <c r="I1543" s="14">
        <v>1539</v>
      </c>
      <c r="J1543" s="18">
        <f>INDEX(节奏规划!$C$6:$C$105,MATCH(I1543,节奏规划!$B$5:$B$105,1))</f>
        <v>6.4935064935064935E-4</v>
      </c>
    </row>
    <row r="1544" spans="9:10" ht="16.5" x14ac:dyDescent="0.2">
      <c r="I1544" s="14">
        <v>1540</v>
      </c>
      <c r="J1544" s="18">
        <f>INDEX(节奏规划!$C$6:$C$105,MATCH(I1544,节奏规划!$B$5:$B$105,1))</f>
        <v>6.4102564102564103E-4</v>
      </c>
    </row>
    <row r="1545" spans="9:10" ht="16.5" x14ac:dyDescent="0.2">
      <c r="I1545" s="14">
        <v>1541</v>
      </c>
      <c r="J1545" s="18">
        <f>INDEX(节奏规划!$C$6:$C$105,MATCH(I1545,节奏规划!$B$5:$B$105,1))</f>
        <v>6.4102564102564103E-4</v>
      </c>
    </row>
    <row r="1546" spans="9:10" ht="16.5" x14ac:dyDescent="0.2">
      <c r="I1546" s="14">
        <v>1542</v>
      </c>
      <c r="J1546" s="18">
        <f>INDEX(节奏规划!$C$6:$C$105,MATCH(I1546,节奏规划!$B$5:$B$105,1))</f>
        <v>6.4102564102564103E-4</v>
      </c>
    </row>
    <row r="1547" spans="9:10" ht="16.5" x14ac:dyDescent="0.2">
      <c r="I1547" s="14">
        <v>1543</v>
      </c>
      <c r="J1547" s="18">
        <f>INDEX(节奏规划!$C$6:$C$105,MATCH(I1547,节奏规划!$B$5:$B$105,1))</f>
        <v>6.4102564102564103E-4</v>
      </c>
    </row>
    <row r="1548" spans="9:10" ht="16.5" x14ac:dyDescent="0.2">
      <c r="I1548" s="14">
        <v>1544</v>
      </c>
      <c r="J1548" s="18">
        <f>INDEX(节奏规划!$C$6:$C$105,MATCH(I1548,节奏规划!$B$5:$B$105,1))</f>
        <v>6.4102564102564103E-4</v>
      </c>
    </row>
    <row r="1549" spans="9:10" ht="16.5" x14ac:dyDescent="0.2">
      <c r="I1549" s="14">
        <v>1545</v>
      </c>
      <c r="J1549" s="18">
        <f>INDEX(节奏规划!$C$6:$C$105,MATCH(I1549,节奏规划!$B$5:$B$105,1))</f>
        <v>6.4102564102564103E-4</v>
      </c>
    </row>
    <row r="1550" spans="9:10" ht="16.5" x14ac:dyDescent="0.2">
      <c r="I1550" s="14">
        <v>1546</v>
      </c>
      <c r="J1550" s="18">
        <f>INDEX(节奏规划!$C$6:$C$105,MATCH(I1550,节奏规划!$B$5:$B$105,1))</f>
        <v>6.4102564102564103E-4</v>
      </c>
    </row>
    <row r="1551" spans="9:10" ht="16.5" x14ac:dyDescent="0.2">
      <c r="I1551" s="14">
        <v>1547</v>
      </c>
      <c r="J1551" s="18">
        <f>INDEX(节奏规划!$C$6:$C$105,MATCH(I1551,节奏规划!$B$5:$B$105,1))</f>
        <v>6.4102564102564103E-4</v>
      </c>
    </row>
    <row r="1552" spans="9:10" ht="16.5" x14ac:dyDescent="0.2">
      <c r="I1552" s="14">
        <v>1548</v>
      </c>
      <c r="J1552" s="18">
        <f>INDEX(节奏规划!$C$6:$C$105,MATCH(I1552,节奏规划!$B$5:$B$105,1))</f>
        <v>6.4102564102564103E-4</v>
      </c>
    </row>
    <row r="1553" spans="9:10" ht="16.5" x14ac:dyDescent="0.2">
      <c r="I1553" s="14">
        <v>1549</v>
      </c>
      <c r="J1553" s="18">
        <f>INDEX(节奏规划!$C$6:$C$105,MATCH(I1553,节奏规划!$B$5:$B$105,1))</f>
        <v>6.4102564102564103E-4</v>
      </c>
    </row>
    <row r="1554" spans="9:10" ht="16.5" x14ac:dyDescent="0.2">
      <c r="I1554" s="14">
        <v>1550</v>
      </c>
      <c r="J1554" s="18">
        <f>INDEX(节奏规划!$C$6:$C$105,MATCH(I1554,节奏规划!$B$5:$B$105,1))</f>
        <v>6.4102564102564103E-4</v>
      </c>
    </row>
    <row r="1555" spans="9:10" ht="16.5" x14ac:dyDescent="0.2">
      <c r="I1555" s="14">
        <v>1551</v>
      </c>
      <c r="J1555" s="18">
        <f>INDEX(节奏规划!$C$6:$C$105,MATCH(I1555,节奏规划!$B$5:$B$105,1))</f>
        <v>6.4102564102564103E-4</v>
      </c>
    </row>
    <row r="1556" spans="9:10" ht="16.5" x14ac:dyDescent="0.2">
      <c r="I1556" s="14">
        <v>1552</v>
      </c>
      <c r="J1556" s="18">
        <f>INDEX(节奏规划!$C$6:$C$105,MATCH(I1556,节奏规划!$B$5:$B$105,1))</f>
        <v>6.4102564102564103E-4</v>
      </c>
    </row>
    <row r="1557" spans="9:10" ht="16.5" x14ac:dyDescent="0.2">
      <c r="I1557" s="14">
        <v>1553</v>
      </c>
      <c r="J1557" s="18">
        <f>INDEX(节奏规划!$C$6:$C$105,MATCH(I1557,节奏规划!$B$5:$B$105,1))</f>
        <v>6.4102564102564103E-4</v>
      </c>
    </row>
    <row r="1558" spans="9:10" ht="16.5" x14ac:dyDescent="0.2">
      <c r="I1558" s="14">
        <v>1554</v>
      </c>
      <c r="J1558" s="18">
        <f>INDEX(节奏规划!$C$6:$C$105,MATCH(I1558,节奏规划!$B$5:$B$105,1))</f>
        <v>6.4102564102564103E-4</v>
      </c>
    </row>
    <row r="1559" spans="9:10" ht="16.5" x14ac:dyDescent="0.2">
      <c r="I1559" s="14">
        <v>1555</v>
      </c>
      <c r="J1559" s="18">
        <f>INDEX(节奏规划!$C$6:$C$105,MATCH(I1559,节奏规划!$B$5:$B$105,1))</f>
        <v>6.4102564102564103E-4</v>
      </c>
    </row>
    <row r="1560" spans="9:10" ht="16.5" x14ac:dyDescent="0.2">
      <c r="I1560" s="14">
        <v>1556</v>
      </c>
      <c r="J1560" s="18">
        <f>INDEX(节奏规划!$C$6:$C$105,MATCH(I1560,节奏规划!$B$5:$B$105,1))</f>
        <v>6.4102564102564103E-4</v>
      </c>
    </row>
    <row r="1561" spans="9:10" ht="16.5" x14ac:dyDescent="0.2">
      <c r="I1561" s="14">
        <v>1557</v>
      </c>
      <c r="J1561" s="18">
        <f>INDEX(节奏规划!$C$6:$C$105,MATCH(I1561,节奏规划!$B$5:$B$105,1))</f>
        <v>6.4102564102564103E-4</v>
      </c>
    </row>
    <row r="1562" spans="9:10" ht="16.5" x14ac:dyDescent="0.2">
      <c r="I1562" s="14">
        <v>1558</v>
      </c>
      <c r="J1562" s="18">
        <f>INDEX(节奏规划!$C$6:$C$105,MATCH(I1562,节奏规划!$B$5:$B$105,1))</f>
        <v>6.4102564102564103E-4</v>
      </c>
    </row>
    <row r="1563" spans="9:10" ht="16.5" x14ac:dyDescent="0.2">
      <c r="I1563" s="14">
        <v>1559</v>
      </c>
      <c r="J1563" s="18">
        <f>INDEX(节奏规划!$C$6:$C$105,MATCH(I1563,节奏规划!$B$5:$B$105,1))</f>
        <v>6.4102564102564103E-4</v>
      </c>
    </row>
    <row r="1564" spans="9:10" ht="16.5" x14ac:dyDescent="0.2">
      <c r="I1564" s="14">
        <v>1560</v>
      </c>
      <c r="J1564" s="18">
        <f>INDEX(节奏规划!$C$6:$C$105,MATCH(I1564,节奏规划!$B$5:$B$105,1))</f>
        <v>6.329113924050633E-4</v>
      </c>
    </row>
    <row r="1565" spans="9:10" ht="16.5" x14ac:dyDescent="0.2">
      <c r="I1565" s="14">
        <v>1561</v>
      </c>
      <c r="J1565" s="18">
        <f>INDEX(节奏规划!$C$6:$C$105,MATCH(I1565,节奏规划!$B$5:$B$105,1))</f>
        <v>6.329113924050633E-4</v>
      </c>
    </row>
    <row r="1566" spans="9:10" ht="16.5" x14ac:dyDescent="0.2">
      <c r="I1566" s="14">
        <v>1562</v>
      </c>
      <c r="J1566" s="18">
        <f>INDEX(节奏规划!$C$6:$C$105,MATCH(I1566,节奏规划!$B$5:$B$105,1))</f>
        <v>6.329113924050633E-4</v>
      </c>
    </row>
    <row r="1567" spans="9:10" ht="16.5" x14ac:dyDescent="0.2">
      <c r="I1567" s="14">
        <v>1563</v>
      </c>
      <c r="J1567" s="18">
        <f>INDEX(节奏规划!$C$6:$C$105,MATCH(I1567,节奏规划!$B$5:$B$105,1))</f>
        <v>6.329113924050633E-4</v>
      </c>
    </row>
    <row r="1568" spans="9:10" ht="16.5" x14ac:dyDescent="0.2">
      <c r="I1568" s="14">
        <v>1564</v>
      </c>
      <c r="J1568" s="18">
        <f>INDEX(节奏规划!$C$6:$C$105,MATCH(I1568,节奏规划!$B$5:$B$105,1))</f>
        <v>6.329113924050633E-4</v>
      </c>
    </row>
    <row r="1569" spans="9:10" ht="16.5" x14ac:dyDescent="0.2">
      <c r="I1569" s="14">
        <v>1565</v>
      </c>
      <c r="J1569" s="18">
        <f>INDEX(节奏规划!$C$6:$C$105,MATCH(I1569,节奏规划!$B$5:$B$105,1))</f>
        <v>6.329113924050633E-4</v>
      </c>
    </row>
    <row r="1570" spans="9:10" ht="16.5" x14ac:dyDescent="0.2">
      <c r="I1570" s="14">
        <v>1566</v>
      </c>
      <c r="J1570" s="18">
        <f>INDEX(节奏规划!$C$6:$C$105,MATCH(I1570,节奏规划!$B$5:$B$105,1))</f>
        <v>6.329113924050633E-4</v>
      </c>
    </row>
    <row r="1571" spans="9:10" ht="16.5" x14ac:dyDescent="0.2">
      <c r="I1571" s="14">
        <v>1567</v>
      </c>
      <c r="J1571" s="18">
        <f>INDEX(节奏规划!$C$6:$C$105,MATCH(I1571,节奏规划!$B$5:$B$105,1))</f>
        <v>6.329113924050633E-4</v>
      </c>
    </row>
    <row r="1572" spans="9:10" ht="16.5" x14ac:dyDescent="0.2">
      <c r="I1572" s="14">
        <v>1568</v>
      </c>
      <c r="J1572" s="18">
        <f>INDEX(节奏规划!$C$6:$C$105,MATCH(I1572,节奏规划!$B$5:$B$105,1))</f>
        <v>6.329113924050633E-4</v>
      </c>
    </row>
    <row r="1573" spans="9:10" ht="16.5" x14ac:dyDescent="0.2">
      <c r="I1573" s="14">
        <v>1569</v>
      </c>
      <c r="J1573" s="18">
        <f>INDEX(节奏规划!$C$6:$C$105,MATCH(I1573,节奏规划!$B$5:$B$105,1))</f>
        <v>6.329113924050633E-4</v>
      </c>
    </row>
    <row r="1574" spans="9:10" ht="16.5" x14ac:dyDescent="0.2">
      <c r="I1574" s="14">
        <v>1570</v>
      </c>
      <c r="J1574" s="18">
        <f>INDEX(节奏规划!$C$6:$C$105,MATCH(I1574,节奏规划!$B$5:$B$105,1))</f>
        <v>6.329113924050633E-4</v>
      </c>
    </row>
    <row r="1575" spans="9:10" ht="16.5" x14ac:dyDescent="0.2">
      <c r="I1575" s="14">
        <v>1571</v>
      </c>
      <c r="J1575" s="18">
        <f>INDEX(节奏规划!$C$6:$C$105,MATCH(I1575,节奏规划!$B$5:$B$105,1))</f>
        <v>6.329113924050633E-4</v>
      </c>
    </row>
    <row r="1576" spans="9:10" ht="16.5" x14ac:dyDescent="0.2">
      <c r="I1576" s="14">
        <v>1572</v>
      </c>
      <c r="J1576" s="18">
        <f>INDEX(节奏规划!$C$6:$C$105,MATCH(I1576,节奏规划!$B$5:$B$105,1))</f>
        <v>6.329113924050633E-4</v>
      </c>
    </row>
    <row r="1577" spans="9:10" ht="16.5" x14ac:dyDescent="0.2">
      <c r="I1577" s="14">
        <v>1573</v>
      </c>
      <c r="J1577" s="18">
        <f>INDEX(节奏规划!$C$6:$C$105,MATCH(I1577,节奏规划!$B$5:$B$105,1))</f>
        <v>6.329113924050633E-4</v>
      </c>
    </row>
    <row r="1578" spans="9:10" ht="16.5" x14ac:dyDescent="0.2">
      <c r="I1578" s="14">
        <v>1574</v>
      </c>
      <c r="J1578" s="18">
        <f>INDEX(节奏规划!$C$6:$C$105,MATCH(I1578,节奏规划!$B$5:$B$105,1))</f>
        <v>6.329113924050633E-4</v>
      </c>
    </row>
    <row r="1579" spans="9:10" ht="16.5" x14ac:dyDescent="0.2">
      <c r="I1579" s="14">
        <v>1575</v>
      </c>
      <c r="J1579" s="18">
        <f>INDEX(节奏规划!$C$6:$C$105,MATCH(I1579,节奏规划!$B$5:$B$105,1))</f>
        <v>6.329113924050633E-4</v>
      </c>
    </row>
    <row r="1580" spans="9:10" ht="16.5" x14ac:dyDescent="0.2">
      <c r="I1580" s="14">
        <v>1576</v>
      </c>
      <c r="J1580" s="18">
        <f>INDEX(节奏规划!$C$6:$C$105,MATCH(I1580,节奏规划!$B$5:$B$105,1))</f>
        <v>6.329113924050633E-4</v>
      </c>
    </row>
    <row r="1581" spans="9:10" ht="16.5" x14ac:dyDescent="0.2">
      <c r="I1581" s="14">
        <v>1577</v>
      </c>
      <c r="J1581" s="18">
        <f>INDEX(节奏规划!$C$6:$C$105,MATCH(I1581,节奏规划!$B$5:$B$105,1))</f>
        <v>6.329113924050633E-4</v>
      </c>
    </row>
    <row r="1582" spans="9:10" ht="16.5" x14ac:dyDescent="0.2">
      <c r="I1582" s="14">
        <v>1578</v>
      </c>
      <c r="J1582" s="18">
        <f>INDEX(节奏规划!$C$6:$C$105,MATCH(I1582,节奏规划!$B$5:$B$105,1))</f>
        <v>6.329113924050633E-4</v>
      </c>
    </row>
    <row r="1583" spans="9:10" ht="16.5" x14ac:dyDescent="0.2">
      <c r="I1583" s="14">
        <v>1579</v>
      </c>
      <c r="J1583" s="18">
        <f>INDEX(节奏规划!$C$6:$C$105,MATCH(I1583,节奏规划!$B$5:$B$105,1))</f>
        <v>6.329113924050633E-4</v>
      </c>
    </row>
    <row r="1584" spans="9:10" ht="16.5" x14ac:dyDescent="0.2">
      <c r="I1584" s="14">
        <v>1580</v>
      </c>
      <c r="J1584" s="18">
        <f>INDEX(节奏规划!$C$6:$C$105,MATCH(I1584,节奏规划!$B$5:$B$105,1))</f>
        <v>6.2500000000000001E-4</v>
      </c>
    </row>
    <row r="1585" spans="9:10" ht="16.5" x14ac:dyDescent="0.2">
      <c r="I1585" s="14">
        <v>1581</v>
      </c>
      <c r="J1585" s="18">
        <f>INDEX(节奏规划!$C$6:$C$105,MATCH(I1585,节奏规划!$B$5:$B$105,1))</f>
        <v>6.2500000000000001E-4</v>
      </c>
    </row>
    <row r="1586" spans="9:10" ht="16.5" x14ac:dyDescent="0.2">
      <c r="I1586" s="14">
        <v>1582</v>
      </c>
      <c r="J1586" s="18">
        <f>INDEX(节奏规划!$C$6:$C$105,MATCH(I1586,节奏规划!$B$5:$B$105,1))</f>
        <v>6.2500000000000001E-4</v>
      </c>
    </row>
    <row r="1587" spans="9:10" ht="16.5" x14ac:dyDescent="0.2">
      <c r="I1587" s="14">
        <v>1583</v>
      </c>
      <c r="J1587" s="18">
        <f>INDEX(节奏规划!$C$6:$C$105,MATCH(I1587,节奏规划!$B$5:$B$105,1))</f>
        <v>6.2500000000000001E-4</v>
      </c>
    </row>
    <row r="1588" spans="9:10" ht="16.5" x14ac:dyDescent="0.2">
      <c r="I1588" s="14">
        <v>1584</v>
      </c>
      <c r="J1588" s="18">
        <f>INDEX(节奏规划!$C$6:$C$105,MATCH(I1588,节奏规划!$B$5:$B$105,1))</f>
        <v>6.2500000000000001E-4</v>
      </c>
    </row>
    <row r="1589" spans="9:10" ht="16.5" x14ac:dyDescent="0.2">
      <c r="I1589" s="14">
        <v>1585</v>
      </c>
      <c r="J1589" s="18">
        <f>INDEX(节奏规划!$C$6:$C$105,MATCH(I1589,节奏规划!$B$5:$B$105,1))</f>
        <v>6.2500000000000001E-4</v>
      </c>
    </row>
    <row r="1590" spans="9:10" ht="16.5" x14ac:dyDescent="0.2">
      <c r="I1590" s="14">
        <v>1586</v>
      </c>
      <c r="J1590" s="18">
        <f>INDEX(节奏规划!$C$6:$C$105,MATCH(I1590,节奏规划!$B$5:$B$105,1))</f>
        <v>6.2500000000000001E-4</v>
      </c>
    </row>
    <row r="1591" spans="9:10" ht="16.5" x14ac:dyDescent="0.2">
      <c r="I1591" s="14">
        <v>1587</v>
      </c>
      <c r="J1591" s="18">
        <f>INDEX(节奏规划!$C$6:$C$105,MATCH(I1591,节奏规划!$B$5:$B$105,1))</f>
        <v>6.2500000000000001E-4</v>
      </c>
    </row>
    <row r="1592" spans="9:10" ht="16.5" x14ac:dyDescent="0.2">
      <c r="I1592" s="14">
        <v>1588</v>
      </c>
      <c r="J1592" s="18">
        <f>INDEX(节奏规划!$C$6:$C$105,MATCH(I1592,节奏规划!$B$5:$B$105,1))</f>
        <v>6.2500000000000001E-4</v>
      </c>
    </row>
    <row r="1593" spans="9:10" ht="16.5" x14ac:dyDescent="0.2">
      <c r="I1593" s="14">
        <v>1589</v>
      </c>
      <c r="J1593" s="18">
        <f>INDEX(节奏规划!$C$6:$C$105,MATCH(I1593,节奏规划!$B$5:$B$105,1))</f>
        <v>6.2500000000000001E-4</v>
      </c>
    </row>
    <row r="1594" spans="9:10" ht="16.5" x14ac:dyDescent="0.2">
      <c r="I1594" s="14">
        <v>1590</v>
      </c>
      <c r="J1594" s="18">
        <f>INDEX(节奏规划!$C$6:$C$105,MATCH(I1594,节奏规划!$B$5:$B$105,1))</f>
        <v>6.2500000000000001E-4</v>
      </c>
    </row>
    <row r="1595" spans="9:10" ht="16.5" x14ac:dyDescent="0.2">
      <c r="I1595" s="14">
        <v>1591</v>
      </c>
      <c r="J1595" s="18">
        <f>INDEX(节奏规划!$C$6:$C$105,MATCH(I1595,节奏规划!$B$5:$B$105,1))</f>
        <v>6.2500000000000001E-4</v>
      </c>
    </row>
    <row r="1596" spans="9:10" ht="16.5" x14ac:dyDescent="0.2">
      <c r="I1596" s="14">
        <v>1592</v>
      </c>
      <c r="J1596" s="18">
        <f>INDEX(节奏规划!$C$6:$C$105,MATCH(I1596,节奏规划!$B$5:$B$105,1))</f>
        <v>6.2500000000000001E-4</v>
      </c>
    </row>
    <row r="1597" spans="9:10" ht="16.5" x14ac:dyDescent="0.2">
      <c r="I1597" s="14">
        <v>1593</v>
      </c>
      <c r="J1597" s="18">
        <f>INDEX(节奏规划!$C$6:$C$105,MATCH(I1597,节奏规划!$B$5:$B$105,1))</f>
        <v>6.2500000000000001E-4</v>
      </c>
    </row>
    <row r="1598" spans="9:10" ht="16.5" x14ac:dyDescent="0.2">
      <c r="I1598" s="14">
        <v>1594</v>
      </c>
      <c r="J1598" s="18">
        <f>INDEX(节奏规划!$C$6:$C$105,MATCH(I1598,节奏规划!$B$5:$B$105,1))</f>
        <v>6.2500000000000001E-4</v>
      </c>
    </row>
    <row r="1599" spans="9:10" ht="16.5" x14ac:dyDescent="0.2">
      <c r="I1599" s="14">
        <v>1595</v>
      </c>
      <c r="J1599" s="18">
        <f>INDEX(节奏规划!$C$6:$C$105,MATCH(I1599,节奏规划!$B$5:$B$105,1))</f>
        <v>6.2500000000000001E-4</v>
      </c>
    </row>
    <row r="1600" spans="9:10" ht="16.5" x14ac:dyDescent="0.2">
      <c r="I1600" s="14">
        <v>1596</v>
      </c>
      <c r="J1600" s="18">
        <f>INDEX(节奏规划!$C$6:$C$105,MATCH(I1600,节奏规划!$B$5:$B$105,1))</f>
        <v>6.2500000000000001E-4</v>
      </c>
    </row>
    <row r="1601" spans="9:10" ht="16.5" x14ac:dyDescent="0.2">
      <c r="I1601" s="14">
        <v>1597</v>
      </c>
      <c r="J1601" s="18">
        <f>INDEX(节奏规划!$C$6:$C$105,MATCH(I1601,节奏规划!$B$5:$B$105,1))</f>
        <v>6.2500000000000001E-4</v>
      </c>
    </row>
    <row r="1602" spans="9:10" ht="16.5" x14ac:dyDescent="0.2">
      <c r="I1602" s="14">
        <v>1598</v>
      </c>
      <c r="J1602" s="18">
        <f>INDEX(节奏规划!$C$6:$C$105,MATCH(I1602,节奏规划!$B$5:$B$105,1))</f>
        <v>6.2500000000000001E-4</v>
      </c>
    </row>
    <row r="1603" spans="9:10" ht="16.5" x14ac:dyDescent="0.2">
      <c r="I1603" s="14">
        <v>1599</v>
      </c>
      <c r="J1603" s="18">
        <f>INDEX(节奏规划!$C$6:$C$105,MATCH(I1603,节奏规划!$B$5:$B$105,1))</f>
        <v>6.2500000000000001E-4</v>
      </c>
    </row>
    <row r="1604" spans="9:10" ht="16.5" x14ac:dyDescent="0.2">
      <c r="I1604" s="14">
        <v>1600</v>
      </c>
      <c r="J1604" s="18">
        <f>INDEX(节奏规划!$C$6:$C$105,MATCH(I1604,节奏规划!$B$5:$B$105,1))</f>
        <v>6.1728395061728394E-4</v>
      </c>
    </row>
    <row r="1605" spans="9:10" ht="16.5" x14ac:dyDescent="0.2">
      <c r="I1605" s="14">
        <v>1601</v>
      </c>
      <c r="J1605" s="18">
        <f>INDEX(节奏规划!$C$6:$C$105,MATCH(I1605,节奏规划!$B$5:$B$105,1))</f>
        <v>6.1728395061728394E-4</v>
      </c>
    </row>
    <row r="1606" spans="9:10" ht="16.5" x14ac:dyDescent="0.2">
      <c r="I1606" s="14">
        <v>1602</v>
      </c>
      <c r="J1606" s="18">
        <f>INDEX(节奏规划!$C$6:$C$105,MATCH(I1606,节奏规划!$B$5:$B$105,1))</f>
        <v>6.1728395061728394E-4</v>
      </c>
    </row>
    <row r="1607" spans="9:10" ht="16.5" x14ac:dyDescent="0.2">
      <c r="I1607" s="14">
        <v>1603</v>
      </c>
      <c r="J1607" s="18">
        <f>INDEX(节奏规划!$C$6:$C$105,MATCH(I1607,节奏规划!$B$5:$B$105,1))</f>
        <v>6.1728395061728394E-4</v>
      </c>
    </row>
    <row r="1608" spans="9:10" ht="16.5" x14ac:dyDescent="0.2">
      <c r="I1608" s="14">
        <v>1604</v>
      </c>
      <c r="J1608" s="18">
        <f>INDEX(节奏规划!$C$6:$C$105,MATCH(I1608,节奏规划!$B$5:$B$105,1))</f>
        <v>6.1728395061728394E-4</v>
      </c>
    </row>
    <row r="1609" spans="9:10" ht="16.5" x14ac:dyDescent="0.2">
      <c r="I1609" s="14">
        <v>1605</v>
      </c>
      <c r="J1609" s="18">
        <f>INDEX(节奏规划!$C$6:$C$105,MATCH(I1609,节奏规划!$B$5:$B$105,1))</f>
        <v>6.1728395061728394E-4</v>
      </c>
    </row>
    <row r="1610" spans="9:10" ht="16.5" x14ac:dyDescent="0.2">
      <c r="I1610" s="14">
        <v>1606</v>
      </c>
      <c r="J1610" s="18">
        <f>INDEX(节奏规划!$C$6:$C$105,MATCH(I1610,节奏规划!$B$5:$B$105,1))</f>
        <v>6.1728395061728394E-4</v>
      </c>
    </row>
    <row r="1611" spans="9:10" ht="16.5" x14ac:dyDescent="0.2">
      <c r="I1611" s="14">
        <v>1607</v>
      </c>
      <c r="J1611" s="18">
        <f>INDEX(节奏规划!$C$6:$C$105,MATCH(I1611,节奏规划!$B$5:$B$105,1))</f>
        <v>6.1728395061728394E-4</v>
      </c>
    </row>
    <row r="1612" spans="9:10" ht="16.5" x14ac:dyDescent="0.2">
      <c r="I1612" s="14">
        <v>1608</v>
      </c>
      <c r="J1612" s="18">
        <f>INDEX(节奏规划!$C$6:$C$105,MATCH(I1612,节奏规划!$B$5:$B$105,1))</f>
        <v>6.1728395061728394E-4</v>
      </c>
    </row>
    <row r="1613" spans="9:10" ht="16.5" x14ac:dyDescent="0.2">
      <c r="I1613" s="14">
        <v>1609</v>
      </c>
      <c r="J1613" s="18">
        <f>INDEX(节奏规划!$C$6:$C$105,MATCH(I1613,节奏规划!$B$5:$B$105,1))</f>
        <v>6.1728395061728394E-4</v>
      </c>
    </row>
    <row r="1614" spans="9:10" ht="16.5" x14ac:dyDescent="0.2">
      <c r="I1614" s="14">
        <v>1610</v>
      </c>
      <c r="J1614" s="18">
        <f>INDEX(节奏规划!$C$6:$C$105,MATCH(I1614,节奏规划!$B$5:$B$105,1))</f>
        <v>6.1728395061728394E-4</v>
      </c>
    </row>
    <row r="1615" spans="9:10" ht="16.5" x14ac:dyDescent="0.2">
      <c r="I1615" s="14">
        <v>1611</v>
      </c>
      <c r="J1615" s="18">
        <f>INDEX(节奏规划!$C$6:$C$105,MATCH(I1615,节奏规划!$B$5:$B$105,1))</f>
        <v>6.1728395061728394E-4</v>
      </c>
    </row>
    <row r="1616" spans="9:10" ht="16.5" x14ac:dyDescent="0.2">
      <c r="I1616" s="14">
        <v>1612</v>
      </c>
      <c r="J1616" s="18">
        <f>INDEX(节奏规划!$C$6:$C$105,MATCH(I1616,节奏规划!$B$5:$B$105,1))</f>
        <v>6.1728395061728394E-4</v>
      </c>
    </row>
    <row r="1617" spans="9:10" ht="16.5" x14ac:dyDescent="0.2">
      <c r="I1617" s="14">
        <v>1613</v>
      </c>
      <c r="J1617" s="18">
        <f>INDEX(节奏规划!$C$6:$C$105,MATCH(I1617,节奏规划!$B$5:$B$105,1))</f>
        <v>6.1728395061728394E-4</v>
      </c>
    </row>
    <row r="1618" spans="9:10" ht="16.5" x14ac:dyDescent="0.2">
      <c r="I1618" s="14">
        <v>1614</v>
      </c>
      <c r="J1618" s="18">
        <f>INDEX(节奏规划!$C$6:$C$105,MATCH(I1618,节奏规划!$B$5:$B$105,1))</f>
        <v>6.1728395061728394E-4</v>
      </c>
    </row>
    <row r="1619" spans="9:10" ht="16.5" x14ac:dyDescent="0.2">
      <c r="I1619" s="14">
        <v>1615</v>
      </c>
      <c r="J1619" s="18">
        <f>INDEX(节奏规划!$C$6:$C$105,MATCH(I1619,节奏规划!$B$5:$B$105,1))</f>
        <v>6.1728395061728394E-4</v>
      </c>
    </row>
    <row r="1620" spans="9:10" ht="16.5" x14ac:dyDescent="0.2">
      <c r="I1620" s="14">
        <v>1616</v>
      </c>
      <c r="J1620" s="18">
        <f>INDEX(节奏规划!$C$6:$C$105,MATCH(I1620,节奏规划!$B$5:$B$105,1))</f>
        <v>6.1728395061728394E-4</v>
      </c>
    </row>
    <row r="1621" spans="9:10" ht="16.5" x14ac:dyDescent="0.2">
      <c r="I1621" s="14">
        <v>1617</v>
      </c>
      <c r="J1621" s="18">
        <f>INDEX(节奏规划!$C$6:$C$105,MATCH(I1621,节奏规划!$B$5:$B$105,1))</f>
        <v>6.1728395061728394E-4</v>
      </c>
    </row>
    <row r="1622" spans="9:10" ht="16.5" x14ac:dyDescent="0.2">
      <c r="I1622" s="14">
        <v>1618</v>
      </c>
      <c r="J1622" s="18">
        <f>INDEX(节奏规划!$C$6:$C$105,MATCH(I1622,节奏规划!$B$5:$B$105,1))</f>
        <v>6.1728395061728394E-4</v>
      </c>
    </row>
    <row r="1623" spans="9:10" ht="16.5" x14ac:dyDescent="0.2">
      <c r="I1623" s="14">
        <v>1619</v>
      </c>
      <c r="J1623" s="18">
        <f>INDEX(节奏规划!$C$6:$C$105,MATCH(I1623,节奏规划!$B$5:$B$105,1))</f>
        <v>6.1728395061728394E-4</v>
      </c>
    </row>
    <row r="1624" spans="9:10" ht="16.5" x14ac:dyDescent="0.2">
      <c r="I1624" s="14">
        <v>1620</v>
      </c>
      <c r="J1624" s="18">
        <f>INDEX(节奏规划!$C$6:$C$105,MATCH(I1624,节奏规划!$B$5:$B$105,1))</f>
        <v>6.0975609756097561E-4</v>
      </c>
    </row>
    <row r="1625" spans="9:10" ht="16.5" x14ac:dyDescent="0.2">
      <c r="I1625" s="14">
        <v>1621</v>
      </c>
      <c r="J1625" s="18">
        <f>INDEX(节奏规划!$C$6:$C$105,MATCH(I1625,节奏规划!$B$5:$B$105,1))</f>
        <v>6.0975609756097561E-4</v>
      </c>
    </row>
    <row r="1626" spans="9:10" ht="16.5" x14ac:dyDescent="0.2">
      <c r="I1626" s="14">
        <v>1622</v>
      </c>
      <c r="J1626" s="18">
        <f>INDEX(节奏规划!$C$6:$C$105,MATCH(I1626,节奏规划!$B$5:$B$105,1))</f>
        <v>6.0975609756097561E-4</v>
      </c>
    </row>
    <row r="1627" spans="9:10" ht="16.5" x14ac:dyDescent="0.2">
      <c r="I1627" s="14">
        <v>1623</v>
      </c>
      <c r="J1627" s="18">
        <f>INDEX(节奏规划!$C$6:$C$105,MATCH(I1627,节奏规划!$B$5:$B$105,1))</f>
        <v>6.0975609756097561E-4</v>
      </c>
    </row>
    <row r="1628" spans="9:10" ht="16.5" x14ac:dyDescent="0.2">
      <c r="I1628" s="14">
        <v>1624</v>
      </c>
      <c r="J1628" s="18">
        <f>INDEX(节奏规划!$C$6:$C$105,MATCH(I1628,节奏规划!$B$5:$B$105,1))</f>
        <v>6.0975609756097561E-4</v>
      </c>
    </row>
    <row r="1629" spans="9:10" ht="16.5" x14ac:dyDescent="0.2">
      <c r="I1629" s="14">
        <v>1625</v>
      </c>
      <c r="J1629" s="18">
        <f>INDEX(节奏规划!$C$6:$C$105,MATCH(I1629,节奏规划!$B$5:$B$105,1))</f>
        <v>6.0975609756097561E-4</v>
      </c>
    </row>
    <row r="1630" spans="9:10" ht="16.5" x14ac:dyDescent="0.2">
      <c r="I1630" s="14">
        <v>1626</v>
      </c>
      <c r="J1630" s="18">
        <f>INDEX(节奏规划!$C$6:$C$105,MATCH(I1630,节奏规划!$B$5:$B$105,1))</f>
        <v>6.0975609756097561E-4</v>
      </c>
    </row>
    <row r="1631" spans="9:10" ht="16.5" x14ac:dyDescent="0.2">
      <c r="I1631" s="14">
        <v>1627</v>
      </c>
      <c r="J1631" s="18">
        <f>INDEX(节奏规划!$C$6:$C$105,MATCH(I1631,节奏规划!$B$5:$B$105,1))</f>
        <v>6.0975609756097561E-4</v>
      </c>
    </row>
    <row r="1632" spans="9:10" ht="16.5" x14ac:dyDescent="0.2">
      <c r="I1632" s="14">
        <v>1628</v>
      </c>
      <c r="J1632" s="18">
        <f>INDEX(节奏规划!$C$6:$C$105,MATCH(I1632,节奏规划!$B$5:$B$105,1))</f>
        <v>6.0975609756097561E-4</v>
      </c>
    </row>
    <row r="1633" spans="9:10" ht="16.5" x14ac:dyDescent="0.2">
      <c r="I1633" s="14">
        <v>1629</v>
      </c>
      <c r="J1633" s="18">
        <f>INDEX(节奏规划!$C$6:$C$105,MATCH(I1633,节奏规划!$B$5:$B$105,1))</f>
        <v>6.0975609756097561E-4</v>
      </c>
    </row>
    <row r="1634" spans="9:10" ht="16.5" x14ac:dyDescent="0.2">
      <c r="I1634" s="14">
        <v>1630</v>
      </c>
      <c r="J1634" s="18">
        <f>INDEX(节奏规划!$C$6:$C$105,MATCH(I1634,节奏规划!$B$5:$B$105,1))</f>
        <v>6.0975609756097561E-4</v>
      </c>
    </row>
    <row r="1635" spans="9:10" ht="16.5" x14ac:dyDescent="0.2">
      <c r="I1635" s="14">
        <v>1631</v>
      </c>
      <c r="J1635" s="18">
        <f>INDEX(节奏规划!$C$6:$C$105,MATCH(I1635,节奏规划!$B$5:$B$105,1))</f>
        <v>6.0975609756097561E-4</v>
      </c>
    </row>
    <row r="1636" spans="9:10" ht="16.5" x14ac:dyDescent="0.2">
      <c r="I1636" s="14">
        <v>1632</v>
      </c>
      <c r="J1636" s="18">
        <f>INDEX(节奏规划!$C$6:$C$105,MATCH(I1636,节奏规划!$B$5:$B$105,1))</f>
        <v>6.0975609756097561E-4</v>
      </c>
    </row>
    <row r="1637" spans="9:10" ht="16.5" x14ac:dyDescent="0.2">
      <c r="I1637" s="14">
        <v>1633</v>
      </c>
      <c r="J1637" s="18">
        <f>INDEX(节奏规划!$C$6:$C$105,MATCH(I1637,节奏规划!$B$5:$B$105,1))</f>
        <v>6.0975609756097561E-4</v>
      </c>
    </row>
    <row r="1638" spans="9:10" ht="16.5" x14ac:dyDescent="0.2">
      <c r="I1638" s="14">
        <v>1634</v>
      </c>
      <c r="J1638" s="18">
        <f>INDEX(节奏规划!$C$6:$C$105,MATCH(I1638,节奏规划!$B$5:$B$105,1))</f>
        <v>6.0975609756097561E-4</v>
      </c>
    </row>
    <row r="1639" spans="9:10" ht="16.5" x14ac:dyDescent="0.2">
      <c r="I1639" s="14">
        <v>1635</v>
      </c>
      <c r="J1639" s="18">
        <f>INDEX(节奏规划!$C$6:$C$105,MATCH(I1639,节奏规划!$B$5:$B$105,1))</f>
        <v>6.0975609756097561E-4</v>
      </c>
    </row>
    <row r="1640" spans="9:10" ht="16.5" x14ac:dyDescent="0.2">
      <c r="I1640" s="14">
        <v>1636</v>
      </c>
      <c r="J1640" s="18">
        <f>INDEX(节奏规划!$C$6:$C$105,MATCH(I1640,节奏规划!$B$5:$B$105,1))</f>
        <v>6.0975609756097561E-4</v>
      </c>
    </row>
    <row r="1641" spans="9:10" ht="16.5" x14ac:dyDescent="0.2">
      <c r="I1641" s="14">
        <v>1637</v>
      </c>
      <c r="J1641" s="18">
        <f>INDEX(节奏规划!$C$6:$C$105,MATCH(I1641,节奏规划!$B$5:$B$105,1))</f>
        <v>6.0975609756097561E-4</v>
      </c>
    </row>
    <row r="1642" spans="9:10" ht="16.5" x14ac:dyDescent="0.2">
      <c r="I1642" s="14">
        <v>1638</v>
      </c>
      <c r="J1642" s="18">
        <f>INDEX(节奏规划!$C$6:$C$105,MATCH(I1642,节奏规划!$B$5:$B$105,1))</f>
        <v>6.0975609756097561E-4</v>
      </c>
    </row>
    <row r="1643" spans="9:10" ht="16.5" x14ac:dyDescent="0.2">
      <c r="I1643" s="14">
        <v>1639</v>
      </c>
      <c r="J1643" s="18">
        <f>INDEX(节奏规划!$C$6:$C$105,MATCH(I1643,节奏规划!$B$5:$B$105,1))</f>
        <v>6.0975609756097561E-4</v>
      </c>
    </row>
    <row r="1644" spans="9:10" ht="16.5" x14ac:dyDescent="0.2">
      <c r="I1644" s="14">
        <v>1640</v>
      </c>
      <c r="J1644" s="18">
        <f>INDEX(节奏规划!$C$6:$C$105,MATCH(I1644,节奏规划!$B$5:$B$105,1))</f>
        <v>6.0606060606060606E-4</v>
      </c>
    </row>
    <row r="1645" spans="9:10" ht="16.5" x14ac:dyDescent="0.2">
      <c r="I1645" s="14">
        <v>1641</v>
      </c>
      <c r="J1645" s="18">
        <f>INDEX(节奏规划!$C$6:$C$105,MATCH(I1645,节奏规划!$B$5:$B$105,1))</f>
        <v>6.0606060606060606E-4</v>
      </c>
    </row>
    <row r="1646" spans="9:10" ht="16.5" x14ac:dyDescent="0.2">
      <c r="I1646" s="14">
        <v>1642</v>
      </c>
      <c r="J1646" s="18">
        <f>INDEX(节奏规划!$C$6:$C$105,MATCH(I1646,节奏规划!$B$5:$B$105,1))</f>
        <v>6.0606060606060606E-4</v>
      </c>
    </row>
    <row r="1647" spans="9:10" ht="16.5" x14ac:dyDescent="0.2">
      <c r="I1647" s="14">
        <v>1643</v>
      </c>
      <c r="J1647" s="18">
        <f>INDEX(节奏规划!$C$6:$C$105,MATCH(I1647,节奏规划!$B$5:$B$105,1))</f>
        <v>6.0606060606060606E-4</v>
      </c>
    </row>
    <row r="1648" spans="9:10" ht="16.5" x14ac:dyDescent="0.2">
      <c r="I1648" s="14">
        <v>1644</v>
      </c>
      <c r="J1648" s="18">
        <f>INDEX(节奏规划!$C$6:$C$105,MATCH(I1648,节奏规划!$B$5:$B$105,1))</f>
        <v>6.0606060606060606E-4</v>
      </c>
    </row>
    <row r="1649" spans="9:10" ht="16.5" x14ac:dyDescent="0.2">
      <c r="I1649" s="14">
        <v>1645</v>
      </c>
      <c r="J1649" s="18">
        <f>INDEX(节奏规划!$C$6:$C$105,MATCH(I1649,节奏规划!$B$5:$B$105,1))</f>
        <v>6.0606060606060606E-4</v>
      </c>
    </row>
    <row r="1650" spans="9:10" ht="16.5" x14ac:dyDescent="0.2">
      <c r="I1650" s="14">
        <v>1646</v>
      </c>
      <c r="J1650" s="18">
        <f>INDEX(节奏规划!$C$6:$C$105,MATCH(I1650,节奏规划!$B$5:$B$105,1))</f>
        <v>6.0606060606060606E-4</v>
      </c>
    </row>
    <row r="1651" spans="9:10" ht="16.5" x14ac:dyDescent="0.2">
      <c r="I1651" s="14">
        <v>1647</v>
      </c>
      <c r="J1651" s="18">
        <f>INDEX(节奏规划!$C$6:$C$105,MATCH(I1651,节奏规划!$B$5:$B$105,1))</f>
        <v>6.0606060606060606E-4</v>
      </c>
    </row>
    <row r="1652" spans="9:10" ht="16.5" x14ac:dyDescent="0.2">
      <c r="I1652" s="14">
        <v>1648</v>
      </c>
      <c r="J1652" s="18">
        <f>INDEX(节奏规划!$C$6:$C$105,MATCH(I1652,节奏规划!$B$5:$B$105,1))</f>
        <v>6.0606060606060606E-4</v>
      </c>
    </row>
    <row r="1653" spans="9:10" ht="16.5" x14ac:dyDescent="0.2">
      <c r="I1653" s="14">
        <v>1649</v>
      </c>
      <c r="J1653" s="18">
        <f>INDEX(节奏规划!$C$6:$C$105,MATCH(I1653,节奏规划!$B$5:$B$105,1))</f>
        <v>6.0606060606060606E-4</v>
      </c>
    </row>
    <row r="1654" spans="9:10" ht="16.5" x14ac:dyDescent="0.2">
      <c r="I1654" s="14">
        <v>1650</v>
      </c>
      <c r="J1654" s="18">
        <f>INDEX(节奏规划!$C$6:$C$105,MATCH(I1654,节奏规划!$B$5:$B$105,1))</f>
        <v>6.0240963855421692E-4</v>
      </c>
    </row>
    <row r="1655" spans="9:10" ht="16.5" x14ac:dyDescent="0.2">
      <c r="I1655" s="14">
        <v>1651</v>
      </c>
      <c r="J1655" s="18">
        <f>INDEX(节奏规划!$C$6:$C$105,MATCH(I1655,节奏规划!$B$5:$B$105,1))</f>
        <v>6.0240963855421692E-4</v>
      </c>
    </row>
    <row r="1656" spans="9:10" ht="16.5" x14ac:dyDescent="0.2">
      <c r="I1656" s="14">
        <v>1652</v>
      </c>
      <c r="J1656" s="18">
        <f>INDEX(节奏规划!$C$6:$C$105,MATCH(I1656,节奏规划!$B$5:$B$105,1))</f>
        <v>6.0240963855421692E-4</v>
      </c>
    </row>
    <row r="1657" spans="9:10" ht="16.5" x14ac:dyDescent="0.2">
      <c r="I1657" s="14">
        <v>1653</v>
      </c>
      <c r="J1657" s="18">
        <f>INDEX(节奏规划!$C$6:$C$105,MATCH(I1657,节奏规划!$B$5:$B$105,1))</f>
        <v>6.0240963855421692E-4</v>
      </c>
    </row>
    <row r="1658" spans="9:10" ht="16.5" x14ac:dyDescent="0.2">
      <c r="I1658" s="14">
        <v>1654</v>
      </c>
      <c r="J1658" s="18">
        <f>INDEX(节奏规划!$C$6:$C$105,MATCH(I1658,节奏规划!$B$5:$B$105,1))</f>
        <v>6.0240963855421692E-4</v>
      </c>
    </row>
    <row r="1659" spans="9:10" ht="16.5" x14ac:dyDescent="0.2">
      <c r="I1659" s="14">
        <v>1655</v>
      </c>
      <c r="J1659" s="18">
        <f>INDEX(节奏规划!$C$6:$C$105,MATCH(I1659,节奏规划!$B$5:$B$105,1))</f>
        <v>6.0240963855421692E-4</v>
      </c>
    </row>
    <row r="1660" spans="9:10" ht="16.5" x14ac:dyDescent="0.2">
      <c r="I1660" s="14">
        <v>1656</v>
      </c>
      <c r="J1660" s="18">
        <f>INDEX(节奏规划!$C$6:$C$105,MATCH(I1660,节奏规划!$B$5:$B$105,1))</f>
        <v>6.0240963855421692E-4</v>
      </c>
    </row>
    <row r="1661" spans="9:10" ht="16.5" x14ac:dyDescent="0.2">
      <c r="I1661" s="14">
        <v>1657</v>
      </c>
      <c r="J1661" s="18">
        <f>INDEX(节奏规划!$C$6:$C$105,MATCH(I1661,节奏规划!$B$5:$B$105,1))</f>
        <v>6.0240963855421692E-4</v>
      </c>
    </row>
    <row r="1662" spans="9:10" ht="16.5" x14ac:dyDescent="0.2">
      <c r="I1662" s="14">
        <v>1658</v>
      </c>
      <c r="J1662" s="18">
        <f>INDEX(节奏规划!$C$6:$C$105,MATCH(I1662,节奏规划!$B$5:$B$105,1))</f>
        <v>6.0240963855421692E-4</v>
      </c>
    </row>
    <row r="1663" spans="9:10" ht="16.5" x14ac:dyDescent="0.2">
      <c r="I1663" s="14">
        <v>1659</v>
      </c>
      <c r="J1663" s="18">
        <f>INDEX(节奏规划!$C$6:$C$105,MATCH(I1663,节奏规划!$B$5:$B$105,1))</f>
        <v>6.0240963855421692E-4</v>
      </c>
    </row>
    <row r="1664" spans="9:10" ht="16.5" x14ac:dyDescent="0.2">
      <c r="I1664" s="14">
        <v>1660</v>
      </c>
      <c r="J1664" s="18">
        <f>INDEX(节奏规划!$C$6:$C$105,MATCH(I1664,节奏规划!$B$5:$B$105,1))</f>
        <v>5.9880239520958083E-4</v>
      </c>
    </row>
    <row r="1665" spans="9:10" ht="16.5" x14ac:dyDescent="0.2">
      <c r="I1665" s="14">
        <v>1661</v>
      </c>
      <c r="J1665" s="18">
        <f>INDEX(节奏规划!$C$6:$C$105,MATCH(I1665,节奏规划!$B$5:$B$105,1))</f>
        <v>5.9880239520958083E-4</v>
      </c>
    </row>
    <row r="1666" spans="9:10" ht="16.5" x14ac:dyDescent="0.2">
      <c r="I1666" s="14">
        <v>1662</v>
      </c>
      <c r="J1666" s="18">
        <f>INDEX(节奏规划!$C$6:$C$105,MATCH(I1666,节奏规划!$B$5:$B$105,1))</f>
        <v>5.9880239520958083E-4</v>
      </c>
    </row>
    <row r="1667" spans="9:10" ht="16.5" x14ac:dyDescent="0.2">
      <c r="I1667" s="14">
        <v>1663</v>
      </c>
      <c r="J1667" s="18">
        <f>INDEX(节奏规划!$C$6:$C$105,MATCH(I1667,节奏规划!$B$5:$B$105,1))</f>
        <v>5.9880239520958083E-4</v>
      </c>
    </row>
    <row r="1668" spans="9:10" ht="16.5" x14ac:dyDescent="0.2">
      <c r="I1668" s="14">
        <v>1664</v>
      </c>
      <c r="J1668" s="18">
        <f>INDEX(节奏规划!$C$6:$C$105,MATCH(I1668,节奏规划!$B$5:$B$105,1))</f>
        <v>5.9880239520958083E-4</v>
      </c>
    </row>
    <row r="1669" spans="9:10" ht="16.5" x14ac:dyDescent="0.2">
      <c r="I1669" s="14">
        <v>1665</v>
      </c>
      <c r="J1669" s="18">
        <f>INDEX(节奏规划!$C$6:$C$105,MATCH(I1669,节奏规划!$B$5:$B$105,1))</f>
        <v>5.9880239520958083E-4</v>
      </c>
    </row>
    <row r="1670" spans="9:10" ht="16.5" x14ac:dyDescent="0.2">
      <c r="I1670" s="14">
        <v>1666</v>
      </c>
      <c r="J1670" s="18">
        <f>INDEX(节奏规划!$C$6:$C$105,MATCH(I1670,节奏规划!$B$5:$B$105,1))</f>
        <v>5.9880239520958083E-4</v>
      </c>
    </row>
    <row r="1671" spans="9:10" ht="16.5" x14ac:dyDescent="0.2">
      <c r="I1671" s="14">
        <v>1667</v>
      </c>
      <c r="J1671" s="18">
        <f>INDEX(节奏规划!$C$6:$C$105,MATCH(I1671,节奏规划!$B$5:$B$105,1))</f>
        <v>5.9880239520958083E-4</v>
      </c>
    </row>
    <row r="1672" spans="9:10" ht="16.5" x14ac:dyDescent="0.2">
      <c r="I1672" s="14">
        <v>1668</v>
      </c>
      <c r="J1672" s="18">
        <f>INDEX(节奏规划!$C$6:$C$105,MATCH(I1672,节奏规划!$B$5:$B$105,1))</f>
        <v>5.9880239520958083E-4</v>
      </c>
    </row>
    <row r="1673" spans="9:10" ht="16.5" x14ac:dyDescent="0.2">
      <c r="I1673" s="14">
        <v>1669</v>
      </c>
      <c r="J1673" s="18">
        <f>INDEX(节奏规划!$C$6:$C$105,MATCH(I1673,节奏规划!$B$5:$B$105,1))</f>
        <v>5.9880239520958083E-4</v>
      </c>
    </row>
    <row r="1674" spans="9:10" ht="16.5" x14ac:dyDescent="0.2">
      <c r="I1674" s="14">
        <v>1670</v>
      </c>
      <c r="J1674" s="18">
        <f>INDEX(节奏规划!$C$6:$C$105,MATCH(I1674,节奏规划!$B$5:$B$105,1))</f>
        <v>5.9523809523809529E-4</v>
      </c>
    </row>
    <row r="1675" spans="9:10" ht="16.5" x14ac:dyDescent="0.2">
      <c r="I1675" s="14">
        <v>1671</v>
      </c>
      <c r="J1675" s="18">
        <f>INDEX(节奏规划!$C$6:$C$105,MATCH(I1675,节奏规划!$B$5:$B$105,1))</f>
        <v>5.9523809523809529E-4</v>
      </c>
    </row>
    <row r="1676" spans="9:10" ht="16.5" x14ac:dyDescent="0.2">
      <c r="I1676" s="14">
        <v>1672</v>
      </c>
      <c r="J1676" s="18">
        <f>INDEX(节奏规划!$C$6:$C$105,MATCH(I1676,节奏规划!$B$5:$B$105,1))</f>
        <v>5.9523809523809529E-4</v>
      </c>
    </row>
    <row r="1677" spans="9:10" ht="16.5" x14ac:dyDescent="0.2">
      <c r="I1677" s="14">
        <v>1673</v>
      </c>
      <c r="J1677" s="18">
        <f>INDEX(节奏规划!$C$6:$C$105,MATCH(I1677,节奏规划!$B$5:$B$105,1))</f>
        <v>5.9523809523809529E-4</v>
      </c>
    </row>
    <row r="1678" spans="9:10" ht="16.5" x14ac:dyDescent="0.2">
      <c r="I1678" s="14">
        <v>1674</v>
      </c>
      <c r="J1678" s="18">
        <f>INDEX(节奏规划!$C$6:$C$105,MATCH(I1678,节奏规划!$B$5:$B$105,1))</f>
        <v>5.9523809523809529E-4</v>
      </c>
    </row>
    <row r="1679" spans="9:10" ht="16.5" x14ac:dyDescent="0.2">
      <c r="I1679" s="14">
        <v>1675</v>
      </c>
      <c r="J1679" s="18">
        <f>INDEX(节奏规划!$C$6:$C$105,MATCH(I1679,节奏规划!$B$5:$B$105,1))</f>
        <v>5.9523809523809529E-4</v>
      </c>
    </row>
    <row r="1680" spans="9:10" ht="16.5" x14ac:dyDescent="0.2">
      <c r="I1680" s="14">
        <v>1676</v>
      </c>
      <c r="J1680" s="18">
        <f>INDEX(节奏规划!$C$6:$C$105,MATCH(I1680,节奏规划!$B$5:$B$105,1))</f>
        <v>5.9523809523809529E-4</v>
      </c>
    </row>
    <row r="1681" spans="9:10" ht="16.5" x14ac:dyDescent="0.2">
      <c r="I1681" s="14">
        <v>1677</v>
      </c>
      <c r="J1681" s="18">
        <f>INDEX(节奏规划!$C$6:$C$105,MATCH(I1681,节奏规划!$B$5:$B$105,1))</f>
        <v>5.9523809523809529E-4</v>
      </c>
    </row>
    <row r="1682" spans="9:10" ht="16.5" x14ac:dyDescent="0.2">
      <c r="I1682" s="14">
        <v>1678</v>
      </c>
      <c r="J1682" s="18">
        <f>INDEX(节奏规划!$C$6:$C$105,MATCH(I1682,节奏规划!$B$5:$B$105,1))</f>
        <v>5.9523809523809529E-4</v>
      </c>
    </row>
    <row r="1683" spans="9:10" ht="16.5" x14ac:dyDescent="0.2">
      <c r="I1683" s="14">
        <v>1679</v>
      </c>
      <c r="J1683" s="18">
        <f>INDEX(节奏规划!$C$6:$C$105,MATCH(I1683,节奏规划!$B$5:$B$105,1))</f>
        <v>5.9523809523809529E-4</v>
      </c>
    </row>
    <row r="1684" spans="9:10" ht="16.5" x14ac:dyDescent="0.2">
      <c r="I1684" s="14">
        <v>1680</v>
      </c>
      <c r="J1684" s="18">
        <f>INDEX(节奏规划!$C$6:$C$105,MATCH(I1684,节奏规划!$B$5:$B$105,1))</f>
        <v>5.9171597633136095E-4</v>
      </c>
    </row>
    <row r="1685" spans="9:10" ht="16.5" x14ac:dyDescent="0.2">
      <c r="I1685" s="14">
        <v>1681</v>
      </c>
      <c r="J1685" s="18">
        <f>INDEX(节奏规划!$C$6:$C$105,MATCH(I1685,节奏规划!$B$5:$B$105,1))</f>
        <v>5.9171597633136095E-4</v>
      </c>
    </row>
    <row r="1686" spans="9:10" ht="16.5" x14ac:dyDescent="0.2">
      <c r="I1686" s="14">
        <v>1682</v>
      </c>
      <c r="J1686" s="18">
        <f>INDEX(节奏规划!$C$6:$C$105,MATCH(I1686,节奏规划!$B$5:$B$105,1))</f>
        <v>5.9171597633136095E-4</v>
      </c>
    </row>
    <row r="1687" spans="9:10" ht="16.5" x14ac:dyDescent="0.2">
      <c r="I1687" s="14">
        <v>1683</v>
      </c>
      <c r="J1687" s="18">
        <f>INDEX(节奏规划!$C$6:$C$105,MATCH(I1687,节奏规划!$B$5:$B$105,1))</f>
        <v>5.9171597633136095E-4</v>
      </c>
    </row>
    <row r="1688" spans="9:10" ht="16.5" x14ac:dyDescent="0.2">
      <c r="I1688" s="14">
        <v>1684</v>
      </c>
      <c r="J1688" s="18">
        <f>INDEX(节奏规划!$C$6:$C$105,MATCH(I1688,节奏规划!$B$5:$B$105,1))</f>
        <v>5.9171597633136095E-4</v>
      </c>
    </row>
    <row r="1689" spans="9:10" ht="16.5" x14ac:dyDescent="0.2">
      <c r="I1689" s="14">
        <v>1685</v>
      </c>
      <c r="J1689" s="18">
        <f>INDEX(节奏规划!$C$6:$C$105,MATCH(I1689,节奏规划!$B$5:$B$105,1))</f>
        <v>5.9171597633136095E-4</v>
      </c>
    </row>
    <row r="1690" spans="9:10" ht="16.5" x14ac:dyDescent="0.2">
      <c r="I1690" s="14">
        <v>1686</v>
      </c>
      <c r="J1690" s="18">
        <f>INDEX(节奏规划!$C$6:$C$105,MATCH(I1690,节奏规划!$B$5:$B$105,1))</f>
        <v>5.9171597633136095E-4</v>
      </c>
    </row>
    <row r="1691" spans="9:10" ht="16.5" x14ac:dyDescent="0.2">
      <c r="I1691" s="14">
        <v>1687</v>
      </c>
      <c r="J1691" s="18">
        <f>INDEX(节奏规划!$C$6:$C$105,MATCH(I1691,节奏规划!$B$5:$B$105,1))</f>
        <v>5.9171597633136095E-4</v>
      </c>
    </row>
    <row r="1692" spans="9:10" ht="16.5" x14ac:dyDescent="0.2">
      <c r="I1692" s="14">
        <v>1688</v>
      </c>
      <c r="J1692" s="18">
        <f>INDEX(节奏规划!$C$6:$C$105,MATCH(I1692,节奏规划!$B$5:$B$105,1))</f>
        <v>5.9171597633136095E-4</v>
      </c>
    </row>
    <row r="1693" spans="9:10" ht="16.5" x14ac:dyDescent="0.2">
      <c r="I1693" s="14">
        <v>1689</v>
      </c>
      <c r="J1693" s="18">
        <f>INDEX(节奏规划!$C$6:$C$105,MATCH(I1693,节奏规划!$B$5:$B$105,1))</f>
        <v>5.9171597633136095E-4</v>
      </c>
    </row>
    <row r="1694" spans="9:10" ht="16.5" x14ac:dyDescent="0.2">
      <c r="I1694" s="14">
        <v>1690</v>
      </c>
      <c r="J1694" s="18">
        <f>INDEX(节奏规划!$C$6:$C$105,MATCH(I1694,节奏规划!$B$5:$B$105,1))</f>
        <v>5.8823529411764701E-4</v>
      </c>
    </row>
    <row r="1695" spans="9:10" ht="16.5" x14ac:dyDescent="0.2">
      <c r="I1695" s="14">
        <v>1691</v>
      </c>
      <c r="J1695" s="18">
        <f>INDEX(节奏规划!$C$6:$C$105,MATCH(I1695,节奏规划!$B$5:$B$105,1))</f>
        <v>5.8823529411764701E-4</v>
      </c>
    </row>
    <row r="1696" spans="9:10" ht="16.5" x14ac:dyDescent="0.2">
      <c r="I1696" s="14">
        <v>1692</v>
      </c>
      <c r="J1696" s="18">
        <f>INDEX(节奏规划!$C$6:$C$105,MATCH(I1696,节奏规划!$B$5:$B$105,1))</f>
        <v>5.8823529411764701E-4</v>
      </c>
    </row>
    <row r="1697" spans="9:10" ht="16.5" x14ac:dyDescent="0.2">
      <c r="I1697" s="14">
        <v>1693</v>
      </c>
      <c r="J1697" s="18">
        <f>INDEX(节奏规划!$C$6:$C$105,MATCH(I1697,节奏规划!$B$5:$B$105,1))</f>
        <v>5.8823529411764701E-4</v>
      </c>
    </row>
    <row r="1698" spans="9:10" ht="16.5" x14ac:dyDescent="0.2">
      <c r="I1698" s="14">
        <v>1694</v>
      </c>
      <c r="J1698" s="18">
        <f>INDEX(节奏规划!$C$6:$C$105,MATCH(I1698,节奏规划!$B$5:$B$105,1))</f>
        <v>5.8823529411764701E-4</v>
      </c>
    </row>
    <row r="1699" spans="9:10" ht="16.5" x14ac:dyDescent="0.2">
      <c r="I1699" s="14">
        <v>1695</v>
      </c>
      <c r="J1699" s="18">
        <f>INDEX(节奏规划!$C$6:$C$105,MATCH(I1699,节奏规划!$B$5:$B$105,1))</f>
        <v>5.8823529411764701E-4</v>
      </c>
    </row>
    <row r="1700" spans="9:10" ht="16.5" x14ac:dyDescent="0.2">
      <c r="I1700" s="14">
        <v>1696</v>
      </c>
      <c r="J1700" s="18">
        <f>INDEX(节奏规划!$C$6:$C$105,MATCH(I1700,节奏规划!$B$5:$B$105,1))</f>
        <v>5.8823529411764701E-4</v>
      </c>
    </row>
    <row r="1701" spans="9:10" ht="16.5" x14ac:dyDescent="0.2">
      <c r="I1701" s="14">
        <v>1697</v>
      </c>
      <c r="J1701" s="18">
        <f>INDEX(节奏规划!$C$6:$C$105,MATCH(I1701,节奏规划!$B$5:$B$105,1))</f>
        <v>5.8823529411764701E-4</v>
      </c>
    </row>
    <row r="1702" spans="9:10" ht="16.5" x14ac:dyDescent="0.2">
      <c r="I1702" s="14">
        <v>1698</v>
      </c>
      <c r="J1702" s="18">
        <f>INDEX(节奏规划!$C$6:$C$105,MATCH(I1702,节奏规划!$B$5:$B$105,1))</f>
        <v>5.8823529411764701E-4</v>
      </c>
    </row>
    <row r="1703" spans="9:10" ht="16.5" x14ac:dyDescent="0.2">
      <c r="I1703" s="14">
        <v>1699</v>
      </c>
      <c r="J1703" s="18">
        <f>INDEX(节奏规划!$C$6:$C$105,MATCH(I1703,节奏规划!$B$5:$B$105,1))</f>
        <v>5.8823529411764701E-4</v>
      </c>
    </row>
    <row r="1704" spans="9:10" ht="16.5" x14ac:dyDescent="0.2">
      <c r="I1704" s="14">
        <v>1700</v>
      </c>
      <c r="J1704" s="18">
        <f>INDEX(节奏规划!$C$6:$C$105,MATCH(I1704,节奏规划!$B$5:$B$105,1))</f>
        <v>5.8479532163742691E-4</v>
      </c>
    </row>
    <row r="1705" spans="9:10" ht="16.5" x14ac:dyDescent="0.2">
      <c r="I1705" s="14">
        <v>1701</v>
      </c>
      <c r="J1705" s="18">
        <f>INDEX(节奏规划!$C$6:$C$105,MATCH(I1705,节奏规划!$B$5:$B$105,1))</f>
        <v>5.8479532163742691E-4</v>
      </c>
    </row>
    <row r="1706" spans="9:10" ht="16.5" x14ac:dyDescent="0.2">
      <c r="I1706" s="14">
        <v>1702</v>
      </c>
      <c r="J1706" s="18">
        <f>INDEX(节奏规划!$C$6:$C$105,MATCH(I1706,节奏规划!$B$5:$B$105,1))</f>
        <v>5.8479532163742691E-4</v>
      </c>
    </row>
    <row r="1707" spans="9:10" ht="16.5" x14ac:dyDescent="0.2">
      <c r="I1707" s="14">
        <v>1703</v>
      </c>
      <c r="J1707" s="18">
        <f>INDEX(节奏规划!$C$6:$C$105,MATCH(I1707,节奏规划!$B$5:$B$105,1))</f>
        <v>5.8479532163742691E-4</v>
      </c>
    </row>
    <row r="1708" spans="9:10" ht="16.5" x14ac:dyDescent="0.2">
      <c r="I1708" s="14">
        <v>1704</v>
      </c>
      <c r="J1708" s="18">
        <f>INDEX(节奏规划!$C$6:$C$105,MATCH(I1708,节奏规划!$B$5:$B$105,1))</f>
        <v>5.8479532163742691E-4</v>
      </c>
    </row>
    <row r="1709" spans="9:10" ht="16.5" x14ac:dyDescent="0.2">
      <c r="I1709" s="14">
        <v>1705</v>
      </c>
      <c r="J1709" s="18">
        <f>INDEX(节奏规划!$C$6:$C$105,MATCH(I1709,节奏规划!$B$5:$B$105,1))</f>
        <v>5.8479532163742691E-4</v>
      </c>
    </row>
    <row r="1710" spans="9:10" ht="16.5" x14ac:dyDescent="0.2">
      <c r="I1710" s="14">
        <v>1706</v>
      </c>
      <c r="J1710" s="18">
        <f>INDEX(节奏规划!$C$6:$C$105,MATCH(I1710,节奏规划!$B$5:$B$105,1))</f>
        <v>5.8479532163742691E-4</v>
      </c>
    </row>
    <row r="1711" spans="9:10" ht="16.5" x14ac:dyDescent="0.2">
      <c r="I1711" s="14">
        <v>1707</v>
      </c>
      <c r="J1711" s="18">
        <f>INDEX(节奏规划!$C$6:$C$105,MATCH(I1711,节奏规划!$B$5:$B$105,1))</f>
        <v>5.8479532163742691E-4</v>
      </c>
    </row>
    <row r="1712" spans="9:10" ht="16.5" x14ac:dyDescent="0.2">
      <c r="I1712" s="14">
        <v>1708</v>
      </c>
      <c r="J1712" s="18">
        <f>INDEX(节奏规划!$C$6:$C$105,MATCH(I1712,节奏规划!$B$5:$B$105,1))</f>
        <v>5.8479532163742691E-4</v>
      </c>
    </row>
    <row r="1713" spans="9:10" ht="16.5" x14ac:dyDescent="0.2">
      <c r="I1713" s="14">
        <v>1709</v>
      </c>
      <c r="J1713" s="18">
        <f>INDEX(节奏规划!$C$6:$C$105,MATCH(I1713,节奏规划!$B$5:$B$105,1))</f>
        <v>5.8479532163742691E-4</v>
      </c>
    </row>
    <row r="1714" spans="9:10" ht="16.5" x14ac:dyDescent="0.2">
      <c r="I1714" s="14">
        <v>1710</v>
      </c>
      <c r="J1714" s="18">
        <f>INDEX(节奏规划!$C$6:$C$105,MATCH(I1714,节奏规划!$B$5:$B$105,1))</f>
        <v>5.8139534883720929E-4</v>
      </c>
    </row>
    <row r="1715" spans="9:10" ht="16.5" x14ac:dyDescent="0.2">
      <c r="I1715" s="14">
        <v>1711</v>
      </c>
      <c r="J1715" s="18">
        <f>INDEX(节奏规划!$C$6:$C$105,MATCH(I1715,节奏规划!$B$5:$B$105,1))</f>
        <v>5.8139534883720929E-4</v>
      </c>
    </row>
    <row r="1716" spans="9:10" ht="16.5" x14ac:dyDescent="0.2">
      <c r="I1716" s="14">
        <v>1712</v>
      </c>
      <c r="J1716" s="18">
        <f>INDEX(节奏规划!$C$6:$C$105,MATCH(I1716,节奏规划!$B$5:$B$105,1))</f>
        <v>5.8139534883720929E-4</v>
      </c>
    </row>
    <row r="1717" spans="9:10" ht="16.5" x14ac:dyDescent="0.2">
      <c r="I1717" s="14">
        <v>1713</v>
      </c>
      <c r="J1717" s="18">
        <f>INDEX(节奏规划!$C$6:$C$105,MATCH(I1717,节奏规划!$B$5:$B$105,1))</f>
        <v>5.8139534883720929E-4</v>
      </c>
    </row>
    <row r="1718" spans="9:10" ht="16.5" x14ac:dyDescent="0.2">
      <c r="I1718" s="14">
        <v>1714</v>
      </c>
      <c r="J1718" s="18">
        <f>INDEX(节奏规划!$C$6:$C$105,MATCH(I1718,节奏规划!$B$5:$B$105,1))</f>
        <v>5.8139534883720929E-4</v>
      </c>
    </row>
    <row r="1719" spans="9:10" ht="16.5" x14ac:dyDescent="0.2">
      <c r="I1719" s="14">
        <v>1715</v>
      </c>
      <c r="J1719" s="18">
        <f>INDEX(节奏规划!$C$6:$C$105,MATCH(I1719,节奏规划!$B$5:$B$105,1))</f>
        <v>5.8139534883720929E-4</v>
      </c>
    </row>
    <row r="1720" spans="9:10" ht="16.5" x14ac:dyDescent="0.2">
      <c r="I1720" s="14">
        <v>1716</v>
      </c>
      <c r="J1720" s="18">
        <f>INDEX(节奏规划!$C$6:$C$105,MATCH(I1720,节奏规划!$B$5:$B$105,1))</f>
        <v>5.8139534883720929E-4</v>
      </c>
    </row>
    <row r="1721" spans="9:10" ht="16.5" x14ac:dyDescent="0.2">
      <c r="I1721" s="14">
        <v>1717</v>
      </c>
      <c r="J1721" s="18">
        <f>INDEX(节奏规划!$C$6:$C$105,MATCH(I1721,节奏规划!$B$5:$B$105,1))</f>
        <v>5.8139534883720929E-4</v>
      </c>
    </row>
    <row r="1722" spans="9:10" ht="16.5" x14ac:dyDescent="0.2">
      <c r="I1722" s="14">
        <v>1718</v>
      </c>
      <c r="J1722" s="18">
        <f>INDEX(节奏规划!$C$6:$C$105,MATCH(I1722,节奏规划!$B$5:$B$105,1))</f>
        <v>5.8139534883720929E-4</v>
      </c>
    </row>
    <row r="1723" spans="9:10" ht="16.5" x14ac:dyDescent="0.2">
      <c r="I1723" s="14">
        <v>1719</v>
      </c>
      <c r="J1723" s="18">
        <f>INDEX(节奏规划!$C$6:$C$105,MATCH(I1723,节奏规划!$B$5:$B$105,1))</f>
        <v>5.8139534883720929E-4</v>
      </c>
    </row>
    <row r="1724" spans="9:10" ht="16.5" x14ac:dyDescent="0.2">
      <c r="I1724" s="14">
        <v>1720</v>
      </c>
      <c r="J1724" s="18">
        <f>INDEX(节奏规划!$C$6:$C$105,MATCH(I1724,节奏规划!$B$5:$B$105,1))</f>
        <v>5.7803468208092489E-4</v>
      </c>
    </row>
    <row r="1725" spans="9:10" ht="16.5" x14ac:dyDescent="0.2">
      <c r="I1725" s="14">
        <v>1721</v>
      </c>
      <c r="J1725" s="18">
        <f>INDEX(节奏规划!$C$6:$C$105,MATCH(I1725,节奏规划!$B$5:$B$105,1))</f>
        <v>5.7803468208092489E-4</v>
      </c>
    </row>
    <row r="1726" spans="9:10" ht="16.5" x14ac:dyDescent="0.2">
      <c r="I1726" s="14">
        <v>1722</v>
      </c>
      <c r="J1726" s="18">
        <f>INDEX(节奏规划!$C$6:$C$105,MATCH(I1726,节奏规划!$B$5:$B$105,1))</f>
        <v>5.7803468208092489E-4</v>
      </c>
    </row>
    <row r="1727" spans="9:10" ht="16.5" x14ac:dyDescent="0.2">
      <c r="I1727" s="14">
        <v>1723</v>
      </c>
      <c r="J1727" s="18">
        <f>INDEX(节奏规划!$C$6:$C$105,MATCH(I1727,节奏规划!$B$5:$B$105,1))</f>
        <v>5.7803468208092489E-4</v>
      </c>
    </row>
    <row r="1728" spans="9:10" ht="16.5" x14ac:dyDescent="0.2">
      <c r="I1728" s="14">
        <v>1724</v>
      </c>
      <c r="J1728" s="18">
        <f>INDEX(节奏规划!$C$6:$C$105,MATCH(I1728,节奏规划!$B$5:$B$105,1))</f>
        <v>5.7803468208092489E-4</v>
      </c>
    </row>
    <row r="1729" spans="9:10" ht="16.5" x14ac:dyDescent="0.2">
      <c r="I1729" s="14">
        <v>1725</v>
      </c>
      <c r="J1729" s="18">
        <f>INDEX(节奏规划!$C$6:$C$105,MATCH(I1729,节奏规划!$B$5:$B$105,1))</f>
        <v>5.7803468208092489E-4</v>
      </c>
    </row>
    <row r="1730" spans="9:10" ht="16.5" x14ac:dyDescent="0.2">
      <c r="I1730" s="14">
        <v>1726</v>
      </c>
      <c r="J1730" s="18">
        <f>INDEX(节奏规划!$C$6:$C$105,MATCH(I1730,节奏规划!$B$5:$B$105,1))</f>
        <v>5.7803468208092489E-4</v>
      </c>
    </row>
    <row r="1731" spans="9:10" ht="16.5" x14ac:dyDescent="0.2">
      <c r="I1731" s="14">
        <v>1727</v>
      </c>
      <c r="J1731" s="18">
        <f>INDEX(节奏规划!$C$6:$C$105,MATCH(I1731,节奏规划!$B$5:$B$105,1))</f>
        <v>5.7803468208092489E-4</v>
      </c>
    </row>
    <row r="1732" spans="9:10" ht="16.5" x14ac:dyDescent="0.2">
      <c r="I1732" s="14">
        <v>1728</v>
      </c>
      <c r="J1732" s="18">
        <f>INDEX(节奏规划!$C$6:$C$105,MATCH(I1732,节奏规划!$B$5:$B$105,1))</f>
        <v>5.7803468208092489E-4</v>
      </c>
    </row>
    <row r="1733" spans="9:10" ht="16.5" x14ac:dyDescent="0.2">
      <c r="I1733" s="14">
        <v>1729</v>
      </c>
      <c r="J1733" s="18">
        <f>INDEX(节奏规划!$C$6:$C$105,MATCH(I1733,节奏规划!$B$5:$B$105,1))</f>
        <v>5.7803468208092489E-4</v>
      </c>
    </row>
    <row r="1734" spans="9:10" ht="16.5" x14ac:dyDescent="0.2">
      <c r="I1734" s="14">
        <v>1730</v>
      </c>
      <c r="J1734" s="18">
        <f>INDEX(节奏规划!$C$6:$C$105,MATCH(I1734,节奏规划!$B$5:$B$105,1))</f>
        <v>5.7471264367816091E-4</v>
      </c>
    </row>
    <row r="1735" spans="9:10" ht="16.5" x14ac:dyDescent="0.2">
      <c r="I1735" s="14">
        <v>1731</v>
      </c>
      <c r="J1735" s="18">
        <f>INDEX(节奏规划!$C$6:$C$105,MATCH(I1735,节奏规划!$B$5:$B$105,1))</f>
        <v>5.7471264367816091E-4</v>
      </c>
    </row>
    <row r="1736" spans="9:10" ht="16.5" x14ac:dyDescent="0.2">
      <c r="I1736" s="14">
        <v>1732</v>
      </c>
      <c r="J1736" s="18">
        <f>INDEX(节奏规划!$C$6:$C$105,MATCH(I1736,节奏规划!$B$5:$B$105,1))</f>
        <v>5.7471264367816091E-4</v>
      </c>
    </row>
    <row r="1737" spans="9:10" ht="16.5" x14ac:dyDescent="0.2">
      <c r="I1737" s="14">
        <v>1733</v>
      </c>
      <c r="J1737" s="18">
        <f>INDEX(节奏规划!$C$6:$C$105,MATCH(I1737,节奏规划!$B$5:$B$105,1))</f>
        <v>5.7471264367816091E-4</v>
      </c>
    </row>
    <row r="1738" spans="9:10" ht="16.5" x14ac:dyDescent="0.2">
      <c r="I1738" s="14">
        <v>1734</v>
      </c>
      <c r="J1738" s="18">
        <f>INDEX(节奏规划!$C$6:$C$105,MATCH(I1738,节奏规划!$B$5:$B$105,1))</f>
        <v>5.7471264367816091E-4</v>
      </c>
    </row>
    <row r="1739" spans="9:10" ht="16.5" x14ac:dyDescent="0.2">
      <c r="I1739" s="14">
        <v>1735</v>
      </c>
      <c r="J1739" s="18">
        <f>INDEX(节奏规划!$C$6:$C$105,MATCH(I1739,节奏规划!$B$5:$B$105,1))</f>
        <v>5.7471264367816091E-4</v>
      </c>
    </row>
    <row r="1740" spans="9:10" ht="16.5" x14ac:dyDescent="0.2">
      <c r="I1740" s="14">
        <v>1736</v>
      </c>
      <c r="J1740" s="18">
        <f>INDEX(节奏规划!$C$6:$C$105,MATCH(I1740,节奏规划!$B$5:$B$105,1))</f>
        <v>5.7471264367816091E-4</v>
      </c>
    </row>
    <row r="1741" spans="9:10" ht="16.5" x14ac:dyDescent="0.2">
      <c r="I1741" s="14">
        <v>1737</v>
      </c>
      <c r="J1741" s="18">
        <f>INDEX(节奏规划!$C$6:$C$105,MATCH(I1741,节奏规划!$B$5:$B$105,1))</f>
        <v>5.7471264367816091E-4</v>
      </c>
    </row>
    <row r="1742" spans="9:10" ht="16.5" x14ac:dyDescent="0.2">
      <c r="I1742" s="14">
        <v>1738</v>
      </c>
      <c r="J1742" s="18">
        <f>INDEX(节奏规划!$C$6:$C$105,MATCH(I1742,节奏规划!$B$5:$B$105,1))</f>
        <v>5.7471264367816091E-4</v>
      </c>
    </row>
    <row r="1743" spans="9:10" ht="16.5" x14ac:dyDescent="0.2">
      <c r="I1743" s="14">
        <v>1739</v>
      </c>
      <c r="J1743" s="18">
        <f>INDEX(节奏规划!$C$6:$C$105,MATCH(I1743,节奏规划!$B$5:$B$105,1))</f>
        <v>5.7471264367816091E-4</v>
      </c>
    </row>
    <row r="1744" spans="9:10" ht="16.5" x14ac:dyDescent="0.2">
      <c r="I1744" s="14">
        <v>1740</v>
      </c>
      <c r="J1744" s="18">
        <f>INDEX(节奏规划!$C$6:$C$105,MATCH(I1744,节奏规划!$B$5:$B$105,1))</f>
        <v>5.7142857142857147E-4</v>
      </c>
    </row>
    <row r="1745" spans="9:10" ht="16.5" x14ac:dyDescent="0.2">
      <c r="I1745" s="14">
        <v>1741</v>
      </c>
      <c r="J1745" s="18">
        <f>INDEX(节奏规划!$C$6:$C$105,MATCH(I1745,节奏规划!$B$5:$B$105,1))</f>
        <v>5.7142857142857147E-4</v>
      </c>
    </row>
    <row r="1746" spans="9:10" ht="16.5" x14ac:dyDescent="0.2">
      <c r="I1746" s="14">
        <v>1742</v>
      </c>
      <c r="J1746" s="18">
        <f>INDEX(节奏规划!$C$6:$C$105,MATCH(I1746,节奏规划!$B$5:$B$105,1))</f>
        <v>5.7142857142857147E-4</v>
      </c>
    </row>
    <row r="1747" spans="9:10" ht="16.5" x14ac:dyDescent="0.2">
      <c r="I1747" s="14">
        <v>1743</v>
      </c>
      <c r="J1747" s="18">
        <f>INDEX(节奏规划!$C$6:$C$105,MATCH(I1747,节奏规划!$B$5:$B$105,1))</f>
        <v>5.7142857142857147E-4</v>
      </c>
    </row>
    <row r="1748" spans="9:10" ht="16.5" x14ac:dyDescent="0.2">
      <c r="I1748" s="14">
        <v>1744</v>
      </c>
      <c r="J1748" s="18">
        <f>INDEX(节奏规划!$C$6:$C$105,MATCH(I1748,节奏规划!$B$5:$B$105,1))</f>
        <v>5.7142857142857147E-4</v>
      </c>
    </row>
    <row r="1749" spans="9:10" ht="16.5" x14ac:dyDescent="0.2">
      <c r="I1749" s="14">
        <v>1745</v>
      </c>
      <c r="J1749" s="18">
        <f>INDEX(节奏规划!$C$6:$C$105,MATCH(I1749,节奏规划!$B$5:$B$105,1))</f>
        <v>5.7142857142857147E-4</v>
      </c>
    </row>
    <row r="1750" spans="9:10" ht="16.5" x14ac:dyDescent="0.2">
      <c r="I1750" s="14">
        <v>1746</v>
      </c>
      <c r="J1750" s="18">
        <f>INDEX(节奏规划!$C$6:$C$105,MATCH(I1750,节奏规划!$B$5:$B$105,1))</f>
        <v>5.7142857142857147E-4</v>
      </c>
    </row>
    <row r="1751" spans="9:10" ht="16.5" x14ac:dyDescent="0.2">
      <c r="I1751" s="14">
        <v>1747</v>
      </c>
      <c r="J1751" s="18">
        <f>INDEX(节奏规划!$C$6:$C$105,MATCH(I1751,节奏规划!$B$5:$B$105,1))</f>
        <v>5.7142857142857147E-4</v>
      </c>
    </row>
    <row r="1752" spans="9:10" ht="16.5" x14ac:dyDescent="0.2">
      <c r="I1752" s="14">
        <v>1748</v>
      </c>
      <c r="J1752" s="18">
        <f>INDEX(节奏规划!$C$6:$C$105,MATCH(I1752,节奏规划!$B$5:$B$105,1))</f>
        <v>5.7142857142857147E-4</v>
      </c>
    </row>
    <row r="1753" spans="9:10" ht="16.5" x14ac:dyDescent="0.2">
      <c r="I1753" s="14">
        <v>1749</v>
      </c>
      <c r="J1753" s="18">
        <f>INDEX(节奏规划!$C$6:$C$105,MATCH(I1753,节奏规划!$B$5:$B$105,1))</f>
        <v>5.7142857142857147E-4</v>
      </c>
    </row>
    <row r="1754" spans="9:10" ht="16.5" x14ac:dyDescent="0.2">
      <c r="I1754" s="14">
        <v>1750</v>
      </c>
      <c r="J1754" s="18">
        <f>INDEX(节奏规划!$C$6:$C$105,MATCH(I1754,节奏规划!$B$5:$B$105,1))</f>
        <v>5.6818181818181815E-4</v>
      </c>
    </row>
    <row r="1755" spans="9:10" ht="16.5" x14ac:dyDescent="0.2">
      <c r="I1755" s="14">
        <v>1751</v>
      </c>
      <c r="J1755" s="18">
        <f>INDEX(节奏规划!$C$6:$C$105,MATCH(I1755,节奏规划!$B$5:$B$105,1))</f>
        <v>5.6818181818181815E-4</v>
      </c>
    </row>
    <row r="1756" spans="9:10" ht="16.5" x14ac:dyDescent="0.2">
      <c r="I1756" s="14">
        <v>1752</v>
      </c>
      <c r="J1756" s="18">
        <f>INDEX(节奏规划!$C$6:$C$105,MATCH(I1756,节奏规划!$B$5:$B$105,1))</f>
        <v>5.6818181818181815E-4</v>
      </c>
    </row>
    <row r="1757" spans="9:10" ht="16.5" x14ac:dyDescent="0.2">
      <c r="I1757" s="14">
        <v>1753</v>
      </c>
      <c r="J1757" s="18">
        <f>INDEX(节奏规划!$C$6:$C$105,MATCH(I1757,节奏规划!$B$5:$B$105,1))</f>
        <v>5.6818181818181815E-4</v>
      </c>
    </row>
    <row r="1758" spans="9:10" ht="16.5" x14ac:dyDescent="0.2">
      <c r="I1758" s="14">
        <v>1754</v>
      </c>
      <c r="J1758" s="18">
        <f>INDEX(节奏规划!$C$6:$C$105,MATCH(I1758,节奏规划!$B$5:$B$105,1))</f>
        <v>5.6818181818181815E-4</v>
      </c>
    </row>
    <row r="1759" spans="9:10" ht="16.5" x14ac:dyDescent="0.2">
      <c r="I1759" s="14">
        <v>1755</v>
      </c>
      <c r="J1759" s="18">
        <f>INDEX(节奏规划!$C$6:$C$105,MATCH(I1759,节奏规划!$B$5:$B$105,1))</f>
        <v>5.6818181818181815E-4</v>
      </c>
    </row>
    <row r="1760" spans="9:10" ht="16.5" x14ac:dyDescent="0.2">
      <c r="I1760" s="14">
        <v>1756</v>
      </c>
      <c r="J1760" s="18">
        <f>INDEX(节奏规划!$C$6:$C$105,MATCH(I1760,节奏规划!$B$5:$B$105,1))</f>
        <v>5.6818181818181815E-4</v>
      </c>
    </row>
    <row r="1761" spans="9:10" ht="16.5" x14ac:dyDescent="0.2">
      <c r="I1761" s="14">
        <v>1757</v>
      </c>
      <c r="J1761" s="18">
        <f>INDEX(节奏规划!$C$6:$C$105,MATCH(I1761,节奏规划!$B$5:$B$105,1))</f>
        <v>5.6818181818181815E-4</v>
      </c>
    </row>
    <row r="1762" spans="9:10" ht="16.5" x14ac:dyDescent="0.2">
      <c r="I1762" s="14">
        <v>1758</v>
      </c>
      <c r="J1762" s="18">
        <f>INDEX(节奏规划!$C$6:$C$105,MATCH(I1762,节奏规划!$B$5:$B$105,1))</f>
        <v>5.6818181818181815E-4</v>
      </c>
    </row>
    <row r="1763" spans="9:10" ht="16.5" x14ac:dyDescent="0.2">
      <c r="I1763" s="14">
        <v>1759</v>
      </c>
      <c r="J1763" s="18">
        <f>INDEX(节奏规划!$C$6:$C$105,MATCH(I1763,节奏规划!$B$5:$B$105,1))</f>
        <v>5.6818181818181815E-4</v>
      </c>
    </row>
    <row r="1764" spans="9:10" ht="16.5" x14ac:dyDescent="0.2">
      <c r="I1764" s="14">
        <v>1760</v>
      </c>
      <c r="J1764" s="18">
        <f>INDEX(节奏规划!$C$6:$C$105,MATCH(I1764,节奏规划!$B$5:$B$105,1))</f>
        <v>5.649717514124294E-4</v>
      </c>
    </row>
    <row r="1765" spans="9:10" ht="16.5" x14ac:dyDescent="0.2">
      <c r="I1765" s="14">
        <v>1761</v>
      </c>
      <c r="J1765" s="18">
        <f>INDEX(节奏规划!$C$6:$C$105,MATCH(I1765,节奏规划!$B$5:$B$105,1))</f>
        <v>5.649717514124294E-4</v>
      </c>
    </row>
    <row r="1766" spans="9:10" ht="16.5" x14ac:dyDescent="0.2">
      <c r="I1766" s="14">
        <v>1762</v>
      </c>
      <c r="J1766" s="18">
        <f>INDEX(节奏规划!$C$6:$C$105,MATCH(I1766,节奏规划!$B$5:$B$105,1))</f>
        <v>5.649717514124294E-4</v>
      </c>
    </row>
    <row r="1767" spans="9:10" ht="16.5" x14ac:dyDescent="0.2">
      <c r="I1767" s="14">
        <v>1763</v>
      </c>
      <c r="J1767" s="18">
        <f>INDEX(节奏规划!$C$6:$C$105,MATCH(I1767,节奏规划!$B$5:$B$105,1))</f>
        <v>5.649717514124294E-4</v>
      </c>
    </row>
    <row r="1768" spans="9:10" ht="16.5" x14ac:dyDescent="0.2">
      <c r="I1768" s="14">
        <v>1764</v>
      </c>
      <c r="J1768" s="18">
        <f>INDEX(节奏规划!$C$6:$C$105,MATCH(I1768,节奏规划!$B$5:$B$105,1))</f>
        <v>5.649717514124294E-4</v>
      </c>
    </row>
    <row r="1769" spans="9:10" ht="16.5" x14ac:dyDescent="0.2">
      <c r="I1769" s="14">
        <v>1765</v>
      </c>
      <c r="J1769" s="18">
        <f>INDEX(节奏规划!$C$6:$C$105,MATCH(I1769,节奏规划!$B$5:$B$105,1))</f>
        <v>5.649717514124294E-4</v>
      </c>
    </row>
    <row r="1770" spans="9:10" ht="16.5" x14ac:dyDescent="0.2">
      <c r="I1770" s="14">
        <v>1766</v>
      </c>
      <c r="J1770" s="18">
        <f>INDEX(节奏规划!$C$6:$C$105,MATCH(I1770,节奏规划!$B$5:$B$105,1))</f>
        <v>5.649717514124294E-4</v>
      </c>
    </row>
    <row r="1771" spans="9:10" ht="16.5" x14ac:dyDescent="0.2">
      <c r="I1771" s="14">
        <v>1767</v>
      </c>
      <c r="J1771" s="18">
        <f>INDEX(节奏规划!$C$6:$C$105,MATCH(I1771,节奏规划!$B$5:$B$105,1))</f>
        <v>5.649717514124294E-4</v>
      </c>
    </row>
    <row r="1772" spans="9:10" ht="16.5" x14ac:dyDescent="0.2">
      <c r="I1772" s="14">
        <v>1768</v>
      </c>
      <c r="J1772" s="18">
        <f>INDEX(节奏规划!$C$6:$C$105,MATCH(I1772,节奏规划!$B$5:$B$105,1))</f>
        <v>5.649717514124294E-4</v>
      </c>
    </row>
    <row r="1773" spans="9:10" ht="16.5" x14ac:dyDescent="0.2">
      <c r="I1773" s="14">
        <v>1769</v>
      </c>
      <c r="J1773" s="18">
        <f>INDEX(节奏规划!$C$6:$C$105,MATCH(I1773,节奏规划!$B$5:$B$105,1))</f>
        <v>5.649717514124294E-4</v>
      </c>
    </row>
    <row r="1774" spans="9:10" ht="16.5" x14ac:dyDescent="0.2">
      <c r="I1774" s="14">
        <v>1770</v>
      </c>
      <c r="J1774" s="18">
        <f>INDEX(节奏规划!$C$6:$C$105,MATCH(I1774,节奏规划!$B$5:$B$105,1))</f>
        <v>5.6179775280898881E-4</v>
      </c>
    </row>
    <row r="1775" spans="9:10" ht="16.5" x14ac:dyDescent="0.2">
      <c r="I1775" s="14">
        <v>1771</v>
      </c>
      <c r="J1775" s="18">
        <f>INDEX(节奏规划!$C$6:$C$105,MATCH(I1775,节奏规划!$B$5:$B$105,1))</f>
        <v>5.6179775280898881E-4</v>
      </c>
    </row>
    <row r="1776" spans="9:10" ht="16.5" x14ac:dyDescent="0.2">
      <c r="I1776" s="14">
        <v>1772</v>
      </c>
      <c r="J1776" s="18">
        <f>INDEX(节奏规划!$C$6:$C$105,MATCH(I1776,节奏规划!$B$5:$B$105,1))</f>
        <v>5.6179775280898881E-4</v>
      </c>
    </row>
    <row r="1777" spans="9:10" ht="16.5" x14ac:dyDescent="0.2">
      <c r="I1777" s="14">
        <v>1773</v>
      </c>
      <c r="J1777" s="18">
        <f>INDEX(节奏规划!$C$6:$C$105,MATCH(I1777,节奏规划!$B$5:$B$105,1))</f>
        <v>5.6179775280898881E-4</v>
      </c>
    </row>
    <row r="1778" spans="9:10" ht="16.5" x14ac:dyDescent="0.2">
      <c r="I1778" s="14">
        <v>1774</v>
      </c>
      <c r="J1778" s="18">
        <f>INDEX(节奏规划!$C$6:$C$105,MATCH(I1778,节奏规划!$B$5:$B$105,1))</f>
        <v>5.6179775280898881E-4</v>
      </c>
    </row>
    <row r="1779" spans="9:10" ht="16.5" x14ac:dyDescent="0.2">
      <c r="I1779" s="14">
        <v>1775</v>
      </c>
      <c r="J1779" s="18">
        <f>INDEX(节奏规划!$C$6:$C$105,MATCH(I1779,节奏规划!$B$5:$B$105,1))</f>
        <v>5.6179775280898881E-4</v>
      </c>
    </row>
    <row r="1780" spans="9:10" ht="16.5" x14ac:dyDescent="0.2">
      <c r="I1780" s="14">
        <v>1776</v>
      </c>
      <c r="J1780" s="18">
        <f>INDEX(节奏规划!$C$6:$C$105,MATCH(I1780,节奏规划!$B$5:$B$105,1))</f>
        <v>5.6179775280898881E-4</v>
      </c>
    </row>
    <row r="1781" spans="9:10" ht="16.5" x14ac:dyDescent="0.2">
      <c r="I1781" s="14">
        <v>1777</v>
      </c>
      <c r="J1781" s="18">
        <f>INDEX(节奏规划!$C$6:$C$105,MATCH(I1781,节奏规划!$B$5:$B$105,1))</f>
        <v>5.6179775280898881E-4</v>
      </c>
    </row>
    <row r="1782" spans="9:10" ht="16.5" x14ac:dyDescent="0.2">
      <c r="I1782" s="14">
        <v>1778</v>
      </c>
      <c r="J1782" s="18">
        <f>INDEX(节奏规划!$C$6:$C$105,MATCH(I1782,节奏规划!$B$5:$B$105,1))</f>
        <v>5.6179775280898881E-4</v>
      </c>
    </row>
    <row r="1783" spans="9:10" ht="16.5" x14ac:dyDescent="0.2">
      <c r="I1783" s="14">
        <v>1779</v>
      </c>
      <c r="J1783" s="18">
        <f>INDEX(节奏规划!$C$6:$C$105,MATCH(I1783,节奏规划!$B$5:$B$105,1))</f>
        <v>5.6179775280898881E-4</v>
      </c>
    </row>
    <row r="1784" spans="9:10" ht="16.5" x14ac:dyDescent="0.2">
      <c r="I1784" s="14">
        <v>1780</v>
      </c>
      <c r="J1784" s="18">
        <f>INDEX(节奏规划!$C$6:$C$105,MATCH(I1784,节奏规划!$B$5:$B$105,1))</f>
        <v>5.5865921787709492E-4</v>
      </c>
    </row>
    <row r="1785" spans="9:10" ht="16.5" x14ac:dyDescent="0.2">
      <c r="I1785" s="14">
        <v>1781</v>
      </c>
      <c r="J1785" s="18">
        <f>INDEX(节奏规划!$C$6:$C$105,MATCH(I1785,节奏规划!$B$5:$B$105,1))</f>
        <v>5.5865921787709492E-4</v>
      </c>
    </row>
    <row r="1786" spans="9:10" ht="16.5" x14ac:dyDescent="0.2">
      <c r="I1786" s="14">
        <v>1782</v>
      </c>
      <c r="J1786" s="18">
        <f>INDEX(节奏规划!$C$6:$C$105,MATCH(I1786,节奏规划!$B$5:$B$105,1))</f>
        <v>5.5865921787709492E-4</v>
      </c>
    </row>
    <row r="1787" spans="9:10" ht="16.5" x14ac:dyDescent="0.2">
      <c r="I1787" s="14">
        <v>1783</v>
      </c>
      <c r="J1787" s="18">
        <f>INDEX(节奏规划!$C$6:$C$105,MATCH(I1787,节奏规划!$B$5:$B$105,1))</f>
        <v>5.5865921787709492E-4</v>
      </c>
    </row>
    <row r="1788" spans="9:10" ht="16.5" x14ac:dyDescent="0.2">
      <c r="I1788" s="14">
        <v>1784</v>
      </c>
      <c r="J1788" s="18">
        <f>INDEX(节奏规划!$C$6:$C$105,MATCH(I1788,节奏规划!$B$5:$B$105,1))</f>
        <v>5.5865921787709492E-4</v>
      </c>
    </row>
    <row r="1789" spans="9:10" ht="16.5" x14ac:dyDescent="0.2">
      <c r="I1789" s="14">
        <v>1785</v>
      </c>
      <c r="J1789" s="18">
        <f>INDEX(节奏规划!$C$6:$C$105,MATCH(I1789,节奏规划!$B$5:$B$105,1))</f>
        <v>5.5865921787709492E-4</v>
      </c>
    </row>
    <row r="1790" spans="9:10" ht="16.5" x14ac:dyDescent="0.2">
      <c r="I1790" s="14">
        <v>1786</v>
      </c>
      <c r="J1790" s="18">
        <f>INDEX(节奏规划!$C$6:$C$105,MATCH(I1790,节奏规划!$B$5:$B$105,1))</f>
        <v>5.5865921787709492E-4</v>
      </c>
    </row>
    <row r="1791" spans="9:10" ht="16.5" x14ac:dyDescent="0.2">
      <c r="I1791" s="14">
        <v>1787</v>
      </c>
      <c r="J1791" s="18">
        <f>INDEX(节奏规划!$C$6:$C$105,MATCH(I1791,节奏规划!$B$5:$B$105,1))</f>
        <v>5.5865921787709492E-4</v>
      </c>
    </row>
    <row r="1792" spans="9:10" ht="16.5" x14ac:dyDescent="0.2">
      <c r="I1792" s="14">
        <v>1788</v>
      </c>
      <c r="J1792" s="18">
        <f>INDEX(节奏规划!$C$6:$C$105,MATCH(I1792,节奏规划!$B$5:$B$105,1))</f>
        <v>5.5865921787709492E-4</v>
      </c>
    </row>
    <row r="1793" spans="9:10" ht="16.5" x14ac:dyDescent="0.2">
      <c r="I1793" s="14">
        <v>1789</v>
      </c>
      <c r="J1793" s="18">
        <f>INDEX(节奏规划!$C$6:$C$105,MATCH(I1793,节奏规划!$B$5:$B$105,1))</f>
        <v>5.5865921787709492E-4</v>
      </c>
    </row>
    <row r="1794" spans="9:10" ht="16.5" x14ac:dyDescent="0.2">
      <c r="I1794" s="14">
        <v>1790</v>
      </c>
      <c r="J1794" s="18">
        <f>INDEX(节奏规划!$C$6:$C$105,MATCH(I1794,节奏规划!$B$5:$B$105,1))</f>
        <v>5.5555555555555556E-4</v>
      </c>
    </row>
    <row r="1795" spans="9:10" ht="16.5" x14ac:dyDescent="0.2">
      <c r="I1795" s="14">
        <v>1791</v>
      </c>
      <c r="J1795" s="18">
        <f>INDEX(节奏规划!$C$6:$C$105,MATCH(I1795,节奏规划!$B$5:$B$105,1))</f>
        <v>5.5555555555555556E-4</v>
      </c>
    </row>
    <row r="1796" spans="9:10" ht="16.5" x14ac:dyDescent="0.2">
      <c r="I1796" s="14">
        <v>1792</v>
      </c>
      <c r="J1796" s="18">
        <f>INDEX(节奏规划!$C$6:$C$105,MATCH(I1796,节奏规划!$B$5:$B$105,1))</f>
        <v>5.5555555555555556E-4</v>
      </c>
    </row>
    <row r="1797" spans="9:10" ht="16.5" x14ac:dyDescent="0.2">
      <c r="I1797" s="14">
        <v>1793</v>
      </c>
      <c r="J1797" s="18">
        <f>INDEX(节奏规划!$C$6:$C$105,MATCH(I1797,节奏规划!$B$5:$B$105,1))</f>
        <v>5.5555555555555556E-4</v>
      </c>
    </row>
    <row r="1798" spans="9:10" ht="16.5" x14ac:dyDescent="0.2">
      <c r="I1798" s="14">
        <v>1794</v>
      </c>
      <c r="J1798" s="18">
        <f>INDEX(节奏规划!$C$6:$C$105,MATCH(I1798,节奏规划!$B$5:$B$105,1))</f>
        <v>5.5555555555555556E-4</v>
      </c>
    </row>
    <row r="1799" spans="9:10" ht="16.5" x14ac:dyDescent="0.2">
      <c r="I1799" s="14">
        <v>1795</v>
      </c>
      <c r="J1799" s="18">
        <f>INDEX(节奏规划!$C$6:$C$105,MATCH(I1799,节奏规划!$B$5:$B$105,1))</f>
        <v>5.5555555555555556E-4</v>
      </c>
    </row>
    <row r="1800" spans="9:10" ht="16.5" x14ac:dyDescent="0.2">
      <c r="I1800" s="14">
        <v>1796</v>
      </c>
      <c r="J1800" s="18">
        <f>INDEX(节奏规划!$C$6:$C$105,MATCH(I1800,节奏规划!$B$5:$B$105,1))</f>
        <v>5.5555555555555556E-4</v>
      </c>
    </row>
    <row r="1801" spans="9:10" ht="16.5" x14ac:dyDescent="0.2">
      <c r="I1801" s="14">
        <v>1797</v>
      </c>
      <c r="J1801" s="18">
        <f>INDEX(节奏规划!$C$6:$C$105,MATCH(I1801,节奏规划!$B$5:$B$105,1))</f>
        <v>5.5555555555555556E-4</v>
      </c>
    </row>
    <row r="1802" spans="9:10" ht="16.5" x14ac:dyDescent="0.2">
      <c r="I1802" s="14">
        <v>1798</v>
      </c>
      <c r="J1802" s="18">
        <f>INDEX(节奏规划!$C$6:$C$105,MATCH(I1802,节奏规划!$B$5:$B$105,1))</f>
        <v>5.5555555555555556E-4</v>
      </c>
    </row>
    <row r="1803" spans="9:10" ht="16.5" x14ac:dyDescent="0.2">
      <c r="I1803" s="14">
        <v>1799</v>
      </c>
      <c r="J1803" s="18">
        <f>INDEX(节奏规划!$C$6:$C$105,MATCH(I1803,节奏规划!$B$5:$B$105,1))</f>
        <v>5.5555555555555556E-4</v>
      </c>
    </row>
    <row r="1804" spans="9:10" ht="16.5" x14ac:dyDescent="0.2">
      <c r="I1804" s="14">
        <v>1800</v>
      </c>
      <c r="J1804" s="18">
        <f>INDEX(节奏规划!$C$6:$C$105,MATCH(I1804,节奏规划!$B$5:$B$105,1))</f>
        <v>5.5248618784530391E-4</v>
      </c>
    </row>
    <row r="1805" spans="9:10" ht="16.5" x14ac:dyDescent="0.2">
      <c r="I1805" s="14">
        <v>1801</v>
      </c>
      <c r="J1805" s="18">
        <f>INDEX(节奏规划!$C$6:$C$105,MATCH(I1805,节奏规划!$B$5:$B$105,1))</f>
        <v>5.5248618784530391E-4</v>
      </c>
    </row>
    <row r="1806" spans="9:10" ht="16.5" x14ac:dyDescent="0.2">
      <c r="I1806" s="14">
        <v>1802</v>
      </c>
      <c r="J1806" s="18">
        <f>INDEX(节奏规划!$C$6:$C$105,MATCH(I1806,节奏规划!$B$5:$B$105,1))</f>
        <v>5.5248618784530391E-4</v>
      </c>
    </row>
    <row r="1807" spans="9:10" ht="16.5" x14ac:dyDescent="0.2">
      <c r="I1807" s="14">
        <v>1803</v>
      </c>
      <c r="J1807" s="18">
        <f>INDEX(节奏规划!$C$6:$C$105,MATCH(I1807,节奏规划!$B$5:$B$105,1))</f>
        <v>5.5248618784530391E-4</v>
      </c>
    </row>
    <row r="1808" spans="9:10" ht="16.5" x14ac:dyDescent="0.2">
      <c r="I1808" s="14">
        <v>1804</v>
      </c>
      <c r="J1808" s="18">
        <f>INDEX(节奏规划!$C$6:$C$105,MATCH(I1808,节奏规划!$B$5:$B$105,1))</f>
        <v>5.5248618784530391E-4</v>
      </c>
    </row>
    <row r="1809" spans="9:10" ht="16.5" x14ac:dyDescent="0.2">
      <c r="I1809" s="14">
        <v>1805</v>
      </c>
      <c r="J1809" s="18">
        <f>INDEX(节奏规划!$C$6:$C$105,MATCH(I1809,节奏规划!$B$5:$B$105,1))</f>
        <v>5.5248618784530391E-4</v>
      </c>
    </row>
    <row r="1810" spans="9:10" ht="16.5" x14ac:dyDescent="0.2">
      <c r="I1810" s="14">
        <v>1806</v>
      </c>
      <c r="J1810" s="18">
        <f>INDEX(节奏规划!$C$6:$C$105,MATCH(I1810,节奏规划!$B$5:$B$105,1))</f>
        <v>5.5248618784530391E-4</v>
      </c>
    </row>
    <row r="1811" spans="9:10" ht="16.5" x14ac:dyDescent="0.2">
      <c r="I1811" s="14">
        <v>1807</v>
      </c>
      <c r="J1811" s="18">
        <f>INDEX(节奏规划!$C$6:$C$105,MATCH(I1811,节奏规划!$B$5:$B$105,1))</f>
        <v>5.5248618784530391E-4</v>
      </c>
    </row>
    <row r="1812" spans="9:10" ht="16.5" x14ac:dyDescent="0.2">
      <c r="I1812" s="14">
        <v>1808</v>
      </c>
      <c r="J1812" s="18">
        <f>INDEX(节奏规划!$C$6:$C$105,MATCH(I1812,节奏规划!$B$5:$B$105,1))</f>
        <v>5.5248618784530391E-4</v>
      </c>
    </row>
    <row r="1813" spans="9:10" ht="16.5" x14ac:dyDescent="0.2">
      <c r="I1813" s="14">
        <v>1809</v>
      </c>
      <c r="J1813" s="18">
        <f>INDEX(节奏规划!$C$6:$C$105,MATCH(I1813,节奏规划!$B$5:$B$105,1))</f>
        <v>5.5248618784530391E-4</v>
      </c>
    </row>
    <row r="1814" spans="9:10" ht="16.5" x14ac:dyDescent="0.2">
      <c r="I1814" s="14">
        <v>1810</v>
      </c>
      <c r="J1814" s="18">
        <f>INDEX(节奏规划!$C$6:$C$105,MATCH(I1814,节奏规划!$B$5:$B$105,1))</f>
        <v>5.4945054945054945E-4</v>
      </c>
    </row>
    <row r="1815" spans="9:10" ht="16.5" x14ac:dyDescent="0.2">
      <c r="I1815" s="14">
        <v>1811</v>
      </c>
      <c r="J1815" s="18">
        <f>INDEX(节奏规划!$C$6:$C$105,MATCH(I1815,节奏规划!$B$5:$B$105,1))</f>
        <v>5.4945054945054945E-4</v>
      </c>
    </row>
    <row r="1816" spans="9:10" ht="16.5" x14ac:dyDescent="0.2">
      <c r="I1816" s="14">
        <v>1812</v>
      </c>
      <c r="J1816" s="18">
        <f>INDEX(节奏规划!$C$6:$C$105,MATCH(I1816,节奏规划!$B$5:$B$105,1))</f>
        <v>5.4945054945054945E-4</v>
      </c>
    </row>
    <row r="1817" spans="9:10" ht="16.5" x14ac:dyDescent="0.2">
      <c r="I1817" s="14">
        <v>1813</v>
      </c>
      <c r="J1817" s="18">
        <f>INDEX(节奏规划!$C$6:$C$105,MATCH(I1817,节奏规划!$B$5:$B$105,1))</f>
        <v>5.4945054945054945E-4</v>
      </c>
    </row>
    <row r="1818" spans="9:10" ht="16.5" x14ac:dyDescent="0.2">
      <c r="I1818" s="14">
        <v>1814</v>
      </c>
      <c r="J1818" s="18">
        <f>INDEX(节奏规划!$C$6:$C$105,MATCH(I1818,节奏规划!$B$5:$B$105,1))</f>
        <v>5.4945054945054945E-4</v>
      </c>
    </row>
    <row r="1819" spans="9:10" ht="16.5" x14ac:dyDescent="0.2">
      <c r="I1819" s="14">
        <v>1815</v>
      </c>
      <c r="J1819" s="18">
        <f>INDEX(节奏规划!$C$6:$C$105,MATCH(I1819,节奏规划!$B$5:$B$105,1))</f>
        <v>5.4945054945054945E-4</v>
      </c>
    </row>
    <row r="1820" spans="9:10" ht="16.5" x14ac:dyDescent="0.2">
      <c r="I1820" s="14">
        <v>1816</v>
      </c>
      <c r="J1820" s="18">
        <f>INDEX(节奏规划!$C$6:$C$105,MATCH(I1820,节奏规划!$B$5:$B$105,1))</f>
        <v>5.4945054945054945E-4</v>
      </c>
    </row>
    <row r="1821" spans="9:10" ht="16.5" x14ac:dyDescent="0.2">
      <c r="I1821" s="14">
        <v>1817</v>
      </c>
      <c r="J1821" s="18">
        <f>INDEX(节奏规划!$C$6:$C$105,MATCH(I1821,节奏规划!$B$5:$B$105,1))</f>
        <v>5.4945054945054945E-4</v>
      </c>
    </row>
    <row r="1822" spans="9:10" ht="16.5" x14ac:dyDescent="0.2">
      <c r="I1822" s="14">
        <v>1818</v>
      </c>
      <c r="J1822" s="18">
        <f>INDEX(节奏规划!$C$6:$C$105,MATCH(I1822,节奏规划!$B$5:$B$105,1))</f>
        <v>5.4945054945054945E-4</v>
      </c>
    </row>
    <row r="1823" spans="9:10" ht="16.5" x14ac:dyDescent="0.2">
      <c r="I1823" s="14">
        <v>1819</v>
      </c>
      <c r="J1823" s="18">
        <f>INDEX(节奏规划!$C$6:$C$105,MATCH(I1823,节奏规划!$B$5:$B$105,1))</f>
        <v>5.4945054945054945E-4</v>
      </c>
    </row>
    <row r="1824" spans="9:10" ht="16.5" x14ac:dyDescent="0.2">
      <c r="I1824" s="14">
        <v>1820</v>
      </c>
      <c r="J1824" s="18">
        <f>INDEX(节奏规划!$C$6:$C$105,MATCH(I1824,节奏规划!$B$5:$B$105,1))</f>
        <v>5.4644808743169399E-4</v>
      </c>
    </row>
    <row r="1825" spans="9:10" ht="16.5" x14ac:dyDescent="0.2">
      <c r="I1825" s="14">
        <v>1821</v>
      </c>
      <c r="J1825" s="18">
        <f>INDEX(节奏规划!$C$6:$C$105,MATCH(I1825,节奏规划!$B$5:$B$105,1))</f>
        <v>5.4644808743169399E-4</v>
      </c>
    </row>
    <row r="1826" spans="9:10" ht="16.5" x14ac:dyDescent="0.2">
      <c r="I1826" s="14">
        <v>1822</v>
      </c>
      <c r="J1826" s="18">
        <f>INDEX(节奏规划!$C$6:$C$105,MATCH(I1826,节奏规划!$B$5:$B$105,1))</f>
        <v>5.4644808743169399E-4</v>
      </c>
    </row>
    <row r="1827" spans="9:10" ht="16.5" x14ac:dyDescent="0.2">
      <c r="I1827" s="14">
        <v>1823</v>
      </c>
      <c r="J1827" s="18">
        <f>INDEX(节奏规划!$C$6:$C$105,MATCH(I1827,节奏规划!$B$5:$B$105,1))</f>
        <v>5.4644808743169399E-4</v>
      </c>
    </row>
    <row r="1828" spans="9:10" ht="16.5" x14ac:dyDescent="0.2">
      <c r="I1828" s="14">
        <v>1824</v>
      </c>
      <c r="J1828" s="18">
        <f>INDEX(节奏规划!$C$6:$C$105,MATCH(I1828,节奏规划!$B$5:$B$105,1))</f>
        <v>5.4644808743169399E-4</v>
      </c>
    </row>
    <row r="1829" spans="9:10" ht="16.5" x14ac:dyDescent="0.2">
      <c r="I1829" s="14">
        <v>1825</v>
      </c>
      <c r="J1829" s="18">
        <f>INDEX(节奏规划!$C$6:$C$105,MATCH(I1829,节奏规划!$B$5:$B$105,1))</f>
        <v>5.4644808743169399E-4</v>
      </c>
    </row>
    <row r="1830" spans="9:10" ht="16.5" x14ac:dyDescent="0.2">
      <c r="I1830" s="14">
        <v>1826</v>
      </c>
      <c r="J1830" s="18">
        <f>INDEX(节奏规划!$C$6:$C$105,MATCH(I1830,节奏规划!$B$5:$B$105,1))</f>
        <v>5.4644808743169399E-4</v>
      </c>
    </row>
    <row r="1831" spans="9:10" ht="16.5" x14ac:dyDescent="0.2">
      <c r="I1831" s="14">
        <v>1827</v>
      </c>
      <c r="J1831" s="18">
        <f>INDEX(节奏规划!$C$6:$C$105,MATCH(I1831,节奏规划!$B$5:$B$105,1))</f>
        <v>5.4644808743169399E-4</v>
      </c>
    </row>
    <row r="1832" spans="9:10" ht="16.5" x14ac:dyDescent="0.2">
      <c r="I1832" s="14">
        <v>1828</v>
      </c>
      <c r="J1832" s="18">
        <f>INDEX(节奏规划!$C$6:$C$105,MATCH(I1832,节奏规划!$B$5:$B$105,1))</f>
        <v>5.4644808743169399E-4</v>
      </c>
    </row>
    <row r="1833" spans="9:10" ht="16.5" x14ac:dyDescent="0.2">
      <c r="I1833" s="14">
        <v>1829</v>
      </c>
      <c r="J1833" s="18">
        <f>INDEX(节奏规划!$C$6:$C$105,MATCH(I1833,节奏规划!$B$5:$B$105,1))</f>
        <v>5.4644808743169399E-4</v>
      </c>
    </row>
    <row r="1834" spans="9:10" ht="16.5" x14ac:dyDescent="0.2">
      <c r="I1834" s="14">
        <v>1830</v>
      </c>
      <c r="J1834" s="18">
        <f>INDEX(节奏规划!$C$6:$C$105,MATCH(I1834,节奏规划!$B$5:$B$105,1))</f>
        <v>5.4347826086956522E-4</v>
      </c>
    </row>
    <row r="1835" spans="9:10" ht="16.5" x14ac:dyDescent="0.2">
      <c r="I1835" s="14">
        <v>1831</v>
      </c>
      <c r="J1835" s="18">
        <f>INDEX(节奏规划!$C$6:$C$105,MATCH(I1835,节奏规划!$B$5:$B$105,1))</f>
        <v>5.4347826086956522E-4</v>
      </c>
    </row>
    <row r="1836" spans="9:10" ht="16.5" x14ac:dyDescent="0.2">
      <c r="I1836" s="14">
        <v>1832</v>
      </c>
      <c r="J1836" s="18">
        <f>INDEX(节奏规划!$C$6:$C$105,MATCH(I1836,节奏规划!$B$5:$B$105,1))</f>
        <v>5.4347826086956522E-4</v>
      </c>
    </row>
    <row r="1837" spans="9:10" ht="16.5" x14ac:dyDescent="0.2">
      <c r="I1837" s="14">
        <v>1833</v>
      </c>
      <c r="J1837" s="18">
        <f>INDEX(节奏规划!$C$6:$C$105,MATCH(I1837,节奏规划!$B$5:$B$105,1))</f>
        <v>5.4347826086956522E-4</v>
      </c>
    </row>
    <row r="1838" spans="9:10" ht="16.5" x14ac:dyDescent="0.2">
      <c r="I1838" s="14">
        <v>1834</v>
      </c>
      <c r="J1838" s="18">
        <f>INDEX(节奏规划!$C$6:$C$105,MATCH(I1838,节奏规划!$B$5:$B$105,1))</f>
        <v>5.4347826086956522E-4</v>
      </c>
    </row>
    <row r="1839" spans="9:10" ht="16.5" x14ac:dyDescent="0.2">
      <c r="I1839" s="14">
        <v>1835</v>
      </c>
      <c r="J1839" s="18">
        <f>INDEX(节奏规划!$C$6:$C$105,MATCH(I1839,节奏规划!$B$5:$B$105,1))</f>
        <v>5.4347826086956522E-4</v>
      </c>
    </row>
    <row r="1840" spans="9:10" ht="16.5" x14ac:dyDescent="0.2">
      <c r="I1840" s="14">
        <v>1836</v>
      </c>
      <c r="J1840" s="18">
        <f>INDEX(节奏规划!$C$6:$C$105,MATCH(I1840,节奏规划!$B$5:$B$105,1))</f>
        <v>5.4347826086956522E-4</v>
      </c>
    </row>
    <row r="1841" spans="9:10" ht="16.5" x14ac:dyDescent="0.2">
      <c r="I1841" s="14">
        <v>1837</v>
      </c>
      <c r="J1841" s="18">
        <f>INDEX(节奏规划!$C$6:$C$105,MATCH(I1841,节奏规划!$B$5:$B$105,1))</f>
        <v>5.4347826086956522E-4</v>
      </c>
    </row>
    <row r="1842" spans="9:10" ht="16.5" x14ac:dyDescent="0.2">
      <c r="I1842" s="14">
        <v>1838</v>
      </c>
      <c r="J1842" s="18">
        <f>INDEX(节奏规划!$C$6:$C$105,MATCH(I1842,节奏规划!$B$5:$B$105,1))</f>
        <v>5.4347826086956522E-4</v>
      </c>
    </row>
    <row r="1843" spans="9:10" ht="16.5" x14ac:dyDescent="0.2">
      <c r="I1843" s="14">
        <v>1839</v>
      </c>
      <c r="J1843" s="18">
        <f>INDEX(节奏规划!$C$6:$C$105,MATCH(I1843,节奏规划!$B$5:$B$105,1))</f>
        <v>5.4347826086956522E-4</v>
      </c>
    </row>
    <row r="1844" spans="9:10" ht="16.5" x14ac:dyDescent="0.2">
      <c r="I1844" s="14">
        <v>1840</v>
      </c>
      <c r="J1844" s="18">
        <f>INDEX(节奏规划!$C$6:$C$105,MATCH(I1844,节奏规划!$B$5:$B$105,1))</f>
        <v>5.4054054054054055E-4</v>
      </c>
    </row>
    <row r="1845" spans="9:10" ht="16.5" x14ac:dyDescent="0.2">
      <c r="I1845" s="14">
        <v>1841</v>
      </c>
      <c r="J1845" s="18">
        <f>INDEX(节奏规划!$C$6:$C$105,MATCH(I1845,节奏规划!$B$5:$B$105,1))</f>
        <v>5.4054054054054055E-4</v>
      </c>
    </row>
    <row r="1846" spans="9:10" ht="16.5" x14ac:dyDescent="0.2">
      <c r="I1846" s="14">
        <v>1842</v>
      </c>
      <c r="J1846" s="18">
        <f>INDEX(节奏规划!$C$6:$C$105,MATCH(I1846,节奏规划!$B$5:$B$105,1))</f>
        <v>5.4054054054054055E-4</v>
      </c>
    </row>
    <row r="1847" spans="9:10" ht="16.5" x14ac:dyDescent="0.2">
      <c r="I1847" s="14">
        <v>1843</v>
      </c>
      <c r="J1847" s="18">
        <f>INDEX(节奏规划!$C$6:$C$105,MATCH(I1847,节奏规划!$B$5:$B$105,1))</f>
        <v>5.4054054054054055E-4</v>
      </c>
    </row>
    <row r="1848" spans="9:10" ht="16.5" x14ac:dyDescent="0.2">
      <c r="I1848" s="14">
        <v>1844</v>
      </c>
      <c r="J1848" s="18">
        <f>INDEX(节奏规划!$C$6:$C$105,MATCH(I1848,节奏规划!$B$5:$B$105,1))</f>
        <v>5.4054054054054055E-4</v>
      </c>
    </row>
    <row r="1849" spans="9:10" ht="16.5" x14ac:dyDescent="0.2">
      <c r="I1849" s="14">
        <v>1845</v>
      </c>
      <c r="J1849" s="18">
        <f>INDEX(节奏规划!$C$6:$C$105,MATCH(I1849,节奏规划!$B$5:$B$105,1))</f>
        <v>5.4054054054054055E-4</v>
      </c>
    </row>
    <row r="1850" spans="9:10" ht="16.5" x14ac:dyDescent="0.2">
      <c r="I1850" s="14">
        <v>1846</v>
      </c>
      <c r="J1850" s="18">
        <f>INDEX(节奏规划!$C$6:$C$105,MATCH(I1850,节奏规划!$B$5:$B$105,1))</f>
        <v>5.4054054054054055E-4</v>
      </c>
    </row>
    <row r="1851" spans="9:10" ht="16.5" x14ac:dyDescent="0.2">
      <c r="I1851" s="14">
        <v>1847</v>
      </c>
      <c r="J1851" s="18">
        <f>INDEX(节奏规划!$C$6:$C$105,MATCH(I1851,节奏规划!$B$5:$B$105,1))</f>
        <v>5.4054054054054055E-4</v>
      </c>
    </row>
    <row r="1852" spans="9:10" ht="16.5" x14ac:dyDescent="0.2">
      <c r="I1852" s="14">
        <v>1848</v>
      </c>
      <c r="J1852" s="18">
        <f>INDEX(节奏规划!$C$6:$C$105,MATCH(I1852,节奏规划!$B$5:$B$105,1))</f>
        <v>5.4054054054054055E-4</v>
      </c>
    </row>
    <row r="1853" spans="9:10" ht="16.5" x14ac:dyDescent="0.2">
      <c r="I1853" s="14">
        <v>1849</v>
      </c>
      <c r="J1853" s="18">
        <f>INDEX(节奏规划!$C$6:$C$105,MATCH(I1853,节奏规划!$B$5:$B$105,1))</f>
        <v>5.4054054054054055E-4</v>
      </c>
    </row>
    <row r="1854" spans="9:10" ht="16.5" x14ac:dyDescent="0.2">
      <c r="I1854" s="14">
        <v>1850</v>
      </c>
      <c r="J1854" s="18">
        <f>INDEX(节奏规划!$C$6:$C$105,MATCH(I1854,节奏规划!$B$5:$B$105,1))</f>
        <v>5.3763440860215054E-4</v>
      </c>
    </row>
    <row r="1855" spans="9:10" ht="16.5" x14ac:dyDescent="0.2">
      <c r="I1855" s="14">
        <v>1851</v>
      </c>
      <c r="J1855" s="18">
        <f>INDEX(节奏规划!$C$6:$C$105,MATCH(I1855,节奏规划!$B$5:$B$105,1))</f>
        <v>5.3763440860215054E-4</v>
      </c>
    </row>
    <row r="1856" spans="9:10" ht="16.5" x14ac:dyDescent="0.2">
      <c r="I1856" s="14">
        <v>1852</v>
      </c>
      <c r="J1856" s="18">
        <f>INDEX(节奏规划!$C$6:$C$105,MATCH(I1856,节奏规划!$B$5:$B$105,1))</f>
        <v>5.3763440860215054E-4</v>
      </c>
    </row>
    <row r="1857" spans="9:10" ht="16.5" x14ac:dyDescent="0.2">
      <c r="I1857" s="14">
        <v>1853</v>
      </c>
      <c r="J1857" s="18">
        <f>INDEX(节奏规划!$C$6:$C$105,MATCH(I1857,节奏规划!$B$5:$B$105,1))</f>
        <v>5.3763440860215054E-4</v>
      </c>
    </row>
    <row r="1858" spans="9:10" ht="16.5" x14ac:dyDescent="0.2">
      <c r="I1858" s="14">
        <v>1854</v>
      </c>
      <c r="J1858" s="18">
        <f>INDEX(节奏规划!$C$6:$C$105,MATCH(I1858,节奏规划!$B$5:$B$105,1))</f>
        <v>5.3763440860215054E-4</v>
      </c>
    </row>
    <row r="1859" spans="9:10" ht="16.5" x14ac:dyDescent="0.2">
      <c r="I1859" s="14">
        <v>1855</v>
      </c>
      <c r="J1859" s="18">
        <f>INDEX(节奏规划!$C$6:$C$105,MATCH(I1859,节奏规划!$B$5:$B$105,1))</f>
        <v>5.3763440860215054E-4</v>
      </c>
    </row>
    <row r="1860" spans="9:10" ht="16.5" x14ac:dyDescent="0.2">
      <c r="I1860" s="14">
        <v>1856</v>
      </c>
      <c r="J1860" s="18">
        <f>INDEX(节奏规划!$C$6:$C$105,MATCH(I1860,节奏规划!$B$5:$B$105,1))</f>
        <v>5.3763440860215054E-4</v>
      </c>
    </row>
    <row r="1861" spans="9:10" ht="16.5" x14ac:dyDescent="0.2">
      <c r="I1861" s="14">
        <v>1857</v>
      </c>
      <c r="J1861" s="18">
        <f>INDEX(节奏规划!$C$6:$C$105,MATCH(I1861,节奏规划!$B$5:$B$105,1))</f>
        <v>5.3763440860215054E-4</v>
      </c>
    </row>
    <row r="1862" spans="9:10" ht="16.5" x14ac:dyDescent="0.2">
      <c r="I1862" s="14">
        <v>1858</v>
      </c>
      <c r="J1862" s="18">
        <f>INDEX(节奏规划!$C$6:$C$105,MATCH(I1862,节奏规划!$B$5:$B$105,1))</f>
        <v>5.3763440860215054E-4</v>
      </c>
    </row>
    <row r="1863" spans="9:10" ht="16.5" x14ac:dyDescent="0.2">
      <c r="I1863" s="14">
        <v>1859</v>
      </c>
      <c r="J1863" s="18">
        <f>INDEX(节奏规划!$C$6:$C$105,MATCH(I1863,节奏规划!$B$5:$B$105,1))</f>
        <v>5.3763440860215054E-4</v>
      </c>
    </row>
    <row r="1864" spans="9:10" ht="16.5" x14ac:dyDescent="0.2">
      <c r="I1864" s="14">
        <v>1860</v>
      </c>
      <c r="J1864" s="18">
        <f>INDEX(节奏规划!$C$6:$C$105,MATCH(I1864,节奏规划!$B$5:$B$105,1))</f>
        <v>5.3475935828877007E-4</v>
      </c>
    </row>
    <row r="1865" spans="9:10" ht="16.5" x14ac:dyDescent="0.2">
      <c r="I1865" s="14">
        <v>1861</v>
      </c>
      <c r="J1865" s="18">
        <f>INDEX(节奏规划!$C$6:$C$105,MATCH(I1865,节奏规划!$B$5:$B$105,1))</f>
        <v>5.3475935828877007E-4</v>
      </c>
    </row>
    <row r="1866" spans="9:10" ht="16.5" x14ac:dyDescent="0.2">
      <c r="I1866" s="14">
        <v>1862</v>
      </c>
      <c r="J1866" s="18">
        <f>INDEX(节奏规划!$C$6:$C$105,MATCH(I1866,节奏规划!$B$5:$B$105,1))</f>
        <v>5.3475935828877007E-4</v>
      </c>
    </row>
    <row r="1867" spans="9:10" ht="16.5" x14ac:dyDescent="0.2">
      <c r="I1867" s="14">
        <v>1863</v>
      </c>
      <c r="J1867" s="18">
        <f>INDEX(节奏规划!$C$6:$C$105,MATCH(I1867,节奏规划!$B$5:$B$105,1))</f>
        <v>5.3475935828877007E-4</v>
      </c>
    </row>
    <row r="1868" spans="9:10" ht="16.5" x14ac:dyDescent="0.2">
      <c r="I1868" s="14">
        <v>1864</v>
      </c>
      <c r="J1868" s="18">
        <f>INDEX(节奏规划!$C$6:$C$105,MATCH(I1868,节奏规划!$B$5:$B$105,1))</f>
        <v>5.3475935828877007E-4</v>
      </c>
    </row>
    <row r="1869" spans="9:10" ht="16.5" x14ac:dyDescent="0.2">
      <c r="I1869" s="14">
        <v>1865</v>
      </c>
      <c r="J1869" s="18">
        <f>INDEX(节奏规划!$C$6:$C$105,MATCH(I1869,节奏规划!$B$5:$B$105,1))</f>
        <v>5.3475935828877007E-4</v>
      </c>
    </row>
    <row r="1870" spans="9:10" ht="16.5" x14ac:dyDescent="0.2">
      <c r="I1870" s="14">
        <v>1866</v>
      </c>
      <c r="J1870" s="18">
        <f>INDEX(节奏规划!$C$6:$C$105,MATCH(I1870,节奏规划!$B$5:$B$105,1))</f>
        <v>5.3475935828877007E-4</v>
      </c>
    </row>
    <row r="1871" spans="9:10" ht="16.5" x14ac:dyDescent="0.2">
      <c r="I1871" s="14">
        <v>1867</v>
      </c>
      <c r="J1871" s="18">
        <f>INDEX(节奏规划!$C$6:$C$105,MATCH(I1871,节奏规划!$B$5:$B$105,1))</f>
        <v>5.3475935828877007E-4</v>
      </c>
    </row>
    <row r="1872" spans="9:10" ht="16.5" x14ac:dyDescent="0.2">
      <c r="I1872" s="14">
        <v>1868</v>
      </c>
      <c r="J1872" s="18">
        <f>INDEX(节奏规划!$C$6:$C$105,MATCH(I1872,节奏规划!$B$5:$B$105,1))</f>
        <v>5.3475935828877007E-4</v>
      </c>
    </row>
    <row r="1873" spans="9:10" ht="16.5" x14ac:dyDescent="0.2">
      <c r="I1873" s="14">
        <v>1869</v>
      </c>
      <c r="J1873" s="18">
        <f>INDEX(节奏规划!$C$6:$C$105,MATCH(I1873,节奏规划!$B$5:$B$105,1))</f>
        <v>5.3475935828877007E-4</v>
      </c>
    </row>
    <row r="1874" spans="9:10" ht="16.5" x14ac:dyDescent="0.2">
      <c r="I1874" s="14">
        <v>1870</v>
      </c>
      <c r="J1874" s="18">
        <f>INDEX(节奏规划!$C$6:$C$105,MATCH(I1874,节奏规划!$B$5:$B$105,1))</f>
        <v>5.3191489361702129E-4</v>
      </c>
    </row>
    <row r="1875" spans="9:10" ht="16.5" x14ac:dyDescent="0.2">
      <c r="I1875" s="14">
        <v>1871</v>
      </c>
      <c r="J1875" s="18">
        <f>INDEX(节奏规划!$C$6:$C$105,MATCH(I1875,节奏规划!$B$5:$B$105,1))</f>
        <v>5.3191489361702129E-4</v>
      </c>
    </row>
    <row r="1876" spans="9:10" ht="16.5" x14ac:dyDescent="0.2">
      <c r="I1876" s="14">
        <v>1872</v>
      </c>
      <c r="J1876" s="18">
        <f>INDEX(节奏规划!$C$6:$C$105,MATCH(I1876,节奏规划!$B$5:$B$105,1))</f>
        <v>5.3191489361702129E-4</v>
      </c>
    </row>
    <row r="1877" spans="9:10" ht="16.5" x14ac:dyDescent="0.2">
      <c r="I1877" s="14">
        <v>1873</v>
      </c>
      <c r="J1877" s="18">
        <f>INDEX(节奏规划!$C$6:$C$105,MATCH(I1877,节奏规划!$B$5:$B$105,1))</f>
        <v>5.3191489361702129E-4</v>
      </c>
    </row>
    <row r="1878" spans="9:10" ht="16.5" x14ac:dyDescent="0.2">
      <c r="I1878" s="14">
        <v>1874</v>
      </c>
      <c r="J1878" s="18">
        <f>INDEX(节奏规划!$C$6:$C$105,MATCH(I1878,节奏规划!$B$5:$B$105,1))</f>
        <v>5.3191489361702129E-4</v>
      </c>
    </row>
    <row r="1879" spans="9:10" ht="16.5" x14ac:dyDescent="0.2">
      <c r="I1879" s="14">
        <v>1875</v>
      </c>
      <c r="J1879" s="18">
        <f>INDEX(节奏规划!$C$6:$C$105,MATCH(I1879,节奏规划!$B$5:$B$105,1))</f>
        <v>5.3191489361702129E-4</v>
      </c>
    </row>
    <row r="1880" spans="9:10" ht="16.5" x14ac:dyDescent="0.2">
      <c r="I1880" s="14">
        <v>1876</v>
      </c>
      <c r="J1880" s="18">
        <f>INDEX(节奏规划!$C$6:$C$105,MATCH(I1880,节奏规划!$B$5:$B$105,1))</f>
        <v>5.3191489361702129E-4</v>
      </c>
    </row>
    <row r="1881" spans="9:10" ht="16.5" x14ac:dyDescent="0.2">
      <c r="I1881" s="14">
        <v>1877</v>
      </c>
      <c r="J1881" s="18">
        <f>INDEX(节奏规划!$C$6:$C$105,MATCH(I1881,节奏规划!$B$5:$B$105,1))</f>
        <v>5.3191489361702129E-4</v>
      </c>
    </row>
    <row r="1882" spans="9:10" ht="16.5" x14ac:dyDescent="0.2">
      <c r="I1882" s="14">
        <v>1878</v>
      </c>
      <c r="J1882" s="18">
        <f>INDEX(节奏规划!$C$6:$C$105,MATCH(I1882,节奏规划!$B$5:$B$105,1))</f>
        <v>5.3191489361702129E-4</v>
      </c>
    </row>
    <row r="1883" spans="9:10" ht="16.5" x14ac:dyDescent="0.2">
      <c r="I1883" s="14">
        <v>1879</v>
      </c>
      <c r="J1883" s="18">
        <f>INDEX(节奏规划!$C$6:$C$105,MATCH(I1883,节奏规划!$B$5:$B$105,1))</f>
        <v>5.3191489361702129E-4</v>
      </c>
    </row>
    <row r="1884" spans="9:10" ht="16.5" x14ac:dyDescent="0.2">
      <c r="I1884" s="14">
        <v>1880</v>
      </c>
      <c r="J1884" s="18">
        <f>INDEX(节奏规划!$C$6:$C$105,MATCH(I1884,节奏规划!$B$5:$B$105,1))</f>
        <v>5.2910052910052914E-4</v>
      </c>
    </row>
    <row r="1885" spans="9:10" ht="16.5" x14ac:dyDescent="0.2">
      <c r="I1885" s="14">
        <v>1881</v>
      </c>
      <c r="J1885" s="18">
        <f>INDEX(节奏规划!$C$6:$C$105,MATCH(I1885,节奏规划!$B$5:$B$105,1))</f>
        <v>5.2910052910052914E-4</v>
      </c>
    </row>
    <row r="1886" spans="9:10" ht="16.5" x14ac:dyDescent="0.2">
      <c r="I1886" s="14">
        <v>1882</v>
      </c>
      <c r="J1886" s="18">
        <f>INDEX(节奏规划!$C$6:$C$105,MATCH(I1886,节奏规划!$B$5:$B$105,1))</f>
        <v>5.2910052910052914E-4</v>
      </c>
    </row>
    <row r="1887" spans="9:10" ht="16.5" x14ac:dyDescent="0.2">
      <c r="I1887" s="14">
        <v>1883</v>
      </c>
      <c r="J1887" s="18">
        <f>INDEX(节奏规划!$C$6:$C$105,MATCH(I1887,节奏规划!$B$5:$B$105,1))</f>
        <v>5.2910052910052914E-4</v>
      </c>
    </row>
    <row r="1888" spans="9:10" ht="16.5" x14ac:dyDescent="0.2">
      <c r="I1888" s="14">
        <v>1884</v>
      </c>
      <c r="J1888" s="18">
        <f>INDEX(节奏规划!$C$6:$C$105,MATCH(I1888,节奏规划!$B$5:$B$105,1))</f>
        <v>5.2910052910052914E-4</v>
      </c>
    </row>
    <row r="1889" spans="9:10" ht="16.5" x14ac:dyDescent="0.2">
      <c r="I1889" s="14">
        <v>1885</v>
      </c>
      <c r="J1889" s="18">
        <f>INDEX(节奏规划!$C$6:$C$105,MATCH(I1889,节奏规划!$B$5:$B$105,1))</f>
        <v>5.2910052910052914E-4</v>
      </c>
    </row>
    <row r="1890" spans="9:10" ht="16.5" x14ac:dyDescent="0.2">
      <c r="I1890" s="14">
        <v>1886</v>
      </c>
      <c r="J1890" s="18">
        <f>INDEX(节奏规划!$C$6:$C$105,MATCH(I1890,节奏规划!$B$5:$B$105,1))</f>
        <v>5.2910052910052914E-4</v>
      </c>
    </row>
    <row r="1891" spans="9:10" ht="16.5" x14ac:dyDescent="0.2">
      <c r="I1891" s="14">
        <v>1887</v>
      </c>
      <c r="J1891" s="18">
        <f>INDEX(节奏规划!$C$6:$C$105,MATCH(I1891,节奏规划!$B$5:$B$105,1))</f>
        <v>5.2910052910052914E-4</v>
      </c>
    </row>
    <row r="1892" spans="9:10" ht="16.5" x14ac:dyDescent="0.2">
      <c r="I1892" s="14">
        <v>1888</v>
      </c>
      <c r="J1892" s="18">
        <f>INDEX(节奏规划!$C$6:$C$105,MATCH(I1892,节奏规划!$B$5:$B$105,1))</f>
        <v>5.2910052910052914E-4</v>
      </c>
    </row>
    <row r="1893" spans="9:10" ht="16.5" x14ac:dyDescent="0.2">
      <c r="I1893" s="14">
        <v>1889</v>
      </c>
      <c r="J1893" s="18">
        <f>INDEX(节奏规划!$C$6:$C$105,MATCH(I1893,节奏规划!$B$5:$B$105,1))</f>
        <v>5.2910052910052914E-4</v>
      </c>
    </row>
    <row r="1894" spans="9:10" ht="16.5" x14ac:dyDescent="0.2">
      <c r="I1894" s="14">
        <v>1890</v>
      </c>
      <c r="J1894" s="18">
        <f>INDEX(节奏规划!$C$6:$C$105,MATCH(I1894,节奏规划!$B$5:$B$105,1))</f>
        <v>5.263157894736842E-4</v>
      </c>
    </row>
    <row r="1895" spans="9:10" ht="16.5" x14ac:dyDescent="0.2">
      <c r="I1895" s="14">
        <v>1891</v>
      </c>
      <c r="J1895" s="18">
        <f>INDEX(节奏规划!$C$6:$C$105,MATCH(I1895,节奏规划!$B$5:$B$105,1))</f>
        <v>5.263157894736842E-4</v>
      </c>
    </row>
    <row r="1896" spans="9:10" ht="16.5" x14ac:dyDescent="0.2">
      <c r="I1896" s="14">
        <v>1892</v>
      </c>
      <c r="J1896" s="18">
        <f>INDEX(节奏规划!$C$6:$C$105,MATCH(I1896,节奏规划!$B$5:$B$105,1))</f>
        <v>5.263157894736842E-4</v>
      </c>
    </row>
    <row r="1897" spans="9:10" ht="16.5" x14ac:dyDescent="0.2">
      <c r="I1897" s="14">
        <v>1893</v>
      </c>
      <c r="J1897" s="18">
        <f>INDEX(节奏规划!$C$6:$C$105,MATCH(I1897,节奏规划!$B$5:$B$105,1))</f>
        <v>5.263157894736842E-4</v>
      </c>
    </row>
    <row r="1898" spans="9:10" ht="16.5" x14ac:dyDescent="0.2">
      <c r="I1898" s="14">
        <v>1894</v>
      </c>
      <c r="J1898" s="18">
        <f>INDEX(节奏规划!$C$6:$C$105,MATCH(I1898,节奏规划!$B$5:$B$105,1))</f>
        <v>5.263157894736842E-4</v>
      </c>
    </row>
    <row r="1899" spans="9:10" ht="16.5" x14ac:dyDescent="0.2">
      <c r="I1899" s="14">
        <v>1895</v>
      </c>
      <c r="J1899" s="18">
        <f>INDEX(节奏规划!$C$6:$C$105,MATCH(I1899,节奏规划!$B$5:$B$105,1))</f>
        <v>5.263157894736842E-4</v>
      </c>
    </row>
    <row r="1900" spans="9:10" ht="16.5" x14ac:dyDescent="0.2">
      <c r="I1900" s="14">
        <v>1896</v>
      </c>
      <c r="J1900" s="18">
        <f>INDEX(节奏规划!$C$6:$C$105,MATCH(I1900,节奏规划!$B$5:$B$105,1))</f>
        <v>5.263157894736842E-4</v>
      </c>
    </row>
    <row r="1901" spans="9:10" ht="16.5" x14ac:dyDescent="0.2">
      <c r="I1901" s="14">
        <v>1897</v>
      </c>
      <c r="J1901" s="18">
        <f>INDEX(节奏规划!$C$6:$C$105,MATCH(I1901,节奏规划!$B$5:$B$105,1))</f>
        <v>5.263157894736842E-4</v>
      </c>
    </row>
    <row r="1902" spans="9:10" ht="16.5" x14ac:dyDescent="0.2">
      <c r="I1902" s="14">
        <v>1898</v>
      </c>
      <c r="J1902" s="18">
        <f>INDEX(节奏规划!$C$6:$C$105,MATCH(I1902,节奏规划!$B$5:$B$105,1))</f>
        <v>5.263157894736842E-4</v>
      </c>
    </row>
    <row r="1903" spans="9:10" ht="16.5" x14ac:dyDescent="0.2">
      <c r="I1903" s="14">
        <v>1899</v>
      </c>
      <c r="J1903" s="18">
        <f>INDEX(节奏规划!$C$6:$C$105,MATCH(I1903,节奏规划!$B$5:$B$105,1))</f>
        <v>5.263157894736842E-4</v>
      </c>
    </row>
    <row r="1904" spans="9:10" ht="16.5" x14ac:dyDescent="0.2">
      <c r="I1904" s="14">
        <v>1900</v>
      </c>
      <c r="J1904" s="18">
        <f>INDEX(节奏规划!$C$6:$C$105,MATCH(I1904,节奏规划!$B$5:$B$105,1))</f>
        <v>5.2356020942408382E-4</v>
      </c>
    </row>
    <row r="1905" spans="9:10" ht="16.5" x14ac:dyDescent="0.2">
      <c r="I1905" s="14">
        <v>1901</v>
      </c>
      <c r="J1905" s="18">
        <f>INDEX(节奏规划!$C$6:$C$105,MATCH(I1905,节奏规划!$B$5:$B$105,1))</f>
        <v>5.2356020942408382E-4</v>
      </c>
    </row>
    <row r="1906" spans="9:10" ht="16.5" x14ac:dyDescent="0.2">
      <c r="I1906" s="14">
        <v>1902</v>
      </c>
      <c r="J1906" s="18">
        <f>INDEX(节奏规划!$C$6:$C$105,MATCH(I1906,节奏规划!$B$5:$B$105,1))</f>
        <v>5.2356020942408382E-4</v>
      </c>
    </row>
    <row r="1907" spans="9:10" ht="16.5" x14ac:dyDescent="0.2">
      <c r="I1907" s="14">
        <v>1903</v>
      </c>
      <c r="J1907" s="18">
        <f>INDEX(节奏规划!$C$6:$C$105,MATCH(I1907,节奏规划!$B$5:$B$105,1))</f>
        <v>5.2356020942408382E-4</v>
      </c>
    </row>
    <row r="1908" spans="9:10" ht="16.5" x14ac:dyDescent="0.2">
      <c r="I1908" s="14">
        <v>1904</v>
      </c>
      <c r="J1908" s="18">
        <f>INDEX(节奏规划!$C$6:$C$105,MATCH(I1908,节奏规划!$B$5:$B$105,1))</f>
        <v>5.2356020942408382E-4</v>
      </c>
    </row>
    <row r="1909" spans="9:10" ht="16.5" x14ac:dyDescent="0.2">
      <c r="I1909" s="14">
        <v>1905</v>
      </c>
      <c r="J1909" s="18">
        <f>INDEX(节奏规划!$C$6:$C$105,MATCH(I1909,节奏规划!$B$5:$B$105,1))</f>
        <v>5.2356020942408382E-4</v>
      </c>
    </row>
    <row r="1910" spans="9:10" ht="16.5" x14ac:dyDescent="0.2">
      <c r="I1910" s="14">
        <v>1906</v>
      </c>
      <c r="J1910" s="18">
        <f>INDEX(节奏规划!$C$6:$C$105,MATCH(I1910,节奏规划!$B$5:$B$105,1))</f>
        <v>5.2356020942408382E-4</v>
      </c>
    </row>
    <row r="1911" spans="9:10" ht="16.5" x14ac:dyDescent="0.2">
      <c r="I1911" s="14">
        <v>1907</v>
      </c>
      <c r="J1911" s="18">
        <f>INDEX(节奏规划!$C$6:$C$105,MATCH(I1911,节奏规划!$B$5:$B$105,1))</f>
        <v>5.2356020942408382E-4</v>
      </c>
    </row>
    <row r="1912" spans="9:10" ht="16.5" x14ac:dyDescent="0.2">
      <c r="I1912" s="14">
        <v>1908</v>
      </c>
      <c r="J1912" s="18">
        <f>INDEX(节奏规划!$C$6:$C$105,MATCH(I1912,节奏规划!$B$5:$B$105,1))</f>
        <v>5.2356020942408382E-4</v>
      </c>
    </row>
    <row r="1913" spans="9:10" ht="16.5" x14ac:dyDescent="0.2">
      <c r="I1913" s="14">
        <v>1909</v>
      </c>
      <c r="J1913" s="18">
        <f>INDEX(节奏规划!$C$6:$C$105,MATCH(I1913,节奏规划!$B$5:$B$105,1))</f>
        <v>5.2356020942408382E-4</v>
      </c>
    </row>
    <row r="1914" spans="9:10" ht="16.5" x14ac:dyDescent="0.2">
      <c r="I1914" s="14">
        <v>1910</v>
      </c>
      <c r="J1914" s="18">
        <f>INDEX(节奏规划!$C$6:$C$105,MATCH(I1914,节奏规划!$B$5:$B$105,1))</f>
        <v>5.2083333333333333E-4</v>
      </c>
    </row>
    <row r="1915" spans="9:10" ht="16.5" x14ac:dyDescent="0.2">
      <c r="I1915" s="14">
        <v>1911</v>
      </c>
      <c r="J1915" s="18">
        <f>INDEX(节奏规划!$C$6:$C$105,MATCH(I1915,节奏规划!$B$5:$B$105,1))</f>
        <v>5.2083333333333333E-4</v>
      </c>
    </row>
    <row r="1916" spans="9:10" ht="16.5" x14ac:dyDescent="0.2">
      <c r="I1916" s="14">
        <v>1912</v>
      </c>
      <c r="J1916" s="18">
        <f>INDEX(节奏规划!$C$6:$C$105,MATCH(I1916,节奏规划!$B$5:$B$105,1))</f>
        <v>5.2083333333333333E-4</v>
      </c>
    </row>
    <row r="1917" spans="9:10" ht="16.5" x14ac:dyDescent="0.2">
      <c r="I1917" s="14">
        <v>1913</v>
      </c>
      <c r="J1917" s="18">
        <f>INDEX(节奏规划!$C$6:$C$105,MATCH(I1917,节奏规划!$B$5:$B$105,1))</f>
        <v>5.2083333333333333E-4</v>
      </c>
    </row>
    <row r="1918" spans="9:10" ht="16.5" x14ac:dyDescent="0.2">
      <c r="I1918" s="14">
        <v>1914</v>
      </c>
      <c r="J1918" s="18">
        <f>INDEX(节奏规划!$C$6:$C$105,MATCH(I1918,节奏规划!$B$5:$B$105,1))</f>
        <v>5.2083333333333333E-4</v>
      </c>
    </row>
    <row r="1919" spans="9:10" ht="16.5" x14ac:dyDescent="0.2">
      <c r="I1919" s="14">
        <v>1915</v>
      </c>
      <c r="J1919" s="18">
        <f>INDEX(节奏规划!$C$6:$C$105,MATCH(I1919,节奏规划!$B$5:$B$105,1))</f>
        <v>5.2083333333333333E-4</v>
      </c>
    </row>
    <row r="1920" spans="9:10" ht="16.5" x14ac:dyDescent="0.2">
      <c r="I1920" s="14">
        <v>1916</v>
      </c>
      <c r="J1920" s="18">
        <f>INDEX(节奏规划!$C$6:$C$105,MATCH(I1920,节奏规划!$B$5:$B$105,1))</f>
        <v>5.2083333333333333E-4</v>
      </c>
    </row>
    <row r="1921" spans="9:10" ht="16.5" x14ac:dyDescent="0.2">
      <c r="I1921" s="14">
        <v>1917</v>
      </c>
      <c r="J1921" s="18">
        <f>INDEX(节奏规划!$C$6:$C$105,MATCH(I1921,节奏规划!$B$5:$B$105,1))</f>
        <v>5.2083333333333333E-4</v>
      </c>
    </row>
    <row r="1922" spans="9:10" ht="16.5" x14ac:dyDescent="0.2">
      <c r="I1922" s="14">
        <v>1918</v>
      </c>
      <c r="J1922" s="18">
        <f>INDEX(节奏规划!$C$6:$C$105,MATCH(I1922,节奏规划!$B$5:$B$105,1))</f>
        <v>5.2083333333333333E-4</v>
      </c>
    </row>
    <row r="1923" spans="9:10" ht="16.5" x14ac:dyDescent="0.2">
      <c r="I1923" s="14">
        <v>1919</v>
      </c>
      <c r="J1923" s="18">
        <f>INDEX(节奏规划!$C$6:$C$105,MATCH(I1923,节奏规划!$B$5:$B$105,1))</f>
        <v>5.2083333333333333E-4</v>
      </c>
    </row>
    <row r="1924" spans="9:10" ht="16.5" x14ac:dyDescent="0.2">
      <c r="I1924" s="14">
        <v>1920</v>
      </c>
      <c r="J1924" s="18">
        <f>INDEX(节奏规划!$C$6:$C$105,MATCH(I1924,节奏规划!$B$5:$B$105,1))</f>
        <v>5.1813471502590671E-4</v>
      </c>
    </row>
    <row r="1925" spans="9:10" ht="16.5" x14ac:dyDescent="0.2">
      <c r="I1925" s="14">
        <v>1921</v>
      </c>
      <c r="J1925" s="18">
        <f>INDEX(节奏规划!$C$6:$C$105,MATCH(I1925,节奏规划!$B$5:$B$105,1))</f>
        <v>5.1813471502590671E-4</v>
      </c>
    </row>
    <row r="1926" spans="9:10" ht="16.5" x14ac:dyDescent="0.2">
      <c r="I1926" s="14">
        <v>1922</v>
      </c>
      <c r="J1926" s="18">
        <f>INDEX(节奏规划!$C$6:$C$105,MATCH(I1926,节奏规划!$B$5:$B$105,1))</f>
        <v>5.1813471502590671E-4</v>
      </c>
    </row>
    <row r="1927" spans="9:10" ht="16.5" x14ac:dyDescent="0.2">
      <c r="I1927" s="14">
        <v>1923</v>
      </c>
      <c r="J1927" s="18">
        <f>INDEX(节奏规划!$C$6:$C$105,MATCH(I1927,节奏规划!$B$5:$B$105,1))</f>
        <v>5.1813471502590671E-4</v>
      </c>
    </row>
    <row r="1928" spans="9:10" ht="16.5" x14ac:dyDescent="0.2">
      <c r="I1928" s="14">
        <v>1924</v>
      </c>
      <c r="J1928" s="18">
        <f>INDEX(节奏规划!$C$6:$C$105,MATCH(I1928,节奏规划!$B$5:$B$105,1))</f>
        <v>5.1813471502590671E-4</v>
      </c>
    </row>
    <row r="1929" spans="9:10" ht="16.5" x14ac:dyDescent="0.2">
      <c r="I1929" s="14">
        <v>1925</v>
      </c>
      <c r="J1929" s="18">
        <f>INDEX(节奏规划!$C$6:$C$105,MATCH(I1929,节奏规划!$B$5:$B$105,1))</f>
        <v>5.1813471502590671E-4</v>
      </c>
    </row>
    <row r="1930" spans="9:10" ht="16.5" x14ac:dyDescent="0.2">
      <c r="I1930" s="14">
        <v>1926</v>
      </c>
      <c r="J1930" s="18">
        <f>INDEX(节奏规划!$C$6:$C$105,MATCH(I1930,节奏规划!$B$5:$B$105,1))</f>
        <v>5.1813471502590671E-4</v>
      </c>
    </row>
    <row r="1931" spans="9:10" ht="16.5" x14ac:dyDescent="0.2">
      <c r="I1931" s="14">
        <v>1927</v>
      </c>
      <c r="J1931" s="18">
        <f>INDEX(节奏规划!$C$6:$C$105,MATCH(I1931,节奏规划!$B$5:$B$105,1))</f>
        <v>5.1813471502590671E-4</v>
      </c>
    </row>
    <row r="1932" spans="9:10" ht="16.5" x14ac:dyDescent="0.2">
      <c r="I1932" s="14">
        <v>1928</v>
      </c>
      <c r="J1932" s="18">
        <f>INDEX(节奏规划!$C$6:$C$105,MATCH(I1932,节奏规划!$B$5:$B$105,1))</f>
        <v>5.1813471502590671E-4</v>
      </c>
    </row>
    <row r="1933" spans="9:10" ht="16.5" x14ac:dyDescent="0.2">
      <c r="I1933" s="14">
        <v>1929</v>
      </c>
      <c r="J1933" s="18">
        <f>INDEX(节奏规划!$C$6:$C$105,MATCH(I1933,节奏规划!$B$5:$B$105,1))</f>
        <v>5.1813471502590671E-4</v>
      </c>
    </row>
    <row r="1934" spans="9:10" ht="16.5" x14ac:dyDescent="0.2">
      <c r="I1934" s="14">
        <v>1930</v>
      </c>
      <c r="J1934" s="18">
        <f>INDEX(节奏规划!$C$6:$C$105,MATCH(I1934,节奏规划!$B$5:$B$105,1))</f>
        <v>5.1546391752577321E-4</v>
      </c>
    </row>
    <row r="1935" spans="9:10" ht="16.5" x14ac:dyDescent="0.2">
      <c r="I1935" s="14">
        <v>1931</v>
      </c>
      <c r="J1935" s="18">
        <f>INDEX(节奏规划!$C$6:$C$105,MATCH(I1935,节奏规划!$B$5:$B$105,1))</f>
        <v>5.1546391752577321E-4</v>
      </c>
    </row>
    <row r="1936" spans="9:10" ht="16.5" x14ac:dyDescent="0.2">
      <c r="I1936" s="14">
        <v>1932</v>
      </c>
      <c r="J1936" s="18">
        <f>INDEX(节奏规划!$C$6:$C$105,MATCH(I1936,节奏规划!$B$5:$B$105,1))</f>
        <v>5.1546391752577321E-4</v>
      </c>
    </row>
    <row r="1937" spans="9:10" ht="16.5" x14ac:dyDescent="0.2">
      <c r="I1937" s="14">
        <v>1933</v>
      </c>
      <c r="J1937" s="18">
        <f>INDEX(节奏规划!$C$6:$C$105,MATCH(I1937,节奏规划!$B$5:$B$105,1))</f>
        <v>5.1546391752577321E-4</v>
      </c>
    </row>
    <row r="1938" spans="9:10" ht="16.5" x14ac:dyDescent="0.2">
      <c r="I1938" s="14">
        <v>1934</v>
      </c>
      <c r="J1938" s="18">
        <f>INDEX(节奏规划!$C$6:$C$105,MATCH(I1938,节奏规划!$B$5:$B$105,1))</f>
        <v>5.1546391752577321E-4</v>
      </c>
    </row>
    <row r="1939" spans="9:10" ht="16.5" x14ac:dyDescent="0.2">
      <c r="I1939" s="14">
        <v>1935</v>
      </c>
      <c r="J1939" s="18">
        <f>INDEX(节奏规划!$C$6:$C$105,MATCH(I1939,节奏规划!$B$5:$B$105,1))</f>
        <v>5.1546391752577321E-4</v>
      </c>
    </row>
    <row r="1940" spans="9:10" ht="16.5" x14ac:dyDescent="0.2">
      <c r="I1940" s="14">
        <v>1936</v>
      </c>
      <c r="J1940" s="18">
        <f>INDEX(节奏规划!$C$6:$C$105,MATCH(I1940,节奏规划!$B$5:$B$105,1))</f>
        <v>5.1546391752577321E-4</v>
      </c>
    </row>
    <row r="1941" spans="9:10" ht="16.5" x14ac:dyDescent="0.2">
      <c r="I1941" s="14">
        <v>1937</v>
      </c>
      <c r="J1941" s="18">
        <f>INDEX(节奏规划!$C$6:$C$105,MATCH(I1941,节奏规划!$B$5:$B$105,1))</f>
        <v>5.1546391752577321E-4</v>
      </c>
    </row>
    <row r="1942" spans="9:10" ht="16.5" x14ac:dyDescent="0.2">
      <c r="I1942" s="14">
        <v>1938</v>
      </c>
      <c r="J1942" s="18">
        <f>INDEX(节奏规划!$C$6:$C$105,MATCH(I1942,节奏规划!$B$5:$B$105,1))</f>
        <v>5.1546391752577321E-4</v>
      </c>
    </row>
    <row r="1943" spans="9:10" ht="16.5" x14ac:dyDescent="0.2">
      <c r="I1943" s="14">
        <v>1939</v>
      </c>
      <c r="J1943" s="18">
        <f>INDEX(节奏规划!$C$6:$C$105,MATCH(I1943,节奏规划!$B$5:$B$105,1))</f>
        <v>5.1546391752577321E-4</v>
      </c>
    </row>
    <row r="1944" spans="9:10" ht="16.5" x14ac:dyDescent="0.2">
      <c r="I1944" s="14">
        <v>1940</v>
      </c>
      <c r="J1944" s="18">
        <f>INDEX(节奏规划!$C$6:$C$105,MATCH(I1944,节奏规划!$B$5:$B$105,1))</f>
        <v>5.1282051282051282E-4</v>
      </c>
    </row>
    <row r="1945" spans="9:10" ht="16.5" x14ac:dyDescent="0.2">
      <c r="I1945" s="14">
        <v>1941</v>
      </c>
      <c r="J1945" s="18">
        <f>INDEX(节奏规划!$C$6:$C$105,MATCH(I1945,节奏规划!$B$5:$B$105,1))</f>
        <v>5.1282051282051282E-4</v>
      </c>
    </row>
    <row r="1946" spans="9:10" ht="16.5" x14ac:dyDescent="0.2">
      <c r="I1946" s="14">
        <v>1942</v>
      </c>
      <c r="J1946" s="18">
        <f>INDEX(节奏规划!$C$6:$C$105,MATCH(I1946,节奏规划!$B$5:$B$105,1))</f>
        <v>5.1282051282051282E-4</v>
      </c>
    </row>
    <row r="1947" spans="9:10" ht="16.5" x14ac:dyDescent="0.2">
      <c r="I1947" s="14">
        <v>1943</v>
      </c>
      <c r="J1947" s="18">
        <f>INDEX(节奏规划!$C$6:$C$105,MATCH(I1947,节奏规划!$B$5:$B$105,1))</f>
        <v>5.1282051282051282E-4</v>
      </c>
    </row>
    <row r="1948" spans="9:10" ht="16.5" x14ac:dyDescent="0.2">
      <c r="I1948" s="14">
        <v>1944</v>
      </c>
      <c r="J1948" s="18">
        <f>INDEX(节奏规划!$C$6:$C$105,MATCH(I1948,节奏规划!$B$5:$B$105,1))</f>
        <v>5.1282051282051282E-4</v>
      </c>
    </row>
    <row r="1949" spans="9:10" ht="16.5" x14ac:dyDescent="0.2">
      <c r="I1949" s="14">
        <v>1945</v>
      </c>
      <c r="J1949" s="18">
        <f>INDEX(节奏规划!$C$6:$C$105,MATCH(I1949,节奏规划!$B$5:$B$105,1))</f>
        <v>5.1282051282051282E-4</v>
      </c>
    </row>
    <row r="1950" spans="9:10" ht="16.5" x14ac:dyDescent="0.2">
      <c r="I1950" s="14">
        <v>1946</v>
      </c>
      <c r="J1950" s="18">
        <f>INDEX(节奏规划!$C$6:$C$105,MATCH(I1950,节奏规划!$B$5:$B$105,1))</f>
        <v>5.1282051282051282E-4</v>
      </c>
    </row>
    <row r="1951" spans="9:10" ht="16.5" x14ac:dyDescent="0.2">
      <c r="I1951" s="14">
        <v>1947</v>
      </c>
      <c r="J1951" s="18">
        <f>INDEX(节奏规划!$C$6:$C$105,MATCH(I1951,节奏规划!$B$5:$B$105,1))</f>
        <v>5.1282051282051282E-4</v>
      </c>
    </row>
    <row r="1952" spans="9:10" ht="16.5" x14ac:dyDescent="0.2">
      <c r="I1952" s="14">
        <v>1948</v>
      </c>
      <c r="J1952" s="18">
        <f>INDEX(节奏规划!$C$6:$C$105,MATCH(I1952,节奏规划!$B$5:$B$105,1))</f>
        <v>5.1282051282051282E-4</v>
      </c>
    </row>
    <row r="1953" spans="9:10" ht="16.5" x14ac:dyDescent="0.2">
      <c r="I1953" s="14">
        <v>1949</v>
      </c>
      <c r="J1953" s="18">
        <f>INDEX(节奏规划!$C$6:$C$105,MATCH(I1953,节奏规划!$B$5:$B$105,1))</f>
        <v>5.1282051282051282E-4</v>
      </c>
    </row>
    <row r="1954" spans="9:10" ht="16.5" x14ac:dyDescent="0.2">
      <c r="I1954" s="14">
        <v>1950</v>
      </c>
      <c r="J1954" s="18">
        <f>INDEX(节奏规划!$C$6:$C$105,MATCH(I1954,节奏规划!$B$5:$B$105,1))</f>
        <v>5.1020408163265311E-4</v>
      </c>
    </row>
    <row r="1955" spans="9:10" ht="16.5" x14ac:dyDescent="0.2">
      <c r="I1955" s="14">
        <v>1951</v>
      </c>
      <c r="J1955" s="18">
        <f>INDEX(节奏规划!$C$6:$C$105,MATCH(I1955,节奏规划!$B$5:$B$105,1))</f>
        <v>5.1020408163265311E-4</v>
      </c>
    </row>
    <row r="1956" spans="9:10" ht="16.5" x14ac:dyDescent="0.2">
      <c r="I1956" s="14">
        <v>1952</v>
      </c>
      <c r="J1956" s="18">
        <f>INDEX(节奏规划!$C$6:$C$105,MATCH(I1956,节奏规划!$B$5:$B$105,1))</f>
        <v>5.1020408163265311E-4</v>
      </c>
    </row>
    <row r="1957" spans="9:10" ht="16.5" x14ac:dyDescent="0.2">
      <c r="I1957" s="14">
        <v>1953</v>
      </c>
      <c r="J1957" s="18">
        <f>INDEX(节奏规划!$C$6:$C$105,MATCH(I1957,节奏规划!$B$5:$B$105,1))</f>
        <v>5.1020408163265311E-4</v>
      </c>
    </row>
    <row r="1958" spans="9:10" ht="16.5" x14ac:dyDescent="0.2">
      <c r="I1958" s="14">
        <v>1954</v>
      </c>
      <c r="J1958" s="18">
        <f>INDEX(节奏规划!$C$6:$C$105,MATCH(I1958,节奏规划!$B$5:$B$105,1))</f>
        <v>5.1020408163265311E-4</v>
      </c>
    </row>
    <row r="1959" spans="9:10" ht="16.5" x14ac:dyDescent="0.2">
      <c r="I1959" s="14">
        <v>1955</v>
      </c>
      <c r="J1959" s="18">
        <f>INDEX(节奏规划!$C$6:$C$105,MATCH(I1959,节奏规划!$B$5:$B$105,1))</f>
        <v>5.1020408163265311E-4</v>
      </c>
    </row>
    <row r="1960" spans="9:10" ht="16.5" x14ac:dyDescent="0.2">
      <c r="I1960" s="14">
        <v>1956</v>
      </c>
      <c r="J1960" s="18">
        <f>INDEX(节奏规划!$C$6:$C$105,MATCH(I1960,节奏规划!$B$5:$B$105,1))</f>
        <v>5.1020408163265311E-4</v>
      </c>
    </row>
    <row r="1961" spans="9:10" ht="16.5" x14ac:dyDescent="0.2">
      <c r="I1961" s="14">
        <v>1957</v>
      </c>
      <c r="J1961" s="18">
        <f>INDEX(节奏规划!$C$6:$C$105,MATCH(I1961,节奏规划!$B$5:$B$105,1))</f>
        <v>5.1020408163265311E-4</v>
      </c>
    </row>
    <row r="1962" spans="9:10" ht="16.5" x14ac:dyDescent="0.2">
      <c r="I1962" s="14">
        <v>1958</v>
      </c>
      <c r="J1962" s="18">
        <f>INDEX(节奏规划!$C$6:$C$105,MATCH(I1962,节奏规划!$B$5:$B$105,1))</f>
        <v>5.1020408163265311E-4</v>
      </c>
    </row>
    <row r="1963" spans="9:10" ht="16.5" x14ac:dyDescent="0.2">
      <c r="I1963" s="14">
        <v>1959</v>
      </c>
      <c r="J1963" s="18">
        <f>INDEX(节奏规划!$C$6:$C$105,MATCH(I1963,节奏规划!$B$5:$B$105,1))</f>
        <v>5.1020408163265311E-4</v>
      </c>
    </row>
    <row r="1964" spans="9:10" ht="16.5" x14ac:dyDescent="0.2">
      <c r="I1964" s="14">
        <v>1960</v>
      </c>
      <c r="J1964" s="18">
        <f>INDEX(节奏规划!$C$6:$C$105,MATCH(I1964,节奏规划!$B$5:$B$105,1))</f>
        <v>5.0761421319796957E-4</v>
      </c>
    </row>
    <row r="1965" spans="9:10" ht="16.5" x14ac:dyDescent="0.2">
      <c r="I1965" s="14">
        <v>1961</v>
      </c>
      <c r="J1965" s="18">
        <f>INDEX(节奏规划!$C$6:$C$105,MATCH(I1965,节奏规划!$B$5:$B$105,1))</f>
        <v>5.0761421319796957E-4</v>
      </c>
    </row>
    <row r="1966" spans="9:10" ht="16.5" x14ac:dyDescent="0.2">
      <c r="I1966" s="14">
        <v>1962</v>
      </c>
      <c r="J1966" s="18">
        <f>INDEX(节奏规划!$C$6:$C$105,MATCH(I1966,节奏规划!$B$5:$B$105,1))</f>
        <v>5.0761421319796957E-4</v>
      </c>
    </row>
    <row r="1967" spans="9:10" ht="16.5" x14ac:dyDescent="0.2">
      <c r="I1967" s="14">
        <v>1963</v>
      </c>
      <c r="J1967" s="18">
        <f>INDEX(节奏规划!$C$6:$C$105,MATCH(I1967,节奏规划!$B$5:$B$105,1))</f>
        <v>5.0761421319796957E-4</v>
      </c>
    </row>
    <row r="1968" spans="9:10" ht="16.5" x14ac:dyDescent="0.2">
      <c r="I1968" s="14">
        <v>1964</v>
      </c>
      <c r="J1968" s="18">
        <f>INDEX(节奏规划!$C$6:$C$105,MATCH(I1968,节奏规划!$B$5:$B$105,1))</f>
        <v>5.0761421319796957E-4</v>
      </c>
    </row>
    <row r="1969" spans="9:10" ht="16.5" x14ac:dyDescent="0.2">
      <c r="I1969" s="14">
        <v>1965</v>
      </c>
      <c r="J1969" s="18">
        <f>INDEX(节奏规划!$C$6:$C$105,MATCH(I1969,节奏规划!$B$5:$B$105,1))</f>
        <v>5.0761421319796957E-4</v>
      </c>
    </row>
    <row r="1970" spans="9:10" ht="16.5" x14ac:dyDescent="0.2">
      <c r="I1970" s="14">
        <v>1966</v>
      </c>
      <c r="J1970" s="18">
        <f>INDEX(节奏规划!$C$6:$C$105,MATCH(I1970,节奏规划!$B$5:$B$105,1))</f>
        <v>5.0761421319796957E-4</v>
      </c>
    </row>
    <row r="1971" spans="9:10" ht="16.5" x14ac:dyDescent="0.2">
      <c r="I1971" s="14">
        <v>1967</v>
      </c>
      <c r="J1971" s="18">
        <f>INDEX(节奏规划!$C$6:$C$105,MATCH(I1971,节奏规划!$B$5:$B$105,1))</f>
        <v>5.0761421319796957E-4</v>
      </c>
    </row>
    <row r="1972" spans="9:10" ht="16.5" x14ac:dyDescent="0.2">
      <c r="I1972" s="14">
        <v>1968</v>
      </c>
      <c r="J1972" s="18">
        <f>INDEX(节奏规划!$C$6:$C$105,MATCH(I1972,节奏规划!$B$5:$B$105,1))</f>
        <v>5.0761421319796957E-4</v>
      </c>
    </row>
    <row r="1973" spans="9:10" ht="16.5" x14ac:dyDescent="0.2">
      <c r="I1973" s="14">
        <v>1969</v>
      </c>
      <c r="J1973" s="18">
        <f>INDEX(节奏规划!$C$6:$C$105,MATCH(I1973,节奏规划!$B$5:$B$105,1))</f>
        <v>5.0761421319796957E-4</v>
      </c>
    </row>
    <row r="1974" spans="9:10" ht="16.5" x14ac:dyDescent="0.2">
      <c r="I1974" s="14">
        <v>1970</v>
      </c>
      <c r="J1974" s="18">
        <f>INDEX(节奏规划!$C$6:$C$105,MATCH(I1974,节奏规划!$B$5:$B$105,1))</f>
        <v>5.0505050505050505E-4</v>
      </c>
    </row>
    <row r="1975" spans="9:10" ht="16.5" x14ac:dyDescent="0.2">
      <c r="I1975" s="14">
        <v>1971</v>
      </c>
      <c r="J1975" s="18">
        <f>INDEX(节奏规划!$C$6:$C$105,MATCH(I1975,节奏规划!$B$5:$B$105,1))</f>
        <v>5.0505050505050505E-4</v>
      </c>
    </row>
    <row r="1976" spans="9:10" ht="16.5" x14ac:dyDescent="0.2">
      <c r="I1976" s="14">
        <v>1972</v>
      </c>
      <c r="J1976" s="18">
        <f>INDEX(节奏规划!$C$6:$C$105,MATCH(I1976,节奏规划!$B$5:$B$105,1))</f>
        <v>5.0505050505050505E-4</v>
      </c>
    </row>
    <row r="1977" spans="9:10" ht="16.5" x14ac:dyDescent="0.2">
      <c r="I1977" s="14">
        <v>1973</v>
      </c>
      <c r="J1977" s="18">
        <f>INDEX(节奏规划!$C$6:$C$105,MATCH(I1977,节奏规划!$B$5:$B$105,1))</f>
        <v>5.0505050505050505E-4</v>
      </c>
    </row>
    <row r="1978" spans="9:10" ht="16.5" x14ac:dyDescent="0.2">
      <c r="I1978" s="14">
        <v>1974</v>
      </c>
      <c r="J1978" s="18">
        <f>INDEX(节奏规划!$C$6:$C$105,MATCH(I1978,节奏规划!$B$5:$B$105,1))</f>
        <v>5.0505050505050505E-4</v>
      </c>
    </row>
    <row r="1979" spans="9:10" ht="16.5" x14ac:dyDescent="0.2">
      <c r="I1979" s="14">
        <v>1975</v>
      </c>
      <c r="J1979" s="18">
        <f>INDEX(节奏规划!$C$6:$C$105,MATCH(I1979,节奏规划!$B$5:$B$105,1))</f>
        <v>5.0505050505050505E-4</v>
      </c>
    </row>
    <row r="1980" spans="9:10" ht="16.5" x14ac:dyDescent="0.2">
      <c r="I1980" s="14">
        <v>1976</v>
      </c>
      <c r="J1980" s="18">
        <f>INDEX(节奏规划!$C$6:$C$105,MATCH(I1980,节奏规划!$B$5:$B$105,1))</f>
        <v>5.0505050505050505E-4</v>
      </c>
    </row>
    <row r="1981" spans="9:10" ht="16.5" x14ac:dyDescent="0.2">
      <c r="I1981" s="14">
        <v>1977</v>
      </c>
      <c r="J1981" s="18">
        <f>INDEX(节奏规划!$C$6:$C$105,MATCH(I1981,节奏规划!$B$5:$B$105,1))</f>
        <v>5.0505050505050505E-4</v>
      </c>
    </row>
    <row r="1982" spans="9:10" ht="16.5" x14ac:dyDescent="0.2">
      <c r="I1982" s="14">
        <v>1978</v>
      </c>
      <c r="J1982" s="18">
        <f>INDEX(节奏规划!$C$6:$C$105,MATCH(I1982,节奏规划!$B$5:$B$105,1))</f>
        <v>5.0505050505050505E-4</v>
      </c>
    </row>
    <row r="1983" spans="9:10" ht="16.5" x14ac:dyDescent="0.2">
      <c r="I1983" s="14">
        <v>1979</v>
      </c>
      <c r="J1983" s="18">
        <f>INDEX(节奏规划!$C$6:$C$105,MATCH(I1983,节奏规划!$B$5:$B$105,1))</f>
        <v>5.0505050505050505E-4</v>
      </c>
    </row>
    <row r="1984" spans="9:10" ht="16.5" x14ac:dyDescent="0.2">
      <c r="I1984" s="14">
        <v>1980</v>
      </c>
      <c r="J1984" s="18">
        <f>INDEX(节奏规划!$C$6:$C$105,MATCH(I1984,节奏规划!$B$5:$B$105,1))</f>
        <v>5.025125628140704E-4</v>
      </c>
    </row>
    <row r="1985" spans="9:10" ht="16.5" x14ac:dyDescent="0.2">
      <c r="I1985" s="14">
        <v>1981</v>
      </c>
      <c r="J1985" s="18">
        <f>INDEX(节奏规划!$C$6:$C$105,MATCH(I1985,节奏规划!$B$5:$B$105,1))</f>
        <v>5.025125628140704E-4</v>
      </c>
    </row>
    <row r="1986" spans="9:10" ht="16.5" x14ac:dyDescent="0.2">
      <c r="I1986" s="14">
        <v>1982</v>
      </c>
      <c r="J1986" s="18">
        <f>INDEX(节奏规划!$C$6:$C$105,MATCH(I1986,节奏规划!$B$5:$B$105,1))</f>
        <v>5.025125628140704E-4</v>
      </c>
    </row>
    <row r="1987" spans="9:10" ht="16.5" x14ac:dyDescent="0.2">
      <c r="I1987" s="14">
        <v>1983</v>
      </c>
      <c r="J1987" s="18">
        <f>INDEX(节奏规划!$C$6:$C$105,MATCH(I1987,节奏规划!$B$5:$B$105,1))</f>
        <v>5.025125628140704E-4</v>
      </c>
    </row>
    <row r="1988" spans="9:10" ht="16.5" x14ac:dyDescent="0.2">
      <c r="I1988" s="14">
        <v>1984</v>
      </c>
      <c r="J1988" s="18">
        <f>INDEX(节奏规划!$C$6:$C$105,MATCH(I1988,节奏规划!$B$5:$B$105,1))</f>
        <v>5.025125628140704E-4</v>
      </c>
    </row>
    <row r="1989" spans="9:10" ht="16.5" x14ac:dyDescent="0.2">
      <c r="I1989" s="14">
        <v>1985</v>
      </c>
      <c r="J1989" s="18">
        <f>INDEX(节奏规划!$C$6:$C$105,MATCH(I1989,节奏规划!$B$5:$B$105,1))</f>
        <v>5.025125628140704E-4</v>
      </c>
    </row>
    <row r="1990" spans="9:10" ht="16.5" x14ac:dyDescent="0.2">
      <c r="I1990" s="14">
        <v>1986</v>
      </c>
      <c r="J1990" s="18">
        <f>INDEX(节奏规划!$C$6:$C$105,MATCH(I1990,节奏规划!$B$5:$B$105,1))</f>
        <v>5.025125628140704E-4</v>
      </c>
    </row>
    <row r="1991" spans="9:10" ht="16.5" x14ac:dyDescent="0.2">
      <c r="I1991" s="14">
        <v>1987</v>
      </c>
      <c r="J1991" s="18">
        <f>INDEX(节奏规划!$C$6:$C$105,MATCH(I1991,节奏规划!$B$5:$B$105,1))</f>
        <v>5.025125628140704E-4</v>
      </c>
    </row>
    <row r="1992" spans="9:10" ht="16.5" x14ac:dyDescent="0.2">
      <c r="I1992" s="14">
        <v>1988</v>
      </c>
      <c r="J1992" s="18">
        <f>INDEX(节奏规划!$C$6:$C$105,MATCH(I1992,节奏规划!$B$5:$B$105,1))</f>
        <v>5.025125628140704E-4</v>
      </c>
    </row>
    <row r="1993" spans="9:10" ht="16.5" x14ac:dyDescent="0.2">
      <c r="I1993" s="14">
        <v>1989</v>
      </c>
      <c r="J1993" s="18">
        <f>INDEX(节奏规划!$C$6:$C$105,MATCH(I1993,节奏规划!$B$5:$B$105,1))</f>
        <v>5.025125628140704E-4</v>
      </c>
    </row>
    <row r="1994" spans="9:10" ht="16.5" x14ac:dyDescent="0.2">
      <c r="I1994" s="14">
        <v>1990</v>
      </c>
      <c r="J1994" s="18">
        <f>J1993</f>
        <v>5.025125628140704E-4</v>
      </c>
    </row>
    <row r="1995" spans="9:10" ht="16.5" x14ac:dyDescent="0.2">
      <c r="I1995" s="14">
        <v>1991</v>
      </c>
      <c r="J1995" s="18">
        <f t="shared" ref="J1995:J2004" si="2">J1994</f>
        <v>5.025125628140704E-4</v>
      </c>
    </row>
    <row r="1996" spans="9:10" ht="16.5" x14ac:dyDescent="0.2">
      <c r="I1996" s="14">
        <v>1992</v>
      </c>
      <c r="J1996" s="18">
        <f t="shared" si="2"/>
        <v>5.025125628140704E-4</v>
      </c>
    </row>
    <row r="1997" spans="9:10" ht="16.5" x14ac:dyDescent="0.2">
      <c r="I1997" s="14">
        <v>1993</v>
      </c>
      <c r="J1997" s="18">
        <f t="shared" si="2"/>
        <v>5.025125628140704E-4</v>
      </c>
    </row>
    <row r="1998" spans="9:10" ht="16.5" x14ac:dyDescent="0.2">
      <c r="I1998" s="14">
        <v>1994</v>
      </c>
      <c r="J1998" s="18">
        <f t="shared" si="2"/>
        <v>5.025125628140704E-4</v>
      </c>
    </row>
    <row r="1999" spans="9:10" ht="16.5" x14ac:dyDescent="0.2">
      <c r="I1999" s="14">
        <v>1995</v>
      </c>
      <c r="J1999" s="18">
        <f t="shared" si="2"/>
        <v>5.025125628140704E-4</v>
      </c>
    </row>
    <row r="2000" spans="9:10" ht="16.5" x14ac:dyDescent="0.2">
      <c r="I2000" s="14">
        <v>1996</v>
      </c>
      <c r="J2000" s="18">
        <f t="shared" si="2"/>
        <v>5.025125628140704E-4</v>
      </c>
    </row>
    <row r="2001" spans="9:10" ht="16.5" x14ac:dyDescent="0.2">
      <c r="I2001" s="14">
        <v>1997</v>
      </c>
      <c r="J2001" s="18">
        <f t="shared" si="2"/>
        <v>5.025125628140704E-4</v>
      </c>
    </row>
    <row r="2002" spans="9:10" ht="16.5" x14ac:dyDescent="0.2">
      <c r="I2002" s="14">
        <v>1998</v>
      </c>
      <c r="J2002" s="18">
        <f t="shared" si="2"/>
        <v>5.025125628140704E-4</v>
      </c>
    </row>
    <row r="2003" spans="9:10" ht="16.5" x14ac:dyDescent="0.2">
      <c r="I2003" s="14">
        <v>1999</v>
      </c>
      <c r="J2003" s="18">
        <f t="shared" si="2"/>
        <v>5.025125628140704E-4</v>
      </c>
    </row>
    <row r="2004" spans="9:10" ht="16.5" x14ac:dyDescent="0.2">
      <c r="I2004" s="14">
        <v>2000</v>
      </c>
      <c r="J2004" s="18">
        <f t="shared" si="2"/>
        <v>5.025125628140704E-4</v>
      </c>
    </row>
  </sheetData>
  <mergeCells count="1">
    <mergeCell ref="AC3:AF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7E61F-4DF4-4AAF-BDAB-BB6903144AFC}">
  <dimension ref="A3:N19"/>
  <sheetViews>
    <sheetView workbookViewId="0">
      <selection activeCell="G3" sqref="G3"/>
    </sheetView>
  </sheetViews>
  <sheetFormatPr defaultRowHeight="14.25" x14ac:dyDescent="0.2"/>
  <cols>
    <col min="1" max="1" width="16" customWidth="1"/>
    <col min="2" max="2" width="46.25" customWidth="1"/>
    <col min="3" max="4" width="10.625" customWidth="1"/>
  </cols>
  <sheetData>
    <row r="3" spans="1:14" ht="17.25" x14ac:dyDescent="0.2">
      <c r="A3" s="13" t="s">
        <v>699</v>
      </c>
      <c r="B3" s="13" t="s">
        <v>700</v>
      </c>
      <c r="C3" s="13" t="s">
        <v>701</v>
      </c>
      <c r="D3" s="13" t="s">
        <v>566</v>
      </c>
      <c r="E3" s="13" t="s">
        <v>741</v>
      </c>
      <c r="K3" s="13" t="s">
        <v>628</v>
      </c>
      <c r="L3" s="13" t="s">
        <v>629</v>
      </c>
      <c r="M3" s="13" t="s">
        <v>630</v>
      </c>
      <c r="N3" s="13" t="s">
        <v>631</v>
      </c>
    </row>
    <row r="4" spans="1:14" ht="19.5" customHeight="1" x14ac:dyDescent="0.2">
      <c r="A4" s="14" t="s">
        <v>687</v>
      </c>
      <c r="B4" s="14" t="s">
        <v>688</v>
      </c>
      <c r="C4" s="14">
        <f>40+40+60+60+80+80+100+100</f>
        <v>560</v>
      </c>
      <c r="D4" s="18">
        <f>C4*90</f>
        <v>50400</v>
      </c>
      <c r="E4" s="18">
        <f t="shared" ref="E4:E18" si="0">D4/C4</f>
        <v>90</v>
      </c>
      <c r="J4" s="17" t="s">
        <v>632</v>
      </c>
      <c r="K4" s="14">
        <v>5</v>
      </c>
      <c r="L4" s="14">
        <v>10</v>
      </c>
      <c r="M4" s="14">
        <v>25</v>
      </c>
      <c r="N4" s="14">
        <v>50</v>
      </c>
    </row>
    <row r="5" spans="1:14" ht="16.5" x14ac:dyDescent="0.2">
      <c r="A5" s="14" t="s">
        <v>689</v>
      </c>
      <c r="B5" s="14" t="s">
        <v>690</v>
      </c>
      <c r="C5" s="14">
        <v>30</v>
      </c>
      <c r="D5" s="18">
        <v>0</v>
      </c>
      <c r="E5" s="18">
        <f t="shared" si="0"/>
        <v>0</v>
      </c>
      <c r="J5" s="17" t="s">
        <v>233</v>
      </c>
      <c r="K5" s="14">
        <v>30</v>
      </c>
      <c r="L5" s="14">
        <v>60</v>
      </c>
      <c r="M5" s="14">
        <v>90</v>
      </c>
      <c r="N5" s="14">
        <v>120</v>
      </c>
    </row>
    <row r="6" spans="1:14" ht="16.5" x14ac:dyDescent="0.2">
      <c r="A6" s="14" t="s">
        <v>691</v>
      </c>
      <c r="B6" s="14" t="s">
        <v>702</v>
      </c>
      <c r="C6" s="14">
        <v>20</v>
      </c>
      <c r="D6" s="18">
        <v>0</v>
      </c>
      <c r="E6" s="18">
        <f t="shared" si="0"/>
        <v>0</v>
      </c>
      <c r="J6" s="17" t="s">
        <v>625</v>
      </c>
      <c r="K6" s="14">
        <v>435</v>
      </c>
      <c r="L6" s="14">
        <v>885</v>
      </c>
      <c r="M6" s="14">
        <v>975</v>
      </c>
      <c r="N6" s="14">
        <v>1155</v>
      </c>
    </row>
    <row r="7" spans="1:14" ht="16.5" x14ac:dyDescent="0.2">
      <c r="A7" s="14" t="s">
        <v>693</v>
      </c>
      <c r="B7" s="14" t="s">
        <v>698</v>
      </c>
      <c r="C7" s="14">
        <v>10</v>
      </c>
      <c r="D7" s="18">
        <f>C7*75090</f>
        <v>750900</v>
      </c>
      <c r="E7" s="18">
        <f t="shared" si="0"/>
        <v>75090</v>
      </c>
      <c r="J7" s="17" t="s">
        <v>400</v>
      </c>
      <c r="K7" s="14">
        <v>3480</v>
      </c>
      <c r="L7" s="14">
        <v>7080</v>
      </c>
      <c r="M7" s="14">
        <v>7800</v>
      </c>
      <c r="N7" s="14">
        <v>9240</v>
      </c>
    </row>
    <row r="8" spans="1:14" ht="16.5" x14ac:dyDescent="0.2">
      <c r="A8" s="14" t="s">
        <v>697</v>
      </c>
      <c r="B8" s="14" t="s">
        <v>704</v>
      </c>
      <c r="C8" s="14">
        <v>20</v>
      </c>
      <c r="D8" s="18">
        <f>132712*C8</f>
        <v>2654240</v>
      </c>
      <c r="E8" s="18">
        <f t="shared" si="0"/>
        <v>132712</v>
      </c>
      <c r="J8" s="17" t="s">
        <v>672</v>
      </c>
      <c r="K8" s="14">
        <v>10</v>
      </c>
      <c r="L8" s="14">
        <v>25</v>
      </c>
      <c r="M8" s="14">
        <v>100</v>
      </c>
      <c r="N8" s="14">
        <v>250</v>
      </c>
    </row>
    <row r="9" spans="1:14" ht="16.5" x14ac:dyDescent="0.2">
      <c r="A9" s="14" t="s">
        <v>692</v>
      </c>
      <c r="B9" s="14" t="s">
        <v>698</v>
      </c>
      <c r="C9" s="14">
        <v>10</v>
      </c>
      <c r="D9" s="18"/>
      <c r="E9" s="18">
        <f t="shared" si="0"/>
        <v>0</v>
      </c>
    </row>
    <row r="10" spans="1:14" ht="16.5" x14ac:dyDescent="0.2">
      <c r="A10" s="14" t="s">
        <v>694</v>
      </c>
      <c r="B10" s="14" t="s">
        <v>703</v>
      </c>
      <c r="C10" s="14">
        <v>25</v>
      </c>
      <c r="D10" s="18"/>
      <c r="E10" s="18">
        <f t="shared" si="0"/>
        <v>0</v>
      </c>
    </row>
    <row r="11" spans="1:14" ht="16.5" x14ac:dyDescent="0.2">
      <c r="A11" s="14" t="s">
        <v>695</v>
      </c>
      <c r="B11" s="14" t="s">
        <v>713</v>
      </c>
      <c r="C11" s="14">
        <v>100</v>
      </c>
      <c r="D11" s="18">
        <f>装备!K18*C11*(2+1+1+1+1+1+1.5+1.5)</f>
        <v>3297000</v>
      </c>
      <c r="E11" s="18">
        <f t="shared" si="0"/>
        <v>32970</v>
      </c>
    </row>
    <row r="12" spans="1:14" ht="16.5" x14ac:dyDescent="0.2">
      <c r="A12" s="14" t="s">
        <v>696</v>
      </c>
      <c r="B12" s="14" t="s">
        <v>723</v>
      </c>
      <c r="C12" s="14">
        <v>1</v>
      </c>
      <c r="D12" s="18">
        <f>SUMPRODUCT(装备!K18:Q18,装备!K19:Q19)*C12*(2+1+1+1+1+1+1.5+1.5)</f>
        <v>1520450</v>
      </c>
      <c r="E12" s="18">
        <f t="shared" si="0"/>
        <v>1520450</v>
      </c>
    </row>
    <row r="13" spans="1:14" ht="16.5" x14ac:dyDescent="0.2">
      <c r="A13" s="14" t="s">
        <v>714</v>
      </c>
      <c r="B13" s="14" t="s">
        <v>726</v>
      </c>
      <c r="C13" s="14">
        <v>25</v>
      </c>
      <c r="D13" s="18">
        <f>SUMPRODUCT(装备!I18:T18,装备!I20:T20)*C13*(2+1+1+1+1+1+1.5+1.5)</f>
        <v>1637500</v>
      </c>
      <c r="E13" s="18">
        <f t="shared" si="0"/>
        <v>65500</v>
      </c>
    </row>
    <row r="14" spans="1:14" ht="16.5" x14ac:dyDescent="0.2">
      <c r="A14" s="14" t="s">
        <v>725</v>
      </c>
      <c r="B14" s="14" t="s">
        <v>727</v>
      </c>
      <c r="C14" s="14">
        <v>200</v>
      </c>
      <c r="D14" s="18">
        <f>SUMPRODUCT(装备!I21:T21,装备!I18:T18)*C14*(2+1+1+1+1+1+1.5+1.5)</f>
        <v>1500000</v>
      </c>
      <c r="E14" s="18">
        <f t="shared" si="0"/>
        <v>7500</v>
      </c>
    </row>
    <row r="15" spans="1:14" ht="19.5" customHeight="1" x14ac:dyDescent="0.2">
      <c r="A15" s="14" t="s">
        <v>728</v>
      </c>
      <c r="B15" s="14" t="s">
        <v>698</v>
      </c>
      <c r="C15" s="14">
        <v>10</v>
      </c>
      <c r="D15" s="18">
        <f>C15*K7</f>
        <v>34800</v>
      </c>
      <c r="E15" s="18">
        <f t="shared" si="0"/>
        <v>3480</v>
      </c>
    </row>
    <row r="16" spans="1:14" ht="16.5" x14ac:dyDescent="0.2">
      <c r="A16" s="14" t="s">
        <v>729</v>
      </c>
      <c r="B16" s="14" t="s">
        <v>703</v>
      </c>
      <c r="C16" s="14">
        <v>25</v>
      </c>
      <c r="D16" s="18">
        <f>C16*L7</f>
        <v>177000</v>
      </c>
      <c r="E16" s="18">
        <f t="shared" si="0"/>
        <v>7080</v>
      </c>
    </row>
    <row r="17" spans="1:5" ht="16.5" x14ac:dyDescent="0.2">
      <c r="A17" s="14" t="s">
        <v>730</v>
      </c>
      <c r="B17" s="14" t="s">
        <v>713</v>
      </c>
      <c r="C17" s="14">
        <v>100</v>
      </c>
      <c r="D17" s="18">
        <f>C17*M7</f>
        <v>780000</v>
      </c>
      <c r="E17" s="18">
        <f t="shared" si="0"/>
        <v>7800</v>
      </c>
    </row>
    <row r="18" spans="1:5" ht="16.5" x14ac:dyDescent="0.2">
      <c r="A18" s="14" t="s">
        <v>731</v>
      </c>
      <c r="B18" s="14" t="s">
        <v>732</v>
      </c>
      <c r="C18" s="14">
        <v>250</v>
      </c>
      <c r="D18" s="18">
        <f>C18*N7</f>
        <v>2310000</v>
      </c>
      <c r="E18" s="18">
        <f t="shared" si="0"/>
        <v>9240</v>
      </c>
    </row>
    <row r="19" spans="1:5" ht="16.5" x14ac:dyDescent="0.2">
      <c r="A19" s="14" t="s">
        <v>734</v>
      </c>
      <c r="B19" s="14"/>
      <c r="C19" s="14">
        <v>50</v>
      </c>
      <c r="D19" s="1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AF74-21D3-467F-833B-7A762C568C24}">
  <dimension ref="A2:W32"/>
  <sheetViews>
    <sheetView workbookViewId="0">
      <selection activeCell="J19" sqref="J19"/>
    </sheetView>
  </sheetViews>
  <sheetFormatPr defaultRowHeight="14.25" x14ac:dyDescent="0.2"/>
  <cols>
    <col min="1" max="1" width="10.5" customWidth="1"/>
    <col min="2" max="2" width="9.625" customWidth="1"/>
    <col min="3" max="3" width="10.625" customWidth="1"/>
    <col min="4" max="4" width="11.25" customWidth="1"/>
    <col min="5" max="6" width="9.125" bestFit="1" customWidth="1"/>
    <col min="7" max="7" width="9.125" customWidth="1"/>
    <col min="8" max="10" width="9.125" bestFit="1" customWidth="1"/>
    <col min="11" max="11" width="9.125" customWidth="1"/>
    <col min="12" max="12" width="13.875" bestFit="1" customWidth="1"/>
    <col min="13" max="14" width="9.125" bestFit="1" customWidth="1"/>
    <col min="15" max="15" width="9.125" customWidth="1"/>
    <col min="16" max="16" width="13.875" bestFit="1" customWidth="1"/>
    <col min="17" max="18" width="9.125" bestFit="1" customWidth="1"/>
    <col min="19" max="19" width="9.125" customWidth="1"/>
    <col min="20" max="20" width="13.875" bestFit="1" customWidth="1"/>
    <col min="21" max="21" width="10.25" customWidth="1"/>
  </cols>
  <sheetData>
    <row r="2" spans="1:23" ht="16.5" x14ac:dyDescent="0.2">
      <c r="A2" s="17" t="s">
        <v>566</v>
      </c>
      <c r="B2" s="18">
        <f>SUM(U6:U17)*3</f>
        <v>141251.98125000001</v>
      </c>
    </row>
    <row r="4" spans="1:23" x14ac:dyDescent="0.2">
      <c r="F4">
        <v>0.25</v>
      </c>
      <c r="I4">
        <v>0.5</v>
      </c>
      <c r="L4" s="20"/>
      <c r="M4">
        <v>0.8</v>
      </c>
      <c r="P4" s="20"/>
      <c r="Q4">
        <v>1</v>
      </c>
      <c r="T4" s="20"/>
    </row>
    <row r="5" spans="1:23" ht="15" x14ac:dyDescent="0.2">
      <c r="A5" s="16" t="s">
        <v>233</v>
      </c>
      <c r="B5" s="16" t="s">
        <v>559</v>
      </c>
      <c r="C5" s="16" t="s">
        <v>563</v>
      </c>
      <c r="D5" s="16" t="s">
        <v>564</v>
      </c>
      <c r="E5" s="16" t="s">
        <v>560</v>
      </c>
      <c r="F5" s="16" t="s">
        <v>561</v>
      </c>
      <c r="G5" s="16" t="s">
        <v>565</v>
      </c>
      <c r="H5" s="16" t="s">
        <v>562</v>
      </c>
      <c r="I5" s="16" t="s">
        <v>561</v>
      </c>
      <c r="J5" s="16" t="s">
        <v>565</v>
      </c>
      <c r="K5" s="16" t="s">
        <v>735</v>
      </c>
      <c r="L5" s="16" t="s">
        <v>562</v>
      </c>
      <c r="M5" s="16" t="s">
        <v>561</v>
      </c>
      <c r="N5" s="16" t="s">
        <v>565</v>
      </c>
      <c r="O5" s="16" t="s">
        <v>735</v>
      </c>
      <c r="P5" s="16" t="s">
        <v>562</v>
      </c>
      <c r="Q5" s="16" t="s">
        <v>561</v>
      </c>
      <c r="R5" s="16" t="s">
        <v>565</v>
      </c>
      <c r="S5" s="16" t="s">
        <v>735</v>
      </c>
      <c r="T5" s="16" t="s">
        <v>562</v>
      </c>
      <c r="U5" s="16" t="s">
        <v>567</v>
      </c>
    </row>
    <row r="6" spans="1:23" ht="16.5" x14ac:dyDescent="0.2">
      <c r="A6" s="14">
        <v>1</v>
      </c>
      <c r="B6" s="14">
        <v>120</v>
      </c>
      <c r="C6" s="14">
        <v>1</v>
      </c>
      <c r="D6" s="14">
        <v>3</v>
      </c>
      <c r="E6" s="14">
        <v>2</v>
      </c>
      <c r="F6" s="14">
        <f>INT($B6*F$4)</f>
        <v>30</v>
      </c>
      <c r="G6" s="14">
        <f>B6*F$4/AVERAGE(C6:D6)</f>
        <v>15</v>
      </c>
      <c r="H6" s="14">
        <v>0</v>
      </c>
      <c r="I6" s="14">
        <f t="shared" ref="I6:I17" si="0">INT($B6*I$4)</f>
        <v>60</v>
      </c>
      <c r="J6" s="14">
        <f>(I$4-F$4)*$B6/AVERAGE($C6:$D6)</f>
        <v>15</v>
      </c>
      <c r="K6" s="22">
        <v>0.1</v>
      </c>
      <c r="L6" s="18">
        <f>1-(1-K6)^(1/J6)</f>
        <v>6.9994235039750885E-3</v>
      </c>
      <c r="M6" s="14">
        <f t="shared" ref="M6:M17" si="1">INT($B6*M$4)</f>
        <v>96</v>
      </c>
      <c r="N6" s="14">
        <f>(M$4-I$4)*$B6/AVERAGE($C6:$D6)</f>
        <v>18.000000000000004</v>
      </c>
      <c r="O6" s="22">
        <v>0.4</v>
      </c>
      <c r="P6" s="18">
        <f>1-(1-O6)^(1/N6)</f>
        <v>2.798029424852444E-2</v>
      </c>
      <c r="Q6" s="14">
        <f t="shared" ref="Q6:Q17" si="2">INT($B6*Q$4)</f>
        <v>120</v>
      </c>
      <c r="R6" s="14">
        <f>(Q$4-M$4)*$B6/AVERAGE($C6:$D6)</f>
        <v>11.999999999999996</v>
      </c>
      <c r="S6" s="22">
        <f>1-K6-O6</f>
        <v>0.5</v>
      </c>
      <c r="T6" s="18">
        <f>1-(1-S6)^(1/R6)</f>
        <v>5.6125687318306472E-2</v>
      </c>
      <c r="U6" s="18">
        <f>(K6*(G6+J6/2)+O6*(G6+J6+N6/2)+S6*(G6+J6+N6+R6/2))*E6</f>
        <v>89.7</v>
      </c>
      <c r="W6">
        <f t="shared" ref="W6:W11" si="3">B6/E6</f>
        <v>60</v>
      </c>
    </row>
    <row r="7" spans="1:23" ht="16.5" x14ac:dyDescent="0.2">
      <c r="A7" s="14">
        <v>2</v>
      </c>
      <c r="B7" s="14">
        <v>240</v>
      </c>
      <c r="C7" s="14">
        <v>2</v>
      </c>
      <c r="D7" s="14">
        <v>4</v>
      </c>
      <c r="E7" s="14">
        <v>3</v>
      </c>
      <c r="F7" s="14">
        <f t="shared" ref="F7:F17" si="4">INT($B7*F$4)</f>
        <v>60</v>
      </c>
      <c r="G7" s="14">
        <f t="shared" ref="G7:G17" si="5">B7*F$4/AVERAGE(C7:D7)</f>
        <v>20</v>
      </c>
      <c r="H7" s="14">
        <v>0</v>
      </c>
      <c r="I7" s="14">
        <f t="shared" si="0"/>
        <v>120</v>
      </c>
      <c r="J7" s="14">
        <f t="shared" ref="J7:J17" si="6">(I$4-F$4)*$B7/AVERAGE($C7:$D7)</f>
        <v>20</v>
      </c>
      <c r="K7" s="22">
        <v>0.1</v>
      </c>
      <c r="L7" s="18">
        <f t="shared" ref="L7:L17" si="7">1-(1-K7)^(1/J7)</f>
        <v>5.254174069468931E-3</v>
      </c>
      <c r="M7" s="14">
        <f t="shared" si="1"/>
        <v>192</v>
      </c>
      <c r="N7" s="14">
        <f t="shared" ref="N7:N17" si="8">(M$4-I$4)*$B7/AVERAGE($C7:$D7)</f>
        <v>24.000000000000004</v>
      </c>
      <c r="O7" s="22">
        <v>0.3</v>
      </c>
      <c r="P7" s="18">
        <f t="shared" ref="P7:P17" si="9">1-(1-O7)^(1/N7)</f>
        <v>1.4751569591089253E-2</v>
      </c>
      <c r="Q7" s="14">
        <f t="shared" si="2"/>
        <v>240</v>
      </c>
      <c r="R7" s="14">
        <f t="shared" ref="R7:R17" si="10">(Q$4-M$4)*$B7/AVERAGE($C7:$D7)</f>
        <v>15.999999999999995</v>
      </c>
      <c r="S7" s="22">
        <f t="shared" ref="S7:S17" si="11">1-K7-O7</f>
        <v>0.60000000000000009</v>
      </c>
      <c r="T7" s="18">
        <f t="shared" ref="T7:T17" si="12">1-(1-S7)^(1/R7)</f>
        <v>5.5659209163611112E-2</v>
      </c>
      <c r="U7" s="18">
        <f t="shared" ref="U7:U17" si="13">(K7*(G7+J7/2)+O7*(G7+J7+N7/2)+S7*(G7+J7+N7+R7/2))*E7</f>
        <v>185.4</v>
      </c>
      <c r="W7">
        <f t="shared" si="3"/>
        <v>80</v>
      </c>
    </row>
    <row r="8" spans="1:23" ht="16.5" x14ac:dyDescent="0.2">
      <c r="A8" s="14">
        <v>3</v>
      </c>
      <c r="B8" s="14">
        <v>480</v>
      </c>
      <c r="C8" s="14">
        <v>3</v>
      </c>
      <c r="D8" s="14">
        <v>7</v>
      </c>
      <c r="E8" s="14">
        <v>5</v>
      </c>
      <c r="F8" s="14">
        <f t="shared" si="4"/>
        <v>120</v>
      </c>
      <c r="G8" s="14">
        <f t="shared" si="5"/>
        <v>24</v>
      </c>
      <c r="H8" s="14">
        <v>0</v>
      </c>
      <c r="I8" s="14">
        <f t="shared" si="0"/>
        <v>240</v>
      </c>
      <c r="J8" s="14">
        <f t="shared" si="6"/>
        <v>24</v>
      </c>
      <c r="K8" s="22">
        <v>0.1</v>
      </c>
      <c r="L8" s="18">
        <f t="shared" si="7"/>
        <v>4.3803994269180357E-3</v>
      </c>
      <c r="M8" s="14">
        <f t="shared" si="1"/>
        <v>384</v>
      </c>
      <c r="N8" s="14">
        <f t="shared" si="8"/>
        <v>28.800000000000004</v>
      </c>
      <c r="O8" s="22">
        <v>0.25</v>
      </c>
      <c r="P8" s="18">
        <f t="shared" si="9"/>
        <v>9.9392368809142484E-3</v>
      </c>
      <c r="Q8" s="14">
        <f t="shared" si="2"/>
        <v>480</v>
      </c>
      <c r="R8" s="14">
        <f t="shared" si="10"/>
        <v>19.199999999999996</v>
      </c>
      <c r="S8" s="22">
        <f t="shared" si="11"/>
        <v>0.65</v>
      </c>
      <c r="T8" s="18">
        <f t="shared" si="12"/>
        <v>5.3210257867875144E-2</v>
      </c>
      <c r="U8" s="18">
        <f t="shared" si="13"/>
        <v>376.80000000000007</v>
      </c>
      <c r="W8">
        <f t="shared" si="3"/>
        <v>96</v>
      </c>
    </row>
    <row r="9" spans="1:23" ht="16.5" x14ac:dyDescent="0.2">
      <c r="A9" s="14">
        <v>4</v>
      </c>
      <c r="B9" s="14">
        <v>960</v>
      </c>
      <c r="C9" s="14">
        <v>5</v>
      </c>
      <c r="D9" s="14">
        <v>11</v>
      </c>
      <c r="E9" s="14">
        <v>8</v>
      </c>
      <c r="F9" s="14">
        <f t="shared" si="4"/>
        <v>240</v>
      </c>
      <c r="G9" s="14">
        <f t="shared" si="5"/>
        <v>30</v>
      </c>
      <c r="H9" s="14">
        <v>0</v>
      </c>
      <c r="I9" s="14">
        <f t="shared" si="0"/>
        <v>480</v>
      </c>
      <c r="J9" s="14">
        <f t="shared" si="6"/>
        <v>30</v>
      </c>
      <c r="K9" s="22">
        <v>7.0000000000000007E-2</v>
      </c>
      <c r="L9" s="18">
        <f t="shared" si="7"/>
        <v>2.416099615924483E-3</v>
      </c>
      <c r="M9" s="14">
        <f t="shared" si="1"/>
        <v>768</v>
      </c>
      <c r="N9" s="14">
        <f t="shared" si="8"/>
        <v>36.000000000000007</v>
      </c>
      <c r="O9" s="22">
        <v>0.25</v>
      </c>
      <c r="P9" s="18">
        <f t="shared" si="9"/>
        <v>7.9593241721861441E-3</v>
      </c>
      <c r="Q9" s="14">
        <f t="shared" si="2"/>
        <v>960</v>
      </c>
      <c r="R9" s="14">
        <f t="shared" si="10"/>
        <v>23.999999999999993</v>
      </c>
      <c r="S9" s="22">
        <f t="shared" si="11"/>
        <v>0.67999999999999994</v>
      </c>
      <c r="T9" s="18">
        <f t="shared" si="12"/>
        <v>4.6367048540933653E-2</v>
      </c>
      <c r="U9" s="18">
        <f t="shared" si="13"/>
        <v>768.72</v>
      </c>
      <c r="W9">
        <f t="shared" si="3"/>
        <v>120</v>
      </c>
    </row>
    <row r="10" spans="1:23" ht="16.5" x14ac:dyDescent="0.2">
      <c r="A10" s="14">
        <v>5</v>
      </c>
      <c r="B10" s="14">
        <v>1440</v>
      </c>
      <c r="C10" s="14">
        <v>9</v>
      </c>
      <c r="D10" s="14">
        <v>15</v>
      </c>
      <c r="E10" s="14">
        <v>12</v>
      </c>
      <c r="F10" s="14">
        <f t="shared" si="4"/>
        <v>360</v>
      </c>
      <c r="G10" s="14">
        <f t="shared" si="5"/>
        <v>30</v>
      </c>
      <c r="H10" s="14">
        <v>0</v>
      </c>
      <c r="I10" s="14">
        <f t="shared" si="0"/>
        <v>720</v>
      </c>
      <c r="J10" s="14">
        <f t="shared" si="6"/>
        <v>30</v>
      </c>
      <c r="K10" s="22">
        <v>7.0000000000000007E-2</v>
      </c>
      <c r="L10" s="18">
        <f t="shared" si="7"/>
        <v>2.416099615924483E-3</v>
      </c>
      <c r="M10" s="14">
        <f t="shared" si="1"/>
        <v>1152</v>
      </c>
      <c r="N10" s="14">
        <f t="shared" si="8"/>
        <v>36.000000000000007</v>
      </c>
      <c r="O10" s="22">
        <v>0.23</v>
      </c>
      <c r="P10" s="18">
        <f t="shared" si="9"/>
        <v>7.2338412403802899E-3</v>
      </c>
      <c r="Q10" s="14">
        <f t="shared" si="2"/>
        <v>1440</v>
      </c>
      <c r="R10" s="14">
        <f t="shared" si="10"/>
        <v>23.999999999999996</v>
      </c>
      <c r="S10" s="22">
        <f t="shared" si="11"/>
        <v>0.7</v>
      </c>
      <c r="T10" s="18">
        <f t="shared" si="12"/>
        <v>4.8928022816381533E-2</v>
      </c>
      <c r="U10" s="18">
        <f t="shared" si="13"/>
        <v>1160.28</v>
      </c>
      <c r="W10">
        <f t="shared" si="3"/>
        <v>120</v>
      </c>
    </row>
    <row r="11" spans="1:23" ht="16.5" x14ac:dyDescent="0.2">
      <c r="A11" s="14">
        <v>6</v>
      </c>
      <c r="B11" s="14">
        <v>2400</v>
      </c>
      <c r="C11" s="14">
        <v>12</v>
      </c>
      <c r="D11" s="14">
        <v>20</v>
      </c>
      <c r="E11" s="14">
        <v>16</v>
      </c>
      <c r="F11" s="14">
        <f t="shared" si="4"/>
        <v>600</v>
      </c>
      <c r="G11" s="14">
        <f t="shared" si="5"/>
        <v>37.5</v>
      </c>
      <c r="H11" s="14">
        <v>0</v>
      </c>
      <c r="I11" s="14">
        <f t="shared" si="0"/>
        <v>1200</v>
      </c>
      <c r="J11" s="14">
        <f t="shared" si="6"/>
        <v>37.5</v>
      </c>
      <c r="K11" s="22">
        <v>0.05</v>
      </c>
      <c r="L11" s="18">
        <f t="shared" si="7"/>
        <v>1.3668861426443524E-3</v>
      </c>
      <c r="M11" s="14">
        <f t="shared" si="1"/>
        <v>1920</v>
      </c>
      <c r="N11" s="14">
        <f t="shared" si="8"/>
        <v>45.000000000000007</v>
      </c>
      <c r="O11" s="22">
        <v>0.2</v>
      </c>
      <c r="P11" s="18">
        <f t="shared" si="9"/>
        <v>4.9464713026015072E-3</v>
      </c>
      <c r="Q11" s="14">
        <f t="shared" si="2"/>
        <v>2400</v>
      </c>
      <c r="R11" s="14">
        <f t="shared" si="10"/>
        <v>29.999999999999993</v>
      </c>
      <c r="S11" s="22">
        <f t="shared" si="11"/>
        <v>0.75</v>
      </c>
      <c r="T11" s="18">
        <f t="shared" si="12"/>
        <v>4.5158396089583497E-2</v>
      </c>
      <c r="U11" s="18">
        <f t="shared" si="13"/>
        <v>1977</v>
      </c>
      <c r="W11">
        <f t="shared" si="3"/>
        <v>150</v>
      </c>
    </row>
    <row r="12" spans="1:23" ht="16.5" x14ac:dyDescent="0.2">
      <c r="A12" s="14">
        <v>7</v>
      </c>
      <c r="B12" s="14">
        <v>3600</v>
      </c>
      <c r="C12" s="14">
        <v>16</v>
      </c>
      <c r="D12" s="14">
        <v>24</v>
      </c>
      <c r="E12" s="14">
        <v>20</v>
      </c>
      <c r="F12" s="14">
        <f t="shared" si="4"/>
        <v>900</v>
      </c>
      <c r="G12" s="14">
        <f t="shared" si="5"/>
        <v>45</v>
      </c>
      <c r="H12" s="14">
        <v>0</v>
      </c>
      <c r="I12" s="14">
        <f t="shared" si="0"/>
        <v>1800</v>
      </c>
      <c r="J12" s="14">
        <f t="shared" si="6"/>
        <v>45</v>
      </c>
      <c r="K12" s="22">
        <v>0.05</v>
      </c>
      <c r="L12" s="18">
        <f t="shared" si="7"/>
        <v>1.1392016030112861E-3</v>
      </c>
      <c r="M12" s="14">
        <f t="shared" si="1"/>
        <v>2880</v>
      </c>
      <c r="N12" s="14">
        <f t="shared" si="8"/>
        <v>54.000000000000014</v>
      </c>
      <c r="O12" s="22">
        <v>0.2</v>
      </c>
      <c r="P12" s="18">
        <f t="shared" si="9"/>
        <v>4.1237618335125958E-3</v>
      </c>
      <c r="Q12" s="14">
        <f t="shared" si="2"/>
        <v>3600</v>
      </c>
      <c r="R12" s="14">
        <f t="shared" si="10"/>
        <v>35.999999999999993</v>
      </c>
      <c r="S12" s="22">
        <f t="shared" si="11"/>
        <v>0.75</v>
      </c>
      <c r="T12" s="18">
        <f t="shared" si="12"/>
        <v>3.7776163105854854E-2</v>
      </c>
      <c r="U12" s="18">
        <f t="shared" si="13"/>
        <v>2965.5</v>
      </c>
      <c r="W12">
        <f t="shared" ref="W12:W17" si="14">B12/E12</f>
        <v>180</v>
      </c>
    </row>
    <row r="13" spans="1:23" ht="16.5" x14ac:dyDescent="0.2">
      <c r="A13" s="14">
        <v>8</v>
      </c>
      <c r="B13" s="14">
        <v>4800</v>
      </c>
      <c r="C13" s="14">
        <v>20</v>
      </c>
      <c r="D13" s="14">
        <v>30</v>
      </c>
      <c r="E13" s="14">
        <v>25</v>
      </c>
      <c r="F13" s="14">
        <f t="shared" si="4"/>
        <v>1200</v>
      </c>
      <c r="G13" s="14">
        <f t="shared" si="5"/>
        <v>48</v>
      </c>
      <c r="H13" s="14">
        <v>0</v>
      </c>
      <c r="I13" s="14">
        <f t="shared" si="0"/>
        <v>2400</v>
      </c>
      <c r="J13" s="14">
        <f t="shared" si="6"/>
        <v>48</v>
      </c>
      <c r="K13" s="22">
        <v>0.05</v>
      </c>
      <c r="L13" s="18">
        <f t="shared" si="7"/>
        <v>1.0680395390793018E-3</v>
      </c>
      <c r="M13" s="14">
        <f t="shared" si="1"/>
        <v>3840</v>
      </c>
      <c r="N13" s="14">
        <f t="shared" si="8"/>
        <v>57.600000000000009</v>
      </c>
      <c r="O13" s="22">
        <v>0.2</v>
      </c>
      <c r="P13" s="18">
        <f t="shared" si="9"/>
        <v>3.8665256535173054E-3</v>
      </c>
      <c r="Q13" s="14">
        <f t="shared" si="2"/>
        <v>4800</v>
      </c>
      <c r="R13" s="14">
        <f t="shared" si="10"/>
        <v>38.399999999999991</v>
      </c>
      <c r="S13" s="22">
        <f t="shared" si="11"/>
        <v>0.75</v>
      </c>
      <c r="T13" s="18">
        <f t="shared" si="12"/>
        <v>3.545753118271322E-2</v>
      </c>
      <c r="U13" s="18">
        <f t="shared" si="13"/>
        <v>3954.0000000000005</v>
      </c>
      <c r="W13">
        <f t="shared" si="14"/>
        <v>192</v>
      </c>
    </row>
    <row r="14" spans="1:23" ht="16.5" x14ac:dyDescent="0.2">
      <c r="A14" s="14">
        <v>9</v>
      </c>
      <c r="B14" s="14">
        <v>7200</v>
      </c>
      <c r="C14" s="14">
        <v>25</v>
      </c>
      <c r="D14" s="14">
        <v>35</v>
      </c>
      <c r="E14" s="14">
        <v>30</v>
      </c>
      <c r="F14" s="14">
        <f t="shared" si="4"/>
        <v>1800</v>
      </c>
      <c r="G14" s="14">
        <f t="shared" si="5"/>
        <v>60</v>
      </c>
      <c r="H14" s="14">
        <v>0</v>
      </c>
      <c r="I14" s="14">
        <f t="shared" si="0"/>
        <v>3600</v>
      </c>
      <c r="J14" s="14">
        <f t="shared" si="6"/>
        <v>60</v>
      </c>
      <c r="K14" s="22">
        <v>0.05</v>
      </c>
      <c r="L14" s="18">
        <f t="shared" si="7"/>
        <v>8.5452292694920828E-4</v>
      </c>
      <c r="M14" s="14">
        <f t="shared" si="1"/>
        <v>5760</v>
      </c>
      <c r="N14" s="14">
        <f t="shared" si="8"/>
        <v>72.000000000000014</v>
      </c>
      <c r="O14" s="22">
        <v>0.2</v>
      </c>
      <c r="P14" s="18">
        <f t="shared" si="9"/>
        <v>3.0944183781560497E-3</v>
      </c>
      <c r="Q14" s="14">
        <f t="shared" si="2"/>
        <v>7200</v>
      </c>
      <c r="R14" s="14">
        <f t="shared" si="10"/>
        <v>47.999999999999993</v>
      </c>
      <c r="S14" s="22">
        <f t="shared" si="11"/>
        <v>0.75</v>
      </c>
      <c r="T14" s="18">
        <f t="shared" si="12"/>
        <v>2.846805884639414E-2</v>
      </c>
      <c r="U14" s="18">
        <f t="shared" si="13"/>
        <v>5931</v>
      </c>
      <c r="W14">
        <f t="shared" si="14"/>
        <v>240</v>
      </c>
    </row>
    <row r="15" spans="1:23" ht="16.5" x14ac:dyDescent="0.2">
      <c r="A15" s="14">
        <v>10</v>
      </c>
      <c r="B15" s="14">
        <v>9625</v>
      </c>
      <c r="C15" s="14">
        <v>30</v>
      </c>
      <c r="D15" s="14">
        <v>40</v>
      </c>
      <c r="E15" s="14">
        <v>35</v>
      </c>
      <c r="F15" s="14">
        <f t="shared" si="4"/>
        <v>2406</v>
      </c>
      <c r="G15" s="14">
        <f t="shared" si="5"/>
        <v>68.75</v>
      </c>
      <c r="H15" s="14">
        <v>0</v>
      </c>
      <c r="I15" s="14">
        <f t="shared" si="0"/>
        <v>4812</v>
      </c>
      <c r="J15" s="14">
        <f t="shared" si="6"/>
        <v>68.75</v>
      </c>
      <c r="K15" s="22">
        <v>0.05</v>
      </c>
      <c r="L15" s="18">
        <f t="shared" si="7"/>
        <v>7.4580603032681214E-4</v>
      </c>
      <c r="M15" s="14">
        <f t="shared" si="1"/>
        <v>7700</v>
      </c>
      <c r="N15" s="14">
        <f t="shared" si="8"/>
        <v>82.500000000000014</v>
      </c>
      <c r="O15" s="22">
        <v>0.2</v>
      </c>
      <c r="P15" s="18">
        <f t="shared" si="9"/>
        <v>2.7011157234106964E-3</v>
      </c>
      <c r="Q15" s="14">
        <f t="shared" si="2"/>
        <v>9625</v>
      </c>
      <c r="R15" s="14">
        <f t="shared" si="10"/>
        <v>54.999999999999986</v>
      </c>
      <c r="S15" s="22">
        <f t="shared" si="11"/>
        <v>0.75</v>
      </c>
      <c r="T15" s="18">
        <f t="shared" si="12"/>
        <v>2.4890349269846235E-2</v>
      </c>
      <c r="U15" s="18">
        <f t="shared" si="13"/>
        <v>7928.59375</v>
      </c>
      <c r="W15">
        <f t="shared" si="14"/>
        <v>275</v>
      </c>
    </row>
    <row r="16" spans="1:23" ht="16.5" x14ac:dyDescent="0.2">
      <c r="A16" s="14">
        <v>11</v>
      </c>
      <c r="B16" s="14">
        <v>12000</v>
      </c>
      <c r="C16" s="14">
        <v>35</v>
      </c>
      <c r="D16" s="14">
        <v>45</v>
      </c>
      <c r="E16" s="14">
        <v>40</v>
      </c>
      <c r="F16" s="14">
        <f t="shared" si="4"/>
        <v>3000</v>
      </c>
      <c r="G16" s="14">
        <f t="shared" si="5"/>
        <v>75</v>
      </c>
      <c r="H16" s="14">
        <v>0</v>
      </c>
      <c r="I16" s="14">
        <f t="shared" si="0"/>
        <v>6000</v>
      </c>
      <c r="J16" s="14">
        <f t="shared" si="6"/>
        <v>75</v>
      </c>
      <c r="K16" s="22">
        <v>0.05</v>
      </c>
      <c r="L16" s="18">
        <f t="shared" si="7"/>
        <v>6.8367677829073159E-4</v>
      </c>
      <c r="M16" s="14">
        <f t="shared" si="1"/>
        <v>9600</v>
      </c>
      <c r="N16" s="14">
        <f t="shared" si="8"/>
        <v>90.000000000000014</v>
      </c>
      <c r="O16" s="22">
        <v>0.2</v>
      </c>
      <c r="P16" s="18">
        <f t="shared" si="9"/>
        <v>2.4763016863216247E-3</v>
      </c>
      <c r="Q16" s="14">
        <f t="shared" si="2"/>
        <v>12000</v>
      </c>
      <c r="R16" s="14">
        <f t="shared" si="10"/>
        <v>59.999999999999986</v>
      </c>
      <c r="S16" s="22">
        <f t="shared" si="11"/>
        <v>0.75</v>
      </c>
      <c r="T16" s="18">
        <f t="shared" si="12"/>
        <v>2.2840031565754093E-2</v>
      </c>
      <c r="U16" s="18">
        <f t="shared" si="13"/>
        <v>9885</v>
      </c>
      <c r="W16">
        <f t="shared" si="14"/>
        <v>300</v>
      </c>
    </row>
    <row r="17" spans="1:23" ht="16.5" x14ac:dyDescent="0.2">
      <c r="A17" s="14">
        <v>12</v>
      </c>
      <c r="B17" s="14">
        <v>14400</v>
      </c>
      <c r="C17" s="14">
        <v>40</v>
      </c>
      <c r="D17" s="14">
        <v>50</v>
      </c>
      <c r="E17" s="14">
        <v>45</v>
      </c>
      <c r="F17" s="14">
        <f t="shared" si="4"/>
        <v>3600</v>
      </c>
      <c r="G17" s="14">
        <f t="shared" si="5"/>
        <v>80</v>
      </c>
      <c r="H17" s="14">
        <v>0</v>
      </c>
      <c r="I17" s="14">
        <f t="shared" si="0"/>
        <v>7200</v>
      </c>
      <c r="J17" s="14">
        <f t="shared" si="6"/>
        <v>80</v>
      </c>
      <c r="K17" s="22">
        <v>0.05</v>
      </c>
      <c r="L17" s="18">
        <f t="shared" si="7"/>
        <v>6.4096067673213852E-4</v>
      </c>
      <c r="M17" s="14">
        <f t="shared" si="1"/>
        <v>11520</v>
      </c>
      <c r="N17" s="14">
        <f t="shared" si="8"/>
        <v>96.000000000000014</v>
      </c>
      <c r="O17" s="22">
        <v>0.2</v>
      </c>
      <c r="P17" s="18">
        <f t="shared" si="9"/>
        <v>2.321712639175133E-3</v>
      </c>
      <c r="Q17" s="14">
        <f t="shared" si="2"/>
        <v>14400</v>
      </c>
      <c r="R17" s="14">
        <f t="shared" si="10"/>
        <v>63.999999999999993</v>
      </c>
      <c r="S17" s="22">
        <f t="shared" si="11"/>
        <v>0.75</v>
      </c>
      <c r="T17" s="18">
        <f t="shared" si="12"/>
        <v>2.142793791229991E-2</v>
      </c>
      <c r="U17" s="18">
        <f t="shared" si="13"/>
        <v>11862.000000000002</v>
      </c>
      <c r="W17">
        <f t="shared" si="14"/>
        <v>320</v>
      </c>
    </row>
    <row r="20" spans="1:23" ht="20.25" x14ac:dyDescent="0.2">
      <c r="A20" s="70" t="s">
        <v>568</v>
      </c>
      <c r="B20" s="70"/>
      <c r="C20" s="70"/>
      <c r="D20" s="70"/>
      <c r="E20" s="70"/>
      <c r="L20" s="20"/>
      <c r="P20" s="20"/>
      <c r="T20" s="20"/>
    </row>
    <row r="21" spans="1:23" ht="15" x14ac:dyDescent="0.2">
      <c r="B21" s="16" t="s">
        <v>592</v>
      </c>
      <c r="C21" s="16" t="s">
        <v>163</v>
      </c>
      <c r="D21" s="16" t="s">
        <v>569</v>
      </c>
      <c r="E21" s="16" t="s">
        <v>570</v>
      </c>
    </row>
    <row r="22" spans="1:23" ht="16.5" x14ac:dyDescent="0.2">
      <c r="A22" s="17" t="s">
        <v>571</v>
      </c>
      <c r="B22" s="23">
        <v>0.2</v>
      </c>
      <c r="C22" s="23">
        <v>0.15</v>
      </c>
      <c r="D22" s="23">
        <v>0.15</v>
      </c>
      <c r="E22" s="23">
        <v>0.5</v>
      </c>
    </row>
    <row r="23" spans="1:23" ht="16.5" x14ac:dyDescent="0.2">
      <c r="A23" s="17" t="s">
        <v>572</v>
      </c>
      <c r="B23" s="14">
        <f>INT($B$2*B22)</f>
        <v>28250</v>
      </c>
      <c r="C23" s="14">
        <f>INT($B$2*C22)</f>
        <v>21187</v>
      </c>
      <c r="D23" s="14">
        <f>INT($B$2*D22)</f>
        <v>21187</v>
      </c>
      <c r="E23" s="14">
        <f>INT($B$2*E22)</f>
        <v>70625</v>
      </c>
    </row>
    <row r="24" spans="1:23" ht="16.5" x14ac:dyDescent="0.2">
      <c r="A24" s="17" t="s">
        <v>573</v>
      </c>
      <c r="B24" s="14">
        <f>INT(B23/100)</f>
        <v>282</v>
      </c>
      <c r="C24" s="14">
        <f>INT(C23/100)</f>
        <v>211</v>
      </c>
      <c r="D24" s="14">
        <f>INT(D23/100)</f>
        <v>211</v>
      </c>
      <c r="E24" s="14">
        <f>INT(E23/100)</f>
        <v>706</v>
      </c>
    </row>
    <row r="26" spans="1:23" x14ac:dyDescent="0.2">
      <c r="P26" t="s">
        <v>740</v>
      </c>
    </row>
    <row r="31" spans="1:23" x14ac:dyDescent="0.2">
      <c r="P31" t="s">
        <v>738</v>
      </c>
    </row>
    <row r="32" spans="1:23" x14ac:dyDescent="0.2">
      <c r="P32" t="s">
        <v>739</v>
      </c>
    </row>
  </sheetData>
  <mergeCells count="1">
    <mergeCell ref="A20:E20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7458-9242-44A9-95BF-3D16E104FBCD}">
  <dimension ref="A2:EZ1005"/>
  <sheetViews>
    <sheetView workbookViewId="0">
      <selection activeCell="CY2" sqref="CY2"/>
    </sheetView>
  </sheetViews>
  <sheetFormatPr defaultRowHeight="14.25" x14ac:dyDescent="0.2"/>
  <cols>
    <col min="1" max="6" width="9" style="38"/>
    <col min="7" max="7" width="9.5" style="38" bestFit="1" customWidth="1"/>
    <col min="8" max="8" width="9.125" style="38" bestFit="1" customWidth="1"/>
    <col min="9" max="9" width="9.5" style="38" bestFit="1" customWidth="1"/>
    <col min="10" max="12" width="9.125" style="38" bestFit="1" customWidth="1"/>
    <col min="13" max="26" width="9" style="38"/>
    <col min="27" max="27" width="18.625" style="38" customWidth="1"/>
    <col min="28" max="28" width="15.375" style="38" customWidth="1"/>
    <col min="29" max="29" width="18.625" style="38" customWidth="1"/>
    <col min="30" max="30" width="17.125" style="38" customWidth="1"/>
    <col min="31" max="36" width="16.625" style="38" customWidth="1"/>
    <col min="37" max="37" width="9" style="38"/>
    <col min="38" max="38" width="9.5" style="38" customWidth="1"/>
    <col min="39" max="40" width="9" style="38"/>
    <col min="41" max="41" width="16.25" style="38" customWidth="1"/>
    <col min="42" max="42" width="10.625" style="38" customWidth="1"/>
    <col min="43" max="44" width="9" style="38"/>
    <col min="45" max="46" width="9.625" style="38" bestFit="1" customWidth="1"/>
    <col min="47" max="47" width="9.125" style="38" bestFit="1" customWidth="1"/>
    <col min="48" max="48" width="9.625" style="38" bestFit="1" customWidth="1"/>
    <col min="49" max="49" width="15.125" style="38" customWidth="1"/>
    <col min="50" max="50" width="13.875" style="38" bestFit="1" customWidth="1"/>
    <col min="51" max="51" width="9" style="38"/>
    <col min="52" max="52" width="9" style="48"/>
    <col min="53" max="53" width="14" style="38" bestFit="1" customWidth="1"/>
    <col min="54" max="54" width="11.25" style="38" customWidth="1"/>
    <col min="55" max="55" width="9" style="38"/>
    <col min="56" max="56" width="9.875" style="38" customWidth="1"/>
    <col min="57" max="60" width="9" style="38"/>
    <col min="61" max="61" width="10.125" style="38" customWidth="1"/>
    <col min="62" max="62" width="10.125" style="43" customWidth="1"/>
    <col min="63" max="66" width="9" style="38"/>
    <col min="67" max="67" width="16" style="38" customWidth="1"/>
    <col min="68" max="68" width="11.5" style="38" customWidth="1"/>
    <col min="69" max="69" width="13.125" style="38" customWidth="1"/>
    <col min="70" max="71" width="9" style="38"/>
    <col min="72" max="72" width="10.625" style="38" customWidth="1"/>
    <col min="73" max="73" width="10.5" style="38" customWidth="1"/>
    <col min="74" max="75" width="10.625" style="38" customWidth="1"/>
    <col min="76" max="78" width="9" style="38"/>
    <col min="79" max="79" width="8.875" style="38" customWidth="1"/>
    <col min="80" max="80" width="9" style="38"/>
    <col min="81" max="81" width="9.5" style="38" bestFit="1" customWidth="1"/>
    <col min="82" max="82" width="17.125" style="38" customWidth="1"/>
    <col min="83" max="83" width="20.625" style="38" customWidth="1"/>
    <col min="84" max="92" width="14.625" style="38" customWidth="1"/>
    <col min="93" max="93" width="9" style="38"/>
    <col min="94" max="96" width="13.875" style="43" customWidth="1"/>
    <col min="97" max="97" width="9" style="43"/>
    <col min="98" max="100" width="9" style="38"/>
    <col min="101" max="101" width="16.125" style="38" customWidth="1"/>
    <col min="102" max="106" width="9" style="38"/>
    <col min="107" max="107" width="13.875" style="38" bestFit="1" customWidth="1"/>
    <col min="108" max="108" width="13.875" style="38" customWidth="1"/>
    <col min="109" max="109" width="11" style="38" customWidth="1"/>
    <col min="110" max="112" width="10.625" style="38" customWidth="1"/>
    <col min="113" max="113" width="11.625" style="38" customWidth="1"/>
    <col min="114" max="115" width="11.625" style="43" customWidth="1"/>
    <col min="116" max="117" width="9" style="38"/>
    <col min="118" max="118" width="10.125" style="38" customWidth="1"/>
    <col min="119" max="119" width="9.25" style="38" customWidth="1"/>
    <col min="120" max="120" width="14.375" style="38" customWidth="1"/>
    <col min="121" max="121" width="9.125" style="38" bestFit="1" customWidth="1"/>
    <col min="122" max="122" width="12.625" style="38" bestFit="1" customWidth="1"/>
    <col min="123" max="123" width="12.625" style="41" customWidth="1"/>
    <col min="124" max="127" width="9" style="38"/>
    <col min="128" max="128" width="12.125" style="38" customWidth="1"/>
    <col min="129" max="129" width="12.625" style="38" customWidth="1"/>
    <col min="130" max="131" width="12.625" style="45" customWidth="1"/>
    <col min="132" max="132" width="13.375" style="38" customWidth="1"/>
    <col min="133" max="134" width="13.375" style="45" customWidth="1"/>
    <col min="135" max="135" width="13.375" style="38" customWidth="1"/>
    <col min="136" max="136" width="15.375" style="38" customWidth="1"/>
    <col min="137" max="137" width="9" style="38"/>
    <col min="138" max="138" width="9" style="45"/>
    <col min="139" max="139" width="11.5" style="38" customWidth="1"/>
    <col min="140" max="140" width="11.375" style="38" customWidth="1"/>
    <col min="141" max="141" width="10.5" style="38" customWidth="1"/>
    <col min="142" max="142" width="11.125" style="38" customWidth="1"/>
    <col min="143" max="143" width="11.25" style="38" customWidth="1"/>
    <col min="144" max="144" width="10.875" style="38" customWidth="1"/>
    <col min="145" max="145" width="10.75" style="38" customWidth="1"/>
    <col min="146" max="146" width="13.5" style="38" customWidth="1"/>
    <col min="147" max="147" width="11.125" style="38" customWidth="1"/>
    <col min="148" max="148" width="11.875" style="38" customWidth="1"/>
    <col min="149" max="16384" width="9" style="38"/>
  </cols>
  <sheetData>
    <row r="2" spans="1:156" ht="20.25" x14ac:dyDescent="0.2">
      <c r="F2" s="17" t="s">
        <v>237</v>
      </c>
      <c r="G2" s="14">
        <v>1000</v>
      </c>
      <c r="H2" s="14"/>
      <c r="I2" s="14"/>
      <c r="J2" s="14"/>
      <c r="K2" s="14"/>
      <c r="L2" s="14"/>
      <c r="AC2" s="24" t="s">
        <v>204</v>
      </c>
      <c r="AD2" s="14">
        <v>0</v>
      </c>
      <c r="AE2" s="14">
        <v>0</v>
      </c>
      <c r="AF2" s="14">
        <v>0.2</v>
      </c>
      <c r="AG2" s="14">
        <v>0.5</v>
      </c>
      <c r="AH2" s="14">
        <v>0.5</v>
      </c>
      <c r="AI2" s="14">
        <v>0.5</v>
      </c>
      <c r="AJ2" s="14">
        <v>0.5</v>
      </c>
      <c r="BA2" s="70" t="s">
        <v>271</v>
      </c>
      <c r="BB2" s="70"/>
      <c r="BC2" s="70"/>
      <c r="BD2" s="70"/>
      <c r="BE2" s="70"/>
      <c r="BF2" s="70"/>
      <c r="BG2" s="70"/>
      <c r="BH2" s="70"/>
      <c r="BI2" s="70"/>
      <c r="BJ2" s="42"/>
    </row>
    <row r="3" spans="1:156" ht="21" customHeight="1" x14ac:dyDescent="0.2">
      <c r="F3" s="17" t="s">
        <v>236</v>
      </c>
      <c r="G3" s="23">
        <v>1</v>
      </c>
      <c r="H3" s="23">
        <v>0.96250000000000002</v>
      </c>
      <c r="I3" s="23">
        <v>1</v>
      </c>
      <c r="J3" s="23">
        <v>0.96250000000000002</v>
      </c>
      <c r="K3" s="23">
        <v>0.96250000000000002</v>
      </c>
      <c r="L3" s="23">
        <v>0.92500000000000004</v>
      </c>
      <c r="AC3" s="24" t="s">
        <v>266</v>
      </c>
      <c r="AD3" s="14">
        <v>0</v>
      </c>
      <c r="AE3" s="14">
        <v>0.6</v>
      </c>
      <c r="AF3" s="14">
        <v>0.5</v>
      </c>
      <c r="AG3" s="14">
        <v>0.5</v>
      </c>
      <c r="AH3" s="14">
        <v>0.5</v>
      </c>
      <c r="AI3" s="14">
        <v>0.5</v>
      </c>
      <c r="AJ3" s="14">
        <v>0.5</v>
      </c>
      <c r="BA3" s="13" t="s">
        <v>556</v>
      </c>
      <c r="BB3" s="13" t="s">
        <v>278</v>
      </c>
      <c r="BC3" s="13" t="s">
        <v>279</v>
      </c>
      <c r="BD3" s="13" t="s">
        <v>280</v>
      </c>
      <c r="BE3" s="13" t="s">
        <v>281</v>
      </c>
      <c r="BF3" s="13" t="s">
        <v>288</v>
      </c>
      <c r="BG3" s="13" t="s">
        <v>736</v>
      </c>
      <c r="BH3" s="13" t="s">
        <v>800</v>
      </c>
      <c r="BI3" s="13" t="s">
        <v>798</v>
      </c>
      <c r="BJ3" s="13" t="s">
        <v>827</v>
      </c>
      <c r="CF3" s="38">
        <v>0</v>
      </c>
      <c r="CG3" s="38">
        <v>40</v>
      </c>
      <c r="CH3" s="38">
        <v>40</v>
      </c>
      <c r="CI3" s="38">
        <v>0</v>
      </c>
      <c r="CJ3" s="38">
        <v>0</v>
      </c>
      <c r="CK3" s="38">
        <v>50</v>
      </c>
      <c r="CL3" s="38">
        <v>70</v>
      </c>
      <c r="CM3" s="38">
        <v>60</v>
      </c>
      <c r="CP3" s="43">
        <v>5</v>
      </c>
      <c r="DB3" s="17" t="s">
        <v>668</v>
      </c>
      <c r="DC3" s="18">
        <f>1/55/2</f>
        <v>9.0909090909090905E-3</v>
      </c>
      <c r="DN3" s="17" t="s">
        <v>808</v>
      </c>
      <c r="DO3" s="14">
        <v>3</v>
      </c>
      <c r="DX3" s="14">
        <v>5</v>
      </c>
      <c r="DY3" s="14">
        <v>5</v>
      </c>
      <c r="DZ3" s="14">
        <v>5</v>
      </c>
      <c r="EA3" s="14">
        <v>8</v>
      </c>
      <c r="EB3" s="14">
        <v>10</v>
      </c>
      <c r="EC3" s="14">
        <v>5</v>
      </c>
      <c r="ED3" s="14">
        <v>10</v>
      </c>
      <c r="EE3" s="14">
        <v>25</v>
      </c>
      <c r="EF3" s="14">
        <v>75</v>
      </c>
      <c r="EI3" s="38">
        <f>SUMPRODUCT(DX3:EF3,DX4:EF4)</f>
        <v>276</v>
      </c>
    </row>
    <row r="4" spans="1:156" ht="20.25" x14ac:dyDescent="0.2">
      <c r="F4" s="17" t="s">
        <v>238</v>
      </c>
      <c r="G4" s="27">
        <v>0.05</v>
      </c>
      <c r="H4" s="27">
        <v>0.15</v>
      </c>
      <c r="I4" s="27">
        <v>7.4999999999999997E-2</v>
      </c>
      <c r="J4" s="27">
        <v>0.2</v>
      </c>
      <c r="K4" s="27">
        <v>0.5</v>
      </c>
      <c r="L4" s="27">
        <v>1</v>
      </c>
      <c r="N4" s="14">
        <v>0.8</v>
      </c>
      <c r="O4" s="14">
        <v>1.2</v>
      </c>
      <c r="P4" s="14">
        <v>0.8</v>
      </c>
      <c r="Q4" s="14">
        <v>1.2</v>
      </c>
      <c r="R4" s="14">
        <v>0.8</v>
      </c>
      <c r="S4" s="14">
        <v>1.2</v>
      </c>
      <c r="T4" s="14">
        <v>0.8</v>
      </c>
      <c r="U4" s="14">
        <v>1.2</v>
      </c>
      <c r="V4" s="14">
        <v>0.8</v>
      </c>
      <c r="W4" s="14">
        <v>1.2</v>
      </c>
      <c r="X4" s="14">
        <v>0.8</v>
      </c>
      <c r="Y4" s="14">
        <v>1.2</v>
      </c>
      <c r="AC4" s="24" t="s">
        <v>267</v>
      </c>
      <c r="AD4" s="14">
        <v>0.5</v>
      </c>
      <c r="AE4" s="14">
        <v>24</v>
      </c>
      <c r="AF4" s="14">
        <v>1</v>
      </c>
      <c r="AG4" s="14">
        <v>1</v>
      </c>
      <c r="AH4" s="14">
        <v>24</v>
      </c>
      <c r="AI4" s="14">
        <v>1</v>
      </c>
      <c r="AJ4" s="14">
        <v>0.5</v>
      </c>
      <c r="AX4" s="18">
        <f>(($AG$5+24-$AG$4)*(1+$AG$2)+$AG$4*(1+$AG$3))*60</f>
        <v>4320</v>
      </c>
      <c r="BA4" s="25">
        <f>SUM(BB4:BJ4)</f>
        <v>1.4</v>
      </c>
      <c r="BB4" s="23">
        <v>0.35</v>
      </c>
      <c r="BC4" s="23">
        <v>0.2</v>
      </c>
      <c r="BD4" s="23">
        <v>0.25</v>
      </c>
      <c r="BE4" s="23">
        <v>0.1</v>
      </c>
      <c r="BF4" s="23">
        <v>0.1</v>
      </c>
      <c r="BG4" s="23">
        <v>0.15</v>
      </c>
      <c r="BH4" s="23">
        <v>0.05</v>
      </c>
      <c r="BI4" s="23">
        <v>0.15</v>
      </c>
      <c r="BJ4" s="23">
        <v>0.05</v>
      </c>
      <c r="BM4" s="70" t="s">
        <v>394</v>
      </c>
      <c r="BN4" s="70"/>
      <c r="BO4" s="70"/>
      <c r="BP4" s="70"/>
      <c r="BQ4" s="70"/>
      <c r="CA4" s="71" t="s">
        <v>282</v>
      </c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U4" s="70" t="s">
        <v>662</v>
      </c>
      <c r="CV4" s="70"/>
      <c r="CW4" s="70"/>
      <c r="CX4" s="70"/>
      <c r="CY4" s="70"/>
      <c r="CZ4" s="70"/>
      <c r="DA4" s="70"/>
      <c r="DC4" s="70" t="s">
        <v>667</v>
      </c>
      <c r="DD4" s="70"/>
      <c r="DE4" s="70"/>
      <c r="DF4" s="70"/>
      <c r="DG4" s="70"/>
      <c r="DH4" s="70"/>
      <c r="DI4" s="70"/>
      <c r="DJ4" s="42"/>
      <c r="DK4" s="42"/>
      <c r="DN4" s="70" t="s">
        <v>736</v>
      </c>
      <c r="DO4" s="70"/>
      <c r="DP4" s="70"/>
      <c r="DQ4" s="70"/>
      <c r="DR4" s="70"/>
      <c r="DS4" s="70"/>
      <c r="DT4" s="70"/>
      <c r="DU4" s="70"/>
      <c r="DX4" s="14">
        <v>3</v>
      </c>
      <c r="DY4" s="14">
        <v>5</v>
      </c>
      <c r="DZ4" s="14">
        <v>6</v>
      </c>
      <c r="EA4" s="14">
        <v>2</v>
      </c>
      <c r="EB4" s="14">
        <v>3</v>
      </c>
      <c r="EC4" s="14">
        <v>3</v>
      </c>
      <c r="ED4" s="14">
        <v>2</v>
      </c>
      <c r="EE4" s="14">
        <v>2</v>
      </c>
      <c r="EF4" s="14">
        <v>1</v>
      </c>
    </row>
    <row r="5" spans="1:156" ht="20.25" x14ac:dyDescent="0.2">
      <c r="A5" s="70" t="s">
        <v>232</v>
      </c>
      <c r="B5" s="70"/>
      <c r="C5" s="70"/>
      <c r="D5" s="70"/>
      <c r="G5" s="70" t="s">
        <v>232</v>
      </c>
      <c r="H5" s="70"/>
      <c r="I5" s="70"/>
      <c r="J5" s="70"/>
      <c r="K5" s="70"/>
      <c r="L5" s="70"/>
      <c r="N5" s="70" t="s">
        <v>239</v>
      </c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AC5" s="24" t="s">
        <v>265</v>
      </c>
      <c r="AD5" s="14">
        <v>4</v>
      </c>
      <c r="AE5" s="14">
        <v>8</v>
      </c>
      <c r="AF5" s="14">
        <v>16</v>
      </c>
      <c r="AG5" s="14">
        <v>24</v>
      </c>
      <c r="AH5" s="14">
        <v>24</v>
      </c>
      <c r="AI5" s="14">
        <v>36</v>
      </c>
      <c r="AJ5" s="14">
        <v>48</v>
      </c>
      <c r="AM5" s="13" t="s">
        <v>269</v>
      </c>
      <c r="AN5" s="13" t="s">
        <v>233</v>
      </c>
      <c r="AO5" s="13" t="s">
        <v>270</v>
      </c>
      <c r="AR5" s="13" t="s">
        <v>233</v>
      </c>
      <c r="AS5" s="13" t="s">
        <v>337</v>
      </c>
      <c r="AT5" s="13" t="s">
        <v>336</v>
      </c>
      <c r="AU5" s="13" t="s">
        <v>338</v>
      </c>
      <c r="AV5" s="13" t="s">
        <v>339</v>
      </c>
      <c r="AW5" s="13" t="s">
        <v>340</v>
      </c>
      <c r="AX5" s="13" t="s">
        <v>671</v>
      </c>
      <c r="BA5" s="18" t="e">
        <f>SUM(CN6:CN1005)</f>
        <v>#REF!</v>
      </c>
      <c r="BB5" s="18" t="e">
        <f>$BA5*BB4</f>
        <v>#REF!</v>
      </c>
      <c r="BC5" s="18" t="e">
        <f t="shared" ref="BC5:BJ5" si="0">$BA5*BC4</f>
        <v>#REF!</v>
      </c>
      <c r="BD5" s="18" t="e">
        <f t="shared" si="0"/>
        <v>#REF!</v>
      </c>
      <c r="BE5" s="18" t="e">
        <f t="shared" si="0"/>
        <v>#REF!</v>
      </c>
      <c r="BF5" s="18" t="e">
        <f t="shared" si="0"/>
        <v>#REF!</v>
      </c>
      <c r="BG5" s="18" t="e">
        <f t="shared" si="0"/>
        <v>#REF!</v>
      </c>
      <c r="BH5" s="18" t="e">
        <f t="shared" si="0"/>
        <v>#REF!</v>
      </c>
      <c r="BI5" s="18" t="e">
        <f t="shared" si="0"/>
        <v>#REF!</v>
      </c>
      <c r="BJ5" s="18" t="e">
        <f t="shared" si="0"/>
        <v>#REF!</v>
      </c>
      <c r="BM5" s="13" t="s">
        <v>395</v>
      </c>
      <c r="BN5" s="13" t="s">
        <v>286</v>
      </c>
      <c r="BO5" s="13" t="s">
        <v>344</v>
      </c>
      <c r="BP5" s="13" t="s">
        <v>397</v>
      </c>
      <c r="BQ5" s="13" t="s">
        <v>396</v>
      </c>
      <c r="BS5" s="29" t="s">
        <v>653</v>
      </c>
      <c r="BT5" s="13" t="s">
        <v>655</v>
      </c>
      <c r="BU5" s="13" t="s">
        <v>654</v>
      </c>
      <c r="BV5" s="13" t="s">
        <v>656</v>
      </c>
      <c r="BW5" s="13" t="s">
        <v>657</v>
      </c>
      <c r="CA5" s="13" t="s">
        <v>233</v>
      </c>
      <c r="CB5" s="13" t="s">
        <v>284</v>
      </c>
      <c r="CC5" s="13" t="s">
        <v>286</v>
      </c>
      <c r="CD5" s="13" t="s">
        <v>285</v>
      </c>
      <c r="CE5" s="13" t="s">
        <v>287</v>
      </c>
      <c r="CF5" s="13" t="s">
        <v>803</v>
      </c>
      <c r="CG5" s="13" t="s">
        <v>802</v>
      </c>
      <c r="CH5" s="13" t="s">
        <v>804</v>
      </c>
      <c r="CI5" s="13" t="s">
        <v>805</v>
      </c>
      <c r="CJ5" s="13" t="s">
        <v>806</v>
      </c>
      <c r="CK5" s="13" t="s">
        <v>807</v>
      </c>
      <c r="CL5" s="13" t="s">
        <v>799</v>
      </c>
      <c r="CM5" s="13" t="s">
        <v>797</v>
      </c>
      <c r="CN5" s="13" t="s">
        <v>810</v>
      </c>
      <c r="CP5" s="29" t="s">
        <v>828</v>
      </c>
      <c r="CQ5" s="36" t="s">
        <v>832</v>
      </c>
      <c r="CR5" s="36" t="s">
        <v>833</v>
      </c>
      <c r="CU5" s="13" t="s">
        <v>163</v>
      </c>
      <c r="CV5" s="13" t="s">
        <v>395</v>
      </c>
      <c r="CW5" s="13" t="s">
        <v>340</v>
      </c>
      <c r="CX5" s="13" t="s">
        <v>664</v>
      </c>
      <c r="CY5" s="13" t="s">
        <v>663</v>
      </c>
      <c r="CZ5" s="13" t="s">
        <v>665</v>
      </c>
      <c r="DA5" s="13" t="s">
        <v>666</v>
      </c>
      <c r="DC5" s="13" t="s">
        <v>565</v>
      </c>
      <c r="DD5" s="13" t="s">
        <v>670</v>
      </c>
      <c r="DE5" s="13" t="s">
        <v>110</v>
      </c>
      <c r="DF5" s="13" t="s">
        <v>83</v>
      </c>
      <c r="DG5" s="19"/>
      <c r="DH5" s="13" t="s">
        <v>233</v>
      </c>
      <c r="DI5" s="13" t="s">
        <v>669</v>
      </c>
      <c r="DJ5" s="13" t="s">
        <v>832</v>
      </c>
      <c r="DK5" s="13" t="s">
        <v>833</v>
      </c>
      <c r="DN5" s="13" t="s">
        <v>737</v>
      </c>
      <c r="DO5" s="13" t="s">
        <v>233</v>
      </c>
      <c r="DP5" s="13" t="s">
        <v>344</v>
      </c>
      <c r="DQ5" s="13" t="s">
        <v>820</v>
      </c>
      <c r="DR5" s="13" t="s">
        <v>821</v>
      </c>
      <c r="DS5" s="13" t="s">
        <v>822</v>
      </c>
      <c r="DT5" s="13" t="s">
        <v>820</v>
      </c>
      <c r="DU5" s="13" t="s">
        <v>821</v>
      </c>
      <c r="DX5" s="36" t="s">
        <v>823</v>
      </c>
      <c r="DY5" s="36" t="s">
        <v>824</v>
      </c>
      <c r="DZ5" s="36" t="s">
        <v>848</v>
      </c>
      <c r="EA5" s="36" t="s">
        <v>849</v>
      </c>
      <c r="EB5" s="36" t="s">
        <v>850</v>
      </c>
      <c r="EC5" s="36" t="s">
        <v>851</v>
      </c>
      <c r="ED5" s="36" t="s">
        <v>852</v>
      </c>
      <c r="EE5" s="36" t="s">
        <v>825</v>
      </c>
      <c r="EF5" s="36" t="s">
        <v>826</v>
      </c>
    </row>
    <row r="6" spans="1:156" ht="17.25" x14ac:dyDescent="0.2">
      <c r="A6" s="13" t="s">
        <v>233</v>
      </c>
      <c r="B6" s="13" t="s">
        <v>240</v>
      </c>
      <c r="C6" s="13" t="s">
        <v>67</v>
      </c>
      <c r="D6" s="13" t="s">
        <v>69</v>
      </c>
      <c r="G6" s="13" t="s">
        <v>229</v>
      </c>
      <c r="H6" s="13" t="s">
        <v>234</v>
      </c>
      <c r="I6" s="13" t="s">
        <v>230</v>
      </c>
      <c r="J6" s="13" t="s">
        <v>235</v>
      </c>
      <c r="K6" s="13" t="s">
        <v>228</v>
      </c>
      <c r="L6" s="13" t="s">
        <v>231</v>
      </c>
      <c r="N6" s="13" t="s">
        <v>229</v>
      </c>
      <c r="O6" s="13" t="s">
        <v>229</v>
      </c>
      <c r="P6" s="13" t="s">
        <v>234</v>
      </c>
      <c r="Q6" s="13" t="s">
        <v>234</v>
      </c>
      <c r="R6" s="13" t="s">
        <v>230</v>
      </c>
      <c r="S6" s="13" t="s">
        <v>230</v>
      </c>
      <c r="T6" s="13" t="s">
        <v>235</v>
      </c>
      <c r="U6" s="13" t="s">
        <v>235</v>
      </c>
      <c r="V6" s="13" t="s">
        <v>228</v>
      </c>
      <c r="W6" s="13" t="s">
        <v>228</v>
      </c>
      <c r="X6" s="13" t="s">
        <v>231</v>
      </c>
      <c r="Y6" s="13" t="s">
        <v>231</v>
      </c>
      <c r="AA6" s="13" t="s">
        <v>257</v>
      </c>
      <c r="AB6" s="13" t="s">
        <v>801</v>
      </c>
      <c r="AC6" s="13" t="s">
        <v>258</v>
      </c>
      <c r="AD6" s="13" t="s">
        <v>259</v>
      </c>
      <c r="AE6" s="13" t="s">
        <v>260</v>
      </c>
      <c r="AF6" s="13" t="s">
        <v>261</v>
      </c>
      <c r="AG6" s="13" t="s">
        <v>262</v>
      </c>
      <c r="AH6" s="13" t="s">
        <v>268</v>
      </c>
      <c r="AI6" s="13" t="s">
        <v>263</v>
      </c>
      <c r="AJ6" s="13" t="s">
        <v>264</v>
      </c>
      <c r="AM6" s="14">
        <v>0</v>
      </c>
      <c r="AN6" s="14">
        <v>1</v>
      </c>
      <c r="AO6" s="14">
        <v>0</v>
      </c>
      <c r="AR6" s="14">
        <v>1</v>
      </c>
      <c r="AS6" s="14">
        <f t="shared" ref="AS6:AS69" si="1">VLOOKUP(AR6,$A$7:$A$90,1)</f>
        <v>1</v>
      </c>
      <c r="AT6" s="18">
        <f>VLOOKUP(AS6,$A$7:$AJ$90,28)</f>
        <v>1000</v>
      </c>
      <c r="AU6" s="18">
        <f t="shared" ref="AU6:AU69" si="2">INDEX($A$7:$A$90,MATCH(AR6,$A$7:$A$90,1)+1)</f>
        <v>5</v>
      </c>
      <c r="AV6" s="18">
        <f>VLOOKUP(AU6,$A$7:$AJ$90,28)</f>
        <v>1500</v>
      </c>
      <c r="AW6" s="18">
        <f>(AT6*(AU6-AR6)+AV6*(AR6-AS6))/(AU6-AS6)</f>
        <v>1000</v>
      </c>
      <c r="AX6" s="18">
        <f>AW6*AX$4</f>
        <v>4320000</v>
      </c>
      <c r="AZ6" s="17" t="s">
        <v>860</v>
      </c>
      <c r="BA6" s="18">
        <f>SUM($DD$6:$DD$60)/BC4*BB4</f>
        <v>2423.75</v>
      </c>
      <c r="BB6" s="18">
        <f>INT($BA6*BB4)</f>
        <v>848</v>
      </c>
      <c r="BC6" s="18">
        <f t="shared" ref="BC6:BJ6" si="3">INT($BA6*BC4)</f>
        <v>484</v>
      </c>
      <c r="BD6" s="18">
        <f t="shared" si="3"/>
        <v>605</v>
      </c>
      <c r="BE6" s="18"/>
      <c r="BF6" s="18"/>
      <c r="BG6" s="18">
        <f t="shared" si="3"/>
        <v>363</v>
      </c>
      <c r="BH6" s="18">
        <f t="shared" si="3"/>
        <v>121</v>
      </c>
      <c r="BI6" s="18">
        <f t="shared" si="3"/>
        <v>363</v>
      </c>
      <c r="BJ6" s="18">
        <f t="shared" si="3"/>
        <v>121</v>
      </c>
      <c r="BK6" s="21"/>
      <c r="BM6" s="14">
        <v>0</v>
      </c>
      <c r="BN6" s="14"/>
      <c r="BO6" s="18"/>
      <c r="BP6" s="18"/>
      <c r="BQ6" s="18"/>
      <c r="BS6" s="14">
        <v>1</v>
      </c>
      <c r="BT6" s="14">
        <f t="shared" ref="BT6:BT37" si="4">INDEX(BP$7:BP$206,($BS6-1)*2+1)</f>
        <v>1</v>
      </c>
      <c r="BU6" s="14">
        <f t="shared" ref="BU6:BU37" si="5">INDEX(BQ$7:BQ$206,($BS6-1)*2+1)</f>
        <v>86</v>
      </c>
      <c r="BV6" s="14">
        <f t="shared" ref="BV6:BV37" si="6">INDEX(BP$7:BP$206,($BS6-1)*2+2)</f>
        <v>1</v>
      </c>
      <c r="BW6" s="14">
        <f t="shared" ref="BW6:BW37" si="7">INDEX(BQ$7:BQ$206,($BS6-1)*2+2)</f>
        <v>108.5</v>
      </c>
      <c r="CA6" s="14">
        <v>1</v>
      </c>
      <c r="CB6" s="14">
        <f>节奏规划!J5</f>
        <v>0.01</v>
      </c>
      <c r="CC6" s="23">
        <v>1</v>
      </c>
      <c r="CD6" s="18">
        <f>INDEX($AX$6:$AX$1005,MATCH(金币产出!CA6,$AR$6:$AR$1005,1))</f>
        <v>4320000</v>
      </c>
      <c r="CE6" s="18">
        <f>INT(CD6/$BB$4*$BA$4/500)*500</f>
        <v>17280000</v>
      </c>
      <c r="CF6" s="18">
        <f t="shared" ref="CF6:CM6" si="8">ROUND($CE6*BB$4*$CB6,0)</f>
        <v>60480</v>
      </c>
      <c r="CG6" s="18">
        <f t="shared" si="8"/>
        <v>34560</v>
      </c>
      <c r="CH6" s="18">
        <f t="shared" si="8"/>
        <v>43200</v>
      </c>
      <c r="CI6" s="18">
        <f t="shared" si="8"/>
        <v>17280</v>
      </c>
      <c r="CJ6" s="18">
        <f t="shared" si="8"/>
        <v>17280</v>
      </c>
      <c r="CK6" s="18">
        <f t="shared" si="8"/>
        <v>25920</v>
      </c>
      <c r="CL6" s="18">
        <f t="shared" si="8"/>
        <v>8640</v>
      </c>
      <c r="CM6" s="18">
        <f t="shared" si="8"/>
        <v>25920</v>
      </c>
      <c r="CN6" s="18">
        <f>SUMIF($CF$3:$CM$3,"&lt;="&amp;CA6,CF6:CM6)</f>
        <v>95040</v>
      </c>
      <c r="CP6" s="18">
        <f>INT(CM6/CB6/CP$3)</f>
        <v>518400</v>
      </c>
      <c r="CQ6" s="18">
        <f>INT(LOG(CP6/10,1000))</f>
        <v>1</v>
      </c>
      <c r="CR6" s="18">
        <f>ROUND(CP6/1000^CQ6,2)</f>
        <v>518.4</v>
      </c>
      <c r="CU6" s="14">
        <v>0</v>
      </c>
      <c r="CV6" s="14">
        <v>0</v>
      </c>
      <c r="CW6" s="18"/>
      <c r="DC6" s="14">
        <v>1</v>
      </c>
      <c r="DD6" s="14">
        <v>0</v>
      </c>
      <c r="DE6" s="14">
        <v>1</v>
      </c>
      <c r="DF6" s="14">
        <v>0</v>
      </c>
      <c r="DG6" s="19"/>
      <c r="DH6" s="14">
        <v>1</v>
      </c>
      <c r="DI6" s="14">
        <f t="shared" ref="DI6:DI37" si="9">INT(CG6/CB6*$DC$3)</f>
        <v>31418</v>
      </c>
      <c r="DJ6" s="18">
        <f>INT(LOG(DI6/10,1000))</f>
        <v>1</v>
      </c>
      <c r="DK6" s="18">
        <f>ROUND(DI6/1000^DJ6,2)</f>
        <v>31.42</v>
      </c>
      <c r="DN6" s="14">
        <v>0</v>
      </c>
      <c r="DO6" s="14">
        <v>0</v>
      </c>
      <c r="DP6" s="14"/>
      <c r="EI6" s="38">
        <v>1</v>
      </c>
      <c r="EJ6" s="38">
        <v>1</v>
      </c>
      <c r="EK6" s="38">
        <v>2</v>
      </c>
      <c r="EL6" s="38">
        <v>2</v>
      </c>
      <c r="EM6" s="38">
        <v>3</v>
      </c>
      <c r="EN6" s="38">
        <v>3</v>
      </c>
      <c r="EO6" s="38">
        <v>4</v>
      </c>
      <c r="EP6" s="38">
        <v>4</v>
      </c>
      <c r="EQ6" s="38">
        <v>5</v>
      </c>
      <c r="ER6" s="38">
        <v>5</v>
      </c>
      <c r="ES6" s="38">
        <v>6</v>
      </c>
      <c r="ET6" s="38">
        <v>6</v>
      </c>
      <c r="EU6" s="38">
        <v>7</v>
      </c>
      <c r="EV6" s="38">
        <v>7</v>
      </c>
      <c r="EW6" s="38">
        <v>8</v>
      </c>
      <c r="EX6" s="38">
        <v>8</v>
      </c>
      <c r="EY6" s="38">
        <v>9</v>
      </c>
      <c r="EZ6" s="38">
        <v>9</v>
      </c>
    </row>
    <row r="7" spans="1:156" ht="16.5" x14ac:dyDescent="0.2">
      <c r="A7" s="14">
        <v>1</v>
      </c>
      <c r="B7" s="14">
        <v>1</v>
      </c>
      <c r="C7" s="18">
        <f>INDEX([1]新怪物属性!GG$5:GG$123,MATCH(A7,[1]新怪物属性!D$5:D$123,0))</f>
        <v>0</v>
      </c>
      <c r="D7" s="18">
        <f>INDEX([1]新怪物属性!GH$5:GH$123,MATCH(A7,[1]新怪物属性!D$5:D$123,0))</f>
        <v>0</v>
      </c>
      <c r="G7" s="14">
        <f t="shared" ref="G7:L16" si="10">ROUND($G$2*$B7*G$4/G$3,0)</f>
        <v>50</v>
      </c>
      <c r="H7" s="14">
        <f t="shared" si="10"/>
        <v>156</v>
      </c>
      <c r="I7" s="14">
        <f t="shared" si="10"/>
        <v>75</v>
      </c>
      <c r="J7" s="14">
        <f t="shared" si="10"/>
        <v>208</v>
      </c>
      <c r="K7" s="14">
        <f t="shared" si="10"/>
        <v>519</v>
      </c>
      <c r="L7" s="14">
        <f t="shared" si="10"/>
        <v>1081</v>
      </c>
      <c r="N7" s="14">
        <f>ROUND(G7*N$4,0)</f>
        <v>40</v>
      </c>
      <c r="O7" s="14">
        <f>ROUND(G7*O$4,0)</f>
        <v>60</v>
      </c>
      <c r="P7" s="14">
        <f>ROUND($H7*P$4,0)</f>
        <v>125</v>
      </c>
      <c r="Q7" s="14">
        <f>ROUND($H7*Q$4,0)</f>
        <v>187</v>
      </c>
      <c r="R7" s="14">
        <f>ROUND($I7*R$4,0)</f>
        <v>60</v>
      </c>
      <c r="S7" s="14">
        <f>ROUND($I7*S$4,0)</f>
        <v>90</v>
      </c>
      <c r="T7" s="14">
        <f>ROUND($J7*T$4,0)</f>
        <v>166</v>
      </c>
      <c r="U7" s="14">
        <f>ROUND($J7*U$4,0)</f>
        <v>250</v>
      </c>
      <c r="V7" s="14">
        <f>ROUND($K7*V$4,0)</f>
        <v>415</v>
      </c>
      <c r="W7" s="14">
        <f>ROUND($K7*W$4,0)</f>
        <v>623</v>
      </c>
      <c r="X7" s="14">
        <f>ROUND($L7*X$4,0)</f>
        <v>865</v>
      </c>
      <c r="Y7" s="14">
        <f>ROUND($L7*Y$4,0)</f>
        <v>1297</v>
      </c>
      <c r="AA7" s="14">
        <f>$G$2*$B7</f>
        <v>1000</v>
      </c>
      <c r="AB7" s="14">
        <f>AA7*(1+C7/100)</f>
        <v>1000</v>
      </c>
      <c r="AC7" s="14">
        <f>AA7*60</f>
        <v>60000</v>
      </c>
      <c r="AD7" s="14">
        <f>($AB7*(AD$5+24-AD$4)*(1+AD$2)+$AB7*AD$4*(1+AD$3+AD$2))*60</f>
        <v>1680000</v>
      </c>
      <c r="AE7" s="14">
        <f t="shared" ref="AE7:AJ22" si="11">($AB7*(AE$5+24-AE$4)*(1+AE$2)+$AB7*AE$4*(1+AE$3+AE$2))*60</f>
        <v>2784000</v>
      </c>
      <c r="AF7" s="14">
        <f t="shared" si="11"/>
        <v>2910000</v>
      </c>
      <c r="AG7" s="14">
        <f t="shared" si="11"/>
        <v>4350000</v>
      </c>
      <c r="AH7" s="14">
        <f t="shared" si="11"/>
        <v>5040000</v>
      </c>
      <c r="AI7" s="14">
        <f t="shared" si="11"/>
        <v>5430000</v>
      </c>
      <c r="AJ7" s="14">
        <f t="shared" si="11"/>
        <v>6495000</v>
      </c>
      <c r="AM7" s="14">
        <v>1</v>
      </c>
      <c r="AN7" s="14">
        <v>80</v>
      </c>
      <c r="AO7" s="14">
        <f t="shared" ref="AO7:AO38" si="12">INDEX($AG$7:$AG$90,MATCH(AN7,$A$7:$A$90,1))</f>
        <v>39585000</v>
      </c>
      <c r="AR7" s="14">
        <v>2</v>
      </c>
      <c r="AS7" s="14">
        <f t="shared" si="1"/>
        <v>1</v>
      </c>
      <c r="AT7" s="18">
        <f t="shared" ref="AT7:AT70" si="13">VLOOKUP(AS7,$A$7:$AJ$90,28)</f>
        <v>1000</v>
      </c>
      <c r="AU7" s="18">
        <f t="shared" si="2"/>
        <v>5</v>
      </c>
      <c r="AV7" s="18">
        <f t="shared" ref="AV7:AV70" si="14">VLOOKUP(AU7,$A$7:$AJ$90,28)</f>
        <v>1500</v>
      </c>
      <c r="AW7" s="18">
        <f t="shared" ref="AW7:AW70" si="15">(AT7*(AU7-AR7)+AV7*(AR7-AS7))/(AU7-AS7)</f>
        <v>1125</v>
      </c>
      <c r="AX7" s="18">
        <f t="shared" ref="AX7:AX70" si="16">AW7*AX$4</f>
        <v>4860000</v>
      </c>
      <c r="BM7" s="14">
        <v>5</v>
      </c>
      <c r="BN7" s="22">
        <v>8</v>
      </c>
      <c r="BO7" s="18">
        <f>INT(SUMIFS($CI$6:$CI$1005,金币产出!$CA$6:$CA$1005,"&gt;"&amp;BM6,金币产出!$CA$6:$CA$1005,"&lt;="&amp;BM7)*$BE$4*BN7/500)*500</f>
        <v>86000</v>
      </c>
      <c r="BP7" s="18">
        <f>INT(LOG(BO7/10,1000))</f>
        <v>1</v>
      </c>
      <c r="BQ7" s="18">
        <f>ROUND(BO7/1000^BP7,3)</f>
        <v>86</v>
      </c>
      <c r="BS7" s="14">
        <v>2</v>
      </c>
      <c r="BT7" s="14">
        <f t="shared" si="4"/>
        <v>1</v>
      </c>
      <c r="BU7" s="14">
        <f t="shared" si="5"/>
        <v>113</v>
      </c>
      <c r="BV7" s="14">
        <f t="shared" si="6"/>
        <v>1</v>
      </c>
      <c r="BW7" s="14">
        <f t="shared" si="7"/>
        <v>117.5</v>
      </c>
      <c r="CA7" s="14">
        <v>2</v>
      </c>
      <c r="CB7" s="14">
        <f>节奏规划!J6</f>
        <v>0.01</v>
      </c>
      <c r="CC7" s="23">
        <v>1</v>
      </c>
      <c r="CD7" s="18">
        <f>INDEX($AX$6:$AX$1005,MATCH(金币产出!CA7,$AR$6:$AR$1005,1))</f>
        <v>4860000</v>
      </c>
      <c r="CE7" s="18">
        <f t="shared" ref="CE7:CE70" si="17">INT(CD7/$BB$4*$BA$4/500)*500</f>
        <v>19440000</v>
      </c>
      <c r="CF7" s="18">
        <f t="shared" ref="CF7:CF70" si="18">ROUND($CE7*BB$4*$CB7,0)</f>
        <v>68040</v>
      </c>
      <c r="CG7" s="18">
        <f t="shared" ref="CG7:CG70" si="19">ROUND($CE7*BC$4*$CB7,0)</f>
        <v>38880</v>
      </c>
      <c r="CH7" s="18">
        <f t="shared" ref="CH7:CH70" si="20">ROUND($CE7*BD$4*$CB7,0)</f>
        <v>48600</v>
      </c>
      <c r="CI7" s="18">
        <f t="shared" ref="CI7:CI70" si="21">ROUND($CE7*BE$4*$CB7,0)</f>
        <v>19440</v>
      </c>
      <c r="CJ7" s="18">
        <f t="shared" ref="CJ7:CJ70" si="22">ROUND($CE7*BF$4*$CB7,0)</f>
        <v>19440</v>
      </c>
      <c r="CK7" s="18">
        <f t="shared" ref="CK7:CK70" si="23">ROUND($CE7*BG$4*$CB7,0)</f>
        <v>29160</v>
      </c>
      <c r="CL7" s="18">
        <f t="shared" ref="CL7:CL70" si="24">ROUND($CE7*BH$4*$CB7,0)</f>
        <v>9720</v>
      </c>
      <c r="CM7" s="18">
        <f t="shared" ref="CM7:CM70" si="25">ROUND($CE7*BI$4*$CB7,0)</f>
        <v>29160</v>
      </c>
      <c r="CN7" s="18">
        <f t="shared" ref="CN7:CN70" si="26">SUMIF($CF$3:$CM$3,"&lt;="&amp;CA7,CF7:CM7)</f>
        <v>106920</v>
      </c>
      <c r="CP7" s="18">
        <f t="shared" ref="CP7:CP70" si="27">INT(CM7/CB7/CP$3)</f>
        <v>583200</v>
      </c>
      <c r="CQ7" s="18">
        <f t="shared" ref="CQ7:CQ70" si="28">INT(LOG(CP7/10,1000))</f>
        <v>1</v>
      </c>
      <c r="CR7" s="18">
        <f t="shared" ref="CR7:CR70" si="29">ROUND(CP7/1000^CQ7,2)</f>
        <v>583.20000000000005</v>
      </c>
      <c r="CU7" s="14">
        <v>1</v>
      </c>
      <c r="CV7" s="14">
        <v>5</v>
      </c>
      <c r="CW7" s="18">
        <f>SUMIFS($CJ$6:$CJ$1005,$CA$6:$CA$1005,"&gt;"&amp;CV6,$CA$6:$CA$1005,"&lt;="&amp;CV7)*$BF$4</f>
        <v>10800</v>
      </c>
      <c r="CX7" s="18">
        <f>INT(LOG(CW7,1000))</f>
        <v>1</v>
      </c>
      <c r="CY7" s="18">
        <f>ROUND(CW7/1000^CX7,1)</f>
        <v>10.8</v>
      </c>
      <c r="CZ7" s="18">
        <f>IF(CY7&gt;=10,CX7,CX7-1)</f>
        <v>1</v>
      </c>
      <c r="DA7" s="18">
        <f>ROUND(CW7/1000^CZ7,1)</f>
        <v>10.8</v>
      </c>
      <c r="DC7" s="14">
        <v>2</v>
      </c>
      <c r="DD7" s="14">
        <v>0</v>
      </c>
      <c r="DE7" s="14">
        <v>1</v>
      </c>
      <c r="DF7" s="14">
        <v>0</v>
      </c>
      <c r="DG7" s="19"/>
      <c r="DH7" s="14">
        <v>2</v>
      </c>
      <c r="DI7" s="14">
        <f t="shared" si="9"/>
        <v>35345</v>
      </c>
      <c r="DJ7" s="18">
        <f t="shared" ref="DJ7:DJ70" si="30">INT(LOG(DI7/10,1000))</f>
        <v>1</v>
      </c>
      <c r="DK7" s="18">
        <f t="shared" ref="DK7:DK70" si="31">ROUND(DI7/1000^DJ7,2)</f>
        <v>35.35</v>
      </c>
      <c r="DN7" s="14">
        <v>1</v>
      </c>
      <c r="DO7" s="14">
        <v>20</v>
      </c>
      <c r="DP7" s="18">
        <f>ROUND(SUMIFS($CK$6:$CK$1005,$CA$6:$CA$1005,"&lt;"&amp;DO7,$CA$6:$CA$1005,"&gt;="&amp;DO6)/SUMIFS($CB$6:$CB$1005,$CA$6:$CA$1005,"&lt;"&amp;DO7,$CA$6:$CA$1005,"&gt;="&amp;DO6)*$BG$4/$DO$3,0)</f>
        <v>245216</v>
      </c>
      <c r="DQ7" s="18">
        <f>INT(LOG(DP7/10,1000))</f>
        <v>1</v>
      </c>
      <c r="DR7" s="18">
        <f>DP7/1000^DQ7</f>
        <v>245.21600000000001</v>
      </c>
      <c r="DS7" s="18">
        <f>DP7*2.5</f>
        <v>613040</v>
      </c>
      <c r="DT7" s="18">
        <f>INT(LOG(DS7/10,1000))</f>
        <v>1</v>
      </c>
      <c r="DU7" s="18">
        <f>DS7/1000^DT7</f>
        <v>613.04</v>
      </c>
      <c r="DX7" s="18">
        <f t="shared" ref="DX7:EF14" si="32">INT($DP7/$EI$3*DX$3)</f>
        <v>4442</v>
      </c>
      <c r="DY7" s="18">
        <f t="shared" si="32"/>
        <v>4442</v>
      </c>
      <c r="DZ7" s="18">
        <f t="shared" si="32"/>
        <v>4442</v>
      </c>
      <c r="EA7" s="18">
        <f t="shared" si="32"/>
        <v>7107</v>
      </c>
      <c r="EB7" s="18">
        <f t="shared" si="32"/>
        <v>8884</v>
      </c>
      <c r="EC7" s="18">
        <f t="shared" si="32"/>
        <v>4442</v>
      </c>
      <c r="ED7" s="18">
        <f t="shared" si="32"/>
        <v>8884</v>
      </c>
      <c r="EE7" s="18">
        <f t="shared" si="32"/>
        <v>22211</v>
      </c>
      <c r="EF7" s="18">
        <f t="shared" si="32"/>
        <v>66634</v>
      </c>
      <c r="EI7" s="18">
        <f>INT(INDEX($DX7:$EF7,EI$6)*0.5)</f>
        <v>2221</v>
      </c>
      <c r="EJ7" s="18">
        <f>INT(INDEX($DX7:$EF7,EJ$6)*1.5)</f>
        <v>6663</v>
      </c>
      <c r="EK7" s="18">
        <f>INT(INDEX($DX7:$EF7,EK$6)*0.5)</f>
        <v>2221</v>
      </c>
      <c r="EL7" s="18">
        <f>INT(INDEX($DX7:$EF7,EL$6)*1.5)</f>
        <v>6663</v>
      </c>
      <c r="EM7" s="18">
        <f>INT(INDEX($DX7:$EF7,EM$6)*0.5)</f>
        <v>2221</v>
      </c>
      <c r="EN7" s="18">
        <f>INT(INDEX($DX7:$EF7,EN$6)*1.5)</f>
        <v>6663</v>
      </c>
      <c r="EO7" s="18">
        <f>INT(INDEX($DX7:$EF7,EO$6)*0.5)</f>
        <v>3553</v>
      </c>
      <c r="EP7" s="18">
        <f>INT(INDEX($DX7:$EF7,EP$6)*1.5)</f>
        <v>10660</v>
      </c>
      <c r="EQ7" s="18">
        <f>INT(INDEX($DX7:$EF7,EQ$6)*0.5)</f>
        <v>4442</v>
      </c>
      <c r="ER7" s="18">
        <f>INT(INDEX($DX7:$EF7,ER$6)*1.5)</f>
        <v>13326</v>
      </c>
      <c r="ES7" s="18">
        <f>INT(INDEX($DX7:$EF7,ES$6)*0.5)</f>
        <v>2221</v>
      </c>
      <c r="ET7" s="18">
        <f>INT(INDEX($DX7:$EF7,ET$6)*1.5)</f>
        <v>6663</v>
      </c>
      <c r="EU7" s="18">
        <f>INT(INDEX($DX7:$EF7,EU$6)*0.5)</f>
        <v>4442</v>
      </c>
      <c r="EV7" s="18">
        <f>INT(INDEX($DX7:$EF7,EV$6)*1.5)</f>
        <v>13326</v>
      </c>
      <c r="EW7" s="18">
        <f>INT(INDEX($DX7:$EF7,EW$6)*0.5)</f>
        <v>11105</v>
      </c>
      <c r="EX7" s="18">
        <f>INT(INDEX($DX7:$EF7,EX$6)*1.5)</f>
        <v>33316</v>
      </c>
      <c r="EY7" s="18">
        <f>INT(INDEX($DX7:$EF7,EY$6)*0.5)</f>
        <v>33317</v>
      </c>
      <c r="EZ7" s="18">
        <f>INT(INDEX($DX7:$EF7,EZ$6)*1.5)</f>
        <v>99951</v>
      </c>
    </row>
    <row r="8" spans="1:156" ht="16.5" x14ac:dyDescent="0.2">
      <c r="A8" s="14">
        <v>5</v>
      </c>
      <c r="B8" s="14">
        <v>1.5</v>
      </c>
      <c r="C8" s="18">
        <f>INDEX([1]新怪物属性!GG$5:GG$123,MATCH(A8,[1]新怪物属性!D$5:D$123,0))</f>
        <v>0</v>
      </c>
      <c r="D8" s="18">
        <f>INDEX([1]新怪物属性!GH$5:GH$123,MATCH(A8,[1]新怪物属性!D$5:D$123,0))</f>
        <v>0</v>
      </c>
      <c r="G8" s="14">
        <f t="shared" si="10"/>
        <v>75</v>
      </c>
      <c r="H8" s="14">
        <f t="shared" si="10"/>
        <v>234</v>
      </c>
      <c r="I8" s="14">
        <f t="shared" si="10"/>
        <v>113</v>
      </c>
      <c r="J8" s="14">
        <f t="shared" si="10"/>
        <v>312</v>
      </c>
      <c r="K8" s="14">
        <f t="shared" si="10"/>
        <v>779</v>
      </c>
      <c r="L8" s="14">
        <f t="shared" si="10"/>
        <v>1622</v>
      </c>
      <c r="N8" s="14">
        <f>ROUND(G8*N$4,0)</f>
        <v>60</v>
      </c>
      <c r="O8" s="14">
        <f>ROUND(G8*O$4,0)</f>
        <v>90</v>
      </c>
      <c r="P8" s="14">
        <f>ROUND($H8*P$4,0)</f>
        <v>187</v>
      </c>
      <c r="Q8" s="14">
        <f>ROUND($H8*Q$4,0)</f>
        <v>281</v>
      </c>
      <c r="R8" s="14">
        <f>ROUND($I8*R$4,0)</f>
        <v>90</v>
      </c>
      <c r="S8" s="14">
        <f>ROUND($I8*S$4,0)</f>
        <v>136</v>
      </c>
      <c r="T8" s="14">
        <f>ROUND($J8*T$4,0)</f>
        <v>250</v>
      </c>
      <c r="U8" s="14">
        <f>ROUND($J8*U$4,0)</f>
        <v>374</v>
      </c>
      <c r="V8" s="14">
        <f>ROUND($K8*V$4,0)</f>
        <v>623</v>
      </c>
      <c r="W8" s="14">
        <f>ROUND($K8*W$4,0)</f>
        <v>935</v>
      </c>
      <c r="X8" s="14">
        <f>ROUND($L8*X$4,0)</f>
        <v>1298</v>
      </c>
      <c r="Y8" s="14">
        <f>ROUND($L8*Y$4,0)</f>
        <v>1946</v>
      </c>
      <c r="AA8" s="14">
        <f t="shared" ref="AA8:AA71" si="33">$G$2*$B8</f>
        <v>1500</v>
      </c>
      <c r="AB8" s="14">
        <f t="shared" ref="AB8:AB71" si="34">AA8*(1+C8/100)</f>
        <v>1500</v>
      </c>
      <c r="AC8" s="14">
        <f t="shared" ref="AC8:AC71" si="35">AA8*60</f>
        <v>90000</v>
      </c>
      <c r="AD8" s="14">
        <f t="shared" ref="AD8:AJ39" si="36">($AB8*(AD$5+24-AD$4)*(1+AD$2)+$AB8*AD$4*(1+AD$3+AD$2))*60</f>
        <v>2520000</v>
      </c>
      <c r="AE8" s="14">
        <f t="shared" si="11"/>
        <v>4176000</v>
      </c>
      <c r="AF8" s="14">
        <f t="shared" si="11"/>
        <v>4365000</v>
      </c>
      <c r="AG8" s="14">
        <f t="shared" si="11"/>
        <v>6525000</v>
      </c>
      <c r="AH8" s="14">
        <f t="shared" si="11"/>
        <v>7560000</v>
      </c>
      <c r="AI8" s="14">
        <f t="shared" si="11"/>
        <v>8145000</v>
      </c>
      <c r="AJ8" s="14">
        <f t="shared" si="11"/>
        <v>9742500</v>
      </c>
      <c r="AM8" s="14">
        <v>2</v>
      </c>
      <c r="AN8" s="14">
        <v>130</v>
      </c>
      <c r="AO8" s="14">
        <f t="shared" si="12"/>
        <v>119625000</v>
      </c>
      <c r="AR8" s="14">
        <v>3</v>
      </c>
      <c r="AS8" s="14">
        <f t="shared" si="1"/>
        <v>1</v>
      </c>
      <c r="AT8" s="18">
        <f t="shared" si="13"/>
        <v>1000</v>
      </c>
      <c r="AU8" s="18">
        <f t="shared" si="2"/>
        <v>5</v>
      </c>
      <c r="AV8" s="18">
        <f t="shared" si="14"/>
        <v>1500</v>
      </c>
      <c r="AW8" s="18">
        <f t="shared" si="15"/>
        <v>1250</v>
      </c>
      <c r="AX8" s="18">
        <f t="shared" si="16"/>
        <v>5400000</v>
      </c>
      <c r="BM8" s="14">
        <v>10</v>
      </c>
      <c r="BN8" s="22">
        <v>7</v>
      </c>
      <c r="BO8" s="18">
        <f>INT(SUMIFS($CI$6:$CI$1005,金币产出!$CA$6:$CA$1005,"&gt;"&amp;BM7,金币产出!$CA$6:$CA$1005,"&lt;="&amp;BM8)*$BE$4*BN8/500)*500</f>
        <v>108500</v>
      </c>
      <c r="BP8" s="18">
        <f t="shared" ref="BP8:BP71" si="37">INT(LOG(BO8/10,1000))</f>
        <v>1</v>
      </c>
      <c r="BQ8" s="18">
        <f t="shared" ref="BQ8:BQ71" si="38">ROUND(BO8/1000^BP8,3)</f>
        <v>108.5</v>
      </c>
      <c r="BS8" s="14">
        <v>3</v>
      </c>
      <c r="BT8" s="14">
        <f t="shared" si="4"/>
        <v>1</v>
      </c>
      <c r="BU8" s="14">
        <f t="shared" si="5"/>
        <v>122.5</v>
      </c>
      <c r="BV8" s="14">
        <f t="shared" si="6"/>
        <v>1</v>
      </c>
      <c r="BW8" s="14">
        <f t="shared" si="7"/>
        <v>123.5</v>
      </c>
      <c r="CA8" s="14">
        <v>3</v>
      </c>
      <c r="CB8" s="14">
        <f>节奏规划!J7</f>
        <v>0.01</v>
      </c>
      <c r="CC8" s="23">
        <v>1</v>
      </c>
      <c r="CD8" s="18">
        <f>INDEX($AX$6:$AX$1005,MATCH(金币产出!CA8,$AR$6:$AR$1005,1))</f>
        <v>5400000</v>
      </c>
      <c r="CE8" s="18">
        <f t="shared" si="17"/>
        <v>21600000</v>
      </c>
      <c r="CF8" s="18">
        <f t="shared" si="18"/>
        <v>75600</v>
      </c>
      <c r="CG8" s="18">
        <f t="shared" si="19"/>
        <v>43200</v>
      </c>
      <c r="CH8" s="18">
        <f t="shared" si="20"/>
        <v>54000</v>
      </c>
      <c r="CI8" s="18">
        <f t="shared" si="21"/>
        <v>21600</v>
      </c>
      <c r="CJ8" s="18">
        <f t="shared" si="22"/>
        <v>21600</v>
      </c>
      <c r="CK8" s="18">
        <f t="shared" si="23"/>
        <v>32400</v>
      </c>
      <c r="CL8" s="18">
        <f t="shared" si="24"/>
        <v>10800</v>
      </c>
      <c r="CM8" s="18">
        <f t="shared" si="25"/>
        <v>32400</v>
      </c>
      <c r="CN8" s="18">
        <f t="shared" si="26"/>
        <v>118800</v>
      </c>
      <c r="CP8" s="18">
        <f t="shared" si="27"/>
        <v>648000</v>
      </c>
      <c r="CQ8" s="18">
        <f t="shared" si="28"/>
        <v>1</v>
      </c>
      <c r="CR8" s="18">
        <f t="shared" si="29"/>
        <v>648</v>
      </c>
      <c r="CU8" s="14">
        <v>2</v>
      </c>
      <c r="CV8" s="14">
        <v>20</v>
      </c>
      <c r="CW8" s="18">
        <f t="shared" ref="CW8:CW36" si="39">SUMIFS($CJ$6:$CJ$1005,$CA$6:$CA$1005,"&gt;"&amp;CV7,$CA$6:$CA$1005,"&lt;="&amp;CV8)*$BF$4</f>
        <v>55814.400000000001</v>
      </c>
      <c r="CX8" s="18">
        <f t="shared" ref="CX8:CX36" si="40">INT(LOG(CW8,1000))</f>
        <v>1</v>
      </c>
      <c r="CY8" s="18">
        <f t="shared" ref="CY8:CY36" si="41">ROUND(CW8/1000^CX8,1)</f>
        <v>55.8</v>
      </c>
      <c r="CZ8" s="18">
        <f t="shared" ref="CZ8:CZ36" si="42">IF(CY8&gt;=10,CX8,CX8-1)</f>
        <v>1</v>
      </c>
      <c r="DA8" s="18">
        <f t="shared" ref="DA8:DA36" si="43">ROUND(CW8/1000^CZ8,1)</f>
        <v>55.8</v>
      </c>
      <c r="DC8" s="14">
        <v>3</v>
      </c>
      <c r="DD8" s="14">
        <v>0</v>
      </c>
      <c r="DE8" s="14">
        <v>1</v>
      </c>
      <c r="DF8" s="14">
        <v>0</v>
      </c>
      <c r="DG8" s="19"/>
      <c r="DH8" s="14">
        <v>3</v>
      </c>
      <c r="DI8" s="14">
        <f t="shared" si="9"/>
        <v>39272</v>
      </c>
      <c r="DJ8" s="18">
        <f t="shared" si="30"/>
        <v>1</v>
      </c>
      <c r="DK8" s="18">
        <f t="shared" si="31"/>
        <v>39.270000000000003</v>
      </c>
      <c r="DN8" s="14">
        <v>2</v>
      </c>
      <c r="DO8" s="14">
        <v>50</v>
      </c>
      <c r="DP8" s="18">
        <f t="shared" ref="DP8:DP14" si="44">ROUND(SUMIFS($CK$6:$CK$1005,$CA$6:$CA$1005,"&lt;"&amp;DO8,$CA$6:$CA$1005,"&gt;="&amp;DO7)/SUMIFS($CB$6:$CB$1005,$CA$6:$CA$1005,"&lt;"&amp;DO8,$CA$6:$CA$1005,"&gt;="&amp;DO7)*$BG$4/$DO$3,0)</f>
        <v>497447</v>
      </c>
      <c r="DQ8" s="18">
        <f t="shared" ref="DQ8:DQ14" si="45">INT(LOG(DP8/10,1000))</f>
        <v>1</v>
      </c>
      <c r="DR8" s="18">
        <f t="shared" ref="DR8:DR14" si="46">DP8/1000^DQ8</f>
        <v>497.447</v>
      </c>
      <c r="DS8" s="18">
        <f t="shared" ref="DS8:DS14" si="47">DP8*2.5</f>
        <v>1243617.5</v>
      </c>
      <c r="DT8" s="18">
        <f t="shared" ref="DT8:DT14" si="48">INT(LOG(DS8/10,1000))</f>
        <v>1</v>
      </c>
      <c r="DU8" s="18">
        <f t="shared" ref="DU8:DU14" si="49">DS8/1000^DT8</f>
        <v>1243.6175000000001</v>
      </c>
      <c r="DX8" s="18">
        <f t="shared" si="32"/>
        <v>9011</v>
      </c>
      <c r="DY8" s="18">
        <f t="shared" si="32"/>
        <v>9011</v>
      </c>
      <c r="DZ8" s="18">
        <f t="shared" si="32"/>
        <v>9011</v>
      </c>
      <c r="EA8" s="18">
        <f t="shared" si="32"/>
        <v>14418</v>
      </c>
      <c r="EB8" s="18">
        <f t="shared" si="32"/>
        <v>18023</v>
      </c>
      <c r="EC8" s="18">
        <f t="shared" si="32"/>
        <v>9011</v>
      </c>
      <c r="ED8" s="18">
        <f t="shared" si="32"/>
        <v>18023</v>
      </c>
      <c r="EE8" s="18">
        <f t="shared" si="32"/>
        <v>45058</v>
      </c>
      <c r="EF8" s="18">
        <f t="shared" si="32"/>
        <v>135175</v>
      </c>
      <c r="EI8" s="18">
        <f t="shared" ref="EI8:EI14" si="50">INT(INDEX($DX8:$EF8,EI$6)*0.5)</f>
        <v>4505</v>
      </c>
      <c r="EJ8" s="18">
        <f t="shared" ref="EJ8:EJ14" si="51">INT(INDEX($DX8:$EF8,EJ$6)*1.5)</f>
        <v>13516</v>
      </c>
      <c r="EK8" s="18">
        <f t="shared" ref="EK8:EK14" si="52">INT(INDEX($DX8:$EF8,EK$6)*0.5)</f>
        <v>4505</v>
      </c>
      <c r="EL8" s="18">
        <f t="shared" ref="EL8:EL14" si="53">INT(INDEX($DX8:$EF8,EL$6)*1.5)</f>
        <v>13516</v>
      </c>
      <c r="EM8" s="18">
        <f t="shared" ref="EM8:EM14" si="54">INT(INDEX($DX8:$EF8,EM$6)*0.5)</f>
        <v>4505</v>
      </c>
      <c r="EN8" s="18">
        <f t="shared" ref="EN8:EN14" si="55">INT(INDEX($DX8:$EF8,EN$6)*1.5)</f>
        <v>13516</v>
      </c>
      <c r="EO8" s="18">
        <f t="shared" ref="EO8:EO14" si="56">INT(INDEX($DX8:$EF8,EO$6)*0.5)</f>
        <v>7209</v>
      </c>
      <c r="EP8" s="18">
        <f t="shared" ref="EP8:EP14" si="57">INT(INDEX($DX8:$EF8,EP$6)*1.5)</f>
        <v>21627</v>
      </c>
      <c r="EQ8" s="18">
        <f t="shared" ref="EQ8:EQ14" si="58">INT(INDEX($DX8:$EF8,EQ$6)*0.5)</f>
        <v>9011</v>
      </c>
      <c r="ER8" s="18">
        <f t="shared" ref="ER8:ER14" si="59">INT(INDEX($DX8:$EF8,ER$6)*1.5)</f>
        <v>27034</v>
      </c>
      <c r="ES8" s="18">
        <f t="shared" ref="ES8:ES14" si="60">INT(INDEX($DX8:$EF8,ES$6)*0.5)</f>
        <v>4505</v>
      </c>
      <c r="ET8" s="18">
        <f t="shared" ref="ET8:ET14" si="61">INT(INDEX($DX8:$EF8,ET$6)*1.5)</f>
        <v>13516</v>
      </c>
      <c r="EU8" s="18">
        <f t="shared" ref="EU8:EU14" si="62">INT(INDEX($DX8:$EF8,EU$6)*0.5)</f>
        <v>9011</v>
      </c>
      <c r="EV8" s="18">
        <f t="shared" ref="EV8:EV14" si="63">INT(INDEX($DX8:$EF8,EV$6)*1.5)</f>
        <v>27034</v>
      </c>
      <c r="EW8" s="18">
        <f t="shared" ref="EW8:EW14" si="64">INT(INDEX($DX8:$EF8,EW$6)*0.5)</f>
        <v>22529</v>
      </c>
      <c r="EX8" s="18">
        <f t="shared" ref="EX8:EX14" si="65">INT(INDEX($DX8:$EF8,EX$6)*1.5)</f>
        <v>67587</v>
      </c>
      <c r="EY8" s="18">
        <f t="shared" ref="EY8:EY14" si="66">INT(INDEX($DX8:$EF8,EY$6)*0.5)</f>
        <v>67587</v>
      </c>
      <c r="EZ8" s="18">
        <f t="shared" ref="EZ8:EZ14" si="67">INT(INDEX($DX8:$EF8,EZ$6)*1.5)</f>
        <v>202762</v>
      </c>
    </row>
    <row r="9" spans="1:156" ht="16.5" x14ac:dyDescent="0.2">
      <c r="A9" s="14">
        <v>10</v>
      </c>
      <c r="B9" s="14">
        <v>2</v>
      </c>
      <c r="C9" s="18">
        <f>INDEX([1]新怪物属性!GG$5:GG$123,MATCH(A9,[1]新怪物属性!D$5:D$123,0))</f>
        <v>0</v>
      </c>
      <c r="D9" s="18">
        <f>INDEX([1]新怪物属性!GH$5:GH$123,MATCH(A9,[1]新怪物属性!D$5:D$123,0))</f>
        <v>0</v>
      </c>
      <c r="G9" s="14">
        <f t="shared" si="10"/>
        <v>100</v>
      </c>
      <c r="H9" s="14">
        <f t="shared" si="10"/>
        <v>312</v>
      </c>
      <c r="I9" s="14">
        <f t="shared" si="10"/>
        <v>150</v>
      </c>
      <c r="J9" s="14">
        <f t="shared" si="10"/>
        <v>416</v>
      </c>
      <c r="K9" s="14">
        <f t="shared" si="10"/>
        <v>1039</v>
      </c>
      <c r="L9" s="14">
        <f t="shared" si="10"/>
        <v>2162</v>
      </c>
      <c r="N9" s="14">
        <f t="shared" ref="N9:N73" si="68">ROUND(G9*N$4,0)</f>
        <v>80</v>
      </c>
      <c r="O9" s="14">
        <f t="shared" ref="O9:O73" si="69">ROUND(G9*O$4,0)</f>
        <v>120</v>
      </c>
      <c r="P9" s="14">
        <f t="shared" ref="P9:Q43" si="70">ROUND($H9*P$4,0)</f>
        <v>250</v>
      </c>
      <c r="Q9" s="14">
        <f t="shared" si="70"/>
        <v>374</v>
      </c>
      <c r="R9" s="14">
        <f t="shared" ref="R9:S43" si="71">ROUND($I9*R$4,0)</f>
        <v>120</v>
      </c>
      <c r="S9" s="14">
        <f t="shared" si="71"/>
        <v>180</v>
      </c>
      <c r="T9" s="14">
        <f t="shared" ref="T9:U43" si="72">ROUND($J9*T$4,0)</f>
        <v>333</v>
      </c>
      <c r="U9" s="14">
        <f t="shared" si="72"/>
        <v>499</v>
      </c>
      <c r="V9" s="14">
        <f t="shared" ref="V9:W43" si="73">ROUND($K9*V$4,0)</f>
        <v>831</v>
      </c>
      <c r="W9" s="14">
        <f t="shared" si="73"/>
        <v>1247</v>
      </c>
      <c r="X9" s="14">
        <f t="shared" ref="X9:Y43" si="74">ROUND($L9*X$4,0)</f>
        <v>1730</v>
      </c>
      <c r="Y9" s="14">
        <f t="shared" si="74"/>
        <v>2594</v>
      </c>
      <c r="AA9" s="14">
        <f t="shared" si="33"/>
        <v>2000</v>
      </c>
      <c r="AB9" s="14">
        <f t="shared" si="34"/>
        <v>2000</v>
      </c>
      <c r="AC9" s="14">
        <f t="shared" si="35"/>
        <v>120000</v>
      </c>
      <c r="AD9" s="14">
        <f t="shared" si="36"/>
        <v>3360000</v>
      </c>
      <c r="AE9" s="14">
        <f t="shared" si="11"/>
        <v>5568000</v>
      </c>
      <c r="AF9" s="14">
        <f t="shared" si="11"/>
        <v>5820000</v>
      </c>
      <c r="AG9" s="14">
        <f t="shared" si="11"/>
        <v>8700000</v>
      </c>
      <c r="AH9" s="14">
        <f t="shared" si="11"/>
        <v>10080000</v>
      </c>
      <c r="AI9" s="14">
        <f t="shared" si="11"/>
        <v>10860000</v>
      </c>
      <c r="AJ9" s="14">
        <f t="shared" si="11"/>
        <v>12990000</v>
      </c>
      <c r="AM9" s="14">
        <v>3</v>
      </c>
      <c r="AN9" s="14">
        <v>180</v>
      </c>
      <c r="AO9" s="14">
        <f t="shared" si="12"/>
        <v>401787750.00000012</v>
      </c>
      <c r="AR9" s="14">
        <v>4</v>
      </c>
      <c r="AS9" s="14">
        <f t="shared" si="1"/>
        <v>1</v>
      </c>
      <c r="AT9" s="18">
        <f t="shared" si="13"/>
        <v>1000</v>
      </c>
      <c r="AU9" s="18">
        <f t="shared" si="2"/>
        <v>5</v>
      </c>
      <c r="AV9" s="18">
        <f t="shared" si="14"/>
        <v>1500</v>
      </c>
      <c r="AW9" s="18">
        <f t="shared" si="15"/>
        <v>1375</v>
      </c>
      <c r="AX9" s="18">
        <f t="shared" si="16"/>
        <v>5940000</v>
      </c>
      <c r="BM9" s="14">
        <v>15</v>
      </c>
      <c r="BN9" s="22">
        <v>6</v>
      </c>
      <c r="BO9" s="18">
        <f>INT(SUMIFS($CI$6:$CI$1005,金币产出!$CA$6:$CA$1005,"&gt;"&amp;BM8,金币产出!$CA$6:$CA$1005,"&lt;="&amp;BM9)*$BE$4*BN9/500)*500</f>
        <v>113000</v>
      </c>
      <c r="BP9" s="18">
        <f t="shared" si="37"/>
        <v>1</v>
      </c>
      <c r="BQ9" s="18">
        <f t="shared" si="38"/>
        <v>113</v>
      </c>
      <c r="BS9" s="14">
        <v>4</v>
      </c>
      <c r="BT9" s="14">
        <f t="shared" si="4"/>
        <v>1</v>
      </c>
      <c r="BU9" s="14">
        <f t="shared" si="5"/>
        <v>127.5</v>
      </c>
      <c r="BV9" s="14">
        <f t="shared" si="6"/>
        <v>1</v>
      </c>
      <c r="BW9" s="14">
        <f t="shared" si="7"/>
        <v>136.5</v>
      </c>
      <c r="CA9" s="14">
        <v>4</v>
      </c>
      <c r="CB9" s="14">
        <f>节奏规划!J8</f>
        <v>0.01</v>
      </c>
      <c r="CC9" s="23">
        <v>1</v>
      </c>
      <c r="CD9" s="18">
        <f>INDEX($AX$6:$AX$1005,MATCH(金币产出!CA9,$AR$6:$AR$1005,1))</f>
        <v>5940000</v>
      </c>
      <c r="CE9" s="18">
        <f t="shared" si="17"/>
        <v>23760000</v>
      </c>
      <c r="CF9" s="18">
        <f t="shared" si="18"/>
        <v>83160</v>
      </c>
      <c r="CG9" s="18">
        <f t="shared" si="19"/>
        <v>47520</v>
      </c>
      <c r="CH9" s="18">
        <f t="shared" si="20"/>
        <v>59400</v>
      </c>
      <c r="CI9" s="18">
        <f t="shared" si="21"/>
        <v>23760</v>
      </c>
      <c r="CJ9" s="18">
        <f t="shared" si="22"/>
        <v>23760</v>
      </c>
      <c r="CK9" s="18">
        <f t="shared" si="23"/>
        <v>35640</v>
      </c>
      <c r="CL9" s="18">
        <f t="shared" si="24"/>
        <v>11880</v>
      </c>
      <c r="CM9" s="18">
        <f t="shared" si="25"/>
        <v>35640</v>
      </c>
      <c r="CN9" s="18">
        <f t="shared" si="26"/>
        <v>130680</v>
      </c>
      <c r="CP9" s="18">
        <f t="shared" si="27"/>
        <v>712800</v>
      </c>
      <c r="CQ9" s="18">
        <f t="shared" si="28"/>
        <v>1</v>
      </c>
      <c r="CR9" s="18">
        <f t="shared" si="29"/>
        <v>712.8</v>
      </c>
      <c r="CU9" s="14">
        <v>3</v>
      </c>
      <c r="CV9" s="14">
        <v>30</v>
      </c>
      <c r="CW9" s="18">
        <f t="shared" si="39"/>
        <v>52012.800000000003</v>
      </c>
      <c r="CX9" s="18">
        <f t="shared" si="40"/>
        <v>1</v>
      </c>
      <c r="CY9" s="18">
        <f t="shared" si="41"/>
        <v>52</v>
      </c>
      <c r="CZ9" s="18">
        <f t="shared" si="42"/>
        <v>1</v>
      </c>
      <c r="DA9" s="18">
        <f t="shared" si="43"/>
        <v>52</v>
      </c>
      <c r="DC9" s="14">
        <v>4</v>
      </c>
      <c r="DD9" s="14">
        <v>0</v>
      </c>
      <c r="DE9" s="14">
        <v>1</v>
      </c>
      <c r="DF9" s="14">
        <v>0</v>
      </c>
      <c r="DG9" s="19"/>
      <c r="DH9" s="14">
        <v>4</v>
      </c>
      <c r="DI9" s="14">
        <f t="shared" si="9"/>
        <v>43200</v>
      </c>
      <c r="DJ9" s="18">
        <f t="shared" si="30"/>
        <v>1</v>
      </c>
      <c r="DK9" s="18">
        <f t="shared" si="31"/>
        <v>43.2</v>
      </c>
      <c r="DN9" s="14">
        <v>3</v>
      </c>
      <c r="DO9" s="14">
        <v>90</v>
      </c>
      <c r="DP9" s="18">
        <f t="shared" si="44"/>
        <v>1042287</v>
      </c>
      <c r="DQ9" s="18">
        <f t="shared" si="45"/>
        <v>1</v>
      </c>
      <c r="DR9" s="18">
        <f t="shared" si="46"/>
        <v>1042.287</v>
      </c>
      <c r="DS9" s="18">
        <f t="shared" si="47"/>
        <v>2605717.5</v>
      </c>
      <c r="DT9" s="18">
        <f t="shared" si="48"/>
        <v>1</v>
      </c>
      <c r="DU9" s="18">
        <f t="shared" si="49"/>
        <v>2605.7175000000002</v>
      </c>
      <c r="DX9" s="18">
        <f t="shared" si="32"/>
        <v>18882</v>
      </c>
      <c r="DY9" s="18">
        <f t="shared" si="32"/>
        <v>18882</v>
      </c>
      <c r="DZ9" s="18">
        <f t="shared" si="32"/>
        <v>18882</v>
      </c>
      <c r="EA9" s="18">
        <f t="shared" si="32"/>
        <v>30211</v>
      </c>
      <c r="EB9" s="18">
        <f t="shared" si="32"/>
        <v>37764</v>
      </c>
      <c r="EC9" s="18">
        <f t="shared" si="32"/>
        <v>18882</v>
      </c>
      <c r="ED9" s="18">
        <f t="shared" si="32"/>
        <v>37764</v>
      </c>
      <c r="EE9" s="18">
        <f t="shared" si="32"/>
        <v>94410</v>
      </c>
      <c r="EF9" s="18">
        <f t="shared" si="32"/>
        <v>283230</v>
      </c>
      <c r="EI9" s="18">
        <f t="shared" si="50"/>
        <v>9441</v>
      </c>
      <c r="EJ9" s="18">
        <f t="shared" si="51"/>
        <v>28323</v>
      </c>
      <c r="EK9" s="18">
        <f t="shared" si="52"/>
        <v>9441</v>
      </c>
      <c r="EL9" s="18">
        <f t="shared" si="53"/>
        <v>28323</v>
      </c>
      <c r="EM9" s="18">
        <f t="shared" si="54"/>
        <v>9441</v>
      </c>
      <c r="EN9" s="18">
        <f t="shared" si="55"/>
        <v>28323</v>
      </c>
      <c r="EO9" s="18">
        <f t="shared" si="56"/>
        <v>15105</v>
      </c>
      <c r="EP9" s="18">
        <f t="shared" si="57"/>
        <v>45316</v>
      </c>
      <c r="EQ9" s="18">
        <f t="shared" si="58"/>
        <v>18882</v>
      </c>
      <c r="ER9" s="18">
        <f t="shared" si="59"/>
        <v>56646</v>
      </c>
      <c r="ES9" s="18">
        <f t="shared" si="60"/>
        <v>9441</v>
      </c>
      <c r="ET9" s="18">
        <f t="shared" si="61"/>
        <v>28323</v>
      </c>
      <c r="EU9" s="18">
        <f t="shared" si="62"/>
        <v>18882</v>
      </c>
      <c r="EV9" s="18">
        <f t="shared" si="63"/>
        <v>56646</v>
      </c>
      <c r="EW9" s="18">
        <f t="shared" si="64"/>
        <v>47205</v>
      </c>
      <c r="EX9" s="18">
        <f t="shared" si="65"/>
        <v>141615</v>
      </c>
      <c r="EY9" s="18">
        <f t="shared" si="66"/>
        <v>141615</v>
      </c>
      <c r="EZ9" s="18">
        <f t="shared" si="67"/>
        <v>424845</v>
      </c>
    </row>
    <row r="10" spans="1:156" ht="16.5" x14ac:dyDescent="0.2">
      <c r="A10" s="14">
        <v>15</v>
      </c>
      <c r="B10" s="14">
        <v>2.2999999999999998</v>
      </c>
      <c r="C10" s="18">
        <f>INDEX([1]新怪物属性!GG$5:GG$123,MATCH(A10,[1]新怪物属性!D$5:D$123,0))</f>
        <v>0</v>
      </c>
      <c r="D10" s="18">
        <f>INDEX([1]新怪物属性!GH$5:GH$123,MATCH(A10,[1]新怪物属性!D$5:D$123,0))</f>
        <v>0</v>
      </c>
      <c r="G10" s="14">
        <f t="shared" si="10"/>
        <v>115</v>
      </c>
      <c r="H10" s="14">
        <f t="shared" si="10"/>
        <v>358</v>
      </c>
      <c r="I10" s="14">
        <f t="shared" si="10"/>
        <v>173</v>
      </c>
      <c r="J10" s="14">
        <f t="shared" si="10"/>
        <v>478</v>
      </c>
      <c r="K10" s="14">
        <f t="shared" si="10"/>
        <v>1195</v>
      </c>
      <c r="L10" s="14">
        <f t="shared" si="10"/>
        <v>2486</v>
      </c>
      <c r="N10" s="14">
        <f t="shared" si="68"/>
        <v>92</v>
      </c>
      <c r="O10" s="14">
        <f t="shared" si="69"/>
        <v>138</v>
      </c>
      <c r="P10" s="14">
        <f t="shared" si="70"/>
        <v>286</v>
      </c>
      <c r="Q10" s="14">
        <f t="shared" si="70"/>
        <v>430</v>
      </c>
      <c r="R10" s="14">
        <f t="shared" si="71"/>
        <v>138</v>
      </c>
      <c r="S10" s="14">
        <f t="shared" si="71"/>
        <v>208</v>
      </c>
      <c r="T10" s="14">
        <f t="shared" si="72"/>
        <v>382</v>
      </c>
      <c r="U10" s="14">
        <f t="shared" si="72"/>
        <v>574</v>
      </c>
      <c r="V10" s="14">
        <f t="shared" si="73"/>
        <v>956</v>
      </c>
      <c r="W10" s="14">
        <f t="shared" si="73"/>
        <v>1434</v>
      </c>
      <c r="X10" s="14">
        <f t="shared" si="74"/>
        <v>1989</v>
      </c>
      <c r="Y10" s="14">
        <f t="shared" si="74"/>
        <v>2983</v>
      </c>
      <c r="AA10" s="14">
        <f t="shared" si="33"/>
        <v>2300</v>
      </c>
      <c r="AB10" s="14">
        <f t="shared" si="34"/>
        <v>2300</v>
      </c>
      <c r="AC10" s="14">
        <f t="shared" si="35"/>
        <v>138000</v>
      </c>
      <c r="AD10" s="14">
        <f t="shared" si="36"/>
        <v>3864000</v>
      </c>
      <c r="AE10" s="14">
        <f t="shared" si="11"/>
        <v>6403200</v>
      </c>
      <c r="AF10" s="14">
        <f t="shared" si="11"/>
        <v>6693000</v>
      </c>
      <c r="AG10" s="14">
        <f t="shared" si="11"/>
        <v>10005000</v>
      </c>
      <c r="AH10" s="14">
        <f t="shared" si="11"/>
        <v>11592000</v>
      </c>
      <c r="AI10" s="14">
        <f t="shared" si="11"/>
        <v>12489000</v>
      </c>
      <c r="AJ10" s="14">
        <f t="shared" si="11"/>
        <v>14938500</v>
      </c>
      <c r="AM10" s="14">
        <v>4</v>
      </c>
      <c r="AN10" s="14">
        <v>230</v>
      </c>
      <c r="AO10" s="14">
        <f t="shared" si="12"/>
        <v>1036343999.9999998</v>
      </c>
      <c r="AR10" s="14">
        <v>5</v>
      </c>
      <c r="AS10" s="14">
        <f t="shared" si="1"/>
        <v>5</v>
      </c>
      <c r="AT10" s="18">
        <f t="shared" si="13"/>
        <v>1500</v>
      </c>
      <c r="AU10" s="18">
        <f t="shared" si="2"/>
        <v>10</v>
      </c>
      <c r="AV10" s="18">
        <f t="shared" si="14"/>
        <v>2000</v>
      </c>
      <c r="AW10" s="18">
        <f t="shared" si="15"/>
        <v>1500</v>
      </c>
      <c r="AX10" s="18">
        <f t="shared" si="16"/>
        <v>6480000</v>
      </c>
      <c r="BM10" s="14">
        <v>20</v>
      </c>
      <c r="BN10" s="22">
        <v>5.5</v>
      </c>
      <c r="BO10" s="18">
        <f>INT(SUMIFS($CI$6:$CI$1005,金币产出!$CA$6:$CA$1005,"&gt;"&amp;BM9,金币产出!$CA$6:$CA$1005,"&lt;="&amp;BM10)*$BE$4*BN10/500)*500</f>
        <v>117500</v>
      </c>
      <c r="BP10" s="18">
        <f t="shared" si="37"/>
        <v>1</v>
      </c>
      <c r="BQ10" s="18">
        <f t="shared" si="38"/>
        <v>117.5</v>
      </c>
      <c r="BS10" s="14">
        <v>5</v>
      </c>
      <c r="BT10" s="14">
        <f t="shared" si="4"/>
        <v>1</v>
      </c>
      <c r="BU10" s="14">
        <f t="shared" si="5"/>
        <v>150.5</v>
      </c>
      <c r="BV10" s="14">
        <f t="shared" si="6"/>
        <v>1</v>
      </c>
      <c r="BW10" s="14">
        <f t="shared" si="7"/>
        <v>169.5</v>
      </c>
      <c r="CA10" s="14">
        <v>5</v>
      </c>
      <c r="CB10" s="14">
        <f>节奏规划!J9</f>
        <v>0.01</v>
      </c>
      <c r="CC10" s="23">
        <v>1</v>
      </c>
      <c r="CD10" s="18">
        <f>INDEX($AX$6:$AX$1005,MATCH(金币产出!CA10,$AR$6:$AR$1005,1))</f>
        <v>6480000</v>
      </c>
      <c r="CE10" s="18">
        <f t="shared" si="17"/>
        <v>25920000</v>
      </c>
      <c r="CF10" s="18">
        <f t="shared" si="18"/>
        <v>90720</v>
      </c>
      <c r="CG10" s="18">
        <f t="shared" si="19"/>
        <v>51840</v>
      </c>
      <c r="CH10" s="18">
        <f t="shared" si="20"/>
        <v>64800</v>
      </c>
      <c r="CI10" s="18">
        <f t="shared" si="21"/>
        <v>25920</v>
      </c>
      <c r="CJ10" s="18">
        <f t="shared" si="22"/>
        <v>25920</v>
      </c>
      <c r="CK10" s="18">
        <f t="shared" si="23"/>
        <v>38880</v>
      </c>
      <c r="CL10" s="18">
        <f t="shared" si="24"/>
        <v>12960</v>
      </c>
      <c r="CM10" s="18">
        <f t="shared" si="25"/>
        <v>38880</v>
      </c>
      <c r="CN10" s="18">
        <f t="shared" si="26"/>
        <v>142560</v>
      </c>
      <c r="CP10" s="18">
        <f t="shared" si="27"/>
        <v>777600</v>
      </c>
      <c r="CQ10" s="18">
        <f t="shared" si="28"/>
        <v>1</v>
      </c>
      <c r="CR10" s="18">
        <f t="shared" si="29"/>
        <v>777.6</v>
      </c>
      <c r="CU10" s="14">
        <v>4</v>
      </c>
      <c r="CV10" s="14">
        <v>40</v>
      </c>
      <c r="CW10" s="18">
        <f t="shared" si="39"/>
        <v>64281.600000000006</v>
      </c>
      <c r="CX10" s="18">
        <f t="shared" si="40"/>
        <v>1</v>
      </c>
      <c r="CY10" s="18">
        <f t="shared" si="41"/>
        <v>64.3</v>
      </c>
      <c r="CZ10" s="18">
        <f t="shared" si="42"/>
        <v>1</v>
      </c>
      <c r="DA10" s="18">
        <f t="shared" si="43"/>
        <v>64.3</v>
      </c>
      <c r="DC10" s="14">
        <v>5</v>
      </c>
      <c r="DD10" s="14">
        <v>0</v>
      </c>
      <c r="DE10" s="14">
        <v>1</v>
      </c>
      <c r="DF10" s="14">
        <v>0</v>
      </c>
      <c r="DG10" s="19"/>
      <c r="DH10" s="14">
        <v>5</v>
      </c>
      <c r="DI10" s="14">
        <f t="shared" si="9"/>
        <v>47127</v>
      </c>
      <c r="DJ10" s="18">
        <f t="shared" si="30"/>
        <v>1</v>
      </c>
      <c r="DK10" s="18">
        <f t="shared" si="31"/>
        <v>47.13</v>
      </c>
      <c r="DN10" s="14">
        <v>4</v>
      </c>
      <c r="DO10" s="14">
        <v>130</v>
      </c>
      <c r="DP10" s="18" t="e">
        <f t="shared" si="44"/>
        <v>#REF!</v>
      </c>
      <c r="DQ10" s="18" t="e">
        <f t="shared" si="45"/>
        <v>#REF!</v>
      </c>
      <c r="DR10" s="18" t="e">
        <f t="shared" si="46"/>
        <v>#REF!</v>
      </c>
      <c r="DS10" s="18" t="e">
        <f t="shared" si="47"/>
        <v>#REF!</v>
      </c>
      <c r="DT10" s="18" t="e">
        <f t="shared" si="48"/>
        <v>#REF!</v>
      </c>
      <c r="DU10" s="18" t="e">
        <f t="shared" si="49"/>
        <v>#REF!</v>
      </c>
      <c r="DX10" s="18" t="e">
        <f t="shared" si="32"/>
        <v>#REF!</v>
      </c>
      <c r="DY10" s="18" t="e">
        <f t="shared" si="32"/>
        <v>#REF!</v>
      </c>
      <c r="DZ10" s="18" t="e">
        <f t="shared" si="32"/>
        <v>#REF!</v>
      </c>
      <c r="EA10" s="18" t="e">
        <f t="shared" si="32"/>
        <v>#REF!</v>
      </c>
      <c r="EB10" s="18" t="e">
        <f t="shared" si="32"/>
        <v>#REF!</v>
      </c>
      <c r="EC10" s="18" t="e">
        <f t="shared" si="32"/>
        <v>#REF!</v>
      </c>
      <c r="ED10" s="18" t="e">
        <f t="shared" si="32"/>
        <v>#REF!</v>
      </c>
      <c r="EE10" s="18" t="e">
        <f t="shared" si="32"/>
        <v>#REF!</v>
      </c>
      <c r="EF10" s="18" t="e">
        <f t="shared" si="32"/>
        <v>#REF!</v>
      </c>
      <c r="EI10" s="18" t="e">
        <f t="shared" si="50"/>
        <v>#REF!</v>
      </c>
      <c r="EJ10" s="18" t="e">
        <f t="shared" si="51"/>
        <v>#REF!</v>
      </c>
      <c r="EK10" s="18" t="e">
        <f t="shared" si="52"/>
        <v>#REF!</v>
      </c>
      <c r="EL10" s="18" t="e">
        <f t="shared" si="53"/>
        <v>#REF!</v>
      </c>
      <c r="EM10" s="18" t="e">
        <f t="shared" si="54"/>
        <v>#REF!</v>
      </c>
      <c r="EN10" s="18" t="e">
        <f t="shared" si="55"/>
        <v>#REF!</v>
      </c>
      <c r="EO10" s="18" t="e">
        <f t="shared" si="56"/>
        <v>#REF!</v>
      </c>
      <c r="EP10" s="18" t="e">
        <f t="shared" si="57"/>
        <v>#REF!</v>
      </c>
      <c r="EQ10" s="18" t="e">
        <f t="shared" si="58"/>
        <v>#REF!</v>
      </c>
      <c r="ER10" s="18" t="e">
        <f t="shared" si="59"/>
        <v>#REF!</v>
      </c>
      <c r="ES10" s="18" t="e">
        <f t="shared" si="60"/>
        <v>#REF!</v>
      </c>
      <c r="ET10" s="18" t="e">
        <f t="shared" si="61"/>
        <v>#REF!</v>
      </c>
      <c r="EU10" s="18" t="e">
        <f t="shared" si="62"/>
        <v>#REF!</v>
      </c>
      <c r="EV10" s="18" t="e">
        <f t="shared" si="63"/>
        <v>#REF!</v>
      </c>
      <c r="EW10" s="18" t="e">
        <f t="shared" si="64"/>
        <v>#REF!</v>
      </c>
      <c r="EX10" s="18" t="e">
        <f t="shared" si="65"/>
        <v>#REF!</v>
      </c>
      <c r="EY10" s="18" t="e">
        <f t="shared" si="66"/>
        <v>#REF!</v>
      </c>
      <c r="EZ10" s="18" t="e">
        <f t="shared" si="67"/>
        <v>#REF!</v>
      </c>
    </row>
    <row r="11" spans="1:156" ht="16.5" x14ac:dyDescent="0.2">
      <c r="A11" s="14">
        <v>20</v>
      </c>
      <c r="B11" s="14">
        <v>2.6</v>
      </c>
      <c r="C11" s="18">
        <f>INDEX([1]新怪物属性!GG$5:GG$123,MATCH(A11,[1]新怪物属性!D$5:D$123,0))</f>
        <v>0</v>
      </c>
      <c r="D11" s="18">
        <f>INDEX([1]新怪物属性!GH$5:GH$123,MATCH(A11,[1]新怪物属性!D$5:D$123,0))</f>
        <v>0</v>
      </c>
      <c r="G11" s="14">
        <f t="shared" si="10"/>
        <v>130</v>
      </c>
      <c r="H11" s="14">
        <f t="shared" si="10"/>
        <v>405</v>
      </c>
      <c r="I11" s="14">
        <f t="shared" si="10"/>
        <v>195</v>
      </c>
      <c r="J11" s="14">
        <f t="shared" si="10"/>
        <v>540</v>
      </c>
      <c r="K11" s="14">
        <f t="shared" si="10"/>
        <v>1351</v>
      </c>
      <c r="L11" s="14">
        <f t="shared" si="10"/>
        <v>2811</v>
      </c>
      <c r="N11" s="14">
        <f t="shared" si="68"/>
        <v>104</v>
      </c>
      <c r="O11" s="14">
        <f t="shared" si="69"/>
        <v>156</v>
      </c>
      <c r="P11" s="14">
        <f t="shared" si="70"/>
        <v>324</v>
      </c>
      <c r="Q11" s="14">
        <f t="shared" si="70"/>
        <v>486</v>
      </c>
      <c r="R11" s="14">
        <f t="shared" si="71"/>
        <v>156</v>
      </c>
      <c r="S11" s="14">
        <f t="shared" si="71"/>
        <v>234</v>
      </c>
      <c r="T11" s="14">
        <f t="shared" si="72"/>
        <v>432</v>
      </c>
      <c r="U11" s="14">
        <f t="shared" si="72"/>
        <v>648</v>
      </c>
      <c r="V11" s="14">
        <f t="shared" si="73"/>
        <v>1081</v>
      </c>
      <c r="W11" s="14">
        <f t="shared" si="73"/>
        <v>1621</v>
      </c>
      <c r="X11" s="14">
        <f t="shared" si="74"/>
        <v>2249</v>
      </c>
      <c r="Y11" s="14">
        <f t="shared" si="74"/>
        <v>3373</v>
      </c>
      <c r="AA11" s="14">
        <f t="shared" si="33"/>
        <v>2600</v>
      </c>
      <c r="AB11" s="14">
        <f t="shared" si="34"/>
        <v>2600</v>
      </c>
      <c r="AC11" s="14">
        <f t="shared" si="35"/>
        <v>156000</v>
      </c>
      <c r="AD11" s="14">
        <f t="shared" si="36"/>
        <v>4368000</v>
      </c>
      <c r="AE11" s="14">
        <f t="shared" si="11"/>
        <v>7238400</v>
      </c>
      <c r="AF11" s="14">
        <f t="shared" si="11"/>
        <v>7566000</v>
      </c>
      <c r="AG11" s="14">
        <f t="shared" si="11"/>
        <v>11310000</v>
      </c>
      <c r="AH11" s="14">
        <f t="shared" si="11"/>
        <v>13104000</v>
      </c>
      <c r="AI11" s="14">
        <f t="shared" si="11"/>
        <v>14118000</v>
      </c>
      <c r="AJ11" s="14">
        <f t="shared" si="11"/>
        <v>16887000</v>
      </c>
      <c r="AM11" s="14">
        <v>5</v>
      </c>
      <c r="AN11" s="14">
        <v>265</v>
      </c>
      <c r="AO11" s="14">
        <f t="shared" si="12"/>
        <v>1725046875</v>
      </c>
      <c r="AR11" s="14">
        <v>6</v>
      </c>
      <c r="AS11" s="14">
        <f t="shared" si="1"/>
        <v>5</v>
      </c>
      <c r="AT11" s="18">
        <f t="shared" si="13"/>
        <v>1500</v>
      </c>
      <c r="AU11" s="18">
        <f t="shared" si="2"/>
        <v>10</v>
      </c>
      <c r="AV11" s="18">
        <f t="shared" si="14"/>
        <v>2000</v>
      </c>
      <c r="AW11" s="18">
        <f t="shared" si="15"/>
        <v>1600</v>
      </c>
      <c r="AX11" s="18">
        <f t="shared" si="16"/>
        <v>6912000</v>
      </c>
      <c r="BM11" s="14">
        <v>25</v>
      </c>
      <c r="BN11" s="22">
        <v>5</v>
      </c>
      <c r="BO11" s="18">
        <f>INT(SUMIFS($CI$6:$CI$1005,金币产出!$CA$6:$CA$1005,"&gt;"&amp;BM10,金币产出!$CA$6:$CA$1005,"&lt;="&amp;BM11)*$BE$4*BN11/500)*500</f>
        <v>122500</v>
      </c>
      <c r="BP11" s="18">
        <f t="shared" si="37"/>
        <v>1</v>
      </c>
      <c r="BQ11" s="18">
        <f t="shared" si="38"/>
        <v>122.5</v>
      </c>
      <c r="BS11" s="14">
        <v>6</v>
      </c>
      <c r="BT11" s="14">
        <f t="shared" si="4"/>
        <v>1</v>
      </c>
      <c r="BU11" s="14">
        <f t="shared" si="5"/>
        <v>173.5</v>
      </c>
      <c r="BV11" s="14">
        <f t="shared" si="6"/>
        <v>1</v>
      </c>
      <c r="BW11" s="14">
        <f t="shared" si="7"/>
        <v>174.5</v>
      </c>
      <c r="CA11" s="14">
        <v>6</v>
      </c>
      <c r="CB11" s="14">
        <f>节奏规划!J10</f>
        <v>0.01</v>
      </c>
      <c r="CC11" s="23">
        <v>1</v>
      </c>
      <c r="CD11" s="18">
        <f>INDEX($AX$6:$AX$1005,MATCH(金币产出!CA11,$AR$6:$AR$1005,1))</f>
        <v>6912000</v>
      </c>
      <c r="CE11" s="18">
        <f t="shared" si="17"/>
        <v>27648000</v>
      </c>
      <c r="CF11" s="18">
        <f t="shared" si="18"/>
        <v>96768</v>
      </c>
      <c r="CG11" s="18">
        <f t="shared" si="19"/>
        <v>55296</v>
      </c>
      <c r="CH11" s="18">
        <f t="shared" si="20"/>
        <v>69120</v>
      </c>
      <c r="CI11" s="18">
        <f t="shared" si="21"/>
        <v>27648</v>
      </c>
      <c r="CJ11" s="18">
        <f t="shared" si="22"/>
        <v>27648</v>
      </c>
      <c r="CK11" s="18">
        <f t="shared" si="23"/>
        <v>41472</v>
      </c>
      <c r="CL11" s="18">
        <f t="shared" si="24"/>
        <v>13824</v>
      </c>
      <c r="CM11" s="18">
        <f t="shared" si="25"/>
        <v>41472</v>
      </c>
      <c r="CN11" s="18">
        <f t="shared" si="26"/>
        <v>152064</v>
      </c>
      <c r="CP11" s="18">
        <f t="shared" si="27"/>
        <v>829440</v>
      </c>
      <c r="CQ11" s="18">
        <f t="shared" si="28"/>
        <v>1</v>
      </c>
      <c r="CR11" s="18">
        <f t="shared" si="29"/>
        <v>829.44</v>
      </c>
      <c r="CU11" s="14">
        <v>5</v>
      </c>
      <c r="CV11" s="14">
        <v>50</v>
      </c>
      <c r="CW11" s="18">
        <f t="shared" si="39"/>
        <v>88646.400000000009</v>
      </c>
      <c r="CX11" s="18">
        <f t="shared" si="40"/>
        <v>1</v>
      </c>
      <c r="CY11" s="18">
        <f t="shared" si="41"/>
        <v>88.6</v>
      </c>
      <c r="CZ11" s="18">
        <f t="shared" si="42"/>
        <v>1</v>
      </c>
      <c r="DA11" s="18">
        <f t="shared" si="43"/>
        <v>88.6</v>
      </c>
      <c r="DC11" s="14">
        <v>6</v>
      </c>
      <c r="DD11" s="14">
        <v>5</v>
      </c>
      <c r="DE11" s="14">
        <v>1</v>
      </c>
      <c r="DF11" s="14">
        <v>0</v>
      </c>
      <c r="DG11" s="19"/>
      <c r="DH11" s="14">
        <v>6</v>
      </c>
      <c r="DI11" s="14">
        <f t="shared" si="9"/>
        <v>50269</v>
      </c>
      <c r="DJ11" s="18">
        <f t="shared" si="30"/>
        <v>1</v>
      </c>
      <c r="DK11" s="18">
        <f t="shared" si="31"/>
        <v>50.27</v>
      </c>
      <c r="DN11" s="14">
        <v>5</v>
      </c>
      <c r="DO11" s="14">
        <v>220</v>
      </c>
      <c r="DP11" s="18">
        <f t="shared" si="44"/>
        <v>11262036</v>
      </c>
      <c r="DQ11" s="18">
        <f t="shared" si="45"/>
        <v>2</v>
      </c>
      <c r="DR11" s="18">
        <f t="shared" si="46"/>
        <v>11.262036</v>
      </c>
      <c r="DS11" s="18">
        <f t="shared" si="47"/>
        <v>28155090</v>
      </c>
      <c r="DT11" s="18">
        <f t="shared" si="48"/>
        <v>2</v>
      </c>
      <c r="DU11" s="18">
        <f t="shared" si="49"/>
        <v>28.155090000000001</v>
      </c>
      <c r="DX11" s="18">
        <f t="shared" si="32"/>
        <v>204022</v>
      </c>
      <c r="DY11" s="18">
        <f t="shared" si="32"/>
        <v>204022</v>
      </c>
      <c r="DZ11" s="18">
        <f t="shared" si="32"/>
        <v>204022</v>
      </c>
      <c r="EA11" s="18">
        <f t="shared" si="32"/>
        <v>326435</v>
      </c>
      <c r="EB11" s="18">
        <f t="shared" si="32"/>
        <v>408044</v>
      </c>
      <c r="EC11" s="18">
        <f t="shared" si="32"/>
        <v>204022</v>
      </c>
      <c r="ED11" s="18">
        <f t="shared" si="32"/>
        <v>408044</v>
      </c>
      <c r="EE11" s="18">
        <f t="shared" si="32"/>
        <v>1020111</v>
      </c>
      <c r="EF11" s="18">
        <f t="shared" si="32"/>
        <v>3060335</v>
      </c>
      <c r="EI11" s="18">
        <f t="shared" si="50"/>
        <v>102011</v>
      </c>
      <c r="EJ11" s="18">
        <f t="shared" si="51"/>
        <v>306033</v>
      </c>
      <c r="EK11" s="18">
        <f t="shared" si="52"/>
        <v>102011</v>
      </c>
      <c r="EL11" s="18">
        <f t="shared" si="53"/>
        <v>306033</v>
      </c>
      <c r="EM11" s="18">
        <f t="shared" si="54"/>
        <v>102011</v>
      </c>
      <c r="EN11" s="18">
        <f t="shared" si="55"/>
        <v>306033</v>
      </c>
      <c r="EO11" s="18">
        <f t="shared" si="56"/>
        <v>163217</v>
      </c>
      <c r="EP11" s="18">
        <f t="shared" si="57"/>
        <v>489652</v>
      </c>
      <c r="EQ11" s="18">
        <f t="shared" si="58"/>
        <v>204022</v>
      </c>
      <c r="ER11" s="18">
        <f t="shared" si="59"/>
        <v>612066</v>
      </c>
      <c r="ES11" s="18">
        <f t="shared" si="60"/>
        <v>102011</v>
      </c>
      <c r="ET11" s="18">
        <f t="shared" si="61"/>
        <v>306033</v>
      </c>
      <c r="EU11" s="18">
        <f t="shared" si="62"/>
        <v>204022</v>
      </c>
      <c r="EV11" s="18">
        <f t="shared" si="63"/>
        <v>612066</v>
      </c>
      <c r="EW11" s="18">
        <f t="shared" si="64"/>
        <v>510055</v>
      </c>
      <c r="EX11" s="18">
        <f t="shared" si="65"/>
        <v>1530166</v>
      </c>
      <c r="EY11" s="18">
        <f t="shared" si="66"/>
        <v>1530167</v>
      </c>
      <c r="EZ11" s="18">
        <f t="shared" si="67"/>
        <v>4590502</v>
      </c>
    </row>
    <row r="12" spans="1:156" ht="16.5" x14ac:dyDescent="0.2">
      <c r="A12" s="14">
        <v>25</v>
      </c>
      <c r="B12" s="14">
        <v>3</v>
      </c>
      <c r="C12" s="18">
        <f>INDEX([1]新怪物属性!GG$5:GG$123,MATCH(A12,[1]新怪物属性!D$5:D$123,0))</f>
        <v>0</v>
      </c>
      <c r="D12" s="18">
        <f>INDEX([1]新怪物属性!GH$5:GH$123,MATCH(A12,[1]新怪物属性!D$5:D$123,0))</f>
        <v>0</v>
      </c>
      <c r="G12" s="14">
        <f t="shared" si="10"/>
        <v>150</v>
      </c>
      <c r="H12" s="14">
        <f t="shared" si="10"/>
        <v>468</v>
      </c>
      <c r="I12" s="14">
        <f t="shared" si="10"/>
        <v>225</v>
      </c>
      <c r="J12" s="14">
        <f t="shared" si="10"/>
        <v>623</v>
      </c>
      <c r="K12" s="14">
        <f t="shared" si="10"/>
        <v>1558</v>
      </c>
      <c r="L12" s="14">
        <f t="shared" si="10"/>
        <v>3243</v>
      </c>
      <c r="N12" s="14">
        <f t="shared" si="68"/>
        <v>120</v>
      </c>
      <c r="O12" s="14">
        <f t="shared" si="69"/>
        <v>180</v>
      </c>
      <c r="P12" s="14">
        <f t="shared" si="70"/>
        <v>374</v>
      </c>
      <c r="Q12" s="14">
        <f t="shared" si="70"/>
        <v>562</v>
      </c>
      <c r="R12" s="14">
        <f t="shared" si="71"/>
        <v>180</v>
      </c>
      <c r="S12" s="14">
        <f t="shared" si="71"/>
        <v>270</v>
      </c>
      <c r="T12" s="14">
        <f t="shared" si="72"/>
        <v>498</v>
      </c>
      <c r="U12" s="14">
        <f t="shared" si="72"/>
        <v>748</v>
      </c>
      <c r="V12" s="14">
        <f t="shared" si="73"/>
        <v>1246</v>
      </c>
      <c r="W12" s="14">
        <f t="shared" si="73"/>
        <v>1870</v>
      </c>
      <c r="X12" s="14">
        <f t="shared" si="74"/>
        <v>2594</v>
      </c>
      <c r="Y12" s="14">
        <f t="shared" si="74"/>
        <v>3892</v>
      </c>
      <c r="AA12" s="14">
        <f t="shared" si="33"/>
        <v>3000</v>
      </c>
      <c r="AB12" s="14">
        <f t="shared" si="34"/>
        <v>3000</v>
      </c>
      <c r="AC12" s="14">
        <f t="shared" si="35"/>
        <v>180000</v>
      </c>
      <c r="AD12" s="14">
        <f t="shared" si="36"/>
        <v>5040000</v>
      </c>
      <c r="AE12" s="14">
        <f t="shared" si="11"/>
        <v>8352000</v>
      </c>
      <c r="AF12" s="14">
        <f t="shared" si="11"/>
        <v>8730000</v>
      </c>
      <c r="AG12" s="14">
        <f t="shared" si="11"/>
        <v>13050000</v>
      </c>
      <c r="AH12" s="14">
        <f t="shared" si="11"/>
        <v>15120000</v>
      </c>
      <c r="AI12" s="14">
        <f t="shared" si="11"/>
        <v>16290000</v>
      </c>
      <c r="AJ12" s="14">
        <f t="shared" si="11"/>
        <v>19485000</v>
      </c>
      <c r="AM12" s="14">
        <v>6</v>
      </c>
      <c r="AN12" s="14">
        <v>300</v>
      </c>
      <c r="AO12" s="14">
        <f t="shared" si="12"/>
        <v>2754637500</v>
      </c>
      <c r="AR12" s="14">
        <v>7</v>
      </c>
      <c r="AS12" s="14">
        <f t="shared" si="1"/>
        <v>5</v>
      </c>
      <c r="AT12" s="18">
        <f t="shared" si="13"/>
        <v>1500</v>
      </c>
      <c r="AU12" s="18">
        <f t="shared" si="2"/>
        <v>10</v>
      </c>
      <c r="AV12" s="18">
        <f t="shared" si="14"/>
        <v>2000</v>
      </c>
      <c r="AW12" s="18">
        <f t="shared" si="15"/>
        <v>1700</v>
      </c>
      <c r="AX12" s="18">
        <f t="shared" si="16"/>
        <v>7344000</v>
      </c>
      <c r="BM12" s="14">
        <v>30</v>
      </c>
      <c r="BN12" s="22">
        <v>4.5</v>
      </c>
      <c r="BO12" s="18">
        <f>INT(SUMIFS($CI$6:$CI$1005,金币产出!$CA$6:$CA$1005,"&gt;"&amp;BM11,金币产出!$CA$6:$CA$1005,"&lt;="&amp;BM12)*$BE$4*BN12/500)*500</f>
        <v>123500</v>
      </c>
      <c r="BP12" s="18">
        <f t="shared" si="37"/>
        <v>1</v>
      </c>
      <c r="BQ12" s="18">
        <f t="shared" si="38"/>
        <v>123.5</v>
      </c>
      <c r="BS12" s="14">
        <v>7</v>
      </c>
      <c r="BT12" s="14">
        <f t="shared" si="4"/>
        <v>1</v>
      </c>
      <c r="BU12" s="14">
        <f t="shared" si="5"/>
        <v>179</v>
      </c>
      <c r="BV12" s="14">
        <f t="shared" si="6"/>
        <v>1</v>
      </c>
      <c r="BW12" s="14">
        <f t="shared" si="7"/>
        <v>184</v>
      </c>
      <c r="CA12" s="14">
        <v>7</v>
      </c>
      <c r="CB12" s="14">
        <f>节奏规划!J11</f>
        <v>0.01</v>
      </c>
      <c r="CC12" s="23">
        <v>1</v>
      </c>
      <c r="CD12" s="18">
        <f>INDEX($AX$6:$AX$1005,MATCH(金币产出!CA12,$AR$6:$AR$1005,1))</f>
        <v>7344000</v>
      </c>
      <c r="CE12" s="18">
        <f t="shared" si="17"/>
        <v>29376000</v>
      </c>
      <c r="CF12" s="18">
        <f t="shared" si="18"/>
        <v>102816</v>
      </c>
      <c r="CG12" s="18">
        <f t="shared" si="19"/>
        <v>58752</v>
      </c>
      <c r="CH12" s="18">
        <f t="shared" si="20"/>
        <v>73440</v>
      </c>
      <c r="CI12" s="18">
        <f t="shared" si="21"/>
        <v>29376</v>
      </c>
      <c r="CJ12" s="18">
        <f t="shared" si="22"/>
        <v>29376</v>
      </c>
      <c r="CK12" s="18">
        <f t="shared" si="23"/>
        <v>44064</v>
      </c>
      <c r="CL12" s="18">
        <f t="shared" si="24"/>
        <v>14688</v>
      </c>
      <c r="CM12" s="18">
        <f t="shared" si="25"/>
        <v>44064</v>
      </c>
      <c r="CN12" s="18">
        <f t="shared" si="26"/>
        <v>161568</v>
      </c>
      <c r="CP12" s="18">
        <f t="shared" si="27"/>
        <v>881280</v>
      </c>
      <c r="CQ12" s="18">
        <f t="shared" si="28"/>
        <v>1</v>
      </c>
      <c r="CR12" s="18">
        <f t="shared" si="29"/>
        <v>881.28</v>
      </c>
      <c r="CU12" s="14">
        <v>6</v>
      </c>
      <c r="CV12" s="14">
        <v>60</v>
      </c>
      <c r="CW12" s="18">
        <f t="shared" si="39"/>
        <v>109762.6</v>
      </c>
      <c r="CX12" s="18">
        <f t="shared" si="40"/>
        <v>1</v>
      </c>
      <c r="CY12" s="18">
        <f t="shared" si="41"/>
        <v>109.8</v>
      </c>
      <c r="CZ12" s="18">
        <f t="shared" si="42"/>
        <v>1</v>
      </c>
      <c r="DA12" s="18">
        <f t="shared" si="43"/>
        <v>109.8</v>
      </c>
      <c r="DC12" s="14">
        <v>7</v>
      </c>
      <c r="DD12" s="14">
        <v>5</v>
      </c>
      <c r="DE12" s="14">
        <v>1</v>
      </c>
      <c r="DF12" s="14">
        <v>0</v>
      </c>
      <c r="DG12" s="19"/>
      <c r="DH12" s="14">
        <v>7</v>
      </c>
      <c r="DI12" s="14">
        <f t="shared" si="9"/>
        <v>53410</v>
      </c>
      <c r="DJ12" s="18">
        <f t="shared" si="30"/>
        <v>1</v>
      </c>
      <c r="DK12" s="18">
        <f t="shared" si="31"/>
        <v>53.41</v>
      </c>
      <c r="DN12" s="14">
        <v>6</v>
      </c>
      <c r="DO12" s="14">
        <v>300</v>
      </c>
      <c r="DP12" s="18">
        <f t="shared" si="44"/>
        <v>49807971</v>
      </c>
      <c r="DQ12" s="18">
        <f t="shared" si="45"/>
        <v>2</v>
      </c>
      <c r="DR12" s="18">
        <f t="shared" si="46"/>
        <v>49.807971000000002</v>
      </c>
      <c r="DS12" s="18">
        <f t="shared" si="47"/>
        <v>124519927.5</v>
      </c>
      <c r="DT12" s="18">
        <f t="shared" si="48"/>
        <v>2</v>
      </c>
      <c r="DU12" s="18">
        <f t="shared" si="49"/>
        <v>124.51992749999999</v>
      </c>
      <c r="DX12" s="18">
        <f t="shared" si="32"/>
        <v>902318</v>
      </c>
      <c r="DY12" s="18">
        <f t="shared" si="32"/>
        <v>902318</v>
      </c>
      <c r="DZ12" s="18">
        <f t="shared" si="32"/>
        <v>902318</v>
      </c>
      <c r="EA12" s="18">
        <f t="shared" si="32"/>
        <v>1443709</v>
      </c>
      <c r="EB12" s="18">
        <f t="shared" si="32"/>
        <v>1804636</v>
      </c>
      <c r="EC12" s="18">
        <f t="shared" si="32"/>
        <v>902318</v>
      </c>
      <c r="ED12" s="18">
        <f t="shared" si="32"/>
        <v>1804636</v>
      </c>
      <c r="EE12" s="18">
        <f t="shared" si="32"/>
        <v>4511591</v>
      </c>
      <c r="EF12" s="18">
        <f t="shared" si="32"/>
        <v>13534774</v>
      </c>
      <c r="EI12" s="18">
        <f t="shared" si="50"/>
        <v>451159</v>
      </c>
      <c r="EJ12" s="18">
        <f t="shared" si="51"/>
        <v>1353477</v>
      </c>
      <c r="EK12" s="18">
        <f t="shared" si="52"/>
        <v>451159</v>
      </c>
      <c r="EL12" s="18">
        <f t="shared" si="53"/>
        <v>1353477</v>
      </c>
      <c r="EM12" s="18">
        <f t="shared" si="54"/>
        <v>451159</v>
      </c>
      <c r="EN12" s="18">
        <f t="shared" si="55"/>
        <v>1353477</v>
      </c>
      <c r="EO12" s="18">
        <f t="shared" si="56"/>
        <v>721854</v>
      </c>
      <c r="EP12" s="18">
        <f t="shared" si="57"/>
        <v>2165563</v>
      </c>
      <c r="EQ12" s="18">
        <f t="shared" si="58"/>
        <v>902318</v>
      </c>
      <c r="ER12" s="18">
        <f t="shared" si="59"/>
        <v>2706954</v>
      </c>
      <c r="ES12" s="18">
        <f t="shared" si="60"/>
        <v>451159</v>
      </c>
      <c r="ET12" s="18">
        <f t="shared" si="61"/>
        <v>1353477</v>
      </c>
      <c r="EU12" s="18">
        <f t="shared" si="62"/>
        <v>902318</v>
      </c>
      <c r="EV12" s="18">
        <f t="shared" si="63"/>
        <v>2706954</v>
      </c>
      <c r="EW12" s="18">
        <f t="shared" si="64"/>
        <v>2255795</v>
      </c>
      <c r="EX12" s="18">
        <f t="shared" si="65"/>
        <v>6767386</v>
      </c>
      <c r="EY12" s="18">
        <f t="shared" si="66"/>
        <v>6767387</v>
      </c>
      <c r="EZ12" s="18">
        <f t="shared" si="67"/>
        <v>20302161</v>
      </c>
    </row>
    <row r="13" spans="1:156" ht="16.5" x14ac:dyDescent="0.2">
      <c r="A13" s="14">
        <v>30</v>
      </c>
      <c r="B13" s="14">
        <v>3.3</v>
      </c>
      <c r="C13" s="18">
        <f>INDEX([1]新怪物属性!GG$5:GG$123,MATCH(A13,[1]新怪物属性!D$5:D$123,0))</f>
        <v>0</v>
      </c>
      <c r="D13" s="18">
        <f>INDEX([1]新怪物属性!GH$5:GH$123,MATCH(A13,[1]新怪物属性!D$5:D$123,0))</f>
        <v>0</v>
      </c>
      <c r="G13" s="14">
        <f t="shared" si="10"/>
        <v>165</v>
      </c>
      <c r="H13" s="14">
        <f t="shared" si="10"/>
        <v>514</v>
      </c>
      <c r="I13" s="14">
        <f t="shared" si="10"/>
        <v>248</v>
      </c>
      <c r="J13" s="14">
        <f t="shared" si="10"/>
        <v>686</v>
      </c>
      <c r="K13" s="14">
        <f t="shared" si="10"/>
        <v>1714</v>
      </c>
      <c r="L13" s="14">
        <f t="shared" si="10"/>
        <v>3568</v>
      </c>
      <c r="N13" s="14">
        <f t="shared" si="68"/>
        <v>132</v>
      </c>
      <c r="O13" s="14">
        <f t="shared" si="69"/>
        <v>198</v>
      </c>
      <c r="P13" s="14">
        <f t="shared" si="70"/>
        <v>411</v>
      </c>
      <c r="Q13" s="14">
        <f t="shared" si="70"/>
        <v>617</v>
      </c>
      <c r="R13" s="14">
        <f t="shared" si="71"/>
        <v>198</v>
      </c>
      <c r="S13" s="14">
        <f t="shared" si="71"/>
        <v>298</v>
      </c>
      <c r="T13" s="14">
        <f t="shared" si="72"/>
        <v>549</v>
      </c>
      <c r="U13" s="14">
        <f t="shared" si="72"/>
        <v>823</v>
      </c>
      <c r="V13" s="14">
        <f t="shared" si="73"/>
        <v>1371</v>
      </c>
      <c r="W13" s="14">
        <f t="shared" si="73"/>
        <v>2057</v>
      </c>
      <c r="X13" s="14">
        <f t="shared" si="74"/>
        <v>2854</v>
      </c>
      <c r="Y13" s="14">
        <f t="shared" si="74"/>
        <v>4282</v>
      </c>
      <c r="AA13" s="14">
        <f t="shared" si="33"/>
        <v>3300</v>
      </c>
      <c r="AB13" s="14">
        <f t="shared" si="34"/>
        <v>3300</v>
      </c>
      <c r="AC13" s="14">
        <f t="shared" si="35"/>
        <v>198000</v>
      </c>
      <c r="AD13" s="14">
        <f t="shared" si="36"/>
        <v>5544000</v>
      </c>
      <c r="AE13" s="14">
        <f t="shared" si="11"/>
        <v>9187200</v>
      </c>
      <c r="AF13" s="14">
        <f t="shared" si="11"/>
        <v>9603000</v>
      </c>
      <c r="AG13" s="14">
        <f t="shared" si="11"/>
        <v>14355000</v>
      </c>
      <c r="AH13" s="14">
        <f t="shared" si="11"/>
        <v>16632000</v>
      </c>
      <c r="AI13" s="14">
        <f t="shared" si="11"/>
        <v>17919000</v>
      </c>
      <c r="AJ13" s="14">
        <f t="shared" si="11"/>
        <v>21433500</v>
      </c>
      <c r="AM13" s="14">
        <v>7</v>
      </c>
      <c r="AN13" s="14">
        <v>325</v>
      </c>
      <c r="AO13" s="14">
        <f t="shared" si="12"/>
        <v>3120037500</v>
      </c>
      <c r="AR13" s="14">
        <v>8</v>
      </c>
      <c r="AS13" s="14">
        <f t="shared" si="1"/>
        <v>5</v>
      </c>
      <c r="AT13" s="18">
        <f t="shared" si="13"/>
        <v>1500</v>
      </c>
      <c r="AU13" s="18">
        <f t="shared" si="2"/>
        <v>10</v>
      </c>
      <c r="AV13" s="18">
        <f t="shared" si="14"/>
        <v>2000</v>
      </c>
      <c r="AW13" s="18">
        <f t="shared" si="15"/>
        <v>1800</v>
      </c>
      <c r="AX13" s="18">
        <f t="shared" si="16"/>
        <v>7776000</v>
      </c>
      <c r="BM13" s="14">
        <v>35</v>
      </c>
      <c r="BN13" s="22">
        <v>4.25</v>
      </c>
      <c r="BO13" s="18">
        <f>INT(SUMIFS($CI$6:$CI$1005,金币产出!$CA$6:$CA$1005,"&gt;"&amp;BM12,金币产出!$CA$6:$CA$1005,"&lt;="&amp;BM13)*$BE$4*BN13/500)*500</f>
        <v>127500</v>
      </c>
      <c r="BP13" s="18">
        <f t="shared" si="37"/>
        <v>1</v>
      </c>
      <c r="BQ13" s="18">
        <f t="shared" si="38"/>
        <v>127.5</v>
      </c>
      <c r="BS13" s="14">
        <v>8</v>
      </c>
      <c r="BT13" s="14">
        <f t="shared" si="4"/>
        <v>1</v>
      </c>
      <c r="BU13" s="14">
        <f t="shared" si="5"/>
        <v>187.5</v>
      </c>
      <c r="BV13" s="14">
        <f t="shared" si="6"/>
        <v>1</v>
      </c>
      <c r="BW13" s="14">
        <f t="shared" si="7"/>
        <v>190.5</v>
      </c>
      <c r="CA13" s="14">
        <v>8</v>
      </c>
      <c r="CB13" s="14">
        <f>节奏规划!J12</f>
        <v>0.01</v>
      </c>
      <c r="CC13" s="23">
        <v>1</v>
      </c>
      <c r="CD13" s="18">
        <f>INDEX($AX$6:$AX$1005,MATCH(金币产出!CA13,$AR$6:$AR$1005,1))</f>
        <v>7776000</v>
      </c>
      <c r="CE13" s="18">
        <f t="shared" si="17"/>
        <v>31104000</v>
      </c>
      <c r="CF13" s="18">
        <f t="shared" si="18"/>
        <v>108864</v>
      </c>
      <c r="CG13" s="18">
        <f t="shared" si="19"/>
        <v>62208</v>
      </c>
      <c r="CH13" s="18">
        <f t="shared" si="20"/>
        <v>77760</v>
      </c>
      <c r="CI13" s="18">
        <f t="shared" si="21"/>
        <v>31104</v>
      </c>
      <c r="CJ13" s="18">
        <f t="shared" si="22"/>
        <v>31104</v>
      </c>
      <c r="CK13" s="18">
        <f t="shared" si="23"/>
        <v>46656</v>
      </c>
      <c r="CL13" s="18">
        <f t="shared" si="24"/>
        <v>15552</v>
      </c>
      <c r="CM13" s="18">
        <f t="shared" si="25"/>
        <v>46656</v>
      </c>
      <c r="CN13" s="18">
        <f t="shared" si="26"/>
        <v>171072</v>
      </c>
      <c r="CP13" s="18">
        <f t="shared" si="27"/>
        <v>933120</v>
      </c>
      <c r="CQ13" s="18">
        <f t="shared" si="28"/>
        <v>1</v>
      </c>
      <c r="CR13" s="18">
        <f t="shared" si="29"/>
        <v>933.12</v>
      </c>
      <c r="CU13" s="14">
        <v>7</v>
      </c>
      <c r="CV13" s="14">
        <v>80</v>
      </c>
      <c r="CW13" s="18">
        <f t="shared" si="39"/>
        <v>273540.2</v>
      </c>
      <c r="CX13" s="18">
        <f t="shared" si="40"/>
        <v>1</v>
      </c>
      <c r="CY13" s="18">
        <f t="shared" si="41"/>
        <v>273.5</v>
      </c>
      <c r="CZ13" s="18">
        <f t="shared" si="42"/>
        <v>1</v>
      </c>
      <c r="DA13" s="18">
        <f t="shared" si="43"/>
        <v>273.5</v>
      </c>
      <c r="DC13" s="14">
        <v>8</v>
      </c>
      <c r="DD13" s="14">
        <v>5</v>
      </c>
      <c r="DE13" s="14">
        <v>1</v>
      </c>
      <c r="DF13" s="14">
        <v>0</v>
      </c>
      <c r="DG13" s="19"/>
      <c r="DH13" s="14">
        <v>8</v>
      </c>
      <c r="DI13" s="14">
        <f t="shared" si="9"/>
        <v>56552</v>
      </c>
      <c r="DJ13" s="18">
        <f t="shared" si="30"/>
        <v>1</v>
      </c>
      <c r="DK13" s="18">
        <f t="shared" si="31"/>
        <v>56.55</v>
      </c>
      <c r="DN13" s="14">
        <v>7</v>
      </c>
      <c r="DO13" s="14">
        <v>500</v>
      </c>
      <c r="DP13" s="18">
        <f t="shared" si="44"/>
        <v>156201686</v>
      </c>
      <c r="DQ13" s="18">
        <f t="shared" si="45"/>
        <v>2</v>
      </c>
      <c r="DR13" s="18">
        <f t="shared" si="46"/>
        <v>156.201686</v>
      </c>
      <c r="DS13" s="18">
        <f t="shared" si="47"/>
        <v>390504215</v>
      </c>
      <c r="DT13" s="18">
        <f t="shared" si="48"/>
        <v>2</v>
      </c>
      <c r="DU13" s="18">
        <f t="shared" si="49"/>
        <v>390.50421499999999</v>
      </c>
      <c r="DX13" s="18">
        <f t="shared" si="32"/>
        <v>2829740</v>
      </c>
      <c r="DY13" s="18">
        <f t="shared" si="32"/>
        <v>2829740</v>
      </c>
      <c r="DZ13" s="18">
        <f t="shared" si="32"/>
        <v>2829740</v>
      </c>
      <c r="EA13" s="18">
        <f t="shared" si="32"/>
        <v>4527585</v>
      </c>
      <c r="EB13" s="18">
        <f t="shared" si="32"/>
        <v>5659481</v>
      </c>
      <c r="EC13" s="18">
        <f t="shared" si="32"/>
        <v>2829740</v>
      </c>
      <c r="ED13" s="18">
        <f t="shared" si="32"/>
        <v>5659481</v>
      </c>
      <c r="EE13" s="18">
        <f t="shared" si="32"/>
        <v>14148703</v>
      </c>
      <c r="EF13" s="18">
        <f t="shared" si="32"/>
        <v>42446110</v>
      </c>
      <c r="EI13" s="18">
        <f t="shared" si="50"/>
        <v>1414870</v>
      </c>
      <c r="EJ13" s="18">
        <f t="shared" si="51"/>
        <v>4244610</v>
      </c>
      <c r="EK13" s="18">
        <f t="shared" si="52"/>
        <v>1414870</v>
      </c>
      <c r="EL13" s="18">
        <f t="shared" si="53"/>
        <v>4244610</v>
      </c>
      <c r="EM13" s="18">
        <f t="shared" si="54"/>
        <v>1414870</v>
      </c>
      <c r="EN13" s="18">
        <f t="shared" si="55"/>
        <v>4244610</v>
      </c>
      <c r="EO13" s="18">
        <f t="shared" si="56"/>
        <v>2263792</v>
      </c>
      <c r="EP13" s="18">
        <f t="shared" si="57"/>
        <v>6791377</v>
      </c>
      <c r="EQ13" s="18">
        <f t="shared" si="58"/>
        <v>2829740</v>
      </c>
      <c r="ER13" s="18">
        <f t="shared" si="59"/>
        <v>8489221</v>
      </c>
      <c r="ES13" s="18">
        <f t="shared" si="60"/>
        <v>1414870</v>
      </c>
      <c r="ET13" s="18">
        <f t="shared" si="61"/>
        <v>4244610</v>
      </c>
      <c r="EU13" s="18">
        <f t="shared" si="62"/>
        <v>2829740</v>
      </c>
      <c r="EV13" s="18">
        <f t="shared" si="63"/>
        <v>8489221</v>
      </c>
      <c r="EW13" s="18">
        <f t="shared" si="64"/>
        <v>7074351</v>
      </c>
      <c r="EX13" s="18">
        <f t="shared" si="65"/>
        <v>21223054</v>
      </c>
      <c r="EY13" s="18">
        <f t="shared" si="66"/>
        <v>21223055</v>
      </c>
      <c r="EZ13" s="18">
        <f t="shared" si="67"/>
        <v>63669165</v>
      </c>
    </row>
    <row r="14" spans="1:156" ht="16.5" x14ac:dyDescent="0.2">
      <c r="A14" s="14">
        <v>35</v>
      </c>
      <c r="B14" s="14">
        <v>3.6</v>
      </c>
      <c r="C14" s="18">
        <f>INDEX([1]新怪物属性!GG$5:GG$123,MATCH(A14,[1]新怪物属性!D$5:D$123,0))</f>
        <v>0</v>
      </c>
      <c r="D14" s="18">
        <f>INDEX([1]新怪物属性!GH$5:GH$123,MATCH(A14,[1]新怪物属性!D$5:D$123,0))</f>
        <v>0</v>
      </c>
      <c r="G14" s="14">
        <f t="shared" si="10"/>
        <v>180</v>
      </c>
      <c r="H14" s="14">
        <f t="shared" si="10"/>
        <v>561</v>
      </c>
      <c r="I14" s="14">
        <f t="shared" si="10"/>
        <v>270</v>
      </c>
      <c r="J14" s="14">
        <f t="shared" si="10"/>
        <v>748</v>
      </c>
      <c r="K14" s="14">
        <f t="shared" si="10"/>
        <v>1870</v>
      </c>
      <c r="L14" s="14">
        <f t="shared" si="10"/>
        <v>3892</v>
      </c>
      <c r="N14" s="14">
        <f t="shared" si="68"/>
        <v>144</v>
      </c>
      <c r="O14" s="14">
        <f t="shared" si="69"/>
        <v>216</v>
      </c>
      <c r="P14" s="14">
        <f t="shared" si="70"/>
        <v>449</v>
      </c>
      <c r="Q14" s="14">
        <f t="shared" si="70"/>
        <v>673</v>
      </c>
      <c r="R14" s="14">
        <f t="shared" si="71"/>
        <v>216</v>
      </c>
      <c r="S14" s="14">
        <f t="shared" si="71"/>
        <v>324</v>
      </c>
      <c r="T14" s="14">
        <f t="shared" si="72"/>
        <v>598</v>
      </c>
      <c r="U14" s="14">
        <f t="shared" si="72"/>
        <v>898</v>
      </c>
      <c r="V14" s="14">
        <f t="shared" si="73"/>
        <v>1496</v>
      </c>
      <c r="W14" s="14">
        <f t="shared" si="73"/>
        <v>2244</v>
      </c>
      <c r="X14" s="14">
        <f t="shared" si="74"/>
        <v>3114</v>
      </c>
      <c r="Y14" s="14">
        <f t="shared" si="74"/>
        <v>4670</v>
      </c>
      <c r="AA14" s="14">
        <f t="shared" si="33"/>
        <v>3600</v>
      </c>
      <c r="AB14" s="14">
        <f t="shared" si="34"/>
        <v>3600</v>
      </c>
      <c r="AC14" s="14">
        <f t="shared" si="35"/>
        <v>216000</v>
      </c>
      <c r="AD14" s="14">
        <f t="shared" si="36"/>
        <v>6048000</v>
      </c>
      <c r="AE14" s="14">
        <f t="shared" si="11"/>
        <v>10022400</v>
      </c>
      <c r="AF14" s="14">
        <f t="shared" si="11"/>
        <v>10476000</v>
      </c>
      <c r="AG14" s="14">
        <f t="shared" si="11"/>
        <v>15660000</v>
      </c>
      <c r="AH14" s="14">
        <f t="shared" si="11"/>
        <v>18144000</v>
      </c>
      <c r="AI14" s="14">
        <f t="shared" si="11"/>
        <v>19548000</v>
      </c>
      <c r="AJ14" s="14">
        <f t="shared" si="11"/>
        <v>23382000</v>
      </c>
      <c r="AM14" s="14">
        <v>8</v>
      </c>
      <c r="AN14" s="14">
        <v>350</v>
      </c>
      <c r="AO14" s="14">
        <f t="shared" si="12"/>
        <v>3909779999.999999</v>
      </c>
      <c r="AR14" s="14">
        <v>9</v>
      </c>
      <c r="AS14" s="14">
        <f t="shared" si="1"/>
        <v>5</v>
      </c>
      <c r="AT14" s="18">
        <f t="shared" si="13"/>
        <v>1500</v>
      </c>
      <c r="AU14" s="18">
        <f t="shared" si="2"/>
        <v>10</v>
      </c>
      <c r="AV14" s="18">
        <f t="shared" si="14"/>
        <v>2000</v>
      </c>
      <c r="AW14" s="18">
        <f t="shared" si="15"/>
        <v>1900</v>
      </c>
      <c r="AX14" s="18">
        <f t="shared" si="16"/>
        <v>8208000</v>
      </c>
      <c r="BM14" s="14">
        <v>40</v>
      </c>
      <c r="BN14" s="22">
        <v>4</v>
      </c>
      <c r="BO14" s="18">
        <f>INT(SUMIFS($CI$6:$CI$1005,金币产出!$CA$6:$CA$1005,"&gt;"&amp;BM13,金币产出!$CA$6:$CA$1005,"&lt;="&amp;BM14)*$BE$4*BN14/500)*500</f>
        <v>136500</v>
      </c>
      <c r="BP14" s="18">
        <f t="shared" si="37"/>
        <v>1</v>
      </c>
      <c r="BQ14" s="18">
        <f t="shared" si="38"/>
        <v>136.5</v>
      </c>
      <c r="BS14" s="14">
        <v>9</v>
      </c>
      <c r="BT14" s="14">
        <f t="shared" si="4"/>
        <v>1</v>
      </c>
      <c r="BU14" s="14">
        <f t="shared" si="5"/>
        <v>170.5</v>
      </c>
      <c r="BV14" s="14">
        <f t="shared" si="6"/>
        <v>1</v>
      </c>
      <c r="BW14" s="14">
        <f t="shared" si="7"/>
        <v>174</v>
      </c>
      <c r="CA14" s="14">
        <v>9</v>
      </c>
      <c r="CB14" s="14">
        <f>节奏规划!J13</f>
        <v>0.01</v>
      </c>
      <c r="CC14" s="23">
        <v>1</v>
      </c>
      <c r="CD14" s="18">
        <f>INDEX($AX$6:$AX$1005,MATCH(金币产出!CA14,$AR$6:$AR$1005,1))</f>
        <v>8208000</v>
      </c>
      <c r="CE14" s="18">
        <f t="shared" si="17"/>
        <v>32832000</v>
      </c>
      <c r="CF14" s="18">
        <f t="shared" si="18"/>
        <v>114912</v>
      </c>
      <c r="CG14" s="18">
        <f t="shared" si="19"/>
        <v>65664</v>
      </c>
      <c r="CH14" s="18">
        <f t="shared" si="20"/>
        <v>82080</v>
      </c>
      <c r="CI14" s="18">
        <f t="shared" si="21"/>
        <v>32832</v>
      </c>
      <c r="CJ14" s="18">
        <f t="shared" si="22"/>
        <v>32832</v>
      </c>
      <c r="CK14" s="18">
        <f t="shared" si="23"/>
        <v>49248</v>
      </c>
      <c r="CL14" s="18">
        <f t="shared" si="24"/>
        <v>16416</v>
      </c>
      <c r="CM14" s="18">
        <f t="shared" si="25"/>
        <v>49248</v>
      </c>
      <c r="CN14" s="18">
        <f t="shared" si="26"/>
        <v>180576</v>
      </c>
      <c r="CP14" s="18">
        <f t="shared" si="27"/>
        <v>984960</v>
      </c>
      <c r="CQ14" s="18">
        <f t="shared" si="28"/>
        <v>1</v>
      </c>
      <c r="CR14" s="18">
        <f t="shared" si="29"/>
        <v>984.96</v>
      </c>
      <c r="CU14" s="14">
        <v>8</v>
      </c>
      <c r="CV14" s="14">
        <v>100</v>
      </c>
      <c r="CW14" s="18">
        <f t="shared" si="39"/>
        <v>399686.40000000002</v>
      </c>
      <c r="CX14" s="18">
        <f t="shared" si="40"/>
        <v>1</v>
      </c>
      <c r="CY14" s="18">
        <f t="shared" si="41"/>
        <v>399.7</v>
      </c>
      <c r="CZ14" s="18">
        <f t="shared" si="42"/>
        <v>1</v>
      </c>
      <c r="DA14" s="18">
        <f t="shared" si="43"/>
        <v>399.7</v>
      </c>
      <c r="DC14" s="14">
        <v>9</v>
      </c>
      <c r="DD14" s="14">
        <v>5</v>
      </c>
      <c r="DE14" s="14">
        <v>1</v>
      </c>
      <c r="DF14" s="14">
        <v>0</v>
      </c>
      <c r="DG14" s="19"/>
      <c r="DH14" s="14">
        <v>9</v>
      </c>
      <c r="DI14" s="14">
        <f t="shared" si="9"/>
        <v>59694</v>
      </c>
      <c r="DJ14" s="18">
        <f t="shared" si="30"/>
        <v>1</v>
      </c>
      <c r="DK14" s="18">
        <f t="shared" si="31"/>
        <v>59.69</v>
      </c>
      <c r="DN14" s="14">
        <v>8</v>
      </c>
      <c r="DO14" s="14">
        <v>800</v>
      </c>
      <c r="DP14" s="18">
        <f t="shared" si="44"/>
        <v>486676507</v>
      </c>
      <c r="DQ14" s="18">
        <f t="shared" si="45"/>
        <v>2</v>
      </c>
      <c r="DR14" s="18">
        <f t="shared" si="46"/>
        <v>486.67650700000002</v>
      </c>
      <c r="DS14" s="18">
        <f t="shared" si="47"/>
        <v>1216691267.5</v>
      </c>
      <c r="DT14" s="18">
        <f t="shared" si="48"/>
        <v>2</v>
      </c>
      <c r="DU14" s="18">
        <f t="shared" si="49"/>
        <v>1216.6912675000001</v>
      </c>
      <c r="DX14" s="18">
        <f t="shared" si="32"/>
        <v>8816603</v>
      </c>
      <c r="DY14" s="18">
        <f t="shared" si="32"/>
        <v>8816603</v>
      </c>
      <c r="DZ14" s="18">
        <f t="shared" si="32"/>
        <v>8816603</v>
      </c>
      <c r="EA14" s="18">
        <f t="shared" si="32"/>
        <v>14106565</v>
      </c>
      <c r="EB14" s="18">
        <f t="shared" si="32"/>
        <v>17633206</v>
      </c>
      <c r="EC14" s="18">
        <f t="shared" si="32"/>
        <v>8816603</v>
      </c>
      <c r="ED14" s="18">
        <f t="shared" si="32"/>
        <v>17633206</v>
      </c>
      <c r="EE14" s="18">
        <f t="shared" si="32"/>
        <v>44083016</v>
      </c>
      <c r="EF14" s="18">
        <f t="shared" si="32"/>
        <v>132249050</v>
      </c>
      <c r="EI14" s="18">
        <f t="shared" si="50"/>
        <v>4408301</v>
      </c>
      <c r="EJ14" s="18">
        <f t="shared" si="51"/>
        <v>13224904</v>
      </c>
      <c r="EK14" s="18">
        <f t="shared" si="52"/>
        <v>4408301</v>
      </c>
      <c r="EL14" s="18">
        <f t="shared" si="53"/>
        <v>13224904</v>
      </c>
      <c r="EM14" s="18">
        <f t="shared" si="54"/>
        <v>4408301</v>
      </c>
      <c r="EN14" s="18">
        <f t="shared" si="55"/>
        <v>13224904</v>
      </c>
      <c r="EO14" s="18">
        <f t="shared" si="56"/>
        <v>7053282</v>
      </c>
      <c r="EP14" s="18">
        <f t="shared" si="57"/>
        <v>21159847</v>
      </c>
      <c r="EQ14" s="18">
        <f t="shared" si="58"/>
        <v>8816603</v>
      </c>
      <c r="ER14" s="18">
        <f t="shared" si="59"/>
        <v>26449809</v>
      </c>
      <c r="ES14" s="18">
        <f t="shared" si="60"/>
        <v>4408301</v>
      </c>
      <c r="ET14" s="18">
        <f t="shared" si="61"/>
        <v>13224904</v>
      </c>
      <c r="EU14" s="18">
        <f t="shared" si="62"/>
        <v>8816603</v>
      </c>
      <c r="EV14" s="18">
        <f t="shared" si="63"/>
        <v>26449809</v>
      </c>
      <c r="EW14" s="18">
        <f t="shared" si="64"/>
        <v>22041508</v>
      </c>
      <c r="EX14" s="18">
        <f t="shared" si="65"/>
        <v>66124524</v>
      </c>
      <c r="EY14" s="18">
        <f t="shared" si="66"/>
        <v>66124525</v>
      </c>
      <c r="EZ14" s="18">
        <f t="shared" si="67"/>
        <v>198373575</v>
      </c>
    </row>
    <row r="15" spans="1:156" ht="16.5" x14ac:dyDescent="0.2">
      <c r="A15" s="14">
        <v>40</v>
      </c>
      <c r="B15" s="14">
        <v>4</v>
      </c>
      <c r="C15" s="18">
        <f>INDEX([1]新怪物属性!GG$5:GG$123,MATCH(A15,[1]新怪物属性!D$5:D$123,0))</f>
        <v>5</v>
      </c>
      <c r="D15" s="18">
        <f>INDEX([1]新怪物属性!GH$5:GH$123,MATCH(A15,[1]新怪物属性!D$5:D$123,0))</f>
        <v>2.5</v>
      </c>
      <c r="G15" s="14">
        <f t="shared" si="10"/>
        <v>200</v>
      </c>
      <c r="H15" s="14">
        <f t="shared" si="10"/>
        <v>623</v>
      </c>
      <c r="I15" s="14">
        <f t="shared" si="10"/>
        <v>300</v>
      </c>
      <c r="J15" s="14">
        <f t="shared" si="10"/>
        <v>831</v>
      </c>
      <c r="K15" s="14">
        <f t="shared" si="10"/>
        <v>2078</v>
      </c>
      <c r="L15" s="14">
        <f t="shared" si="10"/>
        <v>4324</v>
      </c>
      <c r="N15" s="14">
        <f t="shared" si="68"/>
        <v>160</v>
      </c>
      <c r="O15" s="14">
        <f t="shared" si="69"/>
        <v>240</v>
      </c>
      <c r="P15" s="14">
        <f t="shared" si="70"/>
        <v>498</v>
      </c>
      <c r="Q15" s="14">
        <f t="shared" si="70"/>
        <v>748</v>
      </c>
      <c r="R15" s="14">
        <f t="shared" si="71"/>
        <v>240</v>
      </c>
      <c r="S15" s="14">
        <f t="shared" si="71"/>
        <v>360</v>
      </c>
      <c r="T15" s="14">
        <f t="shared" si="72"/>
        <v>665</v>
      </c>
      <c r="U15" s="14">
        <f t="shared" si="72"/>
        <v>997</v>
      </c>
      <c r="V15" s="14">
        <f t="shared" si="73"/>
        <v>1662</v>
      </c>
      <c r="W15" s="14">
        <f t="shared" si="73"/>
        <v>2494</v>
      </c>
      <c r="X15" s="14">
        <f t="shared" si="74"/>
        <v>3459</v>
      </c>
      <c r="Y15" s="14">
        <f t="shared" si="74"/>
        <v>5189</v>
      </c>
      <c r="AA15" s="14">
        <f t="shared" si="33"/>
        <v>4000</v>
      </c>
      <c r="AB15" s="14">
        <f t="shared" si="34"/>
        <v>4200</v>
      </c>
      <c r="AC15" s="14">
        <f t="shared" si="35"/>
        <v>240000</v>
      </c>
      <c r="AD15" s="14">
        <f t="shared" si="36"/>
        <v>7056000</v>
      </c>
      <c r="AE15" s="14">
        <f t="shared" si="11"/>
        <v>11692800</v>
      </c>
      <c r="AF15" s="14">
        <f t="shared" si="11"/>
        <v>12222000</v>
      </c>
      <c r="AG15" s="14">
        <f t="shared" si="11"/>
        <v>18270000</v>
      </c>
      <c r="AH15" s="14">
        <f t="shared" si="11"/>
        <v>21168000</v>
      </c>
      <c r="AI15" s="14">
        <f t="shared" si="11"/>
        <v>22806000</v>
      </c>
      <c r="AJ15" s="14">
        <f t="shared" si="11"/>
        <v>27279000</v>
      </c>
      <c r="AM15" s="14">
        <v>9</v>
      </c>
      <c r="AN15" s="14">
        <v>375</v>
      </c>
      <c r="AO15" s="14">
        <f t="shared" si="12"/>
        <v>4312155000.000001</v>
      </c>
      <c r="AR15" s="14">
        <v>10</v>
      </c>
      <c r="AS15" s="14">
        <f t="shared" si="1"/>
        <v>10</v>
      </c>
      <c r="AT15" s="18">
        <f t="shared" si="13"/>
        <v>2000</v>
      </c>
      <c r="AU15" s="18">
        <f t="shared" si="2"/>
        <v>15</v>
      </c>
      <c r="AV15" s="18">
        <f t="shared" si="14"/>
        <v>2300</v>
      </c>
      <c r="AW15" s="18">
        <f t="shared" si="15"/>
        <v>2000</v>
      </c>
      <c r="AX15" s="18">
        <f t="shared" si="16"/>
        <v>8640000</v>
      </c>
      <c r="BM15" s="14">
        <v>45</v>
      </c>
      <c r="BN15" s="22">
        <v>3.75</v>
      </c>
      <c r="BO15" s="18">
        <f>INT(SUMIFS($CI$6:$CI$1005,金币产出!$CA$6:$CA$1005,"&gt;"&amp;BM14,金币产出!$CA$6:$CA$1005,"&lt;="&amp;BM15)*$BE$4*BN15/500)*500</f>
        <v>150500</v>
      </c>
      <c r="BP15" s="18">
        <f t="shared" si="37"/>
        <v>1</v>
      </c>
      <c r="BQ15" s="18">
        <f t="shared" si="38"/>
        <v>150.5</v>
      </c>
      <c r="BS15" s="14">
        <v>10</v>
      </c>
      <c r="BT15" s="14">
        <f t="shared" si="4"/>
        <v>1</v>
      </c>
      <c r="BU15" s="14">
        <f t="shared" si="5"/>
        <v>172</v>
      </c>
      <c r="BV15" s="14">
        <f t="shared" si="6"/>
        <v>1</v>
      </c>
      <c r="BW15" s="14">
        <f t="shared" si="7"/>
        <v>153</v>
      </c>
      <c r="CA15" s="14">
        <v>10</v>
      </c>
      <c r="CB15" s="14">
        <f>节奏规划!J14</f>
        <v>0.01</v>
      </c>
      <c r="CC15" s="23">
        <v>1</v>
      </c>
      <c r="CD15" s="18">
        <f>INDEX($AX$6:$AX$1005,MATCH(金币产出!CA15,$AR$6:$AR$1005,1))</f>
        <v>8640000</v>
      </c>
      <c r="CE15" s="18">
        <f t="shared" si="17"/>
        <v>34560000</v>
      </c>
      <c r="CF15" s="18">
        <f t="shared" si="18"/>
        <v>120960</v>
      </c>
      <c r="CG15" s="18">
        <f t="shared" si="19"/>
        <v>69120</v>
      </c>
      <c r="CH15" s="18">
        <f t="shared" si="20"/>
        <v>86400</v>
      </c>
      <c r="CI15" s="18">
        <f t="shared" si="21"/>
        <v>34560</v>
      </c>
      <c r="CJ15" s="18">
        <f t="shared" si="22"/>
        <v>34560</v>
      </c>
      <c r="CK15" s="18">
        <f t="shared" si="23"/>
        <v>51840</v>
      </c>
      <c r="CL15" s="18">
        <f t="shared" si="24"/>
        <v>17280</v>
      </c>
      <c r="CM15" s="18">
        <f t="shared" si="25"/>
        <v>51840</v>
      </c>
      <c r="CN15" s="18">
        <f t="shared" si="26"/>
        <v>190080</v>
      </c>
      <c r="CP15" s="18">
        <f t="shared" si="27"/>
        <v>1036800</v>
      </c>
      <c r="CQ15" s="18">
        <f t="shared" si="28"/>
        <v>1</v>
      </c>
      <c r="CR15" s="18">
        <f t="shared" si="29"/>
        <v>1036.8</v>
      </c>
      <c r="CU15" s="14">
        <v>9</v>
      </c>
      <c r="CV15" s="14">
        <v>120</v>
      </c>
      <c r="CW15" s="18" t="e">
        <f t="shared" si="39"/>
        <v>#REF!</v>
      </c>
      <c r="CX15" s="18" t="e">
        <f t="shared" si="40"/>
        <v>#REF!</v>
      </c>
      <c r="CY15" s="18" t="e">
        <f t="shared" si="41"/>
        <v>#REF!</v>
      </c>
      <c r="CZ15" s="18" t="e">
        <f t="shared" si="42"/>
        <v>#REF!</v>
      </c>
      <c r="DA15" s="18" t="e">
        <f t="shared" si="43"/>
        <v>#REF!</v>
      </c>
      <c r="DC15" s="14">
        <v>10</v>
      </c>
      <c r="DD15" s="14">
        <v>5</v>
      </c>
      <c r="DE15" s="14">
        <v>1</v>
      </c>
      <c r="DF15" s="14">
        <v>0</v>
      </c>
      <c r="DG15" s="19"/>
      <c r="DH15" s="14">
        <v>10</v>
      </c>
      <c r="DI15" s="14">
        <f t="shared" si="9"/>
        <v>62836</v>
      </c>
      <c r="DJ15" s="18">
        <f t="shared" si="30"/>
        <v>1</v>
      </c>
      <c r="DK15" s="18">
        <f t="shared" si="31"/>
        <v>62.84</v>
      </c>
    </row>
    <row r="16" spans="1:156" ht="16.5" x14ac:dyDescent="0.2">
      <c r="A16" s="14">
        <v>45</v>
      </c>
      <c r="B16" s="14">
        <v>4.5</v>
      </c>
      <c r="C16" s="18">
        <f>INDEX([1]新怪物属性!GG$5:GG$123,MATCH(A16,[1]新怪物属性!D$5:D$123,0))</f>
        <v>10</v>
      </c>
      <c r="D16" s="18">
        <f>INDEX([1]新怪物属性!GH$5:GH$123,MATCH(A16,[1]新怪物属性!D$5:D$123,0))</f>
        <v>5</v>
      </c>
      <c r="G16" s="14">
        <f t="shared" si="10"/>
        <v>225</v>
      </c>
      <c r="H16" s="14">
        <f t="shared" si="10"/>
        <v>701</v>
      </c>
      <c r="I16" s="14">
        <f t="shared" si="10"/>
        <v>338</v>
      </c>
      <c r="J16" s="14">
        <f t="shared" si="10"/>
        <v>935</v>
      </c>
      <c r="K16" s="14">
        <f t="shared" si="10"/>
        <v>2338</v>
      </c>
      <c r="L16" s="14">
        <f t="shared" si="10"/>
        <v>4865</v>
      </c>
      <c r="N16" s="14">
        <f t="shared" si="68"/>
        <v>180</v>
      </c>
      <c r="O16" s="14">
        <f t="shared" si="69"/>
        <v>270</v>
      </c>
      <c r="P16" s="14">
        <f t="shared" si="70"/>
        <v>561</v>
      </c>
      <c r="Q16" s="14">
        <f t="shared" si="70"/>
        <v>841</v>
      </c>
      <c r="R16" s="14">
        <f t="shared" si="71"/>
        <v>270</v>
      </c>
      <c r="S16" s="14">
        <f t="shared" si="71"/>
        <v>406</v>
      </c>
      <c r="T16" s="14">
        <f t="shared" si="72"/>
        <v>748</v>
      </c>
      <c r="U16" s="14">
        <f t="shared" si="72"/>
        <v>1122</v>
      </c>
      <c r="V16" s="14">
        <f t="shared" si="73"/>
        <v>1870</v>
      </c>
      <c r="W16" s="14">
        <f t="shared" si="73"/>
        <v>2806</v>
      </c>
      <c r="X16" s="14">
        <f t="shared" si="74"/>
        <v>3892</v>
      </c>
      <c r="Y16" s="14">
        <f t="shared" si="74"/>
        <v>5838</v>
      </c>
      <c r="AA16" s="14">
        <f t="shared" si="33"/>
        <v>4500</v>
      </c>
      <c r="AB16" s="14">
        <f t="shared" si="34"/>
        <v>4950</v>
      </c>
      <c r="AC16" s="14">
        <f t="shared" si="35"/>
        <v>270000</v>
      </c>
      <c r="AD16" s="14">
        <f t="shared" si="36"/>
        <v>8316000</v>
      </c>
      <c r="AE16" s="14">
        <f t="shared" si="11"/>
        <v>13780800</v>
      </c>
      <c r="AF16" s="14">
        <f t="shared" si="11"/>
        <v>14404500</v>
      </c>
      <c r="AG16" s="14">
        <f t="shared" si="11"/>
        <v>21532500</v>
      </c>
      <c r="AH16" s="14">
        <f t="shared" si="11"/>
        <v>24948000</v>
      </c>
      <c r="AI16" s="14">
        <f t="shared" si="11"/>
        <v>26878500</v>
      </c>
      <c r="AJ16" s="14">
        <f t="shared" si="11"/>
        <v>32150250</v>
      </c>
      <c r="AM16" s="14">
        <v>10</v>
      </c>
      <c r="AN16" s="14">
        <v>400</v>
      </c>
      <c r="AO16" s="14">
        <f t="shared" si="12"/>
        <v>5383125000</v>
      </c>
      <c r="AR16" s="14">
        <v>11</v>
      </c>
      <c r="AS16" s="14">
        <f t="shared" si="1"/>
        <v>10</v>
      </c>
      <c r="AT16" s="18">
        <f t="shared" si="13"/>
        <v>2000</v>
      </c>
      <c r="AU16" s="18">
        <f t="shared" si="2"/>
        <v>15</v>
      </c>
      <c r="AV16" s="18">
        <f t="shared" si="14"/>
        <v>2300</v>
      </c>
      <c r="AW16" s="18">
        <f t="shared" si="15"/>
        <v>2060</v>
      </c>
      <c r="AX16" s="18">
        <f t="shared" si="16"/>
        <v>8899200</v>
      </c>
      <c r="BM16" s="14">
        <v>50</v>
      </c>
      <c r="BN16" s="22">
        <v>3.5</v>
      </c>
      <c r="BO16" s="18">
        <f>INT(SUMIFS($CI$6:$CI$1005,金币产出!$CA$6:$CA$1005,"&gt;"&amp;BM15,金币产出!$CA$6:$CA$1005,"&lt;="&amp;BM16)*$BE$4*BN16/500)*500</f>
        <v>169500</v>
      </c>
      <c r="BP16" s="18">
        <f t="shared" si="37"/>
        <v>1</v>
      </c>
      <c r="BQ16" s="18">
        <f t="shared" si="38"/>
        <v>169.5</v>
      </c>
      <c r="BS16" s="14">
        <v>11</v>
      </c>
      <c r="BT16" s="14" t="e">
        <f t="shared" si="4"/>
        <v>#REF!</v>
      </c>
      <c r="BU16" s="14" t="e">
        <f t="shared" si="5"/>
        <v>#REF!</v>
      </c>
      <c r="BV16" s="14" t="e">
        <f t="shared" si="6"/>
        <v>#REF!</v>
      </c>
      <c r="BW16" s="14" t="e">
        <f t="shared" si="7"/>
        <v>#REF!</v>
      </c>
      <c r="CA16" s="14">
        <v>11</v>
      </c>
      <c r="CB16" s="14">
        <f>节奏规划!J15</f>
        <v>0.01</v>
      </c>
      <c r="CC16" s="23">
        <v>1</v>
      </c>
      <c r="CD16" s="18">
        <f>INDEX($AX$6:$AX$1005,MATCH(金币产出!CA16,$AR$6:$AR$1005,1))</f>
        <v>8899200</v>
      </c>
      <c r="CE16" s="18">
        <f t="shared" si="17"/>
        <v>35596500</v>
      </c>
      <c r="CF16" s="18">
        <f t="shared" si="18"/>
        <v>124588</v>
      </c>
      <c r="CG16" s="18">
        <f t="shared" si="19"/>
        <v>71193</v>
      </c>
      <c r="CH16" s="18">
        <f t="shared" si="20"/>
        <v>88991</v>
      </c>
      <c r="CI16" s="18">
        <f t="shared" si="21"/>
        <v>35597</v>
      </c>
      <c r="CJ16" s="18">
        <f t="shared" si="22"/>
        <v>35597</v>
      </c>
      <c r="CK16" s="18">
        <f t="shared" si="23"/>
        <v>53395</v>
      </c>
      <c r="CL16" s="18">
        <f t="shared" si="24"/>
        <v>17798</v>
      </c>
      <c r="CM16" s="18">
        <f t="shared" si="25"/>
        <v>53395</v>
      </c>
      <c r="CN16" s="18">
        <f t="shared" si="26"/>
        <v>195782</v>
      </c>
      <c r="CP16" s="18">
        <f t="shared" si="27"/>
        <v>1067900</v>
      </c>
      <c r="CQ16" s="18">
        <f t="shared" si="28"/>
        <v>1</v>
      </c>
      <c r="CR16" s="18">
        <f t="shared" si="29"/>
        <v>1067.9000000000001</v>
      </c>
      <c r="CU16" s="14">
        <v>10</v>
      </c>
      <c r="CV16" s="14">
        <v>150</v>
      </c>
      <c r="CW16" s="18">
        <f t="shared" si="39"/>
        <v>1175231</v>
      </c>
      <c r="CX16" s="18">
        <f t="shared" si="40"/>
        <v>2</v>
      </c>
      <c r="CY16" s="18">
        <f t="shared" si="41"/>
        <v>1.2</v>
      </c>
      <c r="CZ16" s="18">
        <f t="shared" si="42"/>
        <v>1</v>
      </c>
      <c r="DA16" s="18">
        <f t="shared" si="43"/>
        <v>1175.2</v>
      </c>
      <c r="DC16" s="14">
        <v>11</v>
      </c>
      <c r="DD16" s="14">
        <v>10</v>
      </c>
      <c r="DE16" s="14">
        <v>1</v>
      </c>
      <c r="DF16" s="14">
        <v>0</v>
      </c>
      <c r="DG16" s="19"/>
      <c r="DH16" s="14">
        <v>11</v>
      </c>
      <c r="DI16" s="14">
        <f t="shared" si="9"/>
        <v>64720</v>
      </c>
      <c r="DJ16" s="18">
        <f t="shared" si="30"/>
        <v>1</v>
      </c>
      <c r="DK16" s="18">
        <f t="shared" si="31"/>
        <v>64.72</v>
      </c>
    </row>
    <row r="17" spans="1:115" ht="16.5" x14ac:dyDescent="0.2">
      <c r="A17" s="14">
        <v>50</v>
      </c>
      <c r="B17" s="14">
        <v>5.5</v>
      </c>
      <c r="C17" s="18">
        <f>INDEX([1]新怪物属性!GG$5:GG$123,MATCH(A17,[1]新怪物属性!D$5:D$123,0))</f>
        <v>10</v>
      </c>
      <c r="D17" s="18">
        <f>INDEX([1]新怪物属性!GH$5:GH$123,MATCH(A17,[1]新怪物属性!D$5:D$123,0))</f>
        <v>5</v>
      </c>
      <c r="G17" s="14">
        <f t="shared" ref="G17:L26" si="75">ROUND($G$2*$B17*G$4/G$3,0)</f>
        <v>275</v>
      </c>
      <c r="H17" s="14">
        <f t="shared" si="75"/>
        <v>857</v>
      </c>
      <c r="I17" s="14">
        <f t="shared" si="75"/>
        <v>413</v>
      </c>
      <c r="J17" s="14">
        <f t="shared" si="75"/>
        <v>1143</v>
      </c>
      <c r="K17" s="14">
        <f t="shared" si="75"/>
        <v>2857</v>
      </c>
      <c r="L17" s="14">
        <f t="shared" si="75"/>
        <v>5946</v>
      </c>
      <c r="N17" s="14">
        <f t="shared" si="68"/>
        <v>220</v>
      </c>
      <c r="O17" s="14">
        <f t="shared" si="69"/>
        <v>330</v>
      </c>
      <c r="P17" s="14">
        <f t="shared" si="70"/>
        <v>686</v>
      </c>
      <c r="Q17" s="14">
        <f t="shared" si="70"/>
        <v>1028</v>
      </c>
      <c r="R17" s="14">
        <f t="shared" si="71"/>
        <v>330</v>
      </c>
      <c r="S17" s="14">
        <f t="shared" si="71"/>
        <v>496</v>
      </c>
      <c r="T17" s="14">
        <f t="shared" si="72"/>
        <v>914</v>
      </c>
      <c r="U17" s="14">
        <f t="shared" si="72"/>
        <v>1372</v>
      </c>
      <c r="V17" s="14">
        <f t="shared" si="73"/>
        <v>2286</v>
      </c>
      <c r="W17" s="14">
        <f t="shared" si="73"/>
        <v>3428</v>
      </c>
      <c r="X17" s="14">
        <f t="shared" si="74"/>
        <v>4757</v>
      </c>
      <c r="Y17" s="14">
        <f t="shared" si="74"/>
        <v>7135</v>
      </c>
      <c r="AA17" s="14">
        <f t="shared" si="33"/>
        <v>5500</v>
      </c>
      <c r="AB17" s="14">
        <f t="shared" si="34"/>
        <v>6050.0000000000009</v>
      </c>
      <c r="AC17" s="14">
        <f t="shared" si="35"/>
        <v>330000</v>
      </c>
      <c r="AD17" s="14">
        <f t="shared" si="36"/>
        <v>10164000.000000002</v>
      </c>
      <c r="AE17" s="14">
        <f t="shared" si="11"/>
        <v>16843200.000000004</v>
      </c>
      <c r="AF17" s="14">
        <f t="shared" si="11"/>
        <v>17605500</v>
      </c>
      <c r="AG17" s="14">
        <f t="shared" si="11"/>
        <v>26317500.000000007</v>
      </c>
      <c r="AH17" s="14">
        <f t="shared" si="11"/>
        <v>30492000.000000007</v>
      </c>
      <c r="AI17" s="14">
        <f t="shared" si="11"/>
        <v>32851500.000000007</v>
      </c>
      <c r="AJ17" s="14">
        <f t="shared" si="11"/>
        <v>39294750.000000007</v>
      </c>
      <c r="AM17" s="14">
        <v>11</v>
      </c>
      <c r="AN17" s="14">
        <v>420</v>
      </c>
      <c r="AO17" s="14">
        <f t="shared" si="12"/>
        <v>5950800000.000001</v>
      </c>
      <c r="AR17" s="14">
        <v>12</v>
      </c>
      <c r="AS17" s="14">
        <f t="shared" si="1"/>
        <v>10</v>
      </c>
      <c r="AT17" s="18">
        <f t="shared" si="13"/>
        <v>2000</v>
      </c>
      <c r="AU17" s="18">
        <f t="shared" si="2"/>
        <v>15</v>
      </c>
      <c r="AV17" s="18">
        <f t="shared" si="14"/>
        <v>2300</v>
      </c>
      <c r="AW17" s="18">
        <f t="shared" si="15"/>
        <v>2120</v>
      </c>
      <c r="AX17" s="18">
        <f t="shared" si="16"/>
        <v>9158400</v>
      </c>
      <c r="BM17" s="14">
        <v>55</v>
      </c>
      <c r="BN17" s="22">
        <v>3.25</v>
      </c>
      <c r="BO17" s="18">
        <f>INT(SUMIFS($CI$6:$CI$1005,金币产出!$CA$6:$CA$1005,"&gt;"&amp;BM16,金币产出!$CA$6:$CA$1005,"&lt;="&amp;BM17)*$BE$4*BN17/500)*500</f>
        <v>173500</v>
      </c>
      <c r="BP17" s="18">
        <f t="shared" si="37"/>
        <v>1</v>
      </c>
      <c r="BQ17" s="18">
        <f t="shared" si="38"/>
        <v>173.5</v>
      </c>
      <c r="BS17" s="14">
        <v>12</v>
      </c>
      <c r="BT17" s="14" t="e">
        <f t="shared" si="4"/>
        <v>#REF!</v>
      </c>
      <c r="BU17" s="14" t="e">
        <f t="shared" si="5"/>
        <v>#REF!</v>
      </c>
      <c r="BV17" s="14">
        <f t="shared" si="6"/>
        <v>1</v>
      </c>
      <c r="BW17" s="14">
        <f t="shared" si="7"/>
        <v>124</v>
      </c>
      <c r="CA17" s="14">
        <v>12</v>
      </c>
      <c r="CB17" s="14">
        <f>节奏规划!J16</f>
        <v>0.01</v>
      </c>
      <c r="CC17" s="23">
        <v>1</v>
      </c>
      <c r="CD17" s="18">
        <f>INDEX($AX$6:$AX$1005,MATCH(金币产出!CA17,$AR$6:$AR$1005,1))</f>
        <v>9158400</v>
      </c>
      <c r="CE17" s="18">
        <f t="shared" si="17"/>
        <v>36633500</v>
      </c>
      <c r="CF17" s="18">
        <f t="shared" si="18"/>
        <v>128217</v>
      </c>
      <c r="CG17" s="18">
        <f t="shared" si="19"/>
        <v>73267</v>
      </c>
      <c r="CH17" s="18">
        <f t="shared" si="20"/>
        <v>91584</v>
      </c>
      <c r="CI17" s="18">
        <f t="shared" si="21"/>
        <v>36634</v>
      </c>
      <c r="CJ17" s="18">
        <f t="shared" si="22"/>
        <v>36634</v>
      </c>
      <c r="CK17" s="18">
        <f t="shared" si="23"/>
        <v>54950</v>
      </c>
      <c r="CL17" s="18">
        <f t="shared" si="24"/>
        <v>18317</v>
      </c>
      <c r="CM17" s="18">
        <f t="shared" si="25"/>
        <v>54950</v>
      </c>
      <c r="CN17" s="18">
        <f t="shared" si="26"/>
        <v>201485</v>
      </c>
      <c r="CP17" s="18">
        <f t="shared" si="27"/>
        <v>1099000</v>
      </c>
      <c r="CQ17" s="18">
        <f t="shared" si="28"/>
        <v>1</v>
      </c>
      <c r="CR17" s="18">
        <f t="shared" si="29"/>
        <v>1099</v>
      </c>
      <c r="CU17" s="14">
        <v>11</v>
      </c>
      <c r="CV17" s="14">
        <v>180</v>
      </c>
      <c r="CW17" s="18">
        <f t="shared" si="39"/>
        <v>1902169.9000000001</v>
      </c>
      <c r="CX17" s="18">
        <f t="shared" si="40"/>
        <v>2</v>
      </c>
      <c r="CY17" s="18">
        <f t="shared" si="41"/>
        <v>1.9</v>
      </c>
      <c r="CZ17" s="18">
        <f t="shared" si="42"/>
        <v>1</v>
      </c>
      <c r="DA17" s="18">
        <f t="shared" si="43"/>
        <v>1902.2</v>
      </c>
      <c r="DC17" s="14">
        <v>12</v>
      </c>
      <c r="DD17" s="14">
        <v>10</v>
      </c>
      <c r="DE17" s="14">
        <v>1</v>
      </c>
      <c r="DF17" s="14">
        <v>0</v>
      </c>
      <c r="DG17" s="19"/>
      <c r="DH17" s="14">
        <v>12</v>
      </c>
      <c r="DI17" s="14">
        <f t="shared" si="9"/>
        <v>66606</v>
      </c>
      <c r="DJ17" s="18">
        <f t="shared" si="30"/>
        <v>1</v>
      </c>
      <c r="DK17" s="18">
        <f t="shared" si="31"/>
        <v>66.61</v>
      </c>
    </row>
    <row r="18" spans="1:115" ht="16.5" x14ac:dyDescent="0.2">
      <c r="A18" s="14">
        <v>55</v>
      </c>
      <c r="B18" s="14">
        <v>5.7</v>
      </c>
      <c r="C18" s="18">
        <f>INDEX([1]新怪物属性!GG$5:GG$123,MATCH(A18,[1]新怪物属性!D$5:D$123,0))</f>
        <v>10</v>
      </c>
      <c r="D18" s="18">
        <f>INDEX([1]新怪物属性!GH$5:GH$123,MATCH(A18,[1]新怪物属性!D$5:D$123,0))</f>
        <v>5</v>
      </c>
      <c r="G18" s="14">
        <f t="shared" si="75"/>
        <v>285</v>
      </c>
      <c r="H18" s="14">
        <f t="shared" si="75"/>
        <v>888</v>
      </c>
      <c r="I18" s="14">
        <f t="shared" si="75"/>
        <v>428</v>
      </c>
      <c r="J18" s="14">
        <f t="shared" si="75"/>
        <v>1184</v>
      </c>
      <c r="K18" s="14">
        <f t="shared" si="75"/>
        <v>2961</v>
      </c>
      <c r="L18" s="14">
        <f t="shared" si="75"/>
        <v>6162</v>
      </c>
      <c r="N18" s="14">
        <f t="shared" si="68"/>
        <v>228</v>
      </c>
      <c r="O18" s="14">
        <f t="shared" si="69"/>
        <v>342</v>
      </c>
      <c r="P18" s="14">
        <f t="shared" si="70"/>
        <v>710</v>
      </c>
      <c r="Q18" s="14">
        <f t="shared" si="70"/>
        <v>1066</v>
      </c>
      <c r="R18" s="14">
        <f t="shared" si="71"/>
        <v>342</v>
      </c>
      <c r="S18" s="14">
        <f t="shared" si="71"/>
        <v>514</v>
      </c>
      <c r="T18" s="14">
        <f t="shared" si="72"/>
        <v>947</v>
      </c>
      <c r="U18" s="14">
        <f t="shared" si="72"/>
        <v>1421</v>
      </c>
      <c r="V18" s="14">
        <f t="shared" si="73"/>
        <v>2369</v>
      </c>
      <c r="W18" s="14">
        <f t="shared" si="73"/>
        <v>3553</v>
      </c>
      <c r="X18" s="14">
        <f t="shared" si="74"/>
        <v>4930</v>
      </c>
      <c r="Y18" s="14">
        <f t="shared" si="74"/>
        <v>7394</v>
      </c>
      <c r="AA18" s="14">
        <f t="shared" si="33"/>
        <v>5700</v>
      </c>
      <c r="AB18" s="14">
        <f t="shared" si="34"/>
        <v>6270.0000000000009</v>
      </c>
      <c r="AC18" s="14">
        <f t="shared" si="35"/>
        <v>342000</v>
      </c>
      <c r="AD18" s="14">
        <f t="shared" si="36"/>
        <v>10533600.000000002</v>
      </c>
      <c r="AE18" s="14">
        <f t="shared" si="11"/>
        <v>17455680.000000004</v>
      </c>
      <c r="AF18" s="14">
        <f t="shared" si="11"/>
        <v>18245700</v>
      </c>
      <c r="AG18" s="14">
        <f t="shared" si="11"/>
        <v>27274500.000000007</v>
      </c>
      <c r="AH18" s="14">
        <f t="shared" si="11"/>
        <v>31600800.000000007</v>
      </c>
      <c r="AI18" s="14">
        <f t="shared" si="11"/>
        <v>34046100.000000007</v>
      </c>
      <c r="AJ18" s="14">
        <f t="shared" si="11"/>
        <v>40723650.000000007</v>
      </c>
      <c r="AM18" s="14">
        <v>12</v>
      </c>
      <c r="AN18" s="14">
        <v>440</v>
      </c>
      <c r="AO18" s="14">
        <f t="shared" si="12"/>
        <v>6531525000</v>
      </c>
      <c r="AR18" s="14">
        <v>13</v>
      </c>
      <c r="AS18" s="14">
        <f t="shared" si="1"/>
        <v>10</v>
      </c>
      <c r="AT18" s="18">
        <f t="shared" si="13"/>
        <v>2000</v>
      </c>
      <c r="AU18" s="18">
        <f t="shared" si="2"/>
        <v>15</v>
      </c>
      <c r="AV18" s="18">
        <f t="shared" si="14"/>
        <v>2300</v>
      </c>
      <c r="AW18" s="18">
        <f t="shared" si="15"/>
        <v>2180</v>
      </c>
      <c r="AX18" s="18">
        <f t="shared" si="16"/>
        <v>9417600</v>
      </c>
      <c r="BM18" s="14">
        <v>60</v>
      </c>
      <c r="BN18" s="22">
        <v>3.1</v>
      </c>
      <c r="BO18" s="18">
        <f>INT(SUMIFS($CI$6:$CI$1005,金币产出!$CA$6:$CA$1005,"&gt;"&amp;BM17,金币产出!$CA$6:$CA$1005,"&lt;="&amp;BM18)*$BE$4*BN18/500)*500</f>
        <v>174500</v>
      </c>
      <c r="BP18" s="18">
        <f t="shared" si="37"/>
        <v>1</v>
      </c>
      <c r="BQ18" s="18">
        <f t="shared" si="38"/>
        <v>174.5</v>
      </c>
      <c r="BS18" s="14">
        <v>13</v>
      </c>
      <c r="BT18" s="14">
        <f t="shared" si="4"/>
        <v>1</v>
      </c>
      <c r="BU18" s="14">
        <f t="shared" si="5"/>
        <v>138</v>
      </c>
      <c r="BV18" s="14">
        <f t="shared" si="6"/>
        <v>1</v>
      </c>
      <c r="BW18" s="14">
        <f t="shared" si="7"/>
        <v>152.5</v>
      </c>
      <c r="CA18" s="14">
        <v>13</v>
      </c>
      <c r="CB18" s="14">
        <f>节奏规划!J17</f>
        <v>0.01</v>
      </c>
      <c r="CC18" s="23">
        <v>1</v>
      </c>
      <c r="CD18" s="18">
        <f>INDEX($AX$6:$AX$1005,MATCH(金币产出!CA18,$AR$6:$AR$1005,1))</f>
        <v>9417600</v>
      </c>
      <c r="CE18" s="18">
        <f t="shared" si="17"/>
        <v>37670000</v>
      </c>
      <c r="CF18" s="18">
        <f t="shared" si="18"/>
        <v>131845</v>
      </c>
      <c r="CG18" s="18">
        <f t="shared" si="19"/>
        <v>75340</v>
      </c>
      <c r="CH18" s="18">
        <f t="shared" si="20"/>
        <v>94175</v>
      </c>
      <c r="CI18" s="18">
        <f t="shared" si="21"/>
        <v>37670</v>
      </c>
      <c r="CJ18" s="18">
        <f t="shared" si="22"/>
        <v>37670</v>
      </c>
      <c r="CK18" s="18">
        <f t="shared" si="23"/>
        <v>56505</v>
      </c>
      <c r="CL18" s="18">
        <f t="shared" si="24"/>
        <v>18835</v>
      </c>
      <c r="CM18" s="18">
        <f t="shared" si="25"/>
        <v>56505</v>
      </c>
      <c r="CN18" s="18">
        <f t="shared" si="26"/>
        <v>207185</v>
      </c>
      <c r="CP18" s="18">
        <f t="shared" si="27"/>
        <v>1130100</v>
      </c>
      <c r="CQ18" s="18">
        <f t="shared" si="28"/>
        <v>1</v>
      </c>
      <c r="CR18" s="18">
        <f t="shared" si="29"/>
        <v>1130.0999999999999</v>
      </c>
      <c r="CU18" s="14">
        <v>12</v>
      </c>
      <c r="CV18" s="14">
        <v>200</v>
      </c>
      <c r="CW18" s="18">
        <f t="shared" si="39"/>
        <v>2008879.8</v>
      </c>
      <c r="CX18" s="18">
        <f t="shared" si="40"/>
        <v>2</v>
      </c>
      <c r="CY18" s="18">
        <f t="shared" si="41"/>
        <v>2</v>
      </c>
      <c r="CZ18" s="18">
        <f t="shared" si="42"/>
        <v>1</v>
      </c>
      <c r="DA18" s="18">
        <f t="shared" si="43"/>
        <v>2008.9</v>
      </c>
      <c r="DC18" s="14">
        <v>13</v>
      </c>
      <c r="DD18" s="14">
        <v>10</v>
      </c>
      <c r="DE18" s="14">
        <v>1</v>
      </c>
      <c r="DF18" s="14">
        <v>0</v>
      </c>
      <c r="DG18" s="19"/>
      <c r="DH18" s="14">
        <v>13</v>
      </c>
      <c r="DI18" s="14">
        <f t="shared" si="9"/>
        <v>68490</v>
      </c>
      <c r="DJ18" s="18">
        <f t="shared" si="30"/>
        <v>1</v>
      </c>
      <c r="DK18" s="18">
        <f t="shared" si="31"/>
        <v>68.489999999999995</v>
      </c>
    </row>
    <row r="19" spans="1:115" ht="16.5" x14ac:dyDescent="0.2">
      <c r="A19" s="14">
        <v>60</v>
      </c>
      <c r="B19" s="14">
        <v>6</v>
      </c>
      <c r="C19" s="18">
        <f>INDEX([1]新怪物属性!GG$5:GG$123,MATCH(A19,[1]新怪物属性!D$5:D$123,0))</f>
        <v>11.5</v>
      </c>
      <c r="D19" s="18">
        <f>INDEX([1]新怪物属性!GH$5:GH$123,MATCH(A19,[1]新怪物属性!D$5:D$123,0))</f>
        <v>6.5</v>
      </c>
      <c r="G19" s="14">
        <f t="shared" si="75"/>
        <v>300</v>
      </c>
      <c r="H19" s="14">
        <f t="shared" si="75"/>
        <v>935</v>
      </c>
      <c r="I19" s="14">
        <f t="shared" si="75"/>
        <v>450</v>
      </c>
      <c r="J19" s="14">
        <f t="shared" si="75"/>
        <v>1247</v>
      </c>
      <c r="K19" s="14">
        <f t="shared" si="75"/>
        <v>3117</v>
      </c>
      <c r="L19" s="14">
        <f t="shared" si="75"/>
        <v>6486</v>
      </c>
      <c r="N19" s="14">
        <f t="shared" si="68"/>
        <v>240</v>
      </c>
      <c r="O19" s="14">
        <f t="shared" si="69"/>
        <v>360</v>
      </c>
      <c r="P19" s="14">
        <f t="shared" si="70"/>
        <v>748</v>
      </c>
      <c r="Q19" s="14">
        <f t="shared" si="70"/>
        <v>1122</v>
      </c>
      <c r="R19" s="14">
        <f t="shared" si="71"/>
        <v>360</v>
      </c>
      <c r="S19" s="14">
        <f t="shared" si="71"/>
        <v>540</v>
      </c>
      <c r="T19" s="14">
        <f t="shared" si="72"/>
        <v>998</v>
      </c>
      <c r="U19" s="14">
        <f t="shared" si="72"/>
        <v>1496</v>
      </c>
      <c r="V19" s="14">
        <f t="shared" si="73"/>
        <v>2494</v>
      </c>
      <c r="W19" s="14">
        <f t="shared" si="73"/>
        <v>3740</v>
      </c>
      <c r="X19" s="14">
        <f t="shared" si="74"/>
        <v>5189</v>
      </c>
      <c r="Y19" s="14">
        <f t="shared" si="74"/>
        <v>7783</v>
      </c>
      <c r="AA19" s="14">
        <f t="shared" si="33"/>
        <v>6000</v>
      </c>
      <c r="AB19" s="14">
        <f t="shared" si="34"/>
        <v>6690</v>
      </c>
      <c r="AC19" s="14">
        <f t="shared" si="35"/>
        <v>360000</v>
      </c>
      <c r="AD19" s="14">
        <f t="shared" si="36"/>
        <v>11239200</v>
      </c>
      <c r="AE19" s="14">
        <f t="shared" si="11"/>
        <v>18624960</v>
      </c>
      <c r="AF19" s="14">
        <f t="shared" si="11"/>
        <v>19467900</v>
      </c>
      <c r="AG19" s="14">
        <f t="shared" si="11"/>
        <v>29101500</v>
      </c>
      <c r="AH19" s="14">
        <f t="shared" si="11"/>
        <v>33717600</v>
      </c>
      <c r="AI19" s="14">
        <f t="shared" si="11"/>
        <v>36326700</v>
      </c>
      <c r="AJ19" s="14">
        <f t="shared" si="11"/>
        <v>43451550</v>
      </c>
      <c r="AM19" s="14">
        <v>13</v>
      </c>
      <c r="AN19" s="14">
        <v>460</v>
      </c>
      <c r="AO19" s="14">
        <f t="shared" si="12"/>
        <v>7386560999.9999981</v>
      </c>
      <c r="AR19" s="14">
        <v>14</v>
      </c>
      <c r="AS19" s="14">
        <f t="shared" si="1"/>
        <v>10</v>
      </c>
      <c r="AT19" s="18">
        <f t="shared" si="13"/>
        <v>2000</v>
      </c>
      <c r="AU19" s="18">
        <f t="shared" si="2"/>
        <v>15</v>
      </c>
      <c r="AV19" s="18">
        <f t="shared" si="14"/>
        <v>2300</v>
      </c>
      <c r="AW19" s="18">
        <f t="shared" si="15"/>
        <v>2240</v>
      </c>
      <c r="AX19" s="18">
        <f t="shared" si="16"/>
        <v>9676800</v>
      </c>
      <c r="BM19" s="14">
        <v>65</v>
      </c>
      <c r="BN19" s="22">
        <v>2.95</v>
      </c>
      <c r="BO19" s="18">
        <f>INT(SUMIFS($CI$6:$CI$1005,金币产出!$CA$6:$CA$1005,"&gt;"&amp;BM18,金币产出!$CA$6:$CA$1005,"&lt;="&amp;BM19)*$BE$4*BN19/500)*500</f>
        <v>179000</v>
      </c>
      <c r="BP19" s="18">
        <f t="shared" si="37"/>
        <v>1</v>
      </c>
      <c r="BQ19" s="18">
        <f t="shared" si="38"/>
        <v>179</v>
      </c>
      <c r="BS19" s="14">
        <v>14</v>
      </c>
      <c r="BT19" s="14">
        <f t="shared" si="4"/>
        <v>1</v>
      </c>
      <c r="BU19" s="14">
        <f t="shared" si="5"/>
        <v>177</v>
      </c>
      <c r="BV19" s="14">
        <f t="shared" si="6"/>
        <v>1</v>
      </c>
      <c r="BW19" s="14">
        <f t="shared" si="7"/>
        <v>208</v>
      </c>
      <c r="CA19" s="14">
        <v>14</v>
      </c>
      <c r="CB19" s="14">
        <f>节奏规划!J18</f>
        <v>0.01</v>
      </c>
      <c r="CC19" s="23">
        <v>1</v>
      </c>
      <c r="CD19" s="18">
        <f>INDEX($AX$6:$AX$1005,MATCH(金币产出!CA19,$AR$6:$AR$1005,1))</f>
        <v>9676800</v>
      </c>
      <c r="CE19" s="18">
        <f t="shared" si="17"/>
        <v>38707000</v>
      </c>
      <c r="CF19" s="18">
        <f t="shared" si="18"/>
        <v>135475</v>
      </c>
      <c r="CG19" s="18">
        <f t="shared" si="19"/>
        <v>77414</v>
      </c>
      <c r="CH19" s="18">
        <f t="shared" si="20"/>
        <v>96768</v>
      </c>
      <c r="CI19" s="18">
        <f t="shared" si="21"/>
        <v>38707</v>
      </c>
      <c r="CJ19" s="18">
        <f t="shared" si="22"/>
        <v>38707</v>
      </c>
      <c r="CK19" s="18">
        <f t="shared" si="23"/>
        <v>58061</v>
      </c>
      <c r="CL19" s="18">
        <f t="shared" si="24"/>
        <v>19354</v>
      </c>
      <c r="CM19" s="18">
        <f t="shared" si="25"/>
        <v>58061</v>
      </c>
      <c r="CN19" s="18">
        <f t="shared" si="26"/>
        <v>212889</v>
      </c>
      <c r="CP19" s="18">
        <f t="shared" si="27"/>
        <v>1161220</v>
      </c>
      <c r="CQ19" s="18">
        <f t="shared" si="28"/>
        <v>1</v>
      </c>
      <c r="CR19" s="18">
        <f t="shared" si="29"/>
        <v>1161.22</v>
      </c>
      <c r="CU19" s="14">
        <v>13</v>
      </c>
      <c r="CV19" s="14">
        <v>220</v>
      </c>
      <c r="CW19" s="18">
        <f t="shared" si="39"/>
        <v>2700205.2</v>
      </c>
      <c r="CX19" s="18">
        <f t="shared" si="40"/>
        <v>2</v>
      </c>
      <c r="CY19" s="18">
        <f t="shared" si="41"/>
        <v>2.7</v>
      </c>
      <c r="CZ19" s="18">
        <f t="shared" si="42"/>
        <v>1</v>
      </c>
      <c r="DA19" s="18">
        <f t="shared" si="43"/>
        <v>2700.2</v>
      </c>
      <c r="DC19" s="14">
        <v>14</v>
      </c>
      <c r="DD19" s="14">
        <v>10</v>
      </c>
      <c r="DE19" s="14">
        <v>1</v>
      </c>
      <c r="DF19" s="14">
        <v>0</v>
      </c>
      <c r="DG19" s="19"/>
      <c r="DH19" s="14">
        <v>14</v>
      </c>
      <c r="DI19" s="14">
        <f t="shared" si="9"/>
        <v>70376</v>
      </c>
      <c r="DJ19" s="18">
        <f t="shared" si="30"/>
        <v>1</v>
      </c>
      <c r="DK19" s="18">
        <f t="shared" si="31"/>
        <v>70.38</v>
      </c>
    </row>
    <row r="20" spans="1:115" ht="16.5" x14ac:dyDescent="0.2">
      <c r="A20" s="14">
        <v>65</v>
      </c>
      <c r="B20" s="14">
        <v>6.5</v>
      </c>
      <c r="C20" s="18">
        <f>INDEX([1]新怪物属性!GG$5:GG$123,MATCH(A20,[1]新怪物属性!D$5:D$123,0))</f>
        <v>11.5</v>
      </c>
      <c r="D20" s="18">
        <f>INDEX([1]新怪物属性!GH$5:GH$123,MATCH(A20,[1]新怪物属性!D$5:D$123,0))</f>
        <v>6.5</v>
      </c>
      <c r="G20" s="14">
        <f t="shared" si="75"/>
        <v>325</v>
      </c>
      <c r="H20" s="14">
        <f t="shared" si="75"/>
        <v>1013</v>
      </c>
      <c r="I20" s="14">
        <f t="shared" si="75"/>
        <v>488</v>
      </c>
      <c r="J20" s="14">
        <f t="shared" si="75"/>
        <v>1351</v>
      </c>
      <c r="K20" s="14">
        <f t="shared" si="75"/>
        <v>3377</v>
      </c>
      <c r="L20" s="14">
        <f t="shared" si="75"/>
        <v>7027</v>
      </c>
      <c r="N20" s="14">
        <f t="shared" si="68"/>
        <v>260</v>
      </c>
      <c r="O20" s="14">
        <f t="shared" si="69"/>
        <v>390</v>
      </c>
      <c r="P20" s="14">
        <f t="shared" si="70"/>
        <v>810</v>
      </c>
      <c r="Q20" s="14">
        <f t="shared" si="70"/>
        <v>1216</v>
      </c>
      <c r="R20" s="14">
        <f t="shared" si="71"/>
        <v>390</v>
      </c>
      <c r="S20" s="14">
        <f t="shared" si="71"/>
        <v>586</v>
      </c>
      <c r="T20" s="14">
        <f t="shared" si="72"/>
        <v>1081</v>
      </c>
      <c r="U20" s="14">
        <f t="shared" si="72"/>
        <v>1621</v>
      </c>
      <c r="V20" s="14">
        <f t="shared" si="73"/>
        <v>2702</v>
      </c>
      <c r="W20" s="14">
        <f t="shared" si="73"/>
        <v>4052</v>
      </c>
      <c r="X20" s="14">
        <f t="shared" si="74"/>
        <v>5622</v>
      </c>
      <c r="Y20" s="14">
        <f t="shared" si="74"/>
        <v>8432</v>
      </c>
      <c r="AA20" s="14">
        <f t="shared" si="33"/>
        <v>6500</v>
      </c>
      <c r="AB20" s="14">
        <f t="shared" si="34"/>
        <v>7247.5</v>
      </c>
      <c r="AC20" s="14">
        <f t="shared" si="35"/>
        <v>390000</v>
      </c>
      <c r="AD20" s="14">
        <f t="shared" si="36"/>
        <v>12175800</v>
      </c>
      <c r="AE20" s="14">
        <f t="shared" si="11"/>
        <v>20177040</v>
      </c>
      <c r="AF20" s="14">
        <f t="shared" si="11"/>
        <v>21090225</v>
      </c>
      <c r="AG20" s="14">
        <f t="shared" si="11"/>
        <v>31526625</v>
      </c>
      <c r="AH20" s="14">
        <f t="shared" si="11"/>
        <v>36527400</v>
      </c>
      <c r="AI20" s="14">
        <f t="shared" si="11"/>
        <v>39353925</v>
      </c>
      <c r="AJ20" s="14">
        <f t="shared" si="11"/>
        <v>47072512.5</v>
      </c>
      <c r="AM20" s="14">
        <v>14</v>
      </c>
      <c r="AN20" s="14">
        <v>480</v>
      </c>
      <c r="AO20" s="14">
        <f t="shared" si="12"/>
        <v>8020529999.9999981</v>
      </c>
      <c r="AR20" s="14">
        <v>15</v>
      </c>
      <c r="AS20" s="14">
        <f t="shared" si="1"/>
        <v>15</v>
      </c>
      <c r="AT20" s="18">
        <f t="shared" si="13"/>
        <v>2300</v>
      </c>
      <c r="AU20" s="18">
        <f t="shared" si="2"/>
        <v>20</v>
      </c>
      <c r="AV20" s="18">
        <f t="shared" si="14"/>
        <v>2600</v>
      </c>
      <c r="AW20" s="18">
        <f t="shared" si="15"/>
        <v>2300</v>
      </c>
      <c r="AX20" s="18">
        <f t="shared" si="16"/>
        <v>9936000</v>
      </c>
      <c r="BM20" s="14">
        <v>70</v>
      </c>
      <c r="BN20" s="22">
        <v>2.8</v>
      </c>
      <c r="BO20" s="18">
        <f>INT(SUMIFS($CI$6:$CI$1005,金币产出!$CA$6:$CA$1005,"&gt;"&amp;BM19,金币产出!$CA$6:$CA$1005,"&lt;="&amp;BM20)*$BE$4*BN20/500)*500</f>
        <v>184000</v>
      </c>
      <c r="BP20" s="18">
        <f t="shared" si="37"/>
        <v>1</v>
      </c>
      <c r="BQ20" s="18">
        <f t="shared" si="38"/>
        <v>184</v>
      </c>
      <c r="BS20" s="14">
        <v>15</v>
      </c>
      <c r="BT20" s="14">
        <f t="shared" si="4"/>
        <v>1</v>
      </c>
      <c r="BU20" s="14">
        <f t="shared" si="5"/>
        <v>236</v>
      </c>
      <c r="BV20" s="14">
        <f t="shared" si="6"/>
        <v>1</v>
      </c>
      <c r="BW20" s="14">
        <f t="shared" si="7"/>
        <v>262.5</v>
      </c>
      <c r="CA20" s="14">
        <v>15</v>
      </c>
      <c r="CB20" s="14">
        <f>节奏规划!J19</f>
        <v>0.01</v>
      </c>
      <c r="CC20" s="23">
        <v>1</v>
      </c>
      <c r="CD20" s="18">
        <f>INDEX($AX$6:$AX$1005,MATCH(金币产出!CA20,$AR$6:$AR$1005,1))</f>
        <v>9936000</v>
      </c>
      <c r="CE20" s="18">
        <f t="shared" si="17"/>
        <v>39744000</v>
      </c>
      <c r="CF20" s="18">
        <f t="shared" si="18"/>
        <v>139104</v>
      </c>
      <c r="CG20" s="18">
        <f t="shared" si="19"/>
        <v>79488</v>
      </c>
      <c r="CH20" s="18">
        <f t="shared" si="20"/>
        <v>99360</v>
      </c>
      <c r="CI20" s="18">
        <f t="shared" si="21"/>
        <v>39744</v>
      </c>
      <c r="CJ20" s="18">
        <f t="shared" si="22"/>
        <v>39744</v>
      </c>
      <c r="CK20" s="18">
        <f t="shared" si="23"/>
        <v>59616</v>
      </c>
      <c r="CL20" s="18">
        <f t="shared" si="24"/>
        <v>19872</v>
      </c>
      <c r="CM20" s="18">
        <f t="shared" si="25"/>
        <v>59616</v>
      </c>
      <c r="CN20" s="18">
        <f t="shared" si="26"/>
        <v>218592</v>
      </c>
      <c r="CP20" s="18">
        <f t="shared" si="27"/>
        <v>1192320</v>
      </c>
      <c r="CQ20" s="18">
        <f t="shared" si="28"/>
        <v>1</v>
      </c>
      <c r="CR20" s="18">
        <f t="shared" si="29"/>
        <v>1192.32</v>
      </c>
      <c r="CU20" s="14">
        <v>14</v>
      </c>
      <c r="CV20" s="14">
        <v>250</v>
      </c>
      <c r="CW20" s="18">
        <f t="shared" si="39"/>
        <v>5744306.6000000006</v>
      </c>
      <c r="CX20" s="18">
        <f t="shared" si="40"/>
        <v>2</v>
      </c>
      <c r="CY20" s="18">
        <f t="shared" si="41"/>
        <v>5.7</v>
      </c>
      <c r="CZ20" s="18">
        <f t="shared" si="42"/>
        <v>1</v>
      </c>
      <c r="DA20" s="18">
        <f t="shared" si="43"/>
        <v>5744.3</v>
      </c>
      <c r="DC20" s="14">
        <v>15</v>
      </c>
      <c r="DD20" s="14">
        <v>10</v>
      </c>
      <c r="DE20" s="14">
        <v>1</v>
      </c>
      <c r="DF20" s="14">
        <v>0</v>
      </c>
      <c r="DG20" s="19"/>
      <c r="DH20" s="14">
        <v>15</v>
      </c>
      <c r="DI20" s="14">
        <f t="shared" si="9"/>
        <v>72261</v>
      </c>
      <c r="DJ20" s="18">
        <f t="shared" si="30"/>
        <v>1</v>
      </c>
      <c r="DK20" s="18">
        <f t="shared" si="31"/>
        <v>72.260000000000005</v>
      </c>
    </row>
    <row r="21" spans="1:115" ht="16.5" x14ac:dyDescent="0.2">
      <c r="A21" s="14">
        <v>70</v>
      </c>
      <c r="B21" s="14">
        <v>7</v>
      </c>
      <c r="C21" s="18">
        <f>INDEX([1]新怪物属性!GG$5:GG$123,MATCH(A21,[1]新怪物属性!D$5:D$123,0))</f>
        <v>12.25</v>
      </c>
      <c r="D21" s="18">
        <f>INDEX([1]新怪物属性!GH$5:GH$123,MATCH(A21,[1]新怪物属性!D$5:D$123,0))</f>
        <v>7.25</v>
      </c>
      <c r="G21" s="14">
        <f t="shared" si="75"/>
        <v>350</v>
      </c>
      <c r="H21" s="14">
        <f t="shared" si="75"/>
        <v>1091</v>
      </c>
      <c r="I21" s="14">
        <f t="shared" si="75"/>
        <v>525</v>
      </c>
      <c r="J21" s="14">
        <f t="shared" si="75"/>
        <v>1455</v>
      </c>
      <c r="K21" s="14">
        <f t="shared" si="75"/>
        <v>3636</v>
      </c>
      <c r="L21" s="14">
        <f t="shared" si="75"/>
        <v>7568</v>
      </c>
      <c r="N21" s="14">
        <f t="shared" si="68"/>
        <v>280</v>
      </c>
      <c r="O21" s="14">
        <f t="shared" si="69"/>
        <v>420</v>
      </c>
      <c r="P21" s="14">
        <f t="shared" si="70"/>
        <v>873</v>
      </c>
      <c r="Q21" s="14">
        <f t="shared" si="70"/>
        <v>1309</v>
      </c>
      <c r="R21" s="14">
        <f t="shared" si="71"/>
        <v>420</v>
      </c>
      <c r="S21" s="14">
        <f t="shared" si="71"/>
        <v>630</v>
      </c>
      <c r="T21" s="14">
        <f t="shared" si="72"/>
        <v>1164</v>
      </c>
      <c r="U21" s="14">
        <f t="shared" si="72"/>
        <v>1746</v>
      </c>
      <c r="V21" s="14">
        <f t="shared" si="73"/>
        <v>2909</v>
      </c>
      <c r="W21" s="14">
        <f t="shared" si="73"/>
        <v>4363</v>
      </c>
      <c r="X21" s="14">
        <f t="shared" si="74"/>
        <v>6054</v>
      </c>
      <c r="Y21" s="14">
        <f t="shared" si="74"/>
        <v>9082</v>
      </c>
      <c r="AA21" s="14">
        <f t="shared" si="33"/>
        <v>7000</v>
      </c>
      <c r="AB21" s="14">
        <f t="shared" si="34"/>
        <v>7857.5</v>
      </c>
      <c r="AC21" s="14">
        <f t="shared" si="35"/>
        <v>420000</v>
      </c>
      <c r="AD21" s="14">
        <f t="shared" si="36"/>
        <v>13200600</v>
      </c>
      <c r="AE21" s="14">
        <f t="shared" si="11"/>
        <v>21875280</v>
      </c>
      <c r="AF21" s="14">
        <f t="shared" si="11"/>
        <v>22865325</v>
      </c>
      <c r="AG21" s="14">
        <f t="shared" si="11"/>
        <v>34180125</v>
      </c>
      <c r="AH21" s="14">
        <f t="shared" si="11"/>
        <v>39601800</v>
      </c>
      <c r="AI21" s="14">
        <f t="shared" si="11"/>
        <v>42666225</v>
      </c>
      <c r="AJ21" s="14">
        <f t="shared" si="11"/>
        <v>51034462.5</v>
      </c>
      <c r="AM21" s="14">
        <v>15</v>
      </c>
      <c r="AN21" s="14">
        <v>500</v>
      </c>
      <c r="AO21" s="14">
        <f t="shared" si="12"/>
        <v>8611956000</v>
      </c>
      <c r="AR21" s="14">
        <v>16</v>
      </c>
      <c r="AS21" s="14">
        <f t="shared" si="1"/>
        <v>15</v>
      </c>
      <c r="AT21" s="18">
        <f t="shared" si="13"/>
        <v>2300</v>
      </c>
      <c r="AU21" s="18">
        <f t="shared" si="2"/>
        <v>20</v>
      </c>
      <c r="AV21" s="18">
        <f t="shared" si="14"/>
        <v>2600</v>
      </c>
      <c r="AW21" s="18">
        <f t="shared" si="15"/>
        <v>2360</v>
      </c>
      <c r="AX21" s="18">
        <f t="shared" si="16"/>
        <v>10195200</v>
      </c>
      <c r="BM21" s="14">
        <v>75</v>
      </c>
      <c r="BN21" s="22">
        <v>2.65</v>
      </c>
      <c r="BO21" s="18">
        <f>INT(SUMIFS($CI$6:$CI$1005,金币产出!$CA$6:$CA$1005,"&gt;"&amp;BM20,金币产出!$CA$6:$CA$1005,"&lt;="&amp;BM21)*$BE$4*BN21/500)*500</f>
        <v>187500</v>
      </c>
      <c r="BP21" s="18">
        <f t="shared" si="37"/>
        <v>1</v>
      </c>
      <c r="BQ21" s="18">
        <f t="shared" si="38"/>
        <v>187.5</v>
      </c>
      <c r="BS21" s="14">
        <v>16</v>
      </c>
      <c r="BT21" s="14">
        <f t="shared" si="4"/>
        <v>1</v>
      </c>
      <c r="BU21" s="14">
        <f t="shared" si="5"/>
        <v>294</v>
      </c>
      <c r="BV21" s="14">
        <f t="shared" si="6"/>
        <v>1</v>
      </c>
      <c r="BW21" s="14">
        <f t="shared" si="7"/>
        <v>311</v>
      </c>
      <c r="CA21" s="14">
        <v>16</v>
      </c>
      <c r="CB21" s="14">
        <f>节奏规划!J20</f>
        <v>0.01</v>
      </c>
      <c r="CC21" s="23">
        <v>1</v>
      </c>
      <c r="CD21" s="18">
        <f>INDEX($AX$6:$AX$1005,MATCH(金币产出!CA21,$AR$6:$AR$1005,1))</f>
        <v>10195200</v>
      </c>
      <c r="CE21" s="18">
        <f t="shared" si="17"/>
        <v>40780500</v>
      </c>
      <c r="CF21" s="18">
        <f t="shared" si="18"/>
        <v>142732</v>
      </c>
      <c r="CG21" s="18">
        <f t="shared" si="19"/>
        <v>81561</v>
      </c>
      <c r="CH21" s="18">
        <f t="shared" si="20"/>
        <v>101951</v>
      </c>
      <c r="CI21" s="18">
        <f t="shared" si="21"/>
        <v>40781</v>
      </c>
      <c r="CJ21" s="18">
        <f t="shared" si="22"/>
        <v>40781</v>
      </c>
      <c r="CK21" s="18">
        <f t="shared" si="23"/>
        <v>61171</v>
      </c>
      <c r="CL21" s="18">
        <f t="shared" si="24"/>
        <v>20390</v>
      </c>
      <c r="CM21" s="18">
        <f t="shared" si="25"/>
        <v>61171</v>
      </c>
      <c r="CN21" s="18">
        <f t="shared" si="26"/>
        <v>224294</v>
      </c>
      <c r="CP21" s="18">
        <f t="shared" si="27"/>
        <v>1223420</v>
      </c>
      <c r="CQ21" s="18">
        <f t="shared" si="28"/>
        <v>1</v>
      </c>
      <c r="CR21" s="18">
        <f t="shared" si="29"/>
        <v>1223.42</v>
      </c>
      <c r="CU21" s="14">
        <v>15</v>
      </c>
      <c r="CV21" s="14">
        <v>280</v>
      </c>
      <c r="CW21" s="18">
        <f t="shared" si="39"/>
        <v>7852949.9000000004</v>
      </c>
      <c r="CX21" s="18">
        <f t="shared" si="40"/>
        <v>2</v>
      </c>
      <c r="CY21" s="18">
        <f t="shared" si="41"/>
        <v>7.9</v>
      </c>
      <c r="CZ21" s="18">
        <f t="shared" si="42"/>
        <v>1</v>
      </c>
      <c r="DA21" s="18">
        <f t="shared" si="43"/>
        <v>7852.9</v>
      </c>
      <c r="DC21" s="14">
        <v>16</v>
      </c>
      <c r="DD21" s="14">
        <v>15</v>
      </c>
      <c r="DE21" s="14">
        <v>1</v>
      </c>
      <c r="DF21" s="14">
        <v>0</v>
      </c>
      <c r="DG21" s="19"/>
      <c r="DH21" s="14">
        <v>16</v>
      </c>
      <c r="DI21" s="14">
        <f t="shared" si="9"/>
        <v>74146</v>
      </c>
      <c r="DJ21" s="18">
        <f t="shared" si="30"/>
        <v>1</v>
      </c>
      <c r="DK21" s="18">
        <f t="shared" si="31"/>
        <v>74.150000000000006</v>
      </c>
    </row>
    <row r="22" spans="1:115" ht="16.5" x14ac:dyDescent="0.2">
      <c r="A22" s="14">
        <v>75</v>
      </c>
      <c r="B22" s="14">
        <v>7.5</v>
      </c>
      <c r="C22" s="18">
        <f>INDEX([1]新怪物属性!GG$5:GG$123,MATCH(A22,[1]新怪物属性!D$5:D$123,0))</f>
        <v>12.25</v>
      </c>
      <c r="D22" s="18">
        <f>INDEX([1]新怪物属性!GH$5:GH$123,MATCH(A22,[1]新怪物属性!D$5:D$123,0))</f>
        <v>7.25</v>
      </c>
      <c r="G22" s="14">
        <f t="shared" si="75"/>
        <v>375</v>
      </c>
      <c r="H22" s="14">
        <f t="shared" si="75"/>
        <v>1169</v>
      </c>
      <c r="I22" s="14">
        <f t="shared" si="75"/>
        <v>563</v>
      </c>
      <c r="J22" s="14">
        <f t="shared" si="75"/>
        <v>1558</v>
      </c>
      <c r="K22" s="14">
        <f t="shared" si="75"/>
        <v>3896</v>
      </c>
      <c r="L22" s="14">
        <f t="shared" si="75"/>
        <v>8108</v>
      </c>
      <c r="N22" s="14">
        <f t="shared" si="68"/>
        <v>300</v>
      </c>
      <c r="O22" s="14">
        <f t="shared" si="69"/>
        <v>450</v>
      </c>
      <c r="P22" s="14">
        <f t="shared" si="70"/>
        <v>935</v>
      </c>
      <c r="Q22" s="14">
        <f t="shared" si="70"/>
        <v>1403</v>
      </c>
      <c r="R22" s="14">
        <f t="shared" si="71"/>
        <v>450</v>
      </c>
      <c r="S22" s="14">
        <f t="shared" si="71"/>
        <v>676</v>
      </c>
      <c r="T22" s="14">
        <f t="shared" si="72"/>
        <v>1246</v>
      </c>
      <c r="U22" s="14">
        <f t="shared" si="72"/>
        <v>1870</v>
      </c>
      <c r="V22" s="14">
        <f t="shared" si="73"/>
        <v>3117</v>
      </c>
      <c r="W22" s="14">
        <f t="shared" si="73"/>
        <v>4675</v>
      </c>
      <c r="X22" s="14">
        <f t="shared" si="74"/>
        <v>6486</v>
      </c>
      <c r="Y22" s="14">
        <f t="shared" si="74"/>
        <v>9730</v>
      </c>
      <c r="AA22" s="14">
        <f t="shared" si="33"/>
        <v>7500</v>
      </c>
      <c r="AB22" s="14">
        <f t="shared" si="34"/>
        <v>8418.75</v>
      </c>
      <c r="AC22" s="14">
        <f t="shared" si="35"/>
        <v>450000</v>
      </c>
      <c r="AD22" s="14">
        <f t="shared" si="36"/>
        <v>14143500</v>
      </c>
      <c r="AE22" s="14">
        <f t="shared" si="11"/>
        <v>23437800</v>
      </c>
      <c r="AF22" s="14">
        <f t="shared" si="11"/>
        <v>24498562.5</v>
      </c>
      <c r="AG22" s="14">
        <f t="shared" si="11"/>
        <v>36621562.5</v>
      </c>
      <c r="AH22" s="14">
        <f t="shared" si="11"/>
        <v>42430500</v>
      </c>
      <c r="AI22" s="14">
        <f t="shared" si="11"/>
        <v>45713812.5</v>
      </c>
      <c r="AJ22" s="14">
        <f t="shared" si="11"/>
        <v>54679781.25</v>
      </c>
      <c r="AM22" s="14">
        <v>16</v>
      </c>
      <c r="AN22" s="14">
        <v>520</v>
      </c>
      <c r="AO22" s="14">
        <f t="shared" si="12"/>
        <v>9521062500</v>
      </c>
      <c r="AR22" s="14">
        <v>17</v>
      </c>
      <c r="AS22" s="14">
        <f t="shared" si="1"/>
        <v>15</v>
      </c>
      <c r="AT22" s="18">
        <f t="shared" si="13"/>
        <v>2300</v>
      </c>
      <c r="AU22" s="18">
        <f t="shared" si="2"/>
        <v>20</v>
      </c>
      <c r="AV22" s="18">
        <f t="shared" si="14"/>
        <v>2600</v>
      </c>
      <c r="AW22" s="18">
        <f t="shared" si="15"/>
        <v>2420</v>
      </c>
      <c r="AX22" s="18">
        <f t="shared" si="16"/>
        <v>10454400</v>
      </c>
      <c r="BM22" s="14">
        <v>80</v>
      </c>
      <c r="BN22" s="22">
        <v>2.5</v>
      </c>
      <c r="BO22" s="18">
        <f>INT(SUMIFS($CI$6:$CI$1005,金币产出!$CA$6:$CA$1005,"&gt;"&amp;BM21,金币产出!$CA$6:$CA$1005,"&lt;="&amp;BM22)*$BE$4*BN22/500)*500</f>
        <v>190500</v>
      </c>
      <c r="BP22" s="18">
        <f t="shared" si="37"/>
        <v>1</v>
      </c>
      <c r="BQ22" s="18">
        <f t="shared" si="38"/>
        <v>190.5</v>
      </c>
      <c r="BS22" s="14">
        <v>17</v>
      </c>
      <c r="BT22" s="14">
        <f t="shared" si="4"/>
        <v>1</v>
      </c>
      <c r="BU22" s="14">
        <f t="shared" si="5"/>
        <v>273.5</v>
      </c>
      <c r="BV22" s="14">
        <f t="shared" si="6"/>
        <v>1</v>
      </c>
      <c r="BW22" s="14">
        <f t="shared" si="7"/>
        <v>302</v>
      </c>
      <c r="CA22" s="14">
        <v>17</v>
      </c>
      <c r="CB22" s="14">
        <f>节奏规划!J21</f>
        <v>0.01</v>
      </c>
      <c r="CC22" s="23">
        <v>1</v>
      </c>
      <c r="CD22" s="18">
        <f>INDEX($AX$6:$AX$1005,MATCH(金币产出!CA22,$AR$6:$AR$1005,1))</f>
        <v>10454400</v>
      </c>
      <c r="CE22" s="18">
        <f t="shared" si="17"/>
        <v>41817500</v>
      </c>
      <c r="CF22" s="18">
        <f t="shared" si="18"/>
        <v>146361</v>
      </c>
      <c r="CG22" s="18">
        <f t="shared" si="19"/>
        <v>83635</v>
      </c>
      <c r="CH22" s="18">
        <f t="shared" si="20"/>
        <v>104544</v>
      </c>
      <c r="CI22" s="18">
        <f t="shared" si="21"/>
        <v>41818</v>
      </c>
      <c r="CJ22" s="18">
        <f t="shared" si="22"/>
        <v>41818</v>
      </c>
      <c r="CK22" s="18">
        <f t="shared" si="23"/>
        <v>62726</v>
      </c>
      <c r="CL22" s="18">
        <f t="shared" si="24"/>
        <v>20909</v>
      </c>
      <c r="CM22" s="18">
        <f t="shared" si="25"/>
        <v>62726</v>
      </c>
      <c r="CN22" s="18">
        <f t="shared" si="26"/>
        <v>229997</v>
      </c>
      <c r="CP22" s="18">
        <f t="shared" si="27"/>
        <v>1254520</v>
      </c>
      <c r="CQ22" s="18">
        <f t="shared" si="28"/>
        <v>1</v>
      </c>
      <c r="CR22" s="18">
        <f t="shared" si="29"/>
        <v>1254.52</v>
      </c>
      <c r="CU22" s="14">
        <v>16</v>
      </c>
      <c r="CV22" s="14">
        <v>300</v>
      </c>
      <c r="CW22" s="18">
        <f t="shared" si="39"/>
        <v>6464195.3000000007</v>
      </c>
      <c r="CX22" s="18">
        <f t="shared" si="40"/>
        <v>2</v>
      </c>
      <c r="CY22" s="18">
        <f t="shared" si="41"/>
        <v>6.5</v>
      </c>
      <c r="CZ22" s="18">
        <f t="shared" si="42"/>
        <v>1</v>
      </c>
      <c r="DA22" s="18">
        <f t="shared" si="43"/>
        <v>6464.2</v>
      </c>
      <c r="DC22" s="14">
        <v>17</v>
      </c>
      <c r="DD22" s="14">
        <v>15</v>
      </c>
      <c r="DE22" s="14">
        <v>1</v>
      </c>
      <c r="DF22" s="14">
        <v>0</v>
      </c>
      <c r="DG22" s="19"/>
      <c r="DH22" s="14">
        <v>17</v>
      </c>
      <c r="DI22" s="14">
        <f t="shared" si="9"/>
        <v>76031</v>
      </c>
      <c r="DJ22" s="18">
        <f t="shared" si="30"/>
        <v>1</v>
      </c>
      <c r="DK22" s="18">
        <f t="shared" si="31"/>
        <v>76.03</v>
      </c>
    </row>
    <row r="23" spans="1:115" ht="16.5" x14ac:dyDescent="0.2">
      <c r="A23" s="14">
        <v>80</v>
      </c>
      <c r="B23" s="14">
        <v>8</v>
      </c>
      <c r="C23" s="18">
        <f>INDEX([1]新怪物属性!GG$5:GG$123,MATCH(A23,[1]新怪物属性!D$5:D$123,0))</f>
        <v>13.75</v>
      </c>
      <c r="D23" s="18">
        <f>INDEX([1]新怪物属性!GH$5:GH$123,MATCH(A23,[1]新怪物属性!D$5:D$123,0))</f>
        <v>8.75</v>
      </c>
      <c r="G23" s="14">
        <f t="shared" si="75"/>
        <v>400</v>
      </c>
      <c r="H23" s="14">
        <f t="shared" si="75"/>
        <v>1247</v>
      </c>
      <c r="I23" s="14">
        <f t="shared" si="75"/>
        <v>600</v>
      </c>
      <c r="J23" s="14">
        <f t="shared" si="75"/>
        <v>1662</v>
      </c>
      <c r="K23" s="14">
        <f t="shared" si="75"/>
        <v>4156</v>
      </c>
      <c r="L23" s="14">
        <f t="shared" si="75"/>
        <v>8649</v>
      </c>
      <c r="N23" s="14">
        <f t="shared" si="68"/>
        <v>320</v>
      </c>
      <c r="O23" s="14">
        <f t="shared" si="69"/>
        <v>480</v>
      </c>
      <c r="P23" s="14">
        <f t="shared" si="70"/>
        <v>998</v>
      </c>
      <c r="Q23" s="14">
        <f t="shared" si="70"/>
        <v>1496</v>
      </c>
      <c r="R23" s="14">
        <f t="shared" si="71"/>
        <v>480</v>
      </c>
      <c r="S23" s="14">
        <f t="shared" si="71"/>
        <v>720</v>
      </c>
      <c r="T23" s="14">
        <f t="shared" si="72"/>
        <v>1330</v>
      </c>
      <c r="U23" s="14">
        <f t="shared" si="72"/>
        <v>1994</v>
      </c>
      <c r="V23" s="14">
        <f t="shared" si="73"/>
        <v>3325</v>
      </c>
      <c r="W23" s="14">
        <f t="shared" si="73"/>
        <v>4987</v>
      </c>
      <c r="X23" s="14">
        <f t="shared" si="74"/>
        <v>6919</v>
      </c>
      <c r="Y23" s="14">
        <f t="shared" si="74"/>
        <v>10379</v>
      </c>
      <c r="AA23" s="14">
        <f t="shared" si="33"/>
        <v>8000</v>
      </c>
      <c r="AB23" s="14">
        <f t="shared" si="34"/>
        <v>9100</v>
      </c>
      <c r="AC23" s="14">
        <f t="shared" si="35"/>
        <v>480000</v>
      </c>
      <c r="AD23" s="14">
        <f t="shared" si="36"/>
        <v>15288000</v>
      </c>
      <c r="AE23" s="14">
        <f t="shared" si="36"/>
        <v>25334400</v>
      </c>
      <c r="AF23" s="14">
        <f t="shared" si="36"/>
        <v>26481000</v>
      </c>
      <c r="AG23" s="14">
        <f t="shared" si="36"/>
        <v>39585000</v>
      </c>
      <c r="AH23" s="14">
        <f t="shared" si="36"/>
        <v>45864000</v>
      </c>
      <c r="AI23" s="14">
        <f t="shared" si="36"/>
        <v>49413000</v>
      </c>
      <c r="AJ23" s="14">
        <f t="shared" si="36"/>
        <v>59104500</v>
      </c>
      <c r="AM23" s="14">
        <v>17</v>
      </c>
      <c r="AN23" s="14">
        <v>540</v>
      </c>
      <c r="AO23" s="14">
        <f t="shared" si="12"/>
        <v>10081125000</v>
      </c>
      <c r="AR23" s="14">
        <v>18</v>
      </c>
      <c r="AS23" s="14">
        <f t="shared" si="1"/>
        <v>15</v>
      </c>
      <c r="AT23" s="18">
        <f t="shared" si="13"/>
        <v>2300</v>
      </c>
      <c r="AU23" s="18">
        <f t="shared" si="2"/>
        <v>20</v>
      </c>
      <c r="AV23" s="18">
        <f t="shared" si="14"/>
        <v>2600</v>
      </c>
      <c r="AW23" s="18">
        <f t="shared" si="15"/>
        <v>2480</v>
      </c>
      <c r="AX23" s="18">
        <f t="shared" si="16"/>
        <v>10713600</v>
      </c>
      <c r="BM23" s="14">
        <v>85</v>
      </c>
      <c r="BN23" s="22">
        <v>2</v>
      </c>
      <c r="BO23" s="18">
        <f>INT(SUMIFS($CI$6:$CI$1005,金币产出!$CA$6:$CA$1005,"&gt;"&amp;BM22,金币产出!$CA$6:$CA$1005,"&lt;="&amp;BM23)*$BE$4*BN23/500)*500</f>
        <v>170500</v>
      </c>
      <c r="BP23" s="18">
        <f t="shared" si="37"/>
        <v>1</v>
      </c>
      <c r="BQ23" s="18">
        <f t="shared" si="38"/>
        <v>170.5</v>
      </c>
      <c r="BS23" s="14">
        <v>18</v>
      </c>
      <c r="BT23" s="14">
        <f t="shared" si="4"/>
        <v>1</v>
      </c>
      <c r="BU23" s="14">
        <f t="shared" si="5"/>
        <v>339</v>
      </c>
      <c r="BV23" s="14">
        <f t="shared" si="6"/>
        <v>1</v>
      </c>
      <c r="BW23" s="14">
        <f t="shared" si="7"/>
        <v>381.5</v>
      </c>
      <c r="CA23" s="14">
        <v>18</v>
      </c>
      <c r="CB23" s="14">
        <f>节奏规划!J22</f>
        <v>0.01</v>
      </c>
      <c r="CC23" s="23">
        <v>1</v>
      </c>
      <c r="CD23" s="18">
        <f>INDEX($AX$6:$AX$1005,MATCH(金币产出!CA23,$AR$6:$AR$1005,1))</f>
        <v>10713600</v>
      </c>
      <c r="CE23" s="18">
        <f t="shared" si="17"/>
        <v>42854000</v>
      </c>
      <c r="CF23" s="18">
        <f t="shared" si="18"/>
        <v>149989</v>
      </c>
      <c r="CG23" s="18">
        <f t="shared" si="19"/>
        <v>85708</v>
      </c>
      <c r="CH23" s="18">
        <f t="shared" si="20"/>
        <v>107135</v>
      </c>
      <c r="CI23" s="18">
        <f t="shared" si="21"/>
        <v>42854</v>
      </c>
      <c r="CJ23" s="18">
        <f t="shared" si="22"/>
        <v>42854</v>
      </c>
      <c r="CK23" s="18">
        <f t="shared" si="23"/>
        <v>64281</v>
      </c>
      <c r="CL23" s="18">
        <f t="shared" si="24"/>
        <v>21427</v>
      </c>
      <c r="CM23" s="18">
        <f t="shared" si="25"/>
        <v>64281</v>
      </c>
      <c r="CN23" s="18">
        <f t="shared" si="26"/>
        <v>235697</v>
      </c>
      <c r="CP23" s="18">
        <f t="shared" si="27"/>
        <v>1285620</v>
      </c>
      <c r="CQ23" s="18">
        <f t="shared" si="28"/>
        <v>1</v>
      </c>
      <c r="CR23" s="18">
        <f t="shared" si="29"/>
        <v>1285.6199999999999</v>
      </c>
      <c r="CU23" s="14">
        <v>17</v>
      </c>
      <c r="CV23" s="14">
        <v>350</v>
      </c>
      <c r="CW23" s="18">
        <f t="shared" si="39"/>
        <v>19964156.100000001</v>
      </c>
      <c r="CX23" s="18">
        <f t="shared" si="40"/>
        <v>2</v>
      </c>
      <c r="CY23" s="18">
        <f t="shared" si="41"/>
        <v>20</v>
      </c>
      <c r="CZ23" s="18">
        <f t="shared" si="42"/>
        <v>2</v>
      </c>
      <c r="DA23" s="18">
        <f t="shared" si="43"/>
        <v>20</v>
      </c>
      <c r="DC23" s="14">
        <v>18</v>
      </c>
      <c r="DD23" s="14">
        <v>15</v>
      </c>
      <c r="DE23" s="14">
        <v>1</v>
      </c>
      <c r="DF23" s="14">
        <v>0</v>
      </c>
      <c r="DG23" s="19"/>
      <c r="DH23" s="14">
        <v>18</v>
      </c>
      <c r="DI23" s="14">
        <f t="shared" si="9"/>
        <v>77916</v>
      </c>
      <c r="DJ23" s="18">
        <f t="shared" si="30"/>
        <v>1</v>
      </c>
      <c r="DK23" s="18">
        <f t="shared" si="31"/>
        <v>77.92</v>
      </c>
    </row>
    <row r="24" spans="1:115" ht="16.5" x14ac:dyDescent="0.2">
      <c r="A24" s="14">
        <v>90</v>
      </c>
      <c r="B24" s="14">
        <v>10</v>
      </c>
      <c r="C24" s="18">
        <f>INDEX([1]新怪物属性!GG$5:GG$123,MATCH(A24,[1]新怪物属性!D$5:D$123,0))</f>
        <v>17.5</v>
      </c>
      <c r="D24" s="18">
        <f>INDEX([1]新怪物属性!GH$5:GH$123,MATCH(A24,[1]新怪物属性!D$5:D$123,0))</f>
        <v>12.5</v>
      </c>
      <c r="G24" s="14">
        <f t="shared" si="75"/>
        <v>500</v>
      </c>
      <c r="H24" s="14">
        <f t="shared" si="75"/>
        <v>1558</v>
      </c>
      <c r="I24" s="14">
        <f t="shared" si="75"/>
        <v>750</v>
      </c>
      <c r="J24" s="14">
        <f t="shared" si="75"/>
        <v>2078</v>
      </c>
      <c r="K24" s="14">
        <f t="shared" si="75"/>
        <v>5195</v>
      </c>
      <c r="L24" s="14">
        <f t="shared" si="75"/>
        <v>10811</v>
      </c>
      <c r="N24" s="14">
        <f t="shared" si="68"/>
        <v>400</v>
      </c>
      <c r="O24" s="14">
        <f t="shared" si="69"/>
        <v>600</v>
      </c>
      <c r="P24" s="14">
        <f t="shared" si="70"/>
        <v>1246</v>
      </c>
      <c r="Q24" s="14">
        <f t="shared" si="70"/>
        <v>1870</v>
      </c>
      <c r="R24" s="14">
        <f t="shared" si="71"/>
        <v>600</v>
      </c>
      <c r="S24" s="14">
        <f t="shared" si="71"/>
        <v>900</v>
      </c>
      <c r="T24" s="14">
        <f t="shared" si="72"/>
        <v>1662</v>
      </c>
      <c r="U24" s="14">
        <f t="shared" si="72"/>
        <v>2494</v>
      </c>
      <c r="V24" s="14">
        <f t="shared" si="73"/>
        <v>4156</v>
      </c>
      <c r="W24" s="14">
        <f t="shared" si="73"/>
        <v>6234</v>
      </c>
      <c r="X24" s="14">
        <f t="shared" si="74"/>
        <v>8649</v>
      </c>
      <c r="Y24" s="14">
        <f t="shared" si="74"/>
        <v>12973</v>
      </c>
      <c r="AA24" s="14">
        <f t="shared" si="33"/>
        <v>10000</v>
      </c>
      <c r="AB24" s="14">
        <f t="shared" si="34"/>
        <v>11750</v>
      </c>
      <c r="AC24" s="14">
        <f t="shared" si="35"/>
        <v>600000</v>
      </c>
      <c r="AD24" s="14">
        <f t="shared" si="36"/>
        <v>19740000</v>
      </c>
      <c r="AE24" s="14">
        <f t="shared" si="36"/>
        <v>32712000</v>
      </c>
      <c r="AF24" s="14">
        <f t="shared" si="36"/>
        <v>34192500</v>
      </c>
      <c r="AG24" s="14">
        <f t="shared" si="36"/>
        <v>51112500</v>
      </c>
      <c r="AH24" s="14">
        <f t="shared" si="36"/>
        <v>59220000</v>
      </c>
      <c r="AI24" s="14">
        <f t="shared" si="36"/>
        <v>63802500</v>
      </c>
      <c r="AJ24" s="14">
        <f t="shared" si="36"/>
        <v>76316250</v>
      </c>
      <c r="AM24" s="14">
        <v>18</v>
      </c>
      <c r="AN24" s="14">
        <v>560</v>
      </c>
      <c r="AO24" s="14">
        <f t="shared" si="12"/>
        <v>10641187500</v>
      </c>
      <c r="AR24" s="14">
        <v>19</v>
      </c>
      <c r="AS24" s="14">
        <f t="shared" si="1"/>
        <v>15</v>
      </c>
      <c r="AT24" s="18">
        <f t="shared" si="13"/>
        <v>2300</v>
      </c>
      <c r="AU24" s="18">
        <f t="shared" si="2"/>
        <v>20</v>
      </c>
      <c r="AV24" s="18">
        <f t="shared" si="14"/>
        <v>2600</v>
      </c>
      <c r="AW24" s="18">
        <f t="shared" si="15"/>
        <v>2540</v>
      </c>
      <c r="AX24" s="18">
        <f t="shared" si="16"/>
        <v>10972800</v>
      </c>
      <c r="BM24" s="14">
        <v>90</v>
      </c>
      <c r="BN24" s="22">
        <v>1.8</v>
      </c>
      <c r="BO24" s="18">
        <f>INT(SUMIFS($CI$6:$CI$1005,金币产出!$CA$6:$CA$1005,"&gt;"&amp;BM23,金币产出!$CA$6:$CA$1005,"&lt;="&amp;BM24)*$BE$4*BN24/500)*500</f>
        <v>174000</v>
      </c>
      <c r="BP24" s="18">
        <f t="shared" si="37"/>
        <v>1</v>
      </c>
      <c r="BQ24" s="18">
        <f t="shared" si="38"/>
        <v>174</v>
      </c>
      <c r="BS24" s="14">
        <v>19</v>
      </c>
      <c r="BT24" s="14">
        <f t="shared" si="4"/>
        <v>1</v>
      </c>
      <c r="BU24" s="14">
        <f t="shared" si="5"/>
        <v>424.5</v>
      </c>
      <c r="BV24" s="14">
        <f t="shared" si="6"/>
        <v>1</v>
      </c>
      <c r="BW24" s="14">
        <f t="shared" si="7"/>
        <v>467</v>
      </c>
      <c r="CA24" s="14">
        <v>19</v>
      </c>
      <c r="CB24" s="14">
        <f>节奏规划!J23</f>
        <v>0.01</v>
      </c>
      <c r="CC24" s="23">
        <v>1</v>
      </c>
      <c r="CD24" s="18">
        <f>INDEX($AX$6:$AX$1005,MATCH(金币产出!CA24,$AR$6:$AR$1005,1))</f>
        <v>10972800</v>
      </c>
      <c r="CE24" s="18">
        <f t="shared" si="17"/>
        <v>43891000</v>
      </c>
      <c r="CF24" s="18">
        <f t="shared" si="18"/>
        <v>153619</v>
      </c>
      <c r="CG24" s="18">
        <f t="shared" si="19"/>
        <v>87782</v>
      </c>
      <c r="CH24" s="18">
        <f t="shared" si="20"/>
        <v>109728</v>
      </c>
      <c r="CI24" s="18">
        <f t="shared" si="21"/>
        <v>43891</v>
      </c>
      <c r="CJ24" s="18">
        <f t="shared" si="22"/>
        <v>43891</v>
      </c>
      <c r="CK24" s="18">
        <f t="shared" si="23"/>
        <v>65837</v>
      </c>
      <c r="CL24" s="18">
        <f t="shared" si="24"/>
        <v>21946</v>
      </c>
      <c r="CM24" s="18">
        <f t="shared" si="25"/>
        <v>65837</v>
      </c>
      <c r="CN24" s="18">
        <f t="shared" si="26"/>
        <v>241401</v>
      </c>
      <c r="CP24" s="18">
        <f t="shared" si="27"/>
        <v>1316740</v>
      </c>
      <c r="CQ24" s="18">
        <f t="shared" si="28"/>
        <v>1</v>
      </c>
      <c r="CR24" s="18">
        <f t="shared" si="29"/>
        <v>1316.74</v>
      </c>
      <c r="CU24" s="14">
        <v>18</v>
      </c>
      <c r="CV24" s="14">
        <v>400</v>
      </c>
      <c r="CW24" s="18">
        <f t="shared" si="39"/>
        <v>24152696.400000002</v>
      </c>
      <c r="CX24" s="18">
        <f t="shared" si="40"/>
        <v>2</v>
      </c>
      <c r="CY24" s="18">
        <f t="shared" si="41"/>
        <v>24.2</v>
      </c>
      <c r="CZ24" s="18">
        <f t="shared" si="42"/>
        <v>2</v>
      </c>
      <c r="DA24" s="18">
        <f t="shared" si="43"/>
        <v>24.2</v>
      </c>
      <c r="DC24" s="14">
        <v>19</v>
      </c>
      <c r="DD24" s="14">
        <v>15</v>
      </c>
      <c r="DE24" s="14">
        <v>1</v>
      </c>
      <c r="DF24" s="14">
        <v>0</v>
      </c>
      <c r="DG24" s="19"/>
      <c r="DH24" s="14">
        <v>19</v>
      </c>
      <c r="DI24" s="14">
        <f t="shared" si="9"/>
        <v>79801</v>
      </c>
      <c r="DJ24" s="18">
        <f t="shared" si="30"/>
        <v>1</v>
      </c>
      <c r="DK24" s="18">
        <f t="shared" si="31"/>
        <v>79.8</v>
      </c>
    </row>
    <row r="25" spans="1:115" ht="16.5" x14ac:dyDescent="0.2">
      <c r="A25" s="14">
        <v>100</v>
      </c>
      <c r="B25" s="14">
        <v>12</v>
      </c>
      <c r="C25" s="18">
        <f>INDEX([1]新怪物属性!GG$5:GG$123,MATCH(A25,[1]新怪物属性!D$5:D$123,0))</f>
        <v>17.5</v>
      </c>
      <c r="D25" s="18">
        <f>INDEX([1]新怪物属性!GH$5:GH$123,MATCH(A25,[1]新怪物属性!D$5:D$123,0))</f>
        <v>12.5</v>
      </c>
      <c r="G25" s="14">
        <f t="shared" si="75"/>
        <v>600</v>
      </c>
      <c r="H25" s="14">
        <f t="shared" si="75"/>
        <v>1870</v>
      </c>
      <c r="I25" s="14">
        <f t="shared" si="75"/>
        <v>900</v>
      </c>
      <c r="J25" s="14">
        <f t="shared" si="75"/>
        <v>2494</v>
      </c>
      <c r="K25" s="14">
        <f t="shared" si="75"/>
        <v>6234</v>
      </c>
      <c r="L25" s="14">
        <f t="shared" si="75"/>
        <v>12973</v>
      </c>
      <c r="N25" s="14">
        <f t="shared" si="68"/>
        <v>480</v>
      </c>
      <c r="O25" s="14">
        <f t="shared" si="69"/>
        <v>720</v>
      </c>
      <c r="P25" s="14">
        <f t="shared" si="70"/>
        <v>1496</v>
      </c>
      <c r="Q25" s="14">
        <f t="shared" si="70"/>
        <v>2244</v>
      </c>
      <c r="R25" s="14">
        <f t="shared" si="71"/>
        <v>720</v>
      </c>
      <c r="S25" s="14">
        <f t="shared" si="71"/>
        <v>1080</v>
      </c>
      <c r="T25" s="14">
        <f t="shared" si="72"/>
        <v>1995</v>
      </c>
      <c r="U25" s="14">
        <f t="shared" si="72"/>
        <v>2993</v>
      </c>
      <c r="V25" s="14">
        <f t="shared" si="73"/>
        <v>4987</v>
      </c>
      <c r="W25" s="14">
        <f t="shared" si="73"/>
        <v>7481</v>
      </c>
      <c r="X25" s="14">
        <f t="shared" si="74"/>
        <v>10378</v>
      </c>
      <c r="Y25" s="14">
        <f t="shared" si="74"/>
        <v>15568</v>
      </c>
      <c r="AA25" s="14">
        <f t="shared" si="33"/>
        <v>12000</v>
      </c>
      <c r="AB25" s="14">
        <f t="shared" si="34"/>
        <v>14100</v>
      </c>
      <c r="AC25" s="14">
        <f t="shared" si="35"/>
        <v>720000</v>
      </c>
      <c r="AD25" s="14">
        <f t="shared" si="36"/>
        <v>23688000</v>
      </c>
      <c r="AE25" s="14">
        <f t="shared" si="36"/>
        <v>39254400</v>
      </c>
      <c r="AF25" s="14">
        <f t="shared" si="36"/>
        <v>41031000</v>
      </c>
      <c r="AG25" s="14">
        <f t="shared" si="36"/>
        <v>61335000</v>
      </c>
      <c r="AH25" s="14">
        <f t="shared" si="36"/>
        <v>71064000</v>
      </c>
      <c r="AI25" s="14">
        <f t="shared" si="36"/>
        <v>76563000</v>
      </c>
      <c r="AJ25" s="14">
        <f t="shared" si="36"/>
        <v>91579500</v>
      </c>
      <c r="AM25" s="14">
        <v>19</v>
      </c>
      <c r="AN25" s="14">
        <v>580</v>
      </c>
      <c r="AO25" s="14">
        <f t="shared" si="12"/>
        <v>11201250000</v>
      </c>
      <c r="AR25" s="14">
        <v>20</v>
      </c>
      <c r="AS25" s="14">
        <f t="shared" si="1"/>
        <v>20</v>
      </c>
      <c r="AT25" s="18">
        <f t="shared" si="13"/>
        <v>2600</v>
      </c>
      <c r="AU25" s="18">
        <f t="shared" si="2"/>
        <v>25</v>
      </c>
      <c r="AV25" s="18">
        <f t="shared" si="14"/>
        <v>3000</v>
      </c>
      <c r="AW25" s="18">
        <f t="shared" si="15"/>
        <v>2600</v>
      </c>
      <c r="AX25" s="18">
        <f t="shared" si="16"/>
        <v>11232000</v>
      </c>
      <c r="BM25" s="14">
        <v>95</v>
      </c>
      <c r="BN25" s="22">
        <v>1.6</v>
      </c>
      <c r="BO25" s="18">
        <f>INT(SUMIFS($CI$6:$CI$1005,金币产出!$CA$6:$CA$1005,"&gt;"&amp;BM24,金币产出!$CA$6:$CA$1005,"&lt;="&amp;BM25)*$BE$4*BN25/500)*500</f>
        <v>172000</v>
      </c>
      <c r="BP25" s="18">
        <f t="shared" si="37"/>
        <v>1</v>
      </c>
      <c r="BQ25" s="18">
        <f t="shared" si="38"/>
        <v>172</v>
      </c>
      <c r="BS25" s="14">
        <v>20</v>
      </c>
      <c r="BT25" s="14">
        <f t="shared" si="4"/>
        <v>1</v>
      </c>
      <c r="BU25" s="14">
        <f t="shared" si="5"/>
        <v>524.5</v>
      </c>
      <c r="BV25" s="14">
        <f t="shared" si="6"/>
        <v>1</v>
      </c>
      <c r="BW25" s="14">
        <f t="shared" si="7"/>
        <v>591.5</v>
      </c>
      <c r="CA25" s="14">
        <v>20</v>
      </c>
      <c r="CB25" s="14">
        <f>节奏规划!J24</f>
        <v>0.01</v>
      </c>
      <c r="CC25" s="23">
        <v>1</v>
      </c>
      <c r="CD25" s="18">
        <f>INDEX($AX$6:$AX$1005,MATCH(金币产出!CA25,$AR$6:$AR$1005,1))</f>
        <v>11232000</v>
      </c>
      <c r="CE25" s="18">
        <f t="shared" si="17"/>
        <v>44928000</v>
      </c>
      <c r="CF25" s="18">
        <f t="shared" si="18"/>
        <v>157248</v>
      </c>
      <c r="CG25" s="18">
        <f t="shared" si="19"/>
        <v>89856</v>
      </c>
      <c r="CH25" s="18">
        <f t="shared" si="20"/>
        <v>112320</v>
      </c>
      <c r="CI25" s="18">
        <f t="shared" si="21"/>
        <v>44928</v>
      </c>
      <c r="CJ25" s="18">
        <f t="shared" si="22"/>
        <v>44928</v>
      </c>
      <c r="CK25" s="18">
        <f t="shared" si="23"/>
        <v>67392</v>
      </c>
      <c r="CL25" s="18">
        <f t="shared" si="24"/>
        <v>22464</v>
      </c>
      <c r="CM25" s="18">
        <f t="shared" si="25"/>
        <v>67392</v>
      </c>
      <c r="CN25" s="18">
        <f t="shared" si="26"/>
        <v>247104</v>
      </c>
      <c r="CP25" s="18">
        <f t="shared" si="27"/>
        <v>1347840</v>
      </c>
      <c r="CQ25" s="18">
        <f t="shared" si="28"/>
        <v>1</v>
      </c>
      <c r="CR25" s="18">
        <f t="shared" si="29"/>
        <v>1347.84</v>
      </c>
      <c r="CU25" s="14">
        <v>19</v>
      </c>
      <c r="CV25" s="14">
        <v>450</v>
      </c>
      <c r="CW25" s="18">
        <f t="shared" si="39"/>
        <v>28059317.900000002</v>
      </c>
      <c r="CX25" s="18">
        <f t="shared" si="40"/>
        <v>2</v>
      </c>
      <c r="CY25" s="18">
        <f t="shared" si="41"/>
        <v>28.1</v>
      </c>
      <c r="CZ25" s="18">
        <f t="shared" si="42"/>
        <v>2</v>
      </c>
      <c r="DA25" s="18">
        <f t="shared" si="43"/>
        <v>28.1</v>
      </c>
      <c r="DC25" s="14">
        <v>20</v>
      </c>
      <c r="DD25" s="14">
        <v>15</v>
      </c>
      <c r="DE25" s="14">
        <v>1</v>
      </c>
      <c r="DF25" s="14">
        <v>0</v>
      </c>
      <c r="DG25" s="19"/>
      <c r="DH25" s="14">
        <v>20</v>
      </c>
      <c r="DI25" s="14">
        <f t="shared" si="9"/>
        <v>81687</v>
      </c>
      <c r="DJ25" s="18">
        <f t="shared" si="30"/>
        <v>1</v>
      </c>
      <c r="DK25" s="18">
        <f t="shared" si="31"/>
        <v>81.69</v>
      </c>
    </row>
    <row r="26" spans="1:115" ht="16.5" x14ac:dyDescent="0.2">
      <c r="A26" s="14">
        <v>110</v>
      </c>
      <c r="B26" s="14">
        <v>15</v>
      </c>
      <c r="C26" s="18">
        <f>INDEX([1]新怪物属性!GG$5:GG$123,MATCH(A26,[1]新怪物属性!D$5:D$123,0))</f>
        <v>19</v>
      </c>
      <c r="D26" s="18">
        <f>INDEX([1]新怪物属性!GH$5:GH$123,MATCH(A26,[1]新怪物属性!D$5:D$123,0))</f>
        <v>14</v>
      </c>
      <c r="G26" s="14">
        <f t="shared" si="75"/>
        <v>750</v>
      </c>
      <c r="H26" s="14">
        <f t="shared" si="75"/>
        <v>2338</v>
      </c>
      <c r="I26" s="14">
        <f t="shared" si="75"/>
        <v>1125</v>
      </c>
      <c r="J26" s="14">
        <f t="shared" si="75"/>
        <v>3117</v>
      </c>
      <c r="K26" s="14">
        <f t="shared" si="75"/>
        <v>7792</v>
      </c>
      <c r="L26" s="14">
        <f t="shared" si="75"/>
        <v>16216</v>
      </c>
      <c r="N26" s="14">
        <f t="shared" si="68"/>
        <v>600</v>
      </c>
      <c r="O26" s="14">
        <f t="shared" si="69"/>
        <v>900</v>
      </c>
      <c r="P26" s="14">
        <f t="shared" si="70"/>
        <v>1870</v>
      </c>
      <c r="Q26" s="14">
        <f t="shared" si="70"/>
        <v>2806</v>
      </c>
      <c r="R26" s="14">
        <f t="shared" si="71"/>
        <v>900</v>
      </c>
      <c r="S26" s="14">
        <f t="shared" si="71"/>
        <v>1350</v>
      </c>
      <c r="T26" s="14">
        <f t="shared" si="72"/>
        <v>2494</v>
      </c>
      <c r="U26" s="14">
        <f t="shared" si="72"/>
        <v>3740</v>
      </c>
      <c r="V26" s="14">
        <f t="shared" si="73"/>
        <v>6234</v>
      </c>
      <c r="W26" s="14">
        <f t="shared" si="73"/>
        <v>9350</v>
      </c>
      <c r="X26" s="14">
        <f t="shared" si="74"/>
        <v>12973</v>
      </c>
      <c r="Y26" s="14">
        <f t="shared" si="74"/>
        <v>19459</v>
      </c>
      <c r="AA26" s="14">
        <f t="shared" si="33"/>
        <v>15000</v>
      </c>
      <c r="AB26" s="14">
        <f t="shared" si="34"/>
        <v>17850</v>
      </c>
      <c r="AC26" s="14">
        <f t="shared" si="35"/>
        <v>900000</v>
      </c>
      <c r="AD26" s="14">
        <f t="shared" si="36"/>
        <v>29988000</v>
      </c>
      <c r="AE26" s="14">
        <f t="shared" si="36"/>
        <v>49694400</v>
      </c>
      <c r="AF26" s="14">
        <f t="shared" si="36"/>
        <v>51943500</v>
      </c>
      <c r="AG26" s="14">
        <f t="shared" si="36"/>
        <v>77647500</v>
      </c>
      <c r="AH26" s="14">
        <f t="shared" si="36"/>
        <v>89964000</v>
      </c>
      <c r="AI26" s="14">
        <f t="shared" si="36"/>
        <v>96925500</v>
      </c>
      <c r="AJ26" s="14">
        <f t="shared" si="36"/>
        <v>115935750</v>
      </c>
      <c r="AM26" s="14">
        <v>20</v>
      </c>
      <c r="AN26" s="14">
        <v>600</v>
      </c>
      <c r="AO26" s="14">
        <f t="shared" si="12"/>
        <v>12560625000</v>
      </c>
      <c r="AR26" s="14">
        <v>21</v>
      </c>
      <c r="AS26" s="14">
        <f t="shared" si="1"/>
        <v>20</v>
      </c>
      <c r="AT26" s="18">
        <f t="shared" si="13"/>
        <v>2600</v>
      </c>
      <c r="AU26" s="18">
        <f t="shared" si="2"/>
        <v>25</v>
      </c>
      <c r="AV26" s="18">
        <f t="shared" si="14"/>
        <v>3000</v>
      </c>
      <c r="AW26" s="18">
        <f t="shared" si="15"/>
        <v>2680</v>
      </c>
      <c r="AX26" s="18">
        <f t="shared" si="16"/>
        <v>11577600</v>
      </c>
      <c r="BM26" s="14">
        <v>100</v>
      </c>
      <c r="BN26" s="22">
        <v>1.4</v>
      </c>
      <c r="BO26" s="18">
        <f>INT(SUMIFS($CI$6:$CI$1005,金币产出!$CA$6:$CA$1005,"&gt;"&amp;BM25,金币产出!$CA$6:$CA$1005,"&lt;="&amp;BM26)*$BE$4*BN26/500)*500</f>
        <v>153000</v>
      </c>
      <c r="BP26" s="18">
        <f t="shared" si="37"/>
        <v>1</v>
      </c>
      <c r="BQ26" s="18">
        <f t="shared" si="38"/>
        <v>153</v>
      </c>
      <c r="BS26" s="14">
        <v>21</v>
      </c>
      <c r="BT26" s="14">
        <f t="shared" si="4"/>
        <v>1</v>
      </c>
      <c r="BU26" s="14">
        <f t="shared" si="5"/>
        <v>655.5</v>
      </c>
      <c r="BV26" s="14">
        <f t="shared" si="6"/>
        <v>1</v>
      </c>
      <c r="BW26" s="14">
        <f t="shared" si="7"/>
        <v>693</v>
      </c>
      <c r="CA26" s="14">
        <v>21</v>
      </c>
      <c r="CB26" s="14">
        <f>节奏规划!J25</f>
        <v>0.01</v>
      </c>
      <c r="CC26" s="23">
        <v>1</v>
      </c>
      <c r="CD26" s="18">
        <f>INDEX($AX$6:$AX$1005,MATCH(金币产出!CA26,$AR$6:$AR$1005,1))</f>
        <v>11577600</v>
      </c>
      <c r="CE26" s="18">
        <f t="shared" si="17"/>
        <v>46310000</v>
      </c>
      <c r="CF26" s="18">
        <f t="shared" si="18"/>
        <v>162085</v>
      </c>
      <c r="CG26" s="18">
        <f t="shared" si="19"/>
        <v>92620</v>
      </c>
      <c r="CH26" s="18">
        <f t="shared" si="20"/>
        <v>115775</v>
      </c>
      <c r="CI26" s="18">
        <f t="shared" si="21"/>
        <v>46310</v>
      </c>
      <c r="CJ26" s="18">
        <f t="shared" si="22"/>
        <v>46310</v>
      </c>
      <c r="CK26" s="18">
        <f t="shared" si="23"/>
        <v>69465</v>
      </c>
      <c r="CL26" s="18">
        <f t="shared" si="24"/>
        <v>23155</v>
      </c>
      <c r="CM26" s="18">
        <f t="shared" si="25"/>
        <v>69465</v>
      </c>
      <c r="CN26" s="18">
        <f t="shared" si="26"/>
        <v>254705</v>
      </c>
      <c r="CP26" s="18">
        <f t="shared" si="27"/>
        <v>1389300</v>
      </c>
      <c r="CQ26" s="18">
        <f t="shared" si="28"/>
        <v>1</v>
      </c>
      <c r="CR26" s="18">
        <f t="shared" si="29"/>
        <v>1389.3</v>
      </c>
      <c r="CU26" s="14">
        <v>20</v>
      </c>
      <c r="CV26" s="14">
        <v>500</v>
      </c>
      <c r="CW26" s="18">
        <f t="shared" si="39"/>
        <v>31927308.900000002</v>
      </c>
      <c r="CX26" s="18">
        <f t="shared" si="40"/>
        <v>2</v>
      </c>
      <c r="CY26" s="18">
        <f t="shared" si="41"/>
        <v>31.9</v>
      </c>
      <c r="CZ26" s="18">
        <f t="shared" si="42"/>
        <v>2</v>
      </c>
      <c r="DA26" s="18">
        <f t="shared" si="43"/>
        <v>31.9</v>
      </c>
      <c r="DC26" s="14">
        <v>21</v>
      </c>
      <c r="DD26" s="14">
        <v>20</v>
      </c>
      <c r="DE26" s="14">
        <v>1</v>
      </c>
      <c r="DF26" s="14">
        <v>0</v>
      </c>
      <c r="DG26" s="19"/>
      <c r="DH26" s="14">
        <v>21</v>
      </c>
      <c r="DI26" s="14">
        <f t="shared" si="9"/>
        <v>84200</v>
      </c>
      <c r="DJ26" s="18">
        <f t="shared" si="30"/>
        <v>1</v>
      </c>
      <c r="DK26" s="18">
        <f t="shared" si="31"/>
        <v>84.2</v>
      </c>
    </row>
    <row r="27" spans="1:115" ht="16.5" x14ac:dyDescent="0.2">
      <c r="A27" s="14">
        <v>120</v>
      </c>
      <c r="B27" s="14">
        <v>18</v>
      </c>
      <c r="C27" s="18">
        <f>INDEX([1]新怪物属性!GG$5:GG$123,MATCH(A27,[1]新怪物属性!D$5:D$123,0))</f>
        <v>25</v>
      </c>
      <c r="D27" s="18">
        <f>INDEX([1]新怪物属性!GH$5:GH$123,MATCH(A27,[1]新怪物属性!D$5:D$123,0))</f>
        <v>20</v>
      </c>
      <c r="G27" s="14">
        <f t="shared" ref="G27:L36" si="76">ROUND($G$2*$B27*G$4/G$3,0)</f>
        <v>900</v>
      </c>
      <c r="H27" s="14">
        <f t="shared" si="76"/>
        <v>2805</v>
      </c>
      <c r="I27" s="14">
        <f t="shared" si="76"/>
        <v>1350</v>
      </c>
      <c r="J27" s="14">
        <f t="shared" si="76"/>
        <v>3740</v>
      </c>
      <c r="K27" s="14">
        <f t="shared" si="76"/>
        <v>9351</v>
      </c>
      <c r="L27" s="14">
        <f t="shared" si="76"/>
        <v>19459</v>
      </c>
      <c r="N27" s="14">
        <f t="shared" si="68"/>
        <v>720</v>
      </c>
      <c r="O27" s="14">
        <f t="shared" si="69"/>
        <v>1080</v>
      </c>
      <c r="P27" s="14">
        <f t="shared" si="70"/>
        <v>2244</v>
      </c>
      <c r="Q27" s="14">
        <f t="shared" si="70"/>
        <v>3366</v>
      </c>
      <c r="R27" s="14">
        <f t="shared" si="71"/>
        <v>1080</v>
      </c>
      <c r="S27" s="14">
        <f t="shared" si="71"/>
        <v>1620</v>
      </c>
      <c r="T27" s="14">
        <f t="shared" si="72"/>
        <v>2992</v>
      </c>
      <c r="U27" s="14">
        <f t="shared" si="72"/>
        <v>4488</v>
      </c>
      <c r="V27" s="14">
        <f t="shared" si="73"/>
        <v>7481</v>
      </c>
      <c r="W27" s="14">
        <f t="shared" si="73"/>
        <v>11221</v>
      </c>
      <c r="X27" s="14">
        <f t="shared" si="74"/>
        <v>15567</v>
      </c>
      <c r="Y27" s="14">
        <f t="shared" si="74"/>
        <v>23351</v>
      </c>
      <c r="AA27" s="14">
        <f t="shared" si="33"/>
        <v>18000</v>
      </c>
      <c r="AB27" s="14">
        <f t="shared" si="34"/>
        <v>22500</v>
      </c>
      <c r="AC27" s="14">
        <f t="shared" si="35"/>
        <v>1080000</v>
      </c>
      <c r="AD27" s="14">
        <f t="shared" si="36"/>
        <v>37800000</v>
      </c>
      <c r="AE27" s="14">
        <f t="shared" si="36"/>
        <v>62640000</v>
      </c>
      <c r="AF27" s="14">
        <f t="shared" si="36"/>
        <v>65475000</v>
      </c>
      <c r="AG27" s="14">
        <f t="shared" si="36"/>
        <v>97875000</v>
      </c>
      <c r="AH27" s="14">
        <f t="shared" si="36"/>
        <v>113400000</v>
      </c>
      <c r="AI27" s="14">
        <f t="shared" si="36"/>
        <v>122175000</v>
      </c>
      <c r="AJ27" s="14">
        <f t="shared" si="36"/>
        <v>146137500</v>
      </c>
      <c r="AM27" s="14">
        <v>21</v>
      </c>
      <c r="AN27" s="14">
        <v>620</v>
      </c>
      <c r="AO27" s="14">
        <f t="shared" si="12"/>
        <v>14616000000</v>
      </c>
      <c r="AR27" s="14">
        <v>22</v>
      </c>
      <c r="AS27" s="14">
        <f t="shared" si="1"/>
        <v>20</v>
      </c>
      <c r="AT27" s="18">
        <f t="shared" si="13"/>
        <v>2600</v>
      </c>
      <c r="AU27" s="18">
        <f t="shared" si="2"/>
        <v>25</v>
      </c>
      <c r="AV27" s="18">
        <f t="shared" si="14"/>
        <v>3000</v>
      </c>
      <c r="AW27" s="18">
        <f t="shared" si="15"/>
        <v>2760</v>
      </c>
      <c r="AX27" s="18">
        <f t="shared" si="16"/>
        <v>11923200</v>
      </c>
      <c r="BM27" s="14">
        <v>105</v>
      </c>
      <c r="BN27" s="22">
        <v>1.2</v>
      </c>
      <c r="BO27" s="18" t="e">
        <f>INT(SUMIFS($CI$6:$CI$1005,金币产出!$CA$6:$CA$1005,"&gt;"&amp;BM26,金币产出!$CA$6:$CA$1005,"&lt;="&amp;BM27)*$BE$4*BN27/500)*500</f>
        <v>#REF!</v>
      </c>
      <c r="BP27" s="18" t="e">
        <f t="shared" si="37"/>
        <v>#REF!</v>
      </c>
      <c r="BQ27" s="18" t="e">
        <f t="shared" si="38"/>
        <v>#REF!</v>
      </c>
      <c r="BS27" s="14">
        <v>22</v>
      </c>
      <c r="BT27" s="14">
        <f t="shared" si="4"/>
        <v>1</v>
      </c>
      <c r="BU27" s="14">
        <f t="shared" si="5"/>
        <v>649.5</v>
      </c>
      <c r="BV27" s="14">
        <f t="shared" si="6"/>
        <v>1</v>
      </c>
      <c r="BW27" s="14">
        <f t="shared" si="7"/>
        <v>701</v>
      </c>
      <c r="CA27" s="14">
        <v>22</v>
      </c>
      <c r="CB27" s="14">
        <f>节奏规划!J26</f>
        <v>0.01</v>
      </c>
      <c r="CC27" s="23">
        <v>1</v>
      </c>
      <c r="CD27" s="18">
        <f>INDEX($AX$6:$AX$1005,MATCH(金币产出!CA27,$AR$6:$AR$1005,1))</f>
        <v>11923200</v>
      </c>
      <c r="CE27" s="18">
        <f t="shared" si="17"/>
        <v>47692500</v>
      </c>
      <c r="CF27" s="18">
        <f t="shared" si="18"/>
        <v>166924</v>
      </c>
      <c r="CG27" s="18">
        <f t="shared" si="19"/>
        <v>95385</v>
      </c>
      <c r="CH27" s="18">
        <f t="shared" si="20"/>
        <v>119231</v>
      </c>
      <c r="CI27" s="18">
        <f t="shared" si="21"/>
        <v>47693</v>
      </c>
      <c r="CJ27" s="18">
        <f t="shared" si="22"/>
        <v>47693</v>
      </c>
      <c r="CK27" s="18">
        <f t="shared" si="23"/>
        <v>71539</v>
      </c>
      <c r="CL27" s="18">
        <f t="shared" si="24"/>
        <v>23846</v>
      </c>
      <c r="CM27" s="18">
        <f t="shared" si="25"/>
        <v>71539</v>
      </c>
      <c r="CN27" s="18">
        <f t="shared" si="26"/>
        <v>262310</v>
      </c>
      <c r="CP27" s="18">
        <f t="shared" si="27"/>
        <v>1430780</v>
      </c>
      <c r="CQ27" s="18">
        <f t="shared" si="28"/>
        <v>1</v>
      </c>
      <c r="CR27" s="18">
        <f t="shared" si="29"/>
        <v>1430.78</v>
      </c>
      <c r="CU27" s="14">
        <v>21</v>
      </c>
      <c r="CV27" s="14">
        <v>550</v>
      </c>
      <c r="CW27" s="18">
        <f t="shared" si="39"/>
        <v>35819759.100000001</v>
      </c>
      <c r="CX27" s="18">
        <f t="shared" si="40"/>
        <v>2</v>
      </c>
      <c r="CY27" s="18">
        <f t="shared" si="41"/>
        <v>35.799999999999997</v>
      </c>
      <c r="CZ27" s="18">
        <f t="shared" si="42"/>
        <v>2</v>
      </c>
      <c r="DA27" s="18">
        <f t="shared" si="43"/>
        <v>35.799999999999997</v>
      </c>
      <c r="DC27" s="14">
        <v>22</v>
      </c>
      <c r="DD27" s="14">
        <v>20</v>
      </c>
      <c r="DE27" s="14">
        <v>1</v>
      </c>
      <c r="DF27" s="14">
        <v>0</v>
      </c>
      <c r="DG27" s="19"/>
      <c r="DH27" s="14">
        <v>22</v>
      </c>
      <c r="DI27" s="14">
        <f t="shared" si="9"/>
        <v>86713</v>
      </c>
      <c r="DJ27" s="18">
        <f t="shared" si="30"/>
        <v>1</v>
      </c>
      <c r="DK27" s="18">
        <f t="shared" si="31"/>
        <v>86.71</v>
      </c>
    </row>
    <row r="28" spans="1:115" ht="16.5" x14ac:dyDescent="0.2">
      <c r="A28" s="14">
        <v>130</v>
      </c>
      <c r="B28" s="14">
        <v>22</v>
      </c>
      <c r="C28" s="18">
        <f>INDEX([1]新怪物属性!GG$5:GG$123,MATCH(A28,[1]新怪物属性!D$5:D$123,0))</f>
        <v>25</v>
      </c>
      <c r="D28" s="18">
        <f>INDEX([1]新怪物属性!GH$5:GH$123,MATCH(A28,[1]新怪物属性!D$5:D$123,0))</f>
        <v>20</v>
      </c>
      <c r="G28" s="14">
        <f t="shared" si="76"/>
        <v>1100</v>
      </c>
      <c r="H28" s="14">
        <f t="shared" si="76"/>
        <v>3429</v>
      </c>
      <c r="I28" s="14">
        <f t="shared" si="76"/>
        <v>1650</v>
      </c>
      <c r="J28" s="14">
        <f t="shared" si="76"/>
        <v>4571</v>
      </c>
      <c r="K28" s="14">
        <f t="shared" si="76"/>
        <v>11429</v>
      </c>
      <c r="L28" s="14">
        <f t="shared" si="76"/>
        <v>23784</v>
      </c>
      <c r="N28" s="14">
        <f t="shared" si="68"/>
        <v>880</v>
      </c>
      <c r="O28" s="14">
        <f t="shared" si="69"/>
        <v>1320</v>
      </c>
      <c r="P28" s="14">
        <f t="shared" si="70"/>
        <v>2743</v>
      </c>
      <c r="Q28" s="14">
        <f t="shared" si="70"/>
        <v>4115</v>
      </c>
      <c r="R28" s="14">
        <f t="shared" si="71"/>
        <v>1320</v>
      </c>
      <c r="S28" s="14">
        <f t="shared" si="71"/>
        <v>1980</v>
      </c>
      <c r="T28" s="14">
        <f t="shared" si="72"/>
        <v>3657</v>
      </c>
      <c r="U28" s="14">
        <f t="shared" si="72"/>
        <v>5485</v>
      </c>
      <c r="V28" s="14">
        <f t="shared" si="73"/>
        <v>9143</v>
      </c>
      <c r="W28" s="14">
        <f t="shared" si="73"/>
        <v>13715</v>
      </c>
      <c r="X28" s="14">
        <f t="shared" si="74"/>
        <v>19027</v>
      </c>
      <c r="Y28" s="14">
        <f t="shared" si="74"/>
        <v>28541</v>
      </c>
      <c r="AA28" s="14">
        <f t="shared" si="33"/>
        <v>22000</v>
      </c>
      <c r="AB28" s="14">
        <f t="shared" si="34"/>
        <v>27500</v>
      </c>
      <c r="AC28" s="14">
        <f t="shared" si="35"/>
        <v>1320000</v>
      </c>
      <c r="AD28" s="14">
        <f t="shared" si="36"/>
        <v>46200000</v>
      </c>
      <c r="AE28" s="14">
        <f t="shared" si="36"/>
        <v>76560000</v>
      </c>
      <c r="AF28" s="14">
        <f t="shared" si="36"/>
        <v>80025000</v>
      </c>
      <c r="AG28" s="14">
        <f t="shared" si="36"/>
        <v>119625000</v>
      </c>
      <c r="AH28" s="14">
        <f t="shared" si="36"/>
        <v>138600000</v>
      </c>
      <c r="AI28" s="14">
        <f t="shared" si="36"/>
        <v>149325000</v>
      </c>
      <c r="AJ28" s="14">
        <f t="shared" si="36"/>
        <v>178612500</v>
      </c>
      <c r="AM28" s="14">
        <v>22</v>
      </c>
      <c r="AN28" s="14">
        <v>640</v>
      </c>
      <c r="AO28" s="14">
        <f t="shared" si="12"/>
        <v>15947100000.000004</v>
      </c>
      <c r="AR28" s="14">
        <v>23</v>
      </c>
      <c r="AS28" s="14">
        <f t="shared" si="1"/>
        <v>20</v>
      </c>
      <c r="AT28" s="18">
        <f t="shared" si="13"/>
        <v>2600</v>
      </c>
      <c r="AU28" s="18">
        <f t="shared" si="2"/>
        <v>25</v>
      </c>
      <c r="AV28" s="18">
        <f t="shared" si="14"/>
        <v>3000</v>
      </c>
      <c r="AW28" s="18">
        <f t="shared" si="15"/>
        <v>2840</v>
      </c>
      <c r="AX28" s="18">
        <f t="shared" si="16"/>
        <v>12268800</v>
      </c>
      <c r="BM28" s="14">
        <v>110</v>
      </c>
      <c r="BN28" s="22">
        <v>1.1000000000000001</v>
      </c>
      <c r="BO28" s="18" t="e">
        <f>INT(SUMIFS($CI$6:$CI$1005,金币产出!$CA$6:$CA$1005,"&gt;"&amp;BM27,金币产出!$CA$6:$CA$1005,"&lt;="&amp;BM28)*$BE$4*BN28/500)*500</f>
        <v>#REF!</v>
      </c>
      <c r="BP28" s="18" t="e">
        <f t="shared" si="37"/>
        <v>#REF!</v>
      </c>
      <c r="BQ28" s="18" t="e">
        <f t="shared" si="38"/>
        <v>#REF!</v>
      </c>
      <c r="BS28" s="14">
        <v>23</v>
      </c>
      <c r="BT28" s="14">
        <f t="shared" si="4"/>
        <v>1</v>
      </c>
      <c r="BU28" s="14">
        <f t="shared" si="5"/>
        <v>762.5</v>
      </c>
      <c r="BV28" s="14">
        <f t="shared" si="6"/>
        <v>1</v>
      </c>
      <c r="BW28" s="14">
        <f t="shared" si="7"/>
        <v>830.5</v>
      </c>
      <c r="CA28" s="14">
        <v>23</v>
      </c>
      <c r="CB28" s="14">
        <f>节奏规划!J27</f>
        <v>0.01</v>
      </c>
      <c r="CC28" s="23">
        <v>1</v>
      </c>
      <c r="CD28" s="18">
        <f>INDEX($AX$6:$AX$1005,MATCH(金币产出!CA28,$AR$6:$AR$1005,1))</f>
        <v>12268800</v>
      </c>
      <c r="CE28" s="18">
        <f t="shared" si="17"/>
        <v>49075000</v>
      </c>
      <c r="CF28" s="18">
        <f t="shared" si="18"/>
        <v>171763</v>
      </c>
      <c r="CG28" s="18">
        <f t="shared" si="19"/>
        <v>98150</v>
      </c>
      <c r="CH28" s="18">
        <f t="shared" si="20"/>
        <v>122688</v>
      </c>
      <c r="CI28" s="18">
        <f t="shared" si="21"/>
        <v>49075</v>
      </c>
      <c r="CJ28" s="18">
        <f t="shared" si="22"/>
        <v>49075</v>
      </c>
      <c r="CK28" s="18">
        <f t="shared" si="23"/>
        <v>73613</v>
      </c>
      <c r="CL28" s="18">
        <f t="shared" si="24"/>
        <v>24538</v>
      </c>
      <c r="CM28" s="18">
        <f t="shared" si="25"/>
        <v>73613</v>
      </c>
      <c r="CN28" s="18">
        <f t="shared" si="26"/>
        <v>269913</v>
      </c>
      <c r="CP28" s="18">
        <f t="shared" si="27"/>
        <v>1472260</v>
      </c>
      <c r="CQ28" s="18">
        <f t="shared" si="28"/>
        <v>1</v>
      </c>
      <c r="CR28" s="18">
        <f t="shared" si="29"/>
        <v>1472.26</v>
      </c>
      <c r="CU28" s="14">
        <v>22</v>
      </c>
      <c r="CV28" s="14">
        <v>600</v>
      </c>
      <c r="CW28" s="18">
        <f t="shared" si="39"/>
        <v>38402177.300000004</v>
      </c>
      <c r="CX28" s="18">
        <f t="shared" si="40"/>
        <v>2</v>
      </c>
      <c r="CY28" s="18">
        <f t="shared" si="41"/>
        <v>38.4</v>
      </c>
      <c r="CZ28" s="18">
        <f t="shared" si="42"/>
        <v>2</v>
      </c>
      <c r="DA28" s="18">
        <f t="shared" si="43"/>
        <v>38.4</v>
      </c>
      <c r="DC28" s="14">
        <v>23</v>
      </c>
      <c r="DD28" s="14">
        <v>20</v>
      </c>
      <c r="DE28" s="14">
        <v>1</v>
      </c>
      <c r="DF28" s="14">
        <v>0</v>
      </c>
      <c r="DG28" s="19"/>
      <c r="DH28" s="14">
        <v>23</v>
      </c>
      <c r="DI28" s="14">
        <f t="shared" si="9"/>
        <v>89227</v>
      </c>
      <c r="DJ28" s="18">
        <f t="shared" si="30"/>
        <v>1</v>
      </c>
      <c r="DK28" s="18">
        <f t="shared" si="31"/>
        <v>89.23</v>
      </c>
    </row>
    <row r="29" spans="1:115" ht="16.5" x14ac:dyDescent="0.2">
      <c r="A29" s="14">
        <v>140</v>
      </c>
      <c r="B29" s="14">
        <v>29</v>
      </c>
      <c r="C29" s="18">
        <f>INDEX([1]新怪物属性!GG$5:GG$123,MATCH(A29,[1]新怪物属性!D$5:D$123,0))</f>
        <v>31.95</v>
      </c>
      <c r="D29" s="18">
        <f>INDEX([1]新怪物属性!GH$5:GH$123,MATCH(A29,[1]新怪物属性!D$5:D$123,0))</f>
        <v>24.45</v>
      </c>
      <c r="G29" s="14">
        <f t="shared" si="76"/>
        <v>1450</v>
      </c>
      <c r="H29" s="14">
        <f t="shared" si="76"/>
        <v>4519</v>
      </c>
      <c r="I29" s="14">
        <f t="shared" si="76"/>
        <v>2175</v>
      </c>
      <c r="J29" s="14">
        <f t="shared" si="76"/>
        <v>6026</v>
      </c>
      <c r="K29" s="14">
        <f t="shared" si="76"/>
        <v>15065</v>
      </c>
      <c r="L29" s="14">
        <f t="shared" si="76"/>
        <v>31351</v>
      </c>
      <c r="N29" s="14">
        <f t="shared" si="68"/>
        <v>1160</v>
      </c>
      <c r="O29" s="14">
        <f t="shared" si="69"/>
        <v>1740</v>
      </c>
      <c r="P29" s="14">
        <f t="shared" si="70"/>
        <v>3615</v>
      </c>
      <c r="Q29" s="14">
        <f t="shared" si="70"/>
        <v>5423</v>
      </c>
      <c r="R29" s="14">
        <f t="shared" si="71"/>
        <v>1740</v>
      </c>
      <c r="S29" s="14">
        <f t="shared" si="71"/>
        <v>2610</v>
      </c>
      <c r="T29" s="14">
        <f t="shared" si="72"/>
        <v>4821</v>
      </c>
      <c r="U29" s="14">
        <f t="shared" si="72"/>
        <v>7231</v>
      </c>
      <c r="V29" s="14">
        <f t="shared" si="73"/>
        <v>12052</v>
      </c>
      <c r="W29" s="14">
        <f t="shared" si="73"/>
        <v>18078</v>
      </c>
      <c r="X29" s="14">
        <f t="shared" si="74"/>
        <v>25081</v>
      </c>
      <c r="Y29" s="14">
        <f t="shared" si="74"/>
        <v>37621</v>
      </c>
      <c r="AA29" s="14">
        <f t="shared" si="33"/>
        <v>29000</v>
      </c>
      <c r="AB29" s="14">
        <f t="shared" si="34"/>
        <v>38265.5</v>
      </c>
      <c r="AC29" s="14">
        <f t="shared" si="35"/>
        <v>1740000</v>
      </c>
      <c r="AD29" s="14">
        <f t="shared" si="36"/>
        <v>64286040</v>
      </c>
      <c r="AE29" s="14">
        <f t="shared" si="36"/>
        <v>106531152.00000001</v>
      </c>
      <c r="AF29" s="14">
        <f t="shared" si="36"/>
        <v>111352605</v>
      </c>
      <c r="AG29" s="14">
        <f t="shared" si="36"/>
        <v>166454925</v>
      </c>
      <c r="AH29" s="14">
        <f t="shared" si="36"/>
        <v>192858120</v>
      </c>
      <c r="AI29" s="14">
        <f t="shared" si="36"/>
        <v>207781665</v>
      </c>
      <c r="AJ29" s="14">
        <f t="shared" si="36"/>
        <v>248534422.5</v>
      </c>
      <c r="AM29" s="14">
        <v>23</v>
      </c>
      <c r="AN29" s="14">
        <v>660</v>
      </c>
      <c r="AO29" s="14">
        <f t="shared" si="12"/>
        <v>17295600000</v>
      </c>
      <c r="AR29" s="14">
        <v>24</v>
      </c>
      <c r="AS29" s="14">
        <f t="shared" si="1"/>
        <v>20</v>
      </c>
      <c r="AT29" s="18">
        <f t="shared" si="13"/>
        <v>2600</v>
      </c>
      <c r="AU29" s="18">
        <f t="shared" si="2"/>
        <v>25</v>
      </c>
      <c r="AV29" s="18">
        <f t="shared" si="14"/>
        <v>3000</v>
      </c>
      <c r="AW29" s="18">
        <f t="shared" si="15"/>
        <v>2920</v>
      </c>
      <c r="AX29" s="18">
        <f t="shared" si="16"/>
        <v>12614400</v>
      </c>
      <c r="BM29" s="14">
        <v>115</v>
      </c>
      <c r="BN29" s="22">
        <v>1.05</v>
      </c>
      <c r="BO29" s="18" t="e">
        <f>INT(SUMIFS($CI$6:$CI$1005,金币产出!$CA$6:$CA$1005,"&gt;"&amp;BM28,金币产出!$CA$6:$CA$1005,"&lt;="&amp;BM29)*$BE$4*BN29/500)*500</f>
        <v>#REF!</v>
      </c>
      <c r="BP29" s="18" t="e">
        <f t="shared" si="37"/>
        <v>#REF!</v>
      </c>
      <c r="BQ29" s="18" t="e">
        <f t="shared" si="38"/>
        <v>#REF!</v>
      </c>
      <c r="BS29" s="14">
        <v>24</v>
      </c>
      <c r="BT29" s="14">
        <f t="shared" si="4"/>
        <v>1</v>
      </c>
      <c r="BU29" s="14">
        <f t="shared" si="5"/>
        <v>910.5</v>
      </c>
      <c r="BV29" s="14">
        <f t="shared" si="6"/>
        <v>1</v>
      </c>
      <c r="BW29" s="14">
        <f t="shared" si="7"/>
        <v>998.5</v>
      </c>
      <c r="CA29" s="14">
        <v>24</v>
      </c>
      <c r="CB29" s="14">
        <f>节奏规划!J28</f>
        <v>0.01</v>
      </c>
      <c r="CC29" s="23">
        <v>1</v>
      </c>
      <c r="CD29" s="18">
        <f>INDEX($AX$6:$AX$1005,MATCH(金币产出!CA29,$AR$6:$AR$1005,1))</f>
        <v>12614400</v>
      </c>
      <c r="CE29" s="18">
        <f t="shared" si="17"/>
        <v>50457500</v>
      </c>
      <c r="CF29" s="18">
        <f t="shared" si="18"/>
        <v>176601</v>
      </c>
      <c r="CG29" s="18">
        <f t="shared" si="19"/>
        <v>100915</v>
      </c>
      <c r="CH29" s="18">
        <f t="shared" si="20"/>
        <v>126144</v>
      </c>
      <c r="CI29" s="18">
        <f t="shared" si="21"/>
        <v>50458</v>
      </c>
      <c r="CJ29" s="18">
        <f t="shared" si="22"/>
        <v>50458</v>
      </c>
      <c r="CK29" s="18">
        <f t="shared" si="23"/>
        <v>75686</v>
      </c>
      <c r="CL29" s="18">
        <f t="shared" si="24"/>
        <v>25229</v>
      </c>
      <c r="CM29" s="18">
        <f t="shared" si="25"/>
        <v>75686</v>
      </c>
      <c r="CN29" s="18">
        <f t="shared" si="26"/>
        <v>277517</v>
      </c>
      <c r="CP29" s="18">
        <f t="shared" si="27"/>
        <v>1513720</v>
      </c>
      <c r="CQ29" s="18">
        <f t="shared" si="28"/>
        <v>1</v>
      </c>
      <c r="CR29" s="18">
        <f t="shared" si="29"/>
        <v>1513.72</v>
      </c>
      <c r="CU29" s="14">
        <v>23</v>
      </c>
      <c r="CV29" s="14">
        <v>650</v>
      </c>
      <c r="CW29" s="18">
        <f t="shared" si="39"/>
        <v>46813835</v>
      </c>
      <c r="CX29" s="18">
        <f t="shared" si="40"/>
        <v>2</v>
      </c>
      <c r="CY29" s="18">
        <f t="shared" si="41"/>
        <v>46.8</v>
      </c>
      <c r="CZ29" s="18">
        <f t="shared" si="42"/>
        <v>2</v>
      </c>
      <c r="DA29" s="18">
        <f t="shared" si="43"/>
        <v>46.8</v>
      </c>
      <c r="DC29" s="14">
        <v>24</v>
      </c>
      <c r="DD29" s="14">
        <v>20</v>
      </c>
      <c r="DE29" s="14">
        <v>1</v>
      </c>
      <c r="DF29" s="14">
        <v>0</v>
      </c>
      <c r="DG29" s="19"/>
      <c r="DH29" s="14">
        <v>24</v>
      </c>
      <c r="DI29" s="14">
        <f t="shared" si="9"/>
        <v>91740</v>
      </c>
      <c r="DJ29" s="18">
        <f t="shared" si="30"/>
        <v>1</v>
      </c>
      <c r="DK29" s="18">
        <f t="shared" si="31"/>
        <v>91.74</v>
      </c>
    </row>
    <row r="30" spans="1:115" ht="16.5" x14ac:dyDescent="0.2">
      <c r="A30" s="14">
        <v>150</v>
      </c>
      <c r="B30" s="14">
        <v>36</v>
      </c>
      <c r="C30" s="18">
        <f>INDEX([1]新怪物属性!GG$5:GG$123,MATCH(A30,[1]新怪物属性!D$5:D$123,0))</f>
        <v>31.95</v>
      </c>
      <c r="D30" s="18">
        <f>INDEX([1]新怪物属性!GH$5:GH$123,MATCH(A30,[1]新怪物属性!D$5:D$123,0))</f>
        <v>24.45</v>
      </c>
      <c r="G30" s="14">
        <f t="shared" si="76"/>
        <v>1800</v>
      </c>
      <c r="H30" s="14">
        <f t="shared" si="76"/>
        <v>5610</v>
      </c>
      <c r="I30" s="14">
        <f t="shared" si="76"/>
        <v>2700</v>
      </c>
      <c r="J30" s="14">
        <f t="shared" si="76"/>
        <v>7481</v>
      </c>
      <c r="K30" s="14">
        <f t="shared" si="76"/>
        <v>18701</v>
      </c>
      <c r="L30" s="14">
        <f t="shared" si="76"/>
        <v>38919</v>
      </c>
      <c r="N30" s="14">
        <f t="shared" si="68"/>
        <v>1440</v>
      </c>
      <c r="O30" s="14">
        <f t="shared" si="69"/>
        <v>2160</v>
      </c>
      <c r="P30" s="14">
        <f t="shared" si="70"/>
        <v>4488</v>
      </c>
      <c r="Q30" s="14">
        <f t="shared" si="70"/>
        <v>6732</v>
      </c>
      <c r="R30" s="14">
        <f t="shared" si="71"/>
        <v>2160</v>
      </c>
      <c r="S30" s="14">
        <f t="shared" si="71"/>
        <v>3240</v>
      </c>
      <c r="T30" s="14">
        <f t="shared" si="72"/>
        <v>5985</v>
      </c>
      <c r="U30" s="14">
        <f t="shared" si="72"/>
        <v>8977</v>
      </c>
      <c r="V30" s="14">
        <f t="shared" si="73"/>
        <v>14961</v>
      </c>
      <c r="W30" s="14">
        <f t="shared" si="73"/>
        <v>22441</v>
      </c>
      <c r="X30" s="14">
        <f t="shared" si="74"/>
        <v>31135</v>
      </c>
      <c r="Y30" s="14">
        <f t="shared" si="74"/>
        <v>46703</v>
      </c>
      <c r="AA30" s="14">
        <f t="shared" si="33"/>
        <v>36000</v>
      </c>
      <c r="AB30" s="14">
        <f t="shared" si="34"/>
        <v>47502.000000000007</v>
      </c>
      <c r="AC30" s="14">
        <f t="shared" si="35"/>
        <v>2160000</v>
      </c>
      <c r="AD30" s="14">
        <f t="shared" si="36"/>
        <v>79803360.000000015</v>
      </c>
      <c r="AE30" s="14">
        <f t="shared" si="36"/>
        <v>132245568.00000004</v>
      </c>
      <c r="AF30" s="14">
        <f t="shared" si="36"/>
        <v>138230820</v>
      </c>
      <c r="AG30" s="14">
        <f t="shared" si="36"/>
        <v>206633700.00000006</v>
      </c>
      <c r="AH30" s="14">
        <f t="shared" si="36"/>
        <v>239410080.00000006</v>
      </c>
      <c r="AI30" s="14">
        <f t="shared" si="36"/>
        <v>257935860.00000006</v>
      </c>
      <c r="AJ30" s="14">
        <f t="shared" si="36"/>
        <v>308525490.00000006</v>
      </c>
      <c r="AM30" s="14">
        <v>24</v>
      </c>
      <c r="AN30" s="14">
        <v>680</v>
      </c>
      <c r="AO30" s="14">
        <f t="shared" si="12"/>
        <v>18661500000.000004</v>
      </c>
      <c r="AR30" s="14">
        <v>25</v>
      </c>
      <c r="AS30" s="14">
        <f t="shared" si="1"/>
        <v>25</v>
      </c>
      <c r="AT30" s="18">
        <f t="shared" si="13"/>
        <v>3000</v>
      </c>
      <c r="AU30" s="18">
        <f t="shared" si="2"/>
        <v>30</v>
      </c>
      <c r="AV30" s="18">
        <f t="shared" si="14"/>
        <v>3300</v>
      </c>
      <c r="AW30" s="18">
        <f t="shared" si="15"/>
        <v>3000</v>
      </c>
      <c r="AX30" s="18">
        <f t="shared" si="16"/>
        <v>12960000</v>
      </c>
      <c r="BM30" s="14">
        <v>120</v>
      </c>
      <c r="BN30" s="22">
        <v>1</v>
      </c>
      <c r="BO30" s="18">
        <f>INT(SUMIFS($CI$6:$CI$1005,金币产出!$CA$6:$CA$1005,"&gt;"&amp;BM29,金币产出!$CA$6:$CA$1005,"&lt;="&amp;BM30)*$BE$4*BN30/500)*500</f>
        <v>124000</v>
      </c>
      <c r="BP30" s="18">
        <f t="shared" si="37"/>
        <v>1</v>
      </c>
      <c r="BQ30" s="18">
        <f t="shared" si="38"/>
        <v>124</v>
      </c>
      <c r="BS30" s="14">
        <v>25</v>
      </c>
      <c r="BT30" s="14">
        <f t="shared" si="4"/>
        <v>1</v>
      </c>
      <c r="BU30" s="14">
        <f t="shared" si="5"/>
        <v>1090.5</v>
      </c>
      <c r="BV30" s="14">
        <f t="shared" si="6"/>
        <v>1</v>
      </c>
      <c r="BW30" s="14">
        <f t="shared" si="7"/>
        <v>1151</v>
      </c>
      <c r="CA30" s="14">
        <v>25</v>
      </c>
      <c r="CB30" s="14">
        <f>节奏规划!J29</f>
        <v>0.01</v>
      </c>
      <c r="CC30" s="23">
        <v>1</v>
      </c>
      <c r="CD30" s="18">
        <f>INDEX($AX$6:$AX$1005,MATCH(金币产出!CA30,$AR$6:$AR$1005,1))</f>
        <v>12960000</v>
      </c>
      <c r="CE30" s="18">
        <f t="shared" si="17"/>
        <v>51840000</v>
      </c>
      <c r="CF30" s="18">
        <f t="shared" si="18"/>
        <v>181440</v>
      </c>
      <c r="CG30" s="18">
        <f t="shared" si="19"/>
        <v>103680</v>
      </c>
      <c r="CH30" s="18">
        <f t="shared" si="20"/>
        <v>129600</v>
      </c>
      <c r="CI30" s="18">
        <f t="shared" si="21"/>
        <v>51840</v>
      </c>
      <c r="CJ30" s="18">
        <f t="shared" si="22"/>
        <v>51840</v>
      </c>
      <c r="CK30" s="18">
        <f t="shared" si="23"/>
        <v>77760</v>
      </c>
      <c r="CL30" s="18">
        <f t="shared" si="24"/>
        <v>25920</v>
      </c>
      <c r="CM30" s="18">
        <f t="shared" si="25"/>
        <v>77760</v>
      </c>
      <c r="CN30" s="18">
        <f t="shared" si="26"/>
        <v>285120</v>
      </c>
      <c r="CP30" s="18">
        <f t="shared" si="27"/>
        <v>1555200</v>
      </c>
      <c r="CQ30" s="18">
        <f t="shared" si="28"/>
        <v>1</v>
      </c>
      <c r="CR30" s="18">
        <f t="shared" si="29"/>
        <v>1555.2</v>
      </c>
      <c r="CU30" s="14">
        <v>24</v>
      </c>
      <c r="CV30" s="14">
        <v>700</v>
      </c>
      <c r="CW30" s="18">
        <f t="shared" si="39"/>
        <v>53391176.5</v>
      </c>
      <c r="CX30" s="18">
        <f t="shared" si="40"/>
        <v>2</v>
      </c>
      <c r="CY30" s="18">
        <f t="shared" si="41"/>
        <v>53.4</v>
      </c>
      <c r="CZ30" s="18">
        <f t="shared" si="42"/>
        <v>2</v>
      </c>
      <c r="DA30" s="18">
        <f t="shared" si="43"/>
        <v>53.4</v>
      </c>
      <c r="DC30" s="14">
        <v>25</v>
      </c>
      <c r="DD30" s="14">
        <v>20</v>
      </c>
      <c r="DE30" s="14">
        <v>1</v>
      </c>
      <c r="DF30" s="14">
        <v>0</v>
      </c>
      <c r="DG30" s="19"/>
      <c r="DH30" s="14">
        <v>25</v>
      </c>
      <c r="DI30" s="14">
        <f t="shared" si="9"/>
        <v>94254</v>
      </c>
      <c r="DJ30" s="18">
        <f t="shared" si="30"/>
        <v>1</v>
      </c>
      <c r="DK30" s="18">
        <f t="shared" si="31"/>
        <v>94.25</v>
      </c>
    </row>
    <row r="31" spans="1:115" ht="16.5" x14ac:dyDescent="0.2">
      <c r="A31" s="14">
        <v>160</v>
      </c>
      <c r="B31" s="14">
        <v>45</v>
      </c>
      <c r="C31" s="18">
        <f>INDEX([1]新怪物属性!GG$5:GG$123,MATCH(A31,[1]新怪物属性!D$5:D$123,0))</f>
        <v>31.95</v>
      </c>
      <c r="D31" s="18">
        <f>INDEX([1]新怪物属性!GH$5:GH$123,MATCH(A31,[1]新怪物属性!D$5:D$123,0))</f>
        <v>24.45</v>
      </c>
      <c r="G31" s="14">
        <f t="shared" si="76"/>
        <v>2250</v>
      </c>
      <c r="H31" s="14">
        <f t="shared" si="76"/>
        <v>7013</v>
      </c>
      <c r="I31" s="14">
        <f t="shared" si="76"/>
        <v>3375</v>
      </c>
      <c r="J31" s="14">
        <f t="shared" si="76"/>
        <v>9351</v>
      </c>
      <c r="K31" s="14">
        <f t="shared" si="76"/>
        <v>23377</v>
      </c>
      <c r="L31" s="14">
        <f t="shared" si="76"/>
        <v>48649</v>
      </c>
      <c r="N31" s="14">
        <f t="shared" si="68"/>
        <v>1800</v>
      </c>
      <c r="O31" s="14">
        <f t="shared" si="69"/>
        <v>2700</v>
      </c>
      <c r="P31" s="14">
        <f t="shared" si="70"/>
        <v>5610</v>
      </c>
      <c r="Q31" s="14">
        <f t="shared" si="70"/>
        <v>8416</v>
      </c>
      <c r="R31" s="14">
        <f t="shared" si="71"/>
        <v>2700</v>
      </c>
      <c r="S31" s="14">
        <f t="shared" si="71"/>
        <v>4050</v>
      </c>
      <c r="T31" s="14">
        <f t="shared" si="72"/>
        <v>7481</v>
      </c>
      <c r="U31" s="14">
        <f t="shared" si="72"/>
        <v>11221</v>
      </c>
      <c r="V31" s="14">
        <f t="shared" si="73"/>
        <v>18702</v>
      </c>
      <c r="W31" s="14">
        <f t="shared" si="73"/>
        <v>28052</v>
      </c>
      <c r="X31" s="14">
        <f t="shared" si="74"/>
        <v>38919</v>
      </c>
      <c r="Y31" s="14">
        <f t="shared" si="74"/>
        <v>58379</v>
      </c>
      <c r="AA31" s="14">
        <f t="shared" si="33"/>
        <v>45000</v>
      </c>
      <c r="AB31" s="14">
        <f t="shared" si="34"/>
        <v>59377.500000000007</v>
      </c>
      <c r="AC31" s="14">
        <f t="shared" si="35"/>
        <v>2700000</v>
      </c>
      <c r="AD31" s="14">
        <f t="shared" si="36"/>
        <v>99754200.000000015</v>
      </c>
      <c r="AE31" s="14">
        <f t="shared" si="36"/>
        <v>165306960.00000003</v>
      </c>
      <c r="AF31" s="14">
        <f t="shared" si="36"/>
        <v>172788525.00000003</v>
      </c>
      <c r="AG31" s="14">
        <f t="shared" si="36"/>
        <v>258292125.00000006</v>
      </c>
      <c r="AH31" s="14">
        <f t="shared" si="36"/>
        <v>299262600.00000006</v>
      </c>
      <c r="AI31" s="14">
        <f t="shared" si="36"/>
        <v>322419825.00000006</v>
      </c>
      <c r="AJ31" s="14">
        <f t="shared" si="36"/>
        <v>385656862.50000012</v>
      </c>
      <c r="AM31" s="14">
        <v>25</v>
      </c>
      <c r="AN31" s="14">
        <v>700</v>
      </c>
      <c r="AO31" s="14">
        <f t="shared" si="12"/>
        <v>20044800000</v>
      </c>
      <c r="AR31" s="14">
        <v>26</v>
      </c>
      <c r="AS31" s="14">
        <f t="shared" si="1"/>
        <v>25</v>
      </c>
      <c r="AT31" s="18">
        <f t="shared" si="13"/>
        <v>3000</v>
      </c>
      <c r="AU31" s="18">
        <f t="shared" si="2"/>
        <v>30</v>
      </c>
      <c r="AV31" s="18">
        <f t="shared" si="14"/>
        <v>3300</v>
      </c>
      <c r="AW31" s="18">
        <f t="shared" si="15"/>
        <v>3060</v>
      </c>
      <c r="AX31" s="18">
        <f t="shared" si="16"/>
        <v>13219200</v>
      </c>
      <c r="BM31" s="14">
        <v>125</v>
      </c>
      <c r="BN31" s="22">
        <v>1</v>
      </c>
      <c r="BO31" s="18">
        <f>INT(SUMIFS($CI$6:$CI$1005,金币产出!$CA$6:$CA$1005,"&gt;"&amp;BM30,金币产出!$CA$6:$CA$1005,"&lt;="&amp;BM31)*$BE$4*BN31/500)*500</f>
        <v>138000</v>
      </c>
      <c r="BP31" s="18">
        <f t="shared" si="37"/>
        <v>1</v>
      </c>
      <c r="BQ31" s="18">
        <f t="shared" si="38"/>
        <v>138</v>
      </c>
      <c r="BS31" s="14">
        <v>26</v>
      </c>
      <c r="BT31" s="14">
        <f t="shared" si="4"/>
        <v>1</v>
      </c>
      <c r="BU31" s="14">
        <f t="shared" si="5"/>
        <v>1101.5</v>
      </c>
      <c r="BV31" s="14">
        <f t="shared" si="6"/>
        <v>1</v>
      </c>
      <c r="BW31" s="14">
        <f t="shared" si="7"/>
        <v>1188.5</v>
      </c>
      <c r="CA31" s="14">
        <v>26</v>
      </c>
      <c r="CB31" s="14">
        <f>节奏规划!J30</f>
        <v>0.01</v>
      </c>
      <c r="CC31" s="23">
        <v>1</v>
      </c>
      <c r="CD31" s="18">
        <f>INDEX($AX$6:$AX$1005,MATCH(金币产出!CA31,$AR$6:$AR$1005,1))</f>
        <v>13219200</v>
      </c>
      <c r="CE31" s="18">
        <f t="shared" si="17"/>
        <v>52876500</v>
      </c>
      <c r="CF31" s="18">
        <f t="shared" si="18"/>
        <v>185068</v>
      </c>
      <c r="CG31" s="18">
        <f t="shared" si="19"/>
        <v>105753</v>
      </c>
      <c r="CH31" s="18">
        <f t="shared" si="20"/>
        <v>132191</v>
      </c>
      <c r="CI31" s="18">
        <f t="shared" si="21"/>
        <v>52877</v>
      </c>
      <c r="CJ31" s="18">
        <f t="shared" si="22"/>
        <v>52877</v>
      </c>
      <c r="CK31" s="18">
        <f t="shared" si="23"/>
        <v>79315</v>
      </c>
      <c r="CL31" s="18">
        <f t="shared" si="24"/>
        <v>26438</v>
      </c>
      <c r="CM31" s="18">
        <f t="shared" si="25"/>
        <v>79315</v>
      </c>
      <c r="CN31" s="18">
        <f t="shared" si="26"/>
        <v>290822</v>
      </c>
      <c r="CP31" s="18">
        <f t="shared" si="27"/>
        <v>1586300</v>
      </c>
      <c r="CQ31" s="18">
        <f t="shared" si="28"/>
        <v>1</v>
      </c>
      <c r="CR31" s="18">
        <f t="shared" si="29"/>
        <v>1586.3</v>
      </c>
      <c r="CU31" s="14">
        <v>25</v>
      </c>
      <c r="CV31" s="14">
        <v>750</v>
      </c>
      <c r="CW31" s="18">
        <f t="shared" si="39"/>
        <v>60021317.900000006</v>
      </c>
      <c r="CX31" s="18">
        <f t="shared" si="40"/>
        <v>2</v>
      </c>
      <c r="CY31" s="18">
        <f t="shared" si="41"/>
        <v>60</v>
      </c>
      <c r="CZ31" s="18">
        <f t="shared" si="42"/>
        <v>2</v>
      </c>
      <c r="DA31" s="18">
        <f t="shared" si="43"/>
        <v>60</v>
      </c>
      <c r="DC31" s="14">
        <v>26</v>
      </c>
      <c r="DD31" s="14">
        <v>25</v>
      </c>
      <c r="DE31" s="14">
        <v>1</v>
      </c>
      <c r="DF31" s="14">
        <v>0</v>
      </c>
      <c r="DG31" s="19"/>
      <c r="DH31" s="14">
        <v>26</v>
      </c>
      <c r="DI31" s="14">
        <f t="shared" si="9"/>
        <v>96139</v>
      </c>
      <c r="DJ31" s="18">
        <f t="shared" si="30"/>
        <v>1</v>
      </c>
      <c r="DK31" s="18">
        <f t="shared" si="31"/>
        <v>96.14</v>
      </c>
    </row>
    <row r="32" spans="1:115" ht="16.5" x14ac:dyDescent="0.2">
      <c r="A32" s="14">
        <v>170</v>
      </c>
      <c r="B32" s="14">
        <v>55</v>
      </c>
      <c r="C32" s="18">
        <f>INDEX([1]新怪物属性!GG$5:GG$123,MATCH(A32,[1]新怪物属性!D$5:D$123,0))</f>
        <v>31.95</v>
      </c>
      <c r="D32" s="18">
        <f>INDEX([1]新怪物属性!GH$5:GH$123,MATCH(A32,[1]新怪物属性!D$5:D$123,0))</f>
        <v>24.45</v>
      </c>
      <c r="G32" s="14">
        <f t="shared" si="76"/>
        <v>2750</v>
      </c>
      <c r="H32" s="14">
        <f t="shared" si="76"/>
        <v>8571</v>
      </c>
      <c r="I32" s="14">
        <f t="shared" si="76"/>
        <v>4125</v>
      </c>
      <c r="J32" s="14">
        <f t="shared" si="76"/>
        <v>11429</v>
      </c>
      <c r="K32" s="14">
        <f t="shared" si="76"/>
        <v>28571</v>
      </c>
      <c r="L32" s="14">
        <f t="shared" si="76"/>
        <v>59459</v>
      </c>
      <c r="N32" s="14">
        <f t="shared" si="68"/>
        <v>2200</v>
      </c>
      <c r="O32" s="14">
        <f t="shared" si="69"/>
        <v>3300</v>
      </c>
      <c r="P32" s="14">
        <f t="shared" si="70"/>
        <v>6857</v>
      </c>
      <c r="Q32" s="14">
        <f t="shared" si="70"/>
        <v>10285</v>
      </c>
      <c r="R32" s="14">
        <f t="shared" si="71"/>
        <v>3300</v>
      </c>
      <c r="S32" s="14">
        <f t="shared" si="71"/>
        <v>4950</v>
      </c>
      <c r="T32" s="14">
        <f t="shared" si="72"/>
        <v>9143</v>
      </c>
      <c r="U32" s="14">
        <f t="shared" si="72"/>
        <v>13715</v>
      </c>
      <c r="V32" s="14">
        <f t="shared" si="73"/>
        <v>22857</v>
      </c>
      <c r="W32" s="14">
        <f t="shared" si="73"/>
        <v>34285</v>
      </c>
      <c r="X32" s="14">
        <f t="shared" si="74"/>
        <v>47567</v>
      </c>
      <c r="Y32" s="14">
        <f t="shared" si="74"/>
        <v>71351</v>
      </c>
      <c r="AA32" s="14">
        <f t="shared" si="33"/>
        <v>55000</v>
      </c>
      <c r="AB32" s="14">
        <f t="shared" si="34"/>
        <v>72572.5</v>
      </c>
      <c r="AC32" s="14">
        <f t="shared" si="35"/>
        <v>3300000</v>
      </c>
      <c r="AD32" s="14">
        <f t="shared" si="36"/>
        <v>121921800</v>
      </c>
      <c r="AE32" s="14">
        <f t="shared" si="36"/>
        <v>202041840</v>
      </c>
      <c r="AF32" s="14">
        <f t="shared" si="36"/>
        <v>211185975</v>
      </c>
      <c r="AG32" s="14">
        <f t="shared" si="36"/>
        <v>315690375</v>
      </c>
      <c r="AH32" s="14">
        <f t="shared" si="36"/>
        <v>365765400</v>
      </c>
      <c r="AI32" s="14">
        <f t="shared" si="36"/>
        <v>394068675</v>
      </c>
      <c r="AJ32" s="14">
        <f t="shared" si="36"/>
        <v>471358387.5</v>
      </c>
      <c r="AM32" s="14">
        <v>26</v>
      </c>
      <c r="AN32" s="14">
        <v>720</v>
      </c>
      <c r="AO32" s="14">
        <f t="shared" si="12"/>
        <v>21445500000</v>
      </c>
      <c r="AR32" s="14">
        <v>27</v>
      </c>
      <c r="AS32" s="14">
        <f t="shared" si="1"/>
        <v>25</v>
      </c>
      <c r="AT32" s="18">
        <f t="shared" si="13"/>
        <v>3000</v>
      </c>
      <c r="AU32" s="18">
        <f t="shared" si="2"/>
        <v>30</v>
      </c>
      <c r="AV32" s="18">
        <f t="shared" si="14"/>
        <v>3300</v>
      </c>
      <c r="AW32" s="18">
        <f t="shared" si="15"/>
        <v>3120</v>
      </c>
      <c r="AX32" s="18">
        <f t="shared" si="16"/>
        <v>13478400</v>
      </c>
      <c r="BM32" s="14">
        <v>130</v>
      </c>
      <c r="BN32" s="22">
        <v>1</v>
      </c>
      <c r="BO32" s="18">
        <f>INT(SUMIFS($CI$6:$CI$1005,金币产出!$CA$6:$CA$1005,"&gt;"&amp;BM31,金币产出!$CA$6:$CA$1005,"&lt;="&amp;BM32)*$BE$4*BN32/500)*500</f>
        <v>152500</v>
      </c>
      <c r="BP32" s="18">
        <f t="shared" si="37"/>
        <v>1</v>
      </c>
      <c r="BQ32" s="18">
        <f t="shared" si="38"/>
        <v>152.5</v>
      </c>
      <c r="BS32" s="14">
        <v>27</v>
      </c>
      <c r="BT32" s="14">
        <f t="shared" si="4"/>
        <v>1</v>
      </c>
      <c r="BU32" s="14">
        <f t="shared" si="5"/>
        <v>1270</v>
      </c>
      <c r="BV32" s="14">
        <f t="shared" si="6"/>
        <v>1</v>
      </c>
      <c r="BW32" s="14">
        <f t="shared" si="7"/>
        <v>1347.5</v>
      </c>
      <c r="CA32" s="14">
        <v>27</v>
      </c>
      <c r="CB32" s="14">
        <f>节奏规划!J31</f>
        <v>0.01</v>
      </c>
      <c r="CC32" s="23">
        <v>1</v>
      </c>
      <c r="CD32" s="18">
        <f>INDEX($AX$6:$AX$1005,MATCH(金币产出!CA32,$AR$6:$AR$1005,1))</f>
        <v>13478400</v>
      </c>
      <c r="CE32" s="18">
        <f t="shared" si="17"/>
        <v>53913500</v>
      </c>
      <c r="CF32" s="18">
        <f t="shared" si="18"/>
        <v>188697</v>
      </c>
      <c r="CG32" s="18">
        <f t="shared" si="19"/>
        <v>107827</v>
      </c>
      <c r="CH32" s="18">
        <f t="shared" si="20"/>
        <v>134784</v>
      </c>
      <c r="CI32" s="18">
        <f t="shared" si="21"/>
        <v>53914</v>
      </c>
      <c r="CJ32" s="18">
        <f t="shared" si="22"/>
        <v>53914</v>
      </c>
      <c r="CK32" s="18">
        <f t="shared" si="23"/>
        <v>80870</v>
      </c>
      <c r="CL32" s="18">
        <f t="shared" si="24"/>
        <v>26957</v>
      </c>
      <c r="CM32" s="18">
        <f t="shared" si="25"/>
        <v>80870</v>
      </c>
      <c r="CN32" s="18">
        <f t="shared" si="26"/>
        <v>296525</v>
      </c>
      <c r="CP32" s="18">
        <f t="shared" si="27"/>
        <v>1617400</v>
      </c>
      <c r="CQ32" s="18">
        <f t="shared" si="28"/>
        <v>1</v>
      </c>
      <c r="CR32" s="18">
        <f t="shared" si="29"/>
        <v>1617.4</v>
      </c>
      <c r="CU32" s="14">
        <v>26</v>
      </c>
      <c r="CV32" s="14">
        <v>800</v>
      </c>
      <c r="CW32" s="18">
        <f t="shared" si="39"/>
        <v>69338044.799999997</v>
      </c>
      <c r="CX32" s="18">
        <f t="shared" si="40"/>
        <v>2</v>
      </c>
      <c r="CY32" s="18">
        <f t="shared" si="41"/>
        <v>69.3</v>
      </c>
      <c r="CZ32" s="18">
        <f t="shared" si="42"/>
        <v>2</v>
      </c>
      <c r="DA32" s="18">
        <f t="shared" si="43"/>
        <v>69.3</v>
      </c>
      <c r="DC32" s="14">
        <v>27</v>
      </c>
      <c r="DD32" s="14">
        <v>25</v>
      </c>
      <c r="DE32" s="14">
        <v>1</v>
      </c>
      <c r="DF32" s="14">
        <v>0</v>
      </c>
      <c r="DG32" s="19"/>
      <c r="DH32" s="14">
        <v>27</v>
      </c>
      <c r="DI32" s="14">
        <f t="shared" si="9"/>
        <v>98024</v>
      </c>
      <c r="DJ32" s="18">
        <f t="shared" si="30"/>
        <v>1</v>
      </c>
      <c r="DK32" s="18">
        <f t="shared" si="31"/>
        <v>98.02</v>
      </c>
    </row>
    <row r="33" spans="1:115" ht="16.5" x14ac:dyDescent="0.2">
      <c r="A33" s="14">
        <v>180</v>
      </c>
      <c r="B33" s="14">
        <v>70</v>
      </c>
      <c r="C33" s="18">
        <f>INDEX([1]新怪物属性!GG$5:GG$123,MATCH(A33,[1]新怪物属性!D$5:D$123,0))</f>
        <v>31.95</v>
      </c>
      <c r="D33" s="18">
        <f>INDEX([1]新怪物属性!GH$5:GH$123,MATCH(A33,[1]新怪物属性!D$5:D$123,0))</f>
        <v>24.45</v>
      </c>
      <c r="G33" s="14">
        <f t="shared" si="76"/>
        <v>3500</v>
      </c>
      <c r="H33" s="14">
        <f t="shared" si="76"/>
        <v>10909</v>
      </c>
      <c r="I33" s="14">
        <f t="shared" si="76"/>
        <v>5250</v>
      </c>
      <c r="J33" s="14">
        <f t="shared" si="76"/>
        <v>14545</v>
      </c>
      <c r="K33" s="14">
        <f t="shared" si="76"/>
        <v>36364</v>
      </c>
      <c r="L33" s="14">
        <f t="shared" si="76"/>
        <v>75676</v>
      </c>
      <c r="N33" s="14">
        <f t="shared" si="68"/>
        <v>2800</v>
      </c>
      <c r="O33" s="14">
        <f t="shared" si="69"/>
        <v>4200</v>
      </c>
      <c r="P33" s="14">
        <f t="shared" si="70"/>
        <v>8727</v>
      </c>
      <c r="Q33" s="14">
        <f t="shared" si="70"/>
        <v>13091</v>
      </c>
      <c r="R33" s="14">
        <f t="shared" si="71"/>
        <v>4200</v>
      </c>
      <c r="S33" s="14">
        <f t="shared" si="71"/>
        <v>6300</v>
      </c>
      <c r="T33" s="14">
        <f t="shared" si="72"/>
        <v>11636</v>
      </c>
      <c r="U33" s="14">
        <f t="shared" si="72"/>
        <v>17454</v>
      </c>
      <c r="V33" s="14">
        <f t="shared" si="73"/>
        <v>29091</v>
      </c>
      <c r="W33" s="14">
        <f t="shared" si="73"/>
        <v>43637</v>
      </c>
      <c r="X33" s="14">
        <f t="shared" si="74"/>
        <v>60541</v>
      </c>
      <c r="Y33" s="14">
        <f t="shared" si="74"/>
        <v>90811</v>
      </c>
      <c r="AA33" s="14">
        <f t="shared" si="33"/>
        <v>70000</v>
      </c>
      <c r="AB33" s="14">
        <f t="shared" si="34"/>
        <v>92365.000000000015</v>
      </c>
      <c r="AC33" s="14">
        <f t="shared" si="35"/>
        <v>4200000</v>
      </c>
      <c r="AD33" s="14">
        <f t="shared" si="36"/>
        <v>155173200.00000003</v>
      </c>
      <c r="AE33" s="14">
        <f t="shared" si="36"/>
        <v>257144160.00000006</v>
      </c>
      <c r="AF33" s="14">
        <f t="shared" si="36"/>
        <v>268782150</v>
      </c>
      <c r="AG33" s="14">
        <f t="shared" si="36"/>
        <v>401787750.00000012</v>
      </c>
      <c r="AH33" s="14">
        <f t="shared" si="36"/>
        <v>465519600.00000012</v>
      </c>
      <c r="AI33" s="14">
        <f t="shared" si="36"/>
        <v>501541950.00000012</v>
      </c>
      <c r="AJ33" s="14">
        <f t="shared" si="36"/>
        <v>599910675.00000012</v>
      </c>
      <c r="AM33" s="14">
        <v>27</v>
      </c>
      <c r="AN33" s="14">
        <v>740</v>
      </c>
      <c r="AO33" s="14">
        <f t="shared" si="12"/>
        <v>22863600000</v>
      </c>
      <c r="AR33" s="14">
        <v>28</v>
      </c>
      <c r="AS33" s="14">
        <f t="shared" si="1"/>
        <v>25</v>
      </c>
      <c r="AT33" s="18">
        <f t="shared" si="13"/>
        <v>3000</v>
      </c>
      <c r="AU33" s="18">
        <f t="shared" si="2"/>
        <v>30</v>
      </c>
      <c r="AV33" s="18">
        <f t="shared" si="14"/>
        <v>3300</v>
      </c>
      <c r="AW33" s="18">
        <f t="shared" si="15"/>
        <v>3180</v>
      </c>
      <c r="AX33" s="18">
        <f t="shared" si="16"/>
        <v>13737600</v>
      </c>
      <c r="BM33" s="14">
        <v>135</v>
      </c>
      <c r="BN33" s="22">
        <v>1</v>
      </c>
      <c r="BO33" s="18">
        <f>INT(SUMIFS($CI$6:$CI$1005,金币产出!$CA$6:$CA$1005,"&gt;"&amp;BM32,金币产出!$CA$6:$CA$1005,"&lt;="&amp;BM33)*$BE$4*BN33/500)*500</f>
        <v>177000</v>
      </c>
      <c r="BP33" s="18">
        <f t="shared" si="37"/>
        <v>1</v>
      </c>
      <c r="BQ33" s="18">
        <f t="shared" si="38"/>
        <v>177</v>
      </c>
      <c r="BS33" s="14">
        <v>28</v>
      </c>
      <c r="BT33" s="14">
        <f t="shared" si="4"/>
        <v>1</v>
      </c>
      <c r="BU33" s="14">
        <f t="shared" si="5"/>
        <v>1429.5</v>
      </c>
      <c r="BV33" s="14">
        <f t="shared" si="6"/>
        <v>1</v>
      </c>
      <c r="BW33" s="14">
        <f t="shared" si="7"/>
        <v>1514.5</v>
      </c>
      <c r="CA33" s="14">
        <v>28</v>
      </c>
      <c r="CB33" s="14">
        <f>节奏规划!J32</f>
        <v>0.01</v>
      </c>
      <c r="CC33" s="23">
        <v>1</v>
      </c>
      <c r="CD33" s="18">
        <f>INDEX($AX$6:$AX$1005,MATCH(金币产出!CA33,$AR$6:$AR$1005,1))</f>
        <v>13737600</v>
      </c>
      <c r="CE33" s="18">
        <f t="shared" si="17"/>
        <v>54950000</v>
      </c>
      <c r="CF33" s="18">
        <f t="shared" si="18"/>
        <v>192325</v>
      </c>
      <c r="CG33" s="18">
        <f t="shared" si="19"/>
        <v>109900</v>
      </c>
      <c r="CH33" s="18">
        <f t="shared" si="20"/>
        <v>137375</v>
      </c>
      <c r="CI33" s="18">
        <f t="shared" si="21"/>
        <v>54950</v>
      </c>
      <c r="CJ33" s="18">
        <f t="shared" si="22"/>
        <v>54950</v>
      </c>
      <c r="CK33" s="18">
        <f t="shared" si="23"/>
        <v>82425</v>
      </c>
      <c r="CL33" s="18">
        <f t="shared" si="24"/>
        <v>27475</v>
      </c>
      <c r="CM33" s="18">
        <f t="shared" si="25"/>
        <v>82425</v>
      </c>
      <c r="CN33" s="18">
        <f t="shared" si="26"/>
        <v>302225</v>
      </c>
      <c r="CP33" s="18">
        <f t="shared" si="27"/>
        <v>1648500</v>
      </c>
      <c r="CQ33" s="18">
        <f t="shared" si="28"/>
        <v>1</v>
      </c>
      <c r="CR33" s="18">
        <f t="shared" si="29"/>
        <v>1648.5</v>
      </c>
      <c r="CU33" s="14">
        <v>27</v>
      </c>
      <c r="CV33" s="14">
        <v>850</v>
      </c>
      <c r="CW33" s="18">
        <f t="shared" si="39"/>
        <v>75260068.400000006</v>
      </c>
      <c r="CX33" s="18">
        <f t="shared" si="40"/>
        <v>2</v>
      </c>
      <c r="CY33" s="18">
        <f t="shared" si="41"/>
        <v>75.3</v>
      </c>
      <c r="CZ33" s="18">
        <f t="shared" si="42"/>
        <v>2</v>
      </c>
      <c r="DA33" s="18">
        <f t="shared" si="43"/>
        <v>75.3</v>
      </c>
      <c r="DC33" s="14">
        <v>28</v>
      </c>
      <c r="DD33" s="14">
        <v>25</v>
      </c>
      <c r="DE33" s="14">
        <v>1</v>
      </c>
      <c r="DF33" s="14">
        <v>0</v>
      </c>
      <c r="DG33" s="19"/>
      <c r="DH33" s="14">
        <v>28</v>
      </c>
      <c r="DI33" s="14">
        <f t="shared" si="9"/>
        <v>99909</v>
      </c>
      <c r="DJ33" s="18">
        <f t="shared" si="30"/>
        <v>1</v>
      </c>
      <c r="DK33" s="18">
        <f t="shared" si="31"/>
        <v>99.91</v>
      </c>
    </row>
    <row r="34" spans="1:115" ht="16.5" x14ac:dyDescent="0.2">
      <c r="A34" s="14">
        <v>190</v>
      </c>
      <c r="B34" s="14">
        <v>85</v>
      </c>
      <c r="C34" s="18">
        <f>INDEX([1]新怪物属性!GG$5:GG$123,MATCH(A34,[1]新怪物属性!D$5:D$123,0))</f>
        <v>31.95</v>
      </c>
      <c r="D34" s="18">
        <f>INDEX([1]新怪物属性!GH$5:GH$123,MATCH(A34,[1]新怪物属性!D$5:D$123,0))</f>
        <v>24.45</v>
      </c>
      <c r="G34" s="14">
        <f t="shared" si="76"/>
        <v>4250</v>
      </c>
      <c r="H34" s="14">
        <f t="shared" si="76"/>
        <v>13247</v>
      </c>
      <c r="I34" s="14">
        <f t="shared" si="76"/>
        <v>6375</v>
      </c>
      <c r="J34" s="14">
        <f t="shared" si="76"/>
        <v>17662</v>
      </c>
      <c r="K34" s="14">
        <f t="shared" si="76"/>
        <v>44156</v>
      </c>
      <c r="L34" s="14">
        <f t="shared" si="76"/>
        <v>91892</v>
      </c>
      <c r="N34" s="14">
        <f t="shared" si="68"/>
        <v>3400</v>
      </c>
      <c r="O34" s="14">
        <f t="shared" si="69"/>
        <v>5100</v>
      </c>
      <c r="P34" s="14">
        <f t="shared" si="70"/>
        <v>10598</v>
      </c>
      <c r="Q34" s="14">
        <f t="shared" si="70"/>
        <v>15896</v>
      </c>
      <c r="R34" s="14">
        <f t="shared" si="71"/>
        <v>5100</v>
      </c>
      <c r="S34" s="14">
        <f t="shared" si="71"/>
        <v>7650</v>
      </c>
      <c r="T34" s="14">
        <f t="shared" si="72"/>
        <v>14130</v>
      </c>
      <c r="U34" s="14">
        <f t="shared" si="72"/>
        <v>21194</v>
      </c>
      <c r="V34" s="14">
        <f t="shared" si="73"/>
        <v>35325</v>
      </c>
      <c r="W34" s="14">
        <f t="shared" si="73"/>
        <v>52987</v>
      </c>
      <c r="X34" s="14">
        <f t="shared" si="74"/>
        <v>73514</v>
      </c>
      <c r="Y34" s="14">
        <f t="shared" si="74"/>
        <v>110270</v>
      </c>
      <c r="AA34" s="14">
        <f t="shared" si="33"/>
        <v>85000</v>
      </c>
      <c r="AB34" s="14">
        <f t="shared" si="34"/>
        <v>112157.50000000001</v>
      </c>
      <c r="AC34" s="14">
        <f t="shared" si="35"/>
        <v>5100000</v>
      </c>
      <c r="AD34" s="14">
        <f t="shared" si="36"/>
        <v>188424600.00000003</v>
      </c>
      <c r="AE34" s="14">
        <f t="shared" si="36"/>
        <v>312246480.00000006</v>
      </c>
      <c r="AF34" s="14">
        <f t="shared" si="36"/>
        <v>326378325.00000006</v>
      </c>
      <c r="AG34" s="14">
        <f t="shared" si="36"/>
        <v>487885125.00000012</v>
      </c>
      <c r="AH34" s="14">
        <f t="shared" si="36"/>
        <v>565273800.00000012</v>
      </c>
      <c r="AI34" s="14">
        <f t="shared" si="36"/>
        <v>609015225.00000012</v>
      </c>
      <c r="AJ34" s="14">
        <f t="shared" si="36"/>
        <v>728462962.50000012</v>
      </c>
      <c r="AM34" s="14">
        <v>28</v>
      </c>
      <c r="AN34" s="14">
        <v>760</v>
      </c>
      <c r="AO34" s="14">
        <f t="shared" si="12"/>
        <v>25890112500</v>
      </c>
      <c r="AR34" s="14">
        <v>29</v>
      </c>
      <c r="AS34" s="14">
        <f t="shared" si="1"/>
        <v>25</v>
      </c>
      <c r="AT34" s="18">
        <f t="shared" si="13"/>
        <v>3000</v>
      </c>
      <c r="AU34" s="18">
        <f t="shared" si="2"/>
        <v>30</v>
      </c>
      <c r="AV34" s="18">
        <f t="shared" si="14"/>
        <v>3300</v>
      </c>
      <c r="AW34" s="18">
        <f t="shared" si="15"/>
        <v>3240</v>
      </c>
      <c r="AX34" s="18">
        <f t="shared" si="16"/>
        <v>13996800</v>
      </c>
      <c r="BM34" s="14">
        <v>140</v>
      </c>
      <c r="BN34" s="22">
        <v>1</v>
      </c>
      <c r="BO34" s="18">
        <f>INT(SUMIFS($CI$6:$CI$1005,金币产出!$CA$6:$CA$1005,"&gt;"&amp;BM33,金币产出!$CA$6:$CA$1005,"&lt;="&amp;BM34)*$BE$4*BN34/500)*500</f>
        <v>208000</v>
      </c>
      <c r="BP34" s="18">
        <f t="shared" si="37"/>
        <v>1</v>
      </c>
      <c r="BQ34" s="18">
        <f t="shared" si="38"/>
        <v>208</v>
      </c>
      <c r="BS34" s="14">
        <v>29</v>
      </c>
      <c r="BT34" s="14">
        <f t="shared" si="4"/>
        <v>1</v>
      </c>
      <c r="BU34" s="14">
        <f t="shared" si="5"/>
        <v>1597.5</v>
      </c>
      <c r="BV34" s="14">
        <f t="shared" si="6"/>
        <v>1</v>
      </c>
      <c r="BW34" s="14">
        <f t="shared" si="7"/>
        <v>1636.5</v>
      </c>
      <c r="CA34" s="14">
        <v>29</v>
      </c>
      <c r="CB34" s="14">
        <f>节奏规划!J33</f>
        <v>0.01</v>
      </c>
      <c r="CC34" s="23">
        <v>1</v>
      </c>
      <c r="CD34" s="18">
        <f>INDEX($AX$6:$AX$1005,MATCH(金币产出!CA34,$AR$6:$AR$1005,1))</f>
        <v>13996800</v>
      </c>
      <c r="CE34" s="18">
        <f t="shared" si="17"/>
        <v>55987000</v>
      </c>
      <c r="CF34" s="18">
        <f t="shared" si="18"/>
        <v>195955</v>
      </c>
      <c r="CG34" s="18">
        <f t="shared" si="19"/>
        <v>111974</v>
      </c>
      <c r="CH34" s="18">
        <f t="shared" si="20"/>
        <v>139968</v>
      </c>
      <c r="CI34" s="18">
        <f t="shared" si="21"/>
        <v>55987</v>
      </c>
      <c r="CJ34" s="18">
        <f t="shared" si="22"/>
        <v>55987</v>
      </c>
      <c r="CK34" s="18">
        <f t="shared" si="23"/>
        <v>83981</v>
      </c>
      <c r="CL34" s="18">
        <f t="shared" si="24"/>
        <v>27994</v>
      </c>
      <c r="CM34" s="18">
        <f t="shared" si="25"/>
        <v>83981</v>
      </c>
      <c r="CN34" s="18">
        <f t="shared" si="26"/>
        <v>307929</v>
      </c>
      <c r="CP34" s="18">
        <f t="shared" si="27"/>
        <v>1679620</v>
      </c>
      <c r="CQ34" s="18">
        <f t="shared" si="28"/>
        <v>1</v>
      </c>
      <c r="CR34" s="18">
        <f t="shared" si="29"/>
        <v>1679.62</v>
      </c>
      <c r="CU34" s="14">
        <v>28</v>
      </c>
      <c r="CV34" s="14">
        <v>900</v>
      </c>
      <c r="CW34" s="18">
        <f t="shared" si="39"/>
        <v>84233631.300000012</v>
      </c>
      <c r="CX34" s="18">
        <f t="shared" si="40"/>
        <v>2</v>
      </c>
      <c r="CY34" s="18">
        <f t="shared" si="41"/>
        <v>84.2</v>
      </c>
      <c r="CZ34" s="18">
        <f t="shared" si="42"/>
        <v>2</v>
      </c>
      <c r="DA34" s="18">
        <f t="shared" si="43"/>
        <v>84.2</v>
      </c>
      <c r="DC34" s="14">
        <v>29</v>
      </c>
      <c r="DD34" s="14">
        <v>25</v>
      </c>
      <c r="DE34" s="14">
        <v>1</v>
      </c>
      <c r="DF34" s="14">
        <v>0</v>
      </c>
      <c r="DG34" s="19"/>
      <c r="DH34" s="14">
        <v>29</v>
      </c>
      <c r="DI34" s="14">
        <f t="shared" si="9"/>
        <v>101794</v>
      </c>
      <c r="DJ34" s="18">
        <f t="shared" si="30"/>
        <v>1</v>
      </c>
      <c r="DK34" s="18">
        <f t="shared" si="31"/>
        <v>101.79</v>
      </c>
    </row>
    <row r="35" spans="1:115" ht="16.5" x14ac:dyDescent="0.2">
      <c r="A35" s="14">
        <v>200</v>
      </c>
      <c r="B35" s="14">
        <v>100</v>
      </c>
      <c r="C35" s="18">
        <f>INDEX([1]新怪物属性!GG$5:GG$123,MATCH(A35,[1]新怪物属性!D$5:D$123,0))</f>
        <v>43.25</v>
      </c>
      <c r="D35" s="18">
        <f>INDEX([1]新怪物属性!GH$5:GH$123,MATCH(A35,[1]新怪物属性!D$5:D$123,0))</f>
        <v>35.75</v>
      </c>
      <c r="G35" s="14">
        <f t="shared" si="76"/>
        <v>5000</v>
      </c>
      <c r="H35" s="14">
        <f t="shared" si="76"/>
        <v>15584</v>
      </c>
      <c r="I35" s="14">
        <f t="shared" si="76"/>
        <v>7500</v>
      </c>
      <c r="J35" s="14">
        <f t="shared" si="76"/>
        <v>20779</v>
      </c>
      <c r="K35" s="14">
        <f t="shared" si="76"/>
        <v>51948</v>
      </c>
      <c r="L35" s="14">
        <f t="shared" si="76"/>
        <v>108108</v>
      </c>
      <c r="N35" s="14">
        <f t="shared" si="68"/>
        <v>4000</v>
      </c>
      <c r="O35" s="14">
        <f t="shared" si="69"/>
        <v>6000</v>
      </c>
      <c r="P35" s="14">
        <f t="shared" si="70"/>
        <v>12467</v>
      </c>
      <c r="Q35" s="14">
        <f t="shared" si="70"/>
        <v>18701</v>
      </c>
      <c r="R35" s="14">
        <f t="shared" si="71"/>
        <v>6000</v>
      </c>
      <c r="S35" s="14">
        <f t="shared" si="71"/>
        <v>9000</v>
      </c>
      <c r="T35" s="14">
        <f t="shared" si="72"/>
        <v>16623</v>
      </c>
      <c r="U35" s="14">
        <f t="shared" si="72"/>
        <v>24935</v>
      </c>
      <c r="V35" s="14">
        <f t="shared" si="73"/>
        <v>41558</v>
      </c>
      <c r="W35" s="14">
        <f t="shared" si="73"/>
        <v>62338</v>
      </c>
      <c r="X35" s="14">
        <f t="shared" si="74"/>
        <v>86486</v>
      </c>
      <c r="Y35" s="14">
        <f t="shared" si="74"/>
        <v>129730</v>
      </c>
      <c r="AA35" s="14">
        <f t="shared" si="33"/>
        <v>100000</v>
      </c>
      <c r="AB35" s="14">
        <f t="shared" si="34"/>
        <v>143250</v>
      </c>
      <c r="AC35" s="14">
        <f t="shared" si="35"/>
        <v>6000000</v>
      </c>
      <c r="AD35" s="14">
        <f t="shared" si="36"/>
        <v>240660000</v>
      </c>
      <c r="AE35" s="14">
        <f t="shared" si="36"/>
        <v>398808000</v>
      </c>
      <c r="AF35" s="14">
        <f t="shared" si="36"/>
        <v>416857500</v>
      </c>
      <c r="AG35" s="14">
        <f t="shared" si="36"/>
        <v>623137500</v>
      </c>
      <c r="AH35" s="14">
        <f t="shared" si="36"/>
        <v>721980000</v>
      </c>
      <c r="AI35" s="14">
        <f t="shared" si="36"/>
        <v>777847500</v>
      </c>
      <c r="AJ35" s="14">
        <f t="shared" si="36"/>
        <v>930408750</v>
      </c>
      <c r="AM35" s="14">
        <v>29</v>
      </c>
      <c r="AN35" s="14">
        <v>780</v>
      </c>
      <c r="AO35" s="14">
        <f t="shared" si="12"/>
        <v>27448500000</v>
      </c>
      <c r="AR35" s="14">
        <v>30</v>
      </c>
      <c r="AS35" s="14">
        <f t="shared" si="1"/>
        <v>30</v>
      </c>
      <c r="AT35" s="18">
        <f t="shared" si="13"/>
        <v>3300</v>
      </c>
      <c r="AU35" s="18">
        <f t="shared" si="2"/>
        <v>35</v>
      </c>
      <c r="AV35" s="18">
        <f t="shared" si="14"/>
        <v>3600</v>
      </c>
      <c r="AW35" s="18">
        <f t="shared" si="15"/>
        <v>3300</v>
      </c>
      <c r="AX35" s="18">
        <f t="shared" si="16"/>
        <v>14256000</v>
      </c>
      <c r="BM35" s="14">
        <v>145</v>
      </c>
      <c r="BN35" s="22">
        <v>1</v>
      </c>
      <c r="BO35" s="18">
        <f>INT(SUMIFS($CI$6:$CI$1005,金币产出!$CA$6:$CA$1005,"&gt;"&amp;BM34,金币产出!$CA$6:$CA$1005,"&lt;="&amp;BM35)*$BE$4*BN35/500)*500</f>
        <v>236000</v>
      </c>
      <c r="BP35" s="18">
        <f t="shared" si="37"/>
        <v>1</v>
      </c>
      <c r="BQ35" s="18">
        <f t="shared" si="38"/>
        <v>236</v>
      </c>
      <c r="BS35" s="14">
        <v>30</v>
      </c>
      <c r="BT35" s="14">
        <f t="shared" si="4"/>
        <v>1</v>
      </c>
      <c r="BU35" s="14">
        <f t="shared" si="5"/>
        <v>1561.5</v>
      </c>
      <c r="BV35" s="14">
        <f t="shared" si="6"/>
        <v>1</v>
      </c>
      <c r="BW35" s="14">
        <f t="shared" si="7"/>
        <v>1667.5</v>
      </c>
      <c r="CA35" s="14">
        <v>30</v>
      </c>
      <c r="CB35" s="14">
        <f>节奏规划!J34</f>
        <v>0.01</v>
      </c>
      <c r="CC35" s="23">
        <v>1</v>
      </c>
      <c r="CD35" s="18">
        <f>INDEX($AX$6:$AX$1005,MATCH(金币产出!CA35,$AR$6:$AR$1005,1))</f>
        <v>14256000</v>
      </c>
      <c r="CE35" s="18">
        <f t="shared" si="17"/>
        <v>57024000</v>
      </c>
      <c r="CF35" s="18">
        <f t="shared" si="18"/>
        <v>199584</v>
      </c>
      <c r="CG35" s="18">
        <f t="shared" si="19"/>
        <v>114048</v>
      </c>
      <c r="CH35" s="18">
        <f t="shared" si="20"/>
        <v>142560</v>
      </c>
      <c r="CI35" s="18">
        <f t="shared" si="21"/>
        <v>57024</v>
      </c>
      <c r="CJ35" s="18">
        <f t="shared" si="22"/>
        <v>57024</v>
      </c>
      <c r="CK35" s="18">
        <f t="shared" si="23"/>
        <v>85536</v>
      </c>
      <c r="CL35" s="18">
        <f t="shared" si="24"/>
        <v>28512</v>
      </c>
      <c r="CM35" s="18">
        <f t="shared" si="25"/>
        <v>85536</v>
      </c>
      <c r="CN35" s="18">
        <f t="shared" si="26"/>
        <v>313632</v>
      </c>
      <c r="CP35" s="18">
        <f t="shared" si="27"/>
        <v>1710720</v>
      </c>
      <c r="CQ35" s="18">
        <f t="shared" si="28"/>
        <v>1</v>
      </c>
      <c r="CR35" s="18">
        <f t="shared" si="29"/>
        <v>1710.72</v>
      </c>
      <c r="CU35" s="14">
        <v>29</v>
      </c>
      <c r="CV35" s="14">
        <v>950</v>
      </c>
      <c r="CW35" s="18">
        <f t="shared" si="39"/>
        <v>87660480.800000012</v>
      </c>
      <c r="CX35" s="18">
        <f t="shared" si="40"/>
        <v>2</v>
      </c>
      <c r="CY35" s="18">
        <f t="shared" si="41"/>
        <v>87.7</v>
      </c>
      <c r="CZ35" s="18">
        <f t="shared" si="42"/>
        <v>2</v>
      </c>
      <c r="DA35" s="18">
        <f t="shared" si="43"/>
        <v>87.7</v>
      </c>
      <c r="DC35" s="14">
        <v>30</v>
      </c>
      <c r="DD35" s="14">
        <v>25</v>
      </c>
      <c r="DE35" s="14">
        <v>1</v>
      </c>
      <c r="DF35" s="14">
        <v>0</v>
      </c>
      <c r="DG35" s="19"/>
      <c r="DH35" s="14">
        <v>30</v>
      </c>
      <c r="DI35" s="14">
        <f t="shared" si="9"/>
        <v>103680</v>
      </c>
      <c r="DJ35" s="18">
        <f t="shared" si="30"/>
        <v>1</v>
      </c>
      <c r="DK35" s="18">
        <f t="shared" si="31"/>
        <v>103.68</v>
      </c>
    </row>
    <row r="36" spans="1:115" ht="16.5" x14ac:dyDescent="0.2">
      <c r="A36" s="14">
        <v>210</v>
      </c>
      <c r="B36" s="14">
        <v>120</v>
      </c>
      <c r="C36" s="18">
        <f>INDEX([1]新怪物属性!GG$5:GG$123,MATCH(A36,[1]新怪物属性!D$5:D$123,0))</f>
        <v>43.25</v>
      </c>
      <c r="D36" s="18">
        <f>INDEX([1]新怪物属性!GH$5:GH$123,MATCH(A36,[1]新怪物属性!D$5:D$123,0))</f>
        <v>35.75</v>
      </c>
      <c r="G36" s="14">
        <f t="shared" si="76"/>
        <v>6000</v>
      </c>
      <c r="H36" s="14">
        <f t="shared" si="76"/>
        <v>18701</v>
      </c>
      <c r="I36" s="14">
        <f t="shared" si="76"/>
        <v>9000</v>
      </c>
      <c r="J36" s="14">
        <f t="shared" si="76"/>
        <v>24935</v>
      </c>
      <c r="K36" s="14">
        <f t="shared" si="76"/>
        <v>62338</v>
      </c>
      <c r="L36" s="14">
        <f t="shared" si="76"/>
        <v>129730</v>
      </c>
      <c r="N36" s="14">
        <f t="shared" si="68"/>
        <v>4800</v>
      </c>
      <c r="O36" s="14">
        <f t="shared" si="69"/>
        <v>7200</v>
      </c>
      <c r="P36" s="14">
        <f t="shared" si="70"/>
        <v>14961</v>
      </c>
      <c r="Q36" s="14">
        <f t="shared" si="70"/>
        <v>22441</v>
      </c>
      <c r="R36" s="14">
        <f t="shared" si="71"/>
        <v>7200</v>
      </c>
      <c r="S36" s="14">
        <f t="shared" si="71"/>
        <v>10800</v>
      </c>
      <c r="T36" s="14">
        <f t="shared" si="72"/>
        <v>19948</v>
      </c>
      <c r="U36" s="14">
        <f t="shared" si="72"/>
        <v>29922</v>
      </c>
      <c r="V36" s="14">
        <f t="shared" si="73"/>
        <v>49870</v>
      </c>
      <c r="W36" s="14">
        <f t="shared" si="73"/>
        <v>74806</v>
      </c>
      <c r="X36" s="14">
        <f t="shared" si="74"/>
        <v>103784</v>
      </c>
      <c r="Y36" s="14">
        <f t="shared" si="74"/>
        <v>155676</v>
      </c>
      <c r="AA36" s="14">
        <f t="shared" si="33"/>
        <v>120000</v>
      </c>
      <c r="AB36" s="14">
        <f t="shared" si="34"/>
        <v>171900</v>
      </c>
      <c r="AC36" s="14">
        <f t="shared" si="35"/>
        <v>7200000</v>
      </c>
      <c r="AD36" s="14">
        <f t="shared" si="36"/>
        <v>288792000</v>
      </c>
      <c r="AE36" s="14">
        <f t="shared" si="36"/>
        <v>478569600</v>
      </c>
      <c r="AF36" s="14">
        <f t="shared" si="36"/>
        <v>500229000</v>
      </c>
      <c r="AG36" s="14">
        <f t="shared" si="36"/>
        <v>747765000</v>
      </c>
      <c r="AH36" s="14">
        <f t="shared" si="36"/>
        <v>866376000</v>
      </c>
      <c r="AI36" s="14">
        <f t="shared" si="36"/>
        <v>933417000</v>
      </c>
      <c r="AJ36" s="14">
        <f t="shared" si="36"/>
        <v>1116490500</v>
      </c>
      <c r="AM36" s="14">
        <v>30</v>
      </c>
      <c r="AN36" s="14">
        <v>800</v>
      </c>
      <c r="AO36" s="14">
        <f t="shared" si="12"/>
        <v>29483212500</v>
      </c>
      <c r="AR36" s="14">
        <v>31</v>
      </c>
      <c r="AS36" s="14">
        <f t="shared" si="1"/>
        <v>30</v>
      </c>
      <c r="AT36" s="18">
        <f t="shared" si="13"/>
        <v>3300</v>
      </c>
      <c r="AU36" s="18">
        <f t="shared" si="2"/>
        <v>35</v>
      </c>
      <c r="AV36" s="18">
        <f t="shared" si="14"/>
        <v>3600</v>
      </c>
      <c r="AW36" s="18">
        <f t="shared" si="15"/>
        <v>3360</v>
      </c>
      <c r="AX36" s="18">
        <f t="shared" si="16"/>
        <v>14515200</v>
      </c>
      <c r="BM36" s="14">
        <v>150</v>
      </c>
      <c r="BN36" s="22">
        <v>1</v>
      </c>
      <c r="BO36" s="18">
        <f>INT(SUMIFS($CI$6:$CI$1005,金币产出!$CA$6:$CA$1005,"&gt;"&amp;BM35,金币产出!$CA$6:$CA$1005,"&lt;="&amp;BM36)*$BE$4*BN36/500)*500</f>
        <v>262500</v>
      </c>
      <c r="BP36" s="18">
        <f t="shared" si="37"/>
        <v>1</v>
      </c>
      <c r="BQ36" s="18">
        <f t="shared" si="38"/>
        <v>262.5</v>
      </c>
      <c r="BS36" s="14">
        <v>31</v>
      </c>
      <c r="BT36" s="14">
        <f t="shared" si="4"/>
        <v>1</v>
      </c>
      <c r="BU36" s="14">
        <f t="shared" si="5"/>
        <v>1743.5</v>
      </c>
      <c r="BV36" s="14">
        <f t="shared" si="6"/>
        <v>1</v>
      </c>
      <c r="BW36" s="14">
        <f t="shared" si="7"/>
        <v>1800</v>
      </c>
      <c r="CA36" s="14">
        <v>31</v>
      </c>
      <c r="CB36" s="14">
        <f>节奏规划!J35</f>
        <v>0.01</v>
      </c>
      <c r="CC36" s="23">
        <v>1</v>
      </c>
      <c r="CD36" s="18">
        <f>INDEX($AX$6:$AX$1005,MATCH(金币产出!CA36,$AR$6:$AR$1005,1))</f>
        <v>14515200</v>
      </c>
      <c r="CE36" s="18">
        <f t="shared" si="17"/>
        <v>58060500</v>
      </c>
      <c r="CF36" s="18">
        <f t="shared" si="18"/>
        <v>203212</v>
      </c>
      <c r="CG36" s="18">
        <f t="shared" si="19"/>
        <v>116121</v>
      </c>
      <c r="CH36" s="18">
        <f t="shared" si="20"/>
        <v>145151</v>
      </c>
      <c r="CI36" s="18">
        <f t="shared" si="21"/>
        <v>58061</v>
      </c>
      <c r="CJ36" s="18">
        <f t="shared" si="22"/>
        <v>58061</v>
      </c>
      <c r="CK36" s="18">
        <f t="shared" si="23"/>
        <v>87091</v>
      </c>
      <c r="CL36" s="18">
        <f t="shared" si="24"/>
        <v>29030</v>
      </c>
      <c r="CM36" s="18">
        <f t="shared" si="25"/>
        <v>87091</v>
      </c>
      <c r="CN36" s="18">
        <f t="shared" si="26"/>
        <v>319334</v>
      </c>
      <c r="CP36" s="18">
        <f t="shared" si="27"/>
        <v>1741820</v>
      </c>
      <c r="CQ36" s="18">
        <f t="shared" si="28"/>
        <v>1</v>
      </c>
      <c r="CR36" s="18">
        <f t="shared" si="29"/>
        <v>1741.82</v>
      </c>
      <c r="CU36" s="14">
        <v>30</v>
      </c>
      <c r="CV36" s="14">
        <v>1000</v>
      </c>
      <c r="CW36" s="18">
        <f t="shared" si="39"/>
        <v>91017406.400000006</v>
      </c>
      <c r="CX36" s="18">
        <f t="shared" si="40"/>
        <v>2</v>
      </c>
      <c r="CY36" s="18">
        <f t="shared" si="41"/>
        <v>91</v>
      </c>
      <c r="CZ36" s="18">
        <f t="shared" si="42"/>
        <v>2</v>
      </c>
      <c r="DA36" s="18">
        <f t="shared" si="43"/>
        <v>91</v>
      </c>
      <c r="DC36" s="14">
        <v>31</v>
      </c>
      <c r="DD36" s="14">
        <v>30</v>
      </c>
      <c r="DE36" s="14">
        <v>1</v>
      </c>
      <c r="DF36" s="14">
        <v>0</v>
      </c>
      <c r="DG36" s="19"/>
      <c r="DH36" s="14">
        <v>31</v>
      </c>
      <c r="DI36" s="14">
        <f t="shared" si="9"/>
        <v>105564</v>
      </c>
      <c r="DJ36" s="18">
        <f t="shared" si="30"/>
        <v>1</v>
      </c>
      <c r="DK36" s="18">
        <f t="shared" si="31"/>
        <v>105.56</v>
      </c>
    </row>
    <row r="37" spans="1:115" ht="16.5" x14ac:dyDescent="0.2">
      <c r="A37" s="14">
        <v>220</v>
      </c>
      <c r="B37" s="14">
        <v>140</v>
      </c>
      <c r="C37" s="18">
        <f>INDEX([1]新怪物属性!GG$5:GG$123,MATCH(A37,[1]新怪物属性!D$5:D$123,0))</f>
        <v>43.25</v>
      </c>
      <c r="D37" s="18">
        <f>INDEX([1]新怪物属性!GH$5:GH$123,MATCH(A37,[1]新怪物属性!D$5:D$123,0))</f>
        <v>35.75</v>
      </c>
      <c r="G37" s="14">
        <f t="shared" ref="G37:L46" si="77">ROUND($G$2*$B37*G$4/G$3,0)</f>
        <v>7000</v>
      </c>
      <c r="H37" s="14">
        <f t="shared" si="77"/>
        <v>21818</v>
      </c>
      <c r="I37" s="14">
        <f t="shared" si="77"/>
        <v>10500</v>
      </c>
      <c r="J37" s="14">
        <f t="shared" si="77"/>
        <v>29091</v>
      </c>
      <c r="K37" s="14">
        <f t="shared" si="77"/>
        <v>72727</v>
      </c>
      <c r="L37" s="14">
        <f t="shared" si="77"/>
        <v>151351</v>
      </c>
      <c r="N37" s="14">
        <f t="shared" si="68"/>
        <v>5600</v>
      </c>
      <c r="O37" s="14">
        <f t="shared" si="69"/>
        <v>8400</v>
      </c>
      <c r="P37" s="14">
        <f t="shared" si="70"/>
        <v>17454</v>
      </c>
      <c r="Q37" s="14">
        <f t="shared" si="70"/>
        <v>26182</v>
      </c>
      <c r="R37" s="14">
        <f t="shared" si="71"/>
        <v>8400</v>
      </c>
      <c r="S37" s="14">
        <f t="shared" si="71"/>
        <v>12600</v>
      </c>
      <c r="T37" s="14">
        <f t="shared" si="72"/>
        <v>23273</v>
      </c>
      <c r="U37" s="14">
        <f t="shared" si="72"/>
        <v>34909</v>
      </c>
      <c r="V37" s="14">
        <f t="shared" si="73"/>
        <v>58182</v>
      </c>
      <c r="W37" s="14">
        <f t="shared" si="73"/>
        <v>87272</v>
      </c>
      <c r="X37" s="14">
        <f t="shared" si="74"/>
        <v>121081</v>
      </c>
      <c r="Y37" s="14">
        <f t="shared" si="74"/>
        <v>181621</v>
      </c>
      <c r="AA37" s="14">
        <f t="shared" si="33"/>
        <v>140000</v>
      </c>
      <c r="AB37" s="14">
        <f t="shared" si="34"/>
        <v>200550.00000000003</v>
      </c>
      <c r="AC37" s="14">
        <f t="shared" si="35"/>
        <v>8400000</v>
      </c>
      <c r="AD37" s="14">
        <f t="shared" si="36"/>
        <v>336924000.00000006</v>
      </c>
      <c r="AE37" s="14">
        <f t="shared" si="36"/>
        <v>558331200.00000012</v>
      </c>
      <c r="AF37" s="14">
        <f t="shared" si="36"/>
        <v>583600500</v>
      </c>
      <c r="AG37" s="14">
        <f t="shared" si="36"/>
        <v>872392500.00000024</v>
      </c>
      <c r="AH37" s="14">
        <f t="shared" si="36"/>
        <v>1010772000.0000002</v>
      </c>
      <c r="AI37" s="14">
        <f t="shared" si="36"/>
        <v>1088986500.0000002</v>
      </c>
      <c r="AJ37" s="14">
        <f t="shared" si="36"/>
        <v>1302572250.0000002</v>
      </c>
      <c r="AM37" s="14">
        <v>31</v>
      </c>
      <c r="AN37" s="14">
        <v>810</v>
      </c>
      <c r="AO37" s="14">
        <f t="shared" si="12"/>
        <v>30042187500</v>
      </c>
      <c r="AR37" s="14">
        <v>32</v>
      </c>
      <c r="AS37" s="14">
        <f t="shared" si="1"/>
        <v>30</v>
      </c>
      <c r="AT37" s="18">
        <f t="shared" si="13"/>
        <v>3300</v>
      </c>
      <c r="AU37" s="18">
        <f t="shared" si="2"/>
        <v>35</v>
      </c>
      <c r="AV37" s="18">
        <f t="shared" si="14"/>
        <v>3600</v>
      </c>
      <c r="AW37" s="18">
        <f t="shared" si="15"/>
        <v>3420</v>
      </c>
      <c r="AX37" s="18">
        <f t="shared" si="16"/>
        <v>14774400</v>
      </c>
      <c r="BM37" s="14">
        <v>155</v>
      </c>
      <c r="BN37" s="22">
        <v>1</v>
      </c>
      <c r="BO37" s="18">
        <f>INT(SUMIFS($CI$6:$CI$1005,金币产出!$CA$6:$CA$1005,"&gt;"&amp;BM36,金币产出!$CA$6:$CA$1005,"&lt;="&amp;BM37)*$BE$4*BN37/500)*500</f>
        <v>294000</v>
      </c>
      <c r="BP37" s="18">
        <f t="shared" si="37"/>
        <v>1</v>
      </c>
      <c r="BQ37" s="18">
        <f t="shared" si="38"/>
        <v>294</v>
      </c>
      <c r="BS37" s="14">
        <v>32</v>
      </c>
      <c r="BT37" s="14">
        <f t="shared" si="4"/>
        <v>1</v>
      </c>
      <c r="BU37" s="14">
        <f t="shared" si="5"/>
        <v>1857</v>
      </c>
      <c r="BV37" s="14">
        <f t="shared" si="6"/>
        <v>1</v>
      </c>
      <c r="BW37" s="14">
        <f t="shared" si="7"/>
        <v>1913.5</v>
      </c>
      <c r="CA37" s="14">
        <v>32</v>
      </c>
      <c r="CB37" s="14">
        <f>节奏规划!J36</f>
        <v>0.01</v>
      </c>
      <c r="CC37" s="23">
        <v>1</v>
      </c>
      <c r="CD37" s="18">
        <f>INDEX($AX$6:$AX$1005,MATCH(金币产出!CA37,$AR$6:$AR$1005,1))</f>
        <v>14774400</v>
      </c>
      <c r="CE37" s="18">
        <f t="shared" si="17"/>
        <v>59097500</v>
      </c>
      <c r="CF37" s="18">
        <f t="shared" si="18"/>
        <v>206841</v>
      </c>
      <c r="CG37" s="18">
        <f t="shared" si="19"/>
        <v>118195</v>
      </c>
      <c r="CH37" s="18">
        <f t="shared" si="20"/>
        <v>147744</v>
      </c>
      <c r="CI37" s="18">
        <f t="shared" si="21"/>
        <v>59098</v>
      </c>
      <c r="CJ37" s="18">
        <f t="shared" si="22"/>
        <v>59098</v>
      </c>
      <c r="CK37" s="18">
        <f t="shared" si="23"/>
        <v>88646</v>
      </c>
      <c r="CL37" s="18">
        <f t="shared" si="24"/>
        <v>29549</v>
      </c>
      <c r="CM37" s="18">
        <f t="shared" si="25"/>
        <v>88646</v>
      </c>
      <c r="CN37" s="18">
        <f t="shared" si="26"/>
        <v>325037</v>
      </c>
      <c r="CP37" s="18">
        <f t="shared" si="27"/>
        <v>1772920</v>
      </c>
      <c r="CQ37" s="18">
        <f t="shared" si="28"/>
        <v>1</v>
      </c>
      <c r="CR37" s="18">
        <f t="shared" si="29"/>
        <v>1772.92</v>
      </c>
      <c r="DC37" s="14">
        <v>32</v>
      </c>
      <c r="DD37" s="14">
        <v>30</v>
      </c>
      <c r="DE37" s="14">
        <v>1</v>
      </c>
      <c r="DF37" s="14">
        <v>0</v>
      </c>
      <c r="DG37" s="19"/>
      <c r="DH37" s="14">
        <v>32</v>
      </c>
      <c r="DI37" s="14">
        <f t="shared" si="9"/>
        <v>107450</v>
      </c>
      <c r="DJ37" s="18">
        <f t="shared" si="30"/>
        <v>1</v>
      </c>
      <c r="DK37" s="18">
        <f t="shared" si="31"/>
        <v>107.45</v>
      </c>
    </row>
    <row r="38" spans="1:115" ht="16.5" x14ac:dyDescent="0.2">
      <c r="A38" s="14">
        <v>230</v>
      </c>
      <c r="B38" s="14">
        <v>160</v>
      </c>
      <c r="C38" s="18">
        <f>INDEX([1]新怪物属性!GG$5:GG$123,MATCH(A38,[1]新怪物属性!D$5:D$123,0))</f>
        <v>48.9</v>
      </c>
      <c r="D38" s="18">
        <f>INDEX([1]新怪物属性!GH$5:GH$123,MATCH(A38,[1]新怪物属性!D$5:D$123,0))</f>
        <v>41.4</v>
      </c>
      <c r="G38" s="14">
        <f t="shared" si="77"/>
        <v>8000</v>
      </c>
      <c r="H38" s="14">
        <f t="shared" si="77"/>
        <v>24935</v>
      </c>
      <c r="I38" s="14">
        <f t="shared" si="77"/>
        <v>12000</v>
      </c>
      <c r="J38" s="14">
        <f t="shared" si="77"/>
        <v>33247</v>
      </c>
      <c r="K38" s="14">
        <f t="shared" si="77"/>
        <v>83117</v>
      </c>
      <c r="L38" s="14">
        <f t="shared" si="77"/>
        <v>172973</v>
      </c>
      <c r="N38" s="14">
        <f t="shared" si="68"/>
        <v>6400</v>
      </c>
      <c r="O38" s="14">
        <f t="shared" si="69"/>
        <v>9600</v>
      </c>
      <c r="P38" s="14">
        <f t="shared" si="70"/>
        <v>19948</v>
      </c>
      <c r="Q38" s="14">
        <f t="shared" si="70"/>
        <v>29922</v>
      </c>
      <c r="R38" s="14">
        <f t="shared" si="71"/>
        <v>9600</v>
      </c>
      <c r="S38" s="14">
        <f t="shared" si="71"/>
        <v>14400</v>
      </c>
      <c r="T38" s="14">
        <f t="shared" si="72"/>
        <v>26598</v>
      </c>
      <c r="U38" s="14">
        <f t="shared" si="72"/>
        <v>39896</v>
      </c>
      <c r="V38" s="14">
        <f t="shared" si="73"/>
        <v>66494</v>
      </c>
      <c r="W38" s="14">
        <f t="shared" si="73"/>
        <v>99740</v>
      </c>
      <c r="X38" s="14">
        <f t="shared" si="74"/>
        <v>138378</v>
      </c>
      <c r="Y38" s="14">
        <f t="shared" si="74"/>
        <v>207568</v>
      </c>
      <c r="AA38" s="14">
        <f t="shared" si="33"/>
        <v>160000</v>
      </c>
      <c r="AB38" s="14">
        <f t="shared" si="34"/>
        <v>238239.99999999997</v>
      </c>
      <c r="AC38" s="14">
        <f t="shared" si="35"/>
        <v>9600000</v>
      </c>
      <c r="AD38" s="14">
        <f t="shared" si="36"/>
        <v>400243199.99999994</v>
      </c>
      <c r="AE38" s="14">
        <f t="shared" si="36"/>
        <v>663260159.99999988</v>
      </c>
      <c r="AF38" s="14">
        <f t="shared" si="36"/>
        <v>693278399.99999988</v>
      </c>
      <c r="AG38" s="14">
        <f t="shared" si="36"/>
        <v>1036343999.9999998</v>
      </c>
      <c r="AH38" s="14">
        <f t="shared" si="36"/>
        <v>1200729599.9999998</v>
      </c>
      <c r="AI38" s="14">
        <f t="shared" si="36"/>
        <v>1293643199.9999998</v>
      </c>
      <c r="AJ38" s="14">
        <f t="shared" si="36"/>
        <v>1547368799.9999995</v>
      </c>
      <c r="AM38" s="14">
        <v>32</v>
      </c>
      <c r="AN38" s="14">
        <v>820</v>
      </c>
      <c r="AO38" s="14">
        <f t="shared" si="12"/>
        <v>30816487500</v>
      </c>
      <c r="AR38" s="14">
        <v>33</v>
      </c>
      <c r="AS38" s="14">
        <f t="shared" si="1"/>
        <v>30</v>
      </c>
      <c r="AT38" s="18">
        <f t="shared" si="13"/>
        <v>3300</v>
      </c>
      <c r="AU38" s="18">
        <f t="shared" si="2"/>
        <v>35</v>
      </c>
      <c r="AV38" s="18">
        <f t="shared" si="14"/>
        <v>3600</v>
      </c>
      <c r="AW38" s="18">
        <f t="shared" si="15"/>
        <v>3480</v>
      </c>
      <c r="AX38" s="18">
        <f t="shared" si="16"/>
        <v>15033600</v>
      </c>
      <c r="BM38" s="14">
        <v>160</v>
      </c>
      <c r="BN38" s="22">
        <v>1</v>
      </c>
      <c r="BO38" s="18">
        <f>INT(SUMIFS($CI$6:$CI$1005,金币产出!$CA$6:$CA$1005,"&gt;"&amp;BM37,金币产出!$CA$6:$CA$1005,"&lt;="&amp;BM38)*$BE$4*BN38/500)*500</f>
        <v>311000</v>
      </c>
      <c r="BP38" s="18">
        <f t="shared" si="37"/>
        <v>1</v>
      </c>
      <c r="BQ38" s="18">
        <f t="shared" si="38"/>
        <v>311</v>
      </c>
      <c r="BS38" s="14">
        <v>33</v>
      </c>
      <c r="BT38" s="14">
        <f t="shared" ref="BT38:BT69" si="78">INDEX(BP$7:BP$206,($BS38-1)*2+1)</f>
        <v>1</v>
      </c>
      <c r="BU38" s="14">
        <f t="shared" ref="BU38:BU69" si="79">INDEX(BQ$7:BQ$206,($BS38-1)*2+1)</f>
        <v>2010</v>
      </c>
      <c r="BV38" s="14">
        <f t="shared" ref="BV38:BV69" si="80">INDEX(BP$7:BP$206,($BS38-1)*2+2)</f>
        <v>1</v>
      </c>
      <c r="BW38" s="14">
        <f t="shared" ref="BW38:BW69" si="81">INDEX(BQ$7:BQ$206,($BS38-1)*2+2)</f>
        <v>2084</v>
      </c>
      <c r="CA38" s="14">
        <v>33</v>
      </c>
      <c r="CB38" s="14">
        <f>节奏规划!J37</f>
        <v>0.01</v>
      </c>
      <c r="CC38" s="23">
        <v>1</v>
      </c>
      <c r="CD38" s="18">
        <f>INDEX($AX$6:$AX$1005,MATCH(金币产出!CA38,$AR$6:$AR$1005,1))</f>
        <v>15033600</v>
      </c>
      <c r="CE38" s="18">
        <f t="shared" si="17"/>
        <v>60134000</v>
      </c>
      <c r="CF38" s="18">
        <f t="shared" si="18"/>
        <v>210469</v>
      </c>
      <c r="CG38" s="18">
        <f t="shared" si="19"/>
        <v>120268</v>
      </c>
      <c r="CH38" s="18">
        <f t="shared" si="20"/>
        <v>150335</v>
      </c>
      <c r="CI38" s="18">
        <f t="shared" si="21"/>
        <v>60134</v>
      </c>
      <c r="CJ38" s="18">
        <f t="shared" si="22"/>
        <v>60134</v>
      </c>
      <c r="CK38" s="18">
        <f t="shared" si="23"/>
        <v>90201</v>
      </c>
      <c r="CL38" s="18">
        <f t="shared" si="24"/>
        <v>30067</v>
      </c>
      <c r="CM38" s="18">
        <f t="shared" si="25"/>
        <v>90201</v>
      </c>
      <c r="CN38" s="18">
        <f t="shared" si="26"/>
        <v>330737</v>
      </c>
      <c r="CP38" s="18">
        <f t="shared" si="27"/>
        <v>1804020</v>
      </c>
      <c r="CQ38" s="18">
        <f t="shared" si="28"/>
        <v>1</v>
      </c>
      <c r="CR38" s="18">
        <f t="shared" si="29"/>
        <v>1804.02</v>
      </c>
      <c r="DC38" s="14">
        <v>33</v>
      </c>
      <c r="DD38" s="14">
        <v>30</v>
      </c>
      <c r="DE38" s="14">
        <v>1</v>
      </c>
      <c r="DF38" s="14">
        <v>0</v>
      </c>
      <c r="DG38" s="19"/>
      <c r="DH38" s="14">
        <v>33</v>
      </c>
      <c r="DI38" s="14">
        <f t="shared" ref="DI38:DI70" si="82">INT(CG38/CB38*$DC$3)</f>
        <v>109334</v>
      </c>
      <c r="DJ38" s="18">
        <f t="shared" si="30"/>
        <v>1</v>
      </c>
      <c r="DK38" s="18">
        <f t="shared" si="31"/>
        <v>109.33</v>
      </c>
    </row>
    <row r="39" spans="1:115" ht="16.5" x14ac:dyDescent="0.2">
      <c r="A39" s="14">
        <v>240</v>
      </c>
      <c r="B39" s="14">
        <v>180</v>
      </c>
      <c r="C39" s="18">
        <f>INDEX([1]新怪物属性!GG$5:GG$123,MATCH(A39,[1]新怪物属性!D$5:D$123,0))</f>
        <v>59.55</v>
      </c>
      <c r="D39" s="18">
        <f>INDEX([1]新怪物属性!GH$5:GH$123,MATCH(A39,[1]新怪物属性!D$5:D$123,0))</f>
        <v>49.55</v>
      </c>
      <c r="G39" s="14">
        <f t="shared" si="77"/>
        <v>9000</v>
      </c>
      <c r="H39" s="14">
        <f t="shared" si="77"/>
        <v>28052</v>
      </c>
      <c r="I39" s="14">
        <f t="shared" si="77"/>
        <v>13500</v>
      </c>
      <c r="J39" s="14">
        <f t="shared" si="77"/>
        <v>37403</v>
      </c>
      <c r="K39" s="14">
        <f t="shared" si="77"/>
        <v>93506</v>
      </c>
      <c r="L39" s="14">
        <f t="shared" si="77"/>
        <v>194595</v>
      </c>
      <c r="N39" s="14">
        <f t="shared" si="68"/>
        <v>7200</v>
      </c>
      <c r="O39" s="14">
        <f t="shared" si="69"/>
        <v>10800</v>
      </c>
      <c r="P39" s="14">
        <f t="shared" si="70"/>
        <v>22442</v>
      </c>
      <c r="Q39" s="14">
        <f t="shared" si="70"/>
        <v>33662</v>
      </c>
      <c r="R39" s="14">
        <f t="shared" si="71"/>
        <v>10800</v>
      </c>
      <c r="S39" s="14">
        <f t="shared" si="71"/>
        <v>16200</v>
      </c>
      <c r="T39" s="14">
        <f t="shared" si="72"/>
        <v>29922</v>
      </c>
      <c r="U39" s="14">
        <f t="shared" si="72"/>
        <v>44884</v>
      </c>
      <c r="V39" s="14">
        <f t="shared" si="73"/>
        <v>74805</v>
      </c>
      <c r="W39" s="14">
        <f t="shared" si="73"/>
        <v>112207</v>
      </c>
      <c r="X39" s="14">
        <f t="shared" si="74"/>
        <v>155676</v>
      </c>
      <c r="Y39" s="14">
        <f t="shared" si="74"/>
        <v>233514</v>
      </c>
      <c r="AA39" s="14">
        <f t="shared" si="33"/>
        <v>180000</v>
      </c>
      <c r="AB39" s="14">
        <f t="shared" si="34"/>
        <v>287190</v>
      </c>
      <c r="AC39" s="14">
        <f t="shared" si="35"/>
        <v>10800000</v>
      </c>
      <c r="AD39" s="14">
        <f t="shared" si="36"/>
        <v>482479200</v>
      </c>
      <c r="AE39" s="14">
        <f t="shared" si="36"/>
        <v>799536960</v>
      </c>
      <c r="AF39" s="14">
        <f t="shared" si="36"/>
        <v>835722900</v>
      </c>
      <c r="AG39" s="14">
        <f t="shared" si="36"/>
        <v>1249276500</v>
      </c>
      <c r="AH39" s="14">
        <f t="shared" si="36"/>
        <v>1447437600</v>
      </c>
      <c r="AI39" s="14">
        <f t="shared" si="36"/>
        <v>1559441700</v>
      </c>
      <c r="AJ39" s="14">
        <f t="shared" si="36"/>
        <v>1865299050</v>
      </c>
      <c r="AM39" s="14">
        <v>33</v>
      </c>
      <c r="AN39" s="14">
        <v>830</v>
      </c>
      <c r="AO39" s="14">
        <f t="shared" ref="AO39:AO56" si="83">INDEX($AG$7:$AG$90,MATCH(AN39,$A$7:$A$90,1))</f>
        <v>31600575000</v>
      </c>
      <c r="AR39" s="14">
        <v>34</v>
      </c>
      <c r="AS39" s="14">
        <f t="shared" si="1"/>
        <v>30</v>
      </c>
      <c r="AT39" s="18">
        <f t="shared" si="13"/>
        <v>3300</v>
      </c>
      <c r="AU39" s="18">
        <f t="shared" si="2"/>
        <v>35</v>
      </c>
      <c r="AV39" s="18">
        <f t="shared" si="14"/>
        <v>3600</v>
      </c>
      <c r="AW39" s="18">
        <f t="shared" si="15"/>
        <v>3540</v>
      </c>
      <c r="AX39" s="18">
        <f t="shared" si="16"/>
        <v>15292800</v>
      </c>
      <c r="BM39" s="14">
        <v>165</v>
      </c>
      <c r="BN39" s="22">
        <v>1</v>
      </c>
      <c r="BO39" s="18">
        <f>INT(SUMIFS($CI$6:$CI$1005,金币产出!$CA$6:$CA$1005,"&gt;"&amp;BM38,金币产出!$CA$6:$CA$1005,"&lt;="&amp;BM39)*$BE$4*BN39/500)*500</f>
        <v>273500</v>
      </c>
      <c r="BP39" s="18">
        <f t="shared" si="37"/>
        <v>1</v>
      </c>
      <c r="BQ39" s="18">
        <f t="shared" si="38"/>
        <v>273.5</v>
      </c>
      <c r="BS39" s="14">
        <v>34</v>
      </c>
      <c r="BT39" s="14">
        <f t="shared" si="78"/>
        <v>1</v>
      </c>
      <c r="BU39" s="14">
        <f t="shared" si="79"/>
        <v>2004.5</v>
      </c>
      <c r="BV39" s="14">
        <f t="shared" si="80"/>
        <v>1</v>
      </c>
      <c r="BW39" s="14">
        <f t="shared" si="81"/>
        <v>2113.5</v>
      </c>
      <c r="CA39" s="14">
        <v>34</v>
      </c>
      <c r="CB39" s="14">
        <f>节奏规划!J38</f>
        <v>0.01</v>
      </c>
      <c r="CC39" s="23">
        <v>1</v>
      </c>
      <c r="CD39" s="18">
        <f>INDEX($AX$6:$AX$1005,MATCH(金币产出!CA39,$AR$6:$AR$1005,1))</f>
        <v>15292800</v>
      </c>
      <c r="CE39" s="18">
        <f t="shared" si="17"/>
        <v>61171000</v>
      </c>
      <c r="CF39" s="18">
        <f t="shared" si="18"/>
        <v>214099</v>
      </c>
      <c r="CG39" s="18">
        <f t="shared" si="19"/>
        <v>122342</v>
      </c>
      <c r="CH39" s="18">
        <f t="shared" si="20"/>
        <v>152928</v>
      </c>
      <c r="CI39" s="18">
        <f t="shared" si="21"/>
        <v>61171</v>
      </c>
      <c r="CJ39" s="18">
        <f t="shared" si="22"/>
        <v>61171</v>
      </c>
      <c r="CK39" s="18">
        <f t="shared" si="23"/>
        <v>91757</v>
      </c>
      <c r="CL39" s="18">
        <f t="shared" si="24"/>
        <v>30586</v>
      </c>
      <c r="CM39" s="18">
        <f t="shared" si="25"/>
        <v>91757</v>
      </c>
      <c r="CN39" s="18">
        <f t="shared" si="26"/>
        <v>336441</v>
      </c>
      <c r="CP39" s="18">
        <f t="shared" si="27"/>
        <v>1835140</v>
      </c>
      <c r="CQ39" s="18">
        <f t="shared" si="28"/>
        <v>1</v>
      </c>
      <c r="CR39" s="18">
        <f t="shared" si="29"/>
        <v>1835.14</v>
      </c>
      <c r="DC39" s="14">
        <v>34</v>
      </c>
      <c r="DD39" s="14">
        <v>30</v>
      </c>
      <c r="DE39" s="14">
        <v>1</v>
      </c>
      <c r="DF39" s="14">
        <v>0</v>
      </c>
      <c r="DG39" s="19"/>
      <c r="DH39" s="14">
        <v>34</v>
      </c>
      <c r="DI39" s="14">
        <f t="shared" si="82"/>
        <v>111220</v>
      </c>
      <c r="DJ39" s="18">
        <f t="shared" si="30"/>
        <v>1</v>
      </c>
      <c r="DK39" s="18">
        <f t="shared" si="31"/>
        <v>111.22</v>
      </c>
    </row>
    <row r="40" spans="1:115" ht="16.5" x14ac:dyDescent="0.2">
      <c r="A40" s="14">
        <v>250</v>
      </c>
      <c r="B40" s="14">
        <v>200</v>
      </c>
      <c r="C40" s="18">
        <f>INDEX([1]新怪物属性!GG$5:GG$123,MATCH(A40,[1]新怪物属性!D$5:D$123,0))</f>
        <v>70</v>
      </c>
      <c r="D40" s="18">
        <f>INDEX([1]新怪物属性!GH$5:GH$123,MATCH(A40,[1]新怪物属性!D$5:D$123,0))</f>
        <v>60</v>
      </c>
      <c r="G40" s="14">
        <f t="shared" si="77"/>
        <v>10000</v>
      </c>
      <c r="H40" s="14">
        <f t="shared" si="77"/>
        <v>31169</v>
      </c>
      <c r="I40" s="14">
        <f t="shared" si="77"/>
        <v>15000</v>
      </c>
      <c r="J40" s="14">
        <f t="shared" si="77"/>
        <v>41558</v>
      </c>
      <c r="K40" s="14">
        <f t="shared" si="77"/>
        <v>103896</v>
      </c>
      <c r="L40" s="14">
        <f t="shared" si="77"/>
        <v>216216</v>
      </c>
      <c r="N40" s="14">
        <f t="shared" si="68"/>
        <v>8000</v>
      </c>
      <c r="O40" s="14">
        <f t="shared" si="69"/>
        <v>12000</v>
      </c>
      <c r="P40" s="14">
        <f t="shared" si="70"/>
        <v>24935</v>
      </c>
      <c r="Q40" s="14">
        <f t="shared" si="70"/>
        <v>37403</v>
      </c>
      <c r="R40" s="14">
        <f t="shared" si="71"/>
        <v>12000</v>
      </c>
      <c r="S40" s="14">
        <f t="shared" si="71"/>
        <v>18000</v>
      </c>
      <c r="T40" s="14">
        <f t="shared" si="72"/>
        <v>33246</v>
      </c>
      <c r="U40" s="14">
        <f t="shared" si="72"/>
        <v>49870</v>
      </c>
      <c r="V40" s="14">
        <f t="shared" si="73"/>
        <v>83117</v>
      </c>
      <c r="W40" s="14">
        <f t="shared" si="73"/>
        <v>124675</v>
      </c>
      <c r="X40" s="14">
        <f t="shared" si="74"/>
        <v>172973</v>
      </c>
      <c r="Y40" s="14">
        <f t="shared" si="74"/>
        <v>259459</v>
      </c>
      <c r="AA40" s="14">
        <f t="shared" si="33"/>
        <v>200000</v>
      </c>
      <c r="AB40" s="14">
        <f t="shared" si="34"/>
        <v>340000</v>
      </c>
      <c r="AC40" s="14">
        <f t="shared" si="35"/>
        <v>12000000</v>
      </c>
      <c r="AD40" s="14">
        <f t="shared" ref="AD40:AJ71" si="84">($AB40*(AD$5+24-AD$4)*(1+AD$2)+$AB40*AD$4*(1+AD$3+AD$2))*60</f>
        <v>571200000</v>
      </c>
      <c r="AE40" s="14">
        <f t="shared" si="84"/>
        <v>946560000</v>
      </c>
      <c r="AF40" s="14">
        <f t="shared" si="84"/>
        <v>989400000</v>
      </c>
      <c r="AG40" s="14">
        <f t="shared" si="84"/>
        <v>1479000000</v>
      </c>
      <c r="AH40" s="14">
        <f t="shared" si="84"/>
        <v>1713600000</v>
      </c>
      <c r="AI40" s="14">
        <f t="shared" si="84"/>
        <v>1846200000</v>
      </c>
      <c r="AJ40" s="14">
        <f t="shared" si="84"/>
        <v>2208300000</v>
      </c>
      <c r="AM40" s="14">
        <v>34</v>
      </c>
      <c r="AN40" s="14">
        <v>840</v>
      </c>
      <c r="AO40" s="14">
        <f t="shared" si="83"/>
        <v>32394449999.999992</v>
      </c>
      <c r="AR40" s="14">
        <v>35</v>
      </c>
      <c r="AS40" s="14">
        <f t="shared" si="1"/>
        <v>35</v>
      </c>
      <c r="AT40" s="18">
        <f t="shared" si="13"/>
        <v>3600</v>
      </c>
      <c r="AU40" s="18">
        <f t="shared" si="2"/>
        <v>40</v>
      </c>
      <c r="AV40" s="18">
        <f t="shared" si="14"/>
        <v>4200</v>
      </c>
      <c r="AW40" s="18">
        <f t="shared" si="15"/>
        <v>3600</v>
      </c>
      <c r="AX40" s="18">
        <f t="shared" si="16"/>
        <v>15552000</v>
      </c>
      <c r="BM40" s="14">
        <v>170</v>
      </c>
      <c r="BN40" s="22">
        <v>1</v>
      </c>
      <c r="BO40" s="18">
        <f>INT(SUMIFS($CI$6:$CI$1005,金币产出!$CA$6:$CA$1005,"&gt;"&amp;BM39,金币产出!$CA$6:$CA$1005,"&lt;="&amp;BM40)*$BE$4*BN40/500)*500</f>
        <v>302000</v>
      </c>
      <c r="BP40" s="18">
        <f t="shared" si="37"/>
        <v>1</v>
      </c>
      <c r="BQ40" s="18">
        <f t="shared" si="38"/>
        <v>302</v>
      </c>
      <c r="BS40" s="14">
        <v>35</v>
      </c>
      <c r="BT40" s="14">
        <f t="shared" si="78"/>
        <v>1</v>
      </c>
      <c r="BU40" s="14">
        <f t="shared" si="79"/>
        <v>2190</v>
      </c>
      <c r="BV40" s="14">
        <f t="shared" si="80"/>
        <v>1</v>
      </c>
      <c r="BW40" s="14">
        <f t="shared" si="81"/>
        <v>2245.5</v>
      </c>
      <c r="CA40" s="14">
        <v>35</v>
      </c>
      <c r="CB40" s="14">
        <f>节奏规划!J39</f>
        <v>0.01</v>
      </c>
      <c r="CC40" s="23">
        <v>1</v>
      </c>
      <c r="CD40" s="18">
        <f>INDEX($AX$6:$AX$1005,MATCH(金币产出!CA40,$AR$6:$AR$1005,1))</f>
        <v>15552000</v>
      </c>
      <c r="CE40" s="18">
        <f t="shared" si="17"/>
        <v>62208000</v>
      </c>
      <c r="CF40" s="18">
        <f t="shared" si="18"/>
        <v>217728</v>
      </c>
      <c r="CG40" s="18">
        <f t="shared" si="19"/>
        <v>124416</v>
      </c>
      <c r="CH40" s="18">
        <f t="shared" si="20"/>
        <v>155520</v>
      </c>
      <c r="CI40" s="18">
        <f t="shared" si="21"/>
        <v>62208</v>
      </c>
      <c r="CJ40" s="18">
        <f t="shared" si="22"/>
        <v>62208</v>
      </c>
      <c r="CK40" s="18">
        <f t="shared" si="23"/>
        <v>93312</v>
      </c>
      <c r="CL40" s="18">
        <f t="shared" si="24"/>
        <v>31104</v>
      </c>
      <c r="CM40" s="18">
        <f t="shared" si="25"/>
        <v>93312</v>
      </c>
      <c r="CN40" s="18">
        <f t="shared" si="26"/>
        <v>342144</v>
      </c>
      <c r="CP40" s="18">
        <f t="shared" si="27"/>
        <v>1866240</v>
      </c>
      <c r="CQ40" s="18">
        <f t="shared" si="28"/>
        <v>1</v>
      </c>
      <c r="CR40" s="18">
        <f t="shared" si="29"/>
        <v>1866.24</v>
      </c>
      <c r="DC40" s="14">
        <v>35</v>
      </c>
      <c r="DD40" s="14">
        <v>30</v>
      </c>
      <c r="DE40" s="14">
        <v>1</v>
      </c>
      <c r="DF40" s="14">
        <v>0</v>
      </c>
      <c r="DG40" s="19"/>
      <c r="DH40" s="14">
        <v>35</v>
      </c>
      <c r="DI40" s="14">
        <f t="shared" si="82"/>
        <v>113105</v>
      </c>
      <c r="DJ40" s="18">
        <f t="shared" si="30"/>
        <v>1</v>
      </c>
      <c r="DK40" s="18">
        <f t="shared" si="31"/>
        <v>113.11</v>
      </c>
    </row>
    <row r="41" spans="1:115" ht="16.5" x14ac:dyDescent="0.2">
      <c r="A41" s="14">
        <v>260</v>
      </c>
      <c r="B41" s="14">
        <v>225</v>
      </c>
      <c r="C41" s="18">
        <f>INDEX([1]新怪物属性!GG$5:GG$123,MATCH(A41,[1]新怪物属性!D$5:D$123,0))</f>
        <v>76.25</v>
      </c>
      <c r="D41" s="18">
        <f>INDEX([1]新怪物属性!GH$5:GH$123,MATCH(A41,[1]新怪物属性!D$5:D$123,0))</f>
        <v>66.25</v>
      </c>
      <c r="G41" s="14">
        <f t="shared" si="77"/>
        <v>11250</v>
      </c>
      <c r="H41" s="14">
        <f t="shared" si="77"/>
        <v>35065</v>
      </c>
      <c r="I41" s="14">
        <f t="shared" si="77"/>
        <v>16875</v>
      </c>
      <c r="J41" s="14">
        <f t="shared" si="77"/>
        <v>46753</v>
      </c>
      <c r="K41" s="14">
        <f t="shared" si="77"/>
        <v>116883</v>
      </c>
      <c r="L41" s="14">
        <f t="shared" si="77"/>
        <v>243243</v>
      </c>
      <c r="N41" s="14">
        <f t="shared" si="68"/>
        <v>9000</v>
      </c>
      <c r="O41" s="14">
        <f t="shared" si="69"/>
        <v>13500</v>
      </c>
      <c r="P41" s="14">
        <f t="shared" si="70"/>
        <v>28052</v>
      </c>
      <c r="Q41" s="14">
        <f t="shared" si="70"/>
        <v>42078</v>
      </c>
      <c r="R41" s="14">
        <f t="shared" si="71"/>
        <v>13500</v>
      </c>
      <c r="S41" s="14">
        <f t="shared" si="71"/>
        <v>20250</v>
      </c>
      <c r="T41" s="14">
        <f t="shared" si="72"/>
        <v>37402</v>
      </c>
      <c r="U41" s="14">
        <f t="shared" si="72"/>
        <v>56104</v>
      </c>
      <c r="V41" s="14">
        <f t="shared" si="73"/>
        <v>93506</v>
      </c>
      <c r="W41" s="14">
        <f t="shared" si="73"/>
        <v>140260</v>
      </c>
      <c r="X41" s="14">
        <f t="shared" si="74"/>
        <v>194594</v>
      </c>
      <c r="Y41" s="14">
        <f t="shared" si="74"/>
        <v>291892</v>
      </c>
      <c r="AA41" s="14">
        <f t="shared" si="33"/>
        <v>225000</v>
      </c>
      <c r="AB41" s="14">
        <f t="shared" si="34"/>
        <v>396562.5</v>
      </c>
      <c r="AC41" s="14">
        <f t="shared" si="35"/>
        <v>13500000</v>
      </c>
      <c r="AD41" s="14">
        <f t="shared" si="84"/>
        <v>666225000</v>
      </c>
      <c r="AE41" s="14">
        <f t="shared" si="84"/>
        <v>1104030000</v>
      </c>
      <c r="AF41" s="14">
        <f t="shared" si="84"/>
        <v>1153996875</v>
      </c>
      <c r="AG41" s="14">
        <f t="shared" si="84"/>
        <v>1725046875</v>
      </c>
      <c r="AH41" s="14">
        <f t="shared" si="84"/>
        <v>1998675000</v>
      </c>
      <c r="AI41" s="14">
        <f t="shared" si="84"/>
        <v>2153334375</v>
      </c>
      <c r="AJ41" s="14">
        <f t="shared" si="84"/>
        <v>2575673437.5</v>
      </c>
      <c r="AM41" s="14">
        <v>35</v>
      </c>
      <c r="AN41" s="14">
        <v>850</v>
      </c>
      <c r="AO41" s="14">
        <f t="shared" si="83"/>
        <v>33198112500</v>
      </c>
      <c r="AR41" s="14">
        <v>36</v>
      </c>
      <c r="AS41" s="14">
        <f t="shared" si="1"/>
        <v>35</v>
      </c>
      <c r="AT41" s="18">
        <f t="shared" si="13"/>
        <v>3600</v>
      </c>
      <c r="AU41" s="18">
        <f t="shared" si="2"/>
        <v>40</v>
      </c>
      <c r="AV41" s="18">
        <f t="shared" si="14"/>
        <v>4200</v>
      </c>
      <c r="AW41" s="18">
        <f t="shared" si="15"/>
        <v>3720</v>
      </c>
      <c r="AX41" s="18">
        <f t="shared" si="16"/>
        <v>16070400</v>
      </c>
      <c r="BM41" s="14">
        <v>175</v>
      </c>
      <c r="BN41" s="22">
        <v>1</v>
      </c>
      <c r="BO41" s="18">
        <f>INT(SUMIFS($CI$6:$CI$1005,金币产出!$CA$6:$CA$1005,"&gt;"&amp;BM40,金币产出!$CA$6:$CA$1005,"&lt;="&amp;BM41)*$BE$4*BN41/500)*500</f>
        <v>339000</v>
      </c>
      <c r="BP41" s="18">
        <f t="shared" si="37"/>
        <v>1</v>
      </c>
      <c r="BQ41" s="18">
        <f t="shared" si="38"/>
        <v>339</v>
      </c>
      <c r="BS41" s="14">
        <v>36</v>
      </c>
      <c r="BT41" s="14">
        <f t="shared" si="78"/>
        <v>1</v>
      </c>
      <c r="BU41" s="14">
        <f t="shared" si="79"/>
        <v>2301</v>
      </c>
      <c r="BV41" s="14">
        <f t="shared" si="80"/>
        <v>1</v>
      </c>
      <c r="BW41" s="14">
        <f t="shared" si="81"/>
        <v>2356.5</v>
      </c>
      <c r="CA41" s="14">
        <v>36</v>
      </c>
      <c r="CB41" s="14">
        <f>节奏规划!J40</f>
        <v>0.01</v>
      </c>
      <c r="CC41" s="23">
        <v>1</v>
      </c>
      <c r="CD41" s="18">
        <f>INDEX($AX$6:$AX$1005,MATCH(金币产出!CA41,$AR$6:$AR$1005,1))</f>
        <v>16070400</v>
      </c>
      <c r="CE41" s="18">
        <f t="shared" si="17"/>
        <v>64281500</v>
      </c>
      <c r="CF41" s="18">
        <f t="shared" si="18"/>
        <v>224985</v>
      </c>
      <c r="CG41" s="18">
        <f t="shared" si="19"/>
        <v>128563</v>
      </c>
      <c r="CH41" s="18">
        <f t="shared" si="20"/>
        <v>160704</v>
      </c>
      <c r="CI41" s="18">
        <f t="shared" si="21"/>
        <v>64282</v>
      </c>
      <c r="CJ41" s="18">
        <f t="shared" si="22"/>
        <v>64282</v>
      </c>
      <c r="CK41" s="18">
        <f t="shared" si="23"/>
        <v>96422</v>
      </c>
      <c r="CL41" s="18">
        <f t="shared" si="24"/>
        <v>32141</v>
      </c>
      <c r="CM41" s="18">
        <f t="shared" si="25"/>
        <v>96422</v>
      </c>
      <c r="CN41" s="18">
        <f t="shared" si="26"/>
        <v>353549</v>
      </c>
      <c r="CP41" s="18">
        <f t="shared" si="27"/>
        <v>1928440</v>
      </c>
      <c r="CQ41" s="18">
        <f t="shared" si="28"/>
        <v>1</v>
      </c>
      <c r="CR41" s="18">
        <f t="shared" si="29"/>
        <v>1928.44</v>
      </c>
      <c r="DC41" s="14">
        <v>36</v>
      </c>
      <c r="DD41" s="14">
        <v>35</v>
      </c>
      <c r="DE41" s="14">
        <v>1</v>
      </c>
      <c r="DF41" s="14">
        <v>0</v>
      </c>
      <c r="DG41" s="19"/>
      <c r="DH41" s="14">
        <v>36</v>
      </c>
      <c r="DI41" s="14">
        <f t="shared" si="82"/>
        <v>116875</v>
      </c>
      <c r="DJ41" s="18">
        <f t="shared" si="30"/>
        <v>1</v>
      </c>
      <c r="DK41" s="18">
        <f t="shared" si="31"/>
        <v>116.88</v>
      </c>
    </row>
    <row r="42" spans="1:115" ht="16.5" x14ac:dyDescent="0.2">
      <c r="A42" s="14">
        <v>270</v>
      </c>
      <c r="B42" s="14">
        <v>250</v>
      </c>
      <c r="C42" s="18">
        <f>INDEX([1]新怪物属性!GG$5:GG$123,MATCH(A42,[1]新怪物属性!D$5:D$123,0))</f>
        <v>78.75</v>
      </c>
      <c r="D42" s="18">
        <f>INDEX([1]新怪物属性!GH$5:GH$123,MATCH(A42,[1]新怪物属性!D$5:D$123,0))</f>
        <v>68.75</v>
      </c>
      <c r="G42" s="14">
        <f t="shared" si="77"/>
        <v>12500</v>
      </c>
      <c r="H42" s="14">
        <f t="shared" si="77"/>
        <v>38961</v>
      </c>
      <c r="I42" s="14">
        <f t="shared" si="77"/>
        <v>18750</v>
      </c>
      <c r="J42" s="14">
        <f t="shared" si="77"/>
        <v>51948</v>
      </c>
      <c r="K42" s="14">
        <f t="shared" si="77"/>
        <v>129870</v>
      </c>
      <c r="L42" s="14">
        <f t="shared" si="77"/>
        <v>270270</v>
      </c>
      <c r="N42" s="14">
        <f t="shared" si="68"/>
        <v>10000</v>
      </c>
      <c r="O42" s="14">
        <f t="shared" si="69"/>
        <v>15000</v>
      </c>
      <c r="P42" s="14">
        <f t="shared" si="70"/>
        <v>31169</v>
      </c>
      <c r="Q42" s="14">
        <f t="shared" si="70"/>
        <v>46753</v>
      </c>
      <c r="R42" s="14">
        <f t="shared" si="71"/>
        <v>15000</v>
      </c>
      <c r="S42" s="14">
        <f t="shared" si="71"/>
        <v>22500</v>
      </c>
      <c r="T42" s="14">
        <f t="shared" si="72"/>
        <v>41558</v>
      </c>
      <c r="U42" s="14">
        <f t="shared" si="72"/>
        <v>62338</v>
      </c>
      <c r="V42" s="14">
        <f t="shared" si="73"/>
        <v>103896</v>
      </c>
      <c r="W42" s="14">
        <f t="shared" si="73"/>
        <v>155844</v>
      </c>
      <c r="X42" s="14">
        <f t="shared" si="74"/>
        <v>216216</v>
      </c>
      <c r="Y42" s="14">
        <f t="shared" si="74"/>
        <v>324324</v>
      </c>
      <c r="AA42" s="14">
        <f t="shared" si="33"/>
        <v>250000</v>
      </c>
      <c r="AB42" s="14">
        <f t="shared" si="34"/>
        <v>446875</v>
      </c>
      <c r="AC42" s="14">
        <f t="shared" si="35"/>
        <v>15000000</v>
      </c>
      <c r="AD42" s="14">
        <f t="shared" si="84"/>
        <v>750750000</v>
      </c>
      <c r="AE42" s="14">
        <f t="shared" si="84"/>
        <v>1244100000</v>
      </c>
      <c r="AF42" s="14">
        <f t="shared" si="84"/>
        <v>1300406250</v>
      </c>
      <c r="AG42" s="14">
        <f t="shared" si="84"/>
        <v>1943906250</v>
      </c>
      <c r="AH42" s="14">
        <f t="shared" si="84"/>
        <v>2252250000</v>
      </c>
      <c r="AI42" s="14">
        <f t="shared" si="84"/>
        <v>2426531250</v>
      </c>
      <c r="AJ42" s="14">
        <f t="shared" si="84"/>
        <v>2902453125</v>
      </c>
      <c r="AM42" s="14">
        <v>36</v>
      </c>
      <c r="AN42" s="14">
        <v>860</v>
      </c>
      <c r="AO42" s="14">
        <f t="shared" si="83"/>
        <v>36213750000</v>
      </c>
      <c r="AR42" s="14">
        <v>37</v>
      </c>
      <c r="AS42" s="14">
        <f t="shared" si="1"/>
        <v>35</v>
      </c>
      <c r="AT42" s="18">
        <f t="shared" si="13"/>
        <v>3600</v>
      </c>
      <c r="AU42" s="18">
        <f t="shared" si="2"/>
        <v>40</v>
      </c>
      <c r="AV42" s="18">
        <f t="shared" si="14"/>
        <v>4200</v>
      </c>
      <c r="AW42" s="18">
        <f t="shared" si="15"/>
        <v>3840</v>
      </c>
      <c r="AX42" s="18">
        <f t="shared" si="16"/>
        <v>16588800</v>
      </c>
      <c r="BM42" s="14">
        <v>180</v>
      </c>
      <c r="BN42" s="22">
        <v>1</v>
      </c>
      <c r="BO42" s="18">
        <f>INT(SUMIFS($CI$6:$CI$1005,金币产出!$CA$6:$CA$1005,"&gt;"&amp;BM41,金币产出!$CA$6:$CA$1005,"&lt;="&amp;BM42)*$BE$4*BN42/500)*500</f>
        <v>381500</v>
      </c>
      <c r="BP42" s="18">
        <f t="shared" si="37"/>
        <v>1</v>
      </c>
      <c r="BQ42" s="18">
        <f t="shared" si="38"/>
        <v>381.5</v>
      </c>
      <c r="BS42" s="14">
        <v>37</v>
      </c>
      <c r="BT42" s="14">
        <f t="shared" si="78"/>
        <v>1</v>
      </c>
      <c r="BU42" s="14">
        <f t="shared" si="79"/>
        <v>2412.5</v>
      </c>
      <c r="BV42" s="14">
        <f t="shared" si="80"/>
        <v>1</v>
      </c>
      <c r="BW42" s="14">
        <f t="shared" si="81"/>
        <v>2419</v>
      </c>
      <c r="CA42" s="14">
        <v>37</v>
      </c>
      <c r="CB42" s="14">
        <f>节奏规划!J41</f>
        <v>0.01</v>
      </c>
      <c r="CC42" s="23">
        <v>1</v>
      </c>
      <c r="CD42" s="18">
        <f>INDEX($AX$6:$AX$1005,MATCH(金币产出!CA42,$AR$6:$AR$1005,1))</f>
        <v>16588800</v>
      </c>
      <c r="CE42" s="18">
        <f t="shared" si="17"/>
        <v>66355000</v>
      </c>
      <c r="CF42" s="18">
        <f t="shared" si="18"/>
        <v>232243</v>
      </c>
      <c r="CG42" s="18">
        <f t="shared" si="19"/>
        <v>132710</v>
      </c>
      <c r="CH42" s="18">
        <f t="shared" si="20"/>
        <v>165888</v>
      </c>
      <c r="CI42" s="18">
        <f t="shared" si="21"/>
        <v>66355</v>
      </c>
      <c r="CJ42" s="18">
        <f t="shared" si="22"/>
        <v>66355</v>
      </c>
      <c r="CK42" s="18">
        <f t="shared" si="23"/>
        <v>99533</v>
      </c>
      <c r="CL42" s="18">
        <f t="shared" si="24"/>
        <v>33178</v>
      </c>
      <c r="CM42" s="18">
        <f t="shared" si="25"/>
        <v>99533</v>
      </c>
      <c r="CN42" s="18">
        <f t="shared" si="26"/>
        <v>364953</v>
      </c>
      <c r="CP42" s="18">
        <f t="shared" si="27"/>
        <v>1990660</v>
      </c>
      <c r="CQ42" s="18">
        <f t="shared" si="28"/>
        <v>1</v>
      </c>
      <c r="CR42" s="18">
        <f t="shared" si="29"/>
        <v>1990.66</v>
      </c>
      <c r="DC42" s="14">
        <v>37</v>
      </c>
      <c r="DD42" s="14">
        <v>35</v>
      </c>
      <c r="DE42" s="14">
        <v>1</v>
      </c>
      <c r="DF42" s="14">
        <v>0</v>
      </c>
      <c r="DG42" s="19"/>
      <c r="DH42" s="14">
        <v>37</v>
      </c>
      <c r="DI42" s="14">
        <f t="shared" si="82"/>
        <v>120645</v>
      </c>
      <c r="DJ42" s="18">
        <f t="shared" si="30"/>
        <v>1</v>
      </c>
      <c r="DK42" s="18">
        <f t="shared" si="31"/>
        <v>120.65</v>
      </c>
    </row>
    <row r="43" spans="1:115" ht="16.5" x14ac:dyDescent="0.2">
      <c r="A43" s="14">
        <v>280</v>
      </c>
      <c r="B43" s="14">
        <v>275</v>
      </c>
      <c r="C43" s="18">
        <f>INDEX([1]新怪物属性!GG$5:GG$123,MATCH(A43,[1]新怪物属性!D$5:D$123,0))</f>
        <v>82.5</v>
      </c>
      <c r="D43" s="18">
        <f>INDEX([1]新怪物属性!GH$5:GH$123,MATCH(A43,[1]新怪物属性!D$5:D$123,0))</f>
        <v>72.5</v>
      </c>
      <c r="G43" s="14">
        <f t="shared" si="77"/>
        <v>13750</v>
      </c>
      <c r="H43" s="14">
        <f t="shared" si="77"/>
        <v>42857</v>
      </c>
      <c r="I43" s="14">
        <f t="shared" si="77"/>
        <v>20625</v>
      </c>
      <c r="J43" s="14">
        <f t="shared" si="77"/>
        <v>57143</v>
      </c>
      <c r="K43" s="14">
        <f t="shared" si="77"/>
        <v>142857</v>
      </c>
      <c r="L43" s="14">
        <f t="shared" si="77"/>
        <v>297297</v>
      </c>
      <c r="N43" s="14">
        <f t="shared" si="68"/>
        <v>11000</v>
      </c>
      <c r="O43" s="14">
        <f t="shared" si="69"/>
        <v>16500</v>
      </c>
      <c r="P43" s="14">
        <f t="shared" si="70"/>
        <v>34286</v>
      </c>
      <c r="Q43" s="14">
        <f t="shared" si="70"/>
        <v>51428</v>
      </c>
      <c r="R43" s="14">
        <f t="shared" si="71"/>
        <v>16500</v>
      </c>
      <c r="S43" s="14">
        <f t="shared" si="71"/>
        <v>24750</v>
      </c>
      <c r="T43" s="14">
        <f t="shared" si="72"/>
        <v>45714</v>
      </c>
      <c r="U43" s="14">
        <f t="shared" si="72"/>
        <v>68572</v>
      </c>
      <c r="V43" s="14">
        <f t="shared" si="73"/>
        <v>114286</v>
      </c>
      <c r="W43" s="14">
        <f t="shared" si="73"/>
        <v>171428</v>
      </c>
      <c r="X43" s="14">
        <f t="shared" si="74"/>
        <v>237838</v>
      </c>
      <c r="Y43" s="14">
        <f t="shared" si="74"/>
        <v>356756</v>
      </c>
      <c r="AA43" s="14">
        <f t="shared" si="33"/>
        <v>275000</v>
      </c>
      <c r="AB43" s="14">
        <f t="shared" si="34"/>
        <v>501875</v>
      </c>
      <c r="AC43" s="14">
        <f t="shared" si="35"/>
        <v>16500000</v>
      </c>
      <c r="AD43" s="14">
        <f t="shared" si="84"/>
        <v>843150000</v>
      </c>
      <c r="AE43" s="14">
        <f t="shared" si="84"/>
        <v>1397220000</v>
      </c>
      <c r="AF43" s="14">
        <f t="shared" si="84"/>
        <v>1460456250</v>
      </c>
      <c r="AG43" s="14">
        <f t="shared" si="84"/>
        <v>2183156250</v>
      </c>
      <c r="AH43" s="14">
        <f t="shared" si="84"/>
        <v>2529450000</v>
      </c>
      <c r="AI43" s="14">
        <f t="shared" si="84"/>
        <v>2725181250</v>
      </c>
      <c r="AJ43" s="14">
        <f t="shared" si="84"/>
        <v>3259678125</v>
      </c>
      <c r="AM43" s="14">
        <v>37</v>
      </c>
      <c r="AN43" s="14">
        <v>870</v>
      </c>
      <c r="AO43" s="14">
        <f t="shared" si="83"/>
        <v>37110937500</v>
      </c>
      <c r="AR43" s="14">
        <v>38</v>
      </c>
      <c r="AS43" s="14">
        <f t="shared" si="1"/>
        <v>35</v>
      </c>
      <c r="AT43" s="18">
        <f t="shared" si="13"/>
        <v>3600</v>
      </c>
      <c r="AU43" s="18">
        <f t="shared" si="2"/>
        <v>40</v>
      </c>
      <c r="AV43" s="18">
        <f t="shared" si="14"/>
        <v>4200</v>
      </c>
      <c r="AW43" s="18">
        <f t="shared" si="15"/>
        <v>3960</v>
      </c>
      <c r="AX43" s="18">
        <f t="shared" si="16"/>
        <v>17107200</v>
      </c>
      <c r="BM43" s="14">
        <v>185</v>
      </c>
      <c r="BN43" s="22">
        <v>1</v>
      </c>
      <c r="BO43" s="18">
        <f>INT(SUMIFS($CI$6:$CI$1005,金币产出!$CA$6:$CA$1005,"&gt;"&amp;BM42,金币产出!$CA$6:$CA$1005,"&lt;="&amp;BM43)*$BE$4*BN43/500)*500</f>
        <v>424500</v>
      </c>
      <c r="BP43" s="18">
        <f t="shared" si="37"/>
        <v>1</v>
      </c>
      <c r="BQ43" s="18">
        <f t="shared" si="38"/>
        <v>424.5</v>
      </c>
      <c r="BS43" s="14">
        <v>38</v>
      </c>
      <c r="BT43" s="14">
        <f t="shared" si="78"/>
        <v>1</v>
      </c>
      <c r="BU43" s="14">
        <f t="shared" si="79"/>
        <v>2272.5</v>
      </c>
      <c r="BV43" s="14">
        <f t="shared" si="80"/>
        <v>1</v>
      </c>
      <c r="BW43" s="14">
        <f t="shared" si="81"/>
        <v>2323</v>
      </c>
      <c r="CA43" s="14">
        <v>38</v>
      </c>
      <c r="CB43" s="14">
        <f>节奏规划!J42</f>
        <v>0.01</v>
      </c>
      <c r="CC43" s="23">
        <v>1</v>
      </c>
      <c r="CD43" s="18">
        <f>INDEX($AX$6:$AX$1005,MATCH(金币产出!CA43,$AR$6:$AR$1005,1))</f>
        <v>17107200</v>
      </c>
      <c r="CE43" s="18">
        <f t="shared" si="17"/>
        <v>68428500</v>
      </c>
      <c r="CF43" s="18">
        <f t="shared" si="18"/>
        <v>239500</v>
      </c>
      <c r="CG43" s="18">
        <f t="shared" si="19"/>
        <v>136857</v>
      </c>
      <c r="CH43" s="18">
        <f t="shared" si="20"/>
        <v>171071</v>
      </c>
      <c r="CI43" s="18">
        <f t="shared" si="21"/>
        <v>68429</v>
      </c>
      <c r="CJ43" s="18">
        <f t="shared" si="22"/>
        <v>68429</v>
      </c>
      <c r="CK43" s="18">
        <f t="shared" si="23"/>
        <v>102643</v>
      </c>
      <c r="CL43" s="18">
        <f t="shared" si="24"/>
        <v>34214</v>
      </c>
      <c r="CM43" s="18">
        <f t="shared" si="25"/>
        <v>102643</v>
      </c>
      <c r="CN43" s="18">
        <f t="shared" si="26"/>
        <v>376358</v>
      </c>
      <c r="CP43" s="18">
        <f t="shared" si="27"/>
        <v>2052860</v>
      </c>
      <c r="CQ43" s="18">
        <f t="shared" si="28"/>
        <v>1</v>
      </c>
      <c r="CR43" s="18">
        <f t="shared" si="29"/>
        <v>2052.86</v>
      </c>
      <c r="DC43" s="14">
        <v>38</v>
      </c>
      <c r="DD43" s="14">
        <v>35</v>
      </c>
      <c r="DE43" s="14">
        <v>1</v>
      </c>
      <c r="DF43" s="14">
        <v>0</v>
      </c>
      <c r="DG43" s="19"/>
      <c r="DH43" s="14">
        <v>38</v>
      </c>
      <c r="DI43" s="14">
        <f t="shared" si="82"/>
        <v>124415</v>
      </c>
      <c r="DJ43" s="18">
        <f t="shared" si="30"/>
        <v>1</v>
      </c>
      <c r="DK43" s="18">
        <f t="shared" si="31"/>
        <v>124.42</v>
      </c>
    </row>
    <row r="44" spans="1:115" ht="16.5" x14ac:dyDescent="0.2">
      <c r="A44" s="14">
        <v>290</v>
      </c>
      <c r="B44" s="14">
        <v>300</v>
      </c>
      <c r="C44" s="18">
        <f>INDEX([1]新怪物属性!GG$5:GG$123,MATCH(A44,[1]新怪物属性!D$5:D$123,0))</f>
        <v>85</v>
      </c>
      <c r="D44" s="18">
        <f>INDEX([1]新怪物属性!GH$5:GH$123,MATCH(A44,[1]新怪物属性!D$5:D$123,0))</f>
        <v>75</v>
      </c>
      <c r="G44" s="14">
        <f t="shared" si="77"/>
        <v>15000</v>
      </c>
      <c r="H44" s="14">
        <f t="shared" si="77"/>
        <v>46753</v>
      </c>
      <c r="I44" s="14">
        <f t="shared" si="77"/>
        <v>22500</v>
      </c>
      <c r="J44" s="14">
        <f t="shared" si="77"/>
        <v>62338</v>
      </c>
      <c r="K44" s="14">
        <f t="shared" si="77"/>
        <v>155844</v>
      </c>
      <c r="L44" s="14">
        <f t="shared" si="77"/>
        <v>324324</v>
      </c>
      <c r="N44" s="14">
        <f t="shared" si="68"/>
        <v>12000</v>
      </c>
      <c r="O44" s="14">
        <f t="shared" si="69"/>
        <v>18000</v>
      </c>
      <c r="P44" s="14">
        <f t="shared" ref="P44:Q74" si="85">ROUND($H44*P$4,0)</f>
        <v>37402</v>
      </c>
      <c r="Q44" s="14">
        <f t="shared" si="85"/>
        <v>56104</v>
      </c>
      <c r="R44" s="14">
        <f t="shared" ref="R44:S74" si="86">ROUND($I44*R$4,0)</f>
        <v>18000</v>
      </c>
      <c r="S44" s="14">
        <f t="shared" si="86"/>
        <v>27000</v>
      </c>
      <c r="T44" s="14">
        <f t="shared" ref="T44:U74" si="87">ROUND($J44*T$4,0)</f>
        <v>49870</v>
      </c>
      <c r="U44" s="14">
        <f t="shared" si="87"/>
        <v>74806</v>
      </c>
      <c r="V44" s="14">
        <f t="shared" ref="V44:W74" si="88">ROUND($K44*V$4,0)</f>
        <v>124675</v>
      </c>
      <c r="W44" s="14">
        <f t="shared" si="88"/>
        <v>187013</v>
      </c>
      <c r="X44" s="14">
        <f t="shared" ref="X44:Y74" si="89">ROUND($L44*X$4,0)</f>
        <v>259459</v>
      </c>
      <c r="Y44" s="14">
        <f t="shared" si="89"/>
        <v>389189</v>
      </c>
      <c r="AA44" s="14">
        <f t="shared" si="33"/>
        <v>300000</v>
      </c>
      <c r="AB44" s="14">
        <f t="shared" si="34"/>
        <v>555000</v>
      </c>
      <c r="AC44" s="14">
        <f t="shared" si="35"/>
        <v>18000000</v>
      </c>
      <c r="AD44" s="14">
        <f t="shared" si="84"/>
        <v>932400000</v>
      </c>
      <c r="AE44" s="14">
        <f t="shared" si="84"/>
        <v>1545120000</v>
      </c>
      <c r="AF44" s="14">
        <f t="shared" si="84"/>
        <v>1615050000</v>
      </c>
      <c r="AG44" s="14">
        <f t="shared" si="84"/>
        <v>2414250000</v>
      </c>
      <c r="AH44" s="14">
        <f t="shared" si="84"/>
        <v>2797200000</v>
      </c>
      <c r="AI44" s="14">
        <f t="shared" si="84"/>
        <v>3013650000</v>
      </c>
      <c r="AJ44" s="14">
        <f t="shared" si="84"/>
        <v>3604725000</v>
      </c>
      <c r="AM44" s="14">
        <v>38</v>
      </c>
      <c r="AN44" s="14">
        <v>880</v>
      </c>
      <c r="AO44" s="14">
        <f t="shared" si="83"/>
        <v>37768875000</v>
      </c>
      <c r="AR44" s="14">
        <v>39</v>
      </c>
      <c r="AS44" s="14">
        <f t="shared" si="1"/>
        <v>35</v>
      </c>
      <c r="AT44" s="18">
        <f t="shared" si="13"/>
        <v>3600</v>
      </c>
      <c r="AU44" s="18">
        <f t="shared" si="2"/>
        <v>40</v>
      </c>
      <c r="AV44" s="18">
        <f t="shared" si="14"/>
        <v>4200</v>
      </c>
      <c r="AW44" s="18">
        <f t="shared" si="15"/>
        <v>4080</v>
      </c>
      <c r="AX44" s="18">
        <f t="shared" si="16"/>
        <v>17625600</v>
      </c>
      <c r="BM44" s="14">
        <v>190</v>
      </c>
      <c r="BN44" s="22">
        <v>1</v>
      </c>
      <c r="BO44" s="18">
        <f>INT(SUMIFS($CI$6:$CI$1005,金币产出!$CA$6:$CA$1005,"&gt;"&amp;BM43,金币产出!$CA$6:$CA$1005,"&lt;="&amp;BM44)*$BE$4*BN44/500)*500</f>
        <v>467000</v>
      </c>
      <c r="BP44" s="18">
        <f t="shared" si="37"/>
        <v>1</v>
      </c>
      <c r="BQ44" s="18">
        <f t="shared" si="38"/>
        <v>467</v>
      </c>
      <c r="BS44" s="14">
        <v>39</v>
      </c>
      <c r="BT44" s="14">
        <f t="shared" si="78"/>
        <v>1</v>
      </c>
      <c r="BU44" s="14">
        <f t="shared" si="79"/>
        <v>2393</v>
      </c>
      <c r="BV44" s="14">
        <f t="shared" si="80"/>
        <v>1</v>
      </c>
      <c r="BW44" s="14">
        <f t="shared" si="81"/>
        <v>2475</v>
      </c>
      <c r="CA44" s="14">
        <v>39</v>
      </c>
      <c r="CB44" s="14">
        <f>节奏规划!J43</f>
        <v>0.01</v>
      </c>
      <c r="CC44" s="23">
        <v>1</v>
      </c>
      <c r="CD44" s="18">
        <f>INDEX($AX$6:$AX$1005,MATCH(金币产出!CA44,$AR$6:$AR$1005,1))</f>
        <v>17625600</v>
      </c>
      <c r="CE44" s="18">
        <f t="shared" si="17"/>
        <v>70502000</v>
      </c>
      <c r="CF44" s="18">
        <f t="shared" si="18"/>
        <v>246757</v>
      </c>
      <c r="CG44" s="18">
        <f t="shared" si="19"/>
        <v>141004</v>
      </c>
      <c r="CH44" s="18">
        <f t="shared" si="20"/>
        <v>176255</v>
      </c>
      <c r="CI44" s="18">
        <f t="shared" si="21"/>
        <v>70502</v>
      </c>
      <c r="CJ44" s="18">
        <f t="shared" si="22"/>
        <v>70502</v>
      </c>
      <c r="CK44" s="18">
        <f t="shared" si="23"/>
        <v>105753</v>
      </c>
      <c r="CL44" s="18">
        <f t="shared" si="24"/>
        <v>35251</v>
      </c>
      <c r="CM44" s="18">
        <f t="shared" si="25"/>
        <v>105753</v>
      </c>
      <c r="CN44" s="18">
        <f t="shared" si="26"/>
        <v>387761</v>
      </c>
      <c r="CP44" s="18">
        <f t="shared" si="27"/>
        <v>2115060</v>
      </c>
      <c r="CQ44" s="18">
        <f t="shared" si="28"/>
        <v>1</v>
      </c>
      <c r="CR44" s="18">
        <f t="shared" si="29"/>
        <v>2115.06</v>
      </c>
      <c r="DC44" s="14">
        <v>39</v>
      </c>
      <c r="DD44" s="14">
        <v>35</v>
      </c>
      <c r="DE44" s="14">
        <v>1</v>
      </c>
      <c r="DF44" s="14">
        <v>0</v>
      </c>
      <c r="DG44" s="19"/>
      <c r="DH44" s="14">
        <v>39</v>
      </c>
      <c r="DI44" s="14">
        <f t="shared" si="82"/>
        <v>128185</v>
      </c>
      <c r="DJ44" s="18">
        <f t="shared" si="30"/>
        <v>1</v>
      </c>
      <c r="DK44" s="18">
        <f t="shared" si="31"/>
        <v>128.19</v>
      </c>
    </row>
    <row r="45" spans="1:115" ht="16.5" x14ac:dyDescent="0.2">
      <c r="A45" s="14">
        <v>300</v>
      </c>
      <c r="B45" s="14">
        <v>340</v>
      </c>
      <c r="C45" s="18">
        <f>INDEX([1]新怪物属性!GG$5:GG$123,MATCH(A45,[1]新怪物属性!D$5:D$123,0))</f>
        <v>86.25</v>
      </c>
      <c r="D45" s="18">
        <f>INDEX([1]新怪物属性!GH$5:GH$123,MATCH(A45,[1]新怪物属性!D$5:D$123,0))</f>
        <v>76.25</v>
      </c>
      <c r="G45" s="14">
        <f t="shared" si="77"/>
        <v>17000</v>
      </c>
      <c r="H45" s="14">
        <f t="shared" si="77"/>
        <v>52987</v>
      </c>
      <c r="I45" s="14">
        <f t="shared" si="77"/>
        <v>25500</v>
      </c>
      <c r="J45" s="14">
        <f t="shared" si="77"/>
        <v>70649</v>
      </c>
      <c r="K45" s="14">
        <f t="shared" si="77"/>
        <v>176623</v>
      </c>
      <c r="L45" s="14">
        <f t="shared" si="77"/>
        <v>367568</v>
      </c>
      <c r="N45" s="14">
        <f t="shared" si="68"/>
        <v>13600</v>
      </c>
      <c r="O45" s="14">
        <f t="shared" si="69"/>
        <v>20400</v>
      </c>
      <c r="P45" s="14">
        <f t="shared" si="85"/>
        <v>42390</v>
      </c>
      <c r="Q45" s="14">
        <f t="shared" si="85"/>
        <v>63584</v>
      </c>
      <c r="R45" s="14">
        <f t="shared" si="86"/>
        <v>20400</v>
      </c>
      <c r="S45" s="14">
        <f t="shared" si="86"/>
        <v>30600</v>
      </c>
      <c r="T45" s="14">
        <f t="shared" si="87"/>
        <v>56519</v>
      </c>
      <c r="U45" s="14">
        <f t="shared" si="87"/>
        <v>84779</v>
      </c>
      <c r="V45" s="14">
        <f t="shared" si="88"/>
        <v>141298</v>
      </c>
      <c r="W45" s="14">
        <f t="shared" si="88"/>
        <v>211948</v>
      </c>
      <c r="X45" s="14">
        <f t="shared" si="89"/>
        <v>294054</v>
      </c>
      <c r="Y45" s="14">
        <f t="shared" si="89"/>
        <v>441082</v>
      </c>
      <c r="AA45" s="14">
        <f t="shared" si="33"/>
        <v>340000</v>
      </c>
      <c r="AB45" s="14">
        <f t="shared" si="34"/>
        <v>633250</v>
      </c>
      <c r="AC45" s="14">
        <f t="shared" si="35"/>
        <v>20400000</v>
      </c>
      <c r="AD45" s="14">
        <f t="shared" si="84"/>
        <v>1063860000</v>
      </c>
      <c r="AE45" s="14">
        <f t="shared" si="84"/>
        <v>1762968000</v>
      </c>
      <c r="AF45" s="14">
        <f t="shared" si="84"/>
        <v>1842757500</v>
      </c>
      <c r="AG45" s="14">
        <f t="shared" si="84"/>
        <v>2754637500</v>
      </c>
      <c r="AH45" s="14">
        <f t="shared" si="84"/>
        <v>3191580000</v>
      </c>
      <c r="AI45" s="14">
        <f t="shared" si="84"/>
        <v>3438547500</v>
      </c>
      <c r="AJ45" s="14">
        <f t="shared" si="84"/>
        <v>4112958750</v>
      </c>
      <c r="AM45" s="14">
        <v>39</v>
      </c>
      <c r="AN45" s="14">
        <v>890</v>
      </c>
      <c r="AO45" s="14">
        <f t="shared" si="83"/>
        <v>38432250000</v>
      </c>
      <c r="AR45" s="14">
        <v>40</v>
      </c>
      <c r="AS45" s="14">
        <f t="shared" si="1"/>
        <v>40</v>
      </c>
      <c r="AT45" s="18">
        <f t="shared" si="13"/>
        <v>4200</v>
      </c>
      <c r="AU45" s="18">
        <f t="shared" si="2"/>
        <v>45</v>
      </c>
      <c r="AV45" s="18">
        <f t="shared" si="14"/>
        <v>4950</v>
      </c>
      <c r="AW45" s="18">
        <f t="shared" si="15"/>
        <v>4200</v>
      </c>
      <c r="AX45" s="18">
        <f t="shared" si="16"/>
        <v>18144000</v>
      </c>
      <c r="BM45" s="14">
        <v>195</v>
      </c>
      <c r="BN45" s="22">
        <v>1</v>
      </c>
      <c r="BO45" s="18">
        <f>INT(SUMIFS($CI$6:$CI$1005,金币产出!$CA$6:$CA$1005,"&gt;"&amp;BM44,金币产出!$CA$6:$CA$1005,"&lt;="&amp;BM45)*$BE$4*BN45/500)*500</f>
        <v>524500</v>
      </c>
      <c r="BP45" s="18">
        <f t="shared" si="37"/>
        <v>1</v>
      </c>
      <c r="BQ45" s="18">
        <f t="shared" si="38"/>
        <v>524.5</v>
      </c>
      <c r="BS45" s="14">
        <v>40</v>
      </c>
      <c r="BT45" s="14">
        <f t="shared" si="78"/>
        <v>1</v>
      </c>
      <c r="BU45" s="14">
        <f t="shared" si="79"/>
        <v>2557.5</v>
      </c>
      <c r="BV45" s="14">
        <f t="shared" si="80"/>
        <v>1</v>
      </c>
      <c r="BW45" s="14">
        <f t="shared" si="81"/>
        <v>2640</v>
      </c>
      <c r="CA45" s="14">
        <v>40</v>
      </c>
      <c r="CB45" s="14">
        <f>节奏规划!J44</f>
        <v>0.01</v>
      </c>
      <c r="CC45" s="23">
        <v>1</v>
      </c>
      <c r="CD45" s="18">
        <f>INDEX($AX$6:$AX$1005,MATCH(金币产出!CA45,$AR$6:$AR$1005,1))</f>
        <v>18144000</v>
      </c>
      <c r="CE45" s="18">
        <f t="shared" si="17"/>
        <v>72576000</v>
      </c>
      <c r="CF45" s="18">
        <f t="shared" si="18"/>
        <v>254016</v>
      </c>
      <c r="CG45" s="18">
        <f t="shared" si="19"/>
        <v>145152</v>
      </c>
      <c r="CH45" s="18">
        <f t="shared" si="20"/>
        <v>181440</v>
      </c>
      <c r="CI45" s="18">
        <f t="shared" si="21"/>
        <v>72576</v>
      </c>
      <c r="CJ45" s="18">
        <f t="shared" si="22"/>
        <v>72576</v>
      </c>
      <c r="CK45" s="18">
        <f t="shared" si="23"/>
        <v>108864</v>
      </c>
      <c r="CL45" s="18">
        <f t="shared" si="24"/>
        <v>36288</v>
      </c>
      <c r="CM45" s="18">
        <f t="shared" si="25"/>
        <v>108864</v>
      </c>
      <c r="CN45" s="18">
        <f t="shared" si="26"/>
        <v>725760</v>
      </c>
      <c r="CP45" s="18">
        <f t="shared" si="27"/>
        <v>2177280</v>
      </c>
      <c r="CQ45" s="18">
        <f t="shared" si="28"/>
        <v>1</v>
      </c>
      <c r="CR45" s="18">
        <f t="shared" si="29"/>
        <v>2177.2800000000002</v>
      </c>
      <c r="DC45" s="14">
        <v>40</v>
      </c>
      <c r="DD45" s="14">
        <v>40</v>
      </c>
      <c r="DE45" s="14">
        <v>1</v>
      </c>
      <c r="DF45" s="14">
        <v>0</v>
      </c>
      <c r="DG45" s="19"/>
      <c r="DH45" s="14">
        <v>40</v>
      </c>
      <c r="DI45" s="14">
        <f t="shared" si="82"/>
        <v>131956</v>
      </c>
      <c r="DJ45" s="18">
        <f t="shared" si="30"/>
        <v>1</v>
      </c>
      <c r="DK45" s="18">
        <f t="shared" si="31"/>
        <v>131.96</v>
      </c>
    </row>
    <row r="46" spans="1:115" ht="16.5" x14ac:dyDescent="0.2">
      <c r="A46" s="14">
        <v>320</v>
      </c>
      <c r="B46" s="14">
        <v>380</v>
      </c>
      <c r="C46" s="18">
        <f>INDEX([1]新怪物属性!GG$5:GG$123,MATCH(A46,[1]新怪物属性!D$5:D$123,0))</f>
        <v>88.75</v>
      </c>
      <c r="D46" s="18">
        <f>INDEX([1]新怪物属性!GH$5:GH$123,MATCH(A46,[1]新怪物属性!D$5:D$123,0))</f>
        <v>78.75</v>
      </c>
      <c r="G46" s="14">
        <f t="shared" si="77"/>
        <v>19000</v>
      </c>
      <c r="H46" s="14">
        <f t="shared" si="77"/>
        <v>59221</v>
      </c>
      <c r="I46" s="14">
        <f t="shared" si="77"/>
        <v>28500</v>
      </c>
      <c r="J46" s="14">
        <f t="shared" si="77"/>
        <v>78961</v>
      </c>
      <c r="K46" s="14">
        <f t="shared" si="77"/>
        <v>197403</v>
      </c>
      <c r="L46" s="14">
        <f t="shared" si="77"/>
        <v>410811</v>
      </c>
      <c r="N46" s="14">
        <f t="shared" si="68"/>
        <v>15200</v>
      </c>
      <c r="O46" s="14">
        <f t="shared" si="69"/>
        <v>22800</v>
      </c>
      <c r="P46" s="14">
        <f t="shared" si="85"/>
        <v>47377</v>
      </c>
      <c r="Q46" s="14">
        <f t="shared" si="85"/>
        <v>71065</v>
      </c>
      <c r="R46" s="14">
        <f t="shared" si="86"/>
        <v>22800</v>
      </c>
      <c r="S46" s="14">
        <f t="shared" si="86"/>
        <v>34200</v>
      </c>
      <c r="T46" s="14">
        <f t="shared" si="87"/>
        <v>63169</v>
      </c>
      <c r="U46" s="14">
        <f t="shared" si="87"/>
        <v>94753</v>
      </c>
      <c r="V46" s="14">
        <f t="shared" si="88"/>
        <v>157922</v>
      </c>
      <c r="W46" s="14">
        <f t="shared" si="88"/>
        <v>236884</v>
      </c>
      <c r="X46" s="14">
        <f t="shared" si="89"/>
        <v>328649</v>
      </c>
      <c r="Y46" s="14">
        <f t="shared" si="89"/>
        <v>492973</v>
      </c>
      <c r="AA46" s="14">
        <f t="shared" si="33"/>
        <v>380000</v>
      </c>
      <c r="AB46" s="14">
        <f t="shared" si="34"/>
        <v>717250</v>
      </c>
      <c r="AC46" s="14">
        <f t="shared" si="35"/>
        <v>22800000</v>
      </c>
      <c r="AD46" s="14">
        <f t="shared" si="84"/>
        <v>1204980000</v>
      </c>
      <c r="AE46" s="14">
        <f t="shared" si="84"/>
        <v>1996824000</v>
      </c>
      <c r="AF46" s="14">
        <f t="shared" si="84"/>
        <v>2087197500</v>
      </c>
      <c r="AG46" s="14">
        <f t="shared" si="84"/>
        <v>3120037500</v>
      </c>
      <c r="AH46" s="14">
        <f t="shared" si="84"/>
        <v>3614940000</v>
      </c>
      <c r="AI46" s="14">
        <f t="shared" si="84"/>
        <v>3894667500</v>
      </c>
      <c r="AJ46" s="14">
        <f t="shared" si="84"/>
        <v>4658538750</v>
      </c>
      <c r="AM46" s="14">
        <v>40</v>
      </c>
      <c r="AN46" s="14">
        <v>900</v>
      </c>
      <c r="AO46" s="14">
        <f t="shared" si="83"/>
        <v>39101062500</v>
      </c>
      <c r="AR46" s="14">
        <v>41</v>
      </c>
      <c r="AS46" s="14">
        <f t="shared" si="1"/>
        <v>40</v>
      </c>
      <c r="AT46" s="18">
        <f t="shared" si="13"/>
        <v>4200</v>
      </c>
      <c r="AU46" s="18">
        <f t="shared" si="2"/>
        <v>45</v>
      </c>
      <c r="AV46" s="18">
        <f t="shared" si="14"/>
        <v>4950</v>
      </c>
      <c r="AW46" s="18">
        <f t="shared" si="15"/>
        <v>4350</v>
      </c>
      <c r="AX46" s="18">
        <f t="shared" si="16"/>
        <v>18792000</v>
      </c>
      <c r="BM46" s="14">
        <v>200</v>
      </c>
      <c r="BN46" s="22">
        <v>1</v>
      </c>
      <c r="BO46" s="18">
        <f>INT(SUMIFS($CI$6:$CI$1005,金币产出!$CA$6:$CA$1005,"&gt;"&amp;BM45,金币产出!$CA$6:$CA$1005,"&lt;="&amp;BM46)*$BE$4*BN46/500)*500</f>
        <v>591500</v>
      </c>
      <c r="BP46" s="18">
        <f t="shared" si="37"/>
        <v>1</v>
      </c>
      <c r="BQ46" s="18">
        <f t="shared" si="38"/>
        <v>591.5</v>
      </c>
      <c r="BS46" s="14">
        <v>41</v>
      </c>
      <c r="BT46" s="14">
        <f t="shared" si="78"/>
        <v>1</v>
      </c>
      <c r="BU46" s="14">
        <f t="shared" si="79"/>
        <v>2715</v>
      </c>
      <c r="BV46" s="14">
        <f t="shared" si="80"/>
        <v>1</v>
      </c>
      <c r="BW46" s="14">
        <f t="shared" si="81"/>
        <v>2734.5</v>
      </c>
      <c r="CA46" s="14">
        <v>41</v>
      </c>
      <c r="CB46" s="14">
        <f>节奏规划!J45</f>
        <v>0.01</v>
      </c>
      <c r="CC46" s="23">
        <v>1</v>
      </c>
      <c r="CD46" s="18">
        <f>INDEX($AX$6:$AX$1005,MATCH(金币产出!CA46,$AR$6:$AR$1005,1))</f>
        <v>18792000</v>
      </c>
      <c r="CE46" s="18">
        <f t="shared" si="17"/>
        <v>75168000</v>
      </c>
      <c r="CF46" s="18">
        <f t="shared" si="18"/>
        <v>263088</v>
      </c>
      <c r="CG46" s="18">
        <f t="shared" si="19"/>
        <v>150336</v>
      </c>
      <c r="CH46" s="18">
        <f t="shared" si="20"/>
        <v>187920</v>
      </c>
      <c r="CI46" s="18">
        <f t="shared" si="21"/>
        <v>75168</v>
      </c>
      <c r="CJ46" s="18">
        <f t="shared" si="22"/>
        <v>75168</v>
      </c>
      <c r="CK46" s="18">
        <f t="shared" si="23"/>
        <v>112752</v>
      </c>
      <c r="CL46" s="18">
        <f t="shared" si="24"/>
        <v>37584</v>
      </c>
      <c r="CM46" s="18">
        <f t="shared" si="25"/>
        <v>112752</v>
      </c>
      <c r="CN46" s="18">
        <f t="shared" si="26"/>
        <v>751680</v>
      </c>
      <c r="CP46" s="18">
        <f t="shared" si="27"/>
        <v>2255040</v>
      </c>
      <c r="CQ46" s="18">
        <f t="shared" si="28"/>
        <v>1</v>
      </c>
      <c r="CR46" s="18">
        <f t="shared" si="29"/>
        <v>2255.04</v>
      </c>
      <c r="DC46" s="14">
        <v>41</v>
      </c>
      <c r="DD46" s="14">
        <v>40</v>
      </c>
      <c r="DE46" s="14">
        <v>1</v>
      </c>
      <c r="DF46" s="14">
        <v>0</v>
      </c>
      <c r="DG46" s="19"/>
      <c r="DH46" s="14">
        <v>41</v>
      </c>
      <c r="DI46" s="14">
        <f t="shared" si="82"/>
        <v>136669</v>
      </c>
      <c r="DJ46" s="18">
        <f t="shared" si="30"/>
        <v>1</v>
      </c>
      <c r="DK46" s="18">
        <f t="shared" si="31"/>
        <v>136.66999999999999</v>
      </c>
    </row>
    <row r="47" spans="1:115" ht="16.5" x14ac:dyDescent="0.2">
      <c r="A47" s="14">
        <v>340</v>
      </c>
      <c r="B47" s="14">
        <v>420</v>
      </c>
      <c r="C47" s="18">
        <f>INDEX([1]新怪物属性!GG$5:GG$123,MATCH(A47,[1]新怪物属性!D$5:D$123,0))</f>
        <v>114</v>
      </c>
      <c r="D47" s="18">
        <f>INDEX([1]新怪物属性!GH$5:GH$123,MATCH(A47,[1]新怪物属性!D$5:D$123,0))</f>
        <v>99</v>
      </c>
      <c r="G47" s="14">
        <f t="shared" ref="G47:L56" si="90">ROUND($G$2*$B47*G$4/G$3,0)</f>
        <v>21000</v>
      </c>
      <c r="H47" s="14">
        <f t="shared" si="90"/>
        <v>65455</v>
      </c>
      <c r="I47" s="14">
        <f t="shared" si="90"/>
        <v>31500</v>
      </c>
      <c r="J47" s="14">
        <f t="shared" si="90"/>
        <v>87273</v>
      </c>
      <c r="K47" s="14">
        <f t="shared" si="90"/>
        <v>218182</v>
      </c>
      <c r="L47" s="14">
        <f t="shared" si="90"/>
        <v>454054</v>
      </c>
      <c r="N47" s="14">
        <f t="shared" si="68"/>
        <v>16800</v>
      </c>
      <c r="O47" s="14">
        <f t="shared" si="69"/>
        <v>25200</v>
      </c>
      <c r="P47" s="14">
        <f t="shared" si="85"/>
        <v>52364</v>
      </c>
      <c r="Q47" s="14">
        <f t="shared" si="85"/>
        <v>78546</v>
      </c>
      <c r="R47" s="14">
        <f t="shared" si="86"/>
        <v>25200</v>
      </c>
      <c r="S47" s="14">
        <f t="shared" si="86"/>
        <v>37800</v>
      </c>
      <c r="T47" s="14">
        <f t="shared" si="87"/>
        <v>69818</v>
      </c>
      <c r="U47" s="14">
        <f t="shared" si="87"/>
        <v>104728</v>
      </c>
      <c r="V47" s="14">
        <f t="shared" si="88"/>
        <v>174546</v>
      </c>
      <c r="W47" s="14">
        <f t="shared" si="88"/>
        <v>261818</v>
      </c>
      <c r="X47" s="14">
        <f t="shared" si="89"/>
        <v>363243</v>
      </c>
      <c r="Y47" s="14">
        <f t="shared" si="89"/>
        <v>544865</v>
      </c>
      <c r="AA47" s="14">
        <f t="shared" si="33"/>
        <v>420000</v>
      </c>
      <c r="AB47" s="14">
        <f t="shared" si="34"/>
        <v>898799.99999999988</v>
      </c>
      <c r="AC47" s="14">
        <f t="shared" si="35"/>
        <v>25200000</v>
      </c>
      <c r="AD47" s="14">
        <f t="shared" si="84"/>
        <v>1509983999.9999998</v>
      </c>
      <c r="AE47" s="14">
        <f t="shared" si="84"/>
        <v>2502259199.9999995</v>
      </c>
      <c r="AF47" s="14">
        <f t="shared" si="84"/>
        <v>2615507999.9999995</v>
      </c>
      <c r="AG47" s="14">
        <f t="shared" si="84"/>
        <v>3909779999.999999</v>
      </c>
      <c r="AH47" s="14">
        <f t="shared" si="84"/>
        <v>4529951999.999999</v>
      </c>
      <c r="AI47" s="14">
        <f t="shared" si="84"/>
        <v>4880483999.999999</v>
      </c>
      <c r="AJ47" s="14">
        <f t="shared" si="84"/>
        <v>5837705999.999999</v>
      </c>
      <c r="AM47" s="14">
        <v>41</v>
      </c>
      <c r="AN47" s="14">
        <v>910</v>
      </c>
      <c r="AO47" s="14">
        <f t="shared" si="83"/>
        <v>39775312500</v>
      </c>
      <c r="AR47" s="14">
        <v>42</v>
      </c>
      <c r="AS47" s="14">
        <f t="shared" si="1"/>
        <v>40</v>
      </c>
      <c r="AT47" s="18">
        <f t="shared" si="13"/>
        <v>4200</v>
      </c>
      <c r="AU47" s="18">
        <f t="shared" si="2"/>
        <v>45</v>
      </c>
      <c r="AV47" s="18">
        <f t="shared" si="14"/>
        <v>4950</v>
      </c>
      <c r="AW47" s="18">
        <f t="shared" si="15"/>
        <v>4500</v>
      </c>
      <c r="AX47" s="18">
        <f t="shared" si="16"/>
        <v>19440000</v>
      </c>
      <c r="BM47" s="14">
        <v>205</v>
      </c>
      <c r="BN47" s="22">
        <v>1</v>
      </c>
      <c r="BO47" s="18">
        <f>INT(SUMIFS($CI$6:$CI$1005,金币产出!$CA$6:$CA$1005,"&gt;"&amp;BM46,金币产出!$CA$6:$CA$1005,"&lt;="&amp;BM47)*$BE$4*BN47/500)*500</f>
        <v>655500</v>
      </c>
      <c r="BP47" s="18">
        <f t="shared" si="37"/>
        <v>1</v>
      </c>
      <c r="BQ47" s="18">
        <f t="shared" si="38"/>
        <v>655.5</v>
      </c>
      <c r="BS47" s="14">
        <v>42</v>
      </c>
      <c r="BT47" s="14">
        <f t="shared" si="78"/>
        <v>1</v>
      </c>
      <c r="BU47" s="14">
        <f t="shared" si="79"/>
        <v>2596.5</v>
      </c>
      <c r="BV47" s="14">
        <f t="shared" si="80"/>
        <v>1</v>
      </c>
      <c r="BW47" s="14">
        <f t="shared" si="81"/>
        <v>2660.5</v>
      </c>
      <c r="CA47" s="14">
        <v>42</v>
      </c>
      <c r="CB47" s="14">
        <f>节奏规划!J46</f>
        <v>0.01</v>
      </c>
      <c r="CC47" s="23">
        <v>1</v>
      </c>
      <c r="CD47" s="18">
        <f>INDEX($AX$6:$AX$1005,MATCH(金币产出!CA47,$AR$6:$AR$1005,1))</f>
        <v>19440000</v>
      </c>
      <c r="CE47" s="18">
        <f t="shared" si="17"/>
        <v>77760000</v>
      </c>
      <c r="CF47" s="18">
        <f t="shared" si="18"/>
        <v>272160</v>
      </c>
      <c r="CG47" s="18">
        <f t="shared" si="19"/>
        <v>155520</v>
      </c>
      <c r="CH47" s="18">
        <f t="shared" si="20"/>
        <v>194400</v>
      </c>
      <c r="CI47" s="18">
        <f t="shared" si="21"/>
        <v>77760</v>
      </c>
      <c r="CJ47" s="18">
        <f t="shared" si="22"/>
        <v>77760</v>
      </c>
      <c r="CK47" s="18">
        <f t="shared" si="23"/>
        <v>116640</v>
      </c>
      <c r="CL47" s="18">
        <f t="shared" si="24"/>
        <v>38880</v>
      </c>
      <c r="CM47" s="18">
        <f t="shared" si="25"/>
        <v>116640</v>
      </c>
      <c r="CN47" s="18">
        <f t="shared" si="26"/>
        <v>777600</v>
      </c>
      <c r="CP47" s="18">
        <f t="shared" si="27"/>
        <v>2332800</v>
      </c>
      <c r="CQ47" s="18">
        <f t="shared" si="28"/>
        <v>1</v>
      </c>
      <c r="CR47" s="18">
        <f t="shared" si="29"/>
        <v>2332.8000000000002</v>
      </c>
      <c r="DC47" s="14">
        <v>42</v>
      </c>
      <c r="DD47" s="14">
        <v>40</v>
      </c>
      <c r="DE47" s="14">
        <v>1</v>
      </c>
      <c r="DF47" s="14">
        <v>0</v>
      </c>
      <c r="DG47" s="19"/>
      <c r="DH47" s="14">
        <v>42</v>
      </c>
      <c r="DI47" s="14">
        <f t="shared" si="82"/>
        <v>141381</v>
      </c>
      <c r="DJ47" s="18">
        <f t="shared" si="30"/>
        <v>1</v>
      </c>
      <c r="DK47" s="18">
        <f t="shared" si="31"/>
        <v>141.38</v>
      </c>
    </row>
    <row r="48" spans="1:115" ht="16.5" x14ac:dyDescent="0.2">
      <c r="A48" s="14">
        <v>360</v>
      </c>
      <c r="B48" s="14">
        <v>460</v>
      </c>
      <c r="C48" s="18">
        <f>INDEX([1]新怪物属性!GG$5:GG$123,MATCH(A48,[1]新怪物属性!D$5:D$123,0))</f>
        <v>115.5</v>
      </c>
      <c r="D48" s="18">
        <f>INDEX([1]新怪物属性!GH$5:GH$123,MATCH(A48,[1]新怪物属性!D$5:D$123,0))</f>
        <v>100.5</v>
      </c>
      <c r="G48" s="14">
        <f t="shared" si="90"/>
        <v>23000</v>
      </c>
      <c r="H48" s="14">
        <f t="shared" si="90"/>
        <v>71688</v>
      </c>
      <c r="I48" s="14">
        <f t="shared" si="90"/>
        <v>34500</v>
      </c>
      <c r="J48" s="14">
        <f t="shared" si="90"/>
        <v>95584</v>
      </c>
      <c r="K48" s="14">
        <f t="shared" si="90"/>
        <v>238961</v>
      </c>
      <c r="L48" s="14">
        <f t="shared" si="90"/>
        <v>497297</v>
      </c>
      <c r="N48" s="14">
        <f t="shared" si="68"/>
        <v>18400</v>
      </c>
      <c r="O48" s="14">
        <f t="shared" si="69"/>
        <v>27600</v>
      </c>
      <c r="P48" s="14">
        <f t="shared" si="85"/>
        <v>57350</v>
      </c>
      <c r="Q48" s="14">
        <f t="shared" si="85"/>
        <v>86026</v>
      </c>
      <c r="R48" s="14">
        <f t="shared" si="86"/>
        <v>27600</v>
      </c>
      <c r="S48" s="14">
        <f t="shared" si="86"/>
        <v>41400</v>
      </c>
      <c r="T48" s="14">
        <f t="shared" si="87"/>
        <v>76467</v>
      </c>
      <c r="U48" s="14">
        <f t="shared" si="87"/>
        <v>114701</v>
      </c>
      <c r="V48" s="14">
        <f t="shared" si="88"/>
        <v>191169</v>
      </c>
      <c r="W48" s="14">
        <f t="shared" si="88"/>
        <v>286753</v>
      </c>
      <c r="X48" s="14">
        <f t="shared" si="89"/>
        <v>397838</v>
      </c>
      <c r="Y48" s="14">
        <f t="shared" si="89"/>
        <v>596756</v>
      </c>
      <c r="AA48" s="14">
        <f t="shared" si="33"/>
        <v>460000</v>
      </c>
      <c r="AB48" s="14">
        <f t="shared" si="34"/>
        <v>991300.00000000012</v>
      </c>
      <c r="AC48" s="14">
        <f t="shared" si="35"/>
        <v>27600000</v>
      </c>
      <c r="AD48" s="14">
        <f t="shared" si="84"/>
        <v>1665384000.0000002</v>
      </c>
      <c r="AE48" s="14">
        <f t="shared" si="84"/>
        <v>2759779200.0000005</v>
      </c>
      <c r="AF48" s="14">
        <f t="shared" si="84"/>
        <v>2884683000.0000005</v>
      </c>
      <c r="AG48" s="14">
        <f t="shared" si="84"/>
        <v>4312155000.000001</v>
      </c>
      <c r="AH48" s="14">
        <f t="shared" si="84"/>
        <v>4996152000.000001</v>
      </c>
      <c r="AI48" s="14">
        <f t="shared" si="84"/>
        <v>5382759000.000001</v>
      </c>
      <c r="AJ48" s="14">
        <f t="shared" si="84"/>
        <v>6438493500.0000019</v>
      </c>
      <c r="AM48" s="14">
        <v>42</v>
      </c>
      <c r="AN48" s="14">
        <v>920</v>
      </c>
      <c r="AO48" s="14">
        <f t="shared" si="83"/>
        <v>40455000000</v>
      </c>
      <c r="AR48" s="14">
        <v>43</v>
      </c>
      <c r="AS48" s="14">
        <f t="shared" si="1"/>
        <v>40</v>
      </c>
      <c r="AT48" s="18">
        <f t="shared" si="13"/>
        <v>4200</v>
      </c>
      <c r="AU48" s="18">
        <f t="shared" si="2"/>
        <v>45</v>
      </c>
      <c r="AV48" s="18">
        <f t="shared" si="14"/>
        <v>4950</v>
      </c>
      <c r="AW48" s="18">
        <f t="shared" si="15"/>
        <v>4650</v>
      </c>
      <c r="AX48" s="18">
        <f t="shared" si="16"/>
        <v>20088000</v>
      </c>
      <c r="BM48" s="14">
        <v>210</v>
      </c>
      <c r="BN48" s="22">
        <v>1</v>
      </c>
      <c r="BO48" s="18">
        <f>INT(SUMIFS($CI$6:$CI$1005,金币产出!$CA$6:$CA$1005,"&gt;"&amp;BM47,金币产出!$CA$6:$CA$1005,"&lt;="&amp;BM48)*$BE$4*BN48/500)*500</f>
        <v>693000</v>
      </c>
      <c r="BP48" s="18">
        <f t="shared" si="37"/>
        <v>1</v>
      </c>
      <c r="BQ48" s="18">
        <f t="shared" si="38"/>
        <v>693</v>
      </c>
      <c r="BS48" s="14">
        <v>43</v>
      </c>
      <c r="BT48" s="14">
        <f t="shared" si="78"/>
        <v>1</v>
      </c>
      <c r="BU48" s="14">
        <f t="shared" si="79"/>
        <v>2725.5</v>
      </c>
      <c r="BV48" s="14">
        <f t="shared" si="80"/>
        <v>1</v>
      </c>
      <c r="BW48" s="14">
        <f t="shared" si="81"/>
        <v>2791</v>
      </c>
      <c r="CA48" s="14">
        <v>43</v>
      </c>
      <c r="CB48" s="14">
        <f>节奏规划!J47</f>
        <v>0.01</v>
      </c>
      <c r="CC48" s="23">
        <v>1</v>
      </c>
      <c r="CD48" s="18">
        <f>INDEX($AX$6:$AX$1005,MATCH(金币产出!CA48,$AR$6:$AR$1005,1))</f>
        <v>20088000</v>
      </c>
      <c r="CE48" s="18">
        <f t="shared" si="17"/>
        <v>80352000</v>
      </c>
      <c r="CF48" s="18">
        <f t="shared" si="18"/>
        <v>281232</v>
      </c>
      <c r="CG48" s="18">
        <f t="shared" si="19"/>
        <v>160704</v>
      </c>
      <c r="CH48" s="18">
        <f t="shared" si="20"/>
        <v>200880</v>
      </c>
      <c r="CI48" s="18">
        <f t="shared" si="21"/>
        <v>80352</v>
      </c>
      <c r="CJ48" s="18">
        <f t="shared" si="22"/>
        <v>80352</v>
      </c>
      <c r="CK48" s="18">
        <f t="shared" si="23"/>
        <v>120528</v>
      </c>
      <c r="CL48" s="18">
        <f t="shared" si="24"/>
        <v>40176</v>
      </c>
      <c r="CM48" s="18">
        <f t="shared" si="25"/>
        <v>120528</v>
      </c>
      <c r="CN48" s="18">
        <f t="shared" si="26"/>
        <v>803520</v>
      </c>
      <c r="CP48" s="18">
        <f t="shared" si="27"/>
        <v>2410560</v>
      </c>
      <c r="CQ48" s="18">
        <f t="shared" si="28"/>
        <v>1</v>
      </c>
      <c r="CR48" s="18">
        <f t="shared" si="29"/>
        <v>2410.56</v>
      </c>
      <c r="DC48" s="14">
        <v>43</v>
      </c>
      <c r="DD48" s="14">
        <v>40</v>
      </c>
      <c r="DE48" s="14">
        <v>1</v>
      </c>
      <c r="DF48" s="14">
        <v>0</v>
      </c>
      <c r="DG48" s="19"/>
      <c r="DH48" s="14">
        <v>43</v>
      </c>
      <c r="DI48" s="14">
        <f t="shared" si="82"/>
        <v>146094</v>
      </c>
      <c r="DJ48" s="18">
        <f t="shared" si="30"/>
        <v>1</v>
      </c>
      <c r="DK48" s="18">
        <f t="shared" si="31"/>
        <v>146.09</v>
      </c>
    </row>
    <row r="49" spans="1:115" ht="16.5" x14ac:dyDescent="0.2">
      <c r="A49" s="14">
        <v>380</v>
      </c>
      <c r="B49" s="14">
        <v>500</v>
      </c>
      <c r="C49" s="18">
        <f>INDEX([1]新怪物属性!GG$5:GG$123,MATCH(A49,[1]新怪物属性!D$5:D$123,0))</f>
        <v>117</v>
      </c>
      <c r="D49" s="18">
        <f>INDEX([1]新怪物属性!GH$5:GH$123,MATCH(A49,[1]新怪物属性!D$5:D$123,0))</f>
        <v>102</v>
      </c>
      <c r="G49" s="14">
        <f t="shared" si="90"/>
        <v>25000</v>
      </c>
      <c r="H49" s="14">
        <f t="shared" si="90"/>
        <v>77922</v>
      </c>
      <c r="I49" s="14">
        <f t="shared" si="90"/>
        <v>37500</v>
      </c>
      <c r="J49" s="14">
        <f t="shared" si="90"/>
        <v>103896</v>
      </c>
      <c r="K49" s="14">
        <f t="shared" si="90"/>
        <v>259740</v>
      </c>
      <c r="L49" s="14">
        <f t="shared" si="90"/>
        <v>540541</v>
      </c>
      <c r="N49" s="14">
        <f t="shared" si="68"/>
        <v>20000</v>
      </c>
      <c r="O49" s="14">
        <f t="shared" si="69"/>
        <v>30000</v>
      </c>
      <c r="P49" s="14">
        <f t="shared" si="85"/>
        <v>62338</v>
      </c>
      <c r="Q49" s="14">
        <f t="shared" si="85"/>
        <v>93506</v>
      </c>
      <c r="R49" s="14">
        <f t="shared" si="86"/>
        <v>30000</v>
      </c>
      <c r="S49" s="14">
        <f t="shared" si="86"/>
        <v>45000</v>
      </c>
      <c r="T49" s="14">
        <f t="shared" si="87"/>
        <v>83117</v>
      </c>
      <c r="U49" s="14">
        <f t="shared" si="87"/>
        <v>124675</v>
      </c>
      <c r="V49" s="14">
        <f t="shared" si="88"/>
        <v>207792</v>
      </c>
      <c r="W49" s="14">
        <f t="shared" si="88"/>
        <v>311688</v>
      </c>
      <c r="X49" s="14">
        <f t="shared" si="89"/>
        <v>432433</v>
      </c>
      <c r="Y49" s="14">
        <f t="shared" si="89"/>
        <v>648649</v>
      </c>
      <c r="AA49" s="14">
        <f t="shared" si="33"/>
        <v>500000</v>
      </c>
      <c r="AB49" s="14">
        <f t="shared" si="34"/>
        <v>1085000</v>
      </c>
      <c r="AC49" s="14">
        <f t="shared" si="35"/>
        <v>30000000</v>
      </c>
      <c r="AD49" s="14">
        <f t="shared" si="84"/>
        <v>1822800000</v>
      </c>
      <c r="AE49" s="14">
        <f t="shared" si="84"/>
        <v>3020640000</v>
      </c>
      <c r="AF49" s="14">
        <f t="shared" si="84"/>
        <v>3157350000</v>
      </c>
      <c r="AG49" s="14">
        <f t="shared" si="84"/>
        <v>4719750000</v>
      </c>
      <c r="AH49" s="14">
        <f t="shared" si="84"/>
        <v>5468400000</v>
      </c>
      <c r="AI49" s="14">
        <f t="shared" si="84"/>
        <v>5891550000</v>
      </c>
      <c r="AJ49" s="14">
        <f t="shared" si="84"/>
        <v>7047075000</v>
      </c>
      <c r="AM49" s="14">
        <v>43</v>
      </c>
      <c r="AN49" s="14">
        <v>930</v>
      </c>
      <c r="AO49" s="14">
        <f t="shared" si="83"/>
        <v>41140125000</v>
      </c>
      <c r="AR49" s="14">
        <v>44</v>
      </c>
      <c r="AS49" s="14">
        <f t="shared" si="1"/>
        <v>40</v>
      </c>
      <c r="AT49" s="18">
        <f t="shared" si="13"/>
        <v>4200</v>
      </c>
      <c r="AU49" s="18">
        <f t="shared" si="2"/>
        <v>45</v>
      </c>
      <c r="AV49" s="18">
        <f t="shared" si="14"/>
        <v>4950</v>
      </c>
      <c r="AW49" s="18">
        <f t="shared" si="15"/>
        <v>4800</v>
      </c>
      <c r="AX49" s="18">
        <f t="shared" si="16"/>
        <v>20736000</v>
      </c>
      <c r="BM49" s="14">
        <v>215</v>
      </c>
      <c r="BN49" s="22">
        <v>1</v>
      </c>
      <c r="BO49" s="18">
        <f>INT(SUMIFS($CI$6:$CI$1005,金币产出!$CA$6:$CA$1005,"&gt;"&amp;BM48,金币产出!$CA$6:$CA$1005,"&lt;="&amp;BM49)*$BE$4*BN49/500)*500</f>
        <v>649500</v>
      </c>
      <c r="BP49" s="18">
        <f t="shared" si="37"/>
        <v>1</v>
      </c>
      <c r="BQ49" s="18">
        <f t="shared" si="38"/>
        <v>649.5</v>
      </c>
      <c r="BS49" s="14">
        <v>44</v>
      </c>
      <c r="BT49" s="14">
        <f t="shared" si="78"/>
        <v>1</v>
      </c>
      <c r="BU49" s="14">
        <f t="shared" si="79"/>
        <v>2856.5</v>
      </c>
      <c r="BV49" s="14">
        <f t="shared" si="80"/>
        <v>1</v>
      </c>
      <c r="BW49" s="14">
        <f t="shared" si="81"/>
        <v>2922</v>
      </c>
      <c r="CA49" s="14">
        <v>44</v>
      </c>
      <c r="CB49" s="14">
        <f>节奏规划!J48</f>
        <v>0.01</v>
      </c>
      <c r="CC49" s="23">
        <v>1</v>
      </c>
      <c r="CD49" s="18">
        <f>INDEX($AX$6:$AX$1005,MATCH(金币产出!CA49,$AR$6:$AR$1005,1))</f>
        <v>20736000</v>
      </c>
      <c r="CE49" s="18">
        <f t="shared" si="17"/>
        <v>82944000</v>
      </c>
      <c r="CF49" s="18">
        <f t="shared" si="18"/>
        <v>290304</v>
      </c>
      <c r="CG49" s="18">
        <f t="shared" si="19"/>
        <v>165888</v>
      </c>
      <c r="CH49" s="18">
        <f t="shared" si="20"/>
        <v>207360</v>
      </c>
      <c r="CI49" s="18">
        <f t="shared" si="21"/>
        <v>82944</v>
      </c>
      <c r="CJ49" s="18">
        <f t="shared" si="22"/>
        <v>82944</v>
      </c>
      <c r="CK49" s="18">
        <f t="shared" si="23"/>
        <v>124416</v>
      </c>
      <c r="CL49" s="18">
        <f t="shared" si="24"/>
        <v>41472</v>
      </c>
      <c r="CM49" s="18">
        <f t="shared" si="25"/>
        <v>124416</v>
      </c>
      <c r="CN49" s="18">
        <f t="shared" si="26"/>
        <v>829440</v>
      </c>
      <c r="CP49" s="18">
        <f t="shared" si="27"/>
        <v>2488320</v>
      </c>
      <c r="CQ49" s="18">
        <f t="shared" si="28"/>
        <v>1</v>
      </c>
      <c r="CR49" s="18">
        <f t="shared" si="29"/>
        <v>2488.3200000000002</v>
      </c>
      <c r="DC49" s="14">
        <v>44</v>
      </c>
      <c r="DD49" s="14">
        <v>40</v>
      </c>
      <c r="DE49" s="14">
        <v>1</v>
      </c>
      <c r="DF49" s="14">
        <v>0</v>
      </c>
      <c r="DG49" s="19"/>
      <c r="DH49" s="14">
        <v>44</v>
      </c>
      <c r="DI49" s="14">
        <f t="shared" si="82"/>
        <v>150807</v>
      </c>
      <c r="DJ49" s="18">
        <f t="shared" si="30"/>
        <v>1</v>
      </c>
      <c r="DK49" s="18">
        <f t="shared" si="31"/>
        <v>150.81</v>
      </c>
    </row>
    <row r="50" spans="1:115" ht="16.5" x14ac:dyDescent="0.2">
      <c r="A50" s="14">
        <v>400</v>
      </c>
      <c r="B50" s="14">
        <v>550</v>
      </c>
      <c r="C50" s="18">
        <f>INDEX([1]新怪物属性!GG$5:GG$123,MATCH(A50,[1]新怪物属性!D$5:D$123,0))</f>
        <v>125</v>
      </c>
      <c r="D50" s="18">
        <f>INDEX([1]新怪物属性!GH$5:GH$123,MATCH(A50,[1]新怪物属性!D$5:D$123,0))</f>
        <v>107.5</v>
      </c>
      <c r="G50" s="14">
        <f t="shared" si="90"/>
        <v>27500</v>
      </c>
      <c r="H50" s="14">
        <f t="shared" si="90"/>
        <v>85714</v>
      </c>
      <c r="I50" s="14">
        <f t="shared" si="90"/>
        <v>41250</v>
      </c>
      <c r="J50" s="14">
        <f t="shared" si="90"/>
        <v>114286</v>
      </c>
      <c r="K50" s="14">
        <f t="shared" si="90"/>
        <v>285714</v>
      </c>
      <c r="L50" s="14">
        <f t="shared" si="90"/>
        <v>594595</v>
      </c>
      <c r="N50" s="14">
        <f t="shared" si="68"/>
        <v>22000</v>
      </c>
      <c r="O50" s="14">
        <f t="shared" si="69"/>
        <v>33000</v>
      </c>
      <c r="P50" s="14">
        <f t="shared" si="85"/>
        <v>68571</v>
      </c>
      <c r="Q50" s="14">
        <f t="shared" si="85"/>
        <v>102857</v>
      </c>
      <c r="R50" s="14">
        <f t="shared" si="86"/>
        <v>33000</v>
      </c>
      <c r="S50" s="14">
        <f t="shared" si="86"/>
        <v>49500</v>
      </c>
      <c r="T50" s="14">
        <f t="shared" si="87"/>
        <v>91429</v>
      </c>
      <c r="U50" s="14">
        <f t="shared" si="87"/>
        <v>137143</v>
      </c>
      <c r="V50" s="14">
        <f t="shared" si="88"/>
        <v>228571</v>
      </c>
      <c r="W50" s="14">
        <f t="shared" si="88"/>
        <v>342857</v>
      </c>
      <c r="X50" s="14">
        <f t="shared" si="89"/>
        <v>475676</v>
      </c>
      <c r="Y50" s="14">
        <f t="shared" si="89"/>
        <v>713514</v>
      </c>
      <c r="AA50" s="14">
        <f t="shared" si="33"/>
        <v>550000</v>
      </c>
      <c r="AB50" s="14">
        <f t="shared" si="34"/>
        <v>1237500</v>
      </c>
      <c r="AC50" s="14">
        <f t="shared" si="35"/>
        <v>33000000</v>
      </c>
      <c r="AD50" s="14">
        <f t="shared" si="84"/>
        <v>2079000000</v>
      </c>
      <c r="AE50" s="14">
        <f t="shared" si="84"/>
        <v>3445200000</v>
      </c>
      <c r="AF50" s="14">
        <f t="shared" si="84"/>
        <v>3601125000</v>
      </c>
      <c r="AG50" s="14">
        <f t="shared" si="84"/>
        <v>5383125000</v>
      </c>
      <c r="AH50" s="14">
        <f t="shared" si="84"/>
        <v>6237000000</v>
      </c>
      <c r="AI50" s="14">
        <f t="shared" si="84"/>
        <v>6719625000</v>
      </c>
      <c r="AJ50" s="14">
        <f t="shared" si="84"/>
        <v>8037562500</v>
      </c>
      <c r="AM50" s="14">
        <v>44</v>
      </c>
      <c r="AN50" s="14">
        <v>940</v>
      </c>
      <c r="AO50" s="14">
        <f t="shared" si="83"/>
        <v>41830687500</v>
      </c>
      <c r="AR50" s="14">
        <v>45</v>
      </c>
      <c r="AS50" s="14">
        <f t="shared" si="1"/>
        <v>45</v>
      </c>
      <c r="AT50" s="18">
        <f t="shared" si="13"/>
        <v>4950</v>
      </c>
      <c r="AU50" s="18">
        <f t="shared" si="2"/>
        <v>50</v>
      </c>
      <c r="AV50" s="18">
        <f t="shared" si="14"/>
        <v>6050.0000000000009</v>
      </c>
      <c r="AW50" s="18">
        <f t="shared" si="15"/>
        <v>4950</v>
      </c>
      <c r="AX50" s="18">
        <f t="shared" si="16"/>
        <v>21384000</v>
      </c>
      <c r="BM50" s="14">
        <v>220</v>
      </c>
      <c r="BN50" s="22">
        <v>1</v>
      </c>
      <c r="BO50" s="18">
        <f>INT(SUMIFS($CI$6:$CI$1005,金币产出!$CA$6:$CA$1005,"&gt;"&amp;BM49,金币产出!$CA$6:$CA$1005,"&lt;="&amp;BM50)*$BE$4*BN50/500)*500</f>
        <v>701000</v>
      </c>
      <c r="BP50" s="18">
        <f t="shared" si="37"/>
        <v>1</v>
      </c>
      <c r="BQ50" s="18">
        <f t="shared" si="38"/>
        <v>701</v>
      </c>
      <c r="BS50" s="14">
        <v>45</v>
      </c>
      <c r="BT50" s="14">
        <f t="shared" si="78"/>
        <v>1</v>
      </c>
      <c r="BU50" s="14">
        <f t="shared" si="79"/>
        <v>3006</v>
      </c>
      <c r="BV50" s="14">
        <f t="shared" si="80"/>
        <v>1</v>
      </c>
      <c r="BW50" s="14">
        <f t="shared" si="81"/>
        <v>3050</v>
      </c>
      <c r="CA50" s="14">
        <v>45</v>
      </c>
      <c r="CB50" s="14">
        <f>节奏规划!J49</f>
        <v>0.01</v>
      </c>
      <c r="CC50" s="23">
        <v>1</v>
      </c>
      <c r="CD50" s="18">
        <f>INDEX($AX$6:$AX$1005,MATCH(金币产出!CA50,$AR$6:$AR$1005,1))</f>
        <v>21384000</v>
      </c>
      <c r="CE50" s="18">
        <f t="shared" si="17"/>
        <v>85536000</v>
      </c>
      <c r="CF50" s="18">
        <f t="shared" si="18"/>
        <v>299376</v>
      </c>
      <c r="CG50" s="18">
        <f t="shared" si="19"/>
        <v>171072</v>
      </c>
      <c r="CH50" s="18">
        <f t="shared" si="20"/>
        <v>213840</v>
      </c>
      <c r="CI50" s="18">
        <f t="shared" si="21"/>
        <v>85536</v>
      </c>
      <c r="CJ50" s="18">
        <f t="shared" si="22"/>
        <v>85536</v>
      </c>
      <c r="CK50" s="18">
        <f t="shared" si="23"/>
        <v>128304</v>
      </c>
      <c r="CL50" s="18">
        <f t="shared" si="24"/>
        <v>42768</v>
      </c>
      <c r="CM50" s="18">
        <f t="shared" si="25"/>
        <v>128304</v>
      </c>
      <c r="CN50" s="18">
        <f t="shared" si="26"/>
        <v>855360</v>
      </c>
      <c r="CP50" s="18">
        <f t="shared" si="27"/>
        <v>2566080</v>
      </c>
      <c r="CQ50" s="18">
        <f t="shared" si="28"/>
        <v>1</v>
      </c>
      <c r="CR50" s="18">
        <f t="shared" si="29"/>
        <v>2566.08</v>
      </c>
      <c r="DC50" s="14">
        <v>45</v>
      </c>
      <c r="DD50" s="14">
        <v>45</v>
      </c>
      <c r="DE50" s="14">
        <v>1</v>
      </c>
      <c r="DF50" s="14">
        <v>0</v>
      </c>
      <c r="DG50" s="19"/>
      <c r="DH50" s="14">
        <v>45</v>
      </c>
      <c r="DI50" s="14">
        <f t="shared" si="82"/>
        <v>155520</v>
      </c>
      <c r="DJ50" s="18">
        <f t="shared" si="30"/>
        <v>1</v>
      </c>
      <c r="DK50" s="18">
        <f t="shared" si="31"/>
        <v>155.52000000000001</v>
      </c>
    </row>
    <row r="51" spans="1:115" ht="16.5" x14ac:dyDescent="0.2">
      <c r="A51" s="14">
        <v>420</v>
      </c>
      <c r="B51" s="14">
        <v>600</v>
      </c>
      <c r="C51" s="18">
        <f>INDEX([1]新怪物属性!GG$5:GG$123,MATCH(A51,[1]新怪物属性!D$5:D$123,0))</f>
        <v>128</v>
      </c>
      <c r="D51" s="18">
        <f>INDEX([1]新怪物属性!GH$5:GH$123,MATCH(A51,[1]新怪物属性!D$5:D$123,0))</f>
        <v>110.5</v>
      </c>
      <c r="G51" s="14">
        <f t="shared" si="90"/>
        <v>30000</v>
      </c>
      <c r="H51" s="14">
        <f t="shared" si="90"/>
        <v>93506</v>
      </c>
      <c r="I51" s="14">
        <f t="shared" si="90"/>
        <v>45000</v>
      </c>
      <c r="J51" s="14">
        <f t="shared" si="90"/>
        <v>124675</v>
      </c>
      <c r="K51" s="14">
        <f t="shared" si="90"/>
        <v>311688</v>
      </c>
      <c r="L51" s="14">
        <f t="shared" si="90"/>
        <v>648649</v>
      </c>
      <c r="N51" s="14">
        <f t="shared" si="68"/>
        <v>24000</v>
      </c>
      <c r="O51" s="14">
        <f t="shared" si="69"/>
        <v>36000</v>
      </c>
      <c r="P51" s="14">
        <f t="shared" si="85"/>
        <v>74805</v>
      </c>
      <c r="Q51" s="14">
        <f t="shared" si="85"/>
        <v>112207</v>
      </c>
      <c r="R51" s="14">
        <f t="shared" si="86"/>
        <v>36000</v>
      </c>
      <c r="S51" s="14">
        <f t="shared" si="86"/>
        <v>54000</v>
      </c>
      <c r="T51" s="14">
        <f t="shared" si="87"/>
        <v>99740</v>
      </c>
      <c r="U51" s="14">
        <f t="shared" si="87"/>
        <v>149610</v>
      </c>
      <c r="V51" s="14">
        <f t="shared" si="88"/>
        <v>249350</v>
      </c>
      <c r="W51" s="14">
        <f t="shared" si="88"/>
        <v>374026</v>
      </c>
      <c r="X51" s="14">
        <f t="shared" si="89"/>
        <v>518919</v>
      </c>
      <c r="Y51" s="14">
        <f t="shared" si="89"/>
        <v>778379</v>
      </c>
      <c r="AA51" s="14">
        <f t="shared" si="33"/>
        <v>600000</v>
      </c>
      <c r="AB51" s="14">
        <f t="shared" si="34"/>
        <v>1368000.0000000002</v>
      </c>
      <c r="AC51" s="14">
        <f t="shared" si="35"/>
        <v>36000000</v>
      </c>
      <c r="AD51" s="14">
        <f t="shared" si="84"/>
        <v>2298240000.0000005</v>
      </c>
      <c r="AE51" s="14">
        <f t="shared" si="84"/>
        <v>3808512000.000001</v>
      </c>
      <c r="AF51" s="14">
        <f t="shared" si="84"/>
        <v>3980880000.0000005</v>
      </c>
      <c r="AG51" s="14">
        <f t="shared" si="84"/>
        <v>5950800000.000001</v>
      </c>
      <c r="AH51" s="14">
        <f t="shared" si="84"/>
        <v>6894720000.0000019</v>
      </c>
      <c r="AI51" s="14">
        <f t="shared" si="84"/>
        <v>7428240000.0000019</v>
      </c>
      <c r="AJ51" s="14">
        <f t="shared" si="84"/>
        <v>8885160000.0000019</v>
      </c>
      <c r="AM51" s="14">
        <v>45</v>
      </c>
      <c r="AN51" s="14">
        <v>950</v>
      </c>
      <c r="AO51" s="14">
        <f t="shared" si="83"/>
        <v>42526687500</v>
      </c>
      <c r="AR51" s="14">
        <v>46</v>
      </c>
      <c r="AS51" s="14">
        <f t="shared" si="1"/>
        <v>45</v>
      </c>
      <c r="AT51" s="18">
        <f t="shared" si="13"/>
        <v>4950</v>
      </c>
      <c r="AU51" s="18">
        <f t="shared" si="2"/>
        <v>50</v>
      </c>
      <c r="AV51" s="18">
        <f t="shared" si="14"/>
        <v>6050.0000000000009</v>
      </c>
      <c r="AW51" s="18">
        <f t="shared" si="15"/>
        <v>5170</v>
      </c>
      <c r="AX51" s="18">
        <f t="shared" si="16"/>
        <v>22334400</v>
      </c>
      <c r="BM51" s="14">
        <v>225</v>
      </c>
      <c r="BN51" s="22">
        <v>1</v>
      </c>
      <c r="BO51" s="18">
        <f>INT(SUMIFS($CI$6:$CI$1005,金币产出!$CA$6:$CA$1005,"&gt;"&amp;BM50,金币产出!$CA$6:$CA$1005,"&lt;="&amp;BM51)*$BE$4*BN51/500)*500</f>
        <v>762500</v>
      </c>
      <c r="BP51" s="18">
        <f t="shared" si="37"/>
        <v>1</v>
      </c>
      <c r="BQ51" s="18">
        <f t="shared" si="38"/>
        <v>762.5</v>
      </c>
      <c r="BS51" s="14">
        <v>46</v>
      </c>
      <c r="BT51" s="14">
        <f t="shared" si="78"/>
        <v>1</v>
      </c>
      <c r="BU51" s="14">
        <f t="shared" si="79"/>
        <v>2932.5</v>
      </c>
      <c r="BV51" s="14">
        <f t="shared" si="80"/>
        <v>1</v>
      </c>
      <c r="BW51" s="14">
        <f t="shared" si="81"/>
        <v>3021</v>
      </c>
      <c r="CA51" s="14">
        <v>46</v>
      </c>
      <c r="CB51" s="14">
        <f>节奏规划!J50</f>
        <v>0.01</v>
      </c>
      <c r="CC51" s="23">
        <v>1</v>
      </c>
      <c r="CD51" s="18">
        <f>INDEX($AX$6:$AX$1005,MATCH(金币产出!CA51,$AR$6:$AR$1005,1))</f>
        <v>22334400</v>
      </c>
      <c r="CE51" s="18">
        <f t="shared" si="17"/>
        <v>89337500</v>
      </c>
      <c r="CF51" s="18">
        <f t="shared" si="18"/>
        <v>312681</v>
      </c>
      <c r="CG51" s="18">
        <f t="shared" si="19"/>
        <v>178675</v>
      </c>
      <c r="CH51" s="18">
        <f t="shared" si="20"/>
        <v>223344</v>
      </c>
      <c r="CI51" s="18">
        <f t="shared" si="21"/>
        <v>89338</v>
      </c>
      <c r="CJ51" s="18">
        <f t="shared" si="22"/>
        <v>89338</v>
      </c>
      <c r="CK51" s="18">
        <f t="shared" si="23"/>
        <v>134006</v>
      </c>
      <c r="CL51" s="18">
        <f t="shared" si="24"/>
        <v>44669</v>
      </c>
      <c r="CM51" s="18">
        <f t="shared" si="25"/>
        <v>134006</v>
      </c>
      <c r="CN51" s="18">
        <f t="shared" si="26"/>
        <v>893376</v>
      </c>
      <c r="CP51" s="18">
        <f t="shared" si="27"/>
        <v>2680120</v>
      </c>
      <c r="CQ51" s="18">
        <f t="shared" si="28"/>
        <v>1</v>
      </c>
      <c r="CR51" s="18">
        <f t="shared" si="29"/>
        <v>2680.12</v>
      </c>
      <c r="DC51" s="14">
        <v>46</v>
      </c>
      <c r="DD51" s="14">
        <v>45</v>
      </c>
      <c r="DE51" s="14">
        <v>1</v>
      </c>
      <c r="DF51" s="14">
        <v>0</v>
      </c>
      <c r="DG51" s="19"/>
      <c r="DH51" s="14">
        <v>46</v>
      </c>
      <c r="DI51" s="14">
        <f t="shared" si="82"/>
        <v>162431</v>
      </c>
      <c r="DJ51" s="18">
        <f t="shared" si="30"/>
        <v>1</v>
      </c>
      <c r="DK51" s="18">
        <f t="shared" si="31"/>
        <v>162.43</v>
      </c>
    </row>
    <row r="52" spans="1:115" ht="16.5" x14ac:dyDescent="0.2">
      <c r="A52" s="14">
        <v>440</v>
      </c>
      <c r="B52" s="14">
        <v>650</v>
      </c>
      <c r="C52" s="18">
        <f>INDEX([1]新怪物属性!GG$5:GG$123,MATCH(A52,[1]新怪物属性!D$5:D$123,0))</f>
        <v>131</v>
      </c>
      <c r="D52" s="18">
        <f>INDEX([1]新怪物属性!GH$5:GH$123,MATCH(A52,[1]新怪物属性!D$5:D$123,0))</f>
        <v>113.5</v>
      </c>
      <c r="G52" s="14">
        <f t="shared" si="90"/>
        <v>32500</v>
      </c>
      <c r="H52" s="14">
        <f t="shared" si="90"/>
        <v>101299</v>
      </c>
      <c r="I52" s="14">
        <f t="shared" si="90"/>
        <v>48750</v>
      </c>
      <c r="J52" s="14">
        <f t="shared" si="90"/>
        <v>135065</v>
      </c>
      <c r="K52" s="14">
        <f t="shared" si="90"/>
        <v>337662</v>
      </c>
      <c r="L52" s="14">
        <f t="shared" si="90"/>
        <v>702703</v>
      </c>
      <c r="N52" s="14">
        <f t="shared" si="68"/>
        <v>26000</v>
      </c>
      <c r="O52" s="14">
        <f t="shared" si="69"/>
        <v>39000</v>
      </c>
      <c r="P52" s="14">
        <f t="shared" si="85"/>
        <v>81039</v>
      </c>
      <c r="Q52" s="14">
        <f t="shared" si="85"/>
        <v>121559</v>
      </c>
      <c r="R52" s="14">
        <f t="shared" si="86"/>
        <v>39000</v>
      </c>
      <c r="S52" s="14">
        <f t="shared" si="86"/>
        <v>58500</v>
      </c>
      <c r="T52" s="14">
        <f t="shared" si="87"/>
        <v>108052</v>
      </c>
      <c r="U52" s="14">
        <f t="shared" si="87"/>
        <v>162078</v>
      </c>
      <c r="V52" s="14">
        <f t="shared" si="88"/>
        <v>270130</v>
      </c>
      <c r="W52" s="14">
        <f t="shared" si="88"/>
        <v>405194</v>
      </c>
      <c r="X52" s="14">
        <f t="shared" si="89"/>
        <v>562162</v>
      </c>
      <c r="Y52" s="14">
        <f t="shared" si="89"/>
        <v>843244</v>
      </c>
      <c r="AA52" s="14">
        <f t="shared" si="33"/>
        <v>650000</v>
      </c>
      <c r="AB52" s="14">
        <f t="shared" si="34"/>
        <v>1501500</v>
      </c>
      <c r="AC52" s="14">
        <f t="shared" si="35"/>
        <v>39000000</v>
      </c>
      <c r="AD52" s="14">
        <f t="shared" si="84"/>
        <v>2522520000</v>
      </c>
      <c r="AE52" s="14">
        <f t="shared" si="84"/>
        <v>4180176000</v>
      </c>
      <c r="AF52" s="14">
        <f t="shared" si="84"/>
        <v>4369365000</v>
      </c>
      <c r="AG52" s="14">
        <f t="shared" si="84"/>
        <v>6531525000</v>
      </c>
      <c r="AH52" s="14">
        <f t="shared" si="84"/>
        <v>7567560000</v>
      </c>
      <c r="AI52" s="14">
        <f t="shared" si="84"/>
        <v>8153145000</v>
      </c>
      <c r="AJ52" s="14">
        <f t="shared" si="84"/>
        <v>9752242500</v>
      </c>
      <c r="AM52" s="14">
        <v>46</v>
      </c>
      <c r="AN52" s="14">
        <v>960</v>
      </c>
      <c r="AO52" s="14">
        <f t="shared" si="83"/>
        <v>43228125000</v>
      </c>
      <c r="AR52" s="14">
        <v>47</v>
      </c>
      <c r="AS52" s="14">
        <f t="shared" si="1"/>
        <v>45</v>
      </c>
      <c r="AT52" s="18">
        <f t="shared" si="13"/>
        <v>4950</v>
      </c>
      <c r="AU52" s="18">
        <f t="shared" si="2"/>
        <v>50</v>
      </c>
      <c r="AV52" s="18">
        <f t="shared" si="14"/>
        <v>6050.0000000000009</v>
      </c>
      <c r="AW52" s="18">
        <f t="shared" si="15"/>
        <v>5390</v>
      </c>
      <c r="AX52" s="18">
        <f t="shared" si="16"/>
        <v>23284800</v>
      </c>
      <c r="BM52" s="14">
        <v>230</v>
      </c>
      <c r="BN52" s="22">
        <v>1</v>
      </c>
      <c r="BO52" s="18">
        <f>INT(SUMIFS($CI$6:$CI$1005,金币产出!$CA$6:$CA$1005,"&gt;"&amp;BM51,金币产出!$CA$6:$CA$1005,"&lt;="&amp;BM52)*$BE$4*BN52/500)*500</f>
        <v>830500</v>
      </c>
      <c r="BP52" s="18">
        <f t="shared" si="37"/>
        <v>1</v>
      </c>
      <c r="BQ52" s="18">
        <f t="shared" si="38"/>
        <v>830.5</v>
      </c>
      <c r="BS52" s="14">
        <v>47</v>
      </c>
      <c r="BT52" s="14">
        <f t="shared" si="78"/>
        <v>1</v>
      </c>
      <c r="BU52" s="14">
        <f t="shared" si="79"/>
        <v>3095.5</v>
      </c>
      <c r="BV52" s="14">
        <f t="shared" si="80"/>
        <v>1</v>
      </c>
      <c r="BW52" s="14">
        <f t="shared" si="81"/>
        <v>3161</v>
      </c>
      <c r="CA52" s="14">
        <v>47</v>
      </c>
      <c r="CB52" s="14">
        <f>节奏规划!J51</f>
        <v>0.01</v>
      </c>
      <c r="CC52" s="23">
        <v>1</v>
      </c>
      <c r="CD52" s="18">
        <f>INDEX($AX$6:$AX$1005,MATCH(金币产出!CA52,$AR$6:$AR$1005,1))</f>
        <v>23284800</v>
      </c>
      <c r="CE52" s="18">
        <f t="shared" si="17"/>
        <v>93139000</v>
      </c>
      <c r="CF52" s="18">
        <f t="shared" si="18"/>
        <v>325987</v>
      </c>
      <c r="CG52" s="18">
        <f t="shared" si="19"/>
        <v>186278</v>
      </c>
      <c r="CH52" s="18">
        <f t="shared" si="20"/>
        <v>232848</v>
      </c>
      <c r="CI52" s="18">
        <f t="shared" si="21"/>
        <v>93139</v>
      </c>
      <c r="CJ52" s="18">
        <f t="shared" si="22"/>
        <v>93139</v>
      </c>
      <c r="CK52" s="18">
        <f t="shared" si="23"/>
        <v>139709</v>
      </c>
      <c r="CL52" s="18">
        <f t="shared" si="24"/>
        <v>46570</v>
      </c>
      <c r="CM52" s="18">
        <f t="shared" si="25"/>
        <v>139709</v>
      </c>
      <c r="CN52" s="18">
        <f t="shared" si="26"/>
        <v>931391</v>
      </c>
      <c r="CP52" s="18">
        <f t="shared" si="27"/>
        <v>2794180</v>
      </c>
      <c r="CQ52" s="18">
        <f t="shared" si="28"/>
        <v>1</v>
      </c>
      <c r="CR52" s="18">
        <f t="shared" si="29"/>
        <v>2794.18</v>
      </c>
      <c r="DC52" s="14">
        <v>47</v>
      </c>
      <c r="DD52" s="14">
        <v>45</v>
      </c>
      <c r="DE52" s="14">
        <v>1</v>
      </c>
      <c r="DF52" s="14">
        <v>0</v>
      </c>
      <c r="DG52" s="19"/>
      <c r="DH52" s="14">
        <v>47</v>
      </c>
      <c r="DI52" s="14">
        <f t="shared" si="82"/>
        <v>169343</v>
      </c>
      <c r="DJ52" s="18">
        <f t="shared" si="30"/>
        <v>1</v>
      </c>
      <c r="DK52" s="18">
        <f t="shared" si="31"/>
        <v>169.34</v>
      </c>
    </row>
    <row r="53" spans="1:115" ht="16.5" x14ac:dyDescent="0.2">
      <c r="A53" s="14">
        <v>460</v>
      </c>
      <c r="B53" s="14">
        <v>700</v>
      </c>
      <c r="C53" s="18">
        <f>INDEX([1]新怪物属性!GG$5:GG$123,MATCH(A53,[1]新怪物属性!D$5:D$123,0))</f>
        <v>142.57999999999998</v>
      </c>
      <c r="D53" s="18">
        <f>INDEX([1]新怪物属性!GH$5:GH$123,MATCH(A53,[1]新怪物属性!D$5:D$123,0))</f>
        <v>125.08</v>
      </c>
      <c r="G53" s="14">
        <f t="shared" si="90"/>
        <v>35000</v>
      </c>
      <c r="H53" s="14">
        <f t="shared" si="90"/>
        <v>109091</v>
      </c>
      <c r="I53" s="14">
        <f t="shared" si="90"/>
        <v>52500</v>
      </c>
      <c r="J53" s="14">
        <f t="shared" si="90"/>
        <v>145455</v>
      </c>
      <c r="K53" s="14">
        <f t="shared" si="90"/>
        <v>363636</v>
      </c>
      <c r="L53" s="14">
        <f t="shared" si="90"/>
        <v>756757</v>
      </c>
      <c r="N53" s="14">
        <f t="shared" si="68"/>
        <v>28000</v>
      </c>
      <c r="O53" s="14">
        <f t="shared" si="69"/>
        <v>42000</v>
      </c>
      <c r="P53" s="14">
        <f t="shared" si="85"/>
        <v>87273</v>
      </c>
      <c r="Q53" s="14">
        <f t="shared" si="85"/>
        <v>130909</v>
      </c>
      <c r="R53" s="14">
        <f t="shared" si="86"/>
        <v>42000</v>
      </c>
      <c r="S53" s="14">
        <f t="shared" si="86"/>
        <v>63000</v>
      </c>
      <c r="T53" s="14">
        <f t="shared" si="87"/>
        <v>116364</v>
      </c>
      <c r="U53" s="14">
        <f t="shared" si="87"/>
        <v>174546</v>
      </c>
      <c r="V53" s="14">
        <f t="shared" si="88"/>
        <v>290909</v>
      </c>
      <c r="W53" s="14">
        <f t="shared" si="88"/>
        <v>436363</v>
      </c>
      <c r="X53" s="14">
        <f t="shared" si="89"/>
        <v>605406</v>
      </c>
      <c r="Y53" s="14">
        <f t="shared" si="89"/>
        <v>908108</v>
      </c>
      <c r="AA53" s="14">
        <f t="shared" si="33"/>
        <v>700000</v>
      </c>
      <c r="AB53" s="14">
        <f t="shared" si="34"/>
        <v>1698059.9999999998</v>
      </c>
      <c r="AC53" s="14">
        <f t="shared" si="35"/>
        <v>42000000</v>
      </c>
      <c r="AD53" s="14">
        <f t="shared" si="84"/>
        <v>2852740799.9999995</v>
      </c>
      <c r="AE53" s="14">
        <f t="shared" si="84"/>
        <v>4727399039.999999</v>
      </c>
      <c r="AF53" s="14">
        <f t="shared" si="84"/>
        <v>4941354599.999999</v>
      </c>
      <c r="AG53" s="14">
        <f t="shared" si="84"/>
        <v>7386560999.9999981</v>
      </c>
      <c r="AH53" s="14">
        <f t="shared" si="84"/>
        <v>8558222399.9999981</v>
      </c>
      <c r="AI53" s="14">
        <f t="shared" si="84"/>
        <v>9220465799.9999981</v>
      </c>
      <c r="AJ53" s="14">
        <f t="shared" si="84"/>
        <v>11028899699.999998</v>
      </c>
      <c r="AM53" s="14">
        <v>47</v>
      </c>
      <c r="AN53" s="14">
        <v>970</v>
      </c>
      <c r="AO53" s="14">
        <f t="shared" si="83"/>
        <v>43935000000</v>
      </c>
      <c r="AR53" s="14">
        <v>48</v>
      </c>
      <c r="AS53" s="14">
        <f t="shared" si="1"/>
        <v>45</v>
      </c>
      <c r="AT53" s="18">
        <f t="shared" si="13"/>
        <v>4950</v>
      </c>
      <c r="AU53" s="18">
        <f t="shared" si="2"/>
        <v>50</v>
      </c>
      <c r="AV53" s="18">
        <f t="shared" si="14"/>
        <v>6050.0000000000009</v>
      </c>
      <c r="AW53" s="18">
        <f t="shared" si="15"/>
        <v>5610.0000000000009</v>
      </c>
      <c r="AX53" s="18">
        <f t="shared" si="16"/>
        <v>24235200.000000004</v>
      </c>
      <c r="BM53" s="14">
        <v>235</v>
      </c>
      <c r="BN53" s="22">
        <v>1</v>
      </c>
      <c r="BO53" s="18">
        <f>INT(SUMIFS($CI$6:$CI$1005,金币产出!$CA$6:$CA$1005,"&gt;"&amp;BM52,金币产出!$CA$6:$CA$1005,"&lt;="&amp;BM53)*$BE$4*BN53/500)*500</f>
        <v>910500</v>
      </c>
      <c r="BP53" s="18">
        <f t="shared" si="37"/>
        <v>1</v>
      </c>
      <c r="BQ53" s="18">
        <f t="shared" si="38"/>
        <v>910.5</v>
      </c>
      <c r="BS53" s="14">
        <v>48</v>
      </c>
      <c r="BT53" s="14">
        <f t="shared" si="78"/>
        <v>1</v>
      </c>
      <c r="BU53" s="14">
        <f t="shared" si="79"/>
        <v>3227</v>
      </c>
      <c r="BV53" s="14">
        <f t="shared" si="80"/>
        <v>1</v>
      </c>
      <c r="BW53" s="14">
        <f t="shared" si="81"/>
        <v>3292.5</v>
      </c>
      <c r="CA53" s="14">
        <v>48</v>
      </c>
      <c r="CB53" s="14">
        <f>节奏规划!J52</f>
        <v>0.01</v>
      </c>
      <c r="CC53" s="23">
        <v>1</v>
      </c>
      <c r="CD53" s="18">
        <f>INDEX($AX$6:$AX$1005,MATCH(金币产出!CA53,$AR$6:$AR$1005,1))</f>
        <v>24235200.000000004</v>
      </c>
      <c r="CE53" s="18">
        <f t="shared" si="17"/>
        <v>96940500</v>
      </c>
      <c r="CF53" s="18">
        <f t="shared" si="18"/>
        <v>339292</v>
      </c>
      <c r="CG53" s="18">
        <f t="shared" si="19"/>
        <v>193881</v>
      </c>
      <c r="CH53" s="18">
        <f t="shared" si="20"/>
        <v>242351</v>
      </c>
      <c r="CI53" s="18">
        <f t="shared" si="21"/>
        <v>96941</v>
      </c>
      <c r="CJ53" s="18">
        <f t="shared" si="22"/>
        <v>96941</v>
      </c>
      <c r="CK53" s="18">
        <f t="shared" si="23"/>
        <v>145411</v>
      </c>
      <c r="CL53" s="18">
        <f t="shared" si="24"/>
        <v>48470</v>
      </c>
      <c r="CM53" s="18">
        <f t="shared" si="25"/>
        <v>145411</v>
      </c>
      <c r="CN53" s="18">
        <f t="shared" si="26"/>
        <v>969406</v>
      </c>
      <c r="CP53" s="18">
        <f t="shared" si="27"/>
        <v>2908220</v>
      </c>
      <c r="CQ53" s="18">
        <f t="shared" si="28"/>
        <v>1</v>
      </c>
      <c r="CR53" s="18">
        <f t="shared" si="29"/>
        <v>2908.22</v>
      </c>
      <c r="DC53" s="14">
        <v>48</v>
      </c>
      <c r="DD53" s="14">
        <v>45</v>
      </c>
      <c r="DE53" s="14">
        <v>1</v>
      </c>
      <c r="DF53" s="14">
        <v>0</v>
      </c>
      <c r="DG53" s="19"/>
      <c r="DH53" s="14">
        <v>48</v>
      </c>
      <c r="DI53" s="14">
        <f t="shared" si="82"/>
        <v>176255</v>
      </c>
      <c r="DJ53" s="18">
        <f t="shared" si="30"/>
        <v>1</v>
      </c>
      <c r="DK53" s="18">
        <f t="shared" si="31"/>
        <v>176.26</v>
      </c>
    </row>
    <row r="54" spans="1:115" ht="16.5" x14ac:dyDescent="0.2">
      <c r="A54" s="14">
        <v>480</v>
      </c>
      <c r="B54" s="14">
        <v>750</v>
      </c>
      <c r="C54" s="18">
        <f>INDEX([1]新怪物属性!GG$5:GG$123,MATCH(A54,[1]新怪物属性!D$5:D$123,0))</f>
        <v>145.83999999999997</v>
      </c>
      <c r="D54" s="18">
        <f>INDEX([1]新怪物属性!GH$5:GH$123,MATCH(A54,[1]新怪物属性!D$5:D$123,0))</f>
        <v>128.33999999999997</v>
      </c>
      <c r="G54" s="14">
        <f t="shared" si="90"/>
        <v>37500</v>
      </c>
      <c r="H54" s="14">
        <f t="shared" si="90"/>
        <v>116883</v>
      </c>
      <c r="I54" s="14">
        <f t="shared" si="90"/>
        <v>56250</v>
      </c>
      <c r="J54" s="14">
        <f t="shared" si="90"/>
        <v>155844</v>
      </c>
      <c r="K54" s="14">
        <f t="shared" si="90"/>
        <v>389610</v>
      </c>
      <c r="L54" s="14">
        <f t="shared" si="90"/>
        <v>810811</v>
      </c>
      <c r="N54" s="14">
        <f t="shared" si="68"/>
        <v>30000</v>
      </c>
      <c r="O54" s="14">
        <f t="shared" si="69"/>
        <v>45000</v>
      </c>
      <c r="P54" s="14">
        <f t="shared" si="85"/>
        <v>93506</v>
      </c>
      <c r="Q54" s="14">
        <f t="shared" si="85"/>
        <v>140260</v>
      </c>
      <c r="R54" s="14">
        <f t="shared" si="86"/>
        <v>45000</v>
      </c>
      <c r="S54" s="14">
        <f t="shared" si="86"/>
        <v>67500</v>
      </c>
      <c r="T54" s="14">
        <f t="shared" si="87"/>
        <v>124675</v>
      </c>
      <c r="U54" s="14">
        <f t="shared" si="87"/>
        <v>187013</v>
      </c>
      <c r="V54" s="14">
        <f t="shared" si="88"/>
        <v>311688</v>
      </c>
      <c r="W54" s="14">
        <f t="shared" si="88"/>
        <v>467532</v>
      </c>
      <c r="X54" s="14">
        <f t="shared" si="89"/>
        <v>648649</v>
      </c>
      <c r="Y54" s="14">
        <f t="shared" si="89"/>
        <v>972973</v>
      </c>
      <c r="AA54" s="14">
        <f t="shared" si="33"/>
        <v>750000</v>
      </c>
      <c r="AB54" s="14">
        <f t="shared" si="34"/>
        <v>1843799.9999999998</v>
      </c>
      <c r="AC54" s="14">
        <f t="shared" si="35"/>
        <v>45000000</v>
      </c>
      <c r="AD54" s="14">
        <f t="shared" si="84"/>
        <v>3097583999.9999995</v>
      </c>
      <c r="AE54" s="14">
        <f t="shared" si="84"/>
        <v>5133139199.999999</v>
      </c>
      <c r="AF54" s="14">
        <f t="shared" si="84"/>
        <v>5365457999.999999</v>
      </c>
      <c r="AG54" s="14">
        <f t="shared" si="84"/>
        <v>8020529999.9999981</v>
      </c>
      <c r="AH54" s="14">
        <f t="shared" si="84"/>
        <v>9292751999.9999981</v>
      </c>
      <c r="AI54" s="14">
        <f t="shared" si="84"/>
        <v>10011833999.999998</v>
      </c>
      <c r="AJ54" s="14">
        <f t="shared" si="84"/>
        <v>11975480999.999998</v>
      </c>
      <c r="AM54" s="14">
        <v>48</v>
      </c>
      <c r="AN54" s="14">
        <v>980</v>
      </c>
      <c r="AO54" s="14">
        <f t="shared" si="83"/>
        <v>44924625000</v>
      </c>
      <c r="AR54" s="14">
        <v>49</v>
      </c>
      <c r="AS54" s="14">
        <f t="shared" si="1"/>
        <v>45</v>
      </c>
      <c r="AT54" s="18">
        <f t="shared" si="13"/>
        <v>4950</v>
      </c>
      <c r="AU54" s="18">
        <f t="shared" si="2"/>
        <v>50</v>
      </c>
      <c r="AV54" s="18">
        <f t="shared" si="14"/>
        <v>6050.0000000000009</v>
      </c>
      <c r="AW54" s="18">
        <f t="shared" si="15"/>
        <v>5830.0000000000009</v>
      </c>
      <c r="AX54" s="18">
        <f t="shared" si="16"/>
        <v>25185600.000000004</v>
      </c>
      <c r="BM54" s="14">
        <v>240</v>
      </c>
      <c r="BN54" s="22">
        <v>1</v>
      </c>
      <c r="BO54" s="18">
        <f>INT(SUMIFS($CI$6:$CI$1005,金币产出!$CA$6:$CA$1005,"&gt;"&amp;BM53,金币产出!$CA$6:$CA$1005,"&lt;="&amp;BM54)*$BE$4*BN54/500)*500</f>
        <v>998500</v>
      </c>
      <c r="BP54" s="18">
        <f t="shared" si="37"/>
        <v>1</v>
      </c>
      <c r="BQ54" s="18">
        <f t="shared" si="38"/>
        <v>998.5</v>
      </c>
      <c r="BS54" s="14">
        <v>49</v>
      </c>
      <c r="BT54" s="14">
        <f t="shared" si="78"/>
        <v>1</v>
      </c>
      <c r="BU54" s="14">
        <f t="shared" si="79"/>
        <v>3355.5</v>
      </c>
      <c r="BV54" s="14">
        <f t="shared" si="80"/>
        <v>1</v>
      </c>
      <c r="BW54" s="14">
        <f t="shared" si="81"/>
        <v>3363.5</v>
      </c>
      <c r="CA54" s="14">
        <v>49</v>
      </c>
      <c r="CB54" s="14">
        <f>节奏规划!J53</f>
        <v>0.01</v>
      </c>
      <c r="CC54" s="23">
        <v>1</v>
      </c>
      <c r="CD54" s="18">
        <f>INDEX($AX$6:$AX$1005,MATCH(金币产出!CA54,$AR$6:$AR$1005,1))</f>
        <v>25185600.000000004</v>
      </c>
      <c r="CE54" s="18">
        <f t="shared" si="17"/>
        <v>100742000</v>
      </c>
      <c r="CF54" s="18">
        <f t="shared" si="18"/>
        <v>352597</v>
      </c>
      <c r="CG54" s="18">
        <f t="shared" si="19"/>
        <v>201484</v>
      </c>
      <c r="CH54" s="18">
        <f t="shared" si="20"/>
        <v>251855</v>
      </c>
      <c r="CI54" s="18">
        <f t="shared" si="21"/>
        <v>100742</v>
      </c>
      <c r="CJ54" s="18">
        <f t="shared" si="22"/>
        <v>100742</v>
      </c>
      <c r="CK54" s="18">
        <f t="shared" si="23"/>
        <v>151113</v>
      </c>
      <c r="CL54" s="18">
        <f t="shared" si="24"/>
        <v>50371</v>
      </c>
      <c r="CM54" s="18">
        <f t="shared" si="25"/>
        <v>151113</v>
      </c>
      <c r="CN54" s="18">
        <f t="shared" si="26"/>
        <v>1007420</v>
      </c>
      <c r="CP54" s="18">
        <f t="shared" si="27"/>
        <v>3022260</v>
      </c>
      <c r="CQ54" s="18">
        <f t="shared" si="28"/>
        <v>1</v>
      </c>
      <c r="CR54" s="18">
        <f t="shared" si="29"/>
        <v>3022.26</v>
      </c>
      <c r="DC54" s="14">
        <v>49</v>
      </c>
      <c r="DD54" s="14">
        <v>45</v>
      </c>
      <c r="DE54" s="14">
        <v>1</v>
      </c>
      <c r="DF54" s="14">
        <v>0</v>
      </c>
      <c r="DG54" s="19"/>
      <c r="DH54" s="14">
        <v>49</v>
      </c>
      <c r="DI54" s="14">
        <f t="shared" si="82"/>
        <v>183167</v>
      </c>
      <c r="DJ54" s="18">
        <f t="shared" si="30"/>
        <v>1</v>
      </c>
      <c r="DK54" s="18">
        <f t="shared" si="31"/>
        <v>183.17</v>
      </c>
    </row>
    <row r="55" spans="1:115" ht="16.5" x14ac:dyDescent="0.2">
      <c r="A55" s="14">
        <v>500</v>
      </c>
      <c r="B55" s="14">
        <v>800</v>
      </c>
      <c r="C55" s="18">
        <f>INDEX([1]新怪物属性!GG$5:GG$123,MATCH(A55,[1]新怪物属性!D$5:D$123,0))</f>
        <v>147.47</v>
      </c>
      <c r="D55" s="18">
        <f>INDEX([1]新怪物属性!GH$5:GH$123,MATCH(A55,[1]新怪物属性!D$5:D$123,0))</f>
        <v>129.97</v>
      </c>
      <c r="G55" s="14">
        <f t="shared" si="90"/>
        <v>40000</v>
      </c>
      <c r="H55" s="14">
        <f t="shared" si="90"/>
        <v>124675</v>
      </c>
      <c r="I55" s="14">
        <f t="shared" si="90"/>
        <v>60000</v>
      </c>
      <c r="J55" s="14">
        <f t="shared" si="90"/>
        <v>166234</v>
      </c>
      <c r="K55" s="14">
        <f t="shared" si="90"/>
        <v>415584</v>
      </c>
      <c r="L55" s="14">
        <f t="shared" si="90"/>
        <v>864865</v>
      </c>
      <c r="N55" s="14">
        <f t="shared" si="68"/>
        <v>32000</v>
      </c>
      <c r="O55" s="14">
        <f t="shared" si="69"/>
        <v>48000</v>
      </c>
      <c r="P55" s="14">
        <f t="shared" si="85"/>
        <v>99740</v>
      </c>
      <c r="Q55" s="14">
        <f t="shared" si="85"/>
        <v>149610</v>
      </c>
      <c r="R55" s="14">
        <f t="shared" si="86"/>
        <v>48000</v>
      </c>
      <c r="S55" s="14">
        <f t="shared" si="86"/>
        <v>72000</v>
      </c>
      <c r="T55" s="14">
        <f t="shared" si="87"/>
        <v>132987</v>
      </c>
      <c r="U55" s="14">
        <f t="shared" si="87"/>
        <v>199481</v>
      </c>
      <c r="V55" s="14">
        <f t="shared" si="88"/>
        <v>332467</v>
      </c>
      <c r="W55" s="14">
        <f t="shared" si="88"/>
        <v>498701</v>
      </c>
      <c r="X55" s="14">
        <f t="shared" si="89"/>
        <v>691892</v>
      </c>
      <c r="Y55" s="14">
        <f t="shared" si="89"/>
        <v>1037838</v>
      </c>
      <c r="AA55" s="14">
        <f t="shared" si="33"/>
        <v>800000</v>
      </c>
      <c r="AB55" s="14">
        <f t="shared" si="34"/>
        <v>1979760</v>
      </c>
      <c r="AC55" s="14">
        <f t="shared" si="35"/>
        <v>48000000</v>
      </c>
      <c r="AD55" s="14">
        <f t="shared" si="84"/>
        <v>3325996800</v>
      </c>
      <c r="AE55" s="14">
        <f t="shared" si="84"/>
        <v>5511651840</v>
      </c>
      <c r="AF55" s="14">
        <f t="shared" si="84"/>
        <v>5761101600</v>
      </c>
      <c r="AG55" s="14">
        <f t="shared" si="84"/>
        <v>8611956000</v>
      </c>
      <c r="AH55" s="14">
        <f t="shared" si="84"/>
        <v>9977990400</v>
      </c>
      <c r="AI55" s="14">
        <f t="shared" si="84"/>
        <v>10750096800</v>
      </c>
      <c r="AJ55" s="14">
        <f t="shared" si="84"/>
        <v>12858541200</v>
      </c>
      <c r="AM55" s="14">
        <v>49</v>
      </c>
      <c r="AN55" s="14">
        <v>990</v>
      </c>
      <c r="AO55" s="14">
        <f t="shared" si="83"/>
        <v>46205156250</v>
      </c>
      <c r="AR55" s="14">
        <v>50</v>
      </c>
      <c r="AS55" s="14">
        <f t="shared" si="1"/>
        <v>50</v>
      </c>
      <c r="AT55" s="18">
        <f t="shared" si="13"/>
        <v>6050.0000000000009</v>
      </c>
      <c r="AU55" s="18">
        <f t="shared" si="2"/>
        <v>55</v>
      </c>
      <c r="AV55" s="18">
        <f t="shared" si="14"/>
        <v>6270.0000000000009</v>
      </c>
      <c r="AW55" s="18">
        <f t="shared" si="15"/>
        <v>6050.0000000000009</v>
      </c>
      <c r="AX55" s="18">
        <f t="shared" si="16"/>
        <v>26136000.000000004</v>
      </c>
      <c r="BM55" s="14">
        <v>245</v>
      </c>
      <c r="BN55" s="22">
        <v>1</v>
      </c>
      <c r="BO55" s="18">
        <f>INT(SUMIFS($CI$6:$CI$1005,金币产出!$CA$6:$CA$1005,"&gt;"&amp;BM54,金币产出!$CA$6:$CA$1005,"&lt;="&amp;BM55)*$BE$4*BN55/500)*500</f>
        <v>1090500</v>
      </c>
      <c r="BP55" s="18">
        <f t="shared" si="37"/>
        <v>1</v>
      </c>
      <c r="BQ55" s="18">
        <f t="shared" si="38"/>
        <v>1090.5</v>
      </c>
      <c r="BS55" s="14">
        <v>50</v>
      </c>
      <c r="BT55" s="14">
        <f t="shared" si="78"/>
        <v>1</v>
      </c>
      <c r="BU55" s="14">
        <f t="shared" si="79"/>
        <v>3210</v>
      </c>
      <c r="BV55" s="14">
        <f t="shared" si="80"/>
        <v>1</v>
      </c>
      <c r="BW55" s="14">
        <f t="shared" si="81"/>
        <v>3266.5</v>
      </c>
      <c r="CA55" s="14">
        <v>50</v>
      </c>
      <c r="CB55" s="14">
        <f>节奏规划!J54</f>
        <v>0.01</v>
      </c>
      <c r="CC55" s="23">
        <v>1</v>
      </c>
      <c r="CD55" s="18">
        <f>INDEX($AX$6:$AX$1005,MATCH(金币产出!CA55,$AR$6:$AR$1005,1))</f>
        <v>26136000.000000004</v>
      </c>
      <c r="CE55" s="18">
        <f t="shared" si="17"/>
        <v>104544000</v>
      </c>
      <c r="CF55" s="18">
        <f t="shared" si="18"/>
        <v>365904</v>
      </c>
      <c r="CG55" s="18">
        <f t="shared" si="19"/>
        <v>209088</v>
      </c>
      <c r="CH55" s="18">
        <f t="shared" si="20"/>
        <v>261360</v>
      </c>
      <c r="CI55" s="18">
        <f t="shared" si="21"/>
        <v>104544</v>
      </c>
      <c r="CJ55" s="18">
        <f t="shared" si="22"/>
        <v>104544</v>
      </c>
      <c r="CK55" s="18">
        <f t="shared" si="23"/>
        <v>156816</v>
      </c>
      <c r="CL55" s="18">
        <f t="shared" si="24"/>
        <v>52272</v>
      </c>
      <c r="CM55" s="18">
        <f t="shared" si="25"/>
        <v>156816</v>
      </c>
      <c r="CN55" s="18">
        <f t="shared" si="26"/>
        <v>1202256</v>
      </c>
      <c r="CP55" s="18">
        <f t="shared" si="27"/>
        <v>3136320</v>
      </c>
      <c r="CQ55" s="18">
        <f t="shared" si="28"/>
        <v>1</v>
      </c>
      <c r="CR55" s="18">
        <f t="shared" si="29"/>
        <v>3136.32</v>
      </c>
      <c r="DC55" s="14">
        <v>50</v>
      </c>
      <c r="DD55" s="14">
        <v>45</v>
      </c>
      <c r="DE55" s="14">
        <v>1</v>
      </c>
      <c r="DF55" s="14">
        <v>0</v>
      </c>
      <c r="DG55" s="19"/>
      <c r="DH55" s="14">
        <v>50</v>
      </c>
      <c r="DI55" s="14">
        <f t="shared" si="82"/>
        <v>190080</v>
      </c>
      <c r="DJ55" s="18">
        <f t="shared" si="30"/>
        <v>1</v>
      </c>
      <c r="DK55" s="18">
        <f t="shared" si="31"/>
        <v>190.08</v>
      </c>
    </row>
    <row r="56" spans="1:115" ht="16.5" x14ac:dyDescent="0.2">
      <c r="A56" s="14">
        <v>520</v>
      </c>
      <c r="B56" s="14">
        <v>850</v>
      </c>
      <c r="C56" s="18">
        <f>INDEX([1]新怪物属性!GG$5:GG$123,MATCH(A56,[1]新怪物属性!D$5:D$123,0))</f>
        <v>157.5</v>
      </c>
      <c r="D56" s="18">
        <f>INDEX([1]新怪物属性!GH$5:GH$123,MATCH(A56,[1]新怪物属性!D$5:D$123,0))</f>
        <v>140</v>
      </c>
      <c r="G56" s="14">
        <f t="shared" si="90"/>
        <v>42500</v>
      </c>
      <c r="H56" s="14">
        <f t="shared" si="90"/>
        <v>132468</v>
      </c>
      <c r="I56" s="14">
        <f t="shared" si="90"/>
        <v>63750</v>
      </c>
      <c r="J56" s="14">
        <f t="shared" si="90"/>
        <v>176623</v>
      </c>
      <c r="K56" s="14">
        <f t="shared" si="90"/>
        <v>441558</v>
      </c>
      <c r="L56" s="14">
        <f t="shared" si="90"/>
        <v>918919</v>
      </c>
      <c r="N56" s="14">
        <f t="shared" si="68"/>
        <v>34000</v>
      </c>
      <c r="O56" s="14">
        <f t="shared" si="69"/>
        <v>51000</v>
      </c>
      <c r="P56" s="14">
        <f t="shared" si="85"/>
        <v>105974</v>
      </c>
      <c r="Q56" s="14">
        <f t="shared" si="85"/>
        <v>158962</v>
      </c>
      <c r="R56" s="14">
        <f t="shared" si="86"/>
        <v>51000</v>
      </c>
      <c r="S56" s="14">
        <f t="shared" si="86"/>
        <v>76500</v>
      </c>
      <c r="T56" s="14">
        <f t="shared" si="87"/>
        <v>141298</v>
      </c>
      <c r="U56" s="14">
        <f t="shared" si="87"/>
        <v>211948</v>
      </c>
      <c r="V56" s="14">
        <f t="shared" si="88"/>
        <v>353246</v>
      </c>
      <c r="W56" s="14">
        <f t="shared" si="88"/>
        <v>529870</v>
      </c>
      <c r="X56" s="14">
        <f t="shared" si="89"/>
        <v>735135</v>
      </c>
      <c r="Y56" s="14">
        <f t="shared" si="89"/>
        <v>1102703</v>
      </c>
      <c r="AA56" s="14">
        <f t="shared" si="33"/>
        <v>850000</v>
      </c>
      <c r="AB56" s="14">
        <f t="shared" si="34"/>
        <v>2188750</v>
      </c>
      <c r="AC56" s="14">
        <f t="shared" si="35"/>
        <v>51000000</v>
      </c>
      <c r="AD56" s="14">
        <f t="shared" si="84"/>
        <v>3677100000</v>
      </c>
      <c r="AE56" s="14">
        <f t="shared" si="84"/>
        <v>6093480000</v>
      </c>
      <c r="AF56" s="14">
        <f t="shared" si="84"/>
        <v>6369262500</v>
      </c>
      <c r="AG56" s="14">
        <f t="shared" si="84"/>
        <v>9521062500</v>
      </c>
      <c r="AH56" s="14">
        <f t="shared" si="84"/>
        <v>11031300000</v>
      </c>
      <c r="AI56" s="14">
        <f t="shared" si="84"/>
        <v>11884912500</v>
      </c>
      <c r="AJ56" s="14">
        <f t="shared" si="84"/>
        <v>14215931250</v>
      </c>
      <c r="AM56" s="14">
        <v>50</v>
      </c>
      <c r="AN56" s="14">
        <v>1000</v>
      </c>
      <c r="AO56" s="14">
        <f t="shared" si="83"/>
        <v>48067500000</v>
      </c>
      <c r="AR56" s="14">
        <v>51</v>
      </c>
      <c r="AS56" s="14">
        <f t="shared" si="1"/>
        <v>50</v>
      </c>
      <c r="AT56" s="18">
        <f t="shared" si="13"/>
        <v>6050.0000000000009</v>
      </c>
      <c r="AU56" s="18">
        <f t="shared" si="2"/>
        <v>55</v>
      </c>
      <c r="AV56" s="18">
        <f t="shared" si="14"/>
        <v>6270.0000000000009</v>
      </c>
      <c r="AW56" s="18">
        <f t="shared" si="15"/>
        <v>6094.0000000000009</v>
      </c>
      <c r="AX56" s="18">
        <f t="shared" si="16"/>
        <v>26326080.000000004</v>
      </c>
      <c r="BM56" s="14">
        <v>250</v>
      </c>
      <c r="BN56" s="22">
        <v>1</v>
      </c>
      <c r="BO56" s="18">
        <f>INT(SUMIFS($CI$6:$CI$1005,金币产出!$CA$6:$CA$1005,"&gt;"&amp;BM55,金币产出!$CA$6:$CA$1005,"&lt;="&amp;BM56)*$BE$4*BN56/500)*500</f>
        <v>1151000</v>
      </c>
      <c r="BP56" s="18">
        <f t="shared" si="37"/>
        <v>1</v>
      </c>
      <c r="BQ56" s="18">
        <f t="shared" si="38"/>
        <v>1151</v>
      </c>
      <c r="BS56" s="14">
        <v>51</v>
      </c>
      <c r="BT56" s="14">
        <f t="shared" si="78"/>
        <v>1</v>
      </c>
      <c r="BU56" s="14">
        <f t="shared" si="79"/>
        <v>3341.5</v>
      </c>
      <c r="BV56" s="14">
        <f t="shared" si="80"/>
        <v>1</v>
      </c>
      <c r="BW56" s="14">
        <f t="shared" si="81"/>
        <v>3428</v>
      </c>
      <c r="CA56" s="14">
        <v>51</v>
      </c>
      <c r="CB56" s="14">
        <f>节奏规划!J55</f>
        <v>0.01</v>
      </c>
      <c r="CC56" s="23">
        <v>1</v>
      </c>
      <c r="CD56" s="18">
        <f>INDEX($AX$6:$AX$1005,MATCH(金币产出!CA56,$AR$6:$AR$1005,1))</f>
        <v>26326080.000000004</v>
      </c>
      <c r="CE56" s="18">
        <f t="shared" si="17"/>
        <v>105304000</v>
      </c>
      <c r="CF56" s="18">
        <f t="shared" si="18"/>
        <v>368564</v>
      </c>
      <c r="CG56" s="18">
        <f t="shared" si="19"/>
        <v>210608</v>
      </c>
      <c r="CH56" s="18">
        <f t="shared" si="20"/>
        <v>263260</v>
      </c>
      <c r="CI56" s="18">
        <f t="shared" si="21"/>
        <v>105304</v>
      </c>
      <c r="CJ56" s="18">
        <f t="shared" si="22"/>
        <v>105304</v>
      </c>
      <c r="CK56" s="18">
        <f t="shared" si="23"/>
        <v>157956</v>
      </c>
      <c r="CL56" s="18">
        <f t="shared" si="24"/>
        <v>52652</v>
      </c>
      <c r="CM56" s="18">
        <f t="shared" si="25"/>
        <v>157956</v>
      </c>
      <c r="CN56" s="18">
        <f t="shared" si="26"/>
        <v>1210996</v>
      </c>
      <c r="CP56" s="18">
        <f t="shared" si="27"/>
        <v>3159120</v>
      </c>
      <c r="CQ56" s="18">
        <f t="shared" si="28"/>
        <v>1</v>
      </c>
      <c r="CR56" s="18">
        <f t="shared" si="29"/>
        <v>3159.12</v>
      </c>
      <c r="DC56" s="14">
        <v>51</v>
      </c>
      <c r="DD56" s="14">
        <v>50</v>
      </c>
      <c r="DE56" s="14">
        <v>1</v>
      </c>
      <c r="DF56" s="14">
        <v>0</v>
      </c>
      <c r="DG56" s="19"/>
      <c r="DH56" s="14">
        <v>51</v>
      </c>
      <c r="DI56" s="14">
        <f t="shared" si="82"/>
        <v>191461</v>
      </c>
      <c r="DJ56" s="18">
        <f t="shared" si="30"/>
        <v>1</v>
      </c>
      <c r="DK56" s="18">
        <f t="shared" si="31"/>
        <v>191.46</v>
      </c>
    </row>
    <row r="57" spans="1:115" ht="16.5" x14ac:dyDescent="0.2">
      <c r="A57" s="14">
        <v>540</v>
      </c>
      <c r="B57" s="14">
        <v>900</v>
      </c>
      <c r="C57" s="18">
        <f>INDEX([1]新怪物属性!GG$5:GG$123,MATCH(A57,[1]新怪物属性!D$5:D$123,0))</f>
        <v>157.5</v>
      </c>
      <c r="D57" s="18">
        <f>INDEX([1]新怪物属性!GH$5:GH$123,MATCH(A57,[1]新怪物属性!D$5:D$123,0))</f>
        <v>140</v>
      </c>
      <c r="G57" s="14">
        <f t="shared" ref="G57:L66" si="91">ROUND($G$2*$B57*G$4/G$3,0)</f>
        <v>45000</v>
      </c>
      <c r="H57" s="14">
        <f t="shared" si="91"/>
        <v>140260</v>
      </c>
      <c r="I57" s="14">
        <f t="shared" si="91"/>
        <v>67500</v>
      </c>
      <c r="J57" s="14">
        <f t="shared" si="91"/>
        <v>187013</v>
      </c>
      <c r="K57" s="14">
        <f t="shared" si="91"/>
        <v>467532</v>
      </c>
      <c r="L57" s="14">
        <f t="shared" si="91"/>
        <v>972973</v>
      </c>
      <c r="N57" s="14">
        <f t="shared" si="68"/>
        <v>36000</v>
      </c>
      <c r="O57" s="14">
        <f t="shared" si="69"/>
        <v>54000</v>
      </c>
      <c r="P57" s="14">
        <f t="shared" si="85"/>
        <v>112208</v>
      </c>
      <c r="Q57" s="14">
        <f t="shared" si="85"/>
        <v>168312</v>
      </c>
      <c r="R57" s="14">
        <f t="shared" si="86"/>
        <v>54000</v>
      </c>
      <c r="S57" s="14">
        <f t="shared" si="86"/>
        <v>81000</v>
      </c>
      <c r="T57" s="14">
        <f t="shared" si="87"/>
        <v>149610</v>
      </c>
      <c r="U57" s="14">
        <f t="shared" si="87"/>
        <v>224416</v>
      </c>
      <c r="V57" s="14">
        <f t="shared" si="88"/>
        <v>374026</v>
      </c>
      <c r="W57" s="14">
        <f t="shared" si="88"/>
        <v>561038</v>
      </c>
      <c r="X57" s="14">
        <f t="shared" si="89"/>
        <v>778378</v>
      </c>
      <c r="Y57" s="14">
        <f t="shared" si="89"/>
        <v>1167568</v>
      </c>
      <c r="AA57" s="14">
        <f t="shared" si="33"/>
        <v>900000</v>
      </c>
      <c r="AB57" s="14">
        <f t="shared" si="34"/>
        <v>2317500</v>
      </c>
      <c r="AC57" s="14">
        <f t="shared" si="35"/>
        <v>54000000</v>
      </c>
      <c r="AD57" s="14">
        <f t="shared" si="84"/>
        <v>3893400000</v>
      </c>
      <c r="AE57" s="14">
        <f t="shared" si="84"/>
        <v>6451920000</v>
      </c>
      <c r="AF57" s="14">
        <f t="shared" si="84"/>
        <v>6743925000</v>
      </c>
      <c r="AG57" s="14">
        <f t="shared" si="84"/>
        <v>10081125000</v>
      </c>
      <c r="AH57" s="14">
        <f t="shared" si="84"/>
        <v>11680200000</v>
      </c>
      <c r="AI57" s="14">
        <f t="shared" si="84"/>
        <v>12584025000</v>
      </c>
      <c r="AJ57" s="14">
        <f t="shared" si="84"/>
        <v>15052162500</v>
      </c>
      <c r="AR57" s="14">
        <v>52</v>
      </c>
      <c r="AS57" s="14">
        <f t="shared" si="1"/>
        <v>50</v>
      </c>
      <c r="AT57" s="18">
        <f t="shared" si="13"/>
        <v>6050.0000000000009</v>
      </c>
      <c r="AU57" s="18">
        <f t="shared" si="2"/>
        <v>55</v>
      </c>
      <c r="AV57" s="18">
        <f t="shared" si="14"/>
        <v>6270.0000000000009</v>
      </c>
      <c r="AW57" s="18">
        <f t="shared" si="15"/>
        <v>6138.0000000000018</v>
      </c>
      <c r="AX57" s="18">
        <f t="shared" si="16"/>
        <v>26516160.000000007</v>
      </c>
      <c r="BM57" s="14">
        <v>255</v>
      </c>
      <c r="BN57" s="22">
        <v>1</v>
      </c>
      <c r="BO57" s="18">
        <f>INT(SUMIFS($CI$6:$CI$1005,金币产出!$CA$6:$CA$1005,"&gt;"&amp;BM56,金币产出!$CA$6:$CA$1005,"&lt;="&amp;BM57)*$BE$4*BN57/500)*500</f>
        <v>1101500</v>
      </c>
      <c r="BP57" s="18">
        <f t="shared" si="37"/>
        <v>1</v>
      </c>
      <c r="BQ57" s="18">
        <f t="shared" si="38"/>
        <v>1101.5</v>
      </c>
      <c r="BS57" s="14">
        <v>52</v>
      </c>
      <c r="BT57" s="14">
        <f t="shared" si="78"/>
        <v>1</v>
      </c>
      <c r="BU57" s="14">
        <f t="shared" si="79"/>
        <v>3515</v>
      </c>
      <c r="BV57" s="14">
        <f t="shared" si="80"/>
        <v>1</v>
      </c>
      <c r="BW57" s="14">
        <f t="shared" si="81"/>
        <v>3601.5</v>
      </c>
      <c r="CA57" s="14">
        <v>52</v>
      </c>
      <c r="CB57" s="14">
        <f>节奏规划!J56</f>
        <v>0.01</v>
      </c>
      <c r="CC57" s="23">
        <v>1</v>
      </c>
      <c r="CD57" s="18">
        <f>INDEX($AX$6:$AX$1005,MATCH(金币产出!CA57,$AR$6:$AR$1005,1))</f>
        <v>26516160.000000007</v>
      </c>
      <c r="CE57" s="18">
        <f t="shared" si="17"/>
        <v>106064500</v>
      </c>
      <c r="CF57" s="18">
        <f t="shared" si="18"/>
        <v>371226</v>
      </c>
      <c r="CG57" s="18">
        <f t="shared" si="19"/>
        <v>212129</v>
      </c>
      <c r="CH57" s="18">
        <f t="shared" si="20"/>
        <v>265161</v>
      </c>
      <c r="CI57" s="18">
        <f t="shared" si="21"/>
        <v>106065</v>
      </c>
      <c r="CJ57" s="18">
        <f t="shared" si="22"/>
        <v>106065</v>
      </c>
      <c r="CK57" s="18">
        <f t="shared" si="23"/>
        <v>159097</v>
      </c>
      <c r="CL57" s="18">
        <f t="shared" si="24"/>
        <v>53032</v>
      </c>
      <c r="CM57" s="18">
        <f t="shared" si="25"/>
        <v>159097</v>
      </c>
      <c r="CN57" s="18">
        <f t="shared" si="26"/>
        <v>1219743</v>
      </c>
      <c r="CP57" s="18">
        <f t="shared" si="27"/>
        <v>3181940</v>
      </c>
      <c r="CQ57" s="18">
        <f t="shared" si="28"/>
        <v>1</v>
      </c>
      <c r="CR57" s="18">
        <f t="shared" si="29"/>
        <v>3181.94</v>
      </c>
      <c r="DC57" s="14">
        <v>52</v>
      </c>
      <c r="DD57" s="14">
        <v>50</v>
      </c>
      <c r="DE57" s="14">
        <v>1</v>
      </c>
      <c r="DF57" s="14">
        <v>0</v>
      </c>
      <c r="DG57" s="19"/>
      <c r="DH57" s="14">
        <v>52</v>
      </c>
      <c r="DI57" s="14">
        <f t="shared" si="82"/>
        <v>192844</v>
      </c>
      <c r="DJ57" s="18">
        <f t="shared" si="30"/>
        <v>1</v>
      </c>
      <c r="DK57" s="18">
        <f t="shared" si="31"/>
        <v>192.84</v>
      </c>
    </row>
    <row r="58" spans="1:115" ht="16.5" x14ac:dyDescent="0.2">
      <c r="A58" s="14">
        <v>560</v>
      </c>
      <c r="B58" s="14">
        <v>950</v>
      </c>
      <c r="C58" s="18">
        <f>INDEX([1]新怪物属性!GG$5:GG$123,MATCH(A58,[1]新怪物属性!D$5:D$123,0))</f>
        <v>157.5</v>
      </c>
      <c r="D58" s="18">
        <f>INDEX([1]新怪物属性!GH$5:GH$123,MATCH(A58,[1]新怪物属性!D$5:D$123,0))</f>
        <v>140</v>
      </c>
      <c r="G58" s="14">
        <f t="shared" si="91"/>
        <v>47500</v>
      </c>
      <c r="H58" s="14">
        <f t="shared" si="91"/>
        <v>148052</v>
      </c>
      <c r="I58" s="14">
        <f t="shared" si="91"/>
        <v>71250</v>
      </c>
      <c r="J58" s="14">
        <f t="shared" si="91"/>
        <v>197403</v>
      </c>
      <c r="K58" s="14">
        <f t="shared" si="91"/>
        <v>493506</v>
      </c>
      <c r="L58" s="14">
        <f t="shared" si="91"/>
        <v>1027027</v>
      </c>
      <c r="N58" s="14">
        <f t="shared" si="68"/>
        <v>38000</v>
      </c>
      <c r="O58" s="14">
        <f t="shared" si="69"/>
        <v>57000</v>
      </c>
      <c r="P58" s="14">
        <f t="shared" si="85"/>
        <v>118442</v>
      </c>
      <c r="Q58" s="14">
        <f t="shared" si="85"/>
        <v>177662</v>
      </c>
      <c r="R58" s="14">
        <f t="shared" si="86"/>
        <v>57000</v>
      </c>
      <c r="S58" s="14">
        <f t="shared" si="86"/>
        <v>85500</v>
      </c>
      <c r="T58" s="14">
        <f t="shared" si="87"/>
        <v>157922</v>
      </c>
      <c r="U58" s="14">
        <f t="shared" si="87"/>
        <v>236884</v>
      </c>
      <c r="V58" s="14">
        <f t="shared" si="88"/>
        <v>394805</v>
      </c>
      <c r="W58" s="14">
        <f t="shared" si="88"/>
        <v>592207</v>
      </c>
      <c r="X58" s="14">
        <f t="shared" si="89"/>
        <v>821622</v>
      </c>
      <c r="Y58" s="14">
        <f t="shared" si="89"/>
        <v>1232432</v>
      </c>
      <c r="AA58" s="14">
        <f t="shared" si="33"/>
        <v>950000</v>
      </c>
      <c r="AB58" s="14">
        <f t="shared" si="34"/>
        <v>2446250</v>
      </c>
      <c r="AC58" s="14">
        <f t="shared" si="35"/>
        <v>57000000</v>
      </c>
      <c r="AD58" s="14">
        <f t="shared" si="84"/>
        <v>4109700000</v>
      </c>
      <c r="AE58" s="14">
        <f t="shared" si="84"/>
        <v>6810360000</v>
      </c>
      <c r="AF58" s="14">
        <f t="shared" si="84"/>
        <v>7118587500</v>
      </c>
      <c r="AG58" s="14">
        <f t="shared" si="84"/>
        <v>10641187500</v>
      </c>
      <c r="AH58" s="14">
        <f t="shared" si="84"/>
        <v>12329100000</v>
      </c>
      <c r="AI58" s="14">
        <f t="shared" si="84"/>
        <v>13283137500</v>
      </c>
      <c r="AJ58" s="14">
        <f t="shared" si="84"/>
        <v>15888393750</v>
      </c>
      <c r="AR58" s="14">
        <v>53</v>
      </c>
      <c r="AS58" s="14">
        <f t="shared" si="1"/>
        <v>50</v>
      </c>
      <c r="AT58" s="18">
        <f t="shared" si="13"/>
        <v>6050.0000000000009</v>
      </c>
      <c r="AU58" s="18">
        <f t="shared" si="2"/>
        <v>55</v>
      </c>
      <c r="AV58" s="18">
        <f t="shared" si="14"/>
        <v>6270.0000000000009</v>
      </c>
      <c r="AW58" s="18">
        <f t="shared" si="15"/>
        <v>6182.0000000000018</v>
      </c>
      <c r="AX58" s="18">
        <f t="shared" si="16"/>
        <v>26706240.000000007</v>
      </c>
      <c r="BM58" s="14">
        <v>260</v>
      </c>
      <c r="BN58" s="22">
        <v>1</v>
      </c>
      <c r="BO58" s="18">
        <f>INT(SUMIFS($CI$6:$CI$1005,金币产出!$CA$6:$CA$1005,"&gt;"&amp;BM57,金币产出!$CA$6:$CA$1005,"&lt;="&amp;BM58)*$BE$4*BN58/500)*500</f>
        <v>1188500</v>
      </c>
      <c r="BP58" s="18">
        <f t="shared" si="37"/>
        <v>1</v>
      </c>
      <c r="BQ58" s="18">
        <f t="shared" si="38"/>
        <v>1188.5</v>
      </c>
      <c r="BS58" s="14">
        <v>53</v>
      </c>
      <c r="BT58" s="14">
        <f t="shared" si="78"/>
        <v>1</v>
      </c>
      <c r="BU58" s="14">
        <f t="shared" si="79"/>
        <v>3668.5</v>
      </c>
      <c r="BV58" s="14">
        <f t="shared" si="80"/>
        <v>1</v>
      </c>
      <c r="BW58" s="14">
        <f t="shared" si="81"/>
        <v>3681</v>
      </c>
      <c r="CA58" s="14">
        <v>53</v>
      </c>
      <c r="CB58" s="14">
        <f>节奏规划!J57</f>
        <v>0.01</v>
      </c>
      <c r="CC58" s="23">
        <v>1</v>
      </c>
      <c r="CD58" s="18">
        <f>INDEX($AX$6:$AX$1005,MATCH(金币产出!CA58,$AR$6:$AR$1005,1))</f>
        <v>26706240.000000007</v>
      </c>
      <c r="CE58" s="18">
        <f t="shared" si="17"/>
        <v>106824500</v>
      </c>
      <c r="CF58" s="18">
        <f t="shared" si="18"/>
        <v>373886</v>
      </c>
      <c r="CG58" s="18">
        <f t="shared" si="19"/>
        <v>213649</v>
      </c>
      <c r="CH58" s="18">
        <f t="shared" si="20"/>
        <v>267061</v>
      </c>
      <c r="CI58" s="18">
        <f t="shared" si="21"/>
        <v>106825</v>
      </c>
      <c r="CJ58" s="18">
        <f t="shared" si="22"/>
        <v>106825</v>
      </c>
      <c r="CK58" s="18">
        <f t="shared" si="23"/>
        <v>160237</v>
      </c>
      <c r="CL58" s="18">
        <f t="shared" si="24"/>
        <v>53412</v>
      </c>
      <c r="CM58" s="18">
        <f t="shared" si="25"/>
        <v>160237</v>
      </c>
      <c r="CN58" s="18">
        <f t="shared" si="26"/>
        <v>1228483</v>
      </c>
      <c r="CP58" s="18">
        <f t="shared" si="27"/>
        <v>3204740</v>
      </c>
      <c r="CQ58" s="18">
        <f t="shared" si="28"/>
        <v>1</v>
      </c>
      <c r="CR58" s="18">
        <f t="shared" si="29"/>
        <v>3204.74</v>
      </c>
      <c r="DC58" s="14">
        <v>53</v>
      </c>
      <c r="DD58" s="14">
        <v>50</v>
      </c>
      <c r="DE58" s="14">
        <v>1</v>
      </c>
      <c r="DF58" s="14">
        <v>0</v>
      </c>
      <c r="DG58" s="19"/>
      <c r="DH58" s="14">
        <v>53</v>
      </c>
      <c r="DI58" s="14">
        <f t="shared" si="82"/>
        <v>194226</v>
      </c>
      <c r="DJ58" s="18">
        <f t="shared" si="30"/>
        <v>1</v>
      </c>
      <c r="DK58" s="18">
        <f t="shared" si="31"/>
        <v>194.23</v>
      </c>
    </row>
    <row r="59" spans="1:115" ht="16.5" x14ac:dyDescent="0.2">
      <c r="A59" s="14">
        <v>580</v>
      </c>
      <c r="B59" s="14">
        <v>1000</v>
      </c>
      <c r="C59" s="18">
        <f>INDEX([1]新怪物属性!GG$5:GG$123,MATCH(A59,[1]新怪物属性!D$5:D$123,0))</f>
        <v>157.5</v>
      </c>
      <c r="D59" s="18">
        <f>INDEX([1]新怪物属性!GH$5:GH$123,MATCH(A59,[1]新怪物属性!D$5:D$123,0))</f>
        <v>140</v>
      </c>
      <c r="G59" s="14">
        <f t="shared" si="91"/>
        <v>50000</v>
      </c>
      <c r="H59" s="14">
        <f t="shared" si="91"/>
        <v>155844</v>
      </c>
      <c r="I59" s="14">
        <f t="shared" si="91"/>
        <v>75000</v>
      </c>
      <c r="J59" s="14">
        <f t="shared" si="91"/>
        <v>207792</v>
      </c>
      <c r="K59" s="14">
        <f t="shared" si="91"/>
        <v>519481</v>
      </c>
      <c r="L59" s="14">
        <f t="shared" si="91"/>
        <v>1081081</v>
      </c>
      <c r="N59" s="14">
        <f t="shared" si="68"/>
        <v>40000</v>
      </c>
      <c r="O59" s="14">
        <f t="shared" si="69"/>
        <v>60000</v>
      </c>
      <c r="P59" s="14">
        <f t="shared" si="85"/>
        <v>124675</v>
      </c>
      <c r="Q59" s="14">
        <f t="shared" si="85"/>
        <v>187013</v>
      </c>
      <c r="R59" s="14">
        <f t="shared" si="86"/>
        <v>60000</v>
      </c>
      <c r="S59" s="14">
        <f t="shared" si="86"/>
        <v>90000</v>
      </c>
      <c r="T59" s="14">
        <f t="shared" si="87"/>
        <v>166234</v>
      </c>
      <c r="U59" s="14">
        <f t="shared" si="87"/>
        <v>249350</v>
      </c>
      <c r="V59" s="14">
        <f t="shared" si="88"/>
        <v>415585</v>
      </c>
      <c r="W59" s="14">
        <f t="shared" si="88"/>
        <v>623377</v>
      </c>
      <c r="X59" s="14">
        <f t="shared" si="89"/>
        <v>864865</v>
      </c>
      <c r="Y59" s="14">
        <f t="shared" si="89"/>
        <v>1297297</v>
      </c>
      <c r="AA59" s="14">
        <f t="shared" si="33"/>
        <v>1000000</v>
      </c>
      <c r="AB59" s="14">
        <f t="shared" si="34"/>
        <v>2575000</v>
      </c>
      <c r="AC59" s="14">
        <f t="shared" si="35"/>
        <v>60000000</v>
      </c>
      <c r="AD59" s="14">
        <f t="shared" si="84"/>
        <v>4326000000</v>
      </c>
      <c r="AE59" s="14">
        <f t="shared" si="84"/>
        <v>7168800000</v>
      </c>
      <c r="AF59" s="14">
        <f t="shared" si="84"/>
        <v>7493250000</v>
      </c>
      <c r="AG59" s="14">
        <f t="shared" si="84"/>
        <v>11201250000</v>
      </c>
      <c r="AH59" s="14">
        <f t="shared" si="84"/>
        <v>12978000000</v>
      </c>
      <c r="AI59" s="14">
        <f t="shared" si="84"/>
        <v>13982250000</v>
      </c>
      <c r="AJ59" s="14">
        <f t="shared" si="84"/>
        <v>16724625000</v>
      </c>
      <c r="AR59" s="14">
        <v>54</v>
      </c>
      <c r="AS59" s="14">
        <f t="shared" si="1"/>
        <v>50</v>
      </c>
      <c r="AT59" s="18">
        <f t="shared" si="13"/>
        <v>6050.0000000000009</v>
      </c>
      <c r="AU59" s="18">
        <f t="shared" si="2"/>
        <v>55</v>
      </c>
      <c r="AV59" s="18">
        <f t="shared" si="14"/>
        <v>6270.0000000000009</v>
      </c>
      <c r="AW59" s="18">
        <f t="shared" si="15"/>
        <v>6226.0000000000009</v>
      </c>
      <c r="AX59" s="18">
        <f t="shared" si="16"/>
        <v>26896320.000000004</v>
      </c>
      <c r="BM59" s="14">
        <v>265</v>
      </c>
      <c r="BN59" s="22">
        <v>1</v>
      </c>
      <c r="BO59" s="18">
        <f>INT(SUMIFS($CI$6:$CI$1005,金币产出!$CA$6:$CA$1005,"&gt;"&amp;BM58,金币产出!$CA$6:$CA$1005,"&lt;="&amp;BM59)*$BE$4*BN59/500)*500</f>
        <v>1270000</v>
      </c>
      <c r="BP59" s="18">
        <f t="shared" si="37"/>
        <v>1</v>
      </c>
      <c r="BQ59" s="18">
        <f t="shared" si="38"/>
        <v>1270</v>
      </c>
      <c r="BS59" s="14">
        <v>54</v>
      </c>
      <c r="BT59" s="14">
        <f t="shared" si="78"/>
        <v>1</v>
      </c>
      <c r="BU59" s="14">
        <f t="shared" si="79"/>
        <v>3569.5</v>
      </c>
      <c r="BV59" s="14">
        <f t="shared" si="80"/>
        <v>1</v>
      </c>
      <c r="BW59" s="14">
        <f t="shared" si="81"/>
        <v>3620</v>
      </c>
      <c r="CA59" s="14">
        <v>54</v>
      </c>
      <c r="CB59" s="14">
        <f>节奏规划!J58</f>
        <v>0.01</v>
      </c>
      <c r="CC59" s="23">
        <v>1</v>
      </c>
      <c r="CD59" s="18">
        <f>INDEX($AX$6:$AX$1005,MATCH(金币产出!CA59,$AR$6:$AR$1005,1))</f>
        <v>26896320.000000004</v>
      </c>
      <c r="CE59" s="18">
        <f t="shared" si="17"/>
        <v>107585000</v>
      </c>
      <c r="CF59" s="18">
        <f t="shared" si="18"/>
        <v>376548</v>
      </c>
      <c r="CG59" s="18">
        <f t="shared" si="19"/>
        <v>215170</v>
      </c>
      <c r="CH59" s="18">
        <f t="shared" si="20"/>
        <v>268963</v>
      </c>
      <c r="CI59" s="18">
        <f t="shared" si="21"/>
        <v>107585</v>
      </c>
      <c r="CJ59" s="18">
        <f t="shared" si="22"/>
        <v>107585</v>
      </c>
      <c r="CK59" s="18">
        <f t="shared" si="23"/>
        <v>161378</v>
      </c>
      <c r="CL59" s="18">
        <f t="shared" si="24"/>
        <v>53793</v>
      </c>
      <c r="CM59" s="18">
        <f t="shared" si="25"/>
        <v>161378</v>
      </c>
      <c r="CN59" s="18">
        <f t="shared" si="26"/>
        <v>1237229</v>
      </c>
      <c r="CP59" s="18">
        <f t="shared" si="27"/>
        <v>3227560</v>
      </c>
      <c r="CQ59" s="18">
        <f t="shared" si="28"/>
        <v>1</v>
      </c>
      <c r="CR59" s="18">
        <f t="shared" si="29"/>
        <v>3227.56</v>
      </c>
      <c r="DC59" s="14">
        <v>54</v>
      </c>
      <c r="DD59" s="14">
        <v>50</v>
      </c>
      <c r="DE59" s="14">
        <v>1</v>
      </c>
      <c r="DF59" s="14">
        <v>0</v>
      </c>
      <c r="DG59" s="19"/>
      <c r="DH59" s="14">
        <v>54</v>
      </c>
      <c r="DI59" s="14">
        <f t="shared" si="82"/>
        <v>195609</v>
      </c>
      <c r="DJ59" s="18">
        <f t="shared" si="30"/>
        <v>1</v>
      </c>
      <c r="DK59" s="18">
        <f t="shared" si="31"/>
        <v>195.61</v>
      </c>
    </row>
    <row r="60" spans="1:115" ht="16.5" x14ac:dyDescent="0.2">
      <c r="A60" s="14">
        <v>600</v>
      </c>
      <c r="B60" s="14">
        <v>1100</v>
      </c>
      <c r="C60" s="18">
        <f>INDEX([1]新怪物属性!GG$5:GG$123,MATCH(A60,[1]新怪物属性!D$5:D$123,0))</f>
        <v>162.5</v>
      </c>
      <c r="D60" s="18">
        <f>INDEX([1]新怪物属性!GH$5:GH$123,MATCH(A60,[1]新怪物属性!D$5:D$123,0))</f>
        <v>142.5</v>
      </c>
      <c r="G60" s="14">
        <f t="shared" si="91"/>
        <v>55000</v>
      </c>
      <c r="H60" s="14">
        <f t="shared" si="91"/>
        <v>171429</v>
      </c>
      <c r="I60" s="14">
        <f t="shared" si="91"/>
        <v>82500</v>
      </c>
      <c r="J60" s="14">
        <f t="shared" si="91"/>
        <v>228571</v>
      </c>
      <c r="K60" s="14">
        <f t="shared" si="91"/>
        <v>571429</v>
      </c>
      <c r="L60" s="14">
        <f t="shared" si="91"/>
        <v>1189189</v>
      </c>
      <c r="N60" s="14">
        <f t="shared" si="68"/>
        <v>44000</v>
      </c>
      <c r="O60" s="14">
        <f t="shared" si="69"/>
        <v>66000</v>
      </c>
      <c r="P60" s="14">
        <f t="shared" si="85"/>
        <v>137143</v>
      </c>
      <c r="Q60" s="14">
        <f t="shared" si="85"/>
        <v>205715</v>
      </c>
      <c r="R60" s="14">
        <f t="shared" si="86"/>
        <v>66000</v>
      </c>
      <c r="S60" s="14">
        <f t="shared" si="86"/>
        <v>99000</v>
      </c>
      <c r="T60" s="14">
        <f t="shared" si="87"/>
        <v>182857</v>
      </c>
      <c r="U60" s="14">
        <f t="shared" si="87"/>
        <v>274285</v>
      </c>
      <c r="V60" s="14">
        <f t="shared" si="88"/>
        <v>457143</v>
      </c>
      <c r="W60" s="14">
        <f t="shared" si="88"/>
        <v>685715</v>
      </c>
      <c r="X60" s="14">
        <f t="shared" si="89"/>
        <v>951351</v>
      </c>
      <c r="Y60" s="14">
        <f t="shared" si="89"/>
        <v>1427027</v>
      </c>
      <c r="AA60" s="14">
        <f t="shared" si="33"/>
        <v>1100000</v>
      </c>
      <c r="AB60" s="14">
        <f t="shared" si="34"/>
        <v>2887500</v>
      </c>
      <c r="AC60" s="14">
        <f t="shared" si="35"/>
        <v>66000000</v>
      </c>
      <c r="AD60" s="14">
        <f t="shared" si="84"/>
        <v>4851000000</v>
      </c>
      <c r="AE60" s="14">
        <f t="shared" si="84"/>
        <v>8038800000</v>
      </c>
      <c r="AF60" s="14">
        <f t="shared" si="84"/>
        <v>8402625000</v>
      </c>
      <c r="AG60" s="14">
        <f t="shared" si="84"/>
        <v>12560625000</v>
      </c>
      <c r="AH60" s="14">
        <f t="shared" si="84"/>
        <v>14553000000</v>
      </c>
      <c r="AI60" s="14">
        <f t="shared" si="84"/>
        <v>15679125000</v>
      </c>
      <c r="AJ60" s="14">
        <f t="shared" si="84"/>
        <v>18754312500</v>
      </c>
      <c r="AR60" s="14">
        <v>55</v>
      </c>
      <c r="AS60" s="14">
        <f t="shared" si="1"/>
        <v>55</v>
      </c>
      <c r="AT60" s="18">
        <f t="shared" si="13"/>
        <v>6270.0000000000009</v>
      </c>
      <c r="AU60" s="18">
        <f t="shared" si="2"/>
        <v>60</v>
      </c>
      <c r="AV60" s="18">
        <f t="shared" si="14"/>
        <v>6690</v>
      </c>
      <c r="AW60" s="18">
        <f t="shared" si="15"/>
        <v>6270.0000000000009</v>
      </c>
      <c r="AX60" s="18">
        <f t="shared" si="16"/>
        <v>27086400.000000004</v>
      </c>
      <c r="BM60" s="14">
        <v>270</v>
      </c>
      <c r="BN60" s="22">
        <v>1</v>
      </c>
      <c r="BO60" s="18">
        <f>INT(SUMIFS($CI$6:$CI$1005,金币产出!$CA$6:$CA$1005,"&gt;"&amp;BM59,金币产出!$CA$6:$CA$1005,"&lt;="&amp;BM60)*$BE$4*BN60/500)*500</f>
        <v>1347500</v>
      </c>
      <c r="BP60" s="18">
        <f t="shared" si="37"/>
        <v>1</v>
      </c>
      <c r="BQ60" s="18">
        <f t="shared" si="38"/>
        <v>1347.5</v>
      </c>
      <c r="BS60" s="14">
        <v>55</v>
      </c>
      <c r="BT60" s="14">
        <f t="shared" si="78"/>
        <v>1</v>
      </c>
      <c r="BU60" s="14">
        <f t="shared" si="79"/>
        <v>3670.5</v>
      </c>
      <c r="BV60" s="14">
        <f t="shared" si="80"/>
        <v>1</v>
      </c>
      <c r="BW60" s="14">
        <f t="shared" si="81"/>
        <v>3721</v>
      </c>
      <c r="CA60" s="14">
        <v>55</v>
      </c>
      <c r="CB60" s="14">
        <f>节奏规划!J59</f>
        <v>0.01</v>
      </c>
      <c r="CC60" s="23">
        <v>1</v>
      </c>
      <c r="CD60" s="18">
        <f>INDEX($AX$6:$AX$1005,MATCH(金币产出!CA60,$AR$6:$AR$1005,1))</f>
        <v>27086400.000000004</v>
      </c>
      <c r="CE60" s="18">
        <f t="shared" si="17"/>
        <v>108345500</v>
      </c>
      <c r="CF60" s="18">
        <f t="shared" si="18"/>
        <v>379209</v>
      </c>
      <c r="CG60" s="18">
        <f t="shared" si="19"/>
        <v>216691</v>
      </c>
      <c r="CH60" s="18">
        <f t="shared" si="20"/>
        <v>270864</v>
      </c>
      <c r="CI60" s="18">
        <f t="shared" si="21"/>
        <v>108346</v>
      </c>
      <c r="CJ60" s="18">
        <f t="shared" si="22"/>
        <v>108346</v>
      </c>
      <c r="CK60" s="18">
        <f t="shared" si="23"/>
        <v>162518</v>
      </c>
      <c r="CL60" s="18">
        <f t="shared" si="24"/>
        <v>54173</v>
      </c>
      <c r="CM60" s="18">
        <f t="shared" si="25"/>
        <v>162518</v>
      </c>
      <c r="CN60" s="18">
        <f t="shared" si="26"/>
        <v>1245974</v>
      </c>
      <c r="CP60" s="18">
        <f t="shared" si="27"/>
        <v>3250360</v>
      </c>
      <c r="CQ60" s="18">
        <f t="shared" si="28"/>
        <v>1</v>
      </c>
      <c r="CR60" s="18">
        <f t="shared" si="29"/>
        <v>3250.36</v>
      </c>
      <c r="DC60" s="14">
        <v>55</v>
      </c>
      <c r="DD60" s="14">
        <v>50</v>
      </c>
      <c r="DE60" s="14">
        <v>1</v>
      </c>
      <c r="DF60" s="14">
        <v>0</v>
      </c>
      <c r="DG60" s="19"/>
      <c r="DH60" s="14">
        <v>55</v>
      </c>
      <c r="DI60" s="14">
        <f t="shared" si="82"/>
        <v>196991</v>
      </c>
      <c r="DJ60" s="18">
        <f t="shared" si="30"/>
        <v>1</v>
      </c>
      <c r="DK60" s="18">
        <f t="shared" si="31"/>
        <v>196.99</v>
      </c>
    </row>
    <row r="61" spans="1:115" ht="16.5" x14ac:dyDescent="0.2">
      <c r="A61" s="14">
        <v>620</v>
      </c>
      <c r="B61" s="14">
        <v>1200</v>
      </c>
      <c r="C61" s="18">
        <f>INDEX([1]新怪物属性!GG$5:GG$123,MATCH(A61,[1]新怪物属性!D$5:D$123,0))</f>
        <v>180</v>
      </c>
      <c r="D61" s="18">
        <f>INDEX([1]新怪物属性!GH$5:GH$123,MATCH(A61,[1]新怪物属性!D$5:D$123,0))</f>
        <v>160</v>
      </c>
      <c r="G61" s="14">
        <f t="shared" si="91"/>
        <v>60000</v>
      </c>
      <c r="H61" s="14">
        <f t="shared" si="91"/>
        <v>187013</v>
      </c>
      <c r="I61" s="14">
        <f t="shared" si="91"/>
        <v>90000</v>
      </c>
      <c r="J61" s="14">
        <f t="shared" si="91"/>
        <v>249351</v>
      </c>
      <c r="K61" s="14">
        <f t="shared" si="91"/>
        <v>623377</v>
      </c>
      <c r="L61" s="14">
        <f t="shared" si="91"/>
        <v>1297297</v>
      </c>
      <c r="N61" s="14">
        <f t="shared" si="68"/>
        <v>48000</v>
      </c>
      <c r="O61" s="14">
        <f t="shared" si="69"/>
        <v>72000</v>
      </c>
      <c r="P61" s="14">
        <f t="shared" si="85"/>
        <v>149610</v>
      </c>
      <c r="Q61" s="14">
        <f t="shared" si="85"/>
        <v>224416</v>
      </c>
      <c r="R61" s="14">
        <f t="shared" si="86"/>
        <v>72000</v>
      </c>
      <c r="S61" s="14">
        <f t="shared" si="86"/>
        <v>108000</v>
      </c>
      <c r="T61" s="14">
        <f t="shared" si="87"/>
        <v>199481</v>
      </c>
      <c r="U61" s="14">
        <f t="shared" si="87"/>
        <v>299221</v>
      </c>
      <c r="V61" s="14">
        <f t="shared" si="88"/>
        <v>498702</v>
      </c>
      <c r="W61" s="14">
        <f t="shared" si="88"/>
        <v>748052</v>
      </c>
      <c r="X61" s="14">
        <f t="shared" si="89"/>
        <v>1037838</v>
      </c>
      <c r="Y61" s="14">
        <f t="shared" si="89"/>
        <v>1556756</v>
      </c>
      <c r="AA61" s="14">
        <f t="shared" si="33"/>
        <v>1200000</v>
      </c>
      <c r="AB61" s="14">
        <f t="shared" si="34"/>
        <v>3360000</v>
      </c>
      <c r="AC61" s="14">
        <f t="shared" si="35"/>
        <v>72000000</v>
      </c>
      <c r="AD61" s="14">
        <f t="shared" si="84"/>
        <v>5644800000</v>
      </c>
      <c r="AE61" s="14">
        <f t="shared" si="84"/>
        <v>9354240000</v>
      </c>
      <c r="AF61" s="14">
        <f t="shared" si="84"/>
        <v>9777600000</v>
      </c>
      <c r="AG61" s="14">
        <f t="shared" si="84"/>
        <v>14616000000</v>
      </c>
      <c r="AH61" s="14">
        <f t="shared" si="84"/>
        <v>16934400000</v>
      </c>
      <c r="AI61" s="14">
        <f t="shared" si="84"/>
        <v>18244800000</v>
      </c>
      <c r="AJ61" s="14">
        <f t="shared" si="84"/>
        <v>21823200000</v>
      </c>
      <c r="AR61" s="14">
        <v>56</v>
      </c>
      <c r="AS61" s="14">
        <f t="shared" si="1"/>
        <v>55</v>
      </c>
      <c r="AT61" s="18">
        <f t="shared" si="13"/>
        <v>6270.0000000000009</v>
      </c>
      <c r="AU61" s="18">
        <f t="shared" si="2"/>
        <v>60</v>
      </c>
      <c r="AV61" s="18">
        <f t="shared" si="14"/>
        <v>6690</v>
      </c>
      <c r="AW61" s="18">
        <f t="shared" si="15"/>
        <v>6354.0000000000009</v>
      </c>
      <c r="AX61" s="18">
        <f t="shared" si="16"/>
        <v>27449280.000000004</v>
      </c>
      <c r="BM61" s="14">
        <v>275</v>
      </c>
      <c r="BN61" s="22">
        <v>1</v>
      </c>
      <c r="BO61" s="18">
        <f>INT(SUMIFS($CI$6:$CI$1005,金币产出!$CA$6:$CA$1005,"&gt;"&amp;BM60,金币产出!$CA$6:$CA$1005,"&lt;="&amp;BM61)*$BE$4*BN61/500)*500</f>
        <v>1429500</v>
      </c>
      <c r="BP61" s="18">
        <f t="shared" si="37"/>
        <v>1</v>
      </c>
      <c r="BQ61" s="18">
        <f t="shared" si="38"/>
        <v>1429.5</v>
      </c>
      <c r="BS61" s="14">
        <v>56</v>
      </c>
      <c r="BT61" s="14">
        <f t="shared" si="78"/>
        <v>1</v>
      </c>
      <c r="BU61" s="14">
        <f t="shared" si="79"/>
        <v>3772</v>
      </c>
      <c r="BV61" s="14">
        <f t="shared" si="80"/>
        <v>1</v>
      </c>
      <c r="BW61" s="14">
        <f t="shared" si="81"/>
        <v>3782.5</v>
      </c>
      <c r="CA61" s="14">
        <v>56</v>
      </c>
      <c r="CB61" s="14">
        <f>节奏规划!J60</f>
        <v>0.01</v>
      </c>
      <c r="CC61" s="23">
        <v>1</v>
      </c>
      <c r="CD61" s="18">
        <f>INDEX($AX$6:$AX$1005,MATCH(金币产出!CA61,$AR$6:$AR$1005,1))</f>
        <v>27449280.000000004</v>
      </c>
      <c r="CE61" s="18">
        <f t="shared" si="17"/>
        <v>109797000</v>
      </c>
      <c r="CF61" s="18">
        <f t="shared" si="18"/>
        <v>384290</v>
      </c>
      <c r="CG61" s="18">
        <f t="shared" si="19"/>
        <v>219594</v>
      </c>
      <c r="CH61" s="18">
        <f t="shared" si="20"/>
        <v>274493</v>
      </c>
      <c r="CI61" s="18">
        <f t="shared" si="21"/>
        <v>109797</v>
      </c>
      <c r="CJ61" s="18">
        <f t="shared" si="22"/>
        <v>109797</v>
      </c>
      <c r="CK61" s="18">
        <f t="shared" si="23"/>
        <v>164696</v>
      </c>
      <c r="CL61" s="18">
        <f t="shared" si="24"/>
        <v>54899</v>
      </c>
      <c r="CM61" s="18">
        <f t="shared" si="25"/>
        <v>164696</v>
      </c>
      <c r="CN61" s="18">
        <f t="shared" si="26"/>
        <v>1262667</v>
      </c>
      <c r="CP61" s="18">
        <f t="shared" si="27"/>
        <v>3293920</v>
      </c>
      <c r="CQ61" s="18">
        <f t="shared" si="28"/>
        <v>1</v>
      </c>
      <c r="CR61" s="18">
        <f t="shared" si="29"/>
        <v>3293.92</v>
      </c>
      <c r="DG61" s="19"/>
      <c r="DH61" s="14">
        <v>56</v>
      </c>
      <c r="DI61" s="14">
        <f t="shared" si="82"/>
        <v>199630</v>
      </c>
      <c r="DJ61" s="18">
        <f t="shared" si="30"/>
        <v>1</v>
      </c>
      <c r="DK61" s="18">
        <f t="shared" si="31"/>
        <v>199.63</v>
      </c>
    </row>
    <row r="62" spans="1:115" ht="16.5" x14ac:dyDescent="0.2">
      <c r="A62" s="14">
        <v>640</v>
      </c>
      <c r="B62" s="14">
        <v>1300</v>
      </c>
      <c r="C62" s="18">
        <f>INDEX([1]新怪物属性!GG$5:GG$123,MATCH(A62,[1]新怪物属性!D$5:D$123,0))</f>
        <v>182</v>
      </c>
      <c r="D62" s="18">
        <f>INDEX([1]新怪物属性!GH$5:GH$123,MATCH(A62,[1]新怪物属性!D$5:D$123,0))</f>
        <v>162</v>
      </c>
      <c r="G62" s="14">
        <f t="shared" si="91"/>
        <v>65000</v>
      </c>
      <c r="H62" s="14">
        <f t="shared" si="91"/>
        <v>202597</v>
      </c>
      <c r="I62" s="14">
        <f t="shared" si="91"/>
        <v>97500</v>
      </c>
      <c r="J62" s="14">
        <f t="shared" si="91"/>
        <v>270130</v>
      </c>
      <c r="K62" s="14">
        <f t="shared" si="91"/>
        <v>675325</v>
      </c>
      <c r="L62" s="14">
        <f t="shared" si="91"/>
        <v>1405405</v>
      </c>
      <c r="N62" s="14">
        <f t="shared" si="68"/>
        <v>52000</v>
      </c>
      <c r="O62" s="14">
        <f t="shared" si="69"/>
        <v>78000</v>
      </c>
      <c r="P62" s="14">
        <f t="shared" si="85"/>
        <v>162078</v>
      </c>
      <c r="Q62" s="14">
        <f t="shared" si="85"/>
        <v>243116</v>
      </c>
      <c r="R62" s="14">
        <f t="shared" si="86"/>
        <v>78000</v>
      </c>
      <c r="S62" s="14">
        <f t="shared" si="86"/>
        <v>117000</v>
      </c>
      <c r="T62" s="14">
        <f t="shared" si="87"/>
        <v>216104</v>
      </c>
      <c r="U62" s="14">
        <f t="shared" si="87"/>
        <v>324156</v>
      </c>
      <c r="V62" s="14">
        <f t="shared" si="88"/>
        <v>540260</v>
      </c>
      <c r="W62" s="14">
        <f t="shared" si="88"/>
        <v>810390</v>
      </c>
      <c r="X62" s="14">
        <f t="shared" si="89"/>
        <v>1124324</v>
      </c>
      <c r="Y62" s="14">
        <f t="shared" si="89"/>
        <v>1686486</v>
      </c>
      <c r="AA62" s="14">
        <f t="shared" si="33"/>
        <v>1300000</v>
      </c>
      <c r="AB62" s="14">
        <f t="shared" si="34"/>
        <v>3666000.0000000005</v>
      </c>
      <c r="AC62" s="14">
        <f t="shared" si="35"/>
        <v>78000000</v>
      </c>
      <c r="AD62" s="14">
        <f t="shared" si="84"/>
        <v>6158880000.000001</v>
      </c>
      <c r="AE62" s="14">
        <f t="shared" si="84"/>
        <v>10206144000.000002</v>
      </c>
      <c r="AF62" s="14">
        <f t="shared" si="84"/>
        <v>10668060000.000002</v>
      </c>
      <c r="AG62" s="14">
        <f t="shared" si="84"/>
        <v>15947100000.000004</v>
      </c>
      <c r="AH62" s="14">
        <f t="shared" si="84"/>
        <v>18476640000.000004</v>
      </c>
      <c r="AI62" s="14">
        <f t="shared" si="84"/>
        <v>19906380000.000004</v>
      </c>
      <c r="AJ62" s="14">
        <f t="shared" si="84"/>
        <v>23810670000.000004</v>
      </c>
      <c r="AR62" s="14">
        <v>57</v>
      </c>
      <c r="AS62" s="14">
        <f t="shared" si="1"/>
        <v>55</v>
      </c>
      <c r="AT62" s="18">
        <f t="shared" si="13"/>
        <v>6270.0000000000009</v>
      </c>
      <c r="AU62" s="18">
        <f t="shared" si="2"/>
        <v>60</v>
      </c>
      <c r="AV62" s="18">
        <f t="shared" si="14"/>
        <v>6690</v>
      </c>
      <c r="AW62" s="18">
        <f t="shared" si="15"/>
        <v>6438.0000000000009</v>
      </c>
      <c r="AX62" s="18">
        <f t="shared" si="16"/>
        <v>27812160.000000004</v>
      </c>
      <c r="BM62" s="14">
        <v>280</v>
      </c>
      <c r="BN62" s="22">
        <v>1</v>
      </c>
      <c r="BO62" s="18">
        <f>INT(SUMIFS($CI$6:$CI$1005,金币产出!$CA$6:$CA$1005,"&gt;"&amp;BM61,金币产出!$CA$6:$CA$1005,"&lt;="&amp;BM62)*$BE$4*BN62/500)*500</f>
        <v>1514500</v>
      </c>
      <c r="BP62" s="18">
        <f t="shared" si="37"/>
        <v>1</v>
      </c>
      <c r="BQ62" s="18">
        <f t="shared" si="38"/>
        <v>1514.5</v>
      </c>
      <c r="BS62" s="14">
        <v>57</v>
      </c>
      <c r="BT62" s="14">
        <f t="shared" si="78"/>
        <v>1</v>
      </c>
      <c r="BU62" s="14">
        <f t="shared" si="79"/>
        <v>3672.5</v>
      </c>
      <c r="BV62" s="14">
        <f t="shared" si="80"/>
        <v>1</v>
      </c>
      <c r="BW62" s="14">
        <f t="shared" si="81"/>
        <v>3720.5</v>
      </c>
      <c r="CA62" s="14">
        <v>57</v>
      </c>
      <c r="CB62" s="14">
        <f>节奏规划!J61</f>
        <v>0.01</v>
      </c>
      <c r="CC62" s="23">
        <v>1</v>
      </c>
      <c r="CD62" s="18">
        <f>INDEX($AX$6:$AX$1005,MATCH(金币产出!CA62,$AR$6:$AR$1005,1))</f>
        <v>27812160.000000004</v>
      </c>
      <c r="CE62" s="18">
        <f t="shared" si="17"/>
        <v>111248500</v>
      </c>
      <c r="CF62" s="18">
        <f t="shared" si="18"/>
        <v>389370</v>
      </c>
      <c r="CG62" s="18">
        <f t="shared" si="19"/>
        <v>222497</v>
      </c>
      <c r="CH62" s="18">
        <f t="shared" si="20"/>
        <v>278121</v>
      </c>
      <c r="CI62" s="18">
        <f t="shared" si="21"/>
        <v>111249</v>
      </c>
      <c r="CJ62" s="18">
        <f t="shared" si="22"/>
        <v>111249</v>
      </c>
      <c r="CK62" s="18">
        <f t="shared" si="23"/>
        <v>166873</v>
      </c>
      <c r="CL62" s="18">
        <f t="shared" si="24"/>
        <v>55624</v>
      </c>
      <c r="CM62" s="18">
        <f t="shared" si="25"/>
        <v>166873</v>
      </c>
      <c r="CN62" s="18">
        <f t="shared" si="26"/>
        <v>1279359</v>
      </c>
      <c r="CP62" s="18">
        <f t="shared" si="27"/>
        <v>3337460</v>
      </c>
      <c r="CQ62" s="18">
        <f t="shared" si="28"/>
        <v>1</v>
      </c>
      <c r="CR62" s="18">
        <f t="shared" si="29"/>
        <v>3337.46</v>
      </c>
      <c r="DG62" s="19"/>
      <c r="DH62" s="14">
        <v>57</v>
      </c>
      <c r="DI62" s="14">
        <f t="shared" si="82"/>
        <v>202270</v>
      </c>
      <c r="DJ62" s="18">
        <f t="shared" si="30"/>
        <v>1</v>
      </c>
      <c r="DK62" s="18">
        <f t="shared" si="31"/>
        <v>202.27</v>
      </c>
    </row>
    <row r="63" spans="1:115" ht="16.5" x14ac:dyDescent="0.2">
      <c r="A63" s="14">
        <v>660</v>
      </c>
      <c r="B63" s="14">
        <v>1400</v>
      </c>
      <c r="C63" s="18">
        <f>INDEX([1]新怪物属性!GG$5:GG$123,MATCH(A63,[1]新怪物属性!D$5:D$123,0))</f>
        <v>184</v>
      </c>
      <c r="D63" s="18">
        <f>INDEX([1]新怪物属性!GH$5:GH$123,MATCH(A63,[1]新怪物属性!D$5:D$123,0))</f>
        <v>164</v>
      </c>
      <c r="G63" s="14">
        <f t="shared" si="91"/>
        <v>70000</v>
      </c>
      <c r="H63" s="14">
        <f t="shared" si="91"/>
        <v>218182</v>
      </c>
      <c r="I63" s="14">
        <f t="shared" si="91"/>
        <v>105000</v>
      </c>
      <c r="J63" s="14">
        <f t="shared" si="91"/>
        <v>290909</v>
      </c>
      <c r="K63" s="14">
        <f t="shared" si="91"/>
        <v>727273</v>
      </c>
      <c r="L63" s="14">
        <f t="shared" si="91"/>
        <v>1513514</v>
      </c>
      <c r="N63" s="14">
        <f t="shared" si="68"/>
        <v>56000</v>
      </c>
      <c r="O63" s="14">
        <f t="shared" si="69"/>
        <v>84000</v>
      </c>
      <c r="P63" s="14">
        <f t="shared" si="85"/>
        <v>174546</v>
      </c>
      <c r="Q63" s="14">
        <f t="shared" si="85"/>
        <v>261818</v>
      </c>
      <c r="R63" s="14">
        <f t="shared" si="86"/>
        <v>84000</v>
      </c>
      <c r="S63" s="14">
        <f t="shared" si="86"/>
        <v>126000</v>
      </c>
      <c r="T63" s="14">
        <f t="shared" si="87"/>
        <v>232727</v>
      </c>
      <c r="U63" s="14">
        <f t="shared" si="87"/>
        <v>349091</v>
      </c>
      <c r="V63" s="14">
        <f t="shared" si="88"/>
        <v>581818</v>
      </c>
      <c r="W63" s="14">
        <f t="shared" si="88"/>
        <v>872728</v>
      </c>
      <c r="X63" s="14">
        <f t="shared" si="89"/>
        <v>1210811</v>
      </c>
      <c r="Y63" s="14">
        <f t="shared" si="89"/>
        <v>1816217</v>
      </c>
      <c r="AA63" s="14">
        <f t="shared" si="33"/>
        <v>1400000</v>
      </c>
      <c r="AB63" s="14">
        <f t="shared" si="34"/>
        <v>3976000</v>
      </c>
      <c r="AC63" s="14">
        <f t="shared" si="35"/>
        <v>84000000</v>
      </c>
      <c r="AD63" s="14">
        <f t="shared" si="84"/>
        <v>6679680000</v>
      </c>
      <c r="AE63" s="14">
        <f t="shared" si="84"/>
        <v>11069184000</v>
      </c>
      <c r="AF63" s="14">
        <f t="shared" si="84"/>
        <v>11570160000</v>
      </c>
      <c r="AG63" s="14">
        <f t="shared" si="84"/>
        <v>17295600000</v>
      </c>
      <c r="AH63" s="14">
        <f t="shared" si="84"/>
        <v>20039040000</v>
      </c>
      <c r="AI63" s="14">
        <f t="shared" si="84"/>
        <v>21589680000</v>
      </c>
      <c r="AJ63" s="14">
        <f t="shared" si="84"/>
        <v>25824120000</v>
      </c>
      <c r="AR63" s="14">
        <v>58</v>
      </c>
      <c r="AS63" s="14">
        <f t="shared" si="1"/>
        <v>55</v>
      </c>
      <c r="AT63" s="18">
        <f t="shared" si="13"/>
        <v>6270.0000000000009</v>
      </c>
      <c r="AU63" s="18">
        <f t="shared" si="2"/>
        <v>60</v>
      </c>
      <c r="AV63" s="18">
        <f t="shared" si="14"/>
        <v>6690</v>
      </c>
      <c r="AW63" s="18">
        <f t="shared" si="15"/>
        <v>6522</v>
      </c>
      <c r="AX63" s="18">
        <f t="shared" si="16"/>
        <v>28175040</v>
      </c>
      <c r="BM63" s="14">
        <v>285</v>
      </c>
      <c r="BN63" s="22">
        <v>1</v>
      </c>
      <c r="BO63" s="18">
        <f>INT(SUMIFS($CI$6:$CI$1005,金币产出!$CA$6:$CA$1005,"&gt;"&amp;BM62,金币产出!$CA$6:$CA$1005,"&lt;="&amp;BM63)*$BE$4*BN63/500)*500</f>
        <v>1597500</v>
      </c>
      <c r="BP63" s="18">
        <f t="shared" si="37"/>
        <v>1</v>
      </c>
      <c r="BQ63" s="18">
        <f t="shared" si="38"/>
        <v>1597.5</v>
      </c>
      <c r="BS63" s="14">
        <v>58</v>
      </c>
      <c r="BT63" s="14">
        <f t="shared" si="78"/>
        <v>1</v>
      </c>
      <c r="BU63" s="14">
        <f t="shared" si="79"/>
        <v>3768.5</v>
      </c>
      <c r="BV63" s="14">
        <f t="shared" si="80"/>
        <v>1</v>
      </c>
      <c r="BW63" s="14">
        <f t="shared" si="81"/>
        <v>3816.5</v>
      </c>
      <c r="CA63" s="14">
        <v>58</v>
      </c>
      <c r="CB63" s="14">
        <f>节奏规划!J62</f>
        <v>0.01</v>
      </c>
      <c r="CC63" s="23">
        <v>1</v>
      </c>
      <c r="CD63" s="18">
        <f>INDEX($AX$6:$AX$1005,MATCH(金币产出!CA63,$AR$6:$AR$1005,1))</f>
        <v>28175040</v>
      </c>
      <c r="CE63" s="18">
        <f t="shared" si="17"/>
        <v>112700000</v>
      </c>
      <c r="CF63" s="18">
        <f t="shared" si="18"/>
        <v>394450</v>
      </c>
      <c r="CG63" s="18">
        <f t="shared" si="19"/>
        <v>225400</v>
      </c>
      <c r="CH63" s="18">
        <f t="shared" si="20"/>
        <v>281750</v>
      </c>
      <c r="CI63" s="18">
        <f t="shared" si="21"/>
        <v>112700</v>
      </c>
      <c r="CJ63" s="18">
        <f t="shared" si="22"/>
        <v>112700</v>
      </c>
      <c r="CK63" s="18">
        <f t="shared" si="23"/>
        <v>169050</v>
      </c>
      <c r="CL63" s="18">
        <f t="shared" si="24"/>
        <v>56350</v>
      </c>
      <c r="CM63" s="18">
        <f t="shared" si="25"/>
        <v>169050</v>
      </c>
      <c r="CN63" s="18">
        <f t="shared" si="26"/>
        <v>1296050</v>
      </c>
      <c r="CP63" s="18">
        <f t="shared" si="27"/>
        <v>3381000</v>
      </c>
      <c r="CQ63" s="18">
        <f t="shared" si="28"/>
        <v>1</v>
      </c>
      <c r="CR63" s="18">
        <f t="shared" si="29"/>
        <v>3381</v>
      </c>
      <c r="DG63" s="19"/>
      <c r="DH63" s="14">
        <v>58</v>
      </c>
      <c r="DI63" s="14">
        <f t="shared" si="82"/>
        <v>204909</v>
      </c>
      <c r="DJ63" s="18">
        <f t="shared" si="30"/>
        <v>1</v>
      </c>
      <c r="DK63" s="18">
        <f t="shared" si="31"/>
        <v>204.91</v>
      </c>
    </row>
    <row r="64" spans="1:115" ht="16.5" x14ac:dyDescent="0.2">
      <c r="A64" s="14">
        <v>680</v>
      </c>
      <c r="B64" s="14">
        <v>1500</v>
      </c>
      <c r="C64" s="18">
        <f>INDEX([1]新怪物属性!GG$5:GG$123,MATCH(A64,[1]新怪物属性!D$5:D$123,0))</f>
        <v>186</v>
      </c>
      <c r="D64" s="18">
        <f>INDEX([1]新怪物属性!GH$5:GH$123,MATCH(A64,[1]新怪物属性!D$5:D$123,0))</f>
        <v>166</v>
      </c>
      <c r="G64" s="14">
        <f t="shared" si="91"/>
        <v>75000</v>
      </c>
      <c r="H64" s="14">
        <f t="shared" si="91"/>
        <v>233766</v>
      </c>
      <c r="I64" s="14">
        <f t="shared" si="91"/>
        <v>112500</v>
      </c>
      <c r="J64" s="14">
        <f t="shared" si="91"/>
        <v>311688</v>
      </c>
      <c r="K64" s="14">
        <f t="shared" si="91"/>
        <v>779221</v>
      </c>
      <c r="L64" s="14">
        <f t="shared" si="91"/>
        <v>1621622</v>
      </c>
      <c r="N64" s="14">
        <f t="shared" si="68"/>
        <v>60000</v>
      </c>
      <c r="O64" s="14">
        <f t="shared" si="69"/>
        <v>90000</v>
      </c>
      <c r="P64" s="14">
        <f t="shared" si="85"/>
        <v>187013</v>
      </c>
      <c r="Q64" s="14">
        <f t="shared" si="85"/>
        <v>280519</v>
      </c>
      <c r="R64" s="14">
        <f t="shared" si="86"/>
        <v>90000</v>
      </c>
      <c r="S64" s="14">
        <f t="shared" si="86"/>
        <v>135000</v>
      </c>
      <c r="T64" s="14">
        <f t="shared" si="87"/>
        <v>249350</v>
      </c>
      <c r="U64" s="14">
        <f t="shared" si="87"/>
        <v>374026</v>
      </c>
      <c r="V64" s="14">
        <f t="shared" si="88"/>
        <v>623377</v>
      </c>
      <c r="W64" s="14">
        <f t="shared" si="88"/>
        <v>935065</v>
      </c>
      <c r="X64" s="14">
        <f t="shared" si="89"/>
        <v>1297298</v>
      </c>
      <c r="Y64" s="14">
        <f t="shared" si="89"/>
        <v>1945946</v>
      </c>
      <c r="AA64" s="14">
        <f t="shared" si="33"/>
        <v>1500000</v>
      </c>
      <c r="AB64" s="14">
        <f t="shared" si="34"/>
        <v>4290000.0000000009</v>
      </c>
      <c r="AC64" s="14">
        <f t="shared" si="35"/>
        <v>90000000</v>
      </c>
      <c r="AD64" s="14">
        <f t="shared" si="84"/>
        <v>7207200000.0000019</v>
      </c>
      <c r="AE64" s="14">
        <f t="shared" si="84"/>
        <v>11943360000.000004</v>
      </c>
      <c r="AF64" s="14">
        <f t="shared" si="84"/>
        <v>12483900000.000002</v>
      </c>
      <c r="AG64" s="14">
        <f t="shared" si="84"/>
        <v>18661500000.000004</v>
      </c>
      <c r="AH64" s="14">
        <f t="shared" si="84"/>
        <v>21621600000.000008</v>
      </c>
      <c r="AI64" s="14">
        <f t="shared" si="84"/>
        <v>23294700000.000008</v>
      </c>
      <c r="AJ64" s="14">
        <f t="shared" si="84"/>
        <v>27863550000.000008</v>
      </c>
      <c r="AR64" s="14">
        <v>59</v>
      </c>
      <c r="AS64" s="14">
        <f t="shared" si="1"/>
        <v>55</v>
      </c>
      <c r="AT64" s="18">
        <f t="shared" si="13"/>
        <v>6270.0000000000009</v>
      </c>
      <c r="AU64" s="18">
        <f t="shared" si="2"/>
        <v>60</v>
      </c>
      <c r="AV64" s="18">
        <f t="shared" si="14"/>
        <v>6690</v>
      </c>
      <c r="AW64" s="18">
        <f t="shared" si="15"/>
        <v>6606</v>
      </c>
      <c r="AX64" s="18">
        <f t="shared" si="16"/>
        <v>28537920</v>
      </c>
      <c r="BM64" s="14">
        <v>290</v>
      </c>
      <c r="BN64" s="22">
        <v>1</v>
      </c>
      <c r="BO64" s="18">
        <f>INT(SUMIFS($CI$6:$CI$1005,金币产出!$CA$6:$CA$1005,"&gt;"&amp;BM63,金币产出!$CA$6:$CA$1005,"&lt;="&amp;BM64)*$BE$4*BN64/500)*500</f>
        <v>1636500</v>
      </c>
      <c r="BP64" s="18">
        <f t="shared" si="37"/>
        <v>1</v>
      </c>
      <c r="BQ64" s="18">
        <f t="shared" si="38"/>
        <v>1636.5</v>
      </c>
      <c r="BS64" s="14">
        <v>59</v>
      </c>
      <c r="BT64" s="14">
        <f t="shared" si="78"/>
        <v>1</v>
      </c>
      <c r="BU64" s="14">
        <f t="shared" si="79"/>
        <v>3905.5</v>
      </c>
      <c r="BV64" s="14">
        <f t="shared" si="80"/>
        <v>1</v>
      </c>
      <c r="BW64" s="14">
        <f t="shared" si="81"/>
        <v>3982</v>
      </c>
      <c r="CA64" s="14">
        <v>59</v>
      </c>
      <c r="CB64" s="14">
        <f>节奏规划!J63</f>
        <v>0.01</v>
      </c>
      <c r="CC64" s="23">
        <v>1</v>
      </c>
      <c r="CD64" s="18">
        <f>INDEX($AX$6:$AX$1005,MATCH(金币产出!CA64,$AR$6:$AR$1005,1))</f>
        <v>28537920</v>
      </c>
      <c r="CE64" s="18">
        <f t="shared" si="17"/>
        <v>114151500</v>
      </c>
      <c r="CF64" s="18">
        <f t="shared" si="18"/>
        <v>399530</v>
      </c>
      <c r="CG64" s="18">
        <f t="shared" si="19"/>
        <v>228303</v>
      </c>
      <c r="CH64" s="18">
        <f t="shared" si="20"/>
        <v>285379</v>
      </c>
      <c r="CI64" s="18">
        <f t="shared" si="21"/>
        <v>114152</v>
      </c>
      <c r="CJ64" s="18">
        <f t="shared" si="22"/>
        <v>114152</v>
      </c>
      <c r="CK64" s="18">
        <f t="shared" si="23"/>
        <v>171227</v>
      </c>
      <c r="CL64" s="18">
        <f t="shared" si="24"/>
        <v>57076</v>
      </c>
      <c r="CM64" s="18">
        <f t="shared" si="25"/>
        <v>171227</v>
      </c>
      <c r="CN64" s="18">
        <f t="shared" si="26"/>
        <v>1312743</v>
      </c>
      <c r="CP64" s="18">
        <f t="shared" si="27"/>
        <v>3424540</v>
      </c>
      <c r="CQ64" s="18">
        <f t="shared" si="28"/>
        <v>1</v>
      </c>
      <c r="CR64" s="18">
        <f t="shared" si="29"/>
        <v>3424.54</v>
      </c>
      <c r="DG64" s="19"/>
      <c r="DH64" s="14">
        <v>59</v>
      </c>
      <c r="DI64" s="14">
        <f t="shared" si="82"/>
        <v>207548</v>
      </c>
      <c r="DJ64" s="18">
        <f t="shared" si="30"/>
        <v>1</v>
      </c>
      <c r="DK64" s="18">
        <f t="shared" si="31"/>
        <v>207.55</v>
      </c>
    </row>
    <row r="65" spans="1:115" ht="16.5" x14ac:dyDescent="0.2">
      <c r="A65" s="14">
        <v>700</v>
      </c>
      <c r="B65" s="14">
        <v>1600</v>
      </c>
      <c r="C65" s="18">
        <f>INDEX([1]新怪物属性!GG$5:GG$123,MATCH(A65,[1]新怪物属性!D$5:D$123,0))</f>
        <v>188</v>
      </c>
      <c r="D65" s="18">
        <f>INDEX([1]新怪物属性!GH$5:GH$123,MATCH(A65,[1]新怪物属性!D$5:D$123,0))</f>
        <v>168</v>
      </c>
      <c r="G65" s="14">
        <f t="shared" si="91"/>
        <v>80000</v>
      </c>
      <c r="H65" s="14">
        <f t="shared" si="91"/>
        <v>249351</v>
      </c>
      <c r="I65" s="14">
        <f t="shared" si="91"/>
        <v>120000</v>
      </c>
      <c r="J65" s="14">
        <f t="shared" si="91"/>
        <v>332468</v>
      </c>
      <c r="K65" s="14">
        <f t="shared" si="91"/>
        <v>831169</v>
      </c>
      <c r="L65" s="14">
        <f t="shared" si="91"/>
        <v>1729730</v>
      </c>
      <c r="N65" s="14">
        <f t="shared" si="68"/>
        <v>64000</v>
      </c>
      <c r="O65" s="14">
        <f t="shared" si="69"/>
        <v>96000</v>
      </c>
      <c r="P65" s="14">
        <f t="shared" si="85"/>
        <v>199481</v>
      </c>
      <c r="Q65" s="14">
        <f t="shared" si="85"/>
        <v>299221</v>
      </c>
      <c r="R65" s="14">
        <f t="shared" si="86"/>
        <v>96000</v>
      </c>
      <c r="S65" s="14">
        <f t="shared" si="86"/>
        <v>144000</v>
      </c>
      <c r="T65" s="14">
        <f t="shared" si="87"/>
        <v>265974</v>
      </c>
      <c r="U65" s="14">
        <f t="shared" si="87"/>
        <v>398962</v>
      </c>
      <c r="V65" s="14">
        <f t="shared" si="88"/>
        <v>664935</v>
      </c>
      <c r="W65" s="14">
        <f t="shared" si="88"/>
        <v>997403</v>
      </c>
      <c r="X65" s="14">
        <f t="shared" si="89"/>
        <v>1383784</v>
      </c>
      <c r="Y65" s="14">
        <f t="shared" si="89"/>
        <v>2075676</v>
      </c>
      <c r="AA65" s="14">
        <f t="shared" si="33"/>
        <v>1600000</v>
      </c>
      <c r="AB65" s="14">
        <f t="shared" si="34"/>
        <v>4608000</v>
      </c>
      <c r="AC65" s="14">
        <f t="shared" si="35"/>
        <v>96000000</v>
      </c>
      <c r="AD65" s="14">
        <f t="shared" si="84"/>
        <v>7741440000</v>
      </c>
      <c r="AE65" s="14">
        <f t="shared" si="84"/>
        <v>12828672000</v>
      </c>
      <c r="AF65" s="14">
        <f t="shared" si="84"/>
        <v>13409280000</v>
      </c>
      <c r="AG65" s="14">
        <f t="shared" si="84"/>
        <v>20044800000</v>
      </c>
      <c r="AH65" s="14">
        <f t="shared" si="84"/>
        <v>23224320000</v>
      </c>
      <c r="AI65" s="14">
        <f t="shared" si="84"/>
        <v>25021440000</v>
      </c>
      <c r="AJ65" s="14">
        <f t="shared" si="84"/>
        <v>29928960000</v>
      </c>
      <c r="AR65" s="14">
        <v>60</v>
      </c>
      <c r="AS65" s="14">
        <f t="shared" si="1"/>
        <v>60</v>
      </c>
      <c r="AT65" s="18">
        <f t="shared" si="13"/>
        <v>6690</v>
      </c>
      <c r="AU65" s="18">
        <f t="shared" si="2"/>
        <v>65</v>
      </c>
      <c r="AV65" s="18">
        <f t="shared" si="14"/>
        <v>7247.5</v>
      </c>
      <c r="AW65" s="18">
        <f t="shared" si="15"/>
        <v>6690</v>
      </c>
      <c r="AX65" s="18">
        <f t="shared" si="16"/>
        <v>28900800</v>
      </c>
      <c r="BM65" s="14">
        <v>295</v>
      </c>
      <c r="BN65" s="22">
        <v>1</v>
      </c>
      <c r="BO65" s="18">
        <f>INT(SUMIFS($CI$6:$CI$1005,金币产出!$CA$6:$CA$1005,"&gt;"&amp;BM64,金币产出!$CA$6:$CA$1005,"&lt;="&amp;BM65)*$BE$4*BN65/500)*500</f>
        <v>1561500</v>
      </c>
      <c r="BP65" s="18">
        <f t="shared" si="37"/>
        <v>1</v>
      </c>
      <c r="BQ65" s="18">
        <f t="shared" si="38"/>
        <v>1561.5</v>
      </c>
      <c r="BS65" s="14">
        <v>60</v>
      </c>
      <c r="BT65" s="14">
        <f t="shared" si="78"/>
        <v>1</v>
      </c>
      <c r="BU65" s="14">
        <f t="shared" si="79"/>
        <v>3934.5</v>
      </c>
      <c r="BV65" s="14">
        <f t="shared" si="80"/>
        <v>1</v>
      </c>
      <c r="BW65" s="14">
        <f t="shared" si="81"/>
        <v>4045.5</v>
      </c>
      <c r="CA65" s="14">
        <v>60</v>
      </c>
      <c r="CB65" s="14">
        <f>节奏规划!J64</f>
        <v>0.01</v>
      </c>
      <c r="CC65" s="23">
        <v>1</v>
      </c>
      <c r="CD65" s="18">
        <f>INDEX($AX$6:$AX$1005,MATCH(金币产出!CA65,$AR$6:$AR$1005,1))</f>
        <v>28900800</v>
      </c>
      <c r="CE65" s="18">
        <f t="shared" si="17"/>
        <v>115603000</v>
      </c>
      <c r="CF65" s="18">
        <f t="shared" si="18"/>
        <v>404611</v>
      </c>
      <c r="CG65" s="18">
        <f t="shared" si="19"/>
        <v>231206</v>
      </c>
      <c r="CH65" s="18">
        <f t="shared" si="20"/>
        <v>289008</v>
      </c>
      <c r="CI65" s="18">
        <f t="shared" si="21"/>
        <v>115603</v>
      </c>
      <c r="CJ65" s="18">
        <f t="shared" si="22"/>
        <v>115603</v>
      </c>
      <c r="CK65" s="18">
        <f t="shared" si="23"/>
        <v>173405</v>
      </c>
      <c r="CL65" s="18">
        <f t="shared" si="24"/>
        <v>57802</v>
      </c>
      <c r="CM65" s="18">
        <f t="shared" si="25"/>
        <v>173405</v>
      </c>
      <c r="CN65" s="18">
        <f t="shared" si="26"/>
        <v>1502841</v>
      </c>
      <c r="CP65" s="18">
        <f t="shared" si="27"/>
        <v>3468100</v>
      </c>
      <c r="CQ65" s="18">
        <f t="shared" si="28"/>
        <v>1</v>
      </c>
      <c r="CR65" s="18">
        <f t="shared" si="29"/>
        <v>3468.1</v>
      </c>
      <c r="DH65" s="14">
        <v>60</v>
      </c>
      <c r="DI65" s="14">
        <f t="shared" si="82"/>
        <v>210187</v>
      </c>
      <c r="DJ65" s="18">
        <f t="shared" si="30"/>
        <v>1</v>
      </c>
      <c r="DK65" s="18">
        <f t="shared" si="31"/>
        <v>210.19</v>
      </c>
    </row>
    <row r="66" spans="1:115" ht="16.5" x14ac:dyDescent="0.2">
      <c r="A66" s="14">
        <v>720</v>
      </c>
      <c r="B66" s="14">
        <v>1700</v>
      </c>
      <c r="C66" s="18">
        <f>INDEX([1]新怪物属性!GG$5:GG$123,MATCH(A66,[1]新怪物属性!D$5:D$123,0))</f>
        <v>190</v>
      </c>
      <c r="D66" s="18">
        <f>INDEX([1]新怪物属性!GH$5:GH$123,MATCH(A66,[1]新怪物属性!D$5:D$123,0))</f>
        <v>170</v>
      </c>
      <c r="G66" s="14">
        <f t="shared" si="91"/>
        <v>85000</v>
      </c>
      <c r="H66" s="14">
        <f t="shared" si="91"/>
        <v>264935</v>
      </c>
      <c r="I66" s="14">
        <f t="shared" si="91"/>
        <v>127500</v>
      </c>
      <c r="J66" s="14">
        <f t="shared" si="91"/>
        <v>353247</v>
      </c>
      <c r="K66" s="14">
        <f t="shared" si="91"/>
        <v>883117</v>
      </c>
      <c r="L66" s="14">
        <f t="shared" si="91"/>
        <v>1837838</v>
      </c>
      <c r="N66" s="14">
        <f t="shared" si="68"/>
        <v>68000</v>
      </c>
      <c r="O66" s="14">
        <f t="shared" si="69"/>
        <v>102000</v>
      </c>
      <c r="P66" s="14">
        <f t="shared" si="85"/>
        <v>211948</v>
      </c>
      <c r="Q66" s="14">
        <f t="shared" si="85"/>
        <v>317922</v>
      </c>
      <c r="R66" s="14">
        <f t="shared" si="86"/>
        <v>102000</v>
      </c>
      <c r="S66" s="14">
        <f t="shared" si="86"/>
        <v>153000</v>
      </c>
      <c r="T66" s="14">
        <f t="shared" si="87"/>
        <v>282598</v>
      </c>
      <c r="U66" s="14">
        <f t="shared" si="87"/>
        <v>423896</v>
      </c>
      <c r="V66" s="14">
        <f t="shared" si="88"/>
        <v>706494</v>
      </c>
      <c r="W66" s="14">
        <f t="shared" si="88"/>
        <v>1059740</v>
      </c>
      <c r="X66" s="14">
        <f t="shared" si="89"/>
        <v>1470270</v>
      </c>
      <c r="Y66" s="14">
        <f t="shared" si="89"/>
        <v>2205406</v>
      </c>
      <c r="AA66" s="14">
        <f t="shared" si="33"/>
        <v>1700000</v>
      </c>
      <c r="AB66" s="14">
        <f t="shared" si="34"/>
        <v>4930000</v>
      </c>
      <c r="AC66" s="14">
        <f t="shared" si="35"/>
        <v>102000000</v>
      </c>
      <c r="AD66" s="14">
        <f t="shared" si="84"/>
        <v>8282400000</v>
      </c>
      <c r="AE66" s="14">
        <f t="shared" si="84"/>
        <v>13725120000</v>
      </c>
      <c r="AF66" s="14">
        <f t="shared" si="84"/>
        <v>14346300000</v>
      </c>
      <c r="AG66" s="14">
        <f t="shared" si="84"/>
        <v>21445500000</v>
      </c>
      <c r="AH66" s="14">
        <f t="shared" si="84"/>
        <v>24847200000</v>
      </c>
      <c r="AI66" s="14">
        <f t="shared" si="84"/>
        <v>26769900000</v>
      </c>
      <c r="AJ66" s="14">
        <f t="shared" si="84"/>
        <v>32020350000</v>
      </c>
      <c r="AR66" s="14">
        <v>61</v>
      </c>
      <c r="AS66" s="14">
        <f t="shared" si="1"/>
        <v>60</v>
      </c>
      <c r="AT66" s="18">
        <f t="shared" si="13"/>
        <v>6690</v>
      </c>
      <c r="AU66" s="18">
        <f t="shared" si="2"/>
        <v>65</v>
      </c>
      <c r="AV66" s="18">
        <f t="shared" si="14"/>
        <v>7247.5</v>
      </c>
      <c r="AW66" s="18">
        <f t="shared" si="15"/>
        <v>6801.5</v>
      </c>
      <c r="AX66" s="18">
        <f t="shared" si="16"/>
        <v>29382480</v>
      </c>
      <c r="BM66" s="14">
        <v>300</v>
      </c>
      <c r="BN66" s="22">
        <v>1</v>
      </c>
      <c r="BO66" s="18">
        <f>INT(SUMIFS($CI$6:$CI$1005,金币产出!$CA$6:$CA$1005,"&gt;"&amp;BM65,金币产出!$CA$6:$CA$1005,"&lt;="&amp;BM66)*$BE$4*BN66/500)*500</f>
        <v>1667500</v>
      </c>
      <c r="BP66" s="18">
        <f t="shared" si="37"/>
        <v>1</v>
      </c>
      <c r="BQ66" s="18">
        <f t="shared" si="38"/>
        <v>1667.5</v>
      </c>
      <c r="BS66" s="14">
        <v>61</v>
      </c>
      <c r="BT66" s="14">
        <f t="shared" si="78"/>
        <v>1</v>
      </c>
      <c r="BU66" s="14">
        <f t="shared" si="79"/>
        <v>4190</v>
      </c>
      <c r="BV66" s="14">
        <f t="shared" si="80"/>
        <v>1</v>
      </c>
      <c r="BW66" s="14">
        <f t="shared" si="81"/>
        <v>4357.5</v>
      </c>
      <c r="CA66" s="14">
        <v>61</v>
      </c>
      <c r="CB66" s="14">
        <f>节奏规划!J65</f>
        <v>0.01</v>
      </c>
      <c r="CC66" s="23">
        <v>1</v>
      </c>
      <c r="CD66" s="18">
        <f>INDEX($AX$6:$AX$1005,MATCH(金币产出!CA66,$AR$6:$AR$1005,1))</f>
        <v>29382480</v>
      </c>
      <c r="CE66" s="18">
        <f t="shared" si="17"/>
        <v>117529500</v>
      </c>
      <c r="CF66" s="18">
        <f t="shared" si="18"/>
        <v>411353</v>
      </c>
      <c r="CG66" s="18">
        <f t="shared" si="19"/>
        <v>235059</v>
      </c>
      <c r="CH66" s="18">
        <f t="shared" si="20"/>
        <v>293824</v>
      </c>
      <c r="CI66" s="18">
        <f t="shared" si="21"/>
        <v>117530</v>
      </c>
      <c r="CJ66" s="18">
        <f t="shared" si="22"/>
        <v>117530</v>
      </c>
      <c r="CK66" s="18">
        <f t="shared" si="23"/>
        <v>176294</v>
      </c>
      <c r="CL66" s="18">
        <f t="shared" si="24"/>
        <v>58765</v>
      </c>
      <c r="CM66" s="18">
        <f t="shared" si="25"/>
        <v>176294</v>
      </c>
      <c r="CN66" s="18">
        <f t="shared" si="26"/>
        <v>1527884</v>
      </c>
      <c r="CP66" s="18">
        <f t="shared" si="27"/>
        <v>3525880</v>
      </c>
      <c r="CQ66" s="18">
        <f t="shared" si="28"/>
        <v>1</v>
      </c>
      <c r="CR66" s="18">
        <f t="shared" si="29"/>
        <v>3525.88</v>
      </c>
      <c r="DH66" s="14">
        <v>61</v>
      </c>
      <c r="DI66" s="14">
        <f t="shared" si="82"/>
        <v>213690</v>
      </c>
      <c r="DJ66" s="18">
        <f t="shared" si="30"/>
        <v>1</v>
      </c>
      <c r="DK66" s="18">
        <f t="shared" si="31"/>
        <v>213.69</v>
      </c>
    </row>
    <row r="67" spans="1:115" ht="16.5" x14ac:dyDescent="0.2">
      <c r="A67" s="14">
        <v>740</v>
      </c>
      <c r="B67" s="14">
        <v>1800</v>
      </c>
      <c r="C67" s="18">
        <f>INDEX([1]新怪物属性!GG$5:GG$123,MATCH(A67,[1]新怪物属性!D$5:D$123,0))</f>
        <v>192</v>
      </c>
      <c r="D67" s="18">
        <f>INDEX([1]新怪物属性!GH$5:GH$123,MATCH(A67,[1]新怪物属性!D$5:D$123,0))</f>
        <v>172</v>
      </c>
      <c r="G67" s="14">
        <f t="shared" ref="G67:L76" si="92">ROUND($G$2*$B67*G$4/G$3,0)</f>
        <v>90000</v>
      </c>
      <c r="H67" s="14">
        <f t="shared" si="92"/>
        <v>280519</v>
      </c>
      <c r="I67" s="14">
        <f t="shared" si="92"/>
        <v>135000</v>
      </c>
      <c r="J67" s="14">
        <f t="shared" si="92"/>
        <v>374026</v>
      </c>
      <c r="K67" s="14">
        <f t="shared" si="92"/>
        <v>935065</v>
      </c>
      <c r="L67" s="14">
        <f t="shared" si="92"/>
        <v>1945946</v>
      </c>
      <c r="N67" s="14">
        <f t="shared" si="68"/>
        <v>72000</v>
      </c>
      <c r="O67" s="14">
        <f t="shared" si="69"/>
        <v>108000</v>
      </c>
      <c r="P67" s="14">
        <f t="shared" si="85"/>
        <v>224415</v>
      </c>
      <c r="Q67" s="14">
        <f t="shared" si="85"/>
        <v>336623</v>
      </c>
      <c r="R67" s="14">
        <f t="shared" si="86"/>
        <v>108000</v>
      </c>
      <c r="S67" s="14">
        <f t="shared" si="86"/>
        <v>162000</v>
      </c>
      <c r="T67" s="14">
        <f t="shared" si="87"/>
        <v>299221</v>
      </c>
      <c r="U67" s="14">
        <f t="shared" si="87"/>
        <v>448831</v>
      </c>
      <c r="V67" s="14">
        <f t="shared" si="88"/>
        <v>748052</v>
      </c>
      <c r="W67" s="14">
        <f t="shared" si="88"/>
        <v>1122078</v>
      </c>
      <c r="X67" s="14">
        <f t="shared" si="89"/>
        <v>1556757</v>
      </c>
      <c r="Y67" s="14">
        <f t="shared" si="89"/>
        <v>2335135</v>
      </c>
      <c r="AA67" s="14">
        <f t="shared" si="33"/>
        <v>1800000</v>
      </c>
      <c r="AB67" s="14">
        <f t="shared" si="34"/>
        <v>5256000</v>
      </c>
      <c r="AC67" s="14">
        <f t="shared" si="35"/>
        <v>108000000</v>
      </c>
      <c r="AD67" s="14">
        <f t="shared" si="84"/>
        <v>8830080000</v>
      </c>
      <c r="AE67" s="14">
        <f t="shared" si="84"/>
        <v>14632704000</v>
      </c>
      <c r="AF67" s="14">
        <f t="shared" si="84"/>
        <v>15294960000</v>
      </c>
      <c r="AG67" s="14">
        <f t="shared" si="84"/>
        <v>22863600000</v>
      </c>
      <c r="AH67" s="14">
        <f t="shared" si="84"/>
        <v>26490240000</v>
      </c>
      <c r="AI67" s="14">
        <f t="shared" si="84"/>
        <v>28540080000</v>
      </c>
      <c r="AJ67" s="14">
        <f t="shared" si="84"/>
        <v>34137720000</v>
      </c>
      <c r="AR67" s="14">
        <v>62</v>
      </c>
      <c r="AS67" s="14">
        <f t="shared" si="1"/>
        <v>60</v>
      </c>
      <c r="AT67" s="18">
        <f t="shared" si="13"/>
        <v>6690</v>
      </c>
      <c r="AU67" s="18">
        <f t="shared" si="2"/>
        <v>65</v>
      </c>
      <c r="AV67" s="18">
        <f t="shared" si="14"/>
        <v>7247.5</v>
      </c>
      <c r="AW67" s="18">
        <f t="shared" si="15"/>
        <v>6913</v>
      </c>
      <c r="AX67" s="18">
        <f t="shared" si="16"/>
        <v>29864160</v>
      </c>
      <c r="BM67" s="14">
        <v>305</v>
      </c>
      <c r="BN67" s="22">
        <v>1</v>
      </c>
      <c r="BO67" s="18">
        <f>INT(SUMIFS($CI$6:$CI$1005,金币产出!$CA$6:$CA$1005,"&gt;"&amp;BM66,金币产出!$CA$6:$CA$1005,"&lt;="&amp;BM67)*$BE$4*BN67/500)*500</f>
        <v>1743500</v>
      </c>
      <c r="BP67" s="18">
        <f t="shared" si="37"/>
        <v>1</v>
      </c>
      <c r="BQ67" s="18">
        <f t="shared" si="38"/>
        <v>1743.5</v>
      </c>
      <c r="BS67" s="14">
        <v>62</v>
      </c>
      <c r="BT67" s="14">
        <f t="shared" si="78"/>
        <v>1</v>
      </c>
      <c r="BU67" s="14">
        <f t="shared" si="79"/>
        <v>4524.5</v>
      </c>
      <c r="BV67" s="14">
        <f t="shared" si="80"/>
        <v>1</v>
      </c>
      <c r="BW67" s="14">
        <f t="shared" si="81"/>
        <v>4647.5</v>
      </c>
      <c r="CA67" s="14">
        <v>62</v>
      </c>
      <c r="CB67" s="14">
        <f>节奏规划!J66</f>
        <v>0.01</v>
      </c>
      <c r="CC67" s="23">
        <v>1</v>
      </c>
      <c r="CD67" s="18">
        <f>INDEX($AX$6:$AX$1005,MATCH(金币产出!CA67,$AR$6:$AR$1005,1))</f>
        <v>29864160</v>
      </c>
      <c r="CE67" s="18">
        <f t="shared" si="17"/>
        <v>119456500</v>
      </c>
      <c r="CF67" s="18">
        <f t="shared" si="18"/>
        <v>418098</v>
      </c>
      <c r="CG67" s="18">
        <f t="shared" si="19"/>
        <v>238913</v>
      </c>
      <c r="CH67" s="18">
        <f t="shared" si="20"/>
        <v>298641</v>
      </c>
      <c r="CI67" s="18">
        <f t="shared" si="21"/>
        <v>119457</v>
      </c>
      <c r="CJ67" s="18">
        <f t="shared" si="22"/>
        <v>119457</v>
      </c>
      <c r="CK67" s="18">
        <f t="shared" si="23"/>
        <v>179185</v>
      </c>
      <c r="CL67" s="18">
        <f t="shared" si="24"/>
        <v>59728</v>
      </c>
      <c r="CM67" s="18">
        <f t="shared" si="25"/>
        <v>179185</v>
      </c>
      <c r="CN67" s="18">
        <f t="shared" si="26"/>
        <v>1552936</v>
      </c>
      <c r="CP67" s="18">
        <f t="shared" si="27"/>
        <v>3583700</v>
      </c>
      <c r="CQ67" s="18">
        <f t="shared" si="28"/>
        <v>1</v>
      </c>
      <c r="CR67" s="18">
        <f t="shared" si="29"/>
        <v>3583.7</v>
      </c>
      <c r="DH67" s="14">
        <v>62</v>
      </c>
      <c r="DI67" s="14">
        <f t="shared" si="82"/>
        <v>217193</v>
      </c>
      <c r="DJ67" s="18">
        <f t="shared" si="30"/>
        <v>1</v>
      </c>
      <c r="DK67" s="18">
        <f t="shared" si="31"/>
        <v>217.19</v>
      </c>
    </row>
    <row r="68" spans="1:115" ht="16.5" x14ac:dyDescent="0.2">
      <c r="A68" s="14">
        <v>760</v>
      </c>
      <c r="B68" s="14">
        <v>1900</v>
      </c>
      <c r="C68" s="18">
        <f>INDEX([1]新怪物属性!GG$5:GG$123,MATCH(A68,[1]新怪物属性!D$5:D$123,0))</f>
        <v>213.25</v>
      </c>
      <c r="D68" s="18">
        <f>INDEX([1]新怪物属性!GH$5:GH$123,MATCH(A68,[1]新怪物属性!D$5:D$123,0))</f>
        <v>193.25</v>
      </c>
      <c r="G68" s="14">
        <f t="shared" si="92"/>
        <v>95000</v>
      </c>
      <c r="H68" s="14">
        <f t="shared" si="92"/>
        <v>296104</v>
      </c>
      <c r="I68" s="14">
        <f t="shared" si="92"/>
        <v>142500</v>
      </c>
      <c r="J68" s="14">
        <f t="shared" si="92"/>
        <v>394805</v>
      </c>
      <c r="K68" s="14">
        <f t="shared" si="92"/>
        <v>987013</v>
      </c>
      <c r="L68" s="14">
        <f t="shared" si="92"/>
        <v>2054054</v>
      </c>
      <c r="N68" s="14">
        <f t="shared" si="68"/>
        <v>76000</v>
      </c>
      <c r="O68" s="14">
        <f t="shared" si="69"/>
        <v>114000</v>
      </c>
      <c r="P68" s="14">
        <f t="shared" si="85"/>
        <v>236883</v>
      </c>
      <c r="Q68" s="14">
        <f t="shared" si="85"/>
        <v>355325</v>
      </c>
      <c r="R68" s="14">
        <f t="shared" si="86"/>
        <v>114000</v>
      </c>
      <c r="S68" s="14">
        <f t="shared" si="86"/>
        <v>171000</v>
      </c>
      <c r="T68" s="14">
        <f t="shared" si="87"/>
        <v>315844</v>
      </c>
      <c r="U68" s="14">
        <f t="shared" si="87"/>
        <v>473766</v>
      </c>
      <c r="V68" s="14">
        <f t="shared" si="88"/>
        <v>789610</v>
      </c>
      <c r="W68" s="14">
        <f t="shared" si="88"/>
        <v>1184416</v>
      </c>
      <c r="X68" s="14">
        <f t="shared" si="89"/>
        <v>1643243</v>
      </c>
      <c r="Y68" s="14">
        <f t="shared" si="89"/>
        <v>2464865</v>
      </c>
      <c r="AA68" s="14">
        <f t="shared" si="33"/>
        <v>1900000</v>
      </c>
      <c r="AB68" s="14">
        <f t="shared" si="34"/>
        <v>5951750</v>
      </c>
      <c r="AC68" s="14">
        <f t="shared" si="35"/>
        <v>114000000</v>
      </c>
      <c r="AD68" s="14">
        <f t="shared" si="84"/>
        <v>9998940000</v>
      </c>
      <c r="AE68" s="14">
        <f t="shared" si="84"/>
        <v>16569672000</v>
      </c>
      <c r="AF68" s="14">
        <f t="shared" si="84"/>
        <v>17319592500</v>
      </c>
      <c r="AG68" s="14">
        <f t="shared" si="84"/>
        <v>25890112500</v>
      </c>
      <c r="AH68" s="14">
        <f t="shared" si="84"/>
        <v>29996820000</v>
      </c>
      <c r="AI68" s="14">
        <f t="shared" si="84"/>
        <v>32318002500</v>
      </c>
      <c r="AJ68" s="14">
        <f t="shared" si="84"/>
        <v>38656616250</v>
      </c>
      <c r="AR68" s="14">
        <v>63</v>
      </c>
      <c r="AS68" s="14">
        <f t="shared" si="1"/>
        <v>60</v>
      </c>
      <c r="AT68" s="18">
        <f t="shared" si="13"/>
        <v>6690</v>
      </c>
      <c r="AU68" s="18">
        <f t="shared" si="2"/>
        <v>65</v>
      </c>
      <c r="AV68" s="18">
        <f t="shared" si="14"/>
        <v>7247.5</v>
      </c>
      <c r="AW68" s="18">
        <f t="shared" si="15"/>
        <v>7024.5</v>
      </c>
      <c r="AX68" s="18">
        <f t="shared" si="16"/>
        <v>30345840</v>
      </c>
      <c r="BM68" s="14">
        <v>310</v>
      </c>
      <c r="BN68" s="22">
        <v>1</v>
      </c>
      <c r="BO68" s="18">
        <f>INT(SUMIFS($CI$6:$CI$1005,金币产出!$CA$6:$CA$1005,"&gt;"&amp;BM67,金币产出!$CA$6:$CA$1005,"&lt;="&amp;BM68)*$BE$4*BN68/500)*500</f>
        <v>1800000</v>
      </c>
      <c r="BP68" s="18">
        <f t="shared" si="37"/>
        <v>1</v>
      </c>
      <c r="BQ68" s="18">
        <f t="shared" si="38"/>
        <v>1800</v>
      </c>
      <c r="BS68" s="14">
        <v>63</v>
      </c>
      <c r="BT68" s="14">
        <f t="shared" si="78"/>
        <v>1</v>
      </c>
      <c r="BU68" s="14">
        <f t="shared" si="79"/>
        <v>4597.5</v>
      </c>
      <c r="BV68" s="14">
        <f t="shared" si="80"/>
        <v>1</v>
      </c>
      <c r="BW68" s="14">
        <f t="shared" si="81"/>
        <v>4701</v>
      </c>
      <c r="CA68" s="14">
        <v>63</v>
      </c>
      <c r="CB68" s="14">
        <f>节奏规划!J67</f>
        <v>0.01</v>
      </c>
      <c r="CC68" s="23">
        <v>1</v>
      </c>
      <c r="CD68" s="18">
        <f>INDEX($AX$6:$AX$1005,MATCH(金币产出!CA68,$AR$6:$AR$1005,1))</f>
        <v>30345840</v>
      </c>
      <c r="CE68" s="18">
        <f t="shared" si="17"/>
        <v>121383000</v>
      </c>
      <c r="CF68" s="18">
        <f t="shared" si="18"/>
        <v>424841</v>
      </c>
      <c r="CG68" s="18">
        <f t="shared" si="19"/>
        <v>242766</v>
      </c>
      <c r="CH68" s="18">
        <f t="shared" si="20"/>
        <v>303458</v>
      </c>
      <c r="CI68" s="18">
        <f t="shared" si="21"/>
        <v>121383</v>
      </c>
      <c r="CJ68" s="18">
        <f t="shared" si="22"/>
        <v>121383</v>
      </c>
      <c r="CK68" s="18">
        <f t="shared" si="23"/>
        <v>182075</v>
      </c>
      <c r="CL68" s="18">
        <f t="shared" si="24"/>
        <v>60692</v>
      </c>
      <c r="CM68" s="18">
        <f t="shared" si="25"/>
        <v>182075</v>
      </c>
      <c r="CN68" s="18">
        <f t="shared" si="26"/>
        <v>1577981</v>
      </c>
      <c r="CP68" s="18">
        <f t="shared" si="27"/>
        <v>3641500</v>
      </c>
      <c r="CQ68" s="18">
        <f t="shared" si="28"/>
        <v>1</v>
      </c>
      <c r="CR68" s="18">
        <f t="shared" si="29"/>
        <v>3641.5</v>
      </c>
      <c r="DH68" s="14">
        <v>63</v>
      </c>
      <c r="DI68" s="14">
        <f t="shared" si="82"/>
        <v>220696</v>
      </c>
      <c r="DJ68" s="18">
        <f t="shared" si="30"/>
        <v>1</v>
      </c>
      <c r="DK68" s="18">
        <f t="shared" si="31"/>
        <v>220.7</v>
      </c>
    </row>
    <row r="69" spans="1:115" ht="16.5" x14ac:dyDescent="0.2">
      <c r="A69" s="14">
        <v>780</v>
      </c>
      <c r="B69" s="14">
        <v>2000</v>
      </c>
      <c r="C69" s="18">
        <f>INDEX([1]新怪物属性!GG$5:GG$123,MATCH(A69,[1]新怪物属性!D$5:D$123,0))</f>
        <v>215.5</v>
      </c>
      <c r="D69" s="18">
        <f>INDEX([1]新怪物属性!GH$5:GH$123,MATCH(A69,[1]新怪物属性!D$5:D$123,0))</f>
        <v>195.5</v>
      </c>
      <c r="G69" s="14">
        <f t="shared" si="92"/>
        <v>100000</v>
      </c>
      <c r="H69" s="14">
        <f t="shared" si="92"/>
        <v>311688</v>
      </c>
      <c r="I69" s="14">
        <f t="shared" si="92"/>
        <v>150000</v>
      </c>
      <c r="J69" s="14">
        <f t="shared" si="92"/>
        <v>415584</v>
      </c>
      <c r="K69" s="14">
        <f t="shared" si="92"/>
        <v>1038961</v>
      </c>
      <c r="L69" s="14">
        <f t="shared" si="92"/>
        <v>2162162</v>
      </c>
      <c r="N69" s="14">
        <f t="shared" si="68"/>
        <v>80000</v>
      </c>
      <c r="O69" s="14">
        <f t="shared" si="69"/>
        <v>120000</v>
      </c>
      <c r="P69" s="14">
        <f t="shared" si="85"/>
        <v>249350</v>
      </c>
      <c r="Q69" s="14">
        <f t="shared" si="85"/>
        <v>374026</v>
      </c>
      <c r="R69" s="14">
        <f t="shared" si="86"/>
        <v>120000</v>
      </c>
      <c r="S69" s="14">
        <f t="shared" si="86"/>
        <v>180000</v>
      </c>
      <c r="T69" s="14">
        <f t="shared" si="87"/>
        <v>332467</v>
      </c>
      <c r="U69" s="14">
        <f t="shared" si="87"/>
        <v>498701</v>
      </c>
      <c r="V69" s="14">
        <f t="shared" si="88"/>
        <v>831169</v>
      </c>
      <c r="W69" s="14">
        <f t="shared" si="88"/>
        <v>1246753</v>
      </c>
      <c r="X69" s="14">
        <f t="shared" si="89"/>
        <v>1729730</v>
      </c>
      <c r="Y69" s="14">
        <f t="shared" si="89"/>
        <v>2594594</v>
      </c>
      <c r="AA69" s="14">
        <f t="shared" si="33"/>
        <v>2000000</v>
      </c>
      <c r="AB69" s="14">
        <f t="shared" si="34"/>
        <v>6310000</v>
      </c>
      <c r="AC69" s="14">
        <f t="shared" si="35"/>
        <v>120000000</v>
      </c>
      <c r="AD69" s="14">
        <f t="shared" si="84"/>
        <v>10600800000</v>
      </c>
      <c r="AE69" s="14">
        <f t="shared" si="84"/>
        <v>17567040000</v>
      </c>
      <c r="AF69" s="14">
        <f t="shared" si="84"/>
        <v>18362100000</v>
      </c>
      <c r="AG69" s="14">
        <f t="shared" si="84"/>
        <v>27448500000</v>
      </c>
      <c r="AH69" s="14">
        <f t="shared" si="84"/>
        <v>31802400000</v>
      </c>
      <c r="AI69" s="14">
        <f t="shared" si="84"/>
        <v>34263300000</v>
      </c>
      <c r="AJ69" s="14">
        <f t="shared" si="84"/>
        <v>40983450000</v>
      </c>
      <c r="AR69" s="14">
        <v>64</v>
      </c>
      <c r="AS69" s="14">
        <f t="shared" si="1"/>
        <v>60</v>
      </c>
      <c r="AT69" s="18">
        <f t="shared" si="13"/>
        <v>6690</v>
      </c>
      <c r="AU69" s="18">
        <f t="shared" si="2"/>
        <v>65</v>
      </c>
      <c r="AV69" s="18">
        <f t="shared" si="14"/>
        <v>7247.5</v>
      </c>
      <c r="AW69" s="18">
        <f t="shared" si="15"/>
        <v>7136</v>
      </c>
      <c r="AX69" s="18">
        <f t="shared" si="16"/>
        <v>30827520</v>
      </c>
      <c r="BM69" s="14">
        <v>315</v>
      </c>
      <c r="BN69" s="22">
        <v>1</v>
      </c>
      <c r="BO69" s="18">
        <f>INT(SUMIFS($CI$6:$CI$1005,金币产出!$CA$6:$CA$1005,"&gt;"&amp;BM68,金币产出!$CA$6:$CA$1005,"&lt;="&amp;BM69)*$BE$4*BN69/500)*500</f>
        <v>1857000</v>
      </c>
      <c r="BP69" s="18">
        <f t="shared" si="37"/>
        <v>1</v>
      </c>
      <c r="BQ69" s="18">
        <f t="shared" si="38"/>
        <v>1857</v>
      </c>
      <c r="BS69" s="14">
        <v>64</v>
      </c>
      <c r="BT69" s="14">
        <f t="shared" si="78"/>
        <v>1</v>
      </c>
      <c r="BU69" s="14">
        <f t="shared" si="79"/>
        <v>4804.5</v>
      </c>
      <c r="BV69" s="14">
        <f t="shared" si="80"/>
        <v>1</v>
      </c>
      <c r="BW69" s="14">
        <f t="shared" si="81"/>
        <v>4907.5</v>
      </c>
      <c r="CA69" s="14">
        <v>64</v>
      </c>
      <c r="CB69" s="14">
        <f>节奏规划!J68</f>
        <v>0.01</v>
      </c>
      <c r="CC69" s="23">
        <v>1</v>
      </c>
      <c r="CD69" s="18">
        <f>INDEX($AX$6:$AX$1005,MATCH(金币产出!CA69,$AR$6:$AR$1005,1))</f>
        <v>30827520</v>
      </c>
      <c r="CE69" s="18">
        <f t="shared" si="17"/>
        <v>123310000</v>
      </c>
      <c r="CF69" s="18">
        <f t="shared" si="18"/>
        <v>431585</v>
      </c>
      <c r="CG69" s="18">
        <f t="shared" si="19"/>
        <v>246620</v>
      </c>
      <c r="CH69" s="18">
        <f t="shared" si="20"/>
        <v>308275</v>
      </c>
      <c r="CI69" s="18">
        <f t="shared" si="21"/>
        <v>123310</v>
      </c>
      <c r="CJ69" s="18">
        <f t="shared" si="22"/>
        <v>123310</v>
      </c>
      <c r="CK69" s="18">
        <f t="shared" si="23"/>
        <v>184965</v>
      </c>
      <c r="CL69" s="18">
        <f t="shared" si="24"/>
        <v>61655</v>
      </c>
      <c r="CM69" s="18">
        <f t="shared" si="25"/>
        <v>184965</v>
      </c>
      <c r="CN69" s="18">
        <f t="shared" si="26"/>
        <v>1603030</v>
      </c>
      <c r="CP69" s="18">
        <f t="shared" si="27"/>
        <v>3699300</v>
      </c>
      <c r="CQ69" s="18">
        <f t="shared" si="28"/>
        <v>1</v>
      </c>
      <c r="CR69" s="18">
        <f t="shared" si="29"/>
        <v>3699.3</v>
      </c>
      <c r="DH69" s="14">
        <v>64</v>
      </c>
      <c r="DI69" s="14">
        <f t="shared" si="82"/>
        <v>224200</v>
      </c>
      <c r="DJ69" s="18">
        <f t="shared" si="30"/>
        <v>1</v>
      </c>
      <c r="DK69" s="18">
        <f t="shared" si="31"/>
        <v>224.2</v>
      </c>
    </row>
    <row r="70" spans="1:115" ht="16.5" x14ac:dyDescent="0.2">
      <c r="A70" s="14">
        <v>800</v>
      </c>
      <c r="B70" s="14">
        <v>2100</v>
      </c>
      <c r="C70" s="18">
        <f>INDEX([1]新怪物属性!GG$5:GG$123,MATCH(A70,[1]新怪物属性!D$5:D$123,0))</f>
        <v>222.75</v>
      </c>
      <c r="D70" s="18">
        <f>INDEX([1]新怪物属性!GH$5:GH$123,MATCH(A70,[1]新怪物属性!D$5:D$123,0))</f>
        <v>202.75</v>
      </c>
      <c r="G70" s="14">
        <f t="shared" si="92"/>
        <v>105000</v>
      </c>
      <c r="H70" s="14">
        <f t="shared" si="92"/>
        <v>327273</v>
      </c>
      <c r="I70" s="14">
        <f t="shared" si="92"/>
        <v>157500</v>
      </c>
      <c r="J70" s="14">
        <f t="shared" si="92"/>
        <v>436364</v>
      </c>
      <c r="K70" s="14">
        <f t="shared" si="92"/>
        <v>1090909</v>
      </c>
      <c r="L70" s="14">
        <f t="shared" si="92"/>
        <v>2270270</v>
      </c>
      <c r="N70" s="14">
        <f t="shared" si="68"/>
        <v>84000</v>
      </c>
      <c r="O70" s="14">
        <f t="shared" si="69"/>
        <v>126000</v>
      </c>
      <c r="P70" s="14">
        <f t="shared" si="85"/>
        <v>261818</v>
      </c>
      <c r="Q70" s="14">
        <f t="shared" si="85"/>
        <v>392728</v>
      </c>
      <c r="R70" s="14">
        <f t="shared" si="86"/>
        <v>126000</v>
      </c>
      <c r="S70" s="14">
        <f t="shared" si="86"/>
        <v>189000</v>
      </c>
      <c r="T70" s="14">
        <f t="shared" si="87"/>
        <v>349091</v>
      </c>
      <c r="U70" s="14">
        <f t="shared" si="87"/>
        <v>523637</v>
      </c>
      <c r="V70" s="14">
        <f t="shared" si="88"/>
        <v>872727</v>
      </c>
      <c r="W70" s="14">
        <f t="shared" si="88"/>
        <v>1309091</v>
      </c>
      <c r="X70" s="14">
        <f t="shared" si="89"/>
        <v>1816216</v>
      </c>
      <c r="Y70" s="14">
        <f t="shared" si="89"/>
        <v>2724324</v>
      </c>
      <c r="AA70" s="14">
        <f t="shared" si="33"/>
        <v>2100000</v>
      </c>
      <c r="AB70" s="14">
        <f t="shared" si="34"/>
        <v>6777750</v>
      </c>
      <c r="AC70" s="14">
        <f t="shared" si="35"/>
        <v>126000000</v>
      </c>
      <c r="AD70" s="14">
        <f t="shared" si="84"/>
        <v>11386620000</v>
      </c>
      <c r="AE70" s="14">
        <f t="shared" si="84"/>
        <v>18869256000</v>
      </c>
      <c r="AF70" s="14">
        <f t="shared" si="84"/>
        <v>19723252500</v>
      </c>
      <c r="AG70" s="14">
        <f t="shared" si="84"/>
        <v>29483212500</v>
      </c>
      <c r="AH70" s="14">
        <f t="shared" si="84"/>
        <v>34159860000</v>
      </c>
      <c r="AI70" s="14">
        <f t="shared" si="84"/>
        <v>36803182500</v>
      </c>
      <c r="AJ70" s="14">
        <f t="shared" si="84"/>
        <v>44021486250</v>
      </c>
      <c r="AR70" s="14">
        <v>65</v>
      </c>
      <c r="AS70" s="14">
        <f t="shared" ref="AS70:AS133" si="93">VLOOKUP(AR70,$A$7:$A$90,1)</f>
        <v>65</v>
      </c>
      <c r="AT70" s="18">
        <f t="shared" si="13"/>
        <v>7247.5</v>
      </c>
      <c r="AU70" s="18">
        <f t="shared" ref="AU70:AU133" si="94">INDEX($A$7:$A$90,MATCH(AR70,$A$7:$A$90,1)+1)</f>
        <v>70</v>
      </c>
      <c r="AV70" s="18">
        <f t="shared" si="14"/>
        <v>7857.5</v>
      </c>
      <c r="AW70" s="18">
        <f t="shared" si="15"/>
        <v>7247.5</v>
      </c>
      <c r="AX70" s="18">
        <f t="shared" si="16"/>
        <v>31309200</v>
      </c>
      <c r="BM70" s="14">
        <v>320</v>
      </c>
      <c r="BN70" s="22">
        <v>1</v>
      </c>
      <c r="BO70" s="18">
        <f>INT(SUMIFS($CI$6:$CI$1005,金币产出!$CA$6:$CA$1005,"&gt;"&amp;BM69,金币产出!$CA$6:$CA$1005,"&lt;="&amp;BM70)*$BE$4*BN70/500)*500</f>
        <v>1913500</v>
      </c>
      <c r="BP70" s="18">
        <f t="shared" si="37"/>
        <v>1</v>
      </c>
      <c r="BQ70" s="18">
        <f t="shared" si="38"/>
        <v>1913.5</v>
      </c>
      <c r="BS70" s="14">
        <v>65</v>
      </c>
      <c r="BT70" s="14">
        <f t="shared" ref="BT70:BT105" si="95">INDEX(BP$7:BP$206,($BS70-1)*2+1)</f>
        <v>1</v>
      </c>
      <c r="BU70" s="14">
        <f t="shared" ref="BU70:BU105" si="96">INDEX(BQ$7:BQ$206,($BS70-1)*2+1)</f>
        <v>5011.5</v>
      </c>
      <c r="BV70" s="14">
        <f t="shared" ref="BV70:BV105" si="97">INDEX(BP$7:BP$206,($BS70-1)*2+2)</f>
        <v>1</v>
      </c>
      <c r="BW70" s="14">
        <f t="shared" ref="BW70:BW105" si="98">INDEX(BQ$7:BQ$206,($BS70-1)*2+2)</f>
        <v>5070</v>
      </c>
      <c r="CA70" s="14">
        <v>65</v>
      </c>
      <c r="CB70" s="14">
        <f>节奏规划!J69</f>
        <v>0.01</v>
      </c>
      <c r="CC70" s="23">
        <v>1</v>
      </c>
      <c r="CD70" s="18">
        <f>INDEX($AX$6:$AX$1005,MATCH(金币产出!CA70,$AR$6:$AR$1005,1))</f>
        <v>31309200</v>
      </c>
      <c r="CE70" s="18">
        <f t="shared" si="17"/>
        <v>125236500</v>
      </c>
      <c r="CF70" s="18">
        <f t="shared" si="18"/>
        <v>438328</v>
      </c>
      <c r="CG70" s="18">
        <f t="shared" si="19"/>
        <v>250473</v>
      </c>
      <c r="CH70" s="18">
        <f t="shared" si="20"/>
        <v>313091</v>
      </c>
      <c r="CI70" s="18">
        <f t="shared" si="21"/>
        <v>125237</v>
      </c>
      <c r="CJ70" s="18">
        <f t="shared" si="22"/>
        <v>125237</v>
      </c>
      <c r="CK70" s="18">
        <f t="shared" si="23"/>
        <v>187855</v>
      </c>
      <c r="CL70" s="18">
        <f t="shared" si="24"/>
        <v>62618</v>
      </c>
      <c r="CM70" s="18">
        <f t="shared" si="25"/>
        <v>187855</v>
      </c>
      <c r="CN70" s="18">
        <f t="shared" si="26"/>
        <v>1628076</v>
      </c>
      <c r="CP70" s="18">
        <f t="shared" si="27"/>
        <v>3757100</v>
      </c>
      <c r="CQ70" s="18">
        <f t="shared" si="28"/>
        <v>1</v>
      </c>
      <c r="CR70" s="18">
        <f t="shared" si="29"/>
        <v>3757.1</v>
      </c>
      <c r="DH70" s="14">
        <v>65</v>
      </c>
      <c r="DI70" s="14">
        <f t="shared" si="82"/>
        <v>227702</v>
      </c>
      <c r="DJ70" s="18">
        <f t="shared" si="30"/>
        <v>1</v>
      </c>
      <c r="DK70" s="18">
        <f t="shared" si="31"/>
        <v>227.7</v>
      </c>
    </row>
    <row r="71" spans="1:115" ht="16.5" x14ac:dyDescent="0.2">
      <c r="A71" s="14">
        <v>810</v>
      </c>
      <c r="B71" s="14">
        <v>2125</v>
      </c>
      <c r="C71" s="18">
        <f>INDEX([1]新怪物属性!GG$5:GG$123,MATCH(A71,[1]新怪物属性!D$5:D$123,0))</f>
        <v>225</v>
      </c>
      <c r="D71" s="18">
        <f>INDEX([1]新怪物属性!GH$5:GH$123,MATCH(A71,[1]新怪物属性!D$5:D$123,0))</f>
        <v>205</v>
      </c>
      <c r="G71" s="14">
        <f t="shared" si="92"/>
        <v>106250</v>
      </c>
      <c r="H71" s="14">
        <f t="shared" si="92"/>
        <v>331169</v>
      </c>
      <c r="I71" s="14">
        <f t="shared" si="92"/>
        <v>159375</v>
      </c>
      <c r="J71" s="14">
        <f t="shared" si="92"/>
        <v>441558</v>
      </c>
      <c r="K71" s="14">
        <f t="shared" si="92"/>
        <v>1103896</v>
      </c>
      <c r="L71" s="14">
        <f t="shared" si="92"/>
        <v>2297297</v>
      </c>
      <c r="N71" s="14">
        <f t="shared" si="68"/>
        <v>85000</v>
      </c>
      <c r="O71" s="14">
        <f t="shared" si="69"/>
        <v>127500</v>
      </c>
      <c r="P71" s="14">
        <f t="shared" si="85"/>
        <v>264935</v>
      </c>
      <c r="Q71" s="14">
        <f t="shared" si="85"/>
        <v>397403</v>
      </c>
      <c r="R71" s="14">
        <f t="shared" si="86"/>
        <v>127500</v>
      </c>
      <c r="S71" s="14">
        <f t="shared" si="86"/>
        <v>191250</v>
      </c>
      <c r="T71" s="14">
        <f t="shared" si="87"/>
        <v>353246</v>
      </c>
      <c r="U71" s="14">
        <f t="shared" si="87"/>
        <v>529870</v>
      </c>
      <c r="V71" s="14">
        <f t="shared" si="88"/>
        <v>883117</v>
      </c>
      <c r="W71" s="14">
        <f t="shared" si="88"/>
        <v>1324675</v>
      </c>
      <c r="X71" s="14">
        <f t="shared" si="89"/>
        <v>1837838</v>
      </c>
      <c r="Y71" s="14">
        <f t="shared" si="89"/>
        <v>2756756</v>
      </c>
      <c r="AA71" s="14">
        <f t="shared" si="33"/>
        <v>2125000</v>
      </c>
      <c r="AB71" s="14">
        <f t="shared" si="34"/>
        <v>6906250</v>
      </c>
      <c r="AC71" s="14">
        <f t="shared" si="35"/>
        <v>127500000</v>
      </c>
      <c r="AD71" s="14">
        <f t="shared" si="84"/>
        <v>11602500000</v>
      </c>
      <c r="AE71" s="14">
        <f t="shared" si="84"/>
        <v>19227000000</v>
      </c>
      <c r="AF71" s="14">
        <f t="shared" si="84"/>
        <v>20097187500</v>
      </c>
      <c r="AG71" s="14">
        <f t="shared" si="84"/>
        <v>30042187500</v>
      </c>
      <c r="AH71" s="14">
        <f t="shared" si="84"/>
        <v>34807500000</v>
      </c>
      <c r="AI71" s="14">
        <f t="shared" si="84"/>
        <v>37500937500</v>
      </c>
      <c r="AJ71" s="14">
        <f t="shared" si="84"/>
        <v>44856093750</v>
      </c>
      <c r="AR71" s="14">
        <v>66</v>
      </c>
      <c r="AS71" s="14">
        <f t="shared" si="93"/>
        <v>65</v>
      </c>
      <c r="AT71" s="18">
        <f t="shared" ref="AT71:AT134" si="99">VLOOKUP(AS71,$A$7:$AJ$90,28)</f>
        <v>7247.5</v>
      </c>
      <c r="AU71" s="18">
        <f t="shared" si="94"/>
        <v>70</v>
      </c>
      <c r="AV71" s="18">
        <f t="shared" ref="AV71:AV134" si="100">VLOOKUP(AU71,$A$7:$AJ$90,28)</f>
        <v>7857.5</v>
      </c>
      <c r="AW71" s="18">
        <f t="shared" ref="AW71:AW134" si="101">(AT71*(AU71-AR71)+AV71*(AR71-AS71))/(AU71-AS71)</f>
        <v>7369.5</v>
      </c>
      <c r="AX71" s="18">
        <f t="shared" ref="AX71:AX134" si="102">AW71*AX$4</f>
        <v>31836240</v>
      </c>
      <c r="BM71" s="14">
        <v>325</v>
      </c>
      <c r="BN71" s="22">
        <v>1</v>
      </c>
      <c r="BO71" s="18">
        <f>INT(SUMIFS($CI$6:$CI$1005,金币产出!$CA$6:$CA$1005,"&gt;"&amp;BM70,金币产出!$CA$6:$CA$1005,"&lt;="&amp;BM71)*$BE$4*BN71/500)*500</f>
        <v>2010000</v>
      </c>
      <c r="BP71" s="18">
        <f t="shared" si="37"/>
        <v>1</v>
      </c>
      <c r="BQ71" s="18">
        <f t="shared" si="38"/>
        <v>2010</v>
      </c>
      <c r="BS71" s="14">
        <v>66</v>
      </c>
      <c r="BT71" s="14">
        <f t="shared" si="95"/>
        <v>1</v>
      </c>
      <c r="BU71" s="14">
        <f t="shared" si="96"/>
        <v>4987</v>
      </c>
      <c r="BV71" s="14">
        <f t="shared" si="97"/>
        <v>1</v>
      </c>
      <c r="BW71" s="14">
        <f t="shared" si="98"/>
        <v>5087</v>
      </c>
      <c r="CA71" s="14">
        <v>66</v>
      </c>
      <c r="CB71" s="14">
        <f>节奏规划!J70</f>
        <v>0.01</v>
      </c>
      <c r="CC71" s="23">
        <v>1</v>
      </c>
      <c r="CD71" s="18">
        <f>INDEX($AX$6:$AX$1005,MATCH(金币产出!CA71,$AR$6:$AR$1005,1))</f>
        <v>31836240</v>
      </c>
      <c r="CE71" s="18">
        <f t="shared" ref="CE71:CE134" si="103">INT(CD71/$BB$4*$BA$4/500)*500</f>
        <v>127344500</v>
      </c>
      <c r="CF71" s="18">
        <f t="shared" ref="CF71:CF134" si="104">ROUND($CE71*BB$4*$CB71,0)</f>
        <v>445706</v>
      </c>
      <c r="CG71" s="18">
        <f t="shared" ref="CG71:CG134" si="105">ROUND($CE71*BC$4*$CB71,0)</f>
        <v>254689</v>
      </c>
      <c r="CH71" s="18">
        <f t="shared" ref="CH71:CH134" si="106">ROUND($CE71*BD$4*$CB71,0)</f>
        <v>318361</v>
      </c>
      <c r="CI71" s="18">
        <f t="shared" ref="CI71:CI134" si="107">ROUND($CE71*BE$4*$CB71,0)</f>
        <v>127345</v>
      </c>
      <c r="CJ71" s="18">
        <f t="shared" ref="CJ71:CJ134" si="108">ROUND($CE71*BF$4*$CB71,0)</f>
        <v>127345</v>
      </c>
      <c r="CK71" s="18">
        <f t="shared" ref="CK71:CK134" si="109">ROUND($CE71*BG$4*$CB71,0)</f>
        <v>191017</v>
      </c>
      <c r="CL71" s="18">
        <f t="shared" ref="CL71:CL134" si="110">ROUND($CE71*BH$4*$CB71,0)</f>
        <v>63672</v>
      </c>
      <c r="CM71" s="18">
        <f t="shared" ref="CM71:CM134" si="111">ROUND($CE71*BI$4*$CB71,0)</f>
        <v>191017</v>
      </c>
      <c r="CN71" s="18">
        <f t="shared" ref="CN71:CN134" si="112">SUMIF($CF$3:$CM$3,"&lt;="&amp;CA71,CF71:CM71)</f>
        <v>1655480</v>
      </c>
      <c r="CP71" s="18">
        <f t="shared" ref="CP71:CP134" si="113">INT(CM71/CB71/CP$3)</f>
        <v>3820340</v>
      </c>
      <c r="CQ71" s="18">
        <f t="shared" ref="CQ71:CQ134" si="114">INT(LOG(CP71/10,1000))</f>
        <v>1</v>
      </c>
      <c r="CR71" s="18">
        <f t="shared" ref="CR71:CR134" si="115">ROUND(CP71/1000^CQ71,2)</f>
        <v>3820.34</v>
      </c>
      <c r="DH71" s="14">
        <v>66</v>
      </c>
      <c r="DI71" s="14">
        <f t="shared" ref="DI71:DI134" si="116">INT(CG71/CB71*$DC$3)</f>
        <v>231535</v>
      </c>
      <c r="DJ71" s="18">
        <f t="shared" ref="DJ71:DJ134" si="117">INT(LOG(DI71/10,1000))</f>
        <v>1</v>
      </c>
      <c r="DK71" s="18">
        <f t="shared" ref="DK71:DK134" si="118">ROUND(DI71/1000^DJ71,2)</f>
        <v>231.54</v>
      </c>
    </row>
    <row r="72" spans="1:115" ht="16.5" x14ac:dyDescent="0.2">
      <c r="A72" s="14">
        <v>820</v>
      </c>
      <c r="B72" s="14">
        <v>2150</v>
      </c>
      <c r="C72" s="18">
        <f>INDEX([1]新怪物属性!GG$5:GG$123,MATCH(A72,[1]新怪物属性!D$5:D$123,0))</f>
        <v>229.5</v>
      </c>
      <c r="D72" s="18">
        <f>INDEX([1]新怪物属性!GH$5:GH$123,MATCH(A72,[1]新怪物属性!D$5:D$123,0))</f>
        <v>209.5</v>
      </c>
      <c r="G72" s="14">
        <f t="shared" si="92"/>
        <v>107500</v>
      </c>
      <c r="H72" s="14">
        <f t="shared" si="92"/>
        <v>335065</v>
      </c>
      <c r="I72" s="14">
        <f t="shared" si="92"/>
        <v>161250</v>
      </c>
      <c r="J72" s="14">
        <f t="shared" si="92"/>
        <v>446753</v>
      </c>
      <c r="K72" s="14">
        <f t="shared" si="92"/>
        <v>1116883</v>
      </c>
      <c r="L72" s="14">
        <f t="shared" si="92"/>
        <v>2324324</v>
      </c>
      <c r="N72" s="14">
        <f t="shared" si="68"/>
        <v>86000</v>
      </c>
      <c r="O72" s="14">
        <f t="shared" si="69"/>
        <v>129000</v>
      </c>
      <c r="P72" s="14">
        <f t="shared" si="85"/>
        <v>268052</v>
      </c>
      <c r="Q72" s="14">
        <f t="shared" si="85"/>
        <v>402078</v>
      </c>
      <c r="R72" s="14">
        <f t="shared" si="86"/>
        <v>129000</v>
      </c>
      <c r="S72" s="14">
        <f t="shared" si="86"/>
        <v>193500</v>
      </c>
      <c r="T72" s="14">
        <f t="shared" si="87"/>
        <v>357402</v>
      </c>
      <c r="U72" s="14">
        <f t="shared" si="87"/>
        <v>536104</v>
      </c>
      <c r="V72" s="14">
        <f t="shared" si="88"/>
        <v>893506</v>
      </c>
      <c r="W72" s="14">
        <f t="shared" si="88"/>
        <v>1340260</v>
      </c>
      <c r="X72" s="14">
        <f t="shared" si="89"/>
        <v>1859459</v>
      </c>
      <c r="Y72" s="14">
        <f t="shared" si="89"/>
        <v>2789189</v>
      </c>
      <c r="AA72" s="14">
        <f t="shared" ref="AA72:AA90" si="119">$G$2*$B72</f>
        <v>2150000</v>
      </c>
      <c r="AB72" s="14">
        <f t="shared" ref="AB72:AB90" si="120">AA72*(1+C72/100)</f>
        <v>7084250</v>
      </c>
      <c r="AC72" s="14">
        <f t="shared" ref="AC72:AC90" si="121">AA72*60</f>
        <v>129000000</v>
      </c>
      <c r="AD72" s="14">
        <f t="shared" ref="AD72:AJ90" si="122">($AB72*(AD$5+24-AD$4)*(1+AD$2)+$AB72*AD$4*(1+AD$3+AD$2))*60</f>
        <v>11901540000</v>
      </c>
      <c r="AE72" s="14">
        <f t="shared" si="122"/>
        <v>19722552000</v>
      </c>
      <c r="AF72" s="14">
        <f t="shared" si="122"/>
        <v>20615167500</v>
      </c>
      <c r="AG72" s="14">
        <f t="shared" si="122"/>
        <v>30816487500</v>
      </c>
      <c r="AH72" s="14">
        <f t="shared" si="122"/>
        <v>35704620000</v>
      </c>
      <c r="AI72" s="14">
        <f t="shared" si="122"/>
        <v>38467477500</v>
      </c>
      <c r="AJ72" s="14">
        <f t="shared" si="122"/>
        <v>46012203750</v>
      </c>
      <c r="AR72" s="14">
        <v>67</v>
      </c>
      <c r="AS72" s="14">
        <f t="shared" si="93"/>
        <v>65</v>
      </c>
      <c r="AT72" s="18">
        <f t="shared" si="99"/>
        <v>7247.5</v>
      </c>
      <c r="AU72" s="18">
        <f t="shared" si="94"/>
        <v>70</v>
      </c>
      <c r="AV72" s="18">
        <f t="shared" si="100"/>
        <v>7857.5</v>
      </c>
      <c r="AW72" s="18">
        <f t="shared" si="101"/>
        <v>7491.5</v>
      </c>
      <c r="AX72" s="18">
        <f t="shared" si="102"/>
        <v>32363280</v>
      </c>
      <c r="BM72" s="14">
        <v>330</v>
      </c>
      <c r="BN72" s="22">
        <v>1</v>
      </c>
      <c r="BO72" s="18">
        <f>INT(SUMIFS($CI$6:$CI$1005,金币产出!$CA$6:$CA$1005,"&gt;"&amp;BM71,金币产出!$CA$6:$CA$1005,"&lt;="&amp;BM72)*$BE$4*BN72/500)*500</f>
        <v>2084000</v>
      </c>
      <c r="BP72" s="18">
        <f t="shared" ref="BP72:BP135" si="123">INT(LOG(BO72/10,1000))</f>
        <v>1</v>
      </c>
      <c r="BQ72" s="18">
        <f t="shared" ref="BQ72:BQ135" si="124">ROUND(BO72/1000^BP72,3)</f>
        <v>2084</v>
      </c>
      <c r="BS72" s="14">
        <v>67</v>
      </c>
      <c r="BT72" s="14">
        <f t="shared" si="95"/>
        <v>1</v>
      </c>
      <c r="BU72" s="14">
        <f t="shared" si="96"/>
        <v>5187.5</v>
      </c>
      <c r="BV72" s="14">
        <f t="shared" si="97"/>
        <v>1</v>
      </c>
      <c r="BW72" s="14">
        <f t="shared" si="98"/>
        <v>5289</v>
      </c>
      <c r="CA72" s="14">
        <v>67</v>
      </c>
      <c r="CB72" s="14">
        <f>节奏规划!J71</f>
        <v>0.01</v>
      </c>
      <c r="CC72" s="23">
        <v>1</v>
      </c>
      <c r="CD72" s="18">
        <f>INDEX($AX$6:$AX$1005,MATCH(金币产出!CA72,$AR$6:$AR$1005,1))</f>
        <v>32363280</v>
      </c>
      <c r="CE72" s="18">
        <f t="shared" si="103"/>
        <v>129453000</v>
      </c>
      <c r="CF72" s="18">
        <f t="shared" si="104"/>
        <v>453086</v>
      </c>
      <c r="CG72" s="18">
        <f t="shared" si="105"/>
        <v>258906</v>
      </c>
      <c r="CH72" s="18">
        <f t="shared" si="106"/>
        <v>323633</v>
      </c>
      <c r="CI72" s="18">
        <f t="shared" si="107"/>
        <v>129453</v>
      </c>
      <c r="CJ72" s="18">
        <f t="shared" si="108"/>
        <v>129453</v>
      </c>
      <c r="CK72" s="18">
        <f t="shared" si="109"/>
        <v>194180</v>
      </c>
      <c r="CL72" s="18">
        <f t="shared" si="110"/>
        <v>64727</v>
      </c>
      <c r="CM72" s="18">
        <f t="shared" si="111"/>
        <v>194180</v>
      </c>
      <c r="CN72" s="18">
        <f t="shared" si="112"/>
        <v>1682891</v>
      </c>
      <c r="CP72" s="18">
        <f t="shared" si="113"/>
        <v>3883600</v>
      </c>
      <c r="CQ72" s="18">
        <f t="shared" si="114"/>
        <v>1</v>
      </c>
      <c r="CR72" s="18">
        <f t="shared" si="115"/>
        <v>3883.6</v>
      </c>
      <c r="DH72" s="14">
        <v>67</v>
      </c>
      <c r="DI72" s="14">
        <f t="shared" si="116"/>
        <v>235369</v>
      </c>
      <c r="DJ72" s="18">
        <f t="shared" si="117"/>
        <v>1</v>
      </c>
      <c r="DK72" s="18">
        <f t="shared" si="118"/>
        <v>235.37</v>
      </c>
    </row>
    <row r="73" spans="1:115" ht="16.5" x14ac:dyDescent="0.2">
      <c r="A73" s="14">
        <v>830</v>
      </c>
      <c r="B73" s="14">
        <v>2175</v>
      </c>
      <c r="C73" s="18">
        <f>INDEX([1]新怪物属性!GG$5:GG$123,MATCH(A73,[1]新怪物属性!D$5:D$123,0))</f>
        <v>234</v>
      </c>
      <c r="D73" s="18">
        <f>INDEX([1]新怪物属性!GH$5:GH$123,MATCH(A73,[1]新怪物属性!D$5:D$123,0))</f>
        <v>214</v>
      </c>
      <c r="G73" s="14">
        <f t="shared" si="92"/>
        <v>108750</v>
      </c>
      <c r="H73" s="14">
        <f t="shared" si="92"/>
        <v>338961</v>
      </c>
      <c r="I73" s="14">
        <f t="shared" si="92"/>
        <v>163125</v>
      </c>
      <c r="J73" s="14">
        <f t="shared" si="92"/>
        <v>451948</v>
      </c>
      <c r="K73" s="14">
        <f t="shared" si="92"/>
        <v>1129870</v>
      </c>
      <c r="L73" s="14">
        <f t="shared" si="92"/>
        <v>2351351</v>
      </c>
      <c r="N73" s="14">
        <f t="shared" si="68"/>
        <v>87000</v>
      </c>
      <c r="O73" s="14">
        <f t="shared" si="69"/>
        <v>130500</v>
      </c>
      <c r="P73" s="14">
        <f t="shared" si="85"/>
        <v>271169</v>
      </c>
      <c r="Q73" s="14">
        <f t="shared" si="85"/>
        <v>406753</v>
      </c>
      <c r="R73" s="14">
        <f t="shared" si="86"/>
        <v>130500</v>
      </c>
      <c r="S73" s="14">
        <f t="shared" si="86"/>
        <v>195750</v>
      </c>
      <c r="T73" s="14">
        <f t="shared" si="87"/>
        <v>361558</v>
      </c>
      <c r="U73" s="14">
        <f t="shared" si="87"/>
        <v>542338</v>
      </c>
      <c r="V73" s="14">
        <f t="shared" si="88"/>
        <v>903896</v>
      </c>
      <c r="W73" s="14">
        <f t="shared" si="88"/>
        <v>1355844</v>
      </c>
      <c r="X73" s="14">
        <f t="shared" si="89"/>
        <v>1881081</v>
      </c>
      <c r="Y73" s="14">
        <f t="shared" si="89"/>
        <v>2821621</v>
      </c>
      <c r="AA73" s="14">
        <f t="shared" si="119"/>
        <v>2175000</v>
      </c>
      <c r="AB73" s="14">
        <f t="shared" si="120"/>
        <v>7264500</v>
      </c>
      <c r="AC73" s="14">
        <f t="shared" si="121"/>
        <v>130500000</v>
      </c>
      <c r="AD73" s="14">
        <f t="shared" si="122"/>
        <v>12204360000</v>
      </c>
      <c r="AE73" s="14">
        <f t="shared" si="122"/>
        <v>20224368000</v>
      </c>
      <c r="AF73" s="14">
        <f t="shared" si="122"/>
        <v>21139695000</v>
      </c>
      <c r="AG73" s="14">
        <f t="shared" si="122"/>
        <v>31600575000</v>
      </c>
      <c r="AH73" s="14">
        <f t="shared" si="122"/>
        <v>36613080000</v>
      </c>
      <c r="AI73" s="14">
        <f t="shared" si="122"/>
        <v>39446235000</v>
      </c>
      <c r="AJ73" s="14">
        <f t="shared" si="122"/>
        <v>47182927500</v>
      </c>
      <c r="AR73" s="14">
        <v>68</v>
      </c>
      <c r="AS73" s="14">
        <f t="shared" si="93"/>
        <v>65</v>
      </c>
      <c r="AT73" s="18">
        <f t="shared" si="99"/>
        <v>7247.5</v>
      </c>
      <c r="AU73" s="18">
        <f t="shared" si="94"/>
        <v>70</v>
      </c>
      <c r="AV73" s="18">
        <f t="shared" si="100"/>
        <v>7857.5</v>
      </c>
      <c r="AW73" s="18">
        <f t="shared" si="101"/>
        <v>7613.5</v>
      </c>
      <c r="AX73" s="18">
        <f t="shared" si="102"/>
        <v>32890320</v>
      </c>
      <c r="BM73" s="14">
        <v>335</v>
      </c>
      <c r="BN73" s="22">
        <v>1</v>
      </c>
      <c r="BO73" s="18">
        <f>INT(SUMIFS($CI$6:$CI$1005,金币产出!$CA$6:$CA$1005,"&gt;"&amp;BM72,金币产出!$CA$6:$CA$1005,"&lt;="&amp;BM73)*$BE$4*BN73/500)*500</f>
        <v>2004500</v>
      </c>
      <c r="BP73" s="18">
        <f t="shared" si="123"/>
        <v>1</v>
      </c>
      <c r="BQ73" s="18">
        <f t="shared" si="124"/>
        <v>2004.5</v>
      </c>
      <c r="BS73" s="14">
        <v>68</v>
      </c>
      <c r="BT73" s="14">
        <f t="shared" si="95"/>
        <v>1</v>
      </c>
      <c r="BU73" s="14">
        <f t="shared" si="96"/>
        <v>5390</v>
      </c>
      <c r="BV73" s="14">
        <f t="shared" si="97"/>
        <v>1</v>
      </c>
      <c r="BW73" s="14">
        <f t="shared" si="98"/>
        <v>5444</v>
      </c>
      <c r="CA73" s="14">
        <v>68</v>
      </c>
      <c r="CB73" s="14">
        <f>节奏规划!J72</f>
        <v>0.01</v>
      </c>
      <c r="CC73" s="23">
        <v>1</v>
      </c>
      <c r="CD73" s="18">
        <f>INDEX($AX$6:$AX$1005,MATCH(金币产出!CA73,$AR$6:$AR$1005,1))</f>
        <v>32890320</v>
      </c>
      <c r="CE73" s="18">
        <f t="shared" si="103"/>
        <v>131561000</v>
      </c>
      <c r="CF73" s="18">
        <f t="shared" si="104"/>
        <v>460464</v>
      </c>
      <c r="CG73" s="18">
        <f t="shared" si="105"/>
        <v>263122</v>
      </c>
      <c r="CH73" s="18">
        <f t="shared" si="106"/>
        <v>328903</v>
      </c>
      <c r="CI73" s="18">
        <f t="shared" si="107"/>
        <v>131561</v>
      </c>
      <c r="CJ73" s="18">
        <f t="shared" si="108"/>
        <v>131561</v>
      </c>
      <c r="CK73" s="18">
        <f t="shared" si="109"/>
        <v>197342</v>
      </c>
      <c r="CL73" s="18">
        <f t="shared" si="110"/>
        <v>65781</v>
      </c>
      <c r="CM73" s="18">
        <f t="shared" si="111"/>
        <v>197342</v>
      </c>
      <c r="CN73" s="18">
        <f t="shared" si="112"/>
        <v>1710295</v>
      </c>
      <c r="CP73" s="18">
        <f t="shared" si="113"/>
        <v>3946840</v>
      </c>
      <c r="CQ73" s="18">
        <f t="shared" si="114"/>
        <v>1</v>
      </c>
      <c r="CR73" s="18">
        <f t="shared" si="115"/>
        <v>3946.84</v>
      </c>
      <c r="DH73" s="14">
        <v>68</v>
      </c>
      <c r="DI73" s="14">
        <f t="shared" si="116"/>
        <v>239201</v>
      </c>
      <c r="DJ73" s="18">
        <f t="shared" si="117"/>
        <v>1</v>
      </c>
      <c r="DK73" s="18">
        <f t="shared" si="118"/>
        <v>239.2</v>
      </c>
    </row>
    <row r="74" spans="1:115" ht="16.5" x14ac:dyDescent="0.2">
      <c r="A74" s="14">
        <v>840</v>
      </c>
      <c r="B74" s="14">
        <v>2200</v>
      </c>
      <c r="C74" s="18">
        <f>INDEX([1]新怪物属性!GG$5:GG$123,MATCH(A74,[1]新怪物属性!D$5:D$123,0))</f>
        <v>238.5</v>
      </c>
      <c r="D74" s="18">
        <f>INDEX([1]新怪物属性!GH$5:GH$123,MATCH(A74,[1]新怪物属性!D$5:D$123,0))</f>
        <v>218.5</v>
      </c>
      <c r="G74" s="14">
        <f t="shared" si="92"/>
        <v>110000</v>
      </c>
      <c r="H74" s="14">
        <f t="shared" si="92"/>
        <v>342857</v>
      </c>
      <c r="I74" s="14">
        <f t="shared" si="92"/>
        <v>165000</v>
      </c>
      <c r="J74" s="14">
        <f t="shared" si="92"/>
        <v>457143</v>
      </c>
      <c r="K74" s="14">
        <f t="shared" si="92"/>
        <v>1142857</v>
      </c>
      <c r="L74" s="14">
        <f t="shared" si="92"/>
        <v>2378378</v>
      </c>
      <c r="N74" s="14">
        <f t="shared" ref="N74:N90" si="125">ROUND(G74*N$4,0)</f>
        <v>88000</v>
      </c>
      <c r="O74" s="14">
        <f t="shared" ref="O74:O90" si="126">ROUND(G74*O$4,0)</f>
        <v>132000</v>
      </c>
      <c r="P74" s="14">
        <f t="shared" si="85"/>
        <v>274286</v>
      </c>
      <c r="Q74" s="14">
        <f t="shared" si="85"/>
        <v>411428</v>
      </c>
      <c r="R74" s="14">
        <f t="shared" si="86"/>
        <v>132000</v>
      </c>
      <c r="S74" s="14">
        <f t="shared" si="86"/>
        <v>198000</v>
      </c>
      <c r="T74" s="14">
        <f t="shared" si="87"/>
        <v>365714</v>
      </c>
      <c r="U74" s="14">
        <f t="shared" si="87"/>
        <v>548572</v>
      </c>
      <c r="V74" s="14">
        <f t="shared" si="88"/>
        <v>914286</v>
      </c>
      <c r="W74" s="14">
        <f t="shared" si="88"/>
        <v>1371428</v>
      </c>
      <c r="X74" s="14">
        <f t="shared" si="89"/>
        <v>1902702</v>
      </c>
      <c r="Y74" s="14">
        <f t="shared" si="89"/>
        <v>2854054</v>
      </c>
      <c r="AA74" s="14">
        <f t="shared" si="119"/>
        <v>2200000</v>
      </c>
      <c r="AB74" s="14">
        <f t="shared" si="120"/>
        <v>7446999.9999999991</v>
      </c>
      <c r="AC74" s="14">
        <f t="shared" si="121"/>
        <v>132000000</v>
      </c>
      <c r="AD74" s="14">
        <f t="shared" si="122"/>
        <v>12510959999.999998</v>
      </c>
      <c r="AE74" s="14">
        <f t="shared" si="122"/>
        <v>20732447999.999996</v>
      </c>
      <c r="AF74" s="14">
        <f t="shared" si="122"/>
        <v>21670769999.999996</v>
      </c>
      <c r="AG74" s="14">
        <f t="shared" si="122"/>
        <v>32394449999.999992</v>
      </c>
      <c r="AH74" s="14">
        <f t="shared" si="122"/>
        <v>37532879999.999992</v>
      </c>
      <c r="AI74" s="14">
        <f t="shared" si="122"/>
        <v>40437209999.999992</v>
      </c>
      <c r="AJ74" s="14">
        <f t="shared" si="122"/>
        <v>48368264999.999992</v>
      </c>
      <c r="AR74" s="14">
        <v>69</v>
      </c>
      <c r="AS74" s="14">
        <f t="shared" si="93"/>
        <v>65</v>
      </c>
      <c r="AT74" s="18">
        <f t="shared" si="99"/>
        <v>7247.5</v>
      </c>
      <c r="AU74" s="18">
        <f t="shared" si="94"/>
        <v>70</v>
      </c>
      <c r="AV74" s="18">
        <f t="shared" si="100"/>
        <v>7857.5</v>
      </c>
      <c r="AW74" s="18">
        <f t="shared" si="101"/>
        <v>7735.5</v>
      </c>
      <c r="AX74" s="18">
        <f t="shared" si="102"/>
        <v>33417360</v>
      </c>
      <c r="BM74" s="14">
        <v>340</v>
      </c>
      <c r="BN74" s="22">
        <v>1</v>
      </c>
      <c r="BO74" s="18">
        <f>INT(SUMIFS($CI$6:$CI$1005,金币产出!$CA$6:$CA$1005,"&gt;"&amp;BM73,金币产出!$CA$6:$CA$1005,"&lt;="&amp;BM74)*$BE$4*BN74/500)*500</f>
        <v>2113500</v>
      </c>
      <c r="BP74" s="18">
        <f t="shared" si="123"/>
        <v>1</v>
      </c>
      <c r="BQ74" s="18">
        <f t="shared" si="124"/>
        <v>2113.5</v>
      </c>
      <c r="BS74" s="14">
        <v>69</v>
      </c>
      <c r="BT74" s="14">
        <f t="shared" si="95"/>
        <v>1</v>
      </c>
      <c r="BU74" s="14">
        <f t="shared" si="96"/>
        <v>5353.5</v>
      </c>
      <c r="BV74" s="14">
        <f t="shared" si="97"/>
        <v>1</v>
      </c>
      <c r="BW74" s="14">
        <f t="shared" si="98"/>
        <v>5452</v>
      </c>
      <c r="CA74" s="14">
        <v>69</v>
      </c>
      <c r="CB74" s="14">
        <f>节奏规划!J73</f>
        <v>0.01</v>
      </c>
      <c r="CC74" s="23">
        <v>1</v>
      </c>
      <c r="CD74" s="18">
        <f>INDEX($AX$6:$AX$1005,MATCH(金币产出!CA74,$AR$6:$AR$1005,1))</f>
        <v>33417360</v>
      </c>
      <c r="CE74" s="18">
        <f t="shared" si="103"/>
        <v>133669000</v>
      </c>
      <c r="CF74" s="18">
        <f t="shared" si="104"/>
        <v>467842</v>
      </c>
      <c r="CG74" s="18">
        <f t="shared" si="105"/>
        <v>267338</v>
      </c>
      <c r="CH74" s="18">
        <f t="shared" si="106"/>
        <v>334173</v>
      </c>
      <c r="CI74" s="18">
        <f t="shared" si="107"/>
        <v>133669</v>
      </c>
      <c r="CJ74" s="18">
        <f t="shared" si="108"/>
        <v>133669</v>
      </c>
      <c r="CK74" s="18">
        <f t="shared" si="109"/>
        <v>200504</v>
      </c>
      <c r="CL74" s="18">
        <f t="shared" si="110"/>
        <v>66835</v>
      </c>
      <c r="CM74" s="18">
        <f t="shared" si="111"/>
        <v>200504</v>
      </c>
      <c r="CN74" s="18">
        <f t="shared" si="112"/>
        <v>1737699</v>
      </c>
      <c r="CP74" s="18">
        <f t="shared" si="113"/>
        <v>4010080</v>
      </c>
      <c r="CQ74" s="18">
        <f t="shared" si="114"/>
        <v>1</v>
      </c>
      <c r="CR74" s="18">
        <f t="shared" si="115"/>
        <v>4010.08</v>
      </c>
      <c r="DH74" s="14">
        <v>69</v>
      </c>
      <c r="DI74" s="14">
        <f t="shared" si="116"/>
        <v>243034</v>
      </c>
      <c r="DJ74" s="18">
        <f t="shared" si="117"/>
        <v>1</v>
      </c>
      <c r="DK74" s="18">
        <f t="shared" si="118"/>
        <v>243.03</v>
      </c>
    </row>
    <row r="75" spans="1:115" ht="16.5" x14ac:dyDescent="0.2">
      <c r="A75" s="14">
        <v>850</v>
      </c>
      <c r="B75" s="14">
        <v>2225</v>
      </c>
      <c r="C75" s="18">
        <f>INDEX([1]新怪物属性!GG$5:GG$123,MATCH(A75,[1]新怪物属性!D$5:D$123,0))</f>
        <v>243</v>
      </c>
      <c r="D75" s="18">
        <f>INDEX([1]新怪物属性!GH$5:GH$123,MATCH(A75,[1]新怪物属性!D$5:D$123,0))</f>
        <v>223</v>
      </c>
      <c r="G75" s="14">
        <f t="shared" si="92"/>
        <v>111250</v>
      </c>
      <c r="H75" s="14">
        <f t="shared" si="92"/>
        <v>346753</v>
      </c>
      <c r="I75" s="14">
        <f t="shared" si="92"/>
        <v>166875</v>
      </c>
      <c r="J75" s="14">
        <f t="shared" si="92"/>
        <v>462338</v>
      </c>
      <c r="K75" s="14">
        <f t="shared" si="92"/>
        <v>1155844</v>
      </c>
      <c r="L75" s="14">
        <f t="shared" si="92"/>
        <v>2405405</v>
      </c>
      <c r="N75" s="14">
        <f t="shared" si="125"/>
        <v>89000</v>
      </c>
      <c r="O75" s="14">
        <f t="shared" si="126"/>
        <v>133500</v>
      </c>
      <c r="P75" s="14">
        <f t="shared" ref="P75:Q90" si="127">ROUND($H75*P$4,0)</f>
        <v>277402</v>
      </c>
      <c r="Q75" s="14">
        <f t="shared" si="127"/>
        <v>416104</v>
      </c>
      <c r="R75" s="14">
        <f t="shared" ref="R75:S90" si="128">ROUND($I75*R$4,0)</f>
        <v>133500</v>
      </c>
      <c r="S75" s="14">
        <f t="shared" si="128"/>
        <v>200250</v>
      </c>
      <c r="T75" s="14">
        <f t="shared" ref="T75:U90" si="129">ROUND($J75*T$4,0)</f>
        <v>369870</v>
      </c>
      <c r="U75" s="14">
        <f t="shared" si="129"/>
        <v>554806</v>
      </c>
      <c r="V75" s="14">
        <f t="shared" ref="V75:W90" si="130">ROUND($K75*V$4,0)</f>
        <v>924675</v>
      </c>
      <c r="W75" s="14">
        <f t="shared" si="130"/>
        <v>1387013</v>
      </c>
      <c r="X75" s="14">
        <f t="shared" ref="X75:Y90" si="131">ROUND($L75*X$4,0)</f>
        <v>1924324</v>
      </c>
      <c r="Y75" s="14">
        <f t="shared" si="131"/>
        <v>2886486</v>
      </c>
      <c r="AA75" s="14">
        <f t="shared" si="119"/>
        <v>2225000</v>
      </c>
      <c r="AB75" s="14">
        <f t="shared" si="120"/>
        <v>7631750</v>
      </c>
      <c r="AC75" s="14">
        <f t="shared" si="121"/>
        <v>133500000</v>
      </c>
      <c r="AD75" s="14">
        <f t="shared" si="122"/>
        <v>12821340000</v>
      </c>
      <c r="AE75" s="14">
        <f t="shared" si="122"/>
        <v>21246792000</v>
      </c>
      <c r="AF75" s="14">
        <f t="shared" si="122"/>
        <v>22208392500</v>
      </c>
      <c r="AG75" s="14">
        <f t="shared" si="122"/>
        <v>33198112500</v>
      </c>
      <c r="AH75" s="14">
        <f t="shared" si="122"/>
        <v>38464020000</v>
      </c>
      <c r="AI75" s="14">
        <f t="shared" si="122"/>
        <v>41440402500</v>
      </c>
      <c r="AJ75" s="14">
        <f t="shared" si="122"/>
        <v>49568216250</v>
      </c>
      <c r="AR75" s="14">
        <v>70</v>
      </c>
      <c r="AS75" s="14">
        <f t="shared" si="93"/>
        <v>70</v>
      </c>
      <c r="AT75" s="18">
        <f t="shared" si="99"/>
        <v>7857.5</v>
      </c>
      <c r="AU75" s="18">
        <f t="shared" si="94"/>
        <v>75</v>
      </c>
      <c r="AV75" s="18">
        <f t="shared" si="100"/>
        <v>8418.75</v>
      </c>
      <c r="AW75" s="18">
        <f t="shared" si="101"/>
        <v>7857.5</v>
      </c>
      <c r="AX75" s="18">
        <f t="shared" si="102"/>
        <v>33944400</v>
      </c>
      <c r="BM75" s="14">
        <v>345</v>
      </c>
      <c r="BN75" s="22">
        <v>1</v>
      </c>
      <c r="BO75" s="18">
        <f>INT(SUMIFS($CI$6:$CI$1005,金币产出!$CA$6:$CA$1005,"&gt;"&amp;BM74,金币产出!$CA$6:$CA$1005,"&lt;="&amp;BM75)*$BE$4*BN75/500)*500</f>
        <v>2190000</v>
      </c>
      <c r="BP75" s="18">
        <f t="shared" si="123"/>
        <v>1</v>
      </c>
      <c r="BQ75" s="18">
        <f t="shared" si="124"/>
        <v>2190</v>
      </c>
      <c r="BS75" s="14">
        <v>70</v>
      </c>
      <c r="BT75" s="14">
        <f t="shared" si="95"/>
        <v>1</v>
      </c>
      <c r="BU75" s="14">
        <f t="shared" si="96"/>
        <v>5550</v>
      </c>
      <c r="BV75" s="14">
        <f t="shared" si="97"/>
        <v>1</v>
      </c>
      <c r="BW75" s="14">
        <f t="shared" si="98"/>
        <v>5648</v>
      </c>
      <c r="CA75" s="14">
        <v>70</v>
      </c>
      <c r="CB75" s="14">
        <f>节奏规划!J74</f>
        <v>0.01</v>
      </c>
      <c r="CC75" s="23">
        <v>1</v>
      </c>
      <c r="CD75" s="18">
        <f>INDEX($AX$6:$AX$1005,MATCH(金币产出!CA75,$AR$6:$AR$1005,1))</f>
        <v>33944400</v>
      </c>
      <c r="CE75" s="18">
        <f t="shared" si="103"/>
        <v>135777500</v>
      </c>
      <c r="CF75" s="18">
        <f t="shared" si="104"/>
        <v>475221</v>
      </c>
      <c r="CG75" s="18">
        <f t="shared" si="105"/>
        <v>271555</v>
      </c>
      <c r="CH75" s="18">
        <f t="shared" si="106"/>
        <v>339444</v>
      </c>
      <c r="CI75" s="18">
        <f t="shared" si="107"/>
        <v>135778</v>
      </c>
      <c r="CJ75" s="18">
        <f t="shared" si="108"/>
        <v>135778</v>
      </c>
      <c r="CK75" s="18">
        <f t="shared" si="109"/>
        <v>203666</v>
      </c>
      <c r="CL75" s="18">
        <f t="shared" si="110"/>
        <v>67889</v>
      </c>
      <c r="CM75" s="18">
        <f t="shared" si="111"/>
        <v>203666</v>
      </c>
      <c r="CN75" s="18">
        <f t="shared" si="112"/>
        <v>1832997</v>
      </c>
      <c r="CP75" s="18">
        <f t="shared" si="113"/>
        <v>4073320</v>
      </c>
      <c r="CQ75" s="18">
        <f t="shared" si="114"/>
        <v>1</v>
      </c>
      <c r="CR75" s="18">
        <f t="shared" si="115"/>
        <v>4073.32</v>
      </c>
      <c r="DH75" s="14">
        <v>70</v>
      </c>
      <c r="DI75" s="14">
        <f t="shared" si="116"/>
        <v>246868</v>
      </c>
      <c r="DJ75" s="18">
        <f t="shared" si="117"/>
        <v>1</v>
      </c>
      <c r="DK75" s="18">
        <f t="shared" si="118"/>
        <v>246.87</v>
      </c>
    </row>
    <row r="76" spans="1:115" ht="16.5" x14ac:dyDescent="0.2">
      <c r="A76" s="14">
        <v>860</v>
      </c>
      <c r="B76" s="14">
        <v>2250</v>
      </c>
      <c r="C76" s="18">
        <f>INDEX([1]新怪物属性!GG$5:GG$123,MATCH(A76,[1]新怪物属性!D$5:D$123,0))</f>
        <v>270</v>
      </c>
      <c r="D76" s="18">
        <f>INDEX([1]新怪物属性!GH$5:GH$123,MATCH(A76,[1]新怪物属性!D$5:D$123,0))</f>
        <v>250</v>
      </c>
      <c r="G76" s="14">
        <f t="shared" si="92"/>
        <v>112500</v>
      </c>
      <c r="H76" s="14">
        <f t="shared" si="92"/>
        <v>350649</v>
      </c>
      <c r="I76" s="14">
        <f t="shared" si="92"/>
        <v>168750</v>
      </c>
      <c r="J76" s="14">
        <f t="shared" si="92"/>
        <v>467532</v>
      </c>
      <c r="K76" s="14">
        <f t="shared" si="92"/>
        <v>1168831</v>
      </c>
      <c r="L76" s="14">
        <f t="shared" si="92"/>
        <v>2432432</v>
      </c>
      <c r="N76" s="14">
        <f t="shared" si="125"/>
        <v>90000</v>
      </c>
      <c r="O76" s="14">
        <f t="shared" si="126"/>
        <v>135000</v>
      </c>
      <c r="P76" s="14">
        <f t="shared" si="127"/>
        <v>280519</v>
      </c>
      <c r="Q76" s="14">
        <f t="shared" si="127"/>
        <v>420779</v>
      </c>
      <c r="R76" s="14">
        <f t="shared" si="128"/>
        <v>135000</v>
      </c>
      <c r="S76" s="14">
        <f t="shared" si="128"/>
        <v>202500</v>
      </c>
      <c r="T76" s="14">
        <f t="shared" si="129"/>
        <v>374026</v>
      </c>
      <c r="U76" s="14">
        <f t="shared" si="129"/>
        <v>561038</v>
      </c>
      <c r="V76" s="14">
        <f t="shared" si="130"/>
        <v>935065</v>
      </c>
      <c r="W76" s="14">
        <f t="shared" si="130"/>
        <v>1402597</v>
      </c>
      <c r="X76" s="14">
        <f t="shared" si="131"/>
        <v>1945946</v>
      </c>
      <c r="Y76" s="14">
        <f t="shared" si="131"/>
        <v>2918918</v>
      </c>
      <c r="AA76" s="14">
        <f t="shared" si="119"/>
        <v>2250000</v>
      </c>
      <c r="AB76" s="14">
        <f t="shared" si="120"/>
        <v>8325000</v>
      </c>
      <c r="AC76" s="14">
        <f t="shared" si="121"/>
        <v>135000000</v>
      </c>
      <c r="AD76" s="14">
        <f t="shared" si="122"/>
        <v>13986000000</v>
      </c>
      <c r="AE76" s="14">
        <f t="shared" si="122"/>
        <v>23176800000</v>
      </c>
      <c r="AF76" s="14">
        <f t="shared" si="122"/>
        <v>24225750000</v>
      </c>
      <c r="AG76" s="14">
        <f t="shared" si="122"/>
        <v>36213750000</v>
      </c>
      <c r="AH76" s="14">
        <f t="shared" si="122"/>
        <v>41958000000</v>
      </c>
      <c r="AI76" s="14">
        <f t="shared" si="122"/>
        <v>45204750000</v>
      </c>
      <c r="AJ76" s="14">
        <f t="shared" si="122"/>
        <v>54070875000</v>
      </c>
      <c r="AR76" s="14">
        <v>71</v>
      </c>
      <c r="AS76" s="14">
        <f t="shared" si="93"/>
        <v>70</v>
      </c>
      <c r="AT76" s="18">
        <f t="shared" si="99"/>
        <v>7857.5</v>
      </c>
      <c r="AU76" s="18">
        <f t="shared" si="94"/>
        <v>75</v>
      </c>
      <c r="AV76" s="18">
        <f t="shared" si="100"/>
        <v>8418.75</v>
      </c>
      <c r="AW76" s="18">
        <f t="shared" si="101"/>
        <v>7969.75</v>
      </c>
      <c r="AX76" s="18">
        <f t="shared" si="102"/>
        <v>34429320</v>
      </c>
      <c r="BM76" s="14">
        <v>350</v>
      </c>
      <c r="BN76" s="22">
        <v>1</v>
      </c>
      <c r="BO76" s="18">
        <f>INT(SUMIFS($CI$6:$CI$1005,金币产出!$CA$6:$CA$1005,"&gt;"&amp;BM75,金币产出!$CA$6:$CA$1005,"&lt;="&amp;BM76)*$BE$4*BN76/500)*500</f>
        <v>2245500</v>
      </c>
      <c r="BP76" s="18">
        <f t="shared" si="123"/>
        <v>1</v>
      </c>
      <c r="BQ76" s="18">
        <f t="shared" si="124"/>
        <v>2245.5</v>
      </c>
      <c r="BS76" s="14">
        <v>71</v>
      </c>
      <c r="BT76" s="14">
        <f t="shared" si="95"/>
        <v>1</v>
      </c>
      <c r="BU76" s="14">
        <f t="shared" si="96"/>
        <v>5747</v>
      </c>
      <c r="BV76" s="14">
        <f t="shared" si="97"/>
        <v>1</v>
      </c>
      <c r="BW76" s="14">
        <f t="shared" si="98"/>
        <v>5813.5</v>
      </c>
      <c r="CA76" s="14">
        <v>71</v>
      </c>
      <c r="CB76" s="14">
        <f>节奏规划!J75</f>
        <v>0.01</v>
      </c>
      <c r="CC76" s="23">
        <v>1</v>
      </c>
      <c r="CD76" s="18">
        <f>INDEX($AX$6:$AX$1005,MATCH(金币产出!CA76,$AR$6:$AR$1005,1))</f>
        <v>34429320</v>
      </c>
      <c r="CE76" s="18">
        <f t="shared" si="103"/>
        <v>137717000</v>
      </c>
      <c r="CF76" s="18">
        <f t="shared" si="104"/>
        <v>482010</v>
      </c>
      <c r="CG76" s="18">
        <f t="shared" si="105"/>
        <v>275434</v>
      </c>
      <c r="CH76" s="18">
        <f t="shared" si="106"/>
        <v>344293</v>
      </c>
      <c r="CI76" s="18">
        <f t="shared" si="107"/>
        <v>137717</v>
      </c>
      <c r="CJ76" s="18">
        <f t="shared" si="108"/>
        <v>137717</v>
      </c>
      <c r="CK76" s="18">
        <f t="shared" si="109"/>
        <v>206576</v>
      </c>
      <c r="CL76" s="18">
        <f t="shared" si="110"/>
        <v>68859</v>
      </c>
      <c r="CM76" s="18">
        <f t="shared" si="111"/>
        <v>206576</v>
      </c>
      <c r="CN76" s="18">
        <f t="shared" si="112"/>
        <v>1859182</v>
      </c>
      <c r="CP76" s="18">
        <f t="shared" si="113"/>
        <v>4131520</v>
      </c>
      <c r="CQ76" s="18">
        <f t="shared" si="114"/>
        <v>1</v>
      </c>
      <c r="CR76" s="18">
        <f t="shared" si="115"/>
        <v>4131.5200000000004</v>
      </c>
      <c r="DH76" s="14">
        <v>71</v>
      </c>
      <c r="DI76" s="14">
        <f t="shared" si="116"/>
        <v>250394</v>
      </c>
      <c r="DJ76" s="18">
        <f t="shared" si="117"/>
        <v>1</v>
      </c>
      <c r="DK76" s="18">
        <f t="shared" si="118"/>
        <v>250.39</v>
      </c>
    </row>
    <row r="77" spans="1:115" ht="16.5" x14ac:dyDescent="0.2">
      <c r="A77" s="14">
        <v>870</v>
      </c>
      <c r="B77" s="14">
        <v>2275</v>
      </c>
      <c r="C77" s="18">
        <f>INDEX([1]新怪物属性!GG$5:GG$123,MATCH(A77,[1]新怪物属性!D$5:D$123,0))</f>
        <v>275</v>
      </c>
      <c r="D77" s="18">
        <f>INDEX([1]新怪物属性!GH$5:GH$123,MATCH(A77,[1]新怪物属性!D$5:D$123,0))</f>
        <v>255</v>
      </c>
      <c r="G77" s="14">
        <f t="shared" ref="G77:L90" si="132">ROUND($G$2*$B77*G$4/G$3,0)</f>
        <v>113750</v>
      </c>
      <c r="H77" s="14">
        <f t="shared" si="132"/>
        <v>354545</v>
      </c>
      <c r="I77" s="14">
        <f t="shared" si="132"/>
        <v>170625</v>
      </c>
      <c r="J77" s="14">
        <f t="shared" si="132"/>
        <v>472727</v>
      </c>
      <c r="K77" s="14">
        <f t="shared" si="132"/>
        <v>1181818</v>
      </c>
      <c r="L77" s="14">
        <f t="shared" si="132"/>
        <v>2459459</v>
      </c>
      <c r="N77" s="14">
        <f t="shared" si="125"/>
        <v>91000</v>
      </c>
      <c r="O77" s="14">
        <f t="shared" si="126"/>
        <v>136500</v>
      </c>
      <c r="P77" s="14">
        <f t="shared" si="127"/>
        <v>283636</v>
      </c>
      <c r="Q77" s="14">
        <f t="shared" si="127"/>
        <v>425454</v>
      </c>
      <c r="R77" s="14">
        <f t="shared" si="128"/>
        <v>136500</v>
      </c>
      <c r="S77" s="14">
        <f t="shared" si="128"/>
        <v>204750</v>
      </c>
      <c r="T77" s="14">
        <f t="shared" si="129"/>
        <v>378182</v>
      </c>
      <c r="U77" s="14">
        <f t="shared" si="129"/>
        <v>567272</v>
      </c>
      <c r="V77" s="14">
        <f t="shared" si="130"/>
        <v>945454</v>
      </c>
      <c r="W77" s="14">
        <f t="shared" si="130"/>
        <v>1418182</v>
      </c>
      <c r="X77" s="14">
        <f t="shared" si="131"/>
        <v>1967567</v>
      </c>
      <c r="Y77" s="14">
        <f t="shared" si="131"/>
        <v>2951351</v>
      </c>
      <c r="AA77" s="14">
        <f t="shared" si="119"/>
        <v>2275000</v>
      </c>
      <c r="AB77" s="14">
        <f t="shared" si="120"/>
        <v>8531250</v>
      </c>
      <c r="AC77" s="14">
        <f t="shared" si="121"/>
        <v>136500000</v>
      </c>
      <c r="AD77" s="14">
        <f t="shared" si="122"/>
        <v>14332500000</v>
      </c>
      <c r="AE77" s="14">
        <f t="shared" si="122"/>
        <v>23751000000</v>
      </c>
      <c r="AF77" s="14">
        <f t="shared" si="122"/>
        <v>24825937500</v>
      </c>
      <c r="AG77" s="14">
        <f t="shared" si="122"/>
        <v>37110937500</v>
      </c>
      <c r="AH77" s="14">
        <f t="shared" si="122"/>
        <v>42997500000</v>
      </c>
      <c r="AI77" s="14">
        <f t="shared" si="122"/>
        <v>46324687500</v>
      </c>
      <c r="AJ77" s="14">
        <f t="shared" si="122"/>
        <v>55410468750</v>
      </c>
      <c r="AR77" s="14">
        <v>72</v>
      </c>
      <c r="AS77" s="14">
        <f t="shared" si="93"/>
        <v>70</v>
      </c>
      <c r="AT77" s="18">
        <f t="shared" si="99"/>
        <v>7857.5</v>
      </c>
      <c r="AU77" s="18">
        <f t="shared" si="94"/>
        <v>75</v>
      </c>
      <c r="AV77" s="18">
        <f t="shared" si="100"/>
        <v>8418.75</v>
      </c>
      <c r="AW77" s="18">
        <f t="shared" si="101"/>
        <v>8082</v>
      </c>
      <c r="AX77" s="18">
        <f t="shared" si="102"/>
        <v>34914240</v>
      </c>
      <c r="BM77" s="14">
        <v>355</v>
      </c>
      <c r="BN77" s="22">
        <v>1</v>
      </c>
      <c r="BO77" s="18">
        <f>INT(SUMIFS($CI$6:$CI$1005,金币产出!$CA$6:$CA$1005,"&gt;"&amp;BM76,金币产出!$CA$6:$CA$1005,"&lt;="&amp;BM77)*$BE$4*BN77/500)*500</f>
        <v>2301000</v>
      </c>
      <c r="BP77" s="18">
        <f t="shared" si="123"/>
        <v>1</v>
      </c>
      <c r="BQ77" s="18">
        <f t="shared" si="124"/>
        <v>2301</v>
      </c>
      <c r="BS77" s="14">
        <v>72</v>
      </c>
      <c r="BT77" s="14">
        <f t="shared" si="95"/>
        <v>1</v>
      </c>
      <c r="BU77" s="14">
        <f t="shared" si="96"/>
        <v>5780.5</v>
      </c>
      <c r="BV77" s="14">
        <f t="shared" si="97"/>
        <v>1</v>
      </c>
      <c r="BW77" s="14">
        <f t="shared" si="98"/>
        <v>5877</v>
      </c>
      <c r="CA77" s="14">
        <v>72</v>
      </c>
      <c r="CB77" s="14">
        <f>节奏规划!J76</f>
        <v>0.01</v>
      </c>
      <c r="CC77" s="23">
        <v>1</v>
      </c>
      <c r="CD77" s="18">
        <f>INDEX($AX$6:$AX$1005,MATCH(金币产出!CA77,$AR$6:$AR$1005,1))</f>
        <v>34914240</v>
      </c>
      <c r="CE77" s="18">
        <f t="shared" si="103"/>
        <v>139656500</v>
      </c>
      <c r="CF77" s="18">
        <f t="shared" si="104"/>
        <v>488798</v>
      </c>
      <c r="CG77" s="18">
        <f t="shared" si="105"/>
        <v>279313</v>
      </c>
      <c r="CH77" s="18">
        <f t="shared" si="106"/>
        <v>349141</v>
      </c>
      <c r="CI77" s="18">
        <f t="shared" si="107"/>
        <v>139657</v>
      </c>
      <c r="CJ77" s="18">
        <f t="shared" si="108"/>
        <v>139657</v>
      </c>
      <c r="CK77" s="18">
        <f t="shared" si="109"/>
        <v>209485</v>
      </c>
      <c r="CL77" s="18">
        <f t="shared" si="110"/>
        <v>69828</v>
      </c>
      <c r="CM77" s="18">
        <f t="shared" si="111"/>
        <v>209485</v>
      </c>
      <c r="CN77" s="18">
        <f t="shared" si="112"/>
        <v>1885364</v>
      </c>
      <c r="CP77" s="18">
        <f t="shared" si="113"/>
        <v>4189700</v>
      </c>
      <c r="CQ77" s="18">
        <f t="shared" si="114"/>
        <v>1</v>
      </c>
      <c r="CR77" s="18">
        <f t="shared" si="115"/>
        <v>4189.7</v>
      </c>
      <c r="DH77" s="14">
        <v>72</v>
      </c>
      <c r="DI77" s="14">
        <f t="shared" si="116"/>
        <v>253920</v>
      </c>
      <c r="DJ77" s="18">
        <f t="shared" si="117"/>
        <v>1</v>
      </c>
      <c r="DK77" s="18">
        <f t="shared" si="118"/>
        <v>253.92</v>
      </c>
    </row>
    <row r="78" spans="1:115" ht="16.5" x14ac:dyDescent="0.2">
      <c r="A78" s="14">
        <v>880</v>
      </c>
      <c r="B78" s="14">
        <v>2300</v>
      </c>
      <c r="C78" s="18">
        <f>INDEX([1]新怪物属性!GG$5:GG$123,MATCH(A78,[1]新怪物属性!D$5:D$123,0))</f>
        <v>277.5</v>
      </c>
      <c r="D78" s="18">
        <f>INDEX([1]新怪物属性!GH$5:GH$123,MATCH(A78,[1]新怪物属性!D$5:D$123,0))</f>
        <v>257.5</v>
      </c>
      <c r="G78" s="14">
        <f t="shared" si="132"/>
        <v>115000</v>
      </c>
      <c r="H78" s="14">
        <f t="shared" si="132"/>
        <v>358442</v>
      </c>
      <c r="I78" s="14">
        <f t="shared" si="132"/>
        <v>172500</v>
      </c>
      <c r="J78" s="14">
        <f t="shared" si="132"/>
        <v>477922</v>
      </c>
      <c r="K78" s="14">
        <f t="shared" si="132"/>
        <v>1194805</v>
      </c>
      <c r="L78" s="14">
        <f t="shared" si="132"/>
        <v>2486486</v>
      </c>
      <c r="N78" s="14">
        <f t="shared" si="125"/>
        <v>92000</v>
      </c>
      <c r="O78" s="14">
        <f t="shared" si="126"/>
        <v>138000</v>
      </c>
      <c r="P78" s="14">
        <f t="shared" si="127"/>
        <v>286754</v>
      </c>
      <c r="Q78" s="14">
        <f t="shared" si="127"/>
        <v>430130</v>
      </c>
      <c r="R78" s="14">
        <f t="shared" si="128"/>
        <v>138000</v>
      </c>
      <c r="S78" s="14">
        <f t="shared" si="128"/>
        <v>207000</v>
      </c>
      <c r="T78" s="14">
        <f t="shared" si="129"/>
        <v>382338</v>
      </c>
      <c r="U78" s="14">
        <f t="shared" si="129"/>
        <v>573506</v>
      </c>
      <c r="V78" s="14">
        <f t="shared" si="130"/>
        <v>955844</v>
      </c>
      <c r="W78" s="14">
        <f t="shared" si="130"/>
        <v>1433766</v>
      </c>
      <c r="X78" s="14">
        <f t="shared" si="131"/>
        <v>1989189</v>
      </c>
      <c r="Y78" s="14">
        <f t="shared" si="131"/>
        <v>2983783</v>
      </c>
      <c r="AA78" s="14">
        <f t="shared" si="119"/>
        <v>2300000</v>
      </c>
      <c r="AB78" s="14">
        <f t="shared" si="120"/>
        <v>8682500</v>
      </c>
      <c r="AC78" s="14">
        <f t="shared" si="121"/>
        <v>138000000</v>
      </c>
      <c r="AD78" s="14">
        <f t="shared" si="122"/>
        <v>14586600000</v>
      </c>
      <c r="AE78" s="14">
        <f t="shared" si="122"/>
        <v>24172080000</v>
      </c>
      <c r="AF78" s="14">
        <f t="shared" si="122"/>
        <v>25266075000</v>
      </c>
      <c r="AG78" s="14">
        <f t="shared" si="122"/>
        <v>37768875000</v>
      </c>
      <c r="AH78" s="14">
        <f t="shared" si="122"/>
        <v>43759800000</v>
      </c>
      <c r="AI78" s="14">
        <f t="shared" si="122"/>
        <v>47145975000</v>
      </c>
      <c r="AJ78" s="14">
        <f t="shared" si="122"/>
        <v>56392837500</v>
      </c>
      <c r="AR78" s="14">
        <v>73</v>
      </c>
      <c r="AS78" s="14">
        <f t="shared" si="93"/>
        <v>70</v>
      </c>
      <c r="AT78" s="18">
        <f t="shared" si="99"/>
        <v>7857.5</v>
      </c>
      <c r="AU78" s="18">
        <f t="shared" si="94"/>
        <v>75</v>
      </c>
      <c r="AV78" s="18">
        <f t="shared" si="100"/>
        <v>8418.75</v>
      </c>
      <c r="AW78" s="18">
        <f t="shared" si="101"/>
        <v>8194.25</v>
      </c>
      <c r="AX78" s="18">
        <f t="shared" si="102"/>
        <v>35399160</v>
      </c>
      <c r="BM78" s="14">
        <v>360</v>
      </c>
      <c r="BN78" s="22">
        <v>1</v>
      </c>
      <c r="BO78" s="18">
        <f>INT(SUMIFS($CI$6:$CI$1005,金币产出!$CA$6:$CA$1005,"&gt;"&amp;BM77,金币产出!$CA$6:$CA$1005,"&lt;="&amp;BM78)*$BE$4*BN78/500)*500</f>
        <v>2356500</v>
      </c>
      <c r="BP78" s="18">
        <f t="shared" si="123"/>
        <v>1</v>
      </c>
      <c r="BQ78" s="18">
        <f t="shared" si="124"/>
        <v>2356.5</v>
      </c>
      <c r="BS78" s="14">
        <v>73</v>
      </c>
      <c r="BT78" s="14">
        <f t="shared" si="95"/>
        <v>1</v>
      </c>
      <c r="BU78" s="14">
        <f t="shared" si="96"/>
        <v>5974.5</v>
      </c>
      <c r="BV78" s="14">
        <f t="shared" si="97"/>
        <v>1</v>
      </c>
      <c r="BW78" s="14">
        <f t="shared" si="98"/>
        <v>6039</v>
      </c>
      <c r="CA78" s="14">
        <v>73</v>
      </c>
      <c r="CB78" s="14">
        <f>节奏规划!J77</f>
        <v>0.01</v>
      </c>
      <c r="CC78" s="23">
        <v>1</v>
      </c>
      <c r="CD78" s="18">
        <f>INDEX($AX$6:$AX$1005,MATCH(金币产出!CA78,$AR$6:$AR$1005,1))</f>
        <v>35399160</v>
      </c>
      <c r="CE78" s="18">
        <f t="shared" si="103"/>
        <v>141596500</v>
      </c>
      <c r="CF78" s="18">
        <f t="shared" si="104"/>
        <v>495588</v>
      </c>
      <c r="CG78" s="18">
        <f t="shared" si="105"/>
        <v>283193</v>
      </c>
      <c r="CH78" s="18">
        <f t="shared" si="106"/>
        <v>353991</v>
      </c>
      <c r="CI78" s="18">
        <f t="shared" si="107"/>
        <v>141597</v>
      </c>
      <c r="CJ78" s="18">
        <f t="shared" si="108"/>
        <v>141597</v>
      </c>
      <c r="CK78" s="18">
        <f t="shared" si="109"/>
        <v>212395</v>
      </c>
      <c r="CL78" s="18">
        <f t="shared" si="110"/>
        <v>70798</v>
      </c>
      <c r="CM78" s="18">
        <f t="shared" si="111"/>
        <v>212395</v>
      </c>
      <c r="CN78" s="18">
        <f t="shared" si="112"/>
        <v>1911554</v>
      </c>
      <c r="CP78" s="18">
        <f t="shared" si="113"/>
        <v>4247900</v>
      </c>
      <c r="CQ78" s="18">
        <f t="shared" si="114"/>
        <v>1</v>
      </c>
      <c r="CR78" s="18">
        <f t="shared" si="115"/>
        <v>4247.8999999999996</v>
      </c>
      <c r="DH78" s="14">
        <v>73</v>
      </c>
      <c r="DI78" s="14">
        <f t="shared" si="116"/>
        <v>257448</v>
      </c>
      <c r="DJ78" s="18">
        <f t="shared" si="117"/>
        <v>1</v>
      </c>
      <c r="DK78" s="18">
        <f t="shared" si="118"/>
        <v>257.45</v>
      </c>
    </row>
    <row r="79" spans="1:115" ht="16.5" x14ac:dyDescent="0.2">
      <c r="A79" s="14">
        <v>890</v>
      </c>
      <c r="B79" s="14">
        <v>2325</v>
      </c>
      <c r="C79" s="18">
        <f>INDEX([1]新怪物属性!GG$5:GG$123,MATCH(A79,[1]新怪物属性!D$5:D$123,0))</f>
        <v>280</v>
      </c>
      <c r="D79" s="18">
        <f>INDEX([1]新怪物属性!GH$5:GH$123,MATCH(A79,[1]新怪物属性!D$5:D$123,0))</f>
        <v>260</v>
      </c>
      <c r="G79" s="14">
        <f t="shared" si="132"/>
        <v>116250</v>
      </c>
      <c r="H79" s="14">
        <f t="shared" si="132"/>
        <v>362338</v>
      </c>
      <c r="I79" s="14">
        <f t="shared" si="132"/>
        <v>174375</v>
      </c>
      <c r="J79" s="14">
        <f t="shared" si="132"/>
        <v>483117</v>
      </c>
      <c r="K79" s="14">
        <f t="shared" si="132"/>
        <v>1207792</v>
      </c>
      <c r="L79" s="14">
        <f t="shared" si="132"/>
        <v>2513514</v>
      </c>
      <c r="N79" s="14">
        <f t="shared" si="125"/>
        <v>93000</v>
      </c>
      <c r="O79" s="14">
        <f t="shared" si="126"/>
        <v>139500</v>
      </c>
      <c r="P79" s="14">
        <f t="shared" si="127"/>
        <v>289870</v>
      </c>
      <c r="Q79" s="14">
        <f t="shared" si="127"/>
        <v>434806</v>
      </c>
      <c r="R79" s="14">
        <f t="shared" si="128"/>
        <v>139500</v>
      </c>
      <c r="S79" s="14">
        <f t="shared" si="128"/>
        <v>209250</v>
      </c>
      <c r="T79" s="14">
        <f t="shared" si="129"/>
        <v>386494</v>
      </c>
      <c r="U79" s="14">
        <f t="shared" si="129"/>
        <v>579740</v>
      </c>
      <c r="V79" s="14">
        <f t="shared" si="130"/>
        <v>966234</v>
      </c>
      <c r="W79" s="14">
        <f t="shared" si="130"/>
        <v>1449350</v>
      </c>
      <c r="X79" s="14">
        <f t="shared" si="131"/>
        <v>2010811</v>
      </c>
      <c r="Y79" s="14">
        <f t="shared" si="131"/>
        <v>3016217</v>
      </c>
      <c r="AA79" s="14">
        <f t="shared" si="119"/>
        <v>2325000</v>
      </c>
      <c r="AB79" s="14">
        <f t="shared" si="120"/>
        <v>8835000</v>
      </c>
      <c r="AC79" s="14">
        <f t="shared" si="121"/>
        <v>139500000</v>
      </c>
      <c r="AD79" s="14">
        <f t="shared" si="122"/>
        <v>14842800000</v>
      </c>
      <c r="AE79" s="14">
        <f t="shared" si="122"/>
        <v>24596640000</v>
      </c>
      <c r="AF79" s="14">
        <f t="shared" si="122"/>
        <v>25709850000</v>
      </c>
      <c r="AG79" s="14">
        <f t="shared" si="122"/>
        <v>38432250000</v>
      </c>
      <c r="AH79" s="14">
        <f t="shared" si="122"/>
        <v>44528400000</v>
      </c>
      <c r="AI79" s="14">
        <f t="shared" si="122"/>
        <v>47974050000</v>
      </c>
      <c r="AJ79" s="14">
        <f t="shared" si="122"/>
        <v>57383325000</v>
      </c>
      <c r="AR79" s="14">
        <v>74</v>
      </c>
      <c r="AS79" s="14">
        <f t="shared" si="93"/>
        <v>70</v>
      </c>
      <c r="AT79" s="18">
        <f t="shared" si="99"/>
        <v>7857.5</v>
      </c>
      <c r="AU79" s="18">
        <f t="shared" si="94"/>
        <v>75</v>
      </c>
      <c r="AV79" s="18">
        <f t="shared" si="100"/>
        <v>8418.75</v>
      </c>
      <c r="AW79" s="18">
        <f t="shared" si="101"/>
        <v>8306.5</v>
      </c>
      <c r="AX79" s="18">
        <f t="shared" si="102"/>
        <v>35884080</v>
      </c>
      <c r="BM79" s="14">
        <v>365</v>
      </c>
      <c r="BN79" s="22">
        <v>1</v>
      </c>
      <c r="BO79" s="18">
        <f>INT(SUMIFS($CI$6:$CI$1005,金币产出!$CA$6:$CA$1005,"&gt;"&amp;BM78,金币产出!$CA$6:$CA$1005,"&lt;="&amp;BM79)*$BE$4*BN79/500)*500</f>
        <v>2412500</v>
      </c>
      <c r="BP79" s="18">
        <f t="shared" si="123"/>
        <v>1</v>
      </c>
      <c r="BQ79" s="18">
        <f t="shared" si="124"/>
        <v>2412.5</v>
      </c>
      <c r="BS79" s="14">
        <v>74</v>
      </c>
      <c r="BT79" s="14">
        <f t="shared" si="95"/>
        <v>1</v>
      </c>
      <c r="BU79" s="14">
        <f t="shared" si="96"/>
        <v>6003.5</v>
      </c>
      <c r="BV79" s="14">
        <f t="shared" si="97"/>
        <v>1</v>
      </c>
      <c r="BW79" s="14">
        <f t="shared" si="98"/>
        <v>6098.5</v>
      </c>
      <c r="CA79" s="14">
        <v>74</v>
      </c>
      <c r="CB79" s="14">
        <f>节奏规划!J78</f>
        <v>0.01</v>
      </c>
      <c r="CC79" s="23">
        <v>1</v>
      </c>
      <c r="CD79" s="18">
        <f>INDEX($AX$6:$AX$1005,MATCH(金币产出!CA79,$AR$6:$AR$1005,1))</f>
        <v>35884080</v>
      </c>
      <c r="CE79" s="18">
        <f t="shared" si="103"/>
        <v>143536000</v>
      </c>
      <c r="CF79" s="18">
        <f t="shared" si="104"/>
        <v>502376</v>
      </c>
      <c r="CG79" s="18">
        <f t="shared" si="105"/>
        <v>287072</v>
      </c>
      <c r="CH79" s="18">
        <f t="shared" si="106"/>
        <v>358840</v>
      </c>
      <c r="CI79" s="18">
        <f t="shared" si="107"/>
        <v>143536</v>
      </c>
      <c r="CJ79" s="18">
        <f t="shared" si="108"/>
        <v>143536</v>
      </c>
      <c r="CK79" s="18">
        <f t="shared" si="109"/>
        <v>215304</v>
      </c>
      <c r="CL79" s="18">
        <f t="shared" si="110"/>
        <v>71768</v>
      </c>
      <c r="CM79" s="18">
        <f t="shared" si="111"/>
        <v>215304</v>
      </c>
      <c r="CN79" s="18">
        <f t="shared" si="112"/>
        <v>1937736</v>
      </c>
      <c r="CP79" s="18">
        <f t="shared" si="113"/>
        <v>4306080</v>
      </c>
      <c r="CQ79" s="18">
        <f t="shared" si="114"/>
        <v>1</v>
      </c>
      <c r="CR79" s="18">
        <f t="shared" si="115"/>
        <v>4306.08</v>
      </c>
      <c r="DH79" s="14">
        <v>74</v>
      </c>
      <c r="DI79" s="14">
        <f t="shared" si="116"/>
        <v>260974</v>
      </c>
      <c r="DJ79" s="18">
        <f t="shared" si="117"/>
        <v>1</v>
      </c>
      <c r="DK79" s="18">
        <f t="shared" si="118"/>
        <v>260.97000000000003</v>
      </c>
    </row>
    <row r="80" spans="1:115" ht="16.5" x14ac:dyDescent="0.2">
      <c r="A80" s="14">
        <v>900</v>
      </c>
      <c r="B80" s="14">
        <v>2350</v>
      </c>
      <c r="C80" s="18">
        <f>INDEX([1]新怪物属性!GG$5:GG$123,MATCH(A80,[1]新怪物属性!D$5:D$123,0))</f>
        <v>282.5</v>
      </c>
      <c r="D80" s="18">
        <f>INDEX([1]新怪物属性!GH$5:GH$123,MATCH(A80,[1]新怪物属性!D$5:D$123,0))</f>
        <v>262.5</v>
      </c>
      <c r="G80" s="14">
        <f t="shared" si="132"/>
        <v>117500</v>
      </c>
      <c r="H80" s="14">
        <f t="shared" si="132"/>
        <v>366234</v>
      </c>
      <c r="I80" s="14">
        <f t="shared" si="132"/>
        <v>176250</v>
      </c>
      <c r="J80" s="14">
        <f t="shared" si="132"/>
        <v>488312</v>
      </c>
      <c r="K80" s="14">
        <f t="shared" si="132"/>
        <v>1220779</v>
      </c>
      <c r="L80" s="14">
        <f t="shared" si="132"/>
        <v>2540541</v>
      </c>
      <c r="N80" s="14">
        <f t="shared" si="125"/>
        <v>94000</v>
      </c>
      <c r="O80" s="14">
        <f t="shared" si="126"/>
        <v>141000</v>
      </c>
      <c r="P80" s="14">
        <f t="shared" si="127"/>
        <v>292987</v>
      </c>
      <c r="Q80" s="14">
        <f t="shared" si="127"/>
        <v>439481</v>
      </c>
      <c r="R80" s="14">
        <f t="shared" si="128"/>
        <v>141000</v>
      </c>
      <c r="S80" s="14">
        <f t="shared" si="128"/>
        <v>211500</v>
      </c>
      <c r="T80" s="14">
        <f t="shared" si="129"/>
        <v>390650</v>
      </c>
      <c r="U80" s="14">
        <f t="shared" si="129"/>
        <v>585974</v>
      </c>
      <c r="V80" s="14">
        <f t="shared" si="130"/>
        <v>976623</v>
      </c>
      <c r="W80" s="14">
        <f t="shared" si="130"/>
        <v>1464935</v>
      </c>
      <c r="X80" s="14">
        <f t="shared" si="131"/>
        <v>2032433</v>
      </c>
      <c r="Y80" s="14">
        <f t="shared" si="131"/>
        <v>3048649</v>
      </c>
      <c r="AA80" s="14">
        <f t="shared" si="119"/>
        <v>2350000</v>
      </c>
      <c r="AB80" s="14">
        <f t="shared" si="120"/>
        <v>8988750</v>
      </c>
      <c r="AC80" s="14">
        <f t="shared" si="121"/>
        <v>141000000</v>
      </c>
      <c r="AD80" s="14">
        <f t="shared" si="122"/>
        <v>15101100000</v>
      </c>
      <c r="AE80" s="14">
        <f t="shared" si="122"/>
        <v>25024680000</v>
      </c>
      <c r="AF80" s="14">
        <f t="shared" si="122"/>
        <v>26157262500</v>
      </c>
      <c r="AG80" s="14">
        <f t="shared" si="122"/>
        <v>39101062500</v>
      </c>
      <c r="AH80" s="14">
        <f t="shared" si="122"/>
        <v>45303300000</v>
      </c>
      <c r="AI80" s="14">
        <f t="shared" si="122"/>
        <v>48808912500</v>
      </c>
      <c r="AJ80" s="14">
        <f t="shared" si="122"/>
        <v>58381931250</v>
      </c>
      <c r="AR80" s="14">
        <v>75</v>
      </c>
      <c r="AS80" s="14">
        <f t="shared" si="93"/>
        <v>75</v>
      </c>
      <c r="AT80" s="18">
        <f t="shared" si="99"/>
        <v>8418.75</v>
      </c>
      <c r="AU80" s="18">
        <f t="shared" si="94"/>
        <v>80</v>
      </c>
      <c r="AV80" s="18">
        <f t="shared" si="100"/>
        <v>9100</v>
      </c>
      <c r="AW80" s="18">
        <f t="shared" si="101"/>
        <v>8418.75</v>
      </c>
      <c r="AX80" s="18">
        <f t="shared" si="102"/>
        <v>36369000</v>
      </c>
      <c r="BM80" s="14">
        <v>370</v>
      </c>
      <c r="BN80" s="22">
        <v>1</v>
      </c>
      <c r="BO80" s="18">
        <f>INT(SUMIFS($CI$6:$CI$1005,金币产出!$CA$6:$CA$1005,"&gt;"&amp;BM79,金币产出!$CA$6:$CA$1005,"&lt;="&amp;BM80)*$BE$4*BN80/500)*500</f>
        <v>2419000</v>
      </c>
      <c r="BP80" s="18">
        <f t="shared" si="123"/>
        <v>1</v>
      </c>
      <c r="BQ80" s="18">
        <f t="shared" si="124"/>
        <v>2419</v>
      </c>
      <c r="BS80" s="14">
        <v>75</v>
      </c>
      <c r="BT80" s="14">
        <f t="shared" si="95"/>
        <v>1</v>
      </c>
      <c r="BU80" s="14">
        <f t="shared" si="96"/>
        <v>6258.5</v>
      </c>
      <c r="BV80" s="14">
        <f t="shared" si="97"/>
        <v>1</v>
      </c>
      <c r="BW80" s="14">
        <f t="shared" si="98"/>
        <v>6427</v>
      </c>
      <c r="CA80" s="14">
        <v>75</v>
      </c>
      <c r="CB80" s="14">
        <f>节奏规划!J79</f>
        <v>0.01</v>
      </c>
      <c r="CC80" s="23">
        <v>1</v>
      </c>
      <c r="CD80" s="18">
        <f>INDEX($AX$6:$AX$1005,MATCH(金币产出!CA80,$AR$6:$AR$1005,1))</f>
        <v>36369000</v>
      </c>
      <c r="CE80" s="18">
        <f t="shared" si="103"/>
        <v>145476000</v>
      </c>
      <c r="CF80" s="18">
        <f t="shared" si="104"/>
        <v>509166</v>
      </c>
      <c r="CG80" s="18">
        <f t="shared" si="105"/>
        <v>290952</v>
      </c>
      <c r="CH80" s="18">
        <f t="shared" si="106"/>
        <v>363690</v>
      </c>
      <c r="CI80" s="18">
        <f t="shared" si="107"/>
        <v>145476</v>
      </c>
      <c r="CJ80" s="18">
        <f t="shared" si="108"/>
        <v>145476</v>
      </c>
      <c r="CK80" s="18">
        <f t="shared" si="109"/>
        <v>218214</v>
      </c>
      <c r="CL80" s="18">
        <f t="shared" si="110"/>
        <v>72738</v>
      </c>
      <c r="CM80" s="18">
        <f t="shared" si="111"/>
        <v>218214</v>
      </c>
      <c r="CN80" s="18">
        <f t="shared" si="112"/>
        <v>1963926</v>
      </c>
      <c r="CP80" s="18">
        <f t="shared" si="113"/>
        <v>4364280</v>
      </c>
      <c r="CQ80" s="18">
        <f t="shared" si="114"/>
        <v>1</v>
      </c>
      <c r="CR80" s="18">
        <f t="shared" si="115"/>
        <v>4364.28</v>
      </c>
      <c r="DH80" s="14">
        <v>75</v>
      </c>
      <c r="DI80" s="14">
        <f t="shared" si="116"/>
        <v>264501</v>
      </c>
      <c r="DJ80" s="18">
        <f t="shared" si="117"/>
        <v>1</v>
      </c>
      <c r="DK80" s="18">
        <f t="shared" si="118"/>
        <v>264.5</v>
      </c>
    </row>
    <row r="81" spans="1:115" ht="16.5" x14ac:dyDescent="0.2">
      <c r="A81" s="14">
        <v>910</v>
      </c>
      <c r="B81" s="14">
        <v>2375</v>
      </c>
      <c r="C81" s="18">
        <f>INDEX([1]新怪物属性!GG$5:GG$123,MATCH(A81,[1]新怪物属性!D$5:D$123,0))</f>
        <v>285</v>
      </c>
      <c r="D81" s="18">
        <f>INDEX([1]新怪物属性!GH$5:GH$123,MATCH(A81,[1]新怪物属性!D$5:D$123,0))</f>
        <v>265</v>
      </c>
      <c r="G81" s="14">
        <f t="shared" si="132"/>
        <v>118750</v>
      </c>
      <c r="H81" s="14">
        <f t="shared" si="132"/>
        <v>370130</v>
      </c>
      <c r="I81" s="14">
        <f t="shared" si="132"/>
        <v>178125</v>
      </c>
      <c r="J81" s="14">
        <f t="shared" si="132"/>
        <v>493506</v>
      </c>
      <c r="K81" s="14">
        <f t="shared" si="132"/>
        <v>1233766</v>
      </c>
      <c r="L81" s="14">
        <f t="shared" si="132"/>
        <v>2567568</v>
      </c>
      <c r="N81" s="14">
        <f t="shared" si="125"/>
        <v>95000</v>
      </c>
      <c r="O81" s="14">
        <f t="shared" si="126"/>
        <v>142500</v>
      </c>
      <c r="P81" s="14">
        <f t="shared" si="127"/>
        <v>296104</v>
      </c>
      <c r="Q81" s="14">
        <f t="shared" si="127"/>
        <v>444156</v>
      </c>
      <c r="R81" s="14">
        <f t="shared" si="128"/>
        <v>142500</v>
      </c>
      <c r="S81" s="14">
        <f t="shared" si="128"/>
        <v>213750</v>
      </c>
      <c r="T81" s="14">
        <f t="shared" si="129"/>
        <v>394805</v>
      </c>
      <c r="U81" s="14">
        <f t="shared" si="129"/>
        <v>592207</v>
      </c>
      <c r="V81" s="14">
        <f t="shared" si="130"/>
        <v>987013</v>
      </c>
      <c r="W81" s="14">
        <f t="shared" si="130"/>
        <v>1480519</v>
      </c>
      <c r="X81" s="14">
        <f t="shared" si="131"/>
        <v>2054054</v>
      </c>
      <c r="Y81" s="14">
        <f t="shared" si="131"/>
        <v>3081082</v>
      </c>
      <c r="AA81" s="14">
        <f t="shared" si="119"/>
        <v>2375000</v>
      </c>
      <c r="AB81" s="14">
        <f t="shared" si="120"/>
        <v>9143750</v>
      </c>
      <c r="AC81" s="14">
        <f t="shared" si="121"/>
        <v>142500000</v>
      </c>
      <c r="AD81" s="14">
        <f t="shared" si="122"/>
        <v>15361500000</v>
      </c>
      <c r="AE81" s="14">
        <f t="shared" si="122"/>
        <v>25456200000</v>
      </c>
      <c r="AF81" s="14">
        <f t="shared" si="122"/>
        <v>26608312500</v>
      </c>
      <c r="AG81" s="14">
        <f t="shared" si="122"/>
        <v>39775312500</v>
      </c>
      <c r="AH81" s="14">
        <f t="shared" si="122"/>
        <v>46084500000</v>
      </c>
      <c r="AI81" s="14">
        <f t="shared" si="122"/>
        <v>49650562500</v>
      </c>
      <c r="AJ81" s="14">
        <f t="shared" si="122"/>
        <v>59388656250</v>
      </c>
      <c r="AR81" s="14">
        <v>76</v>
      </c>
      <c r="AS81" s="14">
        <f t="shared" si="93"/>
        <v>75</v>
      </c>
      <c r="AT81" s="18">
        <f t="shared" si="99"/>
        <v>8418.75</v>
      </c>
      <c r="AU81" s="18">
        <f t="shared" si="94"/>
        <v>80</v>
      </c>
      <c r="AV81" s="18">
        <f t="shared" si="100"/>
        <v>9100</v>
      </c>
      <c r="AW81" s="18">
        <f t="shared" si="101"/>
        <v>8555</v>
      </c>
      <c r="AX81" s="18">
        <f t="shared" si="102"/>
        <v>36957600</v>
      </c>
      <c r="BM81" s="14">
        <v>375</v>
      </c>
      <c r="BN81" s="22">
        <v>1</v>
      </c>
      <c r="BO81" s="18">
        <f>INT(SUMIFS($CI$6:$CI$1005,金币产出!$CA$6:$CA$1005,"&gt;"&amp;BM80,金币产出!$CA$6:$CA$1005,"&lt;="&amp;BM81)*$BE$4*BN81/500)*500</f>
        <v>2272500</v>
      </c>
      <c r="BP81" s="18">
        <f t="shared" si="123"/>
        <v>1</v>
      </c>
      <c r="BQ81" s="18">
        <f t="shared" si="124"/>
        <v>2272.5</v>
      </c>
      <c r="BS81" s="14">
        <v>76</v>
      </c>
      <c r="BT81" s="14">
        <f t="shared" si="95"/>
        <v>1</v>
      </c>
      <c r="BU81" s="14">
        <f t="shared" si="96"/>
        <v>6489</v>
      </c>
      <c r="BV81" s="14">
        <f t="shared" si="97"/>
        <v>1</v>
      </c>
      <c r="BW81" s="14">
        <f t="shared" si="98"/>
        <v>6687</v>
      </c>
      <c r="CA81" s="14">
        <v>76</v>
      </c>
      <c r="CB81" s="14">
        <f>节奏规划!J80</f>
        <v>0.01</v>
      </c>
      <c r="CC81" s="23">
        <v>1</v>
      </c>
      <c r="CD81" s="18">
        <f>INDEX($AX$6:$AX$1005,MATCH(金币产出!CA81,$AR$6:$AR$1005,1))</f>
        <v>36957600</v>
      </c>
      <c r="CE81" s="18">
        <f t="shared" si="103"/>
        <v>147830000</v>
      </c>
      <c r="CF81" s="18">
        <f t="shared" si="104"/>
        <v>517405</v>
      </c>
      <c r="CG81" s="18">
        <f t="shared" si="105"/>
        <v>295660</v>
      </c>
      <c r="CH81" s="18">
        <f t="shared" si="106"/>
        <v>369575</v>
      </c>
      <c r="CI81" s="18">
        <f t="shared" si="107"/>
        <v>147830</v>
      </c>
      <c r="CJ81" s="18">
        <f t="shared" si="108"/>
        <v>147830</v>
      </c>
      <c r="CK81" s="18">
        <f t="shared" si="109"/>
        <v>221745</v>
      </c>
      <c r="CL81" s="18">
        <f t="shared" si="110"/>
        <v>73915</v>
      </c>
      <c r="CM81" s="18">
        <f t="shared" si="111"/>
        <v>221745</v>
      </c>
      <c r="CN81" s="18">
        <f t="shared" si="112"/>
        <v>1995705</v>
      </c>
      <c r="CP81" s="18">
        <f t="shared" si="113"/>
        <v>4434900</v>
      </c>
      <c r="CQ81" s="18">
        <f t="shared" si="114"/>
        <v>1</v>
      </c>
      <c r="CR81" s="18">
        <f t="shared" si="115"/>
        <v>4434.8999999999996</v>
      </c>
      <c r="DH81" s="14">
        <v>76</v>
      </c>
      <c r="DI81" s="14">
        <f t="shared" si="116"/>
        <v>268781</v>
      </c>
      <c r="DJ81" s="18">
        <f t="shared" si="117"/>
        <v>1</v>
      </c>
      <c r="DK81" s="18">
        <f t="shared" si="118"/>
        <v>268.77999999999997</v>
      </c>
    </row>
    <row r="82" spans="1:115" ht="16.5" x14ac:dyDescent="0.2">
      <c r="A82" s="14">
        <v>920</v>
      </c>
      <c r="B82" s="14">
        <v>2400</v>
      </c>
      <c r="C82" s="18">
        <f>INDEX([1]新怪物属性!GG$5:GG$123,MATCH(A82,[1]新怪物属性!D$5:D$123,0))</f>
        <v>287.5</v>
      </c>
      <c r="D82" s="18">
        <f>INDEX([1]新怪物属性!GH$5:GH$123,MATCH(A82,[1]新怪物属性!D$5:D$123,0))</f>
        <v>267.5</v>
      </c>
      <c r="G82" s="14">
        <f t="shared" si="132"/>
        <v>120000</v>
      </c>
      <c r="H82" s="14">
        <f t="shared" si="132"/>
        <v>374026</v>
      </c>
      <c r="I82" s="14">
        <f t="shared" si="132"/>
        <v>180000</v>
      </c>
      <c r="J82" s="14">
        <f t="shared" si="132"/>
        <v>498701</v>
      </c>
      <c r="K82" s="14">
        <f t="shared" si="132"/>
        <v>1246753</v>
      </c>
      <c r="L82" s="14">
        <f t="shared" si="132"/>
        <v>2594595</v>
      </c>
      <c r="N82" s="14">
        <f t="shared" si="125"/>
        <v>96000</v>
      </c>
      <c r="O82" s="14">
        <f t="shared" si="126"/>
        <v>144000</v>
      </c>
      <c r="P82" s="14">
        <f t="shared" si="127"/>
        <v>299221</v>
      </c>
      <c r="Q82" s="14">
        <f t="shared" si="127"/>
        <v>448831</v>
      </c>
      <c r="R82" s="14">
        <f t="shared" si="128"/>
        <v>144000</v>
      </c>
      <c r="S82" s="14">
        <f t="shared" si="128"/>
        <v>216000</v>
      </c>
      <c r="T82" s="14">
        <f t="shared" si="129"/>
        <v>398961</v>
      </c>
      <c r="U82" s="14">
        <f t="shared" si="129"/>
        <v>598441</v>
      </c>
      <c r="V82" s="14">
        <f t="shared" si="130"/>
        <v>997402</v>
      </c>
      <c r="W82" s="14">
        <f t="shared" si="130"/>
        <v>1496104</v>
      </c>
      <c r="X82" s="14">
        <f t="shared" si="131"/>
        <v>2075676</v>
      </c>
      <c r="Y82" s="14">
        <f t="shared" si="131"/>
        <v>3113514</v>
      </c>
      <c r="AA82" s="14">
        <f t="shared" si="119"/>
        <v>2400000</v>
      </c>
      <c r="AB82" s="14">
        <f t="shared" si="120"/>
        <v>9300000</v>
      </c>
      <c r="AC82" s="14">
        <f t="shared" si="121"/>
        <v>144000000</v>
      </c>
      <c r="AD82" s="14">
        <f t="shared" si="122"/>
        <v>15624000000</v>
      </c>
      <c r="AE82" s="14">
        <f t="shared" si="122"/>
        <v>25891200000</v>
      </c>
      <c r="AF82" s="14">
        <f t="shared" si="122"/>
        <v>27063000000</v>
      </c>
      <c r="AG82" s="14">
        <f t="shared" si="122"/>
        <v>40455000000</v>
      </c>
      <c r="AH82" s="14">
        <f t="shared" si="122"/>
        <v>46872000000</v>
      </c>
      <c r="AI82" s="14">
        <f t="shared" si="122"/>
        <v>50499000000</v>
      </c>
      <c r="AJ82" s="14">
        <f t="shared" si="122"/>
        <v>60403500000</v>
      </c>
      <c r="AR82" s="14">
        <v>77</v>
      </c>
      <c r="AS82" s="14">
        <f t="shared" si="93"/>
        <v>75</v>
      </c>
      <c r="AT82" s="18">
        <f t="shared" si="99"/>
        <v>8418.75</v>
      </c>
      <c r="AU82" s="18">
        <f t="shared" si="94"/>
        <v>80</v>
      </c>
      <c r="AV82" s="18">
        <f t="shared" si="100"/>
        <v>9100</v>
      </c>
      <c r="AW82" s="18">
        <f t="shared" si="101"/>
        <v>8691.25</v>
      </c>
      <c r="AX82" s="18">
        <f t="shared" si="102"/>
        <v>37546200</v>
      </c>
      <c r="BM82" s="14">
        <v>380</v>
      </c>
      <c r="BN82" s="22">
        <v>1</v>
      </c>
      <c r="BO82" s="18">
        <f>INT(SUMIFS($CI$6:$CI$1005,金币产出!$CA$6:$CA$1005,"&gt;"&amp;BM81,金币产出!$CA$6:$CA$1005,"&lt;="&amp;BM82)*$BE$4*BN82/500)*500</f>
        <v>2323000</v>
      </c>
      <c r="BP82" s="18">
        <f t="shared" si="123"/>
        <v>1</v>
      </c>
      <c r="BQ82" s="18">
        <f t="shared" si="124"/>
        <v>2323</v>
      </c>
      <c r="BS82" s="14">
        <v>77</v>
      </c>
      <c r="BT82" s="14">
        <f t="shared" si="95"/>
        <v>1</v>
      </c>
      <c r="BU82" s="14">
        <f t="shared" si="96"/>
        <v>6827</v>
      </c>
      <c r="BV82" s="14">
        <f t="shared" si="97"/>
        <v>1</v>
      </c>
      <c r="BW82" s="14">
        <f t="shared" si="98"/>
        <v>6893</v>
      </c>
      <c r="CA82" s="14">
        <v>77</v>
      </c>
      <c r="CB82" s="14">
        <f>节奏规划!J81</f>
        <v>0.01</v>
      </c>
      <c r="CC82" s="23">
        <v>1</v>
      </c>
      <c r="CD82" s="18">
        <f>INDEX($AX$6:$AX$1005,MATCH(金币产出!CA82,$AR$6:$AR$1005,1))</f>
        <v>37546200</v>
      </c>
      <c r="CE82" s="18">
        <f t="shared" si="103"/>
        <v>150184500</v>
      </c>
      <c r="CF82" s="18">
        <f t="shared" si="104"/>
        <v>525646</v>
      </c>
      <c r="CG82" s="18">
        <f t="shared" si="105"/>
        <v>300369</v>
      </c>
      <c r="CH82" s="18">
        <f t="shared" si="106"/>
        <v>375461</v>
      </c>
      <c r="CI82" s="18">
        <f t="shared" si="107"/>
        <v>150185</v>
      </c>
      <c r="CJ82" s="18">
        <f t="shared" si="108"/>
        <v>150185</v>
      </c>
      <c r="CK82" s="18">
        <f t="shared" si="109"/>
        <v>225277</v>
      </c>
      <c r="CL82" s="18">
        <f t="shared" si="110"/>
        <v>75092</v>
      </c>
      <c r="CM82" s="18">
        <f t="shared" si="111"/>
        <v>225277</v>
      </c>
      <c r="CN82" s="18">
        <f t="shared" si="112"/>
        <v>2027492</v>
      </c>
      <c r="CP82" s="18">
        <f t="shared" si="113"/>
        <v>4505540</v>
      </c>
      <c r="CQ82" s="18">
        <f t="shared" si="114"/>
        <v>1</v>
      </c>
      <c r="CR82" s="18">
        <f t="shared" si="115"/>
        <v>4505.54</v>
      </c>
      <c r="DH82" s="14">
        <v>77</v>
      </c>
      <c r="DI82" s="14">
        <f t="shared" si="116"/>
        <v>273062</v>
      </c>
      <c r="DJ82" s="18">
        <f t="shared" si="117"/>
        <v>1</v>
      </c>
      <c r="DK82" s="18">
        <f t="shared" si="118"/>
        <v>273.06</v>
      </c>
    </row>
    <row r="83" spans="1:115" ht="16.5" x14ac:dyDescent="0.2">
      <c r="A83" s="14">
        <v>930</v>
      </c>
      <c r="B83" s="14">
        <v>2425</v>
      </c>
      <c r="C83" s="18">
        <f>INDEX([1]新怪物属性!GG$5:GG$123,MATCH(A83,[1]新怪物属性!D$5:D$123,0))</f>
        <v>290</v>
      </c>
      <c r="D83" s="18">
        <f>INDEX([1]新怪物属性!GH$5:GH$123,MATCH(A83,[1]新怪物属性!D$5:D$123,0))</f>
        <v>270</v>
      </c>
      <c r="G83" s="14">
        <f t="shared" si="132"/>
        <v>121250</v>
      </c>
      <c r="H83" s="14">
        <f t="shared" si="132"/>
        <v>377922</v>
      </c>
      <c r="I83" s="14">
        <f t="shared" si="132"/>
        <v>181875</v>
      </c>
      <c r="J83" s="14">
        <f t="shared" si="132"/>
        <v>503896</v>
      </c>
      <c r="K83" s="14">
        <f t="shared" si="132"/>
        <v>1259740</v>
      </c>
      <c r="L83" s="14">
        <f t="shared" si="132"/>
        <v>2621622</v>
      </c>
      <c r="N83" s="14">
        <f t="shared" si="125"/>
        <v>97000</v>
      </c>
      <c r="O83" s="14">
        <f t="shared" si="126"/>
        <v>145500</v>
      </c>
      <c r="P83" s="14">
        <f t="shared" si="127"/>
        <v>302338</v>
      </c>
      <c r="Q83" s="14">
        <f t="shared" si="127"/>
        <v>453506</v>
      </c>
      <c r="R83" s="14">
        <f t="shared" si="128"/>
        <v>145500</v>
      </c>
      <c r="S83" s="14">
        <f t="shared" si="128"/>
        <v>218250</v>
      </c>
      <c r="T83" s="14">
        <f t="shared" si="129"/>
        <v>403117</v>
      </c>
      <c r="U83" s="14">
        <f t="shared" si="129"/>
        <v>604675</v>
      </c>
      <c r="V83" s="14">
        <f t="shared" si="130"/>
        <v>1007792</v>
      </c>
      <c r="W83" s="14">
        <f t="shared" si="130"/>
        <v>1511688</v>
      </c>
      <c r="X83" s="14">
        <f t="shared" si="131"/>
        <v>2097298</v>
      </c>
      <c r="Y83" s="14">
        <f t="shared" si="131"/>
        <v>3145946</v>
      </c>
      <c r="AA83" s="14">
        <f t="shared" si="119"/>
        <v>2425000</v>
      </c>
      <c r="AB83" s="14">
        <f t="shared" si="120"/>
        <v>9457500</v>
      </c>
      <c r="AC83" s="14">
        <f t="shared" si="121"/>
        <v>145500000</v>
      </c>
      <c r="AD83" s="14">
        <f t="shared" si="122"/>
        <v>15888600000</v>
      </c>
      <c r="AE83" s="14">
        <f t="shared" si="122"/>
        <v>26329680000</v>
      </c>
      <c r="AF83" s="14">
        <f t="shared" si="122"/>
        <v>27521325000</v>
      </c>
      <c r="AG83" s="14">
        <f t="shared" si="122"/>
        <v>41140125000</v>
      </c>
      <c r="AH83" s="14">
        <f t="shared" si="122"/>
        <v>47665800000</v>
      </c>
      <c r="AI83" s="14">
        <f t="shared" si="122"/>
        <v>51354225000</v>
      </c>
      <c r="AJ83" s="14">
        <f t="shared" si="122"/>
        <v>61426462500</v>
      </c>
      <c r="AR83" s="14">
        <v>78</v>
      </c>
      <c r="AS83" s="14">
        <f t="shared" si="93"/>
        <v>75</v>
      </c>
      <c r="AT83" s="18">
        <f t="shared" si="99"/>
        <v>8418.75</v>
      </c>
      <c r="AU83" s="18">
        <f t="shared" si="94"/>
        <v>80</v>
      </c>
      <c r="AV83" s="18">
        <f t="shared" si="100"/>
        <v>9100</v>
      </c>
      <c r="AW83" s="18">
        <f t="shared" si="101"/>
        <v>8827.5</v>
      </c>
      <c r="AX83" s="18">
        <f t="shared" si="102"/>
        <v>38134800</v>
      </c>
      <c r="BM83" s="14">
        <v>385</v>
      </c>
      <c r="BN83" s="22">
        <v>1</v>
      </c>
      <c r="BO83" s="18">
        <f>INT(SUMIFS($CI$6:$CI$1005,金币产出!$CA$6:$CA$1005,"&gt;"&amp;BM82,金币产出!$CA$6:$CA$1005,"&lt;="&amp;BM83)*$BE$4*BN83/500)*500</f>
        <v>2393000</v>
      </c>
      <c r="BP83" s="18">
        <f t="shared" si="123"/>
        <v>1</v>
      </c>
      <c r="BQ83" s="18">
        <f t="shared" si="124"/>
        <v>2393</v>
      </c>
      <c r="BS83" s="14">
        <v>78</v>
      </c>
      <c r="BT83" s="14">
        <f t="shared" si="95"/>
        <v>1</v>
      </c>
      <c r="BU83" s="14">
        <f t="shared" si="96"/>
        <v>6850.5</v>
      </c>
      <c r="BV83" s="14">
        <f t="shared" si="97"/>
        <v>1</v>
      </c>
      <c r="BW83" s="14">
        <f t="shared" si="98"/>
        <v>6949.5</v>
      </c>
      <c r="CA83" s="14">
        <v>78</v>
      </c>
      <c r="CB83" s="14">
        <f>节奏规划!J82</f>
        <v>0.01</v>
      </c>
      <c r="CC83" s="23">
        <v>1</v>
      </c>
      <c r="CD83" s="18">
        <f>INDEX($AX$6:$AX$1005,MATCH(金币产出!CA83,$AR$6:$AR$1005,1))</f>
        <v>38134800</v>
      </c>
      <c r="CE83" s="18">
        <f t="shared" si="103"/>
        <v>152539000</v>
      </c>
      <c r="CF83" s="18">
        <f t="shared" si="104"/>
        <v>533887</v>
      </c>
      <c r="CG83" s="18">
        <f t="shared" si="105"/>
        <v>305078</v>
      </c>
      <c r="CH83" s="18">
        <f t="shared" si="106"/>
        <v>381348</v>
      </c>
      <c r="CI83" s="18">
        <f t="shared" si="107"/>
        <v>152539</v>
      </c>
      <c r="CJ83" s="18">
        <f t="shared" si="108"/>
        <v>152539</v>
      </c>
      <c r="CK83" s="18">
        <f t="shared" si="109"/>
        <v>228809</v>
      </c>
      <c r="CL83" s="18">
        <f t="shared" si="110"/>
        <v>76270</v>
      </c>
      <c r="CM83" s="18">
        <f t="shared" si="111"/>
        <v>228809</v>
      </c>
      <c r="CN83" s="18">
        <f t="shared" si="112"/>
        <v>2059279</v>
      </c>
      <c r="CP83" s="18">
        <f t="shared" si="113"/>
        <v>4576180</v>
      </c>
      <c r="CQ83" s="18">
        <f t="shared" si="114"/>
        <v>1</v>
      </c>
      <c r="CR83" s="18">
        <f t="shared" si="115"/>
        <v>4576.18</v>
      </c>
      <c r="DH83" s="14">
        <v>78</v>
      </c>
      <c r="DI83" s="14">
        <f t="shared" si="116"/>
        <v>277343</v>
      </c>
      <c r="DJ83" s="18">
        <f t="shared" si="117"/>
        <v>1</v>
      </c>
      <c r="DK83" s="18">
        <f t="shared" si="118"/>
        <v>277.33999999999997</v>
      </c>
    </row>
    <row r="84" spans="1:115" ht="16.5" x14ac:dyDescent="0.2">
      <c r="A84" s="14">
        <v>940</v>
      </c>
      <c r="B84" s="14">
        <v>2450</v>
      </c>
      <c r="C84" s="18">
        <f>INDEX([1]新怪物属性!GG$5:GG$123,MATCH(A84,[1]新怪物属性!D$5:D$123,0))</f>
        <v>292.5</v>
      </c>
      <c r="D84" s="18">
        <f>INDEX([1]新怪物属性!GH$5:GH$123,MATCH(A84,[1]新怪物属性!D$5:D$123,0))</f>
        <v>272.5</v>
      </c>
      <c r="G84" s="14">
        <f t="shared" si="132"/>
        <v>122500</v>
      </c>
      <c r="H84" s="14">
        <f t="shared" si="132"/>
        <v>381818</v>
      </c>
      <c r="I84" s="14">
        <f t="shared" si="132"/>
        <v>183750</v>
      </c>
      <c r="J84" s="14">
        <f t="shared" si="132"/>
        <v>509091</v>
      </c>
      <c r="K84" s="14">
        <f t="shared" si="132"/>
        <v>1272727</v>
      </c>
      <c r="L84" s="14">
        <f t="shared" si="132"/>
        <v>2648649</v>
      </c>
      <c r="N84" s="14">
        <f t="shared" si="125"/>
        <v>98000</v>
      </c>
      <c r="O84" s="14">
        <f t="shared" si="126"/>
        <v>147000</v>
      </c>
      <c r="P84" s="14">
        <f t="shared" si="127"/>
        <v>305454</v>
      </c>
      <c r="Q84" s="14">
        <f t="shared" si="127"/>
        <v>458182</v>
      </c>
      <c r="R84" s="14">
        <f t="shared" si="128"/>
        <v>147000</v>
      </c>
      <c r="S84" s="14">
        <f t="shared" si="128"/>
        <v>220500</v>
      </c>
      <c r="T84" s="14">
        <f t="shared" si="129"/>
        <v>407273</v>
      </c>
      <c r="U84" s="14">
        <f t="shared" si="129"/>
        <v>610909</v>
      </c>
      <c r="V84" s="14">
        <f t="shared" si="130"/>
        <v>1018182</v>
      </c>
      <c r="W84" s="14">
        <f t="shared" si="130"/>
        <v>1527272</v>
      </c>
      <c r="X84" s="14">
        <f t="shared" si="131"/>
        <v>2118919</v>
      </c>
      <c r="Y84" s="14">
        <f t="shared" si="131"/>
        <v>3178379</v>
      </c>
      <c r="AA84" s="14">
        <f t="shared" si="119"/>
        <v>2450000</v>
      </c>
      <c r="AB84" s="14">
        <f t="shared" si="120"/>
        <v>9616250</v>
      </c>
      <c r="AC84" s="14">
        <f t="shared" si="121"/>
        <v>147000000</v>
      </c>
      <c r="AD84" s="14">
        <f t="shared" si="122"/>
        <v>16155300000</v>
      </c>
      <c r="AE84" s="14">
        <f t="shared" si="122"/>
        <v>26771640000</v>
      </c>
      <c r="AF84" s="14">
        <f t="shared" si="122"/>
        <v>27983287500</v>
      </c>
      <c r="AG84" s="14">
        <f t="shared" si="122"/>
        <v>41830687500</v>
      </c>
      <c r="AH84" s="14">
        <f t="shared" si="122"/>
        <v>48465900000</v>
      </c>
      <c r="AI84" s="14">
        <f t="shared" si="122"/>
        <v>52216237500</v>
      </c>
      <c r="AJ84" s="14">
        <f t="shared" si="122"/>
        <v>62457543750</v>
      </c>
      <c r="AR84" s="14">
        <v>79</v>
      </c>
      <c r="AS84" s="14">
        <f t="shared" si="93"/>
        <v>75</v>
      </c>
      <c r="AT84" s="18">
        <f t="shared" si="99"/>
        <v>8418.75</v>
      </c>
      <c r="AU84" s="18">
        <f t="shared" si="94"/>
        <v>80</v>
      </c>
      <c r="AV84" s="18">
        <f t="shared" si="100"/>
        <v>9100</v>
      </c>
      <c r="AW84" s="18">
        <f t="shared" si="101"/>
        <v>8963.75</v>
      </c>
      <c r="AX84" s="18">
        <f t="shared" si="102"/>
        <v>38723400</v>
      </c>
      <c r="BM84" s="14">
        <v>390</v>
      </c>
      <c r="BN84" s="22">
        <v>1</v>
      </c>
      <c r="BO84" s="18">
        <f>INT(SUMIFS($CI$6:$CI$1005,金币产出!$CA$6:$CA$1005,"&gt;"&amp;BM83,金币产出!$CA$6:$CA$1005,"&lt;="&amp;BM84)*$BE$4*BN84/500)*500</f>
        <v>2475000</v>
      </c>
      <c r="BP84" s="18">
        <f t="shared" si="123"/>
        <v>1</v>
      </c>
      <c r="BQ84" s="18">
        <f t="shared" si="124"/>
        <v>2475</v>
      </c>
      <c r="BS84" s="14">
        <v>79</v>
      </c>
      <c r="BT84" s="14">
        <f t="shared" si="95"/>
        <v>1</v>
      </c>
      <c r="BU84" s="14">
        <f t="shared" si="96"/>
        <v>7067</v>
      </c>
      <c r="BV84" s="14">
        <f t="shared" si="97"/>
        <v>1</v>
      </c>
      <c r="BW84" s="14">
        <f t="shared" si="98"/>
        <v>7160.5</v>
      </c>
      <c r="CA84" s="14">
        <v>79</v>
      </c>
      <c r="CB84" s="14">
        <f>节奏规划!J83</f>
        <v>0.01</v>
      </c>
      <c r="CC84" s="23">
        <v>1</v>
      </c>
      <c r="CD84" s="18">
        <f>INDEX($AX$6:$AX$1005,MATCH(金币产出!CA84,$AR$6:$AR$1005,1))</f>
        <v>38723400</v>
      </c>
      <c r="CE84" s="18">
        <f t="shared" si="103"/>
        <v>154893500</v>
      </c>
      <c r="CF84" s="18">
        <f t="shared" si="104"/>
        <v>542127</v>
      </c>
      <c r="CG84" s="18">
        <f t="shared" si="105"/>
        <v>309787</v>
      </c>
      <c r="CH84" s="18">
        <f t="shared" si="106"/>
        <v>387234</v>
      </c>
      <c r="CI84" s="18">
        <f t="shared" si="107"/>
        <v>154894</v>
      </c>
      <c r="CJ84" s="18">
        <f t="shared" si="108"/>
        <v>154894</v>
      </c>
      <c r="CK84" s="18">
        <f t="shared" si="109"/>
        <v>232340</v>
      </c>
      <c r="CL84" s="18">
        <f t="shared" si="110"/>
        <v>77447</v>
      </c>
      <c r="CM84" s="18">
        <f t="shared" si="111"/>
        <v>232340</v>
      </c>
      <c r="CN84" s="18">
        <f t="shared" si="112"/>
        <v>2091063</v>
      </c>
      <c r="CP84" s="18">
        <f t="shared" si="113"/>
        <v>4646800</v>
      </c>
      <c r="CQ84" s="18">
        <f t="shared" si="114"/>
        <v>1</v>
      </c>
      <c r="CR84" s="18">
        <f t="shared" si="115"/>
        <v>4646.8</v>
      </c>
      <c r="DH84" s="14">
        <v>79</v>
      </c>
      <c r="DI84" s="14">
        <f t="shared" si="116"/>
        <v>281624</v>
      </c>
      <c r="DJ84" s="18">
        <f t="shared" si="117"/>
        <v>1</v>
      </c>
      <c r="DK84" s="18">
        <f t="shared" si="118"/>
        <v>281.62</v>
      </c>
    </row>
    <row r="85" spans="1:115" ht="16.5" x14ac:dyDescent="0.2">
      <c r="A85" s="14">
        <v>950</v>
      </c>
      <c r="B85" s="14">
        <v>2475</v>
      </c>
      <c r="C85" s="18">
        <f>INDEX([1]新怪物属性!GG$5:GG$123,MATCH(A85,[1]新怪物属性!D$5:D$123,0))</f>
        <v>295</v>
      </c>
      <c r="D85" s="18">
        <f>INDEX([1]新怪物属性!GH$5:GH$123,MATCH(A85,[1]新怪物属性!D$5:D$123,0))</f>
        <v>275</v>
      </c>
      <c r="G85" s="14">
        <f t="shared" si="132"/>
        <v>123750</v>
      </c>
      <c r="H85" s="14">
        <f t="shared" si="132"/>
        <v>385714</v>
      </c>
      <c r="I85" s="14">
        <f t="shared" si="132"/>
        <v>185625</v>
      </c>
      <c r="J85" s="14">
        <f t="shared" si="132"/>
        <v>514286</v>
      </c>
      <c r="K85" s="14">
        <f t="shared" si="132"/>
        <v>1285714</v>
      </c>
      <c r="L85" s="14">
        <f t="shared" si="132"/>
        <v>2675676</v>
      </c>
      <c r="N85" s="14">
        <f t="shared" si="125"/>
        <v>99000</v>
      </c>
      <c r="O85" s="14">
        <f t="shared" si="126"/>
        <v>148500</v>
      </c>
      <c r="P85" s="14">
        <f t="shared" si="127"/>
        <v>308571</v>
      </c>
      <c r="Q85" s="14">
        <f t="shared" si="127"/>
        <v>462857</v>
      </c>
      <c r="R85" s="14">
        <f t="shared" si="128"/>
        <v>148500</v>
      </c>
      <c r="S85" s="14">
        <f t="shared" si="128"/>
        <v>222750</v>
      </c>
      <c r="T85" s="14">
        <f t="shared" si="129"/>
        <v>411429</v>
      </c>
      <c r="U85" s="14">
        <f t="shared" si="129"/>
        <v>617143</v>
      </c>
      <c r="V85" s="14">
        <f t="shared" si="130"/>
        <v>1028571</v>
      </c>
      <c r="W85" s="14">
        <f t="shared" si="130"/>
        <v>1542857</v>
      </c>
      <c r="X85" s="14">
        <f t="shared" si="131"/>
        <v>2140541</v>
      </c>
      <c r="Y85" s="14">
        <f t="shared" si="131"/>
        <v>3210811</v>
      </c>
      <c r="AA85" s="14">
        <f t="shared" si="119"/>
        <v>2475000</v>
      </c>
      <c r="AB85" s="14">
        <f t="shared" si="120"/>
        <v>9776250</v>
      </c>
      <c r="AC85" s="14">
        <f t="shared" si="121"/>
        <v>148500000</v>
      </c>
      <c r="AD85" s="14">
        <f t="shared" si="122"/>
        <v>16424100000</v>
      </c>
      <c r="AE85" s="14">
        <f t="shared" si="122"/>
        <v>27217080000</v>
      </c>
      <c r="AF85" s="14">
        <f t="shared" si="122"/>
        <v>28448887500</v>
      </c>
      <c r="AG85" s="14">
        <f t="shared" si="122"/>
        <v>42526687500</v>
      </c>
      <c r="AH85" s="14">
        <f t="shared" si="122"/>
        <v>49272300000</v>
      </c>
      <c r="AI85" s="14">
        <f t="shared" si="122"/>
        <v>53085037500</v>
      </c>
      <c r="AJ85" s="14">
        <f t="shared" si="122"/>
        <v>63496743750</v>
      </c>
      <c r="AR85" s="14">
        <v>80</v>
      </c>
      <c r="AS85" s="14">
        <f t="shared" si="93"/>
        <v>80</v>
      </c>
      <c r="AT85" s="18">
        <f t="shared" si="99"/>
        <v>9100</v>
      </c>
      <c r="AU85" s="18">
        <f t="shared" si="94"/>
        <v>90</v>
      </c>
      <c r="AV85" s="18">
        <f t="shared" si="100"/>
        <v>11750</v>
      </c>
      <c r="AW85" s="18">
        <f t="shared" si="101"/>
        <v>9100</v>
      </c>
      <c r="AX85" s="18">
        <f t="shared" si="102"/>
        <v>39312000</v>
      </c>
      <c r="BM85" s="14">
        <v>395</v>
      </c>
      <c r="BN85" s="22">
        <v>1</v>
      </c>
      <c r="BO85" s="18">
        <f>INT(SUMIFS($CI$6:$CI$1005,金币产出!$CA$6:$CA$1005,"&gt;"&amp;BM84,金币产出!$CA$6:$CA$1005,"&lt;="&amp;BM85)*$BE$4*BN85/500)*500</f>
        <v>2557500</v>
      </c>
      <c r="BP85" s="18">
        <f t="shared" si="123"/>
        <v>1</v>
      </c>
      <c r="BQ85" s="18">
        <f t="shared" si="124"/>
        <v>2557.5</v>
      </c>
      <c r="BS85" s="14">
        <v>80</v>
      </c>
      <c r="BT85" s="14">
        <f t="shared" si="95"/>
        <v>1</v>
      </c>
      <c r="BU85" s="14">
        <f t="shared" si="96"/>
        <v>7143</v>
      </c>
      <c r="BV85" s="14">
        <f t="shared" si="97"/>
        <v>1</v>
      </c>
      <c r="BW85" s="14">
        <f t="shared" si="98"/>
        <v>7269</v>
      </c>
      <c r="CA85" s="14">
        <v>80</v>
      </c>
      <c r="CB85" s="14">
        <f>节奏规划!J84</f>
        <v>0.01</v>
      </c>
      <c r="CC85" s="23">
        <v>1</v>
      </c>
      <c r="CD85" s="18">
        <f>INDEX($AX$6:$AX$1005,MATCH(金币产出!CA85,$AR$6:$AR$1005,1))</f>
        <v>39312000</v>
      </c>
      <c r="CE85" s="18">
        <f t="shared" si="103"/>
        <v>157248000</v>
      </c>
      <c r="CF85" s="18">
        <f t="shared" si="104"/>
        <v>550368</v>
      </c>
      <c r="CG85" s="18">
        <f t="shared" si="105"/>
        <v>314496</v>
      </c>
      <c r="CH85" s="18">
        <f t="shared" si="106"/>
        <v>393120</v>
      </c>
      <c r="CI85" s="18">
        <f t="shared" si="107"/>
        <v>157248</v>
      </c>
      <c r="CJ85" s="18">
        <f t="shared" si="108"/>
        <v>157248</v>
      </c>
      <c r="CK85" s="18">
        <f t="shared" si="109"/>
        <v>235872</v>
      </c>
      <c r="CL85" s="18">
        <f t="shared" si="110"/>
        <v>78624</v>
      </c>
      <c r="CM85" s="18">
        <f t="shared" si="111"/>
        <v>235872</v>
      </c>
      <c r="CN85" s="18">
        <f t="shared" si="112"/>
        <v>2122848</v>
      </c>
      <c r="CP85" s="18">
        <f t="shared" si="113"/>
        <v>4717440</v>
      </c>
      <c r="CQ85" s="18">
        <f t="shared" si="114"/>
        <v>1</v>
      </c>
      <c r="CR85" s="18">
        <f t="shared" si="115"/>
        <v>4717.4399999999996</v>
      </c>
      <c r="DH85" s="14">
        <v>80</v>
      </c>
      <c r="DI85" s="14">
        <f t="shared" si="116"/>
        <v>285905</v>
      </c>
      <c r="DJ85" s="18">
        <f t="shared" si="117"/>
        <v>1</v>
      </c>
      <c r="DK85" s="18">
        <f t="shared" si="118"/>
        <v>285.91000000000003</v>
      </c>
    </row>
    <row r="86" spans="1:115" ht="16.5" x14ac:dyDescent="0.2">
      <c r="A86" s="14">
        <v>960</v>
      </c>
      <c r="B86" s="14">
        <v>2500</v>
      </c>
      <c r="C86" s="18">
        <f>INDEX([1]新怪物属性!GG$5:GG$123,MATCH(A86,[1]新怪物属性!D$5:D$123,0))</f>
        <v>297.5</v>
      </c>
      <c r="D86" s="18">
        <f>INDEX([1]新怪物属性!GH$5:GH$123,MATCH(A86,[1]新怪物属性!D$5:D$123,0))</f>
        <v>277.5</v>
      </c>
      <c r="G86" s="14">
        <f t="shared" si="132"/>
        <v>125000</v>
      </c>
      <c r="H86" s="14">
        <f t="shared" si="132"/>
        <v>389610</v>
      </c>
      <c r="I86" s="14">
        <f t="shared" si="132"/>
        <v>187500</v>
      </c>
      <c r="J86" s="14">
        <f t="shared" si="132"/>
        <v>519481</v>
      </c>
      <c r="K86" s="14">
        <f t="shared" si="132"/>
        <v>1298701</v>
      </c>
      <c r="L86" s="14">
        <f t="shared" si="132"/>
        <v>2702703</v>
      </c>
      <c r="N86" s="14">
        <f t="shared" si="125"/>
        <v>100000</v>
      </c>
      <c r="O86" s="14">
        <f t="shared" si="126"/>
        <v>150000</v>
      </c>
      <c r="P86" s="14">
        <f t="shared" si="127"/>
        <v>311688</v>
      </c>
      <c r="Q86" s="14">
        <f t="shared" si="127"/>
        <v>467532</v>
      </c>
      <c r="R86" s="14">
        <f t="shared" si="128"/>
        <v>150000</v>
      </c>
      <c r="S86" s="14">
        <f t="shared" si="128"/>
        <v>225000</v>
      </c>
      <c r="T86" s="14">
        <f t="shared" si="129"/>
        <v>415585</v>
      </c>
      <c r="U86" s="14">
        <f t="shared" si="129"/>
        <v>623377</v>
      </c>
      <c r="V86" s="14">
        <f t="shared" si="130"/>
        <v>1038961</v>
      </c>
      <c r="W86" s="14">
        <f t="shared" si="130"/>
        <v>1558441</v>
      </c>
      <c r="X86" s="14">
        <f t="shared" si="131"/>
        <v>2162162</v>
      </c>
      <c r="Y86" s="14">
        <f t="shared" si="131"/>
        <v>3243244</v>
      </c>
      <c r="AA86" s="14">
        <f t="shared" si="119"/>
        <v>2500000</v>
      </c>
      <c r="AB86" s="14">
        <f t="shared" si="120"/>
        <v>9937500</v>
      </c>
      <c r="AC86" s="14">
        <f t="shared" si="121"/>
        <v>150000000</v>
      </c>
      <c r="AD86" s="14">
        <f t="shared" si="122"/>
        <v>16695000000</v>
      </c>
      <c r="AE86" s="14">
        <f t="shared" si="122"/>
        <v>27666000000</v>
      </c>
      <c r="AF86" s="14">
        <f t="shared" si="122"/>
        <v>28918125000</v>
      </c>
      <c r="AG86" s="14">
        <f t="shared" si="122"/>
        <v>43228125000</v>
      </c>
      <c r="AH86" s="14">
        <f t="shared" si="122"/>
        <v>50085000000</v>
      </c>
      <c r="AI86" s="14">
        <f t="shared" si="122"/>
        <v>53960625000</v>
      </c>
      <c r="AJ86" s="14">
        <f t="shared" si="122"/>
        <v>64544062500</v>
      </c>
      <c r="AR86" s="14">
        <v>81</v>
      </c>
      <c r="AS86" s="14">
        <f t="shared" si="93"/>
        <v>80</v>
      </c>
      <c r="AT86" s="18">
        <f t="shared" si="99"/>
        <v>9100</v>
      </c>
      <c r="AU86" s="18">
        <f t="shared" si="94"/>
        <v>90</v>
      </c>
      <c r="AV86" s="18">
        <f t="shared" si="100"/>
        <v>11750</v>
      </c>
      <c r="AW86" s="18">
        <f t="shared" si="101"/>
        <v>9365</v>
      </c>
      <c r="AX86" s="18">
        <f t="shared" si="102"/>
        <v>40456800</v>
      </c>
      <c r="BM86" s="14">
        <v>400</v>
      </c>
      <c r="BN86" s="22">
        <v>1</v>
      </c>
      <c r="BO86" s="18">
        <f>INT(SUMIFS($CI$6:$CI$1005,金币产出!$CA$6:$CA$1005,"&gt;"&amp;BM85,金币产出!$CA$6:$CA$1005,"&lt;="&amp;BM86)*$BE$4*BN86/500)*500</f>
        <v>2640000</v>
      </c>
      <c r="BP86" s="18">
        <f t="shared" si="123"/>
        <v>1</v>
      </c>
      <c r="BQ86" s="18">
        <f t="shared" si="124"/>
        <v>2640</v>
      </c>
      <c r="BS86" s="14">
        <v>81</v>
      </c>
      <c r="BT86" s="14">
        <f t="shared" si="95"/>
        <v>1</v>
      </c>
      <c r="BU86" s="14">
        <f t="shared" si="96"/>
        <v>7361.5</v>
      </c>
      <c r="BV86" s="14">
        <f t="shared" si="97"/>
        <v>1</v>
      </c>
      <c r="BW86" s="14">
        <f t="shared" si="98"/>
        <v>7394.5</v>
      </c>
      <c r="CA86" s="14">
        <v>81</v>
      </c>
      <c r="CB86" s="14">
        <f>节奏规划!J85</f>
        <v>0.01</v>
      </c>
      <c r="CC86" s="23">
        <v>1</v>
      </c>
      <c r="CD86" s="18">
        <f>INDEX($AX$6:$AX$1005,MATCH(金币产出!CA86,$AR$6:$AR$1005,1))</f>
        <v>40456800</v>
      </c>
      <c r="CE86" s="18">
        <f t="shared" si="103"/>
        <v>161827000</v>
      </c>
      <c r="CF86" s="18">
        <f t="shared" si="104"/>
        <v>566395</v>
      </c>
      <c r="CG86" s="18">
        <f t="shared" si="105"/>
        <v>323654</v>
      </c>
      <c r="CH86" s="18">
        <f t="shared" si="106"/>
        <v>404568</v>
      </c>
      <c r="CI86" s="18">
        <f t="shared" si="107"/>
        <v>161827</v>
      </c>
      <c r="CJ86" s="18">
        <f t="shared" si="108"/>
        <v>161827</v>
      </c>
      <c r="CK86" s="18">
        <f t="shared" si="109"/>
        <v>242741</v>
      </c>
      <c r="CL86" s="18">
        <f t="shared" si="110"/>
        <v>80914</v>
      </c>
      <c r="CM86" s="18">
        <f t="shared" si="111"/>
        <v>242741</v>
      </c>
      <c r="CN86" s="18">
        <f t="shared" si="112"/>
        <v>2184667</v>
      </c>
      <c r="CP86" s="18">
        <f t="shared" si="113"/>
        <v>4854820</v>
      </c>
      <c r="CQ86" s="18">
        <f t="shared" si="114"/>
        <v>1</v>
      </c>
      <c r="CR86" s="18">
        <f t="shared" si="115"/>
        <v>4854.82</v>
      </c>
      <c r="DH86" s="14">
        <v>81</v>
      </c>
      <c r="DI86" s="14">
        <f t="shared" si="116"/>
        <v>294230</v>
      </c>
      <c r="DJ86" s="18">
        <f t="shared" si="117"/>
        <v>1</v>
      </c>
      <c r="DK86" s="18">
        <f t="shared" si="118"/>
        <v>294.23</v>
      </c>
    </row>
    <row r="87" spans="1:115" ht="16.5" x14ac:dyDescent="0.2">
      <c r="A87" s="14">
        <v>970</v>
      </c>
      <c r="B87" s="14">
        <v>2525</v>
      </c>
      <c r="C87" s="18">
        <f>INDEX([1]新怪物属性!GG$5:GG$123,MATCH(A87,[1]新怪物属性!D$5:D$123,0))</f>
        <v>300</v>
      </c>
      <c r="D87" s="18">
        <f>INDEX([1]新怪物属性!GH$5:GH$123,MATCH(A87,[1]新怪物属性!D$5:D$123,0))</f>
        <v>280</v>
      </c>
      <c r="G87" s="14">
        <f t="shared" si="132"/>
        <v>126250</v>
      </c>
      <c r="H87" s="14">
        <f t="shared" si="132"/>
        <v>393506</v>
      </c>
      <c r="I87" s="14">
        <f t="shared" si="132"/>
        <v>189375</v>
      </c>
      <c r="J87" s="14">
        <f t="shared" si="132"/>
        <v>524675</v>
      </c>
      <c r="K87" s="14">
        <f t="shared" si="132"/>
        <v>1311688</v>
      </c>
      <c r="L87" s="14">
        <f t="shared" si="132"/>
        <v>2729730</v>
      </c>
      <c r="N87" s="14">
        <f t="shared" si="125"/>
        <v>101000</v>
      </c>
      <c r="O87" s="14">
        <f t="shared" si="126"/>
        <v>151500</v>
      </c>
      <c r="P87" s="14">
        <f t="shared" si="127"/>
        <v>314805</v>
      </c>
      <c r="Q87" s="14">
        <f t="shared" si="127"/>
        <v>472207</v>
      </c>
      <c r="R87" s="14">
        <f t="shared" si="128"/>
        <v>151500</v>
      </c>
      <c r="S87" s="14">
        <f t="shared" si="128"/>
        <v>227250</v>
      </c>
      <c r="T87" s="14">
        <f t="shared" si="129"/>
        <v>419740</v>
      </c>
      <c r="U87" s="14">
        <f t="shared" si="129"/>
        <v>629610</v>
      </c>
      <c r="V87" s="14">
        <f t="shared" si="130"/>
        <v>1049350</v>
      </c>
      <c r="W87" s="14">
        <f t="shared" si="130"/>
        <v>1574026</v>
      </c>
      <c r="X87" s="14">
        <f t="shared" si="131"/>
        <v>2183784</v>
      </c>
      <c r="Y87" s="14">
        <f t="shared" si="131"/>
        <v>3275676</v>
      </c>
      <c r="AA87" s="14">
        <f t="shared" si="119"/>
        <v>2525000</v>
      </c>
      <c r="AB87" s="14">
        <f t="shared" si="120"/>
        <v>10100000</v>
      </c>
      <c r="AC87" s="14">
        <f t="shared" si="121"/>
        <v>151500000</v>
      </c>
      <c r="AD87" s="14">
        <f t="shared" si="122"/>
        <v>16968000000</v>
      </c>
      <c r="AE87" s="14">
        <f t="shared" si="122"/>
        <v>28118400000</v>
      </c>
      <c r="AF87" s="14">
        <f t="shared" si="122"/>
        <v>29391000000</v>
      </c>
      <c r="AG87" s="14">
        <f t="shared" si="122"/>
        <v>43935000000</v>
      </c>
      <c r="AH87" s="14">
        <f t="shared" si="122"/>
        <v>50904000000</v>
      </c>
      <c r="AI87" s="14">
        <f t="shared" si="122"/>
        <v>54843000000</v>
      </c>
      <c r="AJ87" s="14">
        <f t="shared" si="122"/>
        <v>65599500000</v>
      </c>
      <c r="AR87" s="14">
        <v>82</v>
      </c>
      <c r="AS87" s="14">
        <f t="shared" si="93"/>
        <v>80</v>
      </c>
      <c r="AT87" s="18">
        <f t="shared" si="99"/>
        <v>9100</v>
      </c>
      <c r="AU87" s="18">
        <f t="shared" si="94"/>
        <v>90</v>
      </c>
      <c r="AV87" s="18">
        <f t="shared" si="100"/>
        <v>11750</v>
      </c>
      <c r="AW87" s="18">
        <f t="shared" si="101"/>
        <v>9630</v>
      </c>
      <c r="AX87" s="18">
        <f t="shared" si="102"/>
        <v>41601600</v>
      </c>
      <c r="BM87" s="14">
        <v>405</v>
      </c>
      <c r="BN87" s="22">
        <v>1</v>
      </c>
      <c r="BO87" s="18">
        <f>INT(SUMIFS($CI$6:$CI$1005,金币产出!$CA$6:$CA$1005,"&gt;"&amp;BM86,金币产出!$CA$6:$CA$1005,"&lt;="&amp;BM87)*$BE$4*BN87/500)*500</f>
        <v>2715000</v>
      </c>
      <c r="BP87" s="18">
        <f t="shared" si="123"/>
        <v>1</v>
      </c>
      <c r="BQ87" s="18">
        <f t="shared" si="124"/>
        <v>2715</v>
      </c>
      <c r="BS87" s="14">
        <v>82</v>
      </c>
      <c r="BT87" s="14">
        <f t="shared" si="95"/>
        <v>1</v>
      </c>
      <c r="BU87" s="14">
        <f t="shared" si="96"/>
        <v>7333</v>
      </c>
      <c r="BV87" s="14">
        <f t="shared" si="97"/>
        <v>1</v>
      </c>
      <c r="BW87" s="14">
        <f t="shared" si="98"/>
        <v>7426.5</v>
      </c>
      <c r="CA87" s="14">
        <v>82</v>
      </c>
      <c r="CB87" s="14">
        <f>节奏规划!J86</f>
        <v>0.01</v>
      </c>
      <c r="CC87" s="23">
        <v>1</v>
      </c>
      <c r="CD87" s="18">
        <f>INDEX($AX$6:$AX$1005,MATCH(金币产出!CA87,$AR$6:$AR$1005,1))</f>
        <v>41601600</v>
      </c>
      <c r="CE87" s="18">
        <f t="shared" si="103"/>
        <v>166406000</v>
      </c>
      <c r="CF87" s="18">
        <f t="shared" si="104"/>
        <v>582421</v>
      </c>
      <c r="CG87" s="18">
        <f t="shared" si="105"/>
        <v>332812</v>
      </c>
      <c r="CH87" s="18">
        <f t="shared" si="106"/>
        <v>416015</v>
      </c>
      <c r="CI87" s="18">
        <f t="shared" si="107"/>
        <v>166406</v>
      </c>
      <c r="CJ87" s="18">
        <f t="shared" si="108"/>
        <v>166406</v>
      </c>
      <c r="CK87" s="18">
        <f t="shared" si="109"/>
        <v>249609</v>
      </c>
      <c r="CL87" s="18">
        <f t="shared" si="110"/>
        <v>83203</v>
      </c>
      <c r="CM87" s="18">
        <f t="shared" si="111"/>
        <v>249609</v>
      </c>
      <c r="CN87" s="18">
        <f t="shared" si="112"/>
        <v>2246481</v>
      </c>
      <c r="CP87" s="18">
        <f t="shared" si="113"/>
        <v>4992180</v>
      </c>
      <c r="CQ87" s="18">
        <f t="shared" si="114"/>
        <v>1</v>
      </c>
      <c r="CR87" s="18">
        <f t="shared" si="115"/>
        <v>4992.18</v>
      </c>
      <c r="DH87" s="14">
        <v>82</v>
      </c>
      <c r="DI87" s="14">
        <f t="shared" si="116"/>
        <v>302556</v>
      </c>
      <c r="DJ87" s="18">
        <f t="shared" si="117"/>
        <v>1</v>
      </c>
      <c r="DK87" s="18">
        <f t="shared" si="118"/>
        <v>302.56</v>
      </c>
    </row>
    <row r="88" spans="1:115" ht="16.5" x14ac:dyDescent="0.2">
      <c r="A88" s="14">
        <v>980</v>
      </c>
      <c r="B88" s="14">
        <v>2550</v>
      </c>
      <c r="C88" s="18">
        <f>INDEX([1]新怪物属性!GG$5:GG$123,MATCH(A88,[1]新怪物属性!D$5:D$123,0))</f>
        <v>305</v>
      </c>
      <c r="D88" s="18">
        <f>INDEX([1]新怪物属性!GH$5:GH$123,MATCH(A88,[1]新怪物属性!D$5:D$123,0))</f>
        <v>285</v>
      </c>
      <c r="G88" s="14">
        <f t="shared" si="132"/>
        <v>127500</v>
      </c>
      <c r="H88" s="14">
        <f t="shared" si="132"/>
        <v>397403</v>
      </c>
      <c r="I88" s="14">
        <f t="shared" si="132"/>
        <v>191250</v>
      </c>
      <c r="J88" s="14">
        <f t="shared" si="132"/>
        <v>529870</v>
      </c>
      <c r="K88" s="14">
        <f t="shared" si="132"/>
        <v>1324675</v>
      </c>
      <c r="L88" s="14">
        <f t="shared" si="132"/>
        <v>2756757</v>
      </c>
      <c r="N88" s="14">
        <f t="shared" si="125"/>
        <v>102000</v>
      </c>
      <c r="O88" s="14">
        <f t="shared" si="126"/>
        <v>153000</v>
      </c>
      <c r="P88" s="14">
        <f t="shared" si="127"/>
        <v>317922</v>
      </c>
      <c r="Q88" s="14">
        <f t="shared" si="127"/>
        <v>476884</v>
      </c>
      <c r="R88" s="14">
        <f t="shared" si="128"/>
        <v>153000</v>
      </c>
      <c r="S88" s="14">
        <f t="shared" si="128"/>
        <v>229500</v>
      </c>
      <c r="T88" s="14">
        <f t="shared" si="129"/>
        <v>423896</v>
      </c>
      <c r="U88" s="14">
        <f t="shared" si="129"/>
        <v>635844</v>
      </c>
      <c r="V88" s="14">
        <f t="shared" si="130"/>
        <v>1059740</v>
      </c>
      <c r="W88" s="14">
        <f t="shared" si="130"/>
        <v>1589610</v>
      </c>
      <c r="X88" s="14">
        <f t="shared" si="131"/>
        <v>2205406</v>
      </c>
      <c r="Y88" s="14">
        <f t="shared" si="131"/>
        <v>3308108</v>
      </c>
      <c r="AA88" s="14">
        <f t="shared" si="119"/>
        <v>2550000</v>
      </c>
      <c r="AB88" s="14">
        <f t="shared" si="120"/>
        <v>10327500</v>
      </c>
      <c r="AC88" s="14">
        <f t="shared" si="121"/>
        <v>153000000</v>
      </c>
      <c r="AD88" s="14">
        <f t="shared" si="122"/>
        <v>17350200000</v>
      </c>
      <c r="AE88" s="14">
        <f t="shared" si="122"/>
        <v>28751760000</v>
      </c>
      <c r="AF88" s="14">
        <f t="shared" si="122"/>
        <v>30053025000</v>
      </c>
      <c r="AG88" s="14">
        <f t="shared" si="122"/>
        <v>44924625000</v>
      </c>
      <c r="AH88" s="14">
        <f t="shared" si="122"/>
        <v>52050600000</v>
      </c>
      <c r="AI88" s="14">
        <f t="shared" si="122"/>
        <v>56078325000</v>
      </c>
      <c r="AJ88" s="14">
        <f t="shared" si="122"/>
        <v>67077112500</v>
      </c>
      <c r="AR88" s="14">
        <v>83</v>
      </c>
      <c r="AS88" s="14">
        <f t="shared" si="93"/>
        <v>80</v>
      </c>
      <c r="AT88" s="18">
        <f t="shared" si="99"/>
        <v>9100</v>
      </c>
      <c r="AU88" s="18">
        <f t="shared" si="94"/>
        <v>90</v>
      </c>
      <c r="AV88" s="18">
        <f t="shared" si="100"/>
        <v>11750</v>
      </c>
      <c r="AW88" s="18">
        <f t="shared" si="101"/>
        <v>9895</v>
      </c>
      <c r="AX88" s="18">
        <f t="shared" si="102"/>
        <v>42746400</v>
      </c>
      <c r="BM88" s="14">
        <v>410</v>
      </c>
      <c r="BN88" s="22">
        <v>1</v>
      </c>
      <c r="BO88" s="18">
        <f>INT(SUMIFS($CI$6:$CI$1005,金币产出!$CA$6:$CA$1005,"&gt;"&amp;BM87,金币产出!$CA$6:$CA$1005,"&lt;="&amp;BM88)*$BE$4*BN88/500)*500</f>
        <v>2734500</v>
      </c>
      <c r="BP88" s="18">
        <f t="shared" si="123"/>
        <v>1</v>
      </c>
      <c r="BQ88" s="18">
        <f t="shared" si="124"/>
        <v>2734.5</v>
      </c>
      <c r="BS88" s="14">
        <v>83</v>
      </c>
      <c r="BT88" s="14">
        <f t="shared" si="95"/>
        <v>1</v>
      </c>
      <c r="BU88" s="14">
        <f t="shared" si="96"/>
        <v>7521</v>
      </c>
      <c r="BV88" s="14">
        <f t="shared" si="97"/>
        <v>1</v>
      </c>
      <c r="BW88" s="14">
        <f t="shared" si="98"/>
        <v>7579.5</v>
      </c>
      <c r="CA88" s="14">
        <v>83</v>
      </c>
      <c r="CB88" s="14">
        <f>节奏规划!J87</f>
        <v>0.01</v>
      </c>
      <c r="CC88" s="23">
        <v>1</v>
      </c>
      <c r="CD88" s="18">
        <f>INDEX($AX$6:$AX$1005,MATCH(金币产出!CA88,$AR$6:$AR$1005,1))</f>
        <v>42746400</v>
      </c>
      <c r="CE88" s="18">
        <f t="shared" si="103"/>
        <v>170985500</v>
      </c>
      <c r="CF88" s="18">
        <f t="shared" si="104"/>
        <v>598449</v>
      </c>
      <c r="CG88" s="18">
        <f t="shared" si="105"/>
        <v>341971</v>
      </c>
      <c r="CH88" s="18">
        <f t="shared" si="106"/>
        <v>427464</v>
      </c>
      <c r="CI88" s="18">
        <f t="shared" si="107"/>
        <v>170986</v>
      </c>
      <c r="CJ88" s="18">
        <f t="shared" si="108"/>
        <v>170986</v>
      </c>
      <c r="CK88" s="18">
        <f t="shared" si="109"/>
        <v>256478</v>
      </c>
      <c r="CL88" s="18">
        <f t="shared" si="110"/>
        <v>85493</v>
      </c>
      <c r="CM88" s="18">
        <f t="shared" si="111"/>
        <v>256478</v>
      </c>
      <c r="CN88" s="18">
        <f t="shared" si="112"/>
        <v>2308305</v>
      </c>
      <c r="CP88" s="18">
        <f t="shared" si="113"/>
        <v>5129560</v>
      </c>
      <c r="CQ88" s="18">
        <f t="shared" si="114"/>
        <v>1</v>
      </c>
      <c r="CR88" s="18">
        <f t="shared" si="115"/>
        <v>5129.5600000000004</v>
      </c>
      <c r="DH88" s="14">
        <v>83</v>
      </c>
      <c r="DI88" s="14">
        <f t="shared" si="116"/>
        <v>310882</v>
      </c>
      <c r="DJ88" s="18">
        <f t="shared" si="117"/>
        <v>1</v>
      </c>
      <c r="DK88" s="18">
        <f t="shared" si="118"/>
        <v>310.88</v>
      </c>
    </row>
    <row r="89" spans="1:115" ht="16.5" x14ac:dyDescent="0.2">
      <c r="A89" s="14">
        <v>990</v>
      </c>
      <c r="B89" s="14">
        <v>2575</v>
      </c>
      <c r="C89" s="18">
        <f>INDEX([1]新怪物属性!GG$5:GG$123,MATCH(A89,[1]新怪物属性!D$5:D$123,0))</f>
        <v>312.5</v>
      </c>
      <c r="D89" s="18">
        <f>INDEX([1]新怪物属性!GH$5:GH$123,MATCH(A89,[1]新怪物属性!D$5:D$123,0))</f>
        <v>292.5</v>
      </c>
      <c r="G89" s="14">
        <f t="shared" si="132"/>
        <v>128750</v>
      </c>
      <c r="H89" s="14">
        <f t="shared" si="132"/>
        <v>401299</v>
      </c>
      <c r="I89" s="14">
        <f t="shared" si="132"/>
        <v>193125</v>
      </c>
      <c r="J89" s="14">
        <f t="shared" si="132"/>
        <v>535065</v>
      </c>
      <c r="K89" s="14">
        <f t="shared" si="132"/>
        <v>1337662</v>
      </c>
      <c r="L89" s="14">
        <f t="shared" si="132"/>
        <v>2783784</v>
      </c>
      <c r="N89" s="14">
        <f t="shared" si="125"/>
        <v>103000</v>
      </c>
      <c r="O89" s="14">
        <f t="shared" si="126"/>
        <v>154500</v>
      </c>
      <c r="P89" s="14">
        <f t="shared" si="127"/>
        <v>321039</v>
      </c>
      <c r="Q89" s="14">
        <f t="shared" si="127"/>
        <v>481559</v>
      </c>
      <c r="R89" s="14">
        <f t="shared" si="128"/>
        <v>154500</v>
      </c>
      <c r="S89" s="14">
        <f t="shared" si="128"/>
        <v>231750</v>
      </c>
      <c r="T89" s="14">
        <f t="shared" si="129"/>
        <v>428052</v>
      </c>
      <c r="U89" s="14">
        <f t="shared" si="129"/>
        <v>642078</v>
      </c>
      <c r="V89" s="14">
        <f t="shared" si="130"/>
        <v>1070130</v>
      </c>
      <c r="W89" s="14">
        <f t="shared" si="130"/>
        <v>1605194</v>
      </c>
      <c r="X89" s="14">
        <f t="shared" si="131"/>
        <v>2227027</v>
      </c>
      <c r="Y89" s="14">
        <f t="shared" si="131"/>
        <v>3340541</v>
      </c>
      <c r="AA89" s="14">
        <f t="shared" si="119"/>
        <v>2575000</v>
      </c>
      <c r="AB89" s="14">
        <f t="shared" si="120"/>
        <v>10621875</v>
      </c>
      <c r="AC89" s="14">
        <f t="shared" si="121"/>
        <v>154500000</v>
      </c>
      <c r="AD89" s="14">
        <f t="shared" si="122"/>
        <v>17844750000</v>
      </c>
      <c r="AE89" s="14">
        <f t="shared" si="122"/>
        <v>29571300000</v>
      </c>
      <c r="AF89" s="14">
        <f t="shared" si="122"/>
        <v>30909656250</v>
      </c>
      <c r="AG89" s="14">
        <f t="shared" si="122"/>
        <v>46205156250</v>
      </c>
      <c r="AH89" s="14">
        <f t="shared" si="122"/>
        <v>53534250000</v>
      </c>
      <c r="AI89" s="14">
        <f t="shared" si="122"/>
        <v>57676781250</v>
      </c>
      <c r="AJ89" s="14">
        <f t="shared" si="122"/>
        <v>68989078125</v>
      </c>
      <c r="AR89" s="14">
        <v>84</v>
      </c>
      <c r="AS89" s="14">
        <f t="shared" si="93"/>
        <v>80</v>
      </c>
      <c r="AT89" s="18">
        <f t="shared" si="99"/>
        <v>9100</v>
      </c>
      <c r="AU89" s="18">
        <f t="shared" si="94"/>
        <v>90</v>
      </c>
      <c r="AV89" s="18">
        <f t="shared" si="100"/>
        <v>11750</v>
      </c>
      <c r="AW89" s="18">
        <f t="shared" si="101"/>
        <v>10160</v>
      </c>
      <c r="AX89" s="18">
        <f t="shared" si="102"/>
        <v>43891200</v>
      </c>
      <c r="BM89" s="14">
        <v>415</v>
      </c>
      <c r="BN89" s="22">
        <v>1</v>
      </c>
      <c r="BO89" s="18">
        <f>INT(SUMIFS($CI$6:$CI$1005,金币产出!$CA$6:$CA$1005,"&gt;"&amp;BM88,金币产出!$CA$6:$CA$1005,"&lt;="&amp;BM89)*$BE$4*BN89/500)*500</f>
        <v>2596500</v>
      </c>
      <c r="BP89" s="18">
        <f t="shared" si="123"/>
        <v>1</v>
      </c>
      <c r="BQ89" s="18">
        <f t="shared" si="124"/>
        <v>2596.5</v>
      </c>
      <c r="BS89" s="14">
        <v>84</v>
      </c>
      <c r="BT89" s="14">
        <f t="shared" si="95"/>
        <v>1</v>
      </c>
      <c r="BU89" s="14">
        <f t="shared" si="96"/>
        <v>7528</v>
      </c>
      <c r="BV89" s="14">
        <f t="shared" si="97"/>
        <v>1</v>
      </c>
      <c r="BW89" s="14">
        <f t="shared" si="98"/>
        <v>7622</v>
      </c>
      <c r="CA89" s="14">
        <v>84</v>
      </c>
      <c r="CB89" s="14">
        <f>节奏规划!J88</f>
        <v>0.01</v>
      </c>
      <c r="CC89" s="23">
        <v>1</v>
      </c>
      <c r="CD89" s="18">
        <f>INDEX($AX$6:$AX$1005,MATCH(金币产出!CA89,$AR$6:$AR$1005,1))</f>
        <v>43891200</v>
      </c>
      <c r="CE89" s="18">
        <f t="shared" si="103"/>
        <v>175564500</v>
      </c>
      <c r="CF89" s="18">
        <f t="shared" si="104"/>
        <v>614476</v>
      </c>
      <c r="CG89" s="18">
        <f t="shared" si="105"/>
        <v>351129</v>
      </c>
      <c r="CH89" s="18">
        <f t="shared" si="106"/>
        <v>438911</v>
      </c>
      <c r="CI89" s="18">
        <f t="shared" si="107"/>
        <v>175565</v>
      </c>
      <c r="CJ89" s="18">
        <f t="shared" si="108"/>
        <v>175565</v>
      </c>
      <c r="CK89" s="18">
        <f t="shared" si="109"/>
        <v>263347</v>
      </c>
      <c r="CL89" s="18">
        <f t="shared" si="110"/>
        <v>87782</v>
      </c>
      <c r="CM89" s="18">
        <f t="shared" si="111"/>
        <v>263347</v>
      </c>
      <c r="CN89" s="18">
        <f t="shared" si="112"/>
        <v>2370122</v>
      </c>
      <c r="CP89" s="18">
        <f t="shared" si="113"/>
        <v>5266940</v>
      </c>
      <c r="CQ89" s="18">
        <f t="shared" si="114"/>
        <v>1</v>
      </c>
      <c r="CR89" s="18">
        <f t="shared" si="115"/>
        <v>5266.94</v>
      </c>
      <c r="DH89" s="14">
        <v>84</v>
      </c>
      <c r="DI89" s="14">
        <f t="shared" si="116"/>
        <v>319208</v>
      </c>
      <c r="DJ89" s="18">
        <f t="shared" si="117"/>
        <v>1</v>
      </c>
      <c r="DK89" s="18">
        <f t="shared" si="118"/>
        <v>319.20999999999998</v>
      </c>
    </row>
    <row r="90" spans="1:115" ht="16.5" x14ac:dyDescent="0.2">
      <c r="A90" s="14">
        <v>1000</v>
      </c>
      <c r="B90" s="14">
        <v>2600</v>
      </c>
      <c r="C90" s="18">
        <f>INDEX([1]新怪物属性!GG$5:GG$123,MATCH(A90,[1]新怪物属性!D$5:D$123,0))</f>
        <v>325</v>
      </c>
      <c r="D90" s="18">
        <f>INDEX([1]新怪物属性!GH$5:GH$123,MATCH(A90,[1]新怪物属性!D$5:D$123,0))</f>
        <v>305</v>
      </c>
      <c r="G90" s="14">
        <f t="shared" si="132"/>
        <v>130000</v>
      </c>
      <c r="H90" s="14">
        <f t="shared" si="132"/>
        <v>405195</v>
      </c>
      <c r="I90" s="14">
        <f t="shared" si="132"/>
        <v>195000</v>
      </c>
      <c r="J90" s="14">
        <f t="shared" si="132"/>
        <v>540260</v>
      </c>
      <c r="K90" s="14">
        <f t="shared" si="132"/>
        <v>1350649</v>
      </c>
      <c r="L90" s="14">
        <f t="shared" si="132"/>
        <v>2810811</v>
      </c>
      <c r="N90" s="14">
        <f t="shared" si="125"/>
        <v>104000</v>
      </c>
      <c r="O90" s="14">
        <f t="shared" si="126"/>
        <v>156000</v>
      </c>
      <c r="P90" s="14">
        <f t="shared" si="127"/>
        <v>324156</v>
      </c>
      <c r="Q90" s="14">
        <f t="shared" si="127"/>
        <v>486234</v>
      </c>
      <c r="R90" s="14">
        <f t="shared" si="128"/>
        <v>156000</v>
      </c>
      <c r="S90" s="14">
        <f t="shared" si="128"/>
        <v>234000</v>
      </c>
      <c r="T90" s="14">
        <f t="shared" si="129"/>
        <v>432208</v>
      </c>
      <c r="U90" s="14">
        <f t="shared" si="129"/>
        <v>648312</v>
      </c>
      <c r="V90" s="14">
        <f t="shared" si="130"/>
        <v>1080519</v>
      </c>
      <c r="W90" s="14">
        <f t="shared" si="130"/>
        <v>1620779</v>
      </c>
      <c r="X90" s="14">
        <f t="shared" si="131"/>
        <v>2248649</v>
      </c>
      <c r="Y90" s="14">
        <f t="shared" si="131"/>
        <v>3372973</v>
      </c>
      <c r="AA90" s="14">
        <f t="shared" si="119"/>
        <v>2600000</v>
      </c>
      <c r="AB90" s="14">
        <f t="shared" si="120"/>
        <v>11050000</v>
      </c>
      <c r="AC90" s="14">
        <f t="shared" si="121"/>
        <v>156000000</v>
      </c>
      <c r="AD90" s="14">
        <f t="shared" si="122"/>
        <v>18564000000</v>
      </c>
      <c r="AE90" s="14">
        <f t="shared" si="122"/>
        <v>30763200000</v>
      </c>
      <c r="AF90" s="14">
        <f t="shared" si="122"/>
        <v>32155500000</v>
      </c>
      <c r="AG90" s="14">
        <f t="shared" si="122"/>
        <v>48067500000</v>
      </c>
      <c r="AH90" s="14">
        <f t="shared" si="122"/>
        <v>55692000000</v>
      </c>
      <c r="AI90" s="14">
        <f t="shared" si="122"/>
        <v>60001500000</v>
      </c>
      <c r="AJ90" s="14">
        <f t="shared" si="122"/>
        <v>71769750000</v>
      </c>
      <c r="AR90" s="14">
        <v>85</v>
      </c>
      <c r="AS90" s="14">
        <f t="shared" si="93"/>
        <v>80</v>
      </c>
      <c r="AT90" s="18">
        <f t="shared" si="99"/>
        <v>9100</v>
      </c>
      <c r="AU90" s="18">
        <f t="shared" si="94"/>
        <v>90</v>
      </c>
      <c r="AV90" s="18">
        <f t="shared" si="100"/>
        <v>11750</v>
      </c>
      <c r="AW90" s="18">
        <f t="shared" si="101"/>
        <v>10425</v>
      </c>
      <c r="AX90" s="18">
        <f t="shared" si="102"/>
        <v>45036000</v>
      </c>
      <c r="BM90" s="14">
        <v>420</v>
      </c>
      <c r="BN90" s="22">
        <v>1</v>
      </c>
      <c r="BO90" s="18">
        <f>INT(SUMIFS($CI$6:$CI$1005,金币产出!$CA$6:$CA$1005,"&gt;"&amp;BM89,金币产出!$CA$6:$CA$1005,"&lt;="&amp;BM90)*$BE$4*BN90/500)*500</f>
        <v>2660500</v>
      </c>
      <c r="BP90" s="18">
        <f t="shared" si="123"/>
        <v>1</v>
      </c>
      <c r="BQ90" s="18">
        <f t="shared" si="124"/>
        <v>2660.5</v>
      </c>
      <c r="BS90" s="14">
        <v>85</v>
      </c>
      <c r="BT90" s="14">
        <f t="shared" si="95"/>
        <v>1</v>
      </c>
      <c r="BU90" s="14">
        <f t="shared" si="96"/>
        <v>7716.5</v>
      </c>
      <c r="BV90" s="14">
        <f t="shared" si="97"/>
        <v>1</v>
      </c>
      <c r="BW90" s="14">
        <f t="shared" si="98"/>
        <v>7775</v>
      </c>
      <c r="CA90" s="14">
        <v>85</v>
      </c>
      <c r="CB90" s="14">
        <f>节奏规划!J89</f>
        <v>0.01</v>
      </c>
      <c r="CC90" s="23">
        <v>1</v>
      </c>
      <c r="CD90" s="18">
        <f>INDEX($AX$6:$AX$1005,MATCH(金币产出!CA90,$AR$6:$AR$1005,1))</f>
        <v>45036000</v>
      </c>
      <c r="CE90" s="18">
        <f t="shared" si="103"/>
        <v>180144000</v>
      </c>
      <c r="CF90" s="18">
        <f t="shared" si="104"/>
        <v>630504</v>
      </c>
      <c r="CG90" s="18">
        <f t="shared" si="105"/>
        <v>360288</v>
      </c>
      <c r="CH90" s="18">
        <f t="shared" si="106"/>
        <v>450360</v>
      </c>
      <c r="CI90" s="18">
        <f t="shared" si="107"/>
        <v>180144</v>
      </c>
      <c r="CJ90" s="18">
        <f t="shared" si="108"/>
        <v>180144</v>
      </c>
      <c r="CK90" s="18">
        <f t="shared" si="109"/>
        <v>270216</v>
      </c>
      <c r="CL90" s="18">
        <f t="shared" si="110"/>
        <v>90072</v>
      </c>
      <c r="CM90" s="18">
        <f t="shared" si="111"/>
        <v>270216</v>
      </c>
      <c r="CN90" s="18">
        <f t="shared" si="112"/>
        <v>2431944</v>
      </c>
      <c r="CP90" s="18">
        <f t="shared" si="113"/>
        <v>5404320</v>
      </c>
      <c r="CQ90" s="18">
        <f t="shared" si="114"/>
        <v>1</v>
      </c>
      <c r="CR90" s="18">
        <f t="shared" si="115"/>
        <v>5404.32</v>
      </c>
      <c r="DH90" s="14">
        <v>85</v>
      </c>
      <c r="DI90" s="14">
        <f t="shared" si="116"/>
        <v>327534</v>
      </c>
      <c r="DJ90" s="18">
        <f t="shared" si="117"/>
        <v>1</v>
      </c>
      <c r="DK90" s="18">
        <f t="shared" si="118"/>
        <v>327.52999999999997</v>
      </c>
    </row>
    <row r="91" spans="1:115" ht="16.5" x14ac:dyDescent="0.2">
      <c r="AR91" s="14">
        <v>86</v>
      </c>
      <c r="AS91" s="14">
        <f t="shared" si="93"/>
        <v>80</v>
      </c>
      <c r="AT91" s="18">
        <f t="shared" si="99"/>
        <v>9100</v>
      </c>
      <c r="AU91" s="18">
        <f t="shared" si="94"/>
        <v>90</v>
      </c>
      <c r="AV91" s="18">
        <f t="shared" si="100"/>
        <v>11750</v>
      </c>
      <c r="AW91" s="18">
        <f t="shared" si="101"/>
        <v>10690</v>
      </c>
      <c r="AX91" s="18">
        <f t="shared" si="102"/>
        <v>46180800</v>
      </c>
      <c r="BM91" s="14">
        <v>425</v>
      </c>
      <c r="BN91" s="22">
        <v>1</v>
      </c>
      <c r="BO91" s="18">
        <f>INT(SUMIFS($CI$6:$CI$1005,金币产出!$CA$6:$CA$1005,"&gt;"&amp;BM90,金币产出!$CA$6:$CA$1005,"&lt;="&amp;BM91)*$BE$4*BN91/500)*500</f>
        <v>2725500</v>
      </c>
      <c r="BP91" s="18">
        <f t="shared" si="123"/>
        <v>1</v>
      </c>
      <c r="BQ91" s="18">
        <f t="shared" si="124"/>
        <v>2725.5</v>
      </c>
      <c r="BS91" s="14">
        <v>86</v>
      </c>
      <c r="BT91" s="14">
        <f t="shared" si="95"/>
        <v>1</v>
      </c>
      <c r="BU91" s="14">
        <f t="shared" si="96"/>
        <v>7876</v>
      </c>
      <c r="BV91" s="14">
        <f t="shared" si="97"/>
        <v>1</v>
      </c>
      <c r="BW91" s="14">
        <f t="shared" si="98"/>
        <v>8224</v>
      </c>
      <c r="CA91" s="14">
        <v>86</v>
      </c>
      <c r="CB91" s="14">
        <f>节奏规划!J90</f>
        <v>0.01</v>
      </c>
      <c r="CC91" s="23">
        <v>1</v>
      </c>
      <c r="CD91" s="18">
        <f>INDEX($AX$6:$AX$1005,MATCH(金币产出!CA91,$AR$6:$AR$1005,1))</f>
        <v>46180800</v>
      </c>
      <c r="CE91" s="18">
        <f t="shared" si="103"/>
        <v>184723000</v>
      </c>
      <c r="CF91" s="18">
        <f t="shared" si="104"/>
        <v>646531</v>
      </c>
      <c r="CG91" s="18">
        <f t="shared" si="105"/>
        <v>369446</v>
      </c>
      <c r="CH91" s="18">
        <f t="shared" si="106"/>
        <v>461808</v>
      </c>
      <c r="CI91" s="18">
        <f t="shared" si="107"/>
        <v>184723</v>
      </c>
      <c r="CJ91" s="18">
        <f t="shared" si="108"/>
        <v>184723</v>
      </c>
      <c r="CK91" s="18">
        <f t="shared" si="109"/>
        <v>277085</v>
      </c>
      <c r="CL91" s="18">
        <f t="shared" si="110"/>
        <v>92362</v>
      </c>
      <c r="CM91" s="18">
        <f t="shared" si="111"/>
        <v>277085</v>
      </c>
      <c r="CN91" s="18">
        <f t="shared" si="112"/>
        <v>2493763</v>
      </c>
      <c r="CP91" s="18">
        <f t="shared" si="113"/>
        <v>5541700</v>
      </c>
      <c r="CQ91" s="18">
        <f t="shared" si="114"/>
        <v>1</v>
      </c>
      <c r="CR91" s="18">
        <f t="shared" si="115"/>
        <v>5541.7</v>
      </c>
      <c r="DH91" s="14">
        <v>86</v>
      </c>
      <c r="DI91" s="14">
        <f t="shared" si="116"/>
        <v>335860</v>
      </c>
      <c r="DJ91" s="18">
        <f t="shared" si="117"/>
        <v>1</v>
      </c>
      <c r="DK91" s="18">
        <f t="shared" si="118"/>
        <v>335.86</v>
      </c>
    </row>
    <row r="92" spans="1:115" ht="16.5" x14ac:dyDescent="0.2">
      <c r="AR92" s="14">
        <v>87</v>
      </c>
      <c r="AS92" s="14">
        <f t="shared" si="93"/>
        <v>80</v>
      </c>
      <c r="AT92" s="18">
        <f t="shared" si="99"/>
        <v>9100</v>
      </c>
      <c r="AU92" s="18">
        <f t="shared" si="94"/>
        <v>90</v>
      </c>
      <c r="AV92" s="18">
        <f t="shared" si="100"/>
        <v>11750</v>
      </c>
      <c r="AW92" s="18">
        <f t="shared" si="101"/>
        <v>10955</v>
      </c>
      <c r="AX92" s="18">
        <f t="shared" si="102"/>
        <v>47325600</v>
      </c>
      <c r="BM92" s="14">
        <v>430</v>
      </c>
      <c r="BN92" s="22">
        <v>1</v>
      </c>
      <c r="BO92" s="18">
        <f>INT(SUMIFS($CI$6:$CI$1005,金币产出!$CA$6:$CA$1005,"&gt;"&amp;BM91,金币产出!$CA$6:$CA$1005,"&lt;="&amp;BM92)*$BE$4*BN92/500)*500</f>
        <v>2791000</v>
      </c>
      <c r="BP92" s="18">
        <f t="shared" si="123"/>
        <v>1</v>
      </c>
      <c r="BQ92" s="18">
        <f t="shared" si="124"/>
        <v>2791</v>
      </c>
      <c r="BS92" s="14">
        <v>87</v>
      </c>
      <c r="BT92" s="14">
        <f t="shared" si="95"/>
        <v>1</v>
      </c>
      <c r="BU92" s="14">
        <f t="shared" si="96"/>
        <v>8425.5</v>
      </c>
      <c r="BV92" s="14">
        <f t="shared" si="97"/>
        <v>1</v>
      </c>
      <c r="BW92" s="14">
        <f t="shared" si="98"/>
        <v>8490.5</v>
      </c>
      <c r="CA92" s="14">
        <v>87</v>
      </c>
      <c r="CB92" s="14">
        <f>节奏规划!J91</f>
        <v>0.01</v>
      </c>
      <c r="CC92" s="23">
        <v>1</v>
      </c>
      <c r="CD92" s="18">
        <f>INDEX($AX$6:$AX$1005,MATCH(金币产出!CA92,$AR$6:$AR$1005,1))</f>
        <v>47325600</v>
      </c>
      <c r="CE92" s="18">
        <f t="shared" si="103"/>
        <v>189302000</v>
      </c>
      <c r="CF92" s="18">
        <f t="shared" si="104"/>
        <v>662557</v>
      </c>
      <c r="CG92" s="18">
        <f t="shared" si="105"/>
        <v>378604</v>
      </c>
      <c r="CH92" s="18">
        <f t="shared" si="106"/>
        <v>473255</v>
      </c>
      <c r="CI92" s="18">
        <f t="shared" si="107"/>
        <v>189302</v>
      </c>
      <c r="CJ92" s="18">
        <f t="shared" si="108"/>
        <v>189302</v>
      </c>
      <c r="CK92" s="18">
        <f t="shared" si="109"/>
        <v>283953</v>
      </c>
      <c r="CL92" s="18">
        <f t="shared" si="110"/>
        <v>94651</v>
      </c>
      <c r="CM92" s="18">
        <f t="shared" si="111"/>
        <v>283953</v>
      </c>
      <c r="CN92" s="18">
        <f t="shared" si="112"/>
        <v>2555577</v>
      </c>
      <c r="CP92" s="18">
        <f t="shared" si="113"/>
        <v>5679060</v>
      </c>
      <c r="CQ92" s="18">
        <f t="shared" si="114"/>
        <v>1</v>
      </c>
      <c r="CR92" s="18">
        <f t="shared" si="115"/>
        <v>5679.06</v>
      </c>
      <c r="DH92" s="14">
        <v>87</v>
      </c>
      <c r="DI92" s="14">
        <f t="shared" si="116"/>
        <v>344185</v>
      </c>
      <c r="DJ92" s="18">
        <f t="shared" si="117"/>
        <v>1</v>
      </c>
      <c r="DK92" s="18">
        <f t="shared" si="118"/>
        <v>344.19</v>
      </c>
    </row>
    <row r="93" spans="1:115" ht="16.5" x14ac:dyDescent="0.2">
      <c r="AR93" s="14">
        <v>88</v>
      </c>
      <c r="AS93" s="14">
        <f t="shared" si="93"/>
        <v>80</v>
      </c>
      <c r="AT93" s="18">
        <f t="shared" si="99"/>
        <v>9100</v>
      </c>
      <c r="AU93" s="18">
        <f t="shared" si="94"/>
        <v>90</v>
      </c>
      <c r="AV93" s="18">
        <f t="shared" si="100"/>
        <v>11750</v>
      </c>
      <c r="AW93" s="18">
        <f t="shared" si="101"/>
        <v>11220</v>
      </c>
      <c r="AX93" s="18">
        <f t="shared" si="102"/>
        <v>48470400</v>
      </c>
      <c r="BM93" s="14">
        <v>435</v>
      </c>
      <c r="BN93" s="22">
        <v>1</v>
      </c>
      <c r="BO93" s="18">
        <f>INT(SUMIFS($CI$6:$CI$1005,金币产出!$CA$6:$CA$1005,"&gt;"&amp;BM92,金币产出!$CA$6:$CA$1005,"&lt;="&amp;BM93)*$BE$4*BN93/500)*500</f>
        <v>2856500</v>
      </c>
      <c r="BP93" s="18">
        <f t="shared" si="123"/>
        <v>1</v>
      </c>
      <c r="BQ93" s="18">
        <f t="shared" si="124"/>
        <v>2856.5</v>
      </c>
      <c r="BS93" s="14">
        <v>88</v>
      </c>
      <c r="BT93" s="14">
        <f t="shared" si="95"/>
        <v>1</v>
      </c>
      <c r="BU93" s="14">
        <f t="shared" si="96"/>
        <v>8420.5</v>
      </c>
      <c r="BV93" s="14">
        <f t="shared" si="97"/>
        <v>1</v>
      </c>
      <c r="BW93" s="14">
        <f t="shared" si="98"/>
        <v>8494.5</v>
      </c>
      <c r="CA93" s="14">
        <v>88</v>
      </c>
      <c r="CB93" s="14">
        <f>节奏规划!J92</f>
        <v>0.01</v>
      </c>
      <c r="CC93" s="23">
        <v>1</v>
      </c>
      <c r="CD93" s="18">
        <f>INDEX($AX$6:$AX$1005,MATCH(金币产出!CA93,$AR$6:$AR$1005,1))</f>
        <v>48470400</v>
      </c>
      <c r="CE93" s="18">
        <f t="shared" si="103"/>
        <v>193881500</v>
      </c>
      <c r="CF93" s="18">
        <f t="shared" si="104"/>
        <v>678585</v>
      </c>
      <c r="CG93" s="18">
        <f t="shared" si="105"/>
        <v>387763</v>
      </c>
      <c r="CH93" s="18">
        <f t="shared" si="106"/>
        <v>484704</v>
      </c>
      <c r="CI93" s="18">
        <f t="shared" si="107"/>
        <v>193882</v>
      </c>
      <c r="CJ93" s="18">
        <f t="shared" si="108"/>
        <v>193882</v>
      </c>
      <c r="CK93" s="18">
        <f t="shared" si="109"/>
        <v>290822</v>
      </c>
      <c r="CL93" s="18">
        <f t="shared" si="110"/>
        <v>96941</v>
      </c>
      <c r="CM93" s="18">
        <f t="shared" si="111"/>
        <v>290822</v>
      </c>
      <c r="CN93" s="18">
        <f t="shared" si="112"/>
        <v>2617401</v>
      </c>
      <c r="CP93" s="18">
        <f t="shared" si="113"/>
        <v>5816440</v>
      </c>
      <c r="CQ93" s="18">
        <f t="shared" si="114"/>
        <v>1</v>
      </c>
      <c r="CR93" s="18">
        <f t="shared" si="115"/>
        <v>5816.44</v>
      </c>
      <c r="DH93" s="14">
        <v>88</v>
      </c>
      <c r="DI93" s="14">
        <f t="shared" si="116"/>
        <v>352511</v>
      </c>
      <c r="DJ93" s="18">
        <f t="shared" si="117"/>
        <v>1</v>
      </c>
      <c r="DK93" s="18">
        <f t="shared" si="118"/>
        <v>352.51</v>
      </c>
    </row>
    <row r="94" spans="1:115" ht="16.5" x14ac:dyDescent="0.2">
      <c r="AR94" s="14">
        <v>89</v>
      </c>
      <c r="AS94" s="14">
        <f t="shared" si="93"/>
        <v>80</v>
      </c>
      <c r="AT94" s="18">
        <f t="shared" si="99"/>
        <v>9100</v>
      </c>
      <c r="AU94" s="18">
        <f t="shared" si="94"/>
        <v>90</v>
      </c>
      <c r="AV94" s="18">
        <f t="shared" si="100"/>
        <v>11750</v>
      </c>
      <c r="AW94" s="18">
        <f t="shared" si="101"/>
        <v>11485</v>
      </c>
      <c r="AX94" s="18">
        <f t="shared" si="102"/>
        <v>49615200</v>
      </c>
      <c r="BM94" s="14">
        <v>440</v>
      </c>
      <c r="BN94" s="22">
        <v>1</v>
      </c>
      <c r="BO94" s="18">
        <f>INT(SUMIFS($CI$6:$CI$1005,金币产出!$CA$6:$CA$1005,"&gt;"&amp;BM93,金币产出!$CA$6:$CA$1005,"&lt;="&amp;BM94)*$BE$4*BN94/500)*500</f>
        <v>2922000</v>
      </c>
      <c r="BP94" s="18">
        <f t="shared" si="123"/>
        <v>1</v>
      </c>
      <c r="BQ94" s="18">
        <f t="shared" si="124"/>
        <v>2922</v>
      </c>
      <c r="BS94" s="14">
        <v>89</v>
      </c>
      <c r="BT94" s="14">
        <f t="shared" si="95"/>
        <v>1</v>
      </c>
      <c r="BU94" s="14">
        <f t="shared" si="96"/>
        <v>8569.5</v>
      </c>
      <c r="BV94" s="14">
        <f t="shared" si="97"/>
        <v>1</v>
      </c>
      <c r="BW94" s="14">
        <f t="shared" si="98"/>
        <v>8605.5</v>
      </c>
      <c r="CA94" s="14">
        <v>89</v>
      </c>
      <c r="CB94" s="14">
        <f>节奏规划!J93</f>
        <v>0.01</v>
      </c>
      <c r="CC94" s="23">
        <v>1</v>
      </c>
      <c r="CD94" s="18">
        <f>INDEX($AX$6:$AX$1005,MATCH(金币产出!CA94,$AR$6:$AR$1005,1))</f>
        <v>49615200</v>
      </c>
      <c r="CE94" s="18">
        <f t="shared" si="103"/>
        <v>198460500</v>
      </c>
      <c r="CF94" s="18">
        <f t="shared" si="104"/>
        <v>694612</v>
      </c>
      <c r="CG94" s="18">
        <f t="shared" si="105"/>
        <v>396921</v>
      </c>
      <c r="CH94" s="18">
        <f t="shared" si="106"/>
        <v>496151</v>
      </c>
      <c r="CI94" s="18">
        <f t="shared" si="107"/>
        <v>198461</v>
      </c>
      <c r="CJ94" s="18">
        <f t="shared" si="108"/>
        <v>198461</v>
      </c>
      <c r="CK94" s="18">
        <f t="shared" si="109"/>
        <v>297691</v>
      </c>
      <c r="CL94" s="18">
        <f t="shared" si="110"/>
        <v>99230</v>
      </c>
      <c r="CM94" s="18">
        <f t="shared" si="111"/>
        <v>297691</v>
      </c>
      <c r="CN94" s="18">
        <f t="shared" si="112"/>
        <v>2679218</v>
      </c>
      <c r="CP94" s="18">
        <f t="shared" si="113"/>
        <v>5953820</v>
      </c>
      <c r="CQ94" s="18">
        <f t="shared" si="114"/>
        <v>1</v>
      </c>
      <c r="CR94" s="18">
        <f t="shared" si="115"/>
        <v>5953.82</v>
      </c>
      <c r="DH94" s="14">
        <v>89</v>
      </c>
      <c r="DI94" s="14">
        <f t="shared" si="116"/>
        <v>360837</v>
      </c>
      <c r="DJ94" s="18">
        <f t="shared" si="117"/>
        <v>1</v>
      </c>
      <c r="DK94" s="18">
        <f t="shared" si="118"/>
        <v>360.84</v>
      </c>
    </row>
    <row r="95" spans="1:115" ht="16.5" x14ac:dyDescent="0.2">
      <c r="AR95" s="14">
        <v>90</v>
      </c>
      <c r="AS95" s="14">
        <f t="shared" si="93"/>
        <v>90</v>
      </c>
      <c r="AT95" s="18">
        <f t="shared" si="99"/>
        <v>11750</v>
      </c>
      <c r="AU95" s="18">
        <f t="shared" si="94"/>
        <v>100</v>
      </c>
      <c r="AV95" s="18">
        <f t="shared" si="100"/>
        <v>14100</v>
      </c>
      <c r="AW95" s="18">
        <f t="shared" si="101"/>
        <v>11750</v>
      </c>
      <c r="AX95" s="18">
        <f t="shared" si="102"/>
        <v>50760000</v>
      </c>
      <c r="BM95" s="14">
        <v>445</v>
      </c>
      <c r="BN95" s="22">
        <v>1</v>
      </c>
      <c r="BO95" s="18">
        <f>INT(SUMIFS($CI$6:$CI$1005,金币产出!$CA$6:$CA$1005,"&gt;"&amp;BM94,金币产出!$CA$6:$CA$1005,"&lt;="&amp;BM95)*$BE$4*BN95/500)*500</f>
        <v>3006000</v>
      </c>
      <c r="BP95" s="18">
        <f t="shared" si="123"/>
        <v>1</v>
      </c>
      <c r="BQ95" s="18">
        <f t="shared" si="124"/>
        <v>3006</v>
      </c>
      <c r="BS95" s="14">
        <v>90</v>
      </c>
      <c r="BT95" s="14">
        <f t="shared" si="95"/>
        <v>1</v>
      </c>
      <c r="BU95" s="14">
        <f t="shared" si="96"/>
        <v>8525.5</v>
      </c>
      <c r="BV95" s="14">
        <f t="shared" si="97"/>
        <v>1</v>
      </c>
      <c r="BW95" s="14">
        <f t="shared" si="98"/>
        <v>8599.5</v>
      </c>
      <c r="CA95" s="14">
        <v>90</v>
      </c>
      <c r="CB95" s="14">
        <f>节奏规划!J94</f>
        <v>0.01</v>
      </c>
      <c r="CC95" s="23">
        <v>1</v>
      </c>
      <c r="CD95" s="18">
        <f>INDEX($AX$6:$AX$1005,MATCH(金币产出!CA95,$AR$6:$AR$1005,1))</f>
        <v>50760000</v>
      </c>
      <c r="CE95" s="18">
        <f t="shared" si="103"/>
        <v>203040000</v>
      </c>
      <c r="CF95" s="18">
        <f t="shared" si="104"/>
        <v>710640</v>
      </c>
      <c r="CG95" s="18">
        <f t="shared" si="105"/>
        <v>406080</v>
      </c>
      <c r="CH95" s="18">
        <f t="shared" si="106"/>
        <v>507600</v>
      </c>
      <c r="CI95" s="18">
        <f t="shared" si="107"/>
        <v>203040</v>
      </c>
      <c r="CJ95" s="18">
        <f t="shared" si="108"/>
        <v>203040</v>
      </c>
      <c r="CK95" s="18">
        <f t="shared" si="109"/>
        <v>304560</v>
      </c>
      <c r="CL95" s="18">
        <f t="shared" si="110"/>
        <v>101520</v>
      </c>
      <c r="CM95" s="18">
        <f t="shared" si="111"/>
        <v>304560</v>
      </c>
      <c r="CN95" s="18">
        <f t="shared" si="112"/>
        <v>2741040</v>
      </c>
      <c r="CP95" s="18">
        <f t="shared" si="113"/>
        <v>6091200</v>
      </c>
      <c r="CQ95" s="18">
        <f t="shared" si="114"/>
        <v>1</v>
      </c>
      <c r="CR95" s="18">
        <f t="shared" si="115"/>
        <v>6091.2</v>
      </c>
      <c r="DH95" s="14">
        <v>90</v>
      </c>
      <c r="DI95" s="14">
        <f t="shared" si="116"/>
        <v>369163</v>
      </c>
      <c r="DJ95" s="18">
        <f t="shared" si="117"/>
        <v>1</v>
      </c>
      <c r="DK95" s="18">
        <f t="shared" si="118"/>
        <v>369.16</v>
      </c>
    </row>
    <row r="96" spans="1:115" ht="16.5" x14ac:dyDescent="0.2">
      <c r="AR96" s="14">
        <v>91</v>
      </c>
      <c r="AS96" s="14">
        <f t="shared" si="93"/>
        <v>90</v>
      </c>
      <c r="AT96" s="18">
        <f t="shared" si="99"/>
        <v>11750</v>
      </c>
      <c r="AU96" s="18">
        <f t="shared" si="94"/>
        <v>100</v>
      </c>
      <c r="AV96" s="18">
        <f t="shared" si="100"/>
        <v>14100</v>
      </c>
      <c r="AW96" s="18">
        <f t="shared" si="101"/>
        <v>11985</v>
      </c>
      <c r="AX96" s="18">
        <f t="shared" si="102"/>
        <v>51775200</v>
      </c>
      <c r="BM96" s="14">
        <v>450</v>
      </c>
      <c r="BN96" s="22">
        <v>1</v>
      </c>
      <c r="BO96" s="18">
        <f>INT(SUMIFS($CI$6:$CI$1005,金币产出!$CA$6:$CA$1005,"&gt;"&amp;BM95,金币产出!$CA$6:$CA$1005,"&lt;="&amp;BM96)*$BE$4*BN96/500)*500</f>
        <v>3050000</v>
      </c>
      <c r="BP96" s="18">
        <f t="shared" si="123"/>
        <v>1</v>
      </c>
      <c r="BQ96" s="18">
        <f t="shared" si="124"/>
        <v>3050</v>
      </c>
      <c r="BS96" s="14">
        <v>91</v>
      </c>
      <c r="BT96" s="14">
        <f t="shared" si="95"/>
        <v>1</v>
      </c>
      <c r="BU96" s="14">
        <f t="shared" si="96"/>
        <v>8673.5</v>
      </c>
      <c r="BV96" s="14">
        <f t="shared" si="97"/>
        <v>1</v>
      </c>
      <c r="BW96" s="14">
        <f t="shared" si="98"/>
        <v>8710</v>
      </c>
      <c r="CA96" s="14">
        <v>91</v>
      </c>
      <c r="CB96" s="14">
        <f>节奏规划!J95</f>
        <v>0.01</v>
      </c>
      <c r="CC96" s="23">
        <v>1</v>
      </c>
      <c r="CD96" s="18">
        <f>INDEX($AX$6:$AX$1005,MATCH(金币产出!CA96,$AR$6:$AR$1005,1))</f>
        <v>51775200</v>
      </c>
      <c r="CE96" s="18">
        <f t="shared" si="103"/>
        <v>207100500</v>
      </c>
      <c r="CF96" s="18">
        <f t="shared" si="104"/>
        <v>724852</v>
      </c>
      <c r="CG96" s="18">
        <f t="shared" si="105"/>
        <v>414201</v>
      </c>
      <c r="CH96" s="18">
        <f t="shared" si="106"/>
        <v>517751</v>
      </c>
      <c r="CI96" s="18">
        <f t="shared" si="107"/>
        <v>207101</v>
      </c>
      <c r="CJ96" s="18">
        <f t="shared" si="108"/>
        <v>207101</v>
      </c>
      <c r="CK96" s="18">
        <f t="shared" si="109"/>
        <v>310651</v>
      </c>
      <c r="CL96" s="18">
        <f t="shared" si="110"/>
        <v>103550</v>
      </c>
      <c r="CM96" s="18">
        <f t="shared" si="111"/>
        <v>310651</v>
      </c>
      <c r="CN96" s="18">
        <f t="shared" si="112"/>
        <v>2795858</v>
      </c>
      <c r="CP96" s="18">
        <f t="shared" si="113"/>
        <v>6213020</v>
      </c>
      <c r="CQ96" s="18">
        <f t="shared" si="114"/>
        <v>1</v>
      </c>
      <c r="CR96" s="18">
        <f t="shared" si="115"/>
        <v>6213.02</v>
      </c>
      <c r="DH96" s="14">
        <v>91</v>
      </c>
      <c r="DI96" s="14">
        <f t="shared" si="116"/>
        <v>376546</v>
      </c>
      <c r="DJ96" s="18">
        <f t="shared" si="117"/>
        <v>1</v>
      </c>
      <c r="DK96" s="18">
        <f t="shared" si="118"/>
        <v>376.55</v>
      </c>
    </row>
    <row r="97" spans="44:115" ht="16.5" x14ac:dyDescent="0.2">
      <c r="AR97" s="14">
        <v>92</v>
      </c>
      <c r="AS97" s="14">
        <f t="shared" si="93"/>
        <v>90</v>
      </c>
      <c r="AT97" s="18">
        <f t="shared" si="99"/>
        <v>11750</v>
      </c>
      <c r="AU97" s="18">
        <f t="shared" si="94"/>
        <v>100</v>
      </c>
      <c r="AV97" s="18">
        <f t="shared" si="100"/>
        <v>14100</v>
      </c>
      <c r="AW97" s="18">
        <f t="shared" si="101"/>
        <v>12220</v>
      </c>
      <c r="AX97" s="18">
        <f t="shared" si="102"/>
        <v>52790400</v>
      </c>
      <c r="BM97" s="14">
        <v>455</v>
      </c>
      <c r="BN97" s="22">
        <v>1</v>
      </c>
      <c r="BO97" s="18">
        <f>INT(SUMIFS($CI$6:$CI$1005,金币产出!$CA$6:$CA$1005,"&gt;"&amp;BM96,金币产出!$CA$6:$CA$1005,"&lt;="&amp;BM97)*$BE$4*BN97/500)*500</f>
        <v>2932500</v>
      </c>
      <c r="BP97" s="18">
        <f t="shared" si="123"/>
        <v>1</v>
      </c>
      <c r="BQ97" s="18">
        <f t="shared" si="124"/>
        <v>2932.5</v>
      </c>
      <c r="BS97" s="14">
        <v>92</v>
      </c>
      <c r="BT97" s="14">
        <f t="shared" si="95"/>
        <v>1</v>
      </c>
      <c r="BU97" s="14">
        <f t="shared" si="96"/>
        <v>8631</v>
      </c>
      <c r="BV97" s="14">
        <f t="shared" si="97"/>
        <v>1</v>
      </c>
      <c r="BW97" s="14">
        <f t="shared" si="98"/>
        <v>8704.5</v>
      </c>
      <c r="CA97" s="14">
        <v>92</v>
      </c>
      <c r="CB97" s="14">
        <f>节奏规划!J96</f>
        <v>0.01</v>
      </c>
      <c r="CC97" s="23">
        <v>1</v>
      </c>
      <c r="CD97" s="18">
        <f>INDEX($AX$6:$AX$1005,MATCH(金币产出!CA97,$AR$6:$AR$1005,1))</f>
        <v>52790400</v>
      </c>
      <c r="CE97" s="18">
        <f t="shared" si="103"/>
        <v>211161500</v>
      </c>
      <c r="CF97" s="18">
        <f t="shared" si="104"/>
        <v>739065</v>
      </c>
      <c r="CG97" s="18">
        <f t="shared" si="105"/>
        <v>422323</v>
      </c>
      <c r="CH97" s="18">
        <f t="shared" si="106"/>
        <v>527904</v>
      </c>
      <c r="CI97" s="18">
        <f t="shared" si="107"/>
        <v>211162</v>
      </c>
      <c r="CJ97" s="18">
        <f t="shared" si="108"/>
        <v>211162</v>
      </c>
      <c r="CK97" s="18">
        <f t="shared" si="109"/>
        <v>316742</v>
      </c>
      <c r="CL97" s="18">
        <f t="shared" si="110"/>
        <v>105581</v>
      </c>
      <c r="CM97" s="18">
        <f t="shared" si="111"/>
        <v>316742</v>
      </c>
      <c r="CN97" s="18">
        <f t="shared" si="112"/>
        <v>2850681</v>
      </c>
      <c r="CP97" s="18">
        <f t="shared" si="113"/>
        <v>6334840</v>
      </c>
      <c r="CQ97" s="18">
        <f t="shared" si="114"/>
        <v>1</v>
      </c>
      <c r="CR97" s="18">
        <f t="shared" si="115"/>
        <v>6334.84</v>
      </c>
      <c r="DH97" s="14">
        <v>92</v>
      </c>
      <c r="DI97" s="14">
        <f t="shared" si="116"/>
        <v>383930</v>
      </c>
      <c r="DJ97" s="18">
        <f t="shared" si="117"/>
        <v>1</v>
      </c>
      <c r="DK97" s="18">
        <f t="shared" si="118"/>
        <v>383.93</v>
      </c>
    </row>
    <row r="98" spans="44:115" ht="16.5" x14ac:dyDescent="0.2">
      <c r="AR98" s="14">
        <v>93</v>
      </c>
      <c r="AS98" s="14">
        <f t="shared" si="93"/>
        <v>90</v>
      </c>
      <c r="AT98" s="18">
        <f t="shared" si="99"/>
        <v>11750</v>
      </c>
      <c r="AU98" s="18">
        <f t="shared" si="94"/>
        <v>100</v>
      </c>
      <c r="AV98" s="18">
        <f t="shared" si="100"/>
        <v>14100</v>
      </c>
      <c r="AW98" s="18">
        <f t="shared" si="101"/>
        <v>12455</v>
      </c>
      <c r="AX98" s="18">
        <f t="shared" si="102"/>
        <v>53805600</v>
      </c>
      <c r="BM98" s="14">
        <v>460</v>
      </c>
      <c r="BN98" s="22">
        <v>1</v>
      </c>
      <c r="BO98" s="18">
        <f>INT(SUMIFS($CI$6:$CI$1005,金币产出!$CA$6:$CA$1005,"&gt;"&amp;BM97,金币产出!$CA$6:$CA$1005,"&lt;="&amp;BM98)*$BE$4*BN98/500)*500</f>
        <v>3021000</v>
      </c>
      <c r="BP98" s="18">
        <f t="shared" si="123"/>
        <v>1</v>
      </c>
      <c r="BQ98" s="18">
        <f t="shared" si="124"/>
        <v>3021</v>
      </c>
      <c r="BS98" s="14">
        <v>93</v>
      </c>
      <c r="BT98" s="14">
        <f t="shared" si="95"/>
        <v>1</v>
      </c>
      <c r="BU98" s="14">
        <f t="shared" si="96"/>
        <v>8778</v>
      </c>
      <c r="BV98" s="14">
        <f t="shared" si="97"/>
        <v>1</v>
      </c>
      <c r="BW98" s="14">
        <f t="shared" si="98"/>
        <v>8814</v>
      </c>
      <c r="CA98" s="14">
        <v>93</v>
      </c>
      <c r="CB98" s="14">
        <f>节奏规划!J97</f>
        <v>0.01</v>
      </c>
      <c r="CC98" s="23">
        <v>1</v>
      </c>
      <c r="CD98" s="18">
        <f>INDEX($AX$6:$AX$1005,MATCH(金币产出!CA98,$AR$6:$AR$1005,1))</f>
        <v>53805600</v>
      </c>
      <c r="CE98" s="18">
        <f t="shared" si="103"/>
        <v>215222000</v>
      </c>
      <c r="CF98" s="18">
        <f t="shared" si="104"/>
        <v>753277</v>
      </c>
      <c r="CG98" s="18">
        <f t="shared" si="105"/>
        <v>430444</v>
      </c>
      <c r="CH98" s="18">
        <f t="shared" si="106"/>
        <v>538055</v>
      </c>
      <c r="CI98" s="18">
        <f t="shared" si="107"/>
        <v>215222</v>
      </c>
      <c r="CJ98" s="18">
        <f t="shared" si="108"/>
        <v>215222</v>
      </c>
      <c r="CK98" s="18">
        <f t="shared" si="109"/>
        <v>322833</v>
      </c>
      <c r="CL98" s="18">
        <f t="shared" si="110"/>
        <v>107611</v>
      </c>
      <c r="CM98" s="18">
        <f t="shared" si="111"/>
        <v>322833</v>
      </c>
      <c r="CN98" s="18">
        <f t="shared" si="112"/>
        <v>2905497</v>
      </c>
      <c r="CP98" s="18">
        <f t="shared" si="113"/>
        <v>6456660</v>
      </c>
      <c r="CQ98" s="18">
        <f t="shared" si="114"/>
        <v>1</v>
      </c>
      <c r="CR98" s="18">
        <f t="shared" si="115"/>
        <v>6456.66</v>
      </c>
      <c r="DH98" s="14">
        <v>93</v>
      </c>
      <c r="DI98" s="14">
        <f t="shared" si="116"/>
        <v>391312</v>
      </c>
      <c r="DJ98" s="18">
        <f t="shared" si="117"/>
        <v>1</v>
      </c>
      <c r="DK98" s="18">
        <f t="shared" si="118"/>
        <v>391.31</v>
      </c>
    </row>
    <row r="99" spans="44:115" ht="16.5" x14ac:dyDescent="0.2">
      <c r="AR99" s="14">
        <v>94</v>
      </c>
      <c r="AS99" s="14">
        <f t="shared" si="93"/>
        <v>90</v>
      </c>
      <c r="AT99" s="18">
        <f t="shared" si="99"/>
        <v>11750</v>
      </c>
      <c r="AU99" s="18">
        <f t="shared" si="94"/>
        <v>100</v>
      </c>
      <c r="AV99" s="18">
        <f t="shared" si="100"/>
        <v>14100</v>
      </c>
      <c r="AW99" s="18">
        <f t="shared" si="101"/>
        <v>12690</v>
      </c>
      <c r="AX99" s="18">
        <f t="shared" si="102"/>
        <v>54820800</v>
      </c>
      <c r="BM99" s="14">
        <v>465</v>
      </c>
      <c r="BN99" s="22">
        <v>1</v>
      </c>
      <c r="BO99" s="18">
        <f>INT(SUMIFS($CI$6:$CI$1005,金币产出!$CA$6:$CA$1005,"&gt;"&amp;BM98,金币产出!$CA$6:$CA$1005,"&lt;="&amp;BM99)*$BE$4*BN99/500)*500</f>
        <v>3095500</v>
      </c>
      <c r="BP99" s="18">
        <f t="shared" si="123"/>
        <v>1</v>
      </c>
      <c r="BQ99" s="18">
        <f t="shared" si="124"/>
        <v>3095.5</v>
      </c>
      <c r="BS99" s="14">
        <v>94</v>
      </c>
      <c r="BT99" s="14">
        <f t="shared" si="95"/>
        <v>1</v>
      </c>
      <c r="BU99" s="14">
        <f t="shared" si="96"/>
        <v>8736.5</v>
      </c>
      <c r="BV99" s="14">
        <f t="shared" si="97"/>
        <v>1</v>
      </c>
      <c r="BW99" s="14">
        <f t="shared" si="98"/>
        <v>8809.5</v>
      </c>
      <c r="CA99" s="14">
        <v>94</v>
      </c>
      <c r="CB99" s="14">
        <f>节奏规划!J98</f>
        <v>0.01</v>
      </c>
      <c r="CC99" s="23">
        <v>1</v>
      </c>
      <c r="CD99" s="18">
        <f>INDEX($AX$6:$AX$1005,MATCH(金币产出!CA99,$AR$6:$AR$1005,1))</f>
        <v>54820800</v>
      </c>
      <c r="CE99" s="18">
        <f t="shared" si="103"/>
        <v>219283000</v>
      </c>
      <c r="CF99" s="18">
        <f t="shared" si="104"/>
        <v>767491</v>
      </c>
      <c r="CG99" s="18">
        <f t="shared" si="105"/>
        <v>438566</v>
      </c>
      <c r="CH99" s="18">
        <f t="shared" si="106"/>
        <v>548208</v>
      </c>
      <c r="CI99" s="18">
        <f t="shared" si="107"/>
        <v>219283</v>
      </c>
      <c r="CJ99" s="18">
        <f t="shared" si="108"/>
        <v>219283</v>
      </c>
      <c r="CK99" s="18">
        <f t="shared" si="109"/>
        <v>328925</v>
      </c>
      <c r="CL99" s="18">
        <f t="shared" si="110"/>
        <v>109642</v>
      </c>
      <c r="CM99" s="18">
        <f t="shared" si="111"/>
        <v>328925</v>
      </c>
      <c r="CN99" s="18">
        <f t="shared" si="112"/>
        <v>2960323</v>
      </c>
      <c r="CP99" s="18">
        <f t="shared" si="113"/>
        <v>6578500</v>
      </c>
      <c r="CQ99" s="18">
        <f t="shared" si="114"/>
        <v>1</v>
      </c>
      <c r="CR99" s="18">
        <f t="shared" si="115"/>
        <v>6578.5</v>
      </c>
      <c r="DH99" s="14">
        <v>94</v>
      </c>
      <c r="DI99" s="14">
        <f t="shared" si="116"/>
        <v>398696</v>
      </c>
      <c r="DJ99" s="18">
        <f t="shared" si="117"/>
        <v>1</v>
      </c>
      <c r="DK99" s="18">
        <f t="shared" si="118"/>
        <v>398.7</v>
      </c>
    </row>
    <row r="100" spans="44:115" ht="16.5" x14ac:dyDescent="0.2">
      <c r="AR100" s="14">
        <v>95</v>
      </c>
      <c r="AS100" s="14">
        <f t="shared" si="93"/>
        <v>90</v>
      </c>
      <c r="AT100" s="18">
        <f t="shared" si="99"/>
        <v>11750</v>
      </c>
      <c r="AU100" s="18">
        <f t="shared" si="94"/>
        <v>100</v>
      </c>
      <c r="AV100" s="18">
        <f t="shared" si="100"/>
        <v>14100</v>
      </c>
      <c r="AW100" s="18">
        <f t="shared" si="101"/>
        <v>12925</v>
      </c>
      <c r="AX100" s="18">
        <f t="shared" si="102"/>
        <v>55836000</v>
      </c>
      <c r="BM100" s="14">
        <v>470</v>
      </c>
      <c r="BN100" s="22">
        <v>1</v>
      </c>
      <c r="BO100" s="18">
        <f>INT(SUMIFS($CI$6:$CI$1005,金币产出!$CA$6:$CA$1005,"&gt;"&amp;BM99,金币产出!$CA$6:$CA$1005,"&lt;="&amp;BM100)*$BE$4*BN100/500)*500</f>
        <v>3161000</v>
      </c>
      <c r="BP100" s="18">
        <f t="shared" si="123"/>
        <v>1</v>
      </c>
      <c r="BQ100" s="18">
        <f t="shared" si="124"/>
        <v>3161</v>
      </c>
      <c r="BS100" s="14">
        <v>95</v>
      </c>
      <c r="BT100" s="14">
        <f t="shared" si="95"/>
        <v>1</v>
      </c>
      <c r="BU100" s="14">
        <f t="shared" si="96"/>
        <v>8882.5</v>
      </c>
      <c r="BV100" s="14">
        <f t="shared" si="97"/>
        <v>1</v>
      </c>
      <c r="BW100" s="14">
        <f t="shared" si="98"/>
        <v>8918.5</v>
      </c>
      <c r="CA100" s="14">
        <v>95</v>
      </c>
      <c r="CB100" s="14">
        <f>节奏规划!J99</f>
        <v>0.01</v>
      </c>
      <c r="CC100" s="23">
        <v>1</v>
      </c>
      <c r="CD100" s="18">
        <f>INDEX($AX$6:$AX$1005,MATCH(金币产出!CA100,$AR$6:$AR$1005,1))</f>
        <v>55836000</v>
      </c>
      <c r="CE100" s="18">
        <f t="shared" si="103"/>
        <v>223344000</v>
      </c>
      <c r="CF100" s="18">
        <f t="shared" si="104"/>
        <v>781704</v>
      </c>
      <c r="CG100" s="18">
        <f t="shared" si="105"/>
        <v>446688</v>
      </c>
      <c r="CH100" s="18">
        <f t="shared" si="106"/>
        <v>558360</v>
      </c>
      <c r="CI100" s="18">
        <f t="shared" si="107"/>
        <v>223344</v>
      </c>
      <c r="CJ100" s="18">
        <f t="shared" si="108"/>
        <v>223344</v>
      </c>
      <c r="CK100" s="18">
        <f t="shared" si="109"/>
        <v>335016</v>
      </c>
      <c r="CL100" s="18">
        <f t="shared" si="110"/>
        <v>111672</v>
      </c>
      <c r="CM100" s="18">
        <f t="shared" si="111"/>
        <v>335016</v>
      </c>
      <c r="CN100" s="18">
        <f t="shared" si="112"/>
        <v>3015144</v>
      </c>
      <c r="CP100" s="18">
        <f t="shared" si="113"/>
        <v>6700320</v>
      </c>
      <c r="CQ100" s="18">
        <f t="shared" si="114"/>
        <v>1</v>
      </c>
      <c r="CR100" s="18">
        <f t="shared" si="115"/>
        <v>6700.32</v>
      </c>
      <c r="DH100" s="14">
        <v>95</v>
      </c>
      <c r="DI100" s="14">
        <f t="shared" si="116"/>
        <v>406080</v>
      </c>
      <c r="DJ100" s="18">
        <f t="shared" si="117"/>
        <v>1</v>
      </c>
      <c r="DK100" s="18">
        <f t="shared" si="118"/>
        <v>406.08</v>
      </c>
    </row>
    <row r="101" spans="44:115" ht="16.5" x14ac:dyDescent="0.2">
      <c r="AR101" s="14">
        <v>96</v>
      </c>
      <c r="AS101" s="14">
        <f t="shared" si="93"/>
        <v>90</v>
      </c>
      <c r="AT101" s="18">
        <f t="shared" si="99"/>
        <v>11750</v>
      </c>
      <c r="AU101" s="18">
        <f t="shared" si="94"/>
        <v>100</v>
      </c>
      <c r="AV101" s="18">
        <f t="shared" si="100"/>
        <v>14100</v>
      </c>
      <c r="AW101" s="18">
        <f t="shared" si="101"/>
        <v>13160</v>
      </c>
      <c r="AX101" s="18">
        <f t="shared" si="102"/>
        <v>56851200</v>
      </c>
      <c r="BM101" s="14">
        <v>475</v>
      </c>
      <c r="BN101" s="22">
        <v>1</v>
      </c>
      <c r="BO101" s="18">
        <f>INT(SUMIFS($CI$6:$CI$1005,金币产出!$CA$6:$CA$1005,"&gt;"&amp;BM100,金币产出!$CA$6:$CA$1005,"&lt;="&amp;BM101)*$BE$4*BN101/500)*500</f>
        <v>3227000</v>
      </c>
      <c r="BP101" s="18">
        <f t="shared" si="123"/>
        <v>1</v>
      </c>
      <c r="BQ101" s="18">
        <f t="shared" si="124"/>
        <v>3227</v>
      </c>
      <c r="BS101" s="14">
        <v>96</v>
      </c>
      <c r="BT101" s="14">
        <f t="shared" si="95"/>
        <v>1</v>
      </c>
      <c r="BU101" s="14">
        <f t="shared" si="96"/>
        <v>8842</v>
      </c>
      <c r="BV101" s="14">
        <f t="shared" si="97"/>
        <v>1</v>
      </c>
      <c r="BW101" s="14">
        <f t="shared" si="98"/>
        <v>8914.5</v>
      </c>
      <c r="CA101" s="14">
        <v>96</v>
      </c>
      <c r="CB101" s="14">
        <f>节奏规划!J100</f>
        <v>0.01</v>
      </c>
      <c r="CC101" s="23">
        <v>1</v>
      </c>
      <c r="CD101" s="18">
        <f>INDEX($AX$6:$AX$1005,MATCH(金币产出!CA101,$AR$6:$AR$1005,1))</f>
        <v>56851200</v>
      </c>
      <c r="CE101" s="18">
        <f t="shared" si="103"/>
        <v>227404500</v>
      </c>
      <c r="CF101" s="18">
        <f t="shared" si="104"/>
        <v>795916</v>
      </c>
      <c r="CG101" s="18">
        <f t="shared" si="105"/>
        <v>454809</v>
      </c>
      <c r="CH101" s="18">
        <f t="shared" si="106"/>
        <v>568511</v>
      </c>
      <c r="CI101" s="18">
        <f t="shared" si="107"/>
        <v>227405</v>
      </c>
      <c r="CJ101" s="18">
        <f t="shared" si="108"/>
        <v>227405</v>
      </c>
      <c r="CK101" s="18">
        <f t="shared" si="109"/>
        <v>341107</v>
      </c>
      <c r="CL101" s="18">
        <f t="shared" si="110"/>
        <v>113702</v>
      </c>
      <c r="CM101" s="18">
        <f t="shared" si="111"/>
        <v>341107</v>
      </c>
      <c r="CN101" s="18">
        <f t="shared" si="112"/>
        <v>3069962</v>
      </c>
      <c r="CP101" s="18">
        <f t="shared" si="113"/>
        <v>6822140</v>
      </c>
      <c r="CQ101" s="18">
        <f t="shared" si="114"/>
        <v>1</v>
      </c>
      <c r="CR101" s="18">
        <f t="shared" si="115"/>
        <v>6822.14</v>
      </c>
      <c r="DH101" s="14">
        <v>96</v>
      </c>
      <c r="DI101" s="14">
        <f t="shared" si="116"/>
        <v>413462</v>
      </c>
      <c r="DJ101" s="18">
        <f t="shared" si="117"/>
        <v>1</v>
      </c>
      <c r="DK101" s="18">
        <f t="shared" si="118"/>
        <v>413.46</v>
      </c>
    </row>
    <row r="102" spans="44:115" ht="16.5" x14ac:dyDescent="0.2">
      <c r="AR102" s="14">
        <v>97</v>
      </c>
      <c r="AS102" s="14">
        <f t="shared" si="93"/>
        <v>90</v>
      </c>
      <c r="AT102" s="18">
        <f t="shared" si="99"/>
        <v>11750</v>
      </c>
      <c r="AU102" s="18">
        <f t="shared" si="94"/>
        <v>100</v>
      </c>
      <c r="AV102" s="18">
        <f t="shared" si="100"/>
        <v>14100</v>
      </c>
      <c r="AW102" s="18">
        <f t="shared" si="101"/>
        <v>13395</v>
      </c>
      <c r="AX102" s="18">
        <f t="shared" si="102"/>
        <v>57866400</v>
      </c>
      <c r="BM102" s="14">
        <v>480</v>
      </c>
      <c r="BN102" s="22">
        <v>1</v>
      </c>
      <c r="BO102" s="18">
        <f>INT(SUMIFS($CI$6:$CI$1005,金币产出!$CA$6:$CA$1005,"&gt;"&amp;BM101,金币产出!$CA$6:$CA$1005,"&lt;="&amp;BM102)*$BE$4*BN102/500)*500</f>
        <v>3292500</v>
      </c>
      <c r="BP102" s="18">
        <f t="shared" si="123"/>
        <v>1</v>
      </c>
      <c r="BQ102" s="18">
        <f t="shared" si="124"/>
        <v>3292.5</v>
      </c>
      <c r="BS102" s="14">
        <v>97</v>
      </c>
      <c r="BT102" s="14">
        <f t="shared" si="95"/>
        <v>1</v>
      </c>
      <c r="BU102" s="14">
        <f t="shared" si="96"/>
        <v>8987.5</v>
      </c>
      <c r="BV102" s="14">
        <f t="shared" si="97"/>
        <v>1</v>
      </c>
      <c r="BW102" s="14">
        <f t="shared" si="98"/>
        <v>9023.5</v>
      </c>
      <c r="CA102" s="14">
        <v>97</v>
      </c>
      <c r="CB102" s="14">
        <f>节奏规划!J101</f>
        <v>0.01</v>
      </c>
      <c r="CC102" s="23">
        <v>1</v>
      </c>
      <c r="CD102" s="18">
        <f>INDEX($AX$6:$AX$1005,MATCH(金币产出!CA102,$AR$6:$AR$1005,1))</f>
        <v>57866400</v>
      </c>
      <c r="CE102" s="18">
        <f t="shared" si="103"/>
        <v>231465500</v>
      </c>
      <c r="CF102" s="18">
        <f t="shared" si="104"/>
        <v>810129</v>
      </c>
      <c r="CG102" s="18">
        <f t="shared" si="105"/>
        <v>462931</v>
      </c>
      <c r="CH102" s="18">
        <f t="shared" si="106"/>
        <v>578664</v>
      </c>
      <c r="CI102" s="18">
        <f t="shared" si="107"/>
        <v>231466</v>
      </c>
      <c r="CJ102" s="18">
        <f t="shared" si="108"/>
        <v>231466</v>
      </c>
      <c r="CK102" s="18">
        <f t="shared" si="109"/>
        <v>347198</v>
      </c>
      <c r="CL102" s="18">
        <f t="shared" si="110"/>
        <v>115733</v>
      </c>
      <c r="CM102" s="18">
        <f t="shared" si="111"/>
        <v>347198</v>
      </c>
      <c r="CN102" s="18">
        <f t="shared" si="112"/>
        <v>3124785</v>
      </c>
      <c r="CP102" s="18">
        <f t="shared" si="113"/>
        <v>6943960</v>
      </c>
      <c r="CQ102" s="18">
        <f t="shared" si="114"/>
        <v>1</v>
      </c>
      <c r="CR102" s="18">
        <f t="shared" si="115"/>
        <v>6943.96</v>
      </c>
      <c r="DH102" s="14">
        <v>97</v>
      </c>
      <c r="DI102" s="14">
        <f t="shared" si="116"/>
        <v>420846</v>
      </c>
      <c r="DJ102" s="18">
        <f t="shared" si="117"/>
        <v>1</v>
      </c>
      <c r="DK102" s="18">
        <f t="shared" si="118"/>
        <v>420.85</v>
      </c>
    </row>
    <row r="103" spans="44:115" ht="16.5" x14ac:dyDescent="0.2">
      <c r="AR103" s="14">
        <v>98</v>
      </c>
      <c r="AS103" s="14">
        <f t="shared" si="93"/>
        <v>90</v>
      </c>
      <c r="AT103" s="18">
        <f t="shared" si="99"/>
        <v>11750</v>
      </c>
      <c r="AU103" s="18">
        <f t="shared" si="94"/>
        <v>100</v>
      </c>
      <c r="AV103" s="18">
        <f t="shared" si="100"/>
        <v>14100</v>
      </c>
      <c r="AW103" s="18">
        <f t="shared" si="101"/>
        <v>13630</v>
      </c>
      <c r="AX103" s="18">
        <f t="shared" si="102"/>
        <v>58881600</v>
      </c>
      <c r="BM103" s="14">
        <v>485</v>
      </c>
      <c r="BN103" s="22">
        <v>1</v>
      </c>
      <c r="BO103" s="18">
        <f>INT(SUMIFS($CI$6:$CI$1005,金币产出!$CA$6:$CA$1005,"&gt;"&amp;BM102,金币产出!$CA$6:$CA$1005,"&lt;="&amp;BM103)*$BE$4*BN103/500)*500</f>
        <v>3355500</v>
      </c>
      <c r="BP103" s="18">
        <f t="shared" si="123"/>
        <v>1</v>
      </c>
      <c r="BQ103" s="18">
        <f t="shared" si="124"/>
        <v>3355.5</v>
      </c>
      <c r="BS103" s="14">
        <v>98</v>
      </c>
      <c r="BT103" s="14">
        <f t="shared" si="95"/>
        <v>1</v>
      </c>
      <c r="BU103" s="14">
        <f t="shared" si="96"/>
        <v>8964.5</v>
      </c>
      <c r="BV103" s="14">
        <f t="shared" si="97"/>
        <v>1</v>
      </c>
      <c r="BW103" s="14">
        <f t="shared" si="98"/>
        <v>9064.5</v>
      </c>
      <c r="CA103" s="14">
        <v>98</v>
      </c>
      <c r="CB103" s="14">
        <f>节奏规划!J102</f>
        <v>0.01</v>
      </c>
      <c r="CC103" s="23">
        <v>1</v>
      </c>
      <c r="CD103" s="18">
        <f>INDEX($AX$6:$AX$1005,MATCH(金币产出!CA103,$AR$6:$AR$1005,1))</f>
        <v>58881600</v>
      </c>
      <c r="CE103" s="18">
        <f t="shared" si="103"/>
        <v>235526000</v>
      </c>
      <c r="CF103" s="18">
        <f t="shared" si="104"/>
        <v>824341</v>
      </c>
      <c r="CG103" s="18">
        <f t="shared" si="105"/>
        <v>471052</v>
      </c>
      <c r="CH103" s="18">
        <f t="shared" si="106"/>
        <v>588815</v>
      </c>
      <c r="CI103" s="18">
        <f t="shared" si="107"/>
        <v>235526</v>
      </c>
      <c r="CJ103" s="18">
        <f t="shared" si="108"/>
        <v>235526</v>
      </c>
      <c r="CK103" s="18">
        <f t="shared" si="109"/>
        <v>353289</v>
      </c>
      <c r="CL103" s="18">
        <f t="shared" si="110"/>
        <v>117763</v>
      </c>
      <c r="CM103" s="18">
        <f t="shared" si="111"/>
        <v>353289</v>
      </c>
      <c r="CN103" s="18">
        <f t="shared" si="112"/>
        <v>3179601</v>
      </c>
      <c r="CP103" s="18">
        <f t="shared" si="113"/>
        <v>7065780</v>
      </c>
      <c r="CQ103" s="18">
        <f t="shared" si="114"/>
        <v>1</v>
      </c>
      <c r="CR103" s="18">
        <f t="shared" si="115"/>
        <v>7065.78</v>
      </c>
      <c r="DH103" s="14">
        <v>98</v>
      </c>
      <c r="DI103" s="14">
        <f t="shared" si="116"/>
        <v>428229</v>
      </c>
      <c r="DJ103" s="18">
        <f t="shared" si="117"/>
        <v>1</v>
      </c>
      <c r="DK103" s="18">
        <f t="shared" si="118"/>
        <v>428.23</v>
      </c>
    </row>
    <row r="104" spans="44:115" ht="16.5" x14ac:dyDescent="0.2">
      <c r="AR104" s="14">
        <v>99</v>
      </c>
      <c r="AS104" s="14">
        <f t="shared" si="93"/>
        <v>90</v>
      </c>
      <c r="AT104" s="18">
        <f t="shared" si="99"/>
        <v>11750</v>
      </c>
      <c r="AU104" s="18">
        <f t="shared" si="94"/>
        <v>100</v>
      </c>
      <c r="AV104" s="18">
        <f t="shared" si="100"/>
        <v>14100</v>
      </c>
      <c r="AW104" s="18">
        <f t="shared" si="101"/>
        <v>13865</v>
      </c>
      <c r="AX104" s="18">
        <f t="shared" si="102"/>
        <v>59896800</v>
      </c>
      <c r="BM104" s="14">
        <v>490</v>
      </c>
      <c r="BN104" s="22">
        <v>1</v>
      </c>
      <c r="BO104" s="18">
        <f>INT(SUMIFS($CI$6:$CI$1005,金币产出!$CA$6:$CA$1005,"&gt;"&amp;BM103,金币产出!$CA$6:$CA$1005,"&lt;="&amp;BM104)*$BE$4*BN104/500)*500</f>
        <v>3363500</v>
      </c>
      <c r="BP104" s="18">
        <f t="shared" si="123"/>
        <v>1</v>
      </c>
      <c r="BQ104" s="18">
        <f t="shared" si="124"/>
        <v>3363.5</v>
      </c>
      <c r="BS104" s="14">
        <v>99</v>
      </c>
      <c r="BT104" s="14">
        <f t="shared" si="95"/>
        <v>1</v>
      </c>
      <c r="BU104" s="14">
        <f t="shared" si="96"/>
        <v>9182.5</v>
      </c>
      <c r="BV104" s="14">
        <f t="shared" si="97"/>
        <v>1</v>
      </c>
      <c r="BW104" s="14">
        <f t="shared" si="98"/>
        <v>9275</v>
      </c>
      <c r="CA104" s="14">
        <v>99</v>
      </c>
      <c r="CB104" s="14">
        <f>节奏规划!J103</f>
        <v>0.01</v>
      </c>
      <c r="CC104" s="23">
        <v>1</v>
      </c>
      <c r="CD104" s="18">
        <f>INDEX($AX$6:$AX$1005,MATCH(金币产出!CA104,$AR$6:$AR$1005,1))</f>
        <v>59896800</v>
      </c>
      <c r="CE104" s="18">
        <f t="shared" si="103"/>
        <v>239587000</v>
      </c>
      <c r="CF104" s="18">
        <f t="shared" si="104"/>
        <v>838555</v>
      </c>
      <c r="CG104" s="18">
        <f t="shared" si="105"/>
        <v>479174</v>
      </c>
      <c r="CH104" s="18">
        <f t="shared" si="106"/>
        <v>598968</v>
      </c>
      <c r="CI104" s="18">
        <f t="shared" si="107"/>
        <v>239587</v>
      </c>
      <c r="CJ104" s="18">
        <f t="shared" si="108"/>
        <v>239587</v>
      </c>
      <c r="CK104" s="18">
        <f t="shared" si="109"/>
        <v>359381</v>
      </c>
      <c r="CL104" s="18">
        <f t="shared" si="110"/>
        <v>119794</v>
      </c>
      <c r="CM104" s="18">
        <f t="shared" si="111"/>
        <v>359381</v>
      </c>
      <c r="CN104" s="18">
        <f t="shared" si="112"/>
        <v>3234427</v>
      </c>
      <c r="CP104" s="18">
        <f t="shared" si="113"/>
        <v>7187620</v>
      </c>
      <c r="CQ104" s="18">
        <f t="shared" si="114"/>
        <v>1</v>
      </c>
      <c r="CR104" s="18">
        <f t="shared" si="115"/>
        <v>7187.62</v>
      </c>
      <c r="DH104" s="14">
        <v>99</v>
      </c>
      <c r="DI104" s="14">
        <f t="shared" si="116"/>
        <v>435612</v>
      </c>
      <c r="DJ104" s="18">
        <f t="shared" si="117"/>
        <v>1</v>
      </c>
      <c r="DK104" s="18">
        <f t="shared" si="118"/>
        <v>435.61</v>
      </c>
    </row>
    <row r="105" spans="44:115" ht="16.5" x14ac:dyDescent="0.2">
      <c r="AR105" s="14">
        <v>100</v>
      </c>
      <c r="AS105" s="14">
        <f t="shared" si="93"/>
        <v>100</v>
      </c>
      <c r="AT105" s="18">
        <f t="shared" si="99"/>
        <v>14100</v>
      </c>
      <c r="AU105" s="18">
        <f t="shared" si="94"/>
        <v>110</v>
      </c>
      <c r="AV105" s="18">
        <f t="shared" si="100"/>
        <v>17850</v>
      </c>
      <c r="AW105" s="18">
        <f t="shared" si="101"/>
        <v>14100</v>
      </c>
      <c r="AX105" s="18">
        <f t="shared" si="102"/>
        <v>60912000</v>
      </c>
      <c r="BM105" s="14">
        <v>495</v>
      </c>
      <c r="BN105" s="22">
        <v>1</v>
      </c>
      <c r="BO105" s="18">
        <f>INT(SUMIFS($CI$6:$CI$1005,金币产出!$CA$6:$CA$1005,"&gt;"&amp;BM104,金币产出!$CA$6:$CA$1005,"&lt;="&amp;BM105)*$BE$4*BN105/500)*500</f>
        <v>3210000</v>
      </c>
      <c r="BP105" s="18">
        <f t="shared" si="123"/>
        <v>1</v>
      </c>
      <c r="BQ105" s="18">
        <f t="shared" si="124"/>
        <v>3210</v>
      </c>
      <c r="BS105" s="14">
        <v>100</v>
      </c>
      <c r="BT105" s="14">
        <f t="shared" si="95"/>
        <v>1</v>
      </c>
      <c r="BU105" s="14">
        <f t="shared" si="96"/>
        <v>9288</v>
      </c>
      <c r="BV105" s="14">
        <f t="shared" si="97"/>
        <v>1</v>
      </c>
      <c r="BW105" s="14">
        <f t="shared" si="98"/>
        <v>9473</v>
      </c>
      <c r="CA105" s="14">
        <v>100</v>
      </c>
      <c r="CB105" s="14">
        <f>节奏规划!J104</f>
        <v>6.6666666666666671E-3</v>
      </c>
      <c r="CC105" s="23">
        <v>1</v>
      </c>
      <c r="CD105" s="18">
        <f>INDEX($AX$6:$AX$1005,MATCH(金币产出!CA105,$AR$6:$AR$1005,1))</f>
        <v>60912000</v>
      </c>
      <c r="CE105" s="18">
        <f t="shared" si="103"/>
        <v>243648000</v>
      </c>
      <c r="CF105" s="18">
        <f t="shared" si="104"/>
        <v>568512</v>
      </c>
      <c r="CG105" s="18">
        <f t="shared" si="105"/>
        <v>324864</v>
      </c>
      <c r="CH105" s="18">
        <f t="shared" si="106"/>
        <v>406080</v>
      </c>
      <c r="CI105" s="18">
        <f t="shared" si="107"/>
        <v>162432</v>
      </c>
      <c r="CJ105" s="18">
        <f t="shared" si="108"/>
        <v>162432</v>
      </c>
      <c r="CK105" s="18">
        <f t="shared" si="109"/>
        <v>243648</v>
      </c>
      <c r="CL105" s="18">
        <f t="shared" si="110"/>
        <v>81216</v>
      </c>
      <c r="CM105" s="18">
        <f t="shared" si="111"/>
        <v>243648</v>
      </c>
      <c r="CN105" s="18">
        <f t="shared" si="112"/>
        <v>2192832</v>
      </c>
      <c r="CP105" s="18">
        <f t="shared" si="113"/>
        <v>7309440</v>
      </c>
      <c r="CQ105" s="18">
        <f t="shared" si="114"/>
        <v>1</v>
      </c>
      <c r="CR105" s="18">
        <f t="shared" si="115"/>
        <v>7309.44</v>
      </c>
      <c r="DH105" s="14">
        <v>100</v>
      </c>
      <c r="DI105" s="14">
        <f t="shared" si="116"/>
        <v>442996</v>
      </c>
      <c r="DJ105" s="18">
        <f t="shared" si="117"/>
        <v>1</v>
      </c>
      <c r="DK105" s="18">
        <f t="shared" si="118"/>
        <v>443</v>
      </c>
    </row>
    <row r="106" spans="44:115" ht="16.5" x14ac:dyDescent="0.2">
      <c r="AR106" s="14">
        <v>101</v>
      </c>
      <c r="AS106" s="14">
        <f t="shared" si="93"/>
        <v>100</v>
      </c>
      <c r="AT106" s="18">
        <f t="shared" si="99"/>
        <v>14100</v>
      </c>
      <c r="AU106" s="18">
        <f t="shared" si="94"/>
        <v>110</v>
      </c>
      <c r="AV106" s="18">
        <f t="shared" si="100"/>
        <v>17850</v>
      </c>
      <c r="AW106" s="18">
        <f t="shared" si="101"/>
        <v>14475</v>
      </c>
      <c r="AX106" s="18">
        <f t="shared" si="102"/>
        <v>62532000</v>
      </c>
      <c r="BM106" s="14">
        <v>500</v>
      </c>
      <c r="BN106" s="22">
        <v>1</v>
      </c>
      <c r="BO106" s="18">
        <f>INT(SUMIFS($CI$6:$CI$1005,金币产出!$CA$6:$CA$1005,"&gt;"&amp;BM105,金币产出!$CA$6:$CA$1005,"&lt;="&amp;BM106)*$BE$4*BN106/500)*500</f>
        <v>3266500</v>
      </c>
      <c r="BP106" s="18">
        <f t="shared" si="123"/>
        <v>1</v>
      </c>
      <c r="BQ106" s="18">
        <f t="shared" si="124"/>
        <v>3266.5</v>
      </c>
      <c r="CA106" s="14">
        <v>101</v>
      </c>
      <c r="CB106" s="14">
        <f>节奏规划!J105</f>
        <v>6.6666666666666671E-3</v>
      </c>
      <c r="CC106" s="23">
        <v>1</v>
      </c>
      <c r="CD106" s="18">
        <f>INDEX($AX$6:$AX$1005,MATCH(金币产出!CA106,$AR$6:$AR$1005,1))</f>
        <v>62532000</v>
      </c>
      <c r="CE106" s="18">
        <f t="shared" si="103"/>
        <v>250128000</v>
      </c>
      <c r="CF106" s="18">
        <f t="shared" si="104"/>
        <v>583632</v>
      </c>
      <c r="CG106" s="18">
        <f t="shared" si="105"/>
        <v>333504</v>
      </c>
      <c r="CH106" s="18">
        <f t="shared" si="106"/>
        <v>416880</v>
      </c>
      <c r="CI106" s="18">
        <f t="shared" si="107"/>
        <v>166752</v>
      </c>
      <c r="CJ106" s="18">
        <f t="shared" si="108"/>
        <v>166752</v>
      </c>
      <c r="CK106" s="18">
        <f t="shared" si="109"/>
        <v>250128</v>
      </c>
      <c r="CL106" s="18">
        <f t="shared" si="110"/>
        <v>83376</v>
      </c>
      <c r="CM106" s="18">
        <f t="shared" si="111"/>
        <v>250128</v>
      </c>
      <c r="CN106" s="18">
        <f t="shared" si="112"/>
        <v>2251152</v>
      </c>
      <c r="CP106" s="18">
        <f t="shared" si="113"/>
        <v>7503840</v>
      </c>
      <c r="CQ106" s="18">
        <f t="shared" si="114"/>
        <v>1</v>
      </c>
      <c r="CR106" s="18">
        <f t="shared" si="115"/>
        <v>7503.84</v>
      </c>
      <c r="DH106" s="14">
        <v>101</v>
      </c>
      <c r="DI106" s="14">
        <f t="shared" si="116"/>
        <v>454778</v>
      </c>
      <c r="DJ106" s="18">
        <f t="shared" si="117"/>
        <v>1</v>
      </c>
      <c r="DK106" s="18">
        <f t="shared" si="118"/>
        <v>454.78</v>
      </c>
    </row>
    <row r="107" spans="44:115" ht="16.5" x14ac:dyDescent="0.2">
      <c r="AR107" s="14">
        <v>102</v>
      </c>
      <c r="AS107" s="14">
        <f t="shared" si="93"/>
        <v>100</v>
      </c>
      <c r="AT107" s="18">
        <f t="shared" si="99"/>
        <v>14100</v>
      </c>
      <c r="AU107" s="18">
        <f t="shared" si="94"/>
        <v>110</v>
      </c>
      <c r="AV107" s="18">
        <f t="shared" si="100"/>
        <v>17850</v>
      </c>
      <c r="AW107" s="18">
        <f t="shared" si="101"/>
        <v>14850</v>
      </c>
      <c r="AX107" s="18">
        <f t="shared" si="102"/>
        <v>64152000</v>
      </c>
      <c r="BM107" s="14">
        <v>505</v>
      </c>
      <c r="BN107" s="22">
        <v>1</v>
      </c>
      <c r="BO107" s="18">
        <f>INT(SUMIFS($CI$6:$CI$1005,金币产出!$CA$6:$CA$1005,"&gt;"&amp;BM106,金币产出!$CA$6:$CA$1005,"&lt;="&amp;BM107)*$BE$4*BN107/500)*500</f>
        <v>3341500</v>
      </c>
      <c r="BP107" s="18">
        <f t="shared" si="123"/>
        <v>1</v>
      </c>
      <c r="BQ107" s="18">
        <f t="shared" si="124"/>
        <v>3341.5</v>
      </c>
      <c r="CA107" s="14">
        <v>102</v>
      </c>
      <c r="CB107" s="14" t="e">
        <f>节奏规划!#REF!</f>
        <v>#REF!</v>
      </c>
      <c r="CC107" s="23">
        <v>1</v>
      </c>
      <c r="CD107" s="18">
        <f>INDEX($AX$6:$AX$1005,MATCH(金币产出!CA107,$AR$6:$AR$1005,1))</f>
        <v>64152000</v>
      </c>
      <c r="CE107" s="18">
        <f t="shared" si="103"/>
        <v>256608000</v>
      </c>
      <c r="CF107" s="18" t="e">
        <f t="shared" si="104"/>
        <v>#REF!</v>
      </c>
      <c r="CG107" s="18" t="e">
        <f t="shared" si="105"/>
        <v>#REF!</v>
      </c>
      <c r="CH107" s="18" t="e">
        <f t="shared" si="106"/>
        <v>#REF!</v>
      </c>
      <c r="CI107" s="18" t="e">
        <f t="shared" si="107"/>
        <v>#REF!</v>
      </c>
      <c r="CJ107" s="18" t="e">
        <f t="shared" si="108"/>
        <v>#REF!</v>
      </c>
      <c r="CK107" s="18" t="e">
        <f t="shared" si="109"/>
        <v>#REF!</v>
      </c>
      <c r="CL107" s="18" t="e">
        <f t="shared" si="110"/>
        <v>#REF!</v>
      </c>
      <c r="CM107" s="18" t="e">
        <f t="shared" si="111"/>
        <v>#REF!</v>
      </c>
      <c r="CN107" s="18" t="e">
        <f t="shared" si="112"/>
        <v>#REF!</v>
      </c>
      <c r="CP107" s="18" t="e">
        <f t="shared" si="113"/>
        <v>#REF!</v>
      </c>
      <c r="CQ107" s="18" t="e">
        <f t="shared" si="114"/>
        <v>#REF!</v>
      </c>
      <c r="CR107" s="18" t="e">
        <f t="shared" si="115"/>
        <v>#REF!</v>
      </c>
      <c r="DH107" s="14">
        <v>102</v>
      </c>
      <c r="DI107" s="14" t="e">
        <f t="shared" si="116"/>
        <v>#REF!</v>
      </c>
      <c r="DJ107" s="18" t="e">
        <f t="shared" si="117"/>
        <v>#REF!</v>
      </c>
      <c r="DK107" s="18" t="e">
        <f t="shared" si="118"/>
        <v>#REF!</v>
      </c>
    </row>
    <row r="108" spans="44:115" ht="16.5" x14ac:dyDescent="0.2">
      <c r="AR108" s="14">
        <v>103</v>
      </c>
      <c r="AS108" s="14">
        <f t="shared" si="93"/>
        <v>100</v>
      </c>
      <c r="AT108" s="18">
        <f t="shared" si="99"/>
        <v>14100</v>
      </c>
      <c r="AU108" s="18">
        <f t="shared" si="94"/>
        <v>110</v>
      </c>
      <c r="AV108" s="18">
        <f t="shared" si="100"/>
        <v>17850</v>
      </c>
      <c r="AW108" s="18">
        <f t="shared" si="101"/>
        <v>15225</v>
      </c>
      <c r="AX108" s="18">
        <f t="shared" si="102"/>
        <v>65772000</v>
      </c>
      <c r="BM108" s="14">
        <v>510</v>
      </c>
      <c r="BN108" s="22">
        <v>1</v>
      </c>
      <c r="BO108" s="18">
        <f>INT(SUMIFS($CI$6:$CI$1005,金币产出!$CA$6:$CA$1005,"&gt;"&amp;BM107,金币产出!$CA$6:$CA$1005,"&lt;="&amp;BM108)*$BE$4*BN108/500)*500</f>
        <v>3428000</v>
      </c>
      <c r="BP108" s="18">
        <f t="shared" si="123"/>
        <v>1</v>
      </c>
      <c r="BQ108" s="18">
        <f t="shared" si="124"/>
        <v>3428</v>
      </c>
      <c r="CA108" s="14">
        <v>103</v>
      </c>
      <c r="CB108" s="14" t="e">
        <f>节奏规划!#REF!</f>
        <v>#REF!</v>
      </c>
      <c r="CC108" s="23">
        <v>1</v>
      </c>
      <c r="CD108" s="18">
        <f>INDEX($AX$6:$AX$1005,MATCH(金币产出!CA108,$AR$6:$AR$1005,1))</f>
        <v>65772000</v>
      </c>
      <c r="CE108" s="18">
        <f t="shared" si="103"/>
        <v>263088000</v>
      </c>
      <c r="CF108" s="18" t="e">
        <f t="shared" si="104"/>
        <v>#REF!</v>
      </c>
      <c r="CG108" s="18" t="e">
        <f t="shared" si="105"/>
        <v>#REF!</v>
      </c>
      <c r="CH108" s="18" t="e">
        <f t="shared" si="106"/>
        <v>#REF!</v>
      </c>
      <c r="CI108" s="18" t="e">
        <f t="shared" si="107"/>
        <v>#REF!</v>
      </c>
      <c r="CJ108" s="18" t="e">
        <f t="shared" si="108"/>
        <v>#REF!</v>
      </c>
      <c r="CK108" s="18" t="e">
        <f t="shared" si="109"/>
        <v>#REF!</v>
      </c>
      <c r="CL108" s="18" t="e">
        <f t="shared" si="110"/>
        <v>#REF!</v>
      </c>
      <c r="CM108" s="18" t="e">
        <f t="shared" si="111"/>
        <v>#REF!</v>
      </c>
      <c r="CN108" s="18" t="e">
        <f t="shared" si="112"/>
        <v>#REF!</v>
      </c>
      <c r="CP108" s="18" t="e">
        <f t="shared" si="113"/>
        <v>#REF!</v>
      </c>
      <c r="CQ108" s="18" t="e">
        <f t="shared" si="114"/>
        <v>#REF!</v>
      </c>
      <c r="CR108" s="18" t="e">
        <f t="shared" si="115"/>
        <v>#REF!</v>
      </c>
      <c r="DH108" s="14">
        <v>103</v>
      </c>
      <c r="DI108" s="14" t="e">
        <f t="shared" si="116"/>
        <v>#REF!</v>
      </c>
      <c r="DJ108" s="18" t="e">
        <f t="shared" si="117"/>
        <v>#REF!</v>
      </c>
      <c r="DK108" s="18" t="e">
        <f t="shared" si="118"/>
        <v>#REF!</v>
      </c>
    </row>
    <row r="109" spans="44:115" ht="16.5" x14ac:dyDescent="0.2">
      <c r="AR109" s="14">
        <v>104</v>
      </c>
      <c r="AS109" s="14">
        <f t="shared" si="93"/>
        <v>100</v>
      </c>
      <c r="AT109" s="18">
        <f t="shared" si="99"/>
        <v>14100</v>
      </c>
      <c r="AU109" s="18">
        <f t="shared" si="94"/>
        <v>110</v>
      </c>
      <c r="AV109" s="18">
        <f t="shared" si="100"/>
        <v>17850</v>
      </c>
      <c r="AW109" s="18">
        <f t="shared" si="101"/>
        <v>15600</v>
      </c>
      <c r="AX109" s="18">
        <f t="shared" si="102"/>
        <v>67392000</v>
      </c>
      <c r="BM109" s="14">
        <v>515</v>
      </c>
      <c r="BN109" s="22">
        <v>1</v>
      </c>
      <c r="BO109" s="18">
        <f>INT(SUMIFS($CI$6:$CI$1005,金币产出!$CA$6:$CA$1005,"&gt;"&amp;BM108,金币产出!$CA$6:$CA$1005,"&lt;="&amp;BM109)*$BE$4*BN109/500)*500</f>
        <v>3515000</v>
      </c>
      <c r="BP109" s="18">
        <f t="shared" si="123"/>
        <v>1</v>
      </c>
      <c r="BQ109" s="18">
        <f t="shared" si="124"/>
        <v>3515</v>
      </c>
      <c r="CA109" s="14">
        <v>104</v>
      </c>
      <c r="CB109" s="14" t="e">
        <f>节奏规划!#REF!</f>
        <v>#REF!</v>
      </c>
      <c r="CC109" s="23">
        <v>1</v>
      </c>
      <c r="CD109" s="18">
        <f>INDEX($AX$6:$AX$1005,MATCH(金币产出!CA109,$AR$6:$AR$1005,1))</f>
        <v>67392000</v>
      </c>
      <c r="CE109" s="18">
        <f t="shared" si="103"/>
        <v>269568000</v>
      </c>
      <c r="CF109" s="18" t="e">
        <f t="shared" si="104"/>
        <v>#REF!</v>
      </c>
      <c r="CG109" s="18" t="e">
        <f t="shared" si="105"/>
        <v>#REF!</v>
      </c>
      <c r="CH109" s="18" t="e">
        <f t="shared" si="106"/>
        <v>#REF!</v>
      </c>
      <c r="CI109" s="18" t="e">
        <f t="shared" si="107"/>
        <v>#REF!</v>
      </c>
      <c r="CJ109" s="18" t="e">
        <f t="shared" si="108"/>
        <v>#REF!</v>
      </c>
      <c r="CK109" s="18" t="e">
        <f t="shared" si="109"/>
        <v>#REF!</v>
      </c>
      <c r="CL109" s="18" t="e">
        <f t="shared" si="110"/>
        <v>#REF!</v>
      </c>
      <c r="CM109" s="18" t="e">
        <f t="shared" si="111"/>
        <v>#REF!</v>
      </c>
      <c r="CN109" s="18" t="e">
        <f t="shared" si="112"/>
        <v>#REF!</v>
      </c>
      <c r="CP109" s="18" t="e">
        <f t="shared" si="113"/>
        <v>#REF!</v>
      </c>
      <c r="CQ109" s="18" t="e">
        <f t="shared" si="114"/>
        <v>#REF!</v>
      </c>
      <c r="CR109" s="18" t="e">
        <f t="shared" si="115"/>
        <v>#REF!</v>
      </c>
      <c r="DH109" s="14">
        <v>104</v>
      </c>
      <c r="DI109" s="14" t="e">
        <f t="shared" si="116"/>
        <v>#REF!</v>
      </c>
      <c r="DJ109" s="18" t="e">
        <f t="shared" si="117"/>
        <v>#REF!</v>
      </c>
      <c r="DK109" s="18" t="e">
        <f t="shared" si="118"/>
        <v>#REF!</v>
      </c>
    </row>
    <row r="110" spans="44:115" ht="16.5" x14ac:dyDescent="0.2">
      <c r="AR110" s="14">
        <v>105</v>
      </c>
      <c r="AS110" s="14">
        <f t="shared" si="93"/>
        <v>100</v>
      </c>
      <c r="AT110" s="18">
        <f t="shared" si="99"/>
        <v>14100</v>
      </c>
      <c r="AU110" s="18">
        <f t="shared" si="94"/>
        <v>110</v>
      </c>
      <c r="AV110" s="18">
        <f t="shared" si="100"/>
        <v>17850</v>
      </c>
      <c r="AW110" s="18">
        <f t="shared" si="101"/>
        <v>15975</v>
      </c>
      <c r="AX110" s="18">
        <f t="shared" si="102"/>
        <v>69012000</v>
      </c>
      <c r="BM110" s="14">
        <v>520</v>
      </c>
      <c r="BN110" s="22">
        <v>1</v>
      </c>
      <c r="BO110" s="18">
        <f>INT(SUMIFS($CI$6:$CI$1005,金币产出!$CA$6:$CA$1005,"&gt;"&amp;BM109,金币产出!$CA$6:$CA$1005,"&lt;="&amp;BM110)*$BE$4*BN110/500)*500</f>
        <v>3601500</v>
      </c>
      <c r="BP110" s="18">
        <f t="shared" si="123"/>
        <v>1</v>
      </c>
      <c r="BQ110" s="18">
        <f t="shared" si="124"/>
        <v>3601.5</v>
      </c>
      <c r="CA110" s="14">
        <v>105</v>
      </c>
      <c r="CB110" s="14" t="e">
        <f>节奏规划!#REF!</f>
        <v>#REF!</v>
      </c>
      <c r="CC110" s="23">
        <v>1</v>
      </c>
      <c r="CD110" s="18">
        <f>INDEX($AX$6:$AX$1005,MATCH(金币产出!CA110,$AR$6:$AR$1005,1))</f>
        <v>69012000</v>
      </c>
      <c r="CE110" s="18">
        <f t="shared" si="103"/>
        <v>276048000</v>
      </c>
      <c r="CF110" s="18" t="e">
        <f t="shared" si="104"/>
        <v>#REF!</v>
      </c>
      <c r="CG110" s="18" t="e">
        <f t="shared" si="105"/>
        <v>#REF!</v>
      </c>
      <c r="CH110" s="18" t="e">
        <f t="shared" si="106"/>
        <v>#REF!</v>
      </c>
      <c r="CI110" s="18" t="e">
        <f t="shared" si="107"/>
        <v>#REF!</v>
      </c>
      <c r="CJ110" s="18" t="e">
        <f t="shared" si="108"/>
        <v>#REF!</v>
      </c>
      <c r="CK110" s="18" t="e">
        <f t="shared" si="109"/>
        <v>#REF!</v>
      </c>
      <c r="CL110" s="18" t="e">
        <f t="shared" si="110"/>
        <v>#REF!</v>
      </c>
      <c r="CM110" s="18" t="e">
        <f t="shared" si="111"/>
        <v>#REF!</v>
      </c>
      <c r="CN110" s="18" t="e">
        <f t="shared" si="112"/>
        <v>#REF!</v>
      </c>
      <c r="CP110" s="18" t="e">
        <f t="shared" si="113"/>
        <v>#REF!</v>
      </c>
      <c r="CQ110" s="18" t="e">
        <f t="shared" si="114"/>
        <v>#REF!</v>
      </c>
      <c r="CR110" s="18" t="e">
        <f t="shared" si="115"/>
        <v>#REF!</v>
      </c>
      <c r="DH110" s="14">
        <v>105</v>
      </c>
      <c r="DI110" s="14" t="e">
        <f t="shared" si="116"/>
        <v>#REF!</v>
      </c>
      <c r="DJ110" s="18" t="e">
        <f t="shared" si="117"/>
        <v>#REF!</v>
      </c>
      <c r="DK110" s="18" t="e">
        <f t="shared" si="118"/>
        <v>#REF!</v>
      </c>
    </row>
    <row r="111" spans="44:115" ht="16.5" x14ac:dyDescent="0.2">
      <c r="AR111" s="14">
        <v>106</v>
      </c>
      <c r="AS111" s="14">
        <f t="shared" si="93"/>
        <v>100</v>
      </c>
      <c r="AT111" s="18">
        <f t="shared" si="99"/>
        <v>14100</v>
      </c>
      <c r="AU111" s="18">
        <f t="shared" si="94"/>
        <v>110</v>
      </c>
      <c r="AV111" s="18">
        <f t="shared" si="100"/>
        <v>17850</v>
      </c>
      <c r="AW111" s="18">
        <f t="shared" si="101"/>
        <v>16350</v>
      </c>
      <c r="AX111" s="18">
        <f t="shared" si="102"/>
        <v>70632000</v>
      </c>
      <c r="BM111" s="14">
        <v>525</v>
      </c>
      <c r="BN111" s="22">
        <v>1</v>
      </c>
      <c r="BO111" s="18">
        <f>INT(SUMIFS($CI$6:$CI$1005,金币产出!$CA$6:$CA$1005,"&gt;"&amp;BM110,金币产出!$CA$6:$CA$1005,"&lt;="&amp;BM111)*$BE$4*BN111/500)*500</f>
        <v>3668500</v>
      </c>
      <c r="BP111" s="18">
        <f t="shared" si="123"/>
        <v>1</v>
      </c>
      <c r="BQ111" s="18">
        <f t="shared" si="124"/>
        <v>3668.5</v>
      </c>
      <c r="CA111" s="14">
        <v>106</v>
      </c>
      <c r="CB111" s="14" t="e">
        <f>节奏规划!#REF!</f>
        <v>#REF!</v>
      </c>
      <c r="CC111" s="23">
        <v>1</v>
      </c>
      <c r="CD111" s="18">
        <f>INDEX($AX$6:$AX$1005,MATCH(金币产出!CA111,$AR$6:$AR$1005,1))</f>
        <v>70632000</v>
      </c>
      <c r="CE111" s="18">
        <f t="shared" si="103"/>
        <v>282528000</v>
      </c>
      <c r="CF111" s="18" t="e">
        <f t="shared" si="104"/>
        <v>#REF!</v>
      </c>
      <c r="CG111" s="18" t="e">
        <f t="shared" si="105"/>
        <v>#REF!</v>
      </c>
      <c r="CH111" s="18" t="e">
        <f t="shared" si="106"/>
        <v>#REF!</v>
      </c>
      <c r="CI111" s="18" t="e">
        <f t="shared" si="107"/>
        <v>#REF!</v>
      </c>
      <c r="CJ111" s="18" t="e">
        <f t="shared" si="108"/>
        <v>#REF!</v>
      </c>
      <c r="CK111" s="18" t="e">
        <f t="shared" si="109"/>
        <v>#REF!</v>
      </c>
      <c r="CL111" s="18" t="e">
        <f t="shared" si="110"/>
        <v>#REF!</v>
      </c>
      <c r="CM111" s="18" t="e">
        <f t="shared" si="111"/>
        <v>#REF!</v>
      </c>
      <c r="CN111" s="18" t="e">
        <f t="shared" si="112"/>
        <v>#REF!</v>
      </c>
      <c r="CP111" s="18" t="e">
        <f t="shared" si="113"/>
        <v>#REF!</v>
      </c>
      <c r="CQ111" s="18" t="e">
        <f t="shared" si="114"/>
        <v>#REF!</v>
      </c>
      <c r="CR111" s="18" t="e">
        <f t="shared" si="115"/>
        <v>#REF!</v>
      </c>
      <c r="DH111" s="14">
        <v>106</v>
      </c>
      <c r="DI111" s="14" t="e">
        <f t="shared" si="116"/>
        <v>#REF!</v>
      </c>
      <c r="DJ111" s="18" t="e">
        <f t="shared" si="117"/>
        <v>#REF!</v>
      </c>
      <c r="DK111" s="18" t="e">
        <f t="shared" si="118"/>
        <v>#REF!</v>
      </c>
    </row>
    <row r="112" spans="44:115" ht="16.5" x14ac:dyDescent="0.2">
      <c r="AR112" s="14">
        <v>107</v>
      </c>
      <c r="AS112" s="14">
        <f t="shared" si="93"/>
        <v>100</v>
      </c>
      <c r="AT112" s="18">
        <f t="shared" si="99"/>
        <v>14100</v>
      </c>
      <c r="AU112" s="18">
        <f t="shared" si="94"/>
        <v>110</v>
      </c>
      <c r="AV112" s="18">
        <f t="shared" si="100"/>
        <v>17850</v>
      </c>
      <c r="AW112" s="18">
        <f t="shared" si="101"/>
        <v>16725</v>
      </c>
      <c r="AX112" s="18">
        <f t="shared" si="102"/>
        <v>72252000</v>
      </c>
      <c r="BM112" s="14">
        <v>530</v>
      </c>
      <c r="BN112" s="22">
        <v>1</v>
      </c>
      <c r="BO112" s="18">
        <f>INT(SUMIFS($CI$6:$CI$1005,金币产出!$CA$6:$CA$1005,"&gt;"&amp;BM111,金币产出!$CA$6:$CA$1005,"&lt;="&amp;BM112)*$BE$4*BN112/500)*500</f>
        <v>3681000</v>
      </c>
      <c r="BP112" s="18">
        <f t="shared" si="123"/>
        <v>1</v>
      </c>
      <c r="BQ112" s="18">
        <f t="shared" si="124"/>
        <v>3681</v>
      </c>
      <c r="CA112" s="14">
        <v>107</v>
      </c>
      <c r="CB112" s="14" t="e">
        <f>节奏规划!#REF!</f>
        <v>#REF!</v>
      </c>
      <c r="CC112" s="23">
        <v>1</v>
      </c>
      <c r="CD112" s="18">
        <f>INDEX($AX$6:$AX$1005,MATCH(金币产出!CA112,$AR$6:$AR$1005,1))</f>
        <v>72252000</v>
      </c>
      <c r="CE112" s="18">
        <f t="shared" si="103"/>
        <v>289008000</v>
      </c>
      <c r="CF112" s="18" t="e">
        <f t="shared" si="104"/>
        <v>#REF!</v>
      </c>
      <c r="CG112" s="18" t="e">
        <f t="shared" si="105"/>
        <v>#REF!</v>
      </c>
      <c r="CH112" s="18" t="e">
        <f t="shared" si="106"/>
        <v>#REF!</v>
      </c>
      <c r="CI112" s="18" t="e">
        <f t="shared" si="107"/>
        <v>#REF!</v>
      </c>
      <c r="CJ112" s="18" t="e">
        <f t="shared" si="108"/>
        <v>#REF!</v>
      </c>
      <c r="CK112" s="18" t="e">
        <f t="shared" si="109"/>
        <v>#REF!</v>
      </c>
      <c r="CL112" s="18" t="e">
        <f t="shared" si="110"/>
        <v>#REF!</v>
      </c>
      <c r="CM112" s="18" t="e">
        <f t="shared" si="111"/>
        <v>#REF!</v>
      </c>
      <c r="CN112" s="18" t="e">
        <f t="shared" si="112"/>
        <v>#REF!</v>
      </c>
      <c r="CP112" s="18" t="e">
        <f t="shared" si="113"/>
        <v>#REF!</v>
      </c>
      <c r="CQ112" s="18" t="e">
        <f t="shared" si="114"/>
        <v>#REF!</v>
      </c>
      <c r="CR112" s="18" t="e">
        <f t="shared" si="115"/>
        <v>#REF!</v>
      </c>
      <c r="DH112" s="14">
        <v>107</v>
      </c>
      <c r="DI112" s="14" t="e">
        <f t="shared" si="116"/>
        <v>#REF!</v>
      </c>
      <c r="DJ112" s="18" t="e">
        <f t="shared" si="117"/>
        <v>#REF!</v>
      </c>
      <c r="DK112" s="18" t="e">
        <f t="shared" si="118"/>
        <v>#REF!</v>
      </c>
    </row>
    <row r="113" spans="44:115" ht="16.5" x14ac:dyDescent="0.2">
      <c r="AR113" s="14">
        <v>108</v>
      </c>
      <c r="AS113" s="14">
        <f t="shared" si="93"/>
        <v>100</v>
      </c>
      <c r="AT113" s="18">
        <f t="shared" si="99"/>
        <v>14100</v>
      </c>
      <c r="AU113" s="18">
        <f t="shared" si="94"/>
        <v>110</v>
      </c>
      <c r="AV113" s="18">
        <f t="shared" si="100"/>
        <v>17850</v>
      </c>
      <c r="AW113" s="18">
        <f t="shared" si="101"/>
        <v>17100</v>
      </c>
      <c r="AX113" s="18">
        <f t="shared" si="102"/>
        <v>73872000</v>
      </c>
      <c r="BM113" s="14">
        <v>535</v>
      </c>
      <c r="BN113" s="22">
        <v>1</v>
      </c>
      <c r="BO113" s="18">
        <f>INT(SUMIFS($CI$6:$CI$1005,金币产出!$CA$6:$CA$1005,"&gt;"&amp;BM112,金币产出!$CA$6:$CA$1005,"&lt;="&amp;BM113)*$BE$4*BN113/500)*500</f>
        <v>3569500</v>
      </c>
      <c r="BP113" s="18">
        <f t="shared" si="123"/>
        <v>1</v>
      </c>
      <c r="BQ113" s="18">
        <f t="shared" si="124"/>
        <v>3569.5</v>
      </c>
      <c r="CA113" s="14">
        <v>108</v>
      </c>
      <c r="CB113" s="14" t="e">
        <f>节奏规划!#REF!</f>
        <v>#REF!</v>
      </c>
      <c r="CC113" s="23">
        <v>1</v>
      </c>
      <c r="CD113" s="18">
        <f>INDEX($AX$6:$AX$1005,MATCH(金币产出!CA113,$AR$6:$AR$1005,1))</f>
        <v>73872000</v>
      </c>
      <c r="CE113" s="18">
        <f t="shared" si="103"/>
        <v>295488000</v>
      </c>
      <c r="CF113" s="18" t="e">
        <f t="shared" si="104"/>
        <v>#REF!</v>
      </c>
      <c r="CG113" s="18" t="e">
        <f t="shared" si="105"/>
        <v>#REF!</v>
      </c>
      <c r="CH113" s="18" t="e">
        <f t="shared" si="106"/>
        <v>#REF!</v>
      </c>
      <c r="CI113" s="18" t="e">
        <f t="shared" si="107"/>
        <v>#REF!</v>
      </c>
      <c r="CJ113" s="18" t="e">
        <f t="shared" si="108"/>
        <v>#REF!</v>
      </c>
      <c r="CK113" s="18" t="e">
        <f t="shared" si="109"/>
        <v>#REF!</v>
      </c>
      <c r="CL113" s="18" t="e">
        <f t="shared" si="110"/>
        <v>#REF!</v>
      </c>
      <c r="CM113" s="18" t="e">
        <f t="shared" si="111"/>
        <v>#REF!</v>
      </c>
      <c r="CN113" s="18" t="e">
        <f t="shared" si="112"/>
        <v>#REF!</v>
      </c>
      <c r="CP113" s="18" t="e">
        <f t="shared" si="113"/>
        <v>#REF!</v>
      </c>
      <c r="CQ113" s="18" t="e">
        <f t="shared" si="114"/>
        <v>#REF!</v>
      </c>
      <c r="CR113" s="18" t="e">
        <f t="shared" si="115"/>
        <v>#REF!</v>
      </c>
      <c r="DH113" s="14">
        <v>108</v>
      </c>
      <c r="DI113" s="14" t="e">
        <f t="shared" si="116"/>
        <v>#REF!</v>
      </c>
      <c r="DJ113" s="18" t="e">
        <f t="shared" si="117"/>
        <v>#REF!</v>
      </c>
      <c r="DK113" s="18" t="e">
        <f t="shared" si="118"/>
        <v>#REF!</v>
      </c>
    </row>
    <row r="114" spans="44:115" ht="16.5" x14ac:dyDescent="0.2">
      <c r="AR114" s="14">
        <v>109</v>
      </c>
      <c r="AS114" s="14">
        <f t="shared" si="93"/>
        <v>100</v>
      </c>
      <c r="AT114" s="18">
        <f t="shared" si="99"/>
        <v>14100</v>
      </c>
      <c r="AU114" s="18">
        <f t="shared" si="94"/>
        <v>110</v>
      </c>
      <c r="AV114" s="18">
        <f t="shared" si="100"/>
        <v>17850</v>
      </c>
      <c r="AW114" s="18">
        <f t="shared" si="101"/>
        <v>17475</v>
      </c>
      <c r="AX114" s="18">
        <f t="shared" si="102"/>
        <v>75492000</v>
      </c>
      <c r="BM114" s="14">
        <v>540</v>
      </c>
      <c r="BN114" s="22">
        <v>1</v>
      </c>
      <c r="BO114" s="18">
        <f>INT(SUMIFS($CI$6:$CI$1005,金币产出!$CA$6:$CA$1005,"&gt;"&amp;BM113,金币产出!$CA$6:$CA$1005,"&lt;="&amp;BM114)*$BE$4*BN114/500)*500</f>
        <v>3620000</v>
      </c>
      <c r="BP114" s="18">
        <f t="shared" si="123"/>
        <v>1</v>
      </c>
      <c r="BQ114" s="18">
        <f t="shared" si="124"/>
        <v>3620</v>
      </c>
      <c r="CA114" s="14">
        <v>109</v>
      </c>
      <c r="CB114" s="14" t="e">
        <f>节奏规划!#REF!</f>
        <v>#REF!</v>
      </c>
      <c r="CC114" s="23">
        <v>1</v>
      </c>
      <c r="CD114" s="18">
        <f>INDEX($AX$6:$AX$1005,MATCH(金币产出!CA114,$AR$6:$AR$1005,1))</f>
        <v>75492000</v>
      </c>
      <c r="CE114" s="18">
        <f t="shared" si="103"/>
        <v>301968000</v>
      </c>
      <c r="CF114" s="18" t="e">
        <f t="shared" si="104"/>
        <v>#REF!</v>
      </c>
      <c r="CG114" s="18" t="e">
        <f t="shared" si="105"/>
        <v>#REF!</v>
      </c>
      <c r="CH114" s="18" t="e">
        <f t="shared" si="106"/>
        <v>#REF!</v>
      </c>
      <c r="CI114" s="18" t="e">
        <f t="shared" si="107"/>
        <v>#REF!</v>
      </c>
      <c r="CJ114" s="18" t="e">
        <f t="shared" si="108"/>
        <v>#REF!</v>
      </c>
      <c r="CK114" s="18" t="e">
        <f t="shared" si="109"/>
        <v>#REF!</v>
      </c>
      <c r="CL114" s="18" t="e">
        <f t="shared" si="110"/>
        <v>#REF!</v>
      </c>
      <c r="CM114" s="18" t="e">
        <f t="shared" si="111"/>
        <v>#REF!</v>
      </c>
      <c r="CN114" s="18" t="e">
        <f t="shared" si="112"/>
        <v>#REF!</v>
      </c>
      <c r="CP114" s="18" t="e">
        <f t="shared" si="113"/>
        <v>#REF!</v>
      </c>
      <c r="CQ114" s="18" t="e">
        <f t="shared" si="114"/>
        <v>#REF!</v>
      </c>
      <c r="CR114" s="18" t="e">
        <f t="shared" si="115"/>
        <v>#REF!</v>
      </c>
      <c r="DH114" s="14">
        <v>109</v>
      </c>
      <c r="DI114" s="14" t="e">
        <f t="shared" si="116"/>
        <v>#REF!</v>
      </c>
      <c r="DJ114" s="18" t="e">
        <f t="shared" si="117"/>
        <v>#REF!</v>
      </c>
      <c r="DK114" s="18" t="e">
        <f t="shared" si="118"/>
        <v>#REF!</v>
      </c>
    </row>
    <row r="115" spans="44:115" ht="16.5" x14ac:dyDescent="0.2">
      <c r="AR115" s="14">
        <v>110</v>
      </c>
      <c r="AS115" s="14">
        <f t="shared" si="93"/>
        <v>110</v>
      </c>
      <c r="AT115" s="18">
        <f t="shared" si="99"/>
        <v>17850</v>
      </c>
      <c r="AU115" s="18">
        <f t="shared" si="94"/>
        <v>120</v>
      </c>
      <c r="AV115" s="18">
        <f t="shared" si="100"/>
        <v>22500</v>
      </c>
      <c r="AW115" s="18">
        <f t="shared" si="101"/>
        <v>17850</v>
      </c>
      <c r="AX115" s="18">
        <f t="shared" si="102"/>
        <v>77112000</v>
      </c>
      <c r="BM115" s="14">
        <v>545</v>
      </c>
      <c r="BN115" s="22">
        <v>1</v>
      </c>
      <c r="BO115" s="18">
        <f>INT(SUMIFS($CI$6:$CI$1005,金币产出!$CA$6:$CA$1005,"&gt;"&amp;BM114,金币产出!$CA$6:$CA$1005,"&lt;="&amp;BM115)*$BE$4*BN115/500)*500</f>
        <v>3670500</v>
      </c>
      <c r="BP115" s="18">
        <f t="shared" si="123"/>
        <v>1</v>
      </c>
      <c r="BQ115" s="18">
        <f t="shared" si="124"/>
        <v>3670.5</v>
      </c>
      <c r="CA115" s="14">
        <v>110</v>
      </c>
      <c r="CB115" s="14" t="e">
        <f>节奏规划!#REF!</f>
        <v>#REF!</v>
      </c>
      <c r="CC115" s="23">
        <v>1</v>
      </c>
      <c r="CD115" s="18">
        <f>INDEX($AX$6:$AX$1005,MATCH(金币产出!CA115,$AR$6:$AR$1005,1))</f>
        <v>77112000</v>
      </c>
      <c r="CE115" s="18">
        <f t="shared" si="103"/>
        <v>308448000</v>
      </c>
      <c r="CF115" s="18" t="e">
        <f t="shared" si="104"/>
        <v>#REF!</v>
      </c>
      <c r="CG115" s="18" t="e">
        <f t="shared" si="105"/>
        <v>#REF!</v>
      </c>
      <c r="CH115" s="18" t="e">
        <f t="shared" si="106"/>
        <v>#REF!</v>
      </c>
      <c r="CI115" s="18" t="e">
        <f t="shared" si="107"/>
        <v>#REF!</v>
      </c>
      <c r="CJ115" s="18" t="e">
        <f t="shared" si="108"/>
        <v>#REF!</v>
      </c>
      <c r="CK115" s="18" t="e">
        <f t="shared" si="109"/>
        <v>#REF!</v>
      </c>
      <c r="CL115" s="18" t="e">
        <f t="shared" si="110"/>
        <v>#REF!</v>
      </c>
      <c r="CM115" s="18" t="e">
        <f t="shared" si="111"/>
        <v>#REF!</v>
      </c>
      <c r="CN115" s="18" t="e">
        <f t="shared" si="112"/>
        <v>#REF!</v>
      </c>
      <c r="CP115" s="18" t="e">
        <f t="shared" si="113"/>
        <v>#REF!</v>
      </c>
      <c r="CQ115" s="18" t="e">
        <f t="shared" si="114"/>
        <v>#REF!</v>
      </c>
      <c r="CR115" s="18" t="e">
        <f t="shared" si="115"/>
        <v>#REF!</v>
      </c>
      <c r="DH115" s="14">
        <v>110</v>
      </c>
      <c r="DI115" s="14" t="e">
        <f t="shared" si="116"/>
        <v>#REF!</v>
      </c>
      <c r="DJ115" s="18" t="e">
        <f t="shared" si="117"/>
        <v>#REF!</v>
      </c>
      <c r="DK115" s="18" t="e">
        <f t="shared" si="118"/>
        <v>#REF!</v>
      </c>
    </row>
    <row r="116" spans="44:115" ht="16.5" x14ac:dyDescent="0.2">
      <c r="AR116" s="14">
        <v>111</v>
      </c>
      <c r="AS116" s="14">
        <f t="shared" si="93"/>
        <v>110</v>
      </c>
      <c r="AT116" s="18">
        <f t="shared" si="99"/>
        <v>17850</v>
      </c>
      <c r="AU116" s="18">
        <f t="shared" si="94"/>
        <v>120</v>
      </c>
      <c r="AV116" s="18">
        <f t="shared" si="100"/>
        <v>22500</v>
      </c>
      <c r="AW116" s="18">
        <f t="shared" si="101"/>
        <v>18315</v>
      </c>
      <c r="AX116" s="18">
        <f t="shared" si="102"/>
        <v>79120800</v>
      </c>
      <c r="BM116" s="14">
        <v>550</v>
      </c>
      <c r="BN116" s="22">
        <v>1</v>
      </c>
      <c r="BO116" s="18">
        <f>INT(SUMIFS($CI$6:$CI$1005,金币产出!$CA$6:$CA$1005,"&gt;"&amp;BM115,金币产出!$CA$6:$CA$1005,"&lt;="&amp;BM116)*$BE$4*BN116/500)*500</f>
        <v>3721000</v>
      </c>
      <c r="BP116" s="18">
        <f t="shared" si="123"/>
        <v>1</v>
      </c>
      <c r="BQ116" s="18">
        <f t="shared" si="124"/>
        <v>3721</v>
      </c>
      <c r="CA116" s="14">
        <v>111</v>
      </c>
      <c r="CB116" s="14" t="e">
        <f>节奏规划!#REF!</f>
        <v>#REF!</v>
      </c>
      <c r="CC116" s="23">
        <v>1</v>
      </c>
      <c r="CD116" s="18">
        <f>INDEX($AX$6:$AX$1005,MATCH(金币产出!CA116,$AR$6:$AR$1005,1))</f>
        <v>79120800</v>
      </c>
      <c r="CE116" s="18">
        <f t="shared" si="103"/>
        <v>316483000</v>
      </c>
      <c r="CF116" s="18" t="e">
        <f t="shared" si="104"/>
        <v>#REF!</v>
      </c>
      <c r="CG116" s="18" t="e">
        <f t="shared" si="105"/>
        <v>#REF!</v>
      </c>
      <c r="CH116" s="18" t="e">
        <f t="shared" si="106"/>
        <v>#REF!</v>
      </c>
      <c r="CI116" s="18" t="e">
        <f t="shared" si="107"/>
        <v>#REF!</v>
      </c>
      <c r="CJ116" s="18" t="e">
        <f t="shared" si="108"/>
        <v>#REF!</v>
      </c>
      <c r="CK116" s="18" t="e">
        <f t="shared" si="109"/>
        <v>#REF!</v>
      </c>
      <c r="CL116" s="18" t="e">
        <f t="shared" si="110"/>
        <v>#REF!</v>
      </c>
      <c r="CM116" s="18" t="e">
        <f t="shared" si="111"/>
        <v>#REF!</v>
      </c>
      <c r="CN116" s="18" t="e">
        <f t="shared" si="112"/>
        <v>#REF!</v>
      </c>
      <c r="CP116" s="18" t="e">
        <f t="shared" si="113"/>
        <v>#REF!</v>
      </c>
      <c r="CQ116" s="18" t="e">
        <f t="shared" si="114"/>
        <v>#REF!</v>
      </c>
      <c r="CR116" s="18" t="e">
        <f t="shared" si="115"/>
        <v>#REF!</v>
      </c>
      <c r="DH116" s="14">
        <v>111</v>
      </c>
      <c r="DI116" s="14" t="e">
        <f t="shared" si="116"/>
        <v>#REF!</v>
      </c>
      <c r="DJ116" s="18" t="e">
        <f t="shared" si="117"/>
        <v>#REF!</v>
      </c>
      <c r="DK116" s="18" t="e">
        <f t="shared" si="118"/>
        <v>#REF!</v>
      </c>
    </row>
    <row r="117" spans="44:115" ht="16.5" x14ac:dyDescent="0.2">
      <c r="AR117" s="14">
        <v>112</v>
      </c>
      <c r="AS117" s="14">
        <f t="shared" si="93"/>
        <v>110</v>
      </c>
      <c r="AT117" s="18">
        <f t="shared" si="99"/>
        <v>17850</v>
      </c>
      <c r="AU117" s="18">
        <f t="shared" si="94"/>
        <v>120</v>
      </c>
      <c r="AV117" s="18">
        <f t="shared" si="100"/>
        <v>22500</v>
      </c>
      <c r="AW117" s="18">
        <f t="shared" si="101"/>
        <v>18780</v>
      </c>
      <c r="AX117" s="18">
        <f t="shared" si="102"/>
        <v>81129600</v>
      </c>
      <c r="BM117" s="14">
        <v>555</v>
      </c>
      <c r="BN117" s="22">
        <v>1</v>
      </c>
      <c r="BO117" s="18">
        <f>INT(SUMIFS($CI$6:$CI$1005,金币产出!$CA$6:$CA$1005,"&gt;"&amp;BM116,金币产出!$CA$6:$CA$1005,"&lt;="&amp;BM117)*$BE$4*BN117/500)*500</f>
        <v>3772000</v>
      </c>
      <c r="BP117" s="18">
        <f t="shared" si="123"/>
        <v>1</v>
      </c>
      <c r="BQ117" s="18">
        <f t="shared" si="124"/>
        <v>3772</v>
      </c>
      <c r="CA117" s="14">
        <v>112</v>
      </c>
      <c r="CB117" s="14">
        <f>节奏规划!J106</f>
        <v>6.6666666666666671E-3</v>
      </c>
      <c r="CC117" s="23">
        <v>1</v>
      </c>
      <c r="CD117" s="18">
        <f>INDEX($AX$6:$AX$1005,MATCH(金币产出!CA117,$AR$6:$AR$1005,1))</f>
        <v>81129600</v>
      </c>
      <c r="CE117" s="18">
        <f t="shared" si="103"/>
        <v>324518000</v>
      </c>
      <c r="CF117" s="18">
        <f t="shared" si="104"/>
        <v>757209</v>
      </c>
      <c r="CG117" s="18">
        <f t="shared" si="105"/>
        <v>432691</v>
      </c>
      <c r="CH117" s="18">
        <f t="shared" si="106"/>
        <v>540863</v>
      </c>
      <c r="CI117" s="18">
        <f t="shared" si="107"/>
        <v>216345</v>
      </c>
      <c r="CJ117" s="18">
        <f t="shared" si="108"/>
        <v>216345</v>
      </c>
      <c r="CK117" s="18">
        <f t="shared" si="109"/>
        <v>324518</v>
      </c>
      <c r="CL117" s="18">
        <f t="shared" si="110"/>
        <v>108173</v>
      </c>
      <c r="CM117" s="18">
        <f t="shared" si="111"/>
        <v>324518</v>
      </c>
      <c r="CN117" s="18">
        <f t="shared" si="112"/>
        <v>2920662</v>
      </c>
      <c r="CP117" s="18">
        <f t="shared" si="113"/>
        <v>9735540</v>
      </c>
      <c r="CQ117" s="18">
        <f t="shared" si="114"/>
        <v>1</v>
      </c>
      <c r="CR117" s="18">
        <f t="shared" si="115"/>
        <v>9735.5400000000009</v>
      </c>
      <c r="DH117" s="14">
        <v>112</v>
      </c>
      <c r="DI117" s="14">
        <f t="shared" si="116"/>
        <v>590033</v>
      </c>
      <c r="DJ117" s="18">
        <f t="shared" si="117"/>
        <v>1</v>
      </c>
      <c r="DK117" s="18">
        <f t="shared" si="118"/>
        <v>590.03</v>
      </c>
    </row>
    <row r="118" spans="44:115" ht="16.5" x14ac:dyDescent="0.2">
      <c r="AR118" s="14">
        <v>113</v>
      </c>
      <c r="AS118" s="14">
        <f t="shared" si="93"/>
        <v>110</v>
      </c>
      <c r="AT118" s="18">
        <f t="shared" si="99"/>
        <v>17850</v>
      </c>
      <c r="AU118" s="18">
        <f t="shared" si="94"/>
        <v>120</v>
      </c>
      <c r="AV118" s="18">
        <f t="shared" si="100"/>
        <v>22500</v>
      </c>
      <c r="AW118" s="18">
        <f t="shared" si="101"/>
        <v>19245</v>
      </c>
      <c r="AX118" s="18">
        <f t="shared" si="102"/>
        <v>83138400</v>
      </c>
      <c r="BM118" s="14">
        <v>560</v>
      </c>
      <c r="BN118" s="22">
        <v>1</v>
      </c>
      <c r="BO118" s="18">
        <f>INT(SUMIFS($CI$6:$CI$1005,金币产出!$CA$6:$CA$1005,"&gt;"&amp;BM117,金币产出!$CA$6:$CA$1005,"&lt;="&amp;BM118)*$BE$4*BN118/500)*500</f>
        <v>3782500</v>
      </c>
      <c r="BP118" s="18">
        <f t="shared" si="123"/>
        <v>1</v>
      </c>
      <c r="BQ118" s="18">
        <f t="shared" si="124"/>
        <v>3782.5</v>
      </c>
      <c r="CA118" s="14">
        <v>113</v>
      </c>
      <c r="CB118" s="14">
        <f>节奏规划!J107</f>
        <v>6.6666666666666671E-3</v>
      </c>
      <c r="CC118" s="23">
        <v>1</v>
      </c>
      <c r="CD118" s="18">
        <f>INDEX($AX$6:$AX$1005,MATCH(金币产出!CA118,$AR$6:$AR$1005,1))</f>
        <v>83138400</v>
      </c>
      <c r="CE118" s="18">
        <f t="shared" si="103"/>
        <v>332553500</v>
      </c>
      <c r="CF118" s="18">
        <f t="shared" si="104"/>
        <v>775958</v>
      </c>
      <c r="CG118" s="18">
        <f t="shared" si="105"/>
        <v>443405</v>
      </c>
      <c r="CH118" s="18">
        <f t="shared" si="106"/>
        <v>554256</v>
      </c>
      <c r="CI118" s="18">
        <f t="shared" si="107"/>
        <v>221702</v>
      </c>
      <c r="CJ118" s="18">
        <f t="shared" si="108"/>
        <v>221702</v>
      </c>
      <c r="CK118" s="18">
        <f t="shared" si="109"/>
        <v>332554</v>
      </c>
      <c r="CL118" s="18">
        <f t="shared" si="110"/>
        <v>110851</v>
      </c>
      <c r="CM118" s="18">
        <f t="shared" si="111"/>
        <v>332554</v>
      </c>
      <c r="CN118" s="18">
        <f t="shared" si="112"/>
        <v>2992982</v>
      </c>
      <c r="CP118" s="18">
        <f t="shared" si="113"/>
        <v>9976620</v>
      </c>
      <c r="CQ118" s="18">
        <f t="shared" si="114"/>
        <v>1</v>
      </c>
      <c r="CR118" s="18">
        <f t="shared" si="115"/>
        <v>9976.6200000000008</v>
      </c>
      <c r="DH118" s="14">
        <v>113</v>
      </c>
      <c r="DI118" s="14">
        <f t="shared" si="116"/>
        <v>604643</v>
      </c>
      <c r="DJ118" s="18">
        <f t="shared" si="117"/>
        <v>1</v>
      </c>
      <c r="DK118" s="18">
        <f t="shared" si="118"/>
        <v>604.64</v>
      </c>
    </row>
    <row r="119" spans="44:115" ht="16.5" x14ac:dyDescent="0.2">
      <c r="AR119" s="14">
        <v>114</v>
      </c>
      <c r="AS119" s="14">
        <f t="shared" si="93"/>
        <v>110</v>
      </c>
      <c r="AT119" s="18">
        <f t="shared" si="99"/>
        <v>17850</v>
      </c>
      <c r="AU119" s="18">
        <f t="shared" si="94"/>
        <v>120</v>
      </c>
      <c r="AV119" s="18">
        <f t="shared" si="100"/>
        <v>22500</v>
      </c>
      <c r="AW119" s="18">
        <f t="shared" si="101"/>
        <v>19710</v>
      </c>
      <c r="AX119" s="18">
        <f t="shared" si="102"/>
        <v>85147200</v>
      </c>
      <c r="BM119" s="14">
        <v>565</v>
      </c>
      <c r="BN119" s="22">
        <v>1</v>
      </c>
      <c r="BO119" s="18">
        <f>INT(SUMIFS($CI$6:$CI$1005,金币产出!$CA$6:$CA$1005,"&gt;"&amp;BM118,金币产出!$CA$6:$CA$1005,"&lt;="&amp;BM119)*$BE$4*BN119/500)*500</f>
        <v>3672500</v>
      </c>
      <c r="BP119" s="18">
        <f t="shared" si="123"/>
        <v>1</v>
      </c>
      <c r="BQ119" s="18">
        <f t="shared" si="124"/>
        <v>3672.5</v>
      </c>
      <c r="CA119" s="14">
        <v>114</v>
      </c>
      <c r="CB119" s="14">
        <f>节奏规划!J108</f>
        <v>6.6666666666666671E-3</v>
      </c>
      <c r="CC119" s="23">
        <v>1</v>
      </c>
      <c r="CD119" s="18">
        <f>INDEX($AX$6:$AX$1005,MATCH(金币产出!CA119,$AR$6:$AR$1005,1))</f>
        <v>85147200</v>
      </c>
      <c r="CE119" s="18">
        <f t="shared" si="103"/>
        <v>340588500</v>
      </c>
      <c r="CF119" s="18">
        <f t="shared" si="104"/>
        <v>794707</v>
      </c>
      <c r="CG119" s="18">
        <f t="shared" si="105"/>
        <v>454118</v>
      </c>
      <c r="CH119" s="18">
        <f t="shared" si="106"/>
        <v>567648</v>
      </c>
      <c r="CI119" s="18">
        <f t="shared" si="107"/>
        <v>227059</v>
      </c>
      <c r="CJ119" s="18">
        <f t="shared" si="108"/>
        <v>227059</v>
      </c>
      <c r="CK119" s="18">
        <f t="shared" si="109"/>
        <v>340589</v>
      </c>
      <c r="CL119" s="18">
        <f t="shared" si="110"/>
        <v>113530</v>
      </c>
      <c r="CM119" s="18">
        <f t="shared" si="111"/>
        <v>340589</v>
      </c>
      <c r="CN119" s="18">
        <f t="shared" si="112"/>
        <v>3065299</v>
      </c>
      <c r="CP119" s="18">
        <f t="shared" si="113"/>
        <v>10217670</v>
      </c>
      <c r="CQ119" s="18">
        <f t="shared" si="114"/>
        <v>2</v>
      </c>
      <c r="CR119" s="18">
        <f t="shared" si="115"/>
        <v>10.220000000000001</v>
      </c>
      <c r="DH119" s="14">
        <v>114</v>
      </c>
      <c r="DI119" s="14">
        <f t="shared" si="116"/>
        <v>619251</v>
      </c>
      <c r="DJ119" s="18">
        <f t="shared" si="117"/>
        <v>1</v>
      </c>
      <c r="DK119" s="18">
        <f t="shared" si="118"/>
        <v>619.25</v>
      </c>
    </row>
    <row r="120" spans="44:115" ht="16.5" x14ac:dyDescent="0.2">
      <c r="AR120" s="14">
        <v>115</v>
      </c>
      <c r="AS120" s="14">
        <f t="shared" si="93"/>
        <v>110</v>
      </c>
      <c r="AT120" s="18">
        <f t="shared" si="99"/>
        <v>17850</v>
      </c>
      <c r="AU120" s="18">
        <f t="shared" si="94"/>
        <v>120</v>
      </c>
      <c r="AV120" s="18">
        <f t="shared" si="100"/>
        <v>22500</v>
      </c>
      <c r="AW120" s="18">
        <f t="shared" si="101"/>
        <v>20175</v>
      </c>
      <c r="AX120" s="18">
        <f t="shared" si="102"/>
        <v>87156000</v>
      </c>
      <c r="BM120" s="14">
        <v>570</v>
      </c>
      <c r="BN120" s="22">
        <v>1</v>
      </c>
      <c r="BO120" s="18">
        <f>INT(SUMIFS($CI$6:$CI$1005,金币产出!$CA$6:$CA$1005,"&gt;"&amp;BM119,金币产出!$CA$6:$CA$1005,"&lt;="&amp;BM120)*$BE$4*BN120/500)*500</f>
        <v>3720500</v>
      </c>
      <c r="BP120" s="18">
        <f t="shared" si="123"/>
        <v>1</v>
      </c>
      <c r="BQ120" s="18">
        <f t="shared" si="124"/>
        <v>3720.5</v>
      </c>
      <c r="CA120" s="14">
        <v>115</v>
      </c>
      <c r="CB120" s="14">
        <f>节奏规划!J109</f>
        <v>6.6666666666666671E-3</v>
      </c>
      <c r="CC120" s="23">
        <v>1</v>
      </c>
      <c r="CD120" s="18">
        <f>INDEX($AX$6:$AX$1005,MATCH(金币产出!CA120,$AR$6:$AR$1005,1))</f>
        <v>87156000</v>
      </c>
      <c r="CE120" s="18">
        <f t="shared" si="103"/>
        <v>348624000</v>
      </c>
      <c r="CF120" s="18">
        <f t="shared" si="104"/>
        <v>813456</v>
      </c>
      <c r="CG120" s="18">
        <f t="shared" si="105"/>
        <v>464832</v>
      </c>
      <c r="CH120" s="18">
        <f t="shared" si="106"/>
        <v>581040</v>
      </c>
      <c r="CI120" s="18">
        <f t="shared" si="107"/>
        <v>232416</v>
      </c>
      <c r="CJ120" s="18">
        <f t="shared" si="108"/>
        <v>232416</v>
      </c>
      <c r="CK120" s="18">
        <f t="shared" si="109"/>
        <v>348624</v>
      </c>
      <c r="CL120" s="18">
        <f t="shared" si="110"/>
        <v>116208</v>
      </c>
      <c r="CM120" s="18">
        <f t="shared" si="111"/>
        <v>348624</v>
      </c>
      <c r="CN120" s="18">
        <f t="shared" si="112"/>
        <v>3137616</v>
      </c>
      <c r="CP120" s="18">
        <f t="shared" si="113"/>
        <v>10458720</v>
      </c>
      <c r="CQ120" s="18">
        <f t="shared" si="114"/>
        <v>2</v>
      </c>
      <c r="CR120" s="18">
        <f t="shared" si="115"/>
        <v>10.46</v>
      </c>
      <c r="DH120" s="14">
        <v>115</v>
      </c>
      <c r="DI120" s="14">
        <f t="shared" si="116"/>
        <v>633861</v>
      </c>
      <c r="DJ120" s="18">
        <f t="shared" si="117"/>
        <v>1</v>
      </c>
      <c r="DK120" s="18">
        <f t="shared" si="118"/>
        <v>633.86</v>
      </c>
    </row>
    <row r="121" spans="44:115" ht="16.5" x14ac:dyDescent="0.2">
      <c r="AR121" s="14">
        <v>116</v>
      </c>
      <c r="AS121" s="14">
        <f t="shared" si="93"/>
        <v>110</v>
      </c>
      <c r="AT121" s="18">
        <f t="shared" si="99"/>
        <v>17850</v>
      </c>
      <c r="AU121" s="18">
        <f t="shared" si="94"/>
        <v>120</v>
      </c>
      <c r="AV121" s="18">
        <f t="shared" si="100"/>
        <v>22500</v>
      </c>
      <c r="AW121" s="18">
        <f t="shared" si="101"/>
        <v>20640</v>
      </c>
      <c r="AX121" s="18">
        <f t="shared" si="102"/>
        <v>89164800</v>
      </c>
      <c r="BM121" s="14">
        <v>575</v>
      </c>
      <c r="BN121" s="22">
        <v>1</v>
      </c>
      <c r="BO121" s="18">
        <f>INT(SUMIFS($CI$6:$CI$1005,金币产出!$CA$6:$CA$1005,"&gt;"&amp;BM120,金币产出!$CA$6:$CA$1005,"&lt;="&amp;BM121)*$BE$4*BN121/500)*500</f>
        <v>3768500</v>
      </c>
      <c r="BP121" s="18">
        <f t="shared" si="123"/>
        <v>1</v>
      </c>
      <c r="BQ121" s="18">
        <f t="shared" si="124"/>
        <v>3768.5</v>
      </c>
      <c r="CA121" s="14">
        <v>116</v>
      </c>
      <c r="CB121" s="14">
        <f>节奏规划!J110</f>
        <v>6.6666666666666671E-3</v>
      </c>
      <c r="CC121" s="23">
        <v>1</v>
      </c>
      <c r="CD121" s="18">
        <f>INDEX($AX$6:$AX$1005,MATCH(金币产出!CA121,$AR$6:$AR$1005,1))</f>
        <v>89164800</v>
      </c>
      <c r="CE121" s="18">
        <f t="shared" si="103"/>
        <v>356659000</v>
      </c>
      <c r="CF121" s="18">
        <f t="shared" si="104"/>
        <v>832204</v>
      </c>
      <c r="CG121" s="18">
        <f t="shared" si="105"/>
        <v>475545</v>
      </c>
      <c r="CH121" s="18">
        <f t="shared" si="106"/>
        <v>594432</v>
      </c>
      <c r="CI121" s="18">
        <f t="shared" si="107"/>
        <v>237773</v>
      </c>
      <c r="CJ121" s="18">
        <f t="shared" si="108"/>
        <v>237773</v>
      </c>
      <c r="CK121" s="18">
        <f t="shared" si="109"/>
        <v>356659</v>
      </c>
      <c r="CL121" s="18">
        <f t="shared" si="110"/>
        <v>118886</v>
      </c>
      <c r="CM121" s="18">
        <f t="shared" si="111"/>
        <v>356659</v>
      </c>
      <c r="CN121" s="18">
        <f t="shared" si="112"/>
        <v>3209931</v>
      </c>
      <c r="CP121" s="18">
        <f t="shared" si="113"/>
        <v>10699770</v>
      </c>
      <c r="CQ121" s="18">
        <f t="shared" si="114"/>
        <v>2</v>
      </c>
      <c r="CR121" s="18">
        <f t="shared" si="115"/>
        <v>10.7</v>
      </c>
      <c r="DH121" s="14">
        <v>116</v>
      </c>
      <c r="DI121" s="14">
        <f t="shared" si="116"/>
        <v>648470</v>
      </c>
      <c r="DJ121" s="18">
        <f t="shared" si="117"/>
        <v>1</v>
      </c>
      <c r="DK121" s="18">
        <f t="shared" si="118"/>
        <v>648.47</v>
      </c>
    </row>
    <row r="122" spans="44:115" ht="16.5" x14ac:dyDescent="0.2">
      <c r="AR122" s="14">
        <v>117</v>
      </c>
      <c r="AS122" s="14">
        <f t="shared" si="93"/>
        <v>110</v>
      </c>
      <c r="AT122" s="18">
        <f t="shared" si="99"/>
        <v>17850</v>
      </c>
      <c r="AU122" s="18">
        <f t="shared" si="94"/>
        <v>120</v>
      </c>
      <c r="AV122" s="18">
        <f t="shared" si="100"/>
        <v>22500</v>
      </c>
      <c r="AW122" s="18">
        <f t="shared" si="101"/>
        <v>21105</v>
      </c>
      <c r="AX122" s="18">
        <f t="shared" si="102"/>
        <v>91173600</v>
      </c>
      <c r="BM122" s="14">
        <v>580</v>
      </c>
      <c r="BN122" s="22">
        <v>1</v>
      </c>
      <c r="BO122" s="18">
        <f>INT(SUMIFS($CI$6:$CI$1005,金币产出!$CA$6:$CA$1005,"&gt;"&amp;BM121,金币产出!$CA$6:$CA$1005,"&lt;="&amp;BM122)*$BE$4*BN122/500)*500</f>
        <v>3816500</v>
      </c>
      <c r="BP122" s="18">
        <f t="shared" si="123"/>
        <v>1</v>
      </c>
      <c r="BQ122" s="18">
        <f t="shared" si="124"/>
        <v>3816.5</v>
      </c>
      <c r="CA122" s="14">
        <v>117</v>
      </c>
      <c r="CB122" s="14">
        <f>节奏规划!J111</f>
        <v>6.6666666666666671E-3</v>
      </c>
      <c r="CC122" s="23">
        <v>1</v>
      </c>
      <c r="CD122" s="18">
        <f>INDEX($AX$6:$AX$1005,MATCH(金币产出!CA122,$AR$6:$AR$1005,1))</f>
        <v>91173600</v>
      </c>
      <c r="CE122" s="18">
        <f t="shared" si="103"/>
        <v>364694000</v>
      </c>
      <c r="CF122" s="18">
        <f t="shared" si="104"/>
        <v>850953</v>
      </c>
      <c r="CG122" s="18">
        <f t="shared" si="105"/>
        <v>486259</v>
      </c>
      <c r="CH122" s="18">
        <f t="shared" si="106"/>
        <v>607823</v>
      </c>
      <c r="CI122" s="18">
        <f t="shared" si="107"/>
        <v>243129</v>
      </c>
      <c r="CJ122" s="18">
        <f t="shared" si="108"/>
        <v>243129</v>
      </c>
      <c r="CK122" s="18">
        <f t="shared" si="109"/>
        <v>364694</v>
      </c>
      <c r="CL122" s="18">
        <f t="shared" si="110"/>
        <v>121565</v>
      </c>
      <c r="CM122" s="18">
        <f t="shared" si="111"/>
        <v>364694</v>
      </c>
      <c r="CN122" s="18">
        <f t="shared" si="112"/>
        <v>3282246</v>
      </c>
      <c r="CP122" s="18">
        <f t="shared" si="113"/>
        <v>10940820</v>
      </c>
      <c r="CQ122" s="18">
        <f t="shared" si="114"/>
        <v>2</v>
      </c>
      <c r="CR122" s="18">
        <f t="shared" si="115"/>
        <v>10.94</v>
      </c>
      <c r="DH122" s="14">
        <v>117</v>
      </c>
      <c r="DI122" s="14">
        <f t="shared" si="116"/>
        <v>663080</v>
      </c>
      <c r="DJ122" s="18">
        <f t="shared" si="117"/>
        <v>1</v>
      </c>
      <c r="DK122" s="18">
        <f t="shared" si="118"/>
        <v>663.08</v>
      </c>
    </row>
    <row r="123" spans="44:115" ht="16.5" x14ac:dyDescent="0.2">
      <c r="AR123" s="14">
        <v>118</v>
      </c>
      <c r="AS123" s="14">
        <f t="shared" si="93"/>
        <v>110</v>
      </c>
      <c r="AT123" s="18">
        <f t="shared" si="99"/>
        <v>17850</v>
      </c>
      <c r="AU123" s="18">
        <f t="shared" si="94"/>
        <v>120</v>
      </c>
      <c r="AV123" s="18">
        <f t="shared" si="100"/>
        <v>22500</v>
      </c>
      <c r="AW123" s="18">
        <f t="shared" si="101"/>
        <v>21570</v>
      </c>
      <c r="AX123" s="18">
        <f t="shared" si="102"/>
        <v>93182400</v>
      </c>
      <c r="BM123" s="14">
        <v>585</v>
      </c>
      <c r="BN123" s="22">
        <v>1</v>
      </c>
      <c r="BO123" s="18">
        <f>INT(SUMIFS($CI$6:$CI$1005,金币产出!$CA$6:$CA$1005,"&gt;"&amp;BM122,金币产出!$CA$6:$CA$1005,"&lt;="&amp;BM123)*$BE$4*BN123/500)*500</f>
        <v>3905500</v>
      </c>
      <c r="BP123" s="18">
        <f t="shared" si="123"/>
        <v>1</v>
      </c>
      <c r="BQ123" s="18">
        <f t="shared" si="124"/>
        <v>3905.5</v>
      </c>
      <c r="CA123" s="14">
        <v>118</v>
      </c>
      <c r="CB123" s="14">
        <f>节奏规划!J112</f>
        <v>6.6666666666666671E-3</v>
      </c>
      <c r="CC123" s="23">
        <v>1</v>
      </c>
      <c r="CD123" s="18">
        <f>INDEX($AX$6:$AX$1005,MATCH(金币产出!CA123,$AR$6:$AR$1005,1))</f>
        <v>93182400</v>
      </c>
      <c r="CE123" s="18">
        <f t="shared" si="103"/>
        <v>372729500</v>
      </c>
      <c r="CF123" s="18">
        <f t="shared" si="104"/>
        <v>869702</v>
      </c>
      <c r="CG123" s="18">
        <f t="shared" si="105"/>
        <v>496973</v>
      </c>
      <c r="CH123" s="18">
        <f t="shared" si="106"/>
        <v>621216</v>
      </c>
      <c r="CI123" s="18">
        <f t="shared" si="107"/>
        <v>248486</v>
      </c>
      <c r="CJ123" s="18">
        <f t="shared" si="108"/>
        <v>248486</v>
      </c>
      <c r="CK123" s="18">
        <f t="shared" si="109"/>
        <v>372730</v>
      </c>
      <c r="CL123" s="18">
        <f t="shared" si="110"/>
        <v>124243</v>
      </c>
      <c r="CM123" s="18">
        <f t="shared" si="111"/>
        <v>372730</v>
      </c>
      <c r="CN123" s="18">
        <f t="shared" si="112"/>
        <v>3354566</v>
      </c>
      <c r="CP123" s="18">
        <f t="shared" si="113"/>
        <v>11181900</v>
      </c>
      <c r="CQ123" s="18">
        <f t="shared" si="114"/>
        <v>2</v>
      </c>
      <c r="CR123" s="18">
        <f t="shared" si="115"/>
        <v>11.18</v>
      </c>
      <c r="DH123" s="14">
        <v>118</v>
      </c>
      <c r="DI123" s="14">
        <f t="shared" si="116"/>
        <v>677690</v>
      </c>
      <c r="DJ123" s="18">
        <f t="shared" si="117"/>
        <v>1</v>
      </c>
      <c r="DK123" s="18">
        <f t="shared" si="118"/>
        <v>677.69</v>
      </c>
    </row>
    <row r="124" spans="44:115" ht="16.5" x14ac:dyDescent="0.2">
      <c r="AR124" s="14">
        <v>119</v>
      </c>
      <c r="AS124" s="14">
        <f t="shared" si="93"/>
        <v>110</v>
      </c>
      <c r="AT124" s="18">
        <f t="shared" si="99"/>
        <v>17850</v>
      </c>
      <c r="AU124" s="18">
        <f t="shared" si="94"/>
        <v>120</v>
      </c>
      <c r="AV124" s="18">
        <f t="shared" si="100"/>
        <v>22500</v>
      </c>
      <c r="AW124" s="18">
        <f t="shared" si="101"/>
        <v>22035</v>
      </c>
      <c r="AX124" s="18">
        <f t="shared" si="102"/>
        <v>95191200</v>
      </c>
      <c r="BM124" s="14">
        <v>590</v>
      </c>
      <c r="BN124" s="22">
        <v>1</v>
      </c>
      <c r="BO124" s="18">
        <f>INT(SUMIFS($CI$6:$CI$1005,金币产出!$CA$6:$CA$1005,"&gt;"&amp;BM123,金币产出!$CA$6:$CA$1005,"&lt;="&amp;BM124)*$BE$4*BN124/500)*500</f>
        <v>3982000</v>
      </c>
      <c r="BP124" s="18">
        <f t="shared" si="123"/>
        <v>1</v>
      </c>
      <c r="BQ124" s="18">
        <f t="shared" si="124"/>
        <v>3982</v>
      </c>
      <c r="CA124" s="14">
        <v>119</v>
      </c>
      <c r="CB124" s="14">
        <f>节奏规划!J113</f>
        <v>6.6666666666666671E-3</v>
      </c>
      <c r="CC124" s="23">
        <v>1</v>
      </c>
      <c r="CD124" s="18">
        <f>INDEX($AX$6:$AX$1005,MATCH(金币产出!CA124,$AR$6:$AR$1005,1))</f>
        <v>95191200</v>
      </c>
      <c r="CE124" s="18">
        <f t="shared" si="103"/>
        <v>380764500</v>
      </c>
      <c r="CF124" s="18">
        <f t="shared" si="104"/>
        <v>888451</v>
      </c>
      <c r="CG124" s="18">
        <f t="shared" si="105"/>
        <v>507686</v>
      </c>
      <c r="CH124" s="18">
        <f t="shared" si="106"/>
        <v>634608</v>
      </c>
      <c r="CI124" s="18">
        <f t="shared" si="107"/>
        <v>253843</v>
      </c>
      <c r="CJ124" s="18">
        <f t="shared" si="108"/>
        <v>253843</v>
      </c>
      <c r="CK124" s="18">
        <f t="shared" si="109"/>
        <v>380765</v>
      </c>
      <c r="CL124" s="18">
        <f t="shared" si="110"/>
        <v>126922</v>
      </c>
      <c r="CM124" s="18">
        <f t="shared" si="111"/>
        <v>380765</v>
      </c>
      <c r="CN124" s="18">
        <f t="shared" si="112"/>
        <v>3426883</v>
      </c>
      <c r="CP124" s="18">
        <f t="shared" si="113"/>
        <v>11422950</v>
      </c>
      <c r="CQ124" s="18">
        <f t="shared" si="114"/>
        <v>2</v>
      </c>
      <c r="CR124" s="18">
        <f t="shared" si="115"/>
        <v>11.42</v>
      </c>
      <c r="DH124" s="14">
        <v>119</v>
      </c>
      <c r="DI124" s="14">
        <f t="shared" si="116"/>
        <v>692299</v>
      </c>
      <c r="DJ124" s="18">
        <f t="shared" si="117"/>
        <v>1</v>
      </c>
      <c r="DK124" s="18">
        <f t="shared" si="118"/>
        <v>692.3</v>
      </c>
    </row>
    <row r="125" spans="44:115" ht="16.5" x14ac:dyDescent="0.2">
      <c r="AR125" s="14">
        <v>120</v>
      </c>
      <c r="AS125" s="14">
        <f t="shared" si="93"/>
        <v>120</v>
      </c>
      <c r="AT125" s="18">
        <f t="shared" si="99"/>
        <v>22500</v>
      </c>
      <c r="AU125" s="18">
        <f t="shared" si="94"/>
        <v>130</v>
      </c>
      <c r="AV125" s="18">
        <f t="shared" si="100"/>
        <v>27500</v>
      </c>
      <c r="AW125" s="18">
        <f t="shared" si="101"/>
        <v>22500</v>
      </c>
      <c r="AX125" s="18">
        <f t="shared" si="102"/>
        <v>97200000</v>
      </c>
      <c r="BM125" s="14">
        <v>595</v>
      </c>
      <c r="BN125" s="22">
        <v>1</v>
      </c>
      <c r="BO125" s="18">
        <f>INT(SUMIFS($CI$6:$CI$1005,金币产出!$CA$6:$CA$1005,"&gt;"&amp;BM124,金币产出!$CA$6:$CA$1005,"&lt;="&amp;BM125)*$BE$4*BN125/500)*500</f>
        <v>3934500</v>
      </c>
      <c r="BP125" s="18">
        <f t="shared" si="123"/>
        <v>1</v>
      </c>
      <c r="BQ125" s="18">
        <f t="shared" si="124"/>
        <v>3934.5</v>
      </c>
      <c r="CA125" s="14">
        <v>120</v>
      </c>
      <c r="CB125" s="14">
        <f>节奏规划!J114</f>
        <v>6.6666666666666671E-3</v>
      </c>
      <c r="CC125" s="23">
        <v>1</v>
      </c>
      <c r="CD125" s="18">
        <f>INDEX($AX$6:$AX$1005,MATCH(金币产出!CA125,$AR$6:$AR$1005,1))</f>
        <v>97200000</v>
      </c>
      <c r="CE125" s="18">
        <f t="shared" si="103"/>
        <v>388800000</v>
      </c>
      <c r="CF125" s="18">
        <f t="shared" si="104"/>
        <v>907200</v>
      </c>
      <c r="CG125" s="18">
        <f t="shared" si="105"/>
        <v>518400</v>
      </c>
      <c r="CH125" s="18">
        <f t="shared" si="106"/>
        <v>648000</v>
      </c>
      <c r="CI125" s="18">
        <f t="shared" si="107"/>
        <v>259200</v>
      </c>
      <c r="CJ125" s="18">
        <f t="shared" si="108"/>
        <v>259200</v>
      </c>
      <c r="CK125" s="18">
        <f t="shared" si="109"/>
        <v>388800</v>
      </c>
      <c r="CL125" s="18">
        <f t="shared" si="110"/>
        <v>129600</v>
      </c>
      <c r="CM125" s="18">
        <f t="shared" si="111"/>
        <v>388800</v>
      </c>
      <c r="CN125" s="18">
        <f t="shared" si="112"/>
        <v>3499200</v>
      </c>
      <c r="CP125" s="18">
        <f t="shared" si="113"/>
        <v>11664000</v>
      </c>
      <c r="CQ125" s="18">
        <f t="shared" si="114"/>
        <v>2</v>
      </c>
      <c r="CR125" s="18">
        <f t="shared" si="115"/>
        <v>11.66</v>
      </c>
      <c r="DH125" s="14">
        <v>120</v>
      </c>
      <c r="DI125" s="14">
        <f t="shared" si="116"/>
        <v>706909</v>
      </c>
      <c r="DJ125" s="18">
        <f t="shared" si="117"/>
        <v>1</v>
      </c>
      <c r="DK125" s="18">
        <f t="shared" si="118"/>
        <v>706.91</v>
      </c>
    </row>
    <row r="126" spans="44:115" ht="16.5" x14ac:dyDescent="0.2">
      <c r="AR126" s="14">
        <v>121</v>
      </c>
      <c r="AS126" s="14">
        <f t="shared" si="93"/>
        <v>120</v>
      </c>
      <c r="AT126" s="18">
        <f t="shared" si="99"/>
        <v>22500</v>
      </c>
      <c r="AU126" s="18">
        <f t="shared" si="94"/>
        <v>130</v>
      </c>
      <c r="AV126" s="18">
        <f t="shared" si="100"/>
        <v>27500</v>
      </c>
      <c r="AW126" s="18">
        <f t="shared" si="101"/>
        <v>23000</v>
      </c>
      <c r="AX126" s="18">
        <f t="shared" si="102"/>
        <v>99360000</v>
      </c>
      <c r="BM126" s="14">
        <v>600</v>
      </c>
      <c r="BN126" s="22">
        <v>1</v>
      </c>
      <c r="BO126" s="18">
        <f>INT(SUMIFS($CI$6:$CI$1005,金币产出!$CA$6:$CA$1005,"&gt;"&amp;BM125,金币产出!$CA$6:$CA$1005,"&lt;="&amp;BM126)*$BE$4*BN126/500)*500</f>
        <v>4045500</v>
      </c>
      <c r="BP126" s="18">
        <f t="shared" si="123"/>
        <v>1</v>
      </c>
      <c r="BQ126" s="18">
        <f t="shared" si="124"/>
        <v>4045.5</v>
      </c>
      <c r="CA126" s="14">
        <v>121</v>
      </c>
      <c r="CB126" s="14">
        <f>节奏规划!J115</f>
        <v>6.6666666666666671E-3</v>
      </c>
      <c r="CC126" s="23">
        <v>1</v>
      </c>
      <c r="CD126" s="18">
        <f>INDEX($AX$6:$AX$1005,MATCH(金币产出!CA126,$AR$6:$AR$1005,1))</f>
        <v>99360000</v>
      </c>
      <c r="CE126" s="18">
        <f t="shared" si="103"/>
        <v>397440000</v>
      </c>
      <c r="CF126" s="18">
        <f t="shared" si="104"/>
        <v>927360</v>
      </c>
      <c r="CG126" s="18">
        <f t="shared" si="105"/>
        <v>529920</v>
      </c>
      <c r="CH126" s="18">
        <f t="shared" si="106"/>
        <v>662400</v>
      </c>
      <c r="CI126" s="18">
        <f t="shared" si="107"/>
        <v>264960</v>
      </c>
      <c r="CJ126" s="18">
        <f t="shared" si="108"/>
        <v>264960</v>
      </c>
      <c r="CK126" s="18">
        <f t="shared" si="109"/>
        <v>397440</v>
      </c>
      <c r="CL126" s="18">
        <f t="shared" si="110"/>
        <v>132480</v>
      </c>
      <c r="CM126" s="18">
        <f t="shared" si="111"/>
        <v>397440</v>
      </c>
      <c r="CN126" s="18">
        <f t="shared" si="112"/>
        <v>3576960</v>
      </c>
      <c r="CP126" s="18">
        <f t="shared" si="113"/>
        <v>11923200</v>
      </c>
      <c r="CQ126" s="18">
        <f t="shared" si="114"/>
        <v>2</v>
      </c>
      <c r="CR126" s="18">
        <f t="shared" si="115"/>
        <v>11.92</v>
      </c>
      <c r="DH126" s="14">
        <v>121</v>
      </c>
      <c r="DI126" s="14">
        <f t="shared" si="116"/>
        <v>722618</v>
      </c>
      <c r="DJ126" s="18">
        <f t="shared" si="117"/>
        <v>1</v>
      </c>
      <c r="DK126" s="18">
        <f t="shared" si="118"/>
        <v>722.62</v>
      </c>
    </row>
    <row r="127" spans="44:115" ht="16.5" x14ac:dyDescent="0.2">
      <c r="AR127" s="14">
        <v>122</v>
      </c>
      <c r="AS127" s="14">
        <f t="shared" si="93"/>
        <v>120</v>
      </c>
      <c r="AT127" s="18">
        <f t="shared" si="99"/>
        <v>22500</v>
      </c>
      <c r="AU127" s="18">
        <f t="shared" si="94"/>
        <v>130</v>
      </c>
      <c r="AV127" s="18">
        <f t="shared" si="100"/>
        <v>27500</v>
      </c>
      <c r="AW127" s="18">
        <f t="shared" si="101"/>
        <v>23500</v>
      </c>
      <c r="AX127" s="18">
        <f t="shared" si="102"/>
        <v>101520000</v>
      </c>
      <c r="BM127" s="14">
        <v>605</v>
      </c>
      <c r="BN127" s="22">
        <v>1</v>
      </c>
      <c r="BO127" s="18">
        <f>INT(SUMIFS($CI$6:$CI$1005,金币产出!$CA$6:$CA$1005,"&gt;"&amp;BM126,金币产出!$CA$6:$CA$1005,"&lt;="&amp;BM127)*$BE$4*BN127/500)*500</f>
        <v>4190000</v>
      </c>
      <c r="BP127" s="18">
        <f t="shared" si="123"/>
        <v>1</v>
      </c>
      <c r="BQ127" s="18">
        <f t="shared" si="124"/>
        <v>4190</v>
      </c>
      <c r="CA127" s="14">
        <v>122</v>
      </c>
      <c r="CB127" s="14">
        <f>节奏规划!J116</f>
        <v>6.6666666666666671E-3</v>
      </c>
      <c r="CC127" s="23">
        <v>1</v>
      </c>
      <c r="CD127" s="18">
        <f>INDEX($AX$6:$AX$1005,MATCH(金币产出!CA127,$AR$6:$AR$1005,1))</f>
        <v>101520000</v>
      </c>
      <c r="CE127" s="18">
        <f t="shared" si="103"/>
        <v>406080000</v>
      </c>
      <c r="CF127" s="18">
        <f t="shared" si="104"/>
        <v>947520</v>
      </c>
      <c r="CG127" s="18">
        <f t="shared" si="105"/>
        <v>541440</v>
      </c>
      <c r="CH127" s="18">
        <f t="shared" si="106"/>
        <v>676800</v>
      </c>
      <c r="CI127" s="18">
        <f t="shared" si="107"/>
        <v>270720</v>
      </c>
      <c r="CJ127" s="18">
        <f t="shared" si="108"/>
        <v>270720</v>
      </c>
      <c r="CK127" s="18">
        <f t="shared" si="109"/>
        <v>406080</v>
      </c>
      <c r="CL127" s="18">
        <f t="shared" si="110"/>
        <v>135360</v>
      </c>
      <c r="CM127" s="18">
        <f t="shared" si="111"/>
        <v>406080</v>
      </c>
      <c r="CN127" s="18">
        <f t="shared" si="112"/>
        <v>3654720</v>
      </c>
      <c r="CP127" s="18">
        <f t="shared" si="113"/>
        <v>12182400</v>
      </c>
      <c r="CQ127" s="18">
        <f t="shared" si="114"/>
        <v>2</v>
      </c>
      <c r="CR127" s="18">
        <f t="shared" si="115"/>
        <v>12.18</v>
      </c>
      <c r="DH127" s="14">
        <v>122</v>
      </c>
      <c r="DI127" s="14">
        <f t="shared" si="116"/>
        <v>738327</v>
      </c>
      <c r="DJ127" s="18">
        <f t="shared" si="117"/>
        <v>1</v>
      </c>
      <c r="DK127" s="18">
        <f t="shared" si="118"/>
        <v>738.33</v>
      </c>
    </row>
    <row r="128" spans="44:115" ht="16.5" x14ac:dyDescent="0.2">
      <c r="AR128" s="14">
        <v>123</v>
      </c>
      <c r="AS128" s="14">
        <f t="shared" si="93"/>
        <v>120</v>
      </c>
      <c r="AT128" s="18">
        <f t="shared" si="99"/>
        <v>22500</v>
      </c>
      <c r="AU128" s="18">
        <f t="shared" si="94"/>
        <v>130</v>
      </c>
      <c r="AV128" s="18">
        <f t="shared" si="100"/>
        <v>27500</v>
      </c>
      <c r="AW128" s="18">
        <f t="shared" si="101"/>
        <v>24000</v>
      </c>
      <c r="AX128" s="18">
        <f t="shared" si="102"/>
        <v>103680000</v>
      </c>
      <c r="BM128" s="14">
        <v>610</v>
      </c>
      <c r="BN128" s="22">
        <v>1</v>
      </c>
      <c r="BO128" s="18">
        <f>INT(SUMIFS($CI$6:$CI$1005,金币产出!$CA$6:$CA$1005,"&gt;"&amp;BM127,金币产出!$CA$6:$CA$1005,"&lt;="&amp;BM128)*$BE$4*BN128/500)*500</f>
        <v>4357500</v>
      </c>
      <c r="BP128" s="18">
        <f t="shared" si="123"/>
        <v>1</v>
      </c>
      <c r="BQ128" s="18">
        <f t="shared" si="124"/>
        <v>4357.5</v>
      </c>
      <c r="CA128" s="14">
        <v>123</v>
      </c>
      <c r="CB128" s="14">
        <f>节奏规划!J117</f>
        <v>6.6666666666666671E-3</v>
      </c>
      <c r="CC128" s="23">
        <v>1</v>
      </c>
      <c r="CD128" s="18">
        <f>INDEX($AX$6:$AX$1005,MATCH(金币产出!CA128,$AR$6:$AR$1005,1))</f>
        <v>103680000</v>
      </c>
      <c r="CE128" s="18">
        <f t="shared" si="103"/>
        <v>414720000</v>
      </c>
      <c r="CF128" s="18">
        <f t="shared" si="104"/>
        <v>967680</v>
      </c>
      <c r="CG128" s="18">
        <f t="shared" si="105"/>
        <v>552960</v>
      </c>
      <c r="CH128" s="18">
        <f t="shared" si="106"/>
        <v>691200</v>
      </c>
      <c r="CI128" s="18">
        <f t="shared" si="107"/>
        <v>276480</v>
      </c>
      <c r="CJ128" s="18">
        <f t="shared" si="108"/>
        <v>276480</v>
      </c>
      <c r="CK128" s="18">
        <f t="shared" si="109"/>
        <v>414720</v>
      </c>
      <c r="CL128" s="18">
        <f t="shared" si="110"/>
        <v>138240</v>
      </c>
      <c r="CM128" s="18">
        <f t="shared" si="111"/>
        <v>414720</v>
      </c>
      <c r="CN128" s="18">
        <f t="shared" si="112"/>
        <v>3732480</v>
      </c>
      <c r="CP128" s="18">
        <f t="shared" si="113"/>
        <v>12441600</v>
      </c>
      <c r="CQ128" s="18">
        <f t="shared" si="114"/>
        <v>2</v>
      </c>
      <c r="CR128" s="18">
        <f t="shared" si="115"/>
        <v>12.44</v>
      </c>
      <c r="DH128" s="14">
        <v>123</v>
      </c>
      <c r="DI128" s="14">
        <f t="shared" si="116"/>
        <v>754036</v>
      </c>
      <c r="DJ128" s="18">
        <f t="shared" si="117"/>
        <v>1</v>
      </c>
      <c r="DK128" s="18">
        <f t="shared" si="118"/>
        <v>754.04</v>
      </c>
    </row>
    <row r="129" spans="44:115" ht="16.5" x14ac:dyDescent="0.2">
      <c r="AR129" s="14">
        <v>124</v>
      </c>
      <c r="AS129" s="14">
        <f t="shared" si="93"/>
        <v>120</v>
      </c>
      <c r="AT129" s="18">
        <f t="shared" si="99"/>
        <v>22500</v>
      </c>
      <c r="AU129" s="18">
        <f t="shared" si="94"/>
        <v>130</v>
      </c>
      <c r="AV129" s="18">
        <f t="shared" si="100"/>
        <v>27500</v>
      </c>
      <c r="AW129" s="18">
        <f t="shared" si="101"/>
        <v>24500</v>
      </c>
      <c r="AX129" s="18">
        <f t="shared" si="102"/>
        <v>105840000</v>
      </c>
      <c r="BM129" s="14">
        <v>615</v>
      </c>
      <c r="BN129" s="22">
        <v>1</v>
      </c>
      <c r="BO129" s="18">
        <f>INT(SUMIFS($CI$6:$CI$1005,金币产出!$CA$6:$CA$1005,"&gt;"&amp;BM128,金币产出!$CA$6:$CA$1005,"&lt;="&amp;BM129)*$BE$4*BN129/500)*500</f>
        <v>4524500</v>
      </c>
      <c r="BP129" s="18">
        <f t="shared" si="123"/>
        <v>1</v>
      </c>
      <c r="BQ129" s="18">
        <f t="shared" si="124"/>
        <v>4524.5</v>
      </c>
      <c r="CA129" s="14">
        <v>124</v>
      </c>
      <c r="CB129" s="14">
        <f>节奏规划!J118</f>
        <v>6.6666666666666671E-3</v>
      </c>
      <c r="CC129" s="23">
        <v>1</v>
      </c>
      <c r="CD129" s="18">
        <f>INDEX($AX$6:$AX$1005,MATCH(金币产出!CA129,$AR$6:$AR$1005,1))</f>
        <v>105840000</v>
      </c>
      <c r="CE129" s="18">
        <f t="shared" si="103"/>
        <v>423360000</v>
      </c>
      <c r="CF129" s="18">
        <f t="shared" si="104"/>
        <v>987840</v>
      </c>
      <c r="CG129" s="18">
        <f t="shared" si="105"/>
        <v>564480</v>
      </c>
      <c r="CH129" s="18">
        <f t="shared" si="106"/>
        <v>705600</v>
      </c>
      <c r="CI129" s="18">
        <f t="shared" si="107"/>
        <v>282240</v>
      </c>
      <c r="CJ129" s="18">
        <f t="shared" si="108"/>
        <v>282240</v>
      </c>
      <c r="CK129" s="18">
        <f t="shared" si="109"/>
        <v>423360</v>
      </c>
      <c r="CL129" s="18">
        <f t="shared" si="110"/>
        <v>141120</v>
      </c>
      <c r="CM129" s="18">
        <f t="shared" si="111"/>
        <v>423360</v>
      </c>
      <c r="CN129" s="18">
        <f t="shared" si="112"/>
        <v>3810240</v>
      </c>
      <c r="CP129" s="18">
        <f t="shared" si="113"/>
        <v>12700800</v>
      </c>
      <c r="CQ129" s="18">
        <f t="shared" si="114"/>
        <v>2</v>
      </c>
      <c r="CR129" s="18">
        <f t="shared" si="115"/>
        <v>12.7</v>
      </c>
      <c r="DH129" s="14">
        <v>124</v>
      </c>
      <c r="DI129" s="14">
        <f t="shared" si="116"/>
        <v>769745</v>
      </c>
      <c r="DJ129" s="18">
        <f t="shared" si="117"/>
        <v>1</v>
      </c>
      <c r="DK129" s="18">
        <f t="shared" si="118"/>
        <v>769.75</v>
      </c>
    </row>
    <row r="130" spans="44:115" ht="16.5" x14ac:dyDescent="0.2">
      <c r="AR130" s="14">
        <v>125</v>
      </c>
      <c r="AS130" s="14">
        <f t="shared" si="93"/>
        <v>120</v>
      </c>
      <c r="AT130" s="18">
        <f t="shared" si="99"/>
        <v>22500</v>
      </c>
      <c r="AU130" s="18">
        <f t="shared" si="94"/>
        <v>130</v>
      </c>
      <c r="AV130" s="18">
        <f t="shared" si="100"/>
        <v>27500</v>
      </c>
      <c r="AW130" s="18">
        <f t="shared" si="101"/>
        <v>25000</v>
      </c>
      <c r="AX130" s="18">
        <f t="shared" si="102"/>
        <v>108000000</v>
      </c>
      <c r="BM130" s="14">
        <v>620</v>
      </c>
      <c r="BN130" s="22">
        <v>1</v>
      </c>
      <c r="BO130" s="18">
        <f>INT(SUMIFS($CI$6:$CI$1005,金币产出!$CA$6:$CA$1005,"&gt;"&amp;BM129,金币产出!$CA$6:$CA$1005,"&lt;="&amp;BM130)*$BE$4*BN130/500)*500</f>
        <v>4647500</v>
      </c>
      <c r="BP130" s="18">
        <f t="shared" si="123"/>
        <v>1</v>
      </c>
      <c r="BQ130" s="18">
        <f t="shared" si="124"/>
        <v>4647.5</v>
      </c>
      <c r="CA130" s="14">
        <v>125</v>
      </c>
      <c r="CB130" s="14">
        <f>节奏规划!J119</f>
        <v>6.6666666666666671E-3</v>
      </c>
      <c r="CC130" s="23">
        <v>1</v>
      </c>
      <c r="CD130" s="18">
        <f>INDEX($AX$6:$AX$1005,MATCH(金币产出!CA130,$AR$6:$AR$1005,1))</f>
        <v>108000000</v>
      </c>
      <c r="CE130" s="18">
        <f t="shared" si="103"/>
        <v>432000000</v>
      </c>
      <c r="CF130" s="18">
        <f t="shared" si="104"/>
        <v>1008000</v>
      </c>
      <c r="CG130" s="18">
        <f t="shared" si="105"/>
        <v>576000</v>
      </c>
      <c r="CH130" s="18">
        <f t="shared" si="106"/>
        <v>720000</v>
      </c>
      <c r="CI130" s="18">
        <f t="shared" si="107"/>
        <v>288000</v>
      </c>
      <c r="CJ130" s="18">
        <f t="shared" si="108"/>
        <v>288000</v>
      </c>
      <c r="CK130" s="18">
        <f t="shared" si="109"/>
        <v>432000</v>
      </c>
      <c r="CL130" s="18">
        <f t="shared" si="110"/>
        <v>144000</v>
      </c>
      <c r="CM130" s="18">
        <f t="shared" si="111"/>
        <v>432000</v>
      </c>
      <c r="CN130" s="18">
        <f t="shared" si="112"/>
        <v>3888000</v>
      </c>
      <c r="CP130" s="18">
        <f t="shared" si="113"/>
        <v>12960000</v>
      </c>
      <c r="CQ130" s="18">
        <f t="shared" si="114"/>
        <v>2</v>
      </c>
      <c r="CR130" s="18">
        <f t="shared" si="115"/>
        <v>12.96</v>
      </c>
      <c r="DH130" s="14">
        <v>125</v>
      </c>
      <c r="DI130" s="14">
        <f t="shared" si="116"/>
        <v>785454</v>
      </c>
      <c r="DJ130" s="18">
        <f t="shared" si="117"/>
        <v>1</v>
      </c>
      <c r="DK130" s="18">
        <f t="shared" si="118"/>
        <v>785.45</v>
      </c>
    </row>
    <row r="131" spans="44:115" ht="16.5" x14ac:dyDescent="0.2">
      <c r="AR131" s="14">
        <v>126</v>
      </c>
      <c r="AS131" s="14">
        <f t="shared" si="93"/>
        <v>120</v>
      </c>
      <c r="AT131" s="18">
        <f t="shared" si="99"/>
        <v>22500</v>
      </c>
      <c r="AU131" s="18">
        <f t="shared" si="94"/>
        <v>130</v>
      </c>
      <c r="AV131" s="18">
        <f t="shared" si="100"/>
        <v>27500</v>
      </c>
      <c r="AW131" s="18">
        <f t="shared" si="101"/>
        <v>25500</v>
      </c>
      <c r="AX131" s="18">
        <f t="shared" si="102"/>
        <v>110160000</v>
      </c>
      <c r="BM131" s="14">
        <v>625</v>
      </c>
      <c r="BN131" s="22">
        <v>1</v>
      </c>
      <c r="BO131" s="18">
        <f>INT(SUMIFS($CI$6:$CI$1005,金币产出!$CA$6:$CA$1005,"&gt;"&amp;BM130,金币产出!$CA$6:$CA$1005,"&lt;="&amp;BM131)*$BE$4*BN131/500)*500</f>
        <v>4597500</v>
      </c>
      <c r="BP131" s="18">
        <f t="shared" si="123"/>
        <v>1</v>
      </c>
      <c r="BQ131" s="18">
        <f t="shared" si="124"/>
        <v>4597.5</v>
      </c>
      <c r="CA131" s="14">
        <v>126</v>
      </c>
      <c r="CB131" s="14">
        <f>节奏规划!J120</f>
        <v>6.6666666666666671E-3</v>
      </c>
      <c r="CC131" s="23">
        <v>1</v>
      </c>
      <c r="CD131" s="18">
        <f>INDEX($AX$6:$AX$1005,MATCH(金币产出!CA131,$AR$6:$AR$1005,1))</f>
        <v>110160000</v>
      </c>
      <c r="CE131" s="18">
        <f t="shared" si="103"/>
        <v>440640000</v>
      </c>
      <c r="CF131" s="18">
        <f t="shared" si="104"/>
        <v>1028160</v>
      </c>
      <c r="CG131" s="18">
        <f t="shared" si="105"/>
        <v>587520</v>
      </c>
      <c r="CH131" s="18">
        <f t="shared" si="106"/>
        <v>734400</v>
      </c>
      <c r="CI131" s="18">
        <f t="shared" si="107"/>
        <v>293760</v>
      </c>
      <c r="CJ131" s="18">
        <f t="shared" si="108"/>
        <v>293760</v>
      </c>
      <c r="CK131" s="18">
        <f t="shared" si="109"/>
        <v>440640</v>
      </c>
      <c r="CL131" s="18">
        <f t="shared" si="110"/>
        <v>146880</v>
      </c>
      <c r="CM131" s="18">
        <f t="shared" si="111"/>
        <v>440640</v>
      </c>
      <c r="CN131" s="18">
        <f t="shared" si="112"/>
        <v>3965760</v>
      </c>
      <c r="CP131" s="18">
        <f t="shared" si="113"/>
        <v>13219200</v>
      </c>
      <c r="CQ131" s="18">
        <f t="shared" si="114"/>
        <v>2</v>
      </c>
      <c r="CR131" s="18">
        <f t="shared" si="115"/>
        <v>13.22</v>
      </c>
      <c r="DH131" s="14">
        <v>126</v>
      </c>
      <c r="DI131" s="14">
        <f t="shared" si="116"/>
        <v>801163</v>
      </c>
      <c r="DJ131" s="18">
        <f t="shared" si="117"/>
        <v>1</v>
      </c>
      <c r="DK131" s="18">
        <f t="shared" si="118"/>
        <v>801.16</v>
      </c>
    </row>
    <row r="132" spans="44:115" ht="16.5" x14ac:dyDescent="0.2">
      <c r="AR132" s="14">
        <v>127</v>
      </c>
      <c r="AS132" s="14">
        <f t="shared" si="93"/>
        <v>120</v>
      </c>
      <c r="AT132" s="18">
        <f t="shared" si="99"/>
        <v>22500</v>
      </c>
      <c r="AU132" s="18">
        <f t="shared" si="94"/>
        <v>130</v>
      </c>
      <c r="AV132" s="18">
        <f t="shared" si="100"/>
        <v>27500</v>
      </c>
      <c r="AW132" s="18">
        <f t="shared" si="101"/>
        <v>26000</v>
      </c>
      <c r="AX132" s="18">
        <f t="shared" si="102"/>
        <v>112320000</v>
      </c>
      <c r="BM132" s="14">
        <v>630</v>
      </c>
      <c r="BN132" s="22">
        <v>1</v>
      </c>
      <c r="BO132" s="18">
        <f>INT(SUMIFS($CI$6:$CI$1005,金币产出!$CA$6:$CA$1005,"&gt;"&amp;BM131,金币产出!$CA$6:$CA$1005,"&lt;="&amp;BM132)*$BE$4*BN132/500)*500</f>
        <v>4701000</v>
      </c>
      <c r="BP132" s="18">
        <f t="shared" si="123"/>
        <v>1</v>
      </c>
      <c r="BQ132" s="18">
        <f t="shared" si="124"/>
        <v>4701</v>
      </c>
      <c r="CA132" s="14">
        <v>127</v>
      </c>
      <c r="CB132" s="14">
        <f>节奏规划!J121</f>
        <v>6.6666666666666671E-3</v>
      </c>
      <c r="CC132" s="23">
        <v>1</v>
      </c>
      <c r="CD132" s="18">
        <f>INDEX($AX$6:$AX$1005,MATCH(金币产出!CA132,$AR$6:$AR$1005,1))</f>
        <v>112320000</v>
      </c>
      <c r="CE132" s="18">
        <f t="shared" si="103"/>
        <v>449280000</v>
      </c>
      <c r="CF132" s="18">
        <f t="shared" si="104"/>
        <v>1048320</v>
      </c>
      <c r="CG132" s="18">
        <f t="shared" si="105"/>
        <v>599040</v>
      </c>
      <c r="CH132" s="18">
        <f t="shared" si="106"/>
        <v>748800</v>
      </c>
      <c r="CI132" s="18">
        <f t="shared" si="107"/>
        <v>299520</v>
      </c>
      <c r="CJ132" s="18">
        <f t="shared" si="108"/>
        <v>299520</v>
      </c>
      <c r="CK132" s="18">
        <f t="shared" si="109"/>
        <v>449280</v>
      </c>
      <c r="CL132" s="18">
        <f t="shared" si="110"/>
        <v>149760</v>
      </c>
      <c r="CM132" s="18">
        <f t="shared" si="111"/>
        <v>449280</v>
      </c>
      <c r="CN132" s="18">
        <f t="shared" si="112"/>
        <v>4043520</v>
      </c>
      <c r="CP132" s="18">
        <f t="shared" si="113"/>
        <v>13478400</v>
      </c>
      <c r="CQ132" s="18">
        <f t="shared" si="114"/>
        <v>2</v>
      </c>
      <c r="CR132" s="18">
        <f t="shared" si="115"/>
        <v>13.48</v>
      </c>
      <c r="DH132" s="14">
        <v>127</v>
      </c>
      <c r="DI132" s="14">
        <f t="shared" si="116"/>
        <v>816872</v>
      </c>
      <c r="DJ132" s="18">
        <f t="shared" si="117"/>
        <v>1</v>
      </c>
      <c r="DK132" s="18">
        <f t="shared" si="118"/>
        <v>816.87</v>
      </c>
    </row>
    <row r="133" spans="44:115" ht="16.5" x14ac:dyDescent="0.2">
      <c r="AR133" s="14">
        <v>128</v>
      </c>
      <c r="AS133" s="14">
        <f t="shared" si="93"/>
        <v>120</v>
      </c>
      <c r="AT133" s="18">
        <f t="shared" si="99"/>
        <v>22500</v>
      </c>
      <c r="AU133" s="18">
        <f t="shared" si="94"/>
        <v>130</v>
      </c>
      <c r="AV133" s="18">
        <f t="shared" si="100"/>
        <v>27500</v>
      </c>
      <c r="AW133" s="18">
        <f t="shared" si="101"/>
        <v>26500</v>
      </c>
      <c r="AX133" s="18">
        <f t="shared" si="102"/>
        <v>114480000</v>
      </c>
      <c r="BM133" s="14">
        <v>635</v>
      </c>
      <c r="BN133" s="22">
        <v>1</v>
      </c>
      <c r="BO133" s="18">
        <f>INT(SUMIFS($CI$6:$CI$1005,金币产出!$CA$6:$CA$1005,"&gt;"&amp;BM132,金币产出!$CA$6:$CA$1005,"&lt;="&amp;BM133)*$BE$4*BN133/500)*500</f>
        <v>4804500</v>
      </c>
      <c r="BP133" s="18">
        <f t="shared" si="123"/>
        <v>1</v>
      </c>
      <c r="BQ133" s="18">
        <f t="shared" si="124"/>
        <v>4804.5</v>
      </c>
      <c r="CA133" s="14">
        <v>128</v>
      </c>
      <c r="CB133" s="14">
        <f>节奏规划!J122</f>
        <v>6.6666666666666671E-3</v>
      </c>
      <c r="CC133" s="23">
        <v>1</v>
      </c>
      <c r="CD133" s="18">
        <f>INDEX($AX$6:$AX$1005,MATCH(金币产出!CA133,$AR$6:$AR$1005,1))</f>
        <v>114480000</v>
      </c>
      <c r="CE133" s="18">
        <f t="shared" si="103"/>
        <v>457920000</v>
      </c>
      <c r="CF133" s="18">
        <f t="shared" si="104"/>
        <v>1068480</v>
      </c>
      <c r="CG133" s="18">
        <f t="shared" si="105"/>
        <v>610560</v>
      </c>
      <c r="CH133" s="18">
        <f t="shared" si="106"/>
        <v>763200</v>
      </c>
      <c r="CI133" s="18">
        <f t="shared" si="107"/>
        <v>305280</v>
      </c>
      <c r="CJ133" s="18">
        <f t="shared" si="108"/>
        <v>305280</v>
      </c>
      <c r="CK133" s="18">
        <f t="shared" si="109"/>
        <v>457920</v>
      </c>
      <c r="CL133" s="18">
        <f t="shared" si="110"/>
        <v>152640</v>
      </c>
      <c r="CM133" s="18">
        <f t="shared" si="111"/>
        <v>457920</v>
      </c>
      <c r="CN133" s="18">
        <f t="shared" si="112"/>
        <v>4121280</v>
      </c>
      <c r="CP133" s="18">
        <f t="shared" si="113"/>
        <v>13737600</v>
      </c>
      <c r="CQ133" s="18">
        <f t="shared" si="114"/>
        <v>2</v>
      </c>
      <c r="CR133" s="18">
        <f t="shared" si="115"/>
        <v>13.74</v>
      </c>
      <c r="DH133" s="14">
        <v>128</v>
      </c>
      <c r="DI133" s="14">
        <f t="shared" si="116"/>
        <v>832581</v>
      </c>
      <c r="DJ133" s="18">
        <f t="shared" si="117"/>
        <v>1</v>
      </c>
      <c r="DK133" s="18">
        <f t="shared" si="118"/>
        <v>832.58</v>
      </c>
    </row>
    <row r="134" spans="44:115" ht="16.5" x14ac:dyDescent="0.2">
      <c r="AR134" s="14">
        <v>129</v>
      </c>
      <c r="AS134" s="14">
        <f t="shared" ref="AS134:AS197" si="133">VLOOKUP(AR134,$A$7:$A$90,1)</f>
        <v>120</v>
      </c>
      <c r="AT134" s="18">
        <f t="shared" si="99"/>
        <v>22500</v>
      </c>
      <c r="AU134" s="18">
        <f t="shared" ref="AU134:AU197" si="134">INDEX($A$7:$A$90,MATCH(AR134,$A$7:$A$90,1)+1)</f>
        <v>130</v>
      </c>
      <c r="AV134" s="18">
        <f t="shared" si="100"/>
        <v>27500</v>
      </c>
      <c r="AW134" s="18">
        <f t="shared" si="101"/>
        <v>27000</v>
      </c>
      <c r="AX134" s="18">
        <f t="shared" si="102"/>
        <v>116640000</v>
      </c>
      <c r="BM134" s="14">
        <v>640</v>
      </c>
      <c r="BN134" s="22">
        <v>1</v>
      </c>
      <c r="BO134" s="18">
        <f>INT(SUMIFS($CI$6:$CI$1005,金币产出!$CA$6:$CA$1005,"&gt;"&amp;BM133,金币产出!$CA$6:$CA$1005,"&lt;="&amp;BM134)*$BE$4*BN134/500)*500</f>
        <v>4907500</v>
      </c>
      <c r="BP134" s="18">
        <f t="shared" si="123"/>
        <v>1</v>
      </c>
      <c r="BQ134" s="18">
        <f t="shared" si="124"/>
        <v>4907.5</v>
      </c>
      <c r="CA134" s="14">
        <v>129</v>
      </c>
      <c r="CB134" s="14">
        <f>节奏规划!J123</f>
        <v>6.6666666666666671E-3</v>
      </c>
      <c r="CC134" s="23">
        <v>1</v>
      </c>
      <c r="CD134" s="18">
        <f>INDEX($AX$6:$AX$1005,MATCH(金币产出!CA134,$AR$6:$AR$1005,1))</f>
        <v>116640000</v>
      </c>
      <c r="CE134" s="18">
        <f t="shared" si="103"/>
        <v>466560000</v>
      </c>
      <c r="CF134" s="18">
        <f t="shared" si="104"/>
        <v>1088640</v>
      </c>
      <c r="CG134" s="18">
        <f t="shared" si="105"/>
        <v>622080</v>
      </c>
      <c r="CH134" s="18">
        <f t="shared" si="106"/>
        <v>777600</v>
      </c>
      <c r="CI134" s="18">
        <f t="shared" si="107"/>
        <v>311040</v>
      </c>
      <c r="CJ134" s="18">
        <f t="shared" si="108"/>
        <v>311040</v>
      </c>
      <c r="CK134" s="18">
        <f t="shared" si="109"/>
        <v>466560</v>
      </c>
      <c r="CL134" s="18">
        <f t="shared" si="110"/>
        <v>155520</v>
      </c>
      <c r="CM134" s="18">
        <f t="shared" si="111"/>
        <v>466560</v>
      </c>
      <c r="CN134" s="18">
        <f t="shared" si="112"/>
        <v>4199040</v>
      </c>
      <c r="CP134" s="18">
        <f t="shared" si="113"/>
        <v>13996800</v>
      </c>
      <c r="CQ134" s="18">
        <f t="shared" si="114"/>
        <v>2</v>
      </c>
      <c r="CR134" s="18">
        <f t="shared" si="115"/>
        <v>14</v>
      </c>
      <c r="DH134" s="14">
        <v>129</v>
      </c>
      <c r="DI134" s="14">
        <f t="shared" si="116"/>
        <v>848290</v>
      </c>
      <c r="DJ134" s="18">
        <f t="shared" si="117"/>
        <v>1</v>
      </c>
      <c r="DK134" s="18">
        <f t="shared" si="118"/>
        <v>848.29</v>
      </c>
    </row>
    <row r="135" spans="44:115" ht="16.5" x14ac:dyDescent="0.2">
      <c r="AR135" s="14">
        <v>130</v>
      </c>
      <c r="AS135" s="14">
        <f t="shared" si="133"/>
        <v>130</v>
      </c>
      <c r="AT135" s="18">
        <f t="shared" ref="AT135:AT198" si="135">VLOOKUP(AS135,$A$7:$AJ$90,28)</f>
        <v>27500</v>
      </c>
      <c r="AU135" s="18">
        <f t="shared" si="134"/>
        <v>140</v>
      </c>
      <c r="AV135" s="18">
        <f t="shared" ref="AV135:AV198" si="136">VLOOKUP(AU135,$A$7:$AJ$90,28)</f>
        <v>38265.5</v>
      </c>
      <c r="AW135" s="18">
        <f t="shared" ref="AW135:AW198" si="137">(AT135*(AU135-AR135)+AV135*(AR135-AS135))/(AU135-AS135)</f>
        <v>27500</v>
      </c>
      <c r="AX135" s="18">
        <f t="shared" ref="AX135:AX198" si="138">AW135*AX$4</f>
        <v>118800000</v>
      </c>
      <c r="BM135" s="14">
        <v>645</v>
      </c>
      <c r="BN135" s="22">
        <v>1</v>
      </c>
      <c r="BO135" s="18">
        <f>INT(SUMIFS($CI$6:$CI$1005,金币产出!$CA$6:$CA$1005,"&gt;"&amp;BM134,金币产出!$CA$6:$CA$1005,"&lt;="&amp;BM135)*$BE$4*BN135/500)*500</f>
        <v>5011500</v>
      </c>
      <c r="BP135" s="18">
        <f t="shared" si="123"/>
        <v>1</v>
      </c>
      <c r="BQ135" s="18">
        <f t="shared" si="124"/>
        <v>5011.5</v>
      </c>
      <c r="CA135" s="14">
        <v>130</v>
      </c>
      <c r="CB135" s="14">
        <f>节奏规划!J124</f>
        <v>6.6666666666666671E-3</v>
      </c>
      <c r="CC135" s="23">
        <v>1</v>
      </c>
      <c r="CD135" s="18">
        <f>INDEX($AX$6:$AX$1005,MATCH(金币产出!CA135,$AR$6:$AR$1005,1))</f>
        <v>118800000</v>
      </c>
      <c r="CE135" s="18">
        <f t="shared" ref="CE135:CE198" si="139">INT(CD135/$BB$4*$BA$4/500)*500</f>
        <v>475200000</v>
      </c>
      <c r="CF135" s="18">
        <f t="shared" ref="CF135:CF198" si="140">ROUND($CE135*BB$4*$CB135,0)</f>
        <v>1108800</v>
      </c>
      <c r="CG135" s="18">
        <f t="shared" ref="CG135:CG198" si="141">ROUND($CE135*BC$4*$CB135,0)</f>
        <v>633600</v>
      </c>
      <c r="CH135" s="18">
        <f t="shared" ref="CH135:CH198" si="142">ROUND($CE135*BD$4*$CB135,0)</f>
        <v>792000</v>
      </c>
      <c r="CI135" s="18">
        <f t="shared" ref="CI135:CI198" si="143">ROUND($CE135*BE$4*$CB135,0)</f>
        <v>316800</v>
      </c>
      <c r="CJ135" s="18">
        <f t="shared" ref="CJ135:CJ198" si="144">ROUND($CE135*BF$4*$CB135,0)</f>
        <v>316800</v>
      </c>
      <c r="CK135" s="18">
        <f t="shared" ref="CK135:CK198" si="145">ROUND($CE135*BG$4*$CB135,0)</f>
        <v>475200</v>
      </c>
      <c r="CL135" s="18">
        <f t="shared" ref="CL135:CL198" si="146">ROUND($CE135*BH$4*$CB135,0)</f>
        <v>158400</v>
      </c>
      <c r="CM135" s="18">
        <f t="shared" ref="CM135:CM198" si="147">ROUND($CE135*BI$4*$CB135,0)</f>
        <v>475200</v>
      </c>
      <c r="CN135" s="18">
        <f t="shared" ref="CN135:CN198" si="148">SUMIF($CF$3:$CM$3,"&lt;="&amp;CA135,CF135:CM135)</f>
        <v>4276800</v>
      </c>
      <c r="CP135" s="18">
        <f t="shared" ref="CP135:CP198" si="149">INT(CM135/CB135/CP$3)</f>
        <v>14256000</v>
      </c>
      <c r="CQ135" s="18">
        <f t="shared" ref="CQ135:CQ198" si="150">INT(LOG(CP135/10,1000))</f>
        <v>2</v>
      </c>
      <c r="CR135" s="18">
        <f t="shared" ref="CR135:CR198" si="151">ROUND(CP135/1000^CQ135,2)</f>
        <v>14.26</v>
      </c>
      <c r="DH135" s="14">
        <v>130</v>
      </c>
      <c r="DI135" s="14">
        <f t="shared" ref="DI135:DI198" si="152">INT(CG135/CB135*$DC$3)</f>
        <v>864000</v>
      </c>
      <c r="DJ135" s="18">
        <f t="shared" ref="DJ135:DJ198" si="153">INT(LOG(DI135/10,1000))</f>
        <v>1</v>
      </c>
      <c r="DK135" s="18">
        <f t="shared" ref="DK135:DK198" si="154">ROUND(DI135/1000^DJ135,2)</f>
        <v>864</v>
      </c>
    </row>
    <row r="136" spans="44:115" ht="16.5" x14ac:dyDescent="0.2">
      <c r="AR136" s="14">
        <v>131</v>
      </c>
      <c r="AS136" s="14">
        <f t="shared" si="133"/>
        <v>130</v>
      </c>
      <c r="AT136" s="18">
        <f t="shared" si="135"/>
        <v>27500</v>
      </c>
      <c r="AU136" s="18">
        <f t="shared" si="134"/>
        <v>140</v>
      </c>
      <c r="AV136" s="18">
        <f t="shared" si="136"/>
        <v>38265.5</v>
      </c>
      <c r="AW136" s="18">
        <f t="shared" si="137"/>
        <v>28576.55</v>
      </c>
      <c r="AX136" s="18">
        <f t="shared" si="138"/>
        <v>123450696</v>
      </c>
      <c r="BM136" s="14">
        <v>650</v>
      </c>
      <c r="BN136" s="22">
        <v>1</v>
      </c>
      <c r="BO136" s="18">
        <f>INT(SUMIFS($CI$6:$CI$1005,金币产出!$CA$6:$CA$1005,"&gt;"&amp;BM135,金币产出!$CA$6:$CA$1005,"&lt;="&amp;BM136)*$BE$4*BN136/500)*500</f>
        <v>5070000</v>
      </c>
      <c r="BP136" s="18">
        <f t="shared" ref="BP136:BP199" si="155">INT(LOG(BO136/10,1000))</f>
        <v>1</v>
      </c>
      <c r="BQ136" s="18">
        <f t="shared" ref="BQ136:BQ199" si="156">ROUND(BO136/1000^BP136,3)</f>
        <v>5070</v>
      </c>
      <c r="CA136" s="14">
        <v>131</v>
      </c>
      <c r="CB136" s="14">
        <f>节奏规划!J125</f>
        <v>6.6666666666666671E-3</v>
      </c>
      <c r="CC136" s="23">
        <v>1</v>
      </c>
      <c r="CD136" s="18">
        <f>INDEX($AX$6:$AX$1005,MATCH(金币产出!CA136,$AR$6:$AR$1005,1))</f>
        <v>123450696</v>
      </c>
      <c r="CE136" s="18">
        <f t="shared" si="139"/>
        <v>493802500</v>
      </c>
      <c r="CF136" s="18">
        <f t="shared" si="140"/>
        <v>1152206</v>
      </c>
      <c r="CG136" s="18">
        <f t="shared" si="141"/>
        <v>658403</v>
      </c>
      <c r="CH136" s="18">
        <f t="shared" si="142"/>
        <v>823004</v>
      </c>
      <c r="CI136" s="18">
        <f t="shared" si="143"/>
        <v>329202</v>
      </c>
      <c r="CJ136" s="18">
        <f t="shared" si="144"/>
        <v>329202</v>
      </c>
      <c r="CK136" s="18">
        <f t="shared" si="145"/>
        <v>493803</v>
      </c>
      <c r="CL136" s="18">
        <f t="shared" si="146"/>
        <v>164601</v>
      </c>
      <c r="CM136" s="18">
        <f t="shared" si="147"/>
        <v>493803</v>
      </c>
      <c r="CN136" s="18">
        <f t="shared" si="148"/>
        <v>4444224</v>
      </c>
      <c r="CP136" s="18">
        <f t="shared" si="149"/>
        <v>14814090</v>
      </c>
      <c r="CQ136" s="18">
        <f t="shared" si="150"/>
        <v>2</v>
      </c>
      <c r="CR136" s="18">
        <f t="shared" si="151"/>
        <v>14.81</v>
      </c>
      <c r="DH136" s="14">
        <v>131</v>
      </c>
      <c r="DI136" s="14">
        <f t="shared" si="152"/>
        <v>897822</v>
      </c>
      <c r="DJ136" s="18">
        <f t="shared" si="153"/>
        <v>1</v>
      </c>
      <c r="DK136" s="18">
        <f t="shared" si="154"/>
        <v>897.82</v>
      </c>
    </row>
    <row r="137" spans="44:115" ht="16.5" x14ac:dyDescent="0.2">
      <c r="AR137" s="14">
        <v>132</v>
      </c>
      <c r="AS137" s="14">
        <f t="shared" si="133"/>
        <v>130</v>
      </c>
      <c r="AT137" s="18">
        <f t="shared" si="135"/>
        <v>27500</v>
      </c>
      <c r="AU137" s="18">
        <f t="shared" si="134"/>
        <v>140</v>
      </c>
      <c r="AV137" s="18">
        <f t="shared" si="136"/>
        <v>38265.5</v>
      </c>
      <c r="AW137" s="18">
        <f t="shared" si="137"/>
        <v>29653.1</v>
      </c>
      <c r="AX137" s="18">
        <f t="shared" si="138"/>
        <v>128101392</v>
      </c>
      <c r="BM137" s="14">
        <v>655</v>
      </c>
      <c r="BN137" s="22">
        <v>1</v>
      </c>
      <c r="BO137" s="18">
        <f>INT(SUMIFS($CI$6:$CI$1005,金币产出!$CA$6:$CA$1005,"&gt;"&amp;BM136,金币产出!$CA$6:$CA$1005,"&lt;="&amp;BM137)*$BE$4*BN137/500)*500</f>
        <v>4987000</v>
      </c>
      <c r="BP137" s="18">
        <f t="shared" si="155"/>
        <v>1</v>
      </c>
      <c r="BQ137" s="18">
        <f t="shared" si="156"/>
        <v>4987</v>
      </c>
      <c r="CA137" s="14">
        <v>132</v>
      </c>
      <c r="CB137" s="14">
        <f>节奏规划!J126</f>
        <v>6.6666666666666671E-3</v>
      </c>
      <c r="CC137" s="23">
        <v>1</v>
      </c>
      <c r="CD137" s="18">
        <f>INDEX($AX$6:$AX$1005,MATCH(金币产出!CA137,$AR$6:$AR$1005,1))</f>
        <v>128101392</v>
      </c>
      <c r="CE137" s="18">
        <f t="shared" si="139"/>
        <v>512405500</v>
      </c>
      <c r="CF137" s="18">
        <f t="shared" si="140"/>
        <v>1195613</v>
      </c>
      <c r="CG137" s="18">
        <f t="shared" si="141"/>
        <v>683207</v>
      </c>
      <c r="CH137" s="18">
        <f t="shared" si="142"/>
        <v>854009</v>
      </c>
      <c r="CI137" s="18">
        <f t="shared" si="143"/>
        <v>341604</v>
      </c>
      <c r="CJ137" s="18">
        <f t="shared" si="144"/>
        <v>341604</v>
      </c>
      <c r="CK137" s="18">
        <f t="shared" si="145"/>
        <v>512406</v>
      </c>
      <c r="CL137" s="18">
        <f t="shared" si="146"/>
        <v>170802</v>
      </c>
      <c r="CM137" s="18">
        <f t="shared" si="147"/>
        <v>512406</v>
      </c>
      <c r="CN137" s="18">
        <f t="shared" si="148"/>
        <v>4611651</v>
      </c>
      <c r="CP137" s="18">
        <f t="shared" si="149"/>
        <v>15372180</v>
      </c>
      <c r="CQ137" s="18">
        <f t="shared" si="150"/>
        <v>2</v>
      </c>
      <c r="CR137" s="18">
        <f t="shared" si="151"/>
        <v>15.37</v>
      </c>
      <c r="DH137" s="14">
        <v>132</v>
      </c>
      <c r="DI137" s="14">
        <f t="shared" si="152"/>
        <v>931645</v>
      </c>
      <c r="DJ137" s="18">
        <f t="shared" si="153"/>
        <v>1</v>
      </c>
      <c r="DK137" s="18">
        <f t="shared" si="154"/>
        <v>931.65</v>
      </c>
    </row>
    <row r="138" spans="44:115" ht="16.5" x14ac:dyDescent="0.2">
      <c r="AR138" s="14">
        <v>133</v>
      </c>
      <c r="AS138" s="14">
        <f t="shared" si="133"/>
        <v>130</v>
      </c>
      <c r="AT138" s="18">
        <f t="shared" si="135"/>
        <v>27500</v>
      </c>
      <c r="AU138" s="18">
        <f t="shared" si="134"/>
        <v>140</v>
      </c>
      <c r="AV138" s="18">
        <f t="shared" si="136"/>
        <v>38265.5</v>
      </c>
      <c r="AW138" s="18">
        <f t="shared" si="137"/>
        <v>30729.65</v>
      </c>
      <c r="AX138" s="18">
        <f t="shared" si="138"/>
        <v>132752088</v>
      </c>
      <c r="BM138" s="14">
        <v>660</v>
      </c>
      <c r="BN138" s="22">
        <v>1</v>
      </c>
      <c r="BO138" s="18">
        <f>INT(SUMIFS($CI$6:$CI$1005,金币产出!$CA$6:$CA$1005,"&gt;"&amp;BM137,金币产出!$CA$6:$CA$1005,"&lt;="&amp;BM138)*$BE$4*BN138/500)*500</f>
        <v>5087000</v>
      </c>
      <c r="BP138" s="18">
        <f t="shared" si="155"/>
        <v>1</v>
      </c>
      <c r="BQ138" s="18">
        <f t="shared" si="156"/>
        <v>5087</v>
      </c>
      <c r="CA138" s="14">
        <v>133</v>
      </c>
      <c r="CB138" s="14">
        <f>节奏规划!J127</f>
        <v>6.6666666666666671E-3</v>
      </c>
      <c r="CC138" s="23">
        <v>1</v>
      </c>
      <c r="CD138" s="18">
        <f>INDEX($AX$6:$AX$1005,MATCH(金币产出!CA138,$AR$6:$AR$1005,1))</f>
        <v>132752088</v>
      </c>
      <c r="CE138" s="18">
        <f t="shared" si="139"/>
        <v>531008000</v>
      </c>
      <c r="CF138" s="18">
        <f t="shared" si="140"/>
        <v>1239019</v>
      </c>
      <c r="CG138" s="18">
        <f t="shared" si="141"/>
        <v>708011</v>
      </c>
      <c r="CH138" s="18">
        <f t="shared" si="142"/>
        <v>885013</v>
      </c>
      <c r="CI138" s="18">
        <f t="shared" si="143"/>
        <v>354005</v>
      </c>
      <c r="CJ138" s="18">
        <f t="shared" si="144"/>
        <v>354005</v>
      </c>
      <c r="CK138" s="18">
        <f t="shared" si="145"/>
        <v>531008</v>
      </c>
      <c r="CL138" s="18">
        <f t="shared" si="146"/>
        <v>177003</v>
      </c>
      <c r="CM138" s="18">
        <f t="shared" si="147"/>
        <v>531008</v>
      </c>
      <c r="CN138" s="18">
        <f t="shared" si="148"/>
        <v>4779072</v>
      </c>
      <c r="CP138" s="18">
        <f t="shared" si="149"/>
        <v>15930240</v>
      </c>
      <c r="CQ138" s="18">
        <f t="shared" si="150"/>
        <v>2</v>
      </c>
      <c r="CR138" s="18">
        <f t="shared" si="151"/>
        <v>15.93</v>
      </c>
      <c r="DH138" s="14">
        <v>133</v>
      </c>
      <c r="DI138" s="14">
        <f t="shared" si="152"/>
        <v>965469</v>
      </c>
      <c r="DJ138" s="18">
        <f t="shared" si="153"/>
        <v>1</v>
      </c>
      <c r="DK138" s="18">
        <f t="shared" si="154"/>
        <v>965.47</v>
      </c>
    </row>
    <row r="139" spans="44:115" ht="16.5" x14ac:dyDescent="0.2">
      <c r="AR139" s="14">
        <v>134</v>
      </c>
      <c r="AS139" s="14">
        <f t="shared" si="133"/>
        <v>130</v>
      </c>
      <c r="AT139" s="18">
        <f t="shared" si="135"/>
        <v>27500</v>
      </c>
      <c r="AU139" s="18">
        <f t="shared" si="134"/>
        <v>140</v>
      </c>
      <c r="AV139" s="18">
        <f t="shared" si="136"/>
        <v>38265.5</v>
      </c>
      <c r="AW139" s="18">
        <f t="shared" si="137"/>
        <v>31806.2</v>
      </c>
      <c r="AX139" s="18">
        <f t="shared" si="138"/>
        <v>137402784</v>
      </c>
      <c r="BM139" s="14">
        <v>665</v>
      </c>
      <c r="BN139" s="22">
        <v>1</v>
      </c>
      <c r="BO139" s="18">
        <f>INT(SUMIFS($CI$6:$CI$1005,金币产出!$CA$6:$CA$1005,"&gt;"&amp;BM138,金币产出!$CA$6:$CA$1005,"&lt;="&amp;BM139)*$BE$4*BN139/500)*500</f>
        <v>5187500</v>
      </c>
      <c r="BP139" s="18">
        <f t="shared" si="155"/>
        <v>1</v>
      </c>
      <c r="BQ139" s="18">
        <f t="shared" si="156"/>
        <v>5187.5</v>
      </c>
      <c r="CA139" s="14">
        <v>134</v>
      </c>
      <c r="CB139" s="14">
        <f>节奏规划!J128</f>
        <v>6.6666666666666671E-3</v>
      </c>
      <c r="CC139" s="23">
        <v>1</v>
      </c>
      <c r="CD139" s="18">
        <f>INDEX($AX$6:$AX$1005,MATCH(金币产出!CA139,$AR$6:$AR$1005,1))</f>
        <v>137402784</v>
      </c>
      <c r="CE139" s="18">
        <f t="shared" si="139"/>
        <v>549611000</v>
      </c>
      <c r="CF139" s="18">
        <f t="shared" si="140"/>
        <v>1282426</v>
      </c>
      <c r="CG139" s="18">
        <f t="shared" si="141"/>
        <v>732815</v>
      </c>
      <c r="CH139" s="18">
        <f t="shared" si="142"/>
        <v>916018</v>
      </c>
      <c r="CI139" s="18">
        <f t="shared" si="143"/>
        <v>366407</v>
      </c>
      <c r="CJ139" s="18">
        <f t="shared" si="144"/>
        <v>366407</v>
      </c>
      <c r="CK139" s="18">
        <f t="shared" si="145"/>
        <v>549611</v>
      </c>
      <c r="CL139" s="18">
        <f t="shared" si="146"/>
        <v>183204</v>
      </c>
      <c r="CM139" s="18">
        <f t="shared" si="147"/>
        <v>549611</v>
      </c>
      <c r="CN139" s="18">
        <f t="shared" si="148"/>
        <v>4946499</v>
      </c>
      <c r="CP139" s="18">
        <f t="shared" si="149"/>
        <v>16488330</v>
      </c>
      <c r="CQ139" s="18">
        <f t="shared" si="150"/>
        <v>2</v>
      </c>
      <c r="CR139" s="18">
        <f t="shared" si="151"/>
        <v>16.489999999999998</v>
      </c>
      <c r="DH139" s="14">
        <v>134</v>
      </c>
      <c r="DI139" s="14">
        <f t="shared" si="152"/>
        <v>999293</v>
      </c>
      <c r="DJ139" s="18">
        <f t="shared" si="153"/>
        <v>1</v>
      </c>
      <c r="DK139" s="18">
        <f t="shared" si="154"/>
        <v>999.29</v>
      </c>
    </row>
    <row r="140" spans="44:115" ht="16.5" x14ac:dyDescent="0.2">
      <c r="AR140" s="14">
        <v>135</v>
      </c>
      <c r="AS140" s="14">
        <f t="shared" si="133"/>
        <v>130</v>
      </c>
      <c r="AT140" s="18">
        <f t="shared" si="135"/>
        <v>27500</v>
      </c>
      <c r="AU140" s="18">
        <f t="shared" si="134"/>
        <v>140</v>
      </c>
      <c r="AV140" s="18">
        <f t="shared" si="136"/>
        <v>38265.5</v>
      </c>
      <c r="AW140" s="18">
        <f t="shared" si="137"/>
        <v>32882.75</v>
      </c>
      <c r="AX140" s="18">
        <f t="shared" si="138"/>
        <v>142053480</v>
      </c>
      <c r="BM140" s="14">
        <v>670</v>
      </c>
      <c r="BN140" s="22">
        <v>1</v>
      </c>
      <c r="BO140" s="18">
        <f>INT(SUMIFS($CI$6:$CI$1005,金币产出!$CA$6:$CA$1005,"&gt;"&amp;BM139,金币产出!$CA$6:$CA$1005,"&lt;="&amp;BM140)*$BE$4*BN140/500)*500</f>
        <v>5289000</v>
      </c>
      <c r="BP140" s="18">
        <f t="shared" si="155"/>
        <v>1</v>
      </c>
      <c r="BQ140" s="18">
        <f t="shared" si="156"/>
        <v>5289</v>
      </c>
      <c r="CA140" s="14">
        <v>135</v>
      </c>
      <c r="CB140" s="14">
        <f>节奏规划!J129</f>
        <v>6.6666666666666671E-3</v>
      </c>
      <c r="CC140" s="23">
        <v>1</v>
      </c>
      <c r="CD140" s="18">
        <f>INDEX($AX$6:$AX$1005,MATCH(金币产出!CA140,$AR$6:$AR$1005,1))</f>
        <v>142053480</v>
      </c>
      <c r="CE140" s="18">
        <f t="shared" si="139"/>
        <v>568213500</v>
      </c>
      <c r="CF140" s="18">
        <f t="shared" si="140"/>
        <v>1325832</v>
      </c>
      <c r="CG140" s="18">
        <f t="shared" si="141"/>
        <v>757618</v>
      </c>
      <c r="CH140" s="18">
        <f t="shared" si="142"/>
        <v>947023</v>
      </c>
      <c r="CI140" s="18">
        <f t="shared" si="143"/>
        <v>378809</v>
      </c>
      <c r="CJ140" s="18">
        <f t="shared" si="144"/>
        <v>378809</v>
      </c>
      <c r="CK140" s="18">
        <f t="shared" si="145"/>
        <v>568214</v>
      </c>
      <c r="CL140" s="18">
        <f t="shared" si="146"/>
        <v>189405</v>
      </c>
      <c r="CM140" s="18">
        <f t="shared" si="147"/>
        <v>568214</v>
      </c>
      <c r="CN140" s="18">
        <f t="shared" si="148"/>
        <v>5113924</v>
      </c>
      <c r="CP140" s="18">
        <f t="shared" si="149"/>
        <v>17046420</v>
      </c>
      <c r="CQ140" s="18">
        <f t="shared" si="150"/>
        <v>2</v>
      </c>
      <c r="CR140" s="18">
        <f t="shared" si="151"/>
        <v>17.05</v>
      </c>
      <c r="DH140" s="14">
        <v>135</v>
      </c>
      <c r="DI140" s="14">
        <f t="shared" si="152"/>
        <v>1033115</v>
      </c>
      <c r="DJ140" s="18">
        <f t="shared" si="153"/>
        <v>1</v>
      </c>
      <c r="DK140" s="18">
        <f t="shared" si="154"/>
        <v>1033.1199999999999</v>
      </c>
    </row>
    <row r="141" spans="44:115" ht="16.5" x14ac:dyDescent="0.2">
      <c r="AR141" s="14">
        <v>136</v>
      </c>
      <c r="AS141" s="14">
        <f t="shared" si="133"/>
        <v>130</v>
      </c>
      <c r="AT141" s="18">
        <f t="shared" si="135"/>
        <v>27500</v>
      </c>
      <c r="AU141" s="18">
        <f t="shared" si="134"/>
        <v>140</v>
      </c>
      <c r="AV141" s="18">
        <f t="shared" si="136"/>
        <v>38265.5</v>
      </c>
      <c r="AW141" s="18">
        <f t="shared" si="137"/>
        <v>33959.300000000003</v>
      </c>
      <c r="AX141" s="18">
        <f t="shared" si="138"/>
        <v>146704176</v>
      </c>
      <c r="BM141" s="14">
        <v>675</v>
      </c>
      <c r="BN141" s="22">
        <v>1</v>
      </c>
      <c r="BO141" s="18">
        <f>INT(SUMIFS($CI$6:$CI$1005,金币产出!$CA$6:$CA$1005,"&gt;"&amp;BM140,金币产出!$CA$6:$CA$1005,"&lt;="&amp;BM141)*$BE$4*BN141/500)*500</f>
        <v>5390000</v>
      </c>
      <c r="BP141" s="18">
        <f t="shared" si="155"/>
        <v>1</v>
      </c>
      <c r="BQ141" s="18">
        <f t="shared" si="156"/>
        <v>5390</v>
      </c>
      <c r="CA141" s="14">
        <v>136</v>
      </c>
      <c r="CB141" s="14">
        <f>节奏规划!J130</f>
        <v>6.6666666666666671E-3</v>
      </c>
      <c r="CC141" s="23">
        <v>1</v>
      </c>
      <c r="CD141" s="18">
        <f>INDEX($AX$6:$AX$1005,MATCH(金币产出!CA141,$AR$6:$AR$1005,1))</f>
        <v>146704176</v>
      </c>
      <c r="CE141" s="18">
        <f t="shared" si="139"/>
        <v>586816500</v>
      </c>
      <c r="CF141" s="18">
        <f t="shared" si="140"/>
        <v>1369239</v>
      </c>
      <c r="CG141" s="18">
        <f t="shared" si="141"/>
        <v>782422</v>
      </c>
      <c r="CH141" s="18">
        <f t="shared" si="142"/>
        <v>978028</v>
      </c>
      <c r="CI141" s="18">
        <f t="shared" si="143"/>
        <v>391211</v>
      </c>
      <c r="CJ141" s="18">
        <f t="shared" si="144"/>
        <v>391211</v>
      </c>
      <c r="CK141" s="18">
        <f t="shared" si="145"/>
        <v>586817</v>
      </c>
      <c r="CL141" s="18">
        <f t="shared" si="146"/>
        <v>195606</v>
      </c>
      <c r="CM141" s="18">
        <f t="shared" si="147"/>
        <v>586817</v>
      </c>
      <c r="CN141" s="18">
        <f t="shared" si="148"/>
        <v>5281351</v>
      </c>
      <c r="CP141" s="18">
        <f t="shared" si="149"/>
        <v>17604510</v>
      </c>
      <c r="CQ141" s="18">
        <f t="shared" si="150"/>
        <v>2</v>
      </c>
      <c r="CR141" s="18">
        <f t="shared" si="151"/>
        <v>17.600000000000001</v>
      </c>
      <c r="DH141" s="14">
        <v>136</v>
      </c>
      <c r="DI141" s="14">
        <f t="shared" si="152"/>
        <v>1066939</v>
      </c>
      <c r="DJ141" s="18">
        <f t="shared" si="153"/>
        <v>1</v>
      </c>
      <c r="DK141" s="18">
        <f t="shared" si="154"/>
        <v>1066.94</v>
      </c>
    </row>
    <row r="142" spans="44:115" ht="16.5" x14ac:dyDescent="0.2">
      <c r="AR142" s="14">
        <v>137</v>
      </c>
      <c r="AS142" s="14">
        <f t="shared" si="133"/>
        <v>130</v>
      </c>
      <c r="AT142" s="18">
        <f t="shared" si="135"/>
        <v>27500</v>
      </c>
      <c r="AU142" s="18">
        <f t="shared" si="134"/>
        <v>140</v>
      </c>
      <c r="AV142" s="18">
        <f t="shared" si="136"/>
        <v>38265.5</v>
      </c>
      <c r="AW142" s="18">
        <f t="shared" si="137"/>
        <v>35035.85</v>
      </c>
      <c r="AX142" s="18">
        <f t="shared" si="138"/>
        <v>151354872</v>
      </c>
      <c r="BM142" s="14">
        <v>680</v>
      </c>
      <c r="BN142" s="22">
        <v>1</v>
      </c>
      <c r="BO142" s="18">
        <f>INT(SUMIFS($CI$6:$CI$1005,金币产出!$CA$6:$CA$1005,"&gt;"&amp;BM141,金币产出!$CA$6:$CA$1005,"&lt;="&amp;BM142)*$BE$4*BN142/500)*500</f>
        <v>5444000</v>
      </c>
      <c r="BP142" s="18">
        <f t="shared" si="155"/>
        <v>1</v>
      </c>
      <c r="BQ142" s="18">
        <f t="shared" si="156"/>
        <v>5444</v>
      </c>
      <c r="CA142" s="14">
        <v>137</v>
      </c>
      <c r="CB142" s="14">
        <f>节奏规划!J131</f>
        <v>6.6666666666666671E-3</v>
      </c>
      <c r="CC142" s="23">
        <v>1</v>
      </c>
      <c r="CD142" s="18">
        <f>INDEX($AX$6:$AX$1005,MATCH(金币产出!CA142,$AR$6:$AR$1005,1))</f>
        <v>151354872</v>
      </c>
      <c r="CE142" s="18">
        <f t="shared" si="139"/>
        <v>605419000</v>
      </c>
      <c r="CF142" s="18">
        <f t="shared" si="140"/>
        <v>1412644</v>
      </c>
      <c r="CG142" s="18">
        <f t="shared" si="141"/>
        <v>807225</v>
      </c>
      <c r="CH142" s="18">
        <f t="shared" si="142"/>
        <v>1009032</v>
      </c>
      <c r="CI142" s="18">
        <f t="shared" si="143"/>
        <v>403613</v>
      </c>
      <c r="CJ142" s="18">
        <f t="shared" si="144"/>
        <v>403613</v>
      </c>
      <c r="CK142" s="18">
        <f t="shared" si="145"/>
        <v>605419</v>
      </c>
      <c r="CL142" s="18">
        <f t="shared" si="146"/>
        <v>201806</v>
      </c>
      <c r="CM142" s="18">
        <f t="shared" si="147"/>
        <v>605419</v>
      </c>
      <c r="CN142" s="18">
        <f t="shared" si="148"/>
        <v>5448771</v>
      </c>
      <c r="CP142" s="18">
        <f t="shared" si="149"/>
        <v>18162570</v>
      </c>
      <c r="CQ142" s="18">
        <f t="shared" si="150"/>
        <v>2</v>
      </c>
      <c r="CR142" s="18">
        <f t="shared" si="151"/>
        <v>18.16</v>
      </c>
      <c r="DH142" s="14">
        <v>137</v>
      </c>
      <c r="DI142" s="14">
        <f t="shared" si="152"/>
        <v>1100761</v>
      </c>
      <c r="DJ142" s="18">
        <f t="shared" si="153"/>
        <v>1</v>
      </c>
      <c r="DK142" s="18">
        <f t="shared" si="154"/>
        <v>1100.76</v>
      </c>
    </row>
    <row r="143" spans="44:115" ht="16.5" x14ac:dyDescent="0.2">
      <c r="AR143" s="14">
        <v>138</v>
      </c>
      <c r="AS143" s="14">
        <f t="shared" si="133"/>
        <v>130</v>
      </c>
      <c r="AT143" s="18">
        <f t="shared" si="135"/>
        <v>27500</v>
      </c>
      <c r="AU143" s="18">
        <f t="shared" si="134"/>
        <v>140</v>
      </c>
      <c r="AV143" s="18">
        <f t="shared" si="136"/>
        <v>38265.5</v>
      </c>
      <c r="AW143" s="18">
        <f t="shared" si="137"/>
        <v>36112.400000000001</v>
      </c>
      <c r="AX143" s="18">
        <f t="shared" si="138"/>
        <v>156005568</v>
      </c>
      <c r="BM143" s="14">
        <v>685</v>
      </c>
      <c r="BN143" s="22">
        <v>1</v>
      </c>
      <c r="BO143" s="18">
        <f>INT(SUMIFS($CI$6:$CI$1005,金币产出!$CA$6:$CA$1005,"&gt;"&amp;BM142,金币产出!$CA$6:$CA$1005,"&lt;="&amp;BM143)*$BE$4*BN143/500)*500</f>
        <v>5353500</v>
      </c>
      <c r="BP143" s="18">
        <f t="shared" si="155"/>
        <v>1</v>
      </c>
      <c r="BQ143" s="18">
        <f t="shared" si="156"/>
        <v>5353.5</v>
      </c>
      <c r="CA143" s="14">
        <v>138</v>
      </c>
      <c r="CB143" s="14">
        <f>节奏规划!J132</f>
        <v>6.6666666666666671E-3</v>
      </c>
      <c r="CC143" s="23">
        <v>1</v>
      </c>
      <c r="CD143" s="18">
        <f>INDEX($AX$6:$AX$1005,MATCH(金币产出!CA143,$AR$6:$AR$1005,1))</f>
        <v>156005568</v>
      </c>
      <c r="CE143" s="18">
        <f t="shared" si="139"/>
        <v>624022000</v>
      </c>
      <c r="CF143" s="18">
        <f t="shared" si="140"/>
        <v>1456051</v>
      </c>
      <c r="CG143" s="18">
        <f t="shared" si="141"/>
        <v>832029</v>
      </c>
      <c r="CH143" s="18">
        <f t="shared" si="142"/>
        <v>1040037</v>
      </c>
      <c r="CI143" s="18">
        <f t="shared" si="143"/>
        <v>416015</v>
      </c>
      <c r="CJ143" s="18">
        <f t="shared" si="144"/>
        <v>416015</v>
      </c>
      <c r="CK143" s="18">
        <f t="shared" si="145"/>
        <v>624022</v>
      </c>
      <c r="CL143" s="18">
        <f t="shared" si="146"/>
        <v>208007</v>
      </c>
      <c r="CM143" s="18">
        <f t="shared" si="147"/>
        <v>624022</v>
      </c>
      <c r="CN143" s="18">
        <f t="shared" si="148"/>
        <v>5616198</v>
      </c>
      <c r="CP143" s="18">
        <f t="shared" si="149"/>
        <v>18720660</v>
      </c>
      <c r="CQ143" s="18">
        <f t="shared" si="150"/>
        <v>2</v>
      </c>
      <c r="CR143" s="18">
        <f t="shared" si="151"/>
        <v>18.72</v>
      </c>
      <c r="DH143" s="14">
        <v>138</v>
      </c>
      <c r="DI143" s="14">
        <f t="shared" si="152"/>
        <v>1134585</v>
      </c>
      <c r="DJ143" s="18">
        <f t="shared" si="153"/>
        <v>1</v>
      </c>
      <c r="DK143" s="18">
        <f t="shared" si="154"/>
        <v>1134.5899999999999</v>
      </c>
    </row>
    <row r="144" spans="44:115" ht="16.5" x14ac:dyDescent="0.2">
      <c r="AR144" s="14">
        <v>139</v>
      </c>
      <c r="AS144" s="14">
        <f t="shared" si="133"/>
        <v>130</v>
      </c>
      <c r="AT144" s="18">
        <f t="shared" si="135"/>
        <v>27500</v>
      </c>
      <c r="AU144" s="18">
        <f t="shared" si="134"/>
        <v>140</v>
      </c>
      <c r="AV144" s="18">
        <f t="shared" si="136"/>
        <v>38265.5</v>
      </c>
      <c r="AW144" s="18">
        <f t="shared" si="137"/>
        <v>37188.949999999997</v>
      </c>
      <c r="AX144" s="18">
        <f t="shared" si="138"/>
        <v>160656264</v>
      </c>
      <c r="BM144" s="14">
        <v>690</v>
      </c>
      <c r="BN144" s="22">
        <v>1</v>
      </c>
      <c r="BO144" s="18">
        <f>INT(SUMIFS($CI$6:$CI$1005,金币产出!$CA$6:$CA$1005,"&gt;"&amp;BM143,金币产出!$CA$6:$CA$1005,"&lt;="&amp;BM144)*$BE$4*BN144/500)*500</f>
        <v>5452000</v>
      </c>
      <c r="BP144" s="18">
        <f t="shared" si="155"/>
        <v>1</v>
      </c>
      <c r="BQ144" s="18">
        <f t="shared" si="156"/>
        <v>5452</v>
      </c>
      <c r="CA144" s="14">
        <v>139</v>
      </c>
      <c r="CB144" s="14">
        <f>节奏规划!J133</f>
        <v>6.6666666666666671E-3</v>
      </c>
      <c r="CC144" s="23">
        <v>1</v>
      </c>
      <c r="CD144" s="18">
        <f>INDEX($AX$6:$AX$1005,MATCH(金币产出!CA144,$AR$6:$AR$1005,1))</f>
        <v>160656264</v>
      </c>
      <c r="CE144" s="18">
        <f t="shared" si="139"/>
        <v>642625000</v>
      </c>
      <c r="CF144" s="18">
        <f t="shared" si="140"/>
        <v>1499458</v>
      </c>
      <c r="CG144" s="18">
        <f t="shared" si="141"/>
        <v>856833</v>
      </c>
      <c r="CH144" s="18">
        <f t="shared" si="142"/>
        <v>1071042</v>
      </c>
      <c r="CI144" s="18">
        <f t="shared" si="143"/>
        <v>428417</v>
      </c>
      <c r="CJ144" s="18">
        <f t="shared" si="144"/>
        <v>428417</v>
      </c>
      <c r="CK144" s="18">
        <f t="shared" si="145"/>
        <v>642625</v>
      </c>
      <c r="CL144" s="18">
        <f t="shared" si="146"/>
        <v>214208</v>
      </c>
      <c r="CM144" s="18">
        <f t="shared" si="147"/>
        <v>642625</v>
      </c>
      <c r="CN144" s="18">
        <f t="shared" si="148"/>
        <v>5783625</v>
      </c>
      <c r="CP144" s="18">
        <f t="shared" si="149"/>
        <v>19278750</v>
      </c>
      <c r="CQ144" s="18">
        <f t="shared" si="150"/>
        <v>2</v>
      </c>
      <c r="CR144" s="18">
        <f t="shared" si="151"/>
        <v>19.28</v>
      </c>
      <c r="DH144" s="14">
        <v>139</v>
      </c>
      <c r="DI144" s="14">
        <f t="shared" si="152"/>
        <v>1168408</v>
      </c>
      <c r="DJ144" s="18">
        <f t="shared" si="153"/>
        <v>1</v>
      </c>
      <c r="DK144" s="18">
        <f t="shared" si="154"/>
        <v>1168.4100000000001</v>
      </c>
    </row>
    <row r="145" spans="44:115" ht="16.5" x14ac:dyDescent="0.2">
      <c r="AR145" s="14">
        <v>140</v>
      </c>
      <c r="AS145" s="14">
        <f t="shared" si="133"/>
        <v>140</v>
      </c>
      <c r="AT145" s="18">
        <f t="shared" si="135"/>
        <v>38265.5</v>
      </c>
      <c r="AU145" s="18">
        <f t="shared" si="134"/>
        <v>150</v>
      </c>
      <c r="AV145" s="18">
        <f t="shared" si="136"/>
        <v>47502.000000000007</v>
      </c>
      <c r="AW145" s="18">
        <f t="shared" si="137"/>
        <v>38265.5</v>
      </c>
      <c r="AX145" s="18">
        <f t="shared" si="138"/>
        <v>165306960</v>
      </c>
      <c r="BM145" s="14">
        <v>695</v>
      </c>
      <c r="BN145" s="22">
        <v>1</v>
      </c>
      <c r="BO145" s="18">
        <f>INT(SUMIFS($CI$6:$CI$1005,金币产出!$CA$6:$CA$1005,"&gt;"&amp;BM144,金币产出!$CA$6:$CA$1005,"&lt;="&amp;BM145)*$BE$4*BN145/500)*500</f>
        <v>5550000</v>
      </c>
      <c r="BP145" s="18">
        <f t="shared" si="155"/>
        <v>1</v>
      </c>
      <c r="BQ145" s="18">
        <f t="shared" si="156"/>
        <v>5550</v>
      </c>
      <c r="CA145" s="14">
        <v>140</v>
      </c>
      <c r="CB145" s="14">
        <f>节奏规划!J134</f>
        <v>6.6666666666666671E-3</v>
      </c>
      <c r="CC145" s="23">
        <v>1</v>
      </c>
      <c r="CD145" s="18">
        <f>INDEX($AX$6:$AX$1005,MATCH(金币产出!CA145,$AR$6:$AR$1005,1))</f>
        <v>165306960</v>
      </c>
      <c r="CE145" s="18">
        <f t="shared" si="139"/>
        <v>661227500</v>
      </c>
      <c r="CF145" s="18">
        <f t="shared" si="140"/>
        <v>1542864</v>
      </c>
      <c r="CG145" s="18">
        <f t="shared" si="141"/>
        <v>881637</v>
      </c>
      <c r="CH145" s="18">
        <f t="shared" si="142"/>
        <v>1102046</v>
      </c>
      <c r="CI145" s="18">
        <f t="shared" si="143"/>
        <v>440818</v>
      </c>
      <c r="CJ145" s="18">
        <f t="shared" si="144"/>
        <v>440818</v>
      </c>
      <c r="CK145" s="18">
        <f t="shared" si="145"/>
        <v>661228</v>
      </c>
      <c r="CL145" s="18">
        <f t="shared" si="146"/>
        <v>220409</v>
      </c>
      <c r="CM145" s="18">
        <f t="shared" si="147"/>
        <v>661228</v>
      </c>
      <c r="CN145" s="18">
        <f t="shared" si="148"/>
        <v>5951048</v>
      </c>
      <c r="CP145" s="18">
        <f t="shared" si="149"/>
        <v>19836840</v>
      </c>
      <c r="CQ145" s="18">
        <f t="shared" si="150"/>
        <v>2</v>
      </c>
      <c r="CR145" s="18">
        <f t="shared" si="151"/>
        <v>19.84</v>
      </c>
      <c r="DH145" s="14">
        <v>140</v>
      </c>
      <c r="DI145" s="14">
        <f t="shared" si="152"/>
        <v>1202232</v>
      </c>
      <c r="DJ145" s="18">
        <f t="shared" si="153"/>
        <v>1</v>
      </c>
      <c r="DK145" s="18">
        <f t="shared" si="154"/>
        <v>1202.23</v>
      </c>
    </row>
    <row r="146" spans="44:115" ht="16.5" x14ac:dyDescent="0.2">
      <c r="AR146" s="14">
        <v>141</v>
      </c>
      <c r="AS146" s="14">
        <f t="shared" si="133"/>
        <v>140</v>
      </c>
      <c r="AT146" s="18">
        <f t="shared" si="135"/>
        <v>38265.5</v>
      </c>
      <c r="AU146" s="18">
        <f t="shared" si="134"/>
        <v>150</v>
      </c>
      <c r="AV146" s="18">
        <f t="shared" si="136"/>
        <v>47502.000000000007</v>
      </c>
      <c r="AW146" s="18">
        <f t="shared" si="137"/>
        <v>39189.15</v>
      </c>
      <c r="AX146" s="18">
        <f t="shared" si="138"/>
        <v>169297128</v>
      </c>
      <c r="BM146" s="14">
        <v>700</v>
      </c>
      <c r="BN146" s="22">
        <v>1</v>
      </c>
      <c r="BO146" s="18">
        <f>INT(SUMIFS($CI$6:$CI$1005,金币产出!$CA$6:$CA$1005,"&gt;"&amp;BM145,金币产出!$CA$6:$CA$1005,"&lt;="&amp;BM146)*$BE$4*BN146/500)*500</f>
        <v>5648000</v>
      </c>
      <c r="BP146" s="18">
        <f t="shared" si="155"/>
        <v>1</v>
      </c>
      <c r="BQ146" s="18">
        <f t="shared" si="156"/>
        <v>5648</v>
      </c>
      <c r="CA146" s="14">
        <v>141</v>
      </c>
      <c r="CB146" s="14">
        <f>节奏规划!J135</f>
        <v>6.6666666666666671E-3</v>
      </c>
      <c r="CC146" s="23">
        <v>1</v>
      </c>
      <c r="CD146" s="18">
        <f>INDEX($AX$6:$AX$1005,MATCH(金币产出!CA146,$AR$6:$AR$1005,1))</f>
        <v>169297128</v>
      </c>
      <c r="CE146" s="18">
        <f t="shared" si="139"/>
        <v>677188500</v>
      </c>
      <c r="CF146" s="18">
        <f t="shared" si="140"/>
        <v>1580107</v>
      </c>
      <c r="CG146" s="18">
        <f t="shared" si="141"/>
        <v>902918</v>
      </c>
      <c r="CH146" s="18">
        <f t="shared" si="142"/>
        <v>1128648</v>
      </c>
      <c r="CI146" s="18">
        <f t="shared" si="143"/>
        <v>451459</v>
      </c>
      <c r="CJ146" s="18">
        <f t="shared" si="144"/>
        <v>451459</v>
      </c>
      <c r="CK146" s="18">
        <f t="shared" si="145"/>
        <v>677189</v>
      </c>
      <c r="CL146" s="18">
        <f t="shared" si="146"/>
        <v>225730</v>
      </c>
      <c r="CM146" s="18">
        <f t="shared" si="147"/>
        <v>677189</v>
      </c>
      <c r="CN146" s="18">
        <f t="shared" si="148"/>
        <v>6094699</v>
      </c>
      <c r="CP146" s="18">
        <f t="shared" si="149"/>
        <v>20315670</v>
      </c>
      <c r="CQ146" s="18">
        <f t="shared" si="150"/>
        <v>2</v>
      </c>
      <c r="CR146" s="18">
        <f t="shared" si="151"/>
        <v>20.32</v>
      </c>
      <c r="DH146" s="14">
        <v>141</v>
      </c>
      <c r="DI146" s="14">
        <f t="shared" si="152"/>
        <v>1231251</v>
      </c>
      <c r="DJ146" s="18">
        <f t="shared" si="153"/>
        <v>1</v>
      </c>
      <c r="DK146" s="18">
        <f t="shared" si="154"/>
        <v>1231.25</v>
      </c>
    </row>
    <row r="147" spans="44:115" ht="16.5" x14ac:dyDescent="0.2">
      <c r="AR147" s="14">
        <v>142</v>
      </c>
      <c r="AS147" s="14">
        <f t="shared" si="133"/>
        <v>140</v>
      </c>
      <c r="AT147" s="18">
        <f t="shared" si="135"/>
        <v>38265.5</v>
      </c>
      <c r="AU147" s="18">
        <f t="shared" si="134"/>
        <v>150</v>
      </c>
      <c r="AV147" s="18">
        <f t="shared" si="136"/>
        <v>47502.000000000007</v>
      </c>
      <c r="AW147" s="18">
        <f t="shared" si="137"/>
        <v>40112.800000000003</v>
      </c>
      <c r="AX147" s="18">
        <f t="shared" si="138"/>
        <v>173287296</v>
      </c>
      <c r="BM147" s="14">
        <v>705</v>
      </c>
      <c r="BN147" s="22">
        <v>1</v>
      </c>
      <c r="BO147" s="18">
        <f>INT(SUMIFS($CI$6:$CI$1005,金币产出!$CA$6:$CA$1005,"&gt;"&amp;BM146,金币产出!$CA$6:$CA$1005,"&lt;="&amp;BM147)*$BE$4*BN147/500)*500</f>
        <v>5747000</v>
      </c>
      <c r="BP147" s="18">
        <f t="shared" si="155"/>
        <v>1</v>
      </c>
      <c r="BQ147" s="18">
        <f t="shared" si="156"/>
        <v>5747</v>
      </c>
      <c r="CA147" s="14">
        <v>142</v>
      </c>
      <c r="CB147" s="14">
        <f>节奏规划!J136</f>
        <v>6.6666666666666671E-3</v>
      </c>
      <c r="CC147" s="23">
        <v>1</v>
      </c>
      <c r="CD147" s="18">
        <f>INDEX($AX$6:$AX$1005,MATCH(金币产出!CA147,$AR$6:$AR$1005,1))</f>
        <v>173287296</v>
      </c>
      <c r="CE147" s="18">
        <f t="shared" si="139"/>
        <v>693149000</v>
      </c>
      <c r="CF147" s="18">
        <f t="shared" si="140"/>
        <v>1617348</v>
      </c>
      <c r="CG147" s="18">
        <f t="shared" si="141"/>
        <v>924199</v>
      </c>
      <c r="CH147" s="18">
        <f t="shared" si="142"/>
        <v>1155248</v>
      </c>
      <c r="CI147" s="18">
        <f t="shared" si="143"/>
        <v>462099</v>
      </c>
      <c r="CJ147" s="18">
        <f t="shared" si="144"/>
        <v>462099</v>
      </c>
      <c r="CK147" s="18">
        <f t="shared" si="145"/>
        <v>693149</v>
      </c>
      <c r="CL147" s="18">
        <f t="shared" si="146"/>
        <v>231050</v>
      </c>
      <c r="CM147" s="18">
        <f t="shared" si="147"/>
        <v>693149</v>
      </c>
      <c r="CN147" s="18">
        <f t="shared" si="148"/>
        <v>6238341</v>
      </c>
      <c r="CP147" s="18">
        <f t="shared" si="149"/>
        <v>20794470</v>
      </c>
      <c r="CQ147" s="18">
        <f t="shared" si="150"/>
        <v>2</v>
      </c>
      <c r="CR147" s="18">
        <f t="shared" si="151"/>
        <v>20.79</v>
      </c>
      <c r="DH147" s="14">
        <v>142</v>
      </c>
      <c r="DI147" s="14">
        <f t="shared" si="152"/>
        <v>1260271</v>
      </c>
      <c r="DJ147" s="18">
        <f t="shared" si="153"/>
        <v>1</v>
      </c>
      <c r="DK147" s="18">
        <f t="shared" si="154"/>
        <v>1260.27</v>
      </c>
    </row>
    <row r="148" spans="44:115" ht="16.5" x14ac:dyDescent="0.2">
      <c r="AR148" s="14">
        <v>143</v>
      </c>
      <c r="AS148" s="14">
        <f t="shared" si="133"/>
        <v>140</v>
      </c>
      <c r="AT148" s="18">
        <f t="shared" si="135"/>
        <v>38265.5</v>
      </c>
      <c r="AU148" s="18">
        <f t="shared" si="134"/>
        <v>150</v>
      </c>
      <c r="AV148" s="18">
        <f t="shared" si="136"/>
        <v>47502.000000000007</v>
      </c>
      <c r="AW148" s="18">
        <f t="shared" si="137"/>
        <v>41036.449999999997</v>
      </c>
      <c r="AX148" s="18">
        <f t="shared" si="138"/>
        <v>177277464</v>
      </c>
      <c r="BM148" s="14">
        <v>710</v>
      </c>
      <c r="BN148" s="22">
        <v>1</v>
      </c>
      <c r="BO148" s="18">
        <f>INT(SUMIFS($CI$6:$CI$1005,金币产出!$CA$6:$CA$1005,"&gt;"&amp;BM147,金币产出!$CA$6:$CA$1005,"&lt;="&amp;BM148)*$BE$4*BN148/500)*500</f>
        <v>5813500</v>
      </c>
      <c r="BP148" s="18">
        <f t="shared" si="155"/>
        <v>1</v>
      </c>
      <c r="BQ148" s="18">
        <f t="shared" si="156"/>
        <v>5813.5</v>
      </c>
      <c r="CA148" s="14">
        <v>143</v>
      </c>
      <c r="CB148" s="14">
        <f>节奏规划!J137</f>
        <v>6.6666666666666671E-3</v>
      </c>
      <c r="CC148" s="23">
        <v>1</v>
      </c>
      <c r="CD148" s="18">
        <f>INDEX($AX$6:$AX$1005,MATCH(金币产出!CA148,$AR$6:$AR$1005,1))</f>
        <v>177277464</v>
      </c>
      <c r="CE148" s="18">
        <f t="shared" si="139"/>
        <v>709109500</v>
      </c>
      <c r="CF148" s="18">
        <f t="shared" si="140"/>
        <v>1654589</v>
      </c>
      <c r="CG148" s="18">
        <f t="shared" si="141"/>
        <v>945479</v>
      </c>
      <c r="CH148" s="18">
        <f t="shared" si="142"/>
        <v>1181849</v>
      </c>
      <c r="CI148" s="18">
        <f t="shared" si="143"/>
        <v>472740</v>
      </c>
      <c r="CJ148" s="18">
        <f t="shared" si="144"/>
        <v>472740</v>
      </c>
      <c r="CK148" s="18">
        <f t="shared" si="145"/>
        <v>709110</v>
      </c>
      <c r="CL148" s="18">
        <f t="shared" si="146"/>
        <v>236370</v>
      </c>
      <c r="CM148" s="18">
        <f t="shared" si="147"/>
        <v>709110</v>
      </c>
      <c r="CN148" s="18">
        <f t="shared" si="148"/>
        <v>6381987</v>
      </c>
      <c r="CP148" s="18">
        <f t="shared" si="149"/>
        <v>21273300</v>
      </c>
      <c r="CQ148" s="18">
        <f t="shared" si="150"/>
        <v>2</v>
      </c>
      <c r="CR148" s="18">
        <f t="shared" si="151"/>
        <v>21.27</v>
      </c>
      <c r="DH148" s="14">
        <v>143</v>
      </c>
      <c r="DI148" s="14">
        <f t="shared" si="152"/>
        <v>1289289</v>
      </c>
      <c r="DJ148" s="18">
        <f t="shared" si="153"/>
        <v>1</v>
      </c>
      <c r="DK148" s="18">
        <f t="shared" si="154"/>
        <v>1289.29</v>
      </c>
    </row>
    <row r="149" spans="44:115" ht="16.5" x14ac:dyDescent="0.2">
      <c r="AR149" s="14">
        <v>144</v>
      </c>
      <c r="AS149" s="14">
        <f t="shared" si="133"/>
        <v>140</v>
      </c>
      <c r="AT149" s="18">
        <f t="shared" si="135"/>
        <v>38265.5</v>
      </c>
      <c r="AU149" s="18">
        <f t="shared" si="134"/>
        <v>150</v>
      </c>
      <c r="AV149" s="18">
        <f t="shared" si="136"/>
        <v>47502.000000000007</v>
      </c>
      <c r="AW149" s="18">
        <f t="shared" si="137"/>
        <v>41960.1</v>
      </c>
      <c r="AX149" s="18">
        <f t="shared" si="138"/>
        <v>181267632</v>
      </c>
      <c r="BM149" s="14">
        <v>715</v>
      </c>
      <c r="BN149" s="22">
        <v>1</v>
      </c>
      <c r="BO149" s="18">
        <f>INT(SUMIFS($CI$6:$CI$1005,金币产出!$CA$6:$CA$1005,"&gt;"&amp;BM148,金币产出!$CA$6:$CA$1005,"&lt;="&amp;BM149)*$BE$4*BN149/500)*500</f>
        <v>5780500</v>
      </c>
      <c r="BP149" s="18">
        <f t="shared" si="155"/>
        <v>1</v>
      </c>
      <c r="BQ149" s="18">
        <f t="shared" si="156"/>
        <v>5780.5</v>
      </c>
      <c r="CA149" s="14">
        <v>144</v>
      </c>
      <c r="CB149" s="14">
        <f>节奏规划!J138</f>
        <v>6.6666666666666671E-3</v>
      </c>
      <c r="CC149" s="23">
        <v>1</v>
      </c>
      <c r="CD149" s="18">
        <f>INDEX($AX$6:$AX$1005,MATCH(金币产出!CA149,$AR$6:$AR$1005,1))</f>
        <v>181267632</v>
      </c>
      <c r="CE149" s="18">
        <f t="shared" si="139"/>
        <v>725070500</v>
      </c>
      <c r="CF149" s="18">
        <f t="shared" si="140"/>
        <v>1691831</v>
      </c>
      <c r="CG149" s="18">
        <f t="shared" si="141"/>
        <v>966761</v>
      </c>
      <c r="CH149" s="18">
        <f t="shared" si="142"/>
        <v>1208451</v>
      </c>
      <c r="CI149" s="18">
        <f t="shared" si="143"/>
        <v>483380</v>
      </c>
      <c r="CJ149" s="18">
        <f t="shared" si="144"/>
        <v>483380</v>
      </c>
      <c r="CK149" s="18">
        <f t="shared" si="145"/>
        <v>725071</v>
      </c>
      <c r="CL149" s="18">
        <f t="shared" si="146"/>
        <v>241690</v>
      </c>
      <c r="CM149" s="18">
        <f t="shared" si="147"/>
        <v>725071</v>
      </c>
      <c r="CN149" s="18">
        <f t="shared" si="148"/>
        <v>6525635</v>
      </c>
      <c r="CP149" s="18">
        <f t="shared" si="149"/>
        <v>21752130</v>
      </c>
      <c r="CQ149" s="18">
        <f t="shared" si="150"/>
        <v>2</v>
      </c>
      <c r="CR149" s="18">
        <f t="shared" si="151"/>
        <v>21.75</v>
      </c>
      <c r="DH149" s="14">
        <v>144</v>
      </c>
      <c r="DI149" s="14">
        <f t="shared" si="152"/>
        <v>1318310</v>
      </c>
      <c r="DJ149" s="18">
        <f t="shared" si="153"/>
        <v>1</v>
      </c>
      <c r="DK149" s="18">
        <f t="shared" si="154"/>
        <v>1318.31</v>
      </c>
    </row>
    <row r="150" spans="44:115" ht="16.5" x14ac:dyDescent="0.2">
      <c r="AR150" s="14">
        <v>145</v>
      </c>
      <c r="AS150" s="14">
        <f t="shared" si="133"/>
        <v>140</v>
      </c>
      <c r="AT150" s="18">
        <f t="shared" si="135"/>
        <v>38265.5</v>
      </c>
      <c r="AU150" s="18">
        <f t="shared" si="134"/>
        <v>150</v>
      </c>
      <c r="AV150" s="18">
        <f t="shared" si="136"/>
        <v>47502.000000000007</v>
      </c>
      <c r="AW150" s="18">
        <f t="shared" si="137"/>
        <v>42883.75</v>
      </c>
      <c r="AX150" s="18">
        <f t="shared" si="138"/>
        <v>185257800</v>
      </c>
      <c r="BM150" s="14">
        <v>720</v>
      </c>
      <c r="BN150" s="22">
        <v>1</v>
      </c>
      <c r="BO150" s="18">
        <f>INT(SUMIFS($CI$6:$CI$1005,金币产出!$CA$6:$CA$1005,"&gt;"&amp;BM149,金币产出!$CA$6:$CA$1005,"&lt;="&amp;BM150)*$BE$4*BN150/500)*500</f>
        <v>5877000</v>
      </c>
      <c r="BP150" s="18">
        <f t="shared" si="155"/>
        <v>1</v>
      </c>
      <c r="BQ150" s="18">
        <f t="shared" si="156"/>
        <v>5877</v>
      </c>
      <c r="CA150" s="14">
        <v>145</v>
      </c>
      <c r="CB150" s="14">
        <f>节奏规划!J139</f>
        <v>6.6666666666666671E-3</v>
      </c>
      <c r="CC150" s="23">
        <v>1</v>
      </c>
      <c r="CD150" s="18">
        <f>INDEX($AX$6:$AX$1005,MATCH(金币产出!CA150,$AR$6:$AR$1005,1))</f>
        <v>185257800</v>
      </c>
      <c r="CE150" s="18">
        <f t="shared" si="139"/>
        <v>741031000</v>
      </c>
      <c r="CF150" s="18">
        <f t="shared" si="140"/>
        <v>1729072</v>
      </c>
      <c r="CG150" s="18">
        <f t="shared" si="141"/>
        <v>988041</v>
      </c>
      <c r="CH150" s="18">
        <f t="shared" si="142"/>
        <v>1235052</v>
      </c>
      <c r="CI150" s="18">
        <f t="shared" si="143"/>
        <v>494021</v>
      </c>
      <c r="CJ150" s="18">
        <f t="shared" si="144"/>
        <v>494021</v>
      </c>
      <c r="CK150" s="18">
        <f t="shared" si="145"/>
        <v>741031</v>
      </c>
      <c r="CL150" s="18">
        <f t="shared" si="146"/>
        <v>247010</v>
      </c>
      <c r="CM150" s="18">
        <f t="shared" si="147"/>
        <v>741031</v>
      </c>
      <c r="CN150" s="18">
        <f t="shared" si="148"/>
        <v>6669279</v>
      </c>
      <c r="CP150" s="18">
        <f t="shared" si="149"/>
        <v>22230930</v>
      </c>
      <c r="CQ150" s="18">
        <f t="shared" si="150"/>
        <v>2</v>
      </c>
      <c r="CR150" s="18">
        <f t="shared" si="151"/>
        <v>22.23</v>
      </c>
      <c r="DH150" s="14">
        <v>145</v>
      </c>
      <c r="DI150" s="14">
        <f t="shared" si="152"/>
        <v>1347328</v>
      </c>
      <c r="DJ150" s="18">
        <f t="shared" si="153"/>
        <v>1</v>
      </c>
      <c r="DK150" s="18">
        <f t="shared" si="154"/>
        <v>1347.33</v>
      </c>
    </row>
    <row r="151" spans="44:115" ht="16.5" x14ac:dyDescent="0.2">
      <c r="AR151" s="14">
        <v>146</v>
      </c>
      <c r="AS151" s="14">
        <f t="shared" si="133"/>
        <v>140</v>
      </c>
      <c r="AT151" s="18">
        <f t="shared" si="135"/>
        <v>38265.5</v>
      </c>
      <c r="AU151" s="18">
        <f t="shared" si="134"/>
        <v>150</v>
      </c>
      <c r="AV151" s="18">
        <f t="shared" si="136"/>
        <v>47502.000000000007</v>
      </c>
      <c r="AW151" s="18">
        <f t="shared" si="137"/>
        <v>43807.400000000009</v>
      </c>
      <c r="AX151" s="18">
        <f t="shared" si="138"/>
        <v>189247968.00000003</v>
      </c>
      <c r="BM151" s="14">
        <v>725</v>
      </c>
      <c r="BN151" s="22">
        <v>1</v>
      </c>
      <c r="BO151" s="18">
        <f>INT(SUMIFS($CI$6:$CI$1005,金币产出!$CA$6:$CA$1005,"&gt;"&amp;BM150,金币产出!$CA$6:$CA$1005,"&lt;="&amp;BM151)*$BE$4*BN151/500)*500</f>
        <v>5974500</v>
      </c>
      <c r="BP151" s="18">
        <f t="shared" si="155"/>
        <v>1</v>
      </c>
      <c r="BQ151" s="18">
        <f t="shared" si="156"/>
        <v>5974.5</v>
      </c>
      <c r="CA151" s="14">
        <v>146</v>
      </c>
      <c r="CB151" s="14">
        <f>节奏规划!J140</f>
        <v>6.6666666666666671E-3</v>
      </c>
      <c r="CC151" s="23">
        <v>1</v>
      </c>
      <c r="CD151" s="18">
        <f>INDEX($AX$6:$AX$1005,MATCH(金币产出!CA151,$AR$6:$AR$1005,1))</f>
        <v>189247968.00000003</v>
      </c>
      <c r="CE151" s="18">
        <f t="shared" si="139"/>
        <v>756991500</v>
      </c>
      <c r="CF151" s="18">
        <f t="shared" si="140"/>
        <v>1766314</v>
      </c>
      <c r="CG151" s="18">
        <f t="shared" si="141"/>
        <v>1009322</v>
      </c>
      <c r="CH151" s="18">
        <f t="shared" si="142"/>
        <v>1261653</v>
      </c>
      <c r="CI151" s="18">
        <f t="shared" si="143"/>
        <v>504661</v>
      </c>
      <c r="CJ151" s="18">
        <f t="shared" si="144"/>
        <v>504661</v>
      </c>
      <c r="CK151" s="18">
        <f t="shared" si="145"/>
        <v>756992</v>
      </c>
      <c r="CL151" s="18">
        <f t="shared" si="146"/>
        <v>252331</v>
      </c>
      <c r="CM151" s="18">
        <f t="shared" si="147"/>
        <v>756992</v>
      </c>
      <c r="CN151" s="18">
        <f t="shared" si="148"/>
        <v>6812926</v>
      </c>
      <c r="CP151" s="18">
        <f t="shared" si="149"/>
        <v>22709760</v>
      </c>
      <c r="CQ151" s="18">
        <f t="shared" si="150"/>
        <v>2</v>
      </c>
      <c r="CR151" s="18">
        <f t="shared" si="151"/>
        <v>22.71</v>
      </c>
      <c r="DH151" s="14">
        <v>146</v>
      </c>
      <c r="DI151" s="14">
        <f t="shared" si="152"/>
        <v>1376348</v>
      </c>
      <c r="DJ151" s="18">
        <f t="shared" si="153"/>
        <v>1</v>
      </c>
      <c r="DK151" s="18">
        <f t="shared" si="154"/>
        <v>1376.35</v>
      </c>
    </row>
    <row r="152" spans="44:115" ht="16.5" x14ac:dyDescent="0.2">
      <c r="AR152" s="14">
        <v>147</v>
      </c>
      <c r="AS152" s="14">
        <f t="shared" si="133"/>
        <v>140</v>
      </c>
      <c r="AT152" s="18">
        <f t="shared" si="135"/>
        <v>38265.5</v>
      </c>
      <c r="AU152" s="18">
        <f t="shared" si="134"/>
        <v>150</v>
      </c>
      <c r="AV152" s="18">
        <f t="shared" si="136"/>
        <v>47502.000000000007</v>
      </c>
      <c r="AW152" s="18">
        <f t="shared" si="137"/>
        <v>44731.05</v>
      </c>
      <c r="AX152" s="18">
        <f t="shared" si="138"/>
        <v>193238136</v>
      </c>
      <c r="BM152" s="14">
        <v>730</v>
      </c>
      <c r="BN152" s="22">
        <v>1</v>
      </c>
      <c r="BO152" s="18">
        <f>INT(SUMIFS($CI$6:$CI$1005,金币产出!$CA$6:$CA$1005,"&gt;"&amp;BM151,金币产出!$CA$6:$CA$1005,"&lt;="&amp;BM152)*$BE$4*BN152/500)*500</f>
        <v>6039000</v>
      </c>
      <c r="BP152" s="18">
        <f t="shared" si="155"/>
        <v>1</v>
      </c>
      <c r="BQ152" s="18">
        <f t="shared" si="156"/>
        <v>6039</v>
      </c>
      <c r="CA152" s="14">
        <v>147</v>
      </c>
      <c r="CB152" s="14">
        <f>节奏规划!J141</f>
        <v>6.6666666666666671E-3</v>
      </c>
      <c r="CC152" s="23">
        <v>1</v>
      </c>
      <c r="CD152" s="18">
        <f>INDEX($AX$6:$AX$1005,MATCH(金币产出!CA152,$AR$6:$AR$1005,1))</f>
        <v>193238136</v>
      </c>
      <c r="CE152" s="18">
        <f t="shared" si="139"/>
        <v>772952500</v>
      </c>
      <c r="CF152" s="18">
        <f t="shared" si="140"/>
        <v>1803556</v>
      </c>
      <c r="CG152" s="18">
        <f t="shared" si="141"/>
        <v>1030603</v>
      </c>
      <c r="CH152" s="18">
        <f t="shared" si="142"/>
        <v>1288254</v>
      </c>
      <c r="CI152" s="18">
        <f t="shared" si="143"/>
        <v>515302</v>
      </c>
      <c r="CJ152" s="18">
        <f t="shared" si="144"/>
        <v>515302</v>
      </c>
      <c r="CK152" s="18">
        <f t="shared" si="145"/>
        <v>772953</v>
      </c>
      <c r="CL152" s="18">
        <f t="shared" si="146"/>
        <v>257651</v>
      </c>
      <c r="CM152" s="18">
        <f t="shared" si="147"/>
        <v>772953</v>
      </c>
      <c r="CN152" s="18">
        <f t="shared" si="148"/>
        <v>6956574</v>
      </c>
      <c r="CP152" s="18">
        <f t="shared" si="149"/>
        <v>23188590</v>
      </c>
      <c r="CQ152" s="18">
        <f t="shared" si="150"/>
        <v>2</v>
      </c>
      <c r="CR152" s="18">
        <f t="shared" si="151"/>
        <v>23.19</v>
      </c>
      <c r="DH152" s="14">
        <v>147</v>
      </c>
      <c r="DI152" s="14">
        <f t="shared" si="152"/>
        <v>1405367</v>
      </c>
      <c r="DJ152" s="18">
        <f t="shared" si="153"/>
        <v>1</v>
      </c>
      <c r="DK152" s="18">
        <f t="shared" si="154"/>
        <v>1405.37</v>
      </c>
    </row>
    <row r="153" spans="44:115" ht="16.5" x14ac:dyDescent="0.2">
      <c r="AR153" s="14">
        <v>148</v>
      </c>
      <c r="AS153" s="14">
        <f t="shared" si="133"/>
        <v>140</v>
      </c>
      <c r="AT153" s="18">
        <f t="shared" si="135"/>
        <v>38265.5</v>
      </c>
      <c r="AU153" s="18">
        <f t="shared" si="134"/>
        <v>150</v>
      </c>
      <c r="AV153" s="18">
        <f t="shared" si="136"/>
        <v>47502.000000000007</v>
      </c>
      <c r="AW153" s="18">
        <f t="shared" si="137"/>
        <v>45654.700000000004</v>
      </c>
      <c r="AX153" s="18">
        <f t="shared" si="138"/>
        <v>197228304.00000003</v>
      </c>
      <c r="BM153" s="14">
        <v>735</v>
      </c>
      <c r="BN153" s="22">
        <v>1</v>
      </c>
      <c r="BO153" s="18">
        <f>INT(SUMIFS($CI$6:$CI$1005,金币产出!$CA$6:$CA$1005,"&gt;"&amp;BM152,金币产出!$CA$6:$CA$1005,"&lt;="&amp;BM153)*$BE$4*BN153/500)*500</f>
        <v>6003500</v>
      </c>
      <c r="BP153" s="18">
        <f t="shared" si="155"/>
        <v>1</v>
      </c>
      <c r="BQ153" s="18">
        <f t="shared" si="156"/>
        <v>6003.5</v>
      </c>
      <c r="CA153" s="14">
        <v>148</v>
      </c>
      <c r="CB153" s="14">
        <f>节奏规划!J142</f>
        <v>6.6666666666666671E-3</v>
      </c>
      <c r="CC153" s="23">
        <v>1</v>
      </c>
      <c r="CD153" s="18">
        <f>INDEX($AX$6:$AX$1005,MATCH(金币产出!CA153,$AR$6:$AR$1005,1))</f>
        <v>197228304.00000003</v>
      </c>
      <c r="CE153" s="18">
        <f t="shared" si="139"/>
        <v>788913000</v>
      </c>
      <c r="CF153" s="18">
        <f t="shared" si="140"/>
        <v>1840797</v>
      </c>
      <c r="CG153" s="18">
        <f t="shared" si="141"/>
        <v>1051884</v>
      </c>
      <c r="CH153" s="18">
        <f t="shared" si="142"/>
        <v>1314855</v>
      </c>
      <c r="CI153" s="18">
        <f t="shared" si="143"/>
        <v>525942</v>
      </c>
      <c r="CJ153" s="18">
        <f t="shared" si="144"/>
        <v>525942</v>
      </c>
      <c r="CK153" s="18">
        <f t="shared" si="145"/>
        <v>788913</v>
      </c>
      <c r="CL153" s="18">
        <f t="shared" si="146"/>
        <v>262971</v>
      </c>
      <c r="CM153" s="18">
        <f t="shared" si="147"/>
        <v>788913</v>
      </c>
      <c r="CN153" s="18">
        <f t="shared" si="148"/>
        <v>7100217</v>
      </c>
      <c r="CP153" s="18">
        <f t="shared" si="149"/>
        <v>23667390</v>
      </c>
      <c r="CQ153" s="18">
        <f t="shared" si="150"/>
        <v>2</v>
      </c>
      <c r="CR153" s="18">
        <f t="shared" si="151"/>
        <v>23.67</v>
      </c>
      <c r="DH153" s="14">
        <v>148</v>
      </c>
      <c r="DI153" s="14">
        <f t="shared" si="152"/>
        <v>1434387</v>
      </c>
      <c r="DJ153" s="18">
        <f t="shared" si="153"/>
        <v>1</v>
      </c>
      <c r="DK153" s="18">
        <f t="shared" si="154"/>
        <v>1434.39</v>
      </c>
    </row>
    <row r="154" spans="44:115" ht="16.5" x14ac:dyDescent="0.2">
      <c r="AR154" s="14">
        <v>149</v>
      </c>
      <c r="AS154" s="14">
        <f t="shared" si="133"/>
        <v>140</v>
      </c>
      <c r="AT154" s="18">
        <f t="shared" si="135"/>
        <v>38265.5</v>
      </c>
      <c r="AU154" s="18">
        <f t="shared" si="134"/>
        <v>150</v>
      </c>
      <c r="AV154" s="18">
        <f t="shared" si="136"/>
        <v>47502.000000000007</v>
      </c>
      <c r="AW154" s="18">
        <f t="shared" si="137"/>
        <v>46578.350000000006</v>
      </c>
      <c r="AX154" s="18">
        <f t="shared" si="138"/>
        <v>201218472.00000003</v>
      </c>
      <c r="BM154" s="14">
        <v>740</v>
      </c>
      <c r="BN154" s="22">
        <v>1</v>
      </c>
      <c r="BO154" s="18">
        <f>INT(SUMIFS($CI$6:$CI$1005,金币产出!$CA$6:$CA$1005,"&gt;"&amp;BM153,金币产出!$CA$6:$CA$1005,"&lt;="&amp;BM154)*$BE$4*BN154/500)*500</f>
        <v>6098500</v>
      </c>
      <c r="BP154" s="18">
        <f t="shared" si="155"/>
        <v>1</v>
      </c>
      <c r="BQ154" s="18">
        <f t="shared" si="156"/>
        <v>6098.5</v>
      </c>
      <c r="CA154" s="14">
        <v>149</v>
      </c>
      <c r="CB154" s="14">
        <f>节奏规划!J143</f>
        <v>6.6666666666666671E-3</v>
      </c>
      <c r="CC154" s="23">
        <v>1</v>
      </c>
      <c r="CD154" s="18">
        <f>INDEX($AX$6:$AX$1005,MATCH(金币产出!CA154,$AR$6:$AR$1005,1))</f>
        <v>201218472.00000003</v>
      </c>
      <c r="CE154" s="18">
        <f t="shared" si="139"/>
        <v>804873500</v>
      </c>
      <c r="CF154" s="18">
        <f t="shared" si="140"/>
        <v>1878038</v>
      </c>
      <c r="CG154" s="18">
        <f t="shared" si="141"/>
        <v>1073165</v>
      </c>
      <c r="CH154" s="18">
        <f t="shared" si="142"/>
        <v>1341456</v>
      </c>
      <c r="CI154" s="18">
        <f t="shared" si="143"/>
        <v>536582</v>
      </c>
      <c r="CJ154" s="18">
        <f t="shared" si="144"/>
        <v>536582</v>
      </c>
      <c r="CK154" s="18">
        <f t="shared" si="145"/>
        <v>804874</v>
      </c>
      <c r="CL154" s="18">
        <f t="shared" si="146"/>
        <v>268291</v>
      </c>
      <c r="CM154" s="18">
        <f t="shared" si="147"/>
        <v>804874</v>
      </c>
      <c r="CN154" s="18">
        <f t="shared" si="148"/>
        <v>7243862</v>
      </c>
      <c r="CP154" s="18">
        <f t="shared" si="149"/>
        <v>24146220</v>
      </c>
      <c r="CQ154" s="18">
        <f t="shared" si="150"/>
        <v>2</v>
      </c>
      <c r="CR154" s="18">
        <f t="shared" si="151"/>
        <v>24.15</v>
      </c>
      <c r="DH154" s="14">
        <v>149</v>
      </c>
      <c r="DI154" s="14">
        <f t="shared" si="152"/>
        <v>1463406</v>
      </c>
      <c r="DJ154" s="18">
        <f t="shared" si="153"/>
        <v>1</v>
      </c>
      <c r="DK154" s="18">
        <f t="shared" si="154"/>
        <v>1463.41</v>
      </c>
    </row>
    <row r="155" spans="44:115" ht="16.5" x14ac:dyDescent="0.2">
      <c r="AR155" s="14">
        <v>150</v>
      </c>
      <c r="AS155" s="14">
        <f t="shared" si="133"/>
        <v>150</v>
      </c>
      <c r="AT155" s="18">
        <f t="shared" si="135"/>
        <v>47502.000000000007</v>
      </c>
      <c r="AU155" s="18">
        <f t="shared" si="134"/>
        <v>160</v>
      </c>
      <c r="AV155" s="18">
        <f t="shared" si="136"/>
        <v>59377.500000000007</v>
      </c>
      <c r="AW155" s="18">
        <f t="shared" si="137"/>
        <v>47502.000000000007</v>
      </c>
      <c r="AX155" s="18">
        <f t="shared" si="138"/>
        <v>205208640.00000003</v>
      </c>
      <c r="BM155" s="14">
        <v>745</v>
      </c>
      <c r="BN155" s="22">
        <v>1</v>
      </c>
      <c r="BO155" s="18">
        <f>INT(SUMIFS($CI$6:$CI$1005,金币产出!$CA$6:$CA$1005,"&gt;"&amp;BM154,金币产出!$CA$6:$CA$1005,"&lt;="&amp;BM155)*$BE$4*BN155/500)*500</f>
        <v>6258500</v>
      </c>
      <c r="BP155" s="18">
        <f t="shared" si="155"/>
        <v>1</v>
      </c>
      <c r="BQ155" s="18">
        <f t="shared" si="156"/>
        <v>6258.5</v>
      </c>
      <c r="CA155" s="14">
        <v>150</v>
      </c>
      <c r="CB155" s="14">
        <f>节奏规划!J144</f>
        <v>6.6666666666666671E-3</v>
      </c>
      <c r="CC155" s="23">
        <v>1</v>
      </c>
      <c r="CD155" s="18">
        <f>INDEX($AX$6:$AX$1005,MATCH(金币产出!CA155,$AR$6:$AR$1005,1))</f>
        <v>205208640.00000003</v>
      </c>
      <c r="CE155" s="18">
        <f t="shared" si="139"/>
        <v>820834500</v>
      </c>
      <c r="CF155" s="18">
        <f t="shared" si="140"/>
        <v>1915281</v>
      </c>
      <c r="CG155" s="18">
        <f t="shared" si="141"/>
        <v>1094446</v>
      </c>
      <c r="CH155" s="18">
        <f t="shared" si="142"/>
        <v>1368058</v>
      </c>
      <c r="CI155" s="18">
        <f t="shared" si="143"/>
        <v>547223</v>
      </c>
      <c r="CJ155" s="18">
        <f t="shared" si="144"/>
        <v>547223</v>
      </c>
      <c r="CK155" s="18">
        <f t="shared" si="145"/>
        <v>820835</v>
      </c>
      <c r="CL155" s="18">
        <f t="shared" si="146"/>
        <v>273612</v>
      </c>
      <c r="CM155" s="18">
        <f t="shared" si="147"/>
        <v>820835</v>
      </c>
      <c r="CN155" s="18">
        <f t="shared" si="148"/>
        <v>7387513</v>
      </c>
      <c r="CP155" s="18">
        <f t="shared" si="149"/>
        <v>24625050</v>
      </c>
      <c r="CQ155" s="18">
        <f t="shared" si="150"/>
        <v>2</v>
      </c>
      <c r="CR155" s="18">
        <f t="shared" si="151"/>
        <v>24.63</v>
      </c>
      <c r="DH155" s="14">
        <v>150</v>
      </c>
      <c r="DI155" s="14">
        <f t="shared" si="152"/>
        <v>1492426</v>
      </c>
      <c r="DJ155" s="18">
        <f t="shared" si="153"/>
        <v>1</v>
      </c>
      <c r="DK155" s="18">
        <f t="shared" si="154"/>
        <v>1492.43</v>
      </c>
    </row>
    <row r="156" spans="44:115" ht="16.5" x14ac:dyDescent="0.2">
      <c r="AR156" s="14">
        <v>151</v>
      </c>
      <c r="AS156" s="14">
        <f t="shared" si="133"/>
        <v>150</v>
      </c>
      <c r="AT156" s="18">
        <f t="shared" si="135"/>
        <v>47502.000000000007</v>
      </c>
      <c r="AU156" s="18">
        <f t="shared" si="134"/>
        <v>160</v>
      </c>
      <c r="AV156" s="18">
        <f t="shared" si="136"/>
        <v>59377.500000000007</v>
      </c>
      <c r="AW156" s="18">
        <f t="shared" si="137"/>
        <v>48689.55</v>
      </c>
      <c r="AX156" s="18">
        <f t="shared" si="138"/>
        <v>210338856</v>
      </c>
      <c r="BM156" s="14">
        <v>750</v>
      </c>
      <c r="BN156" s="22">
        <v>1</v>
      </c>
      <c r="BO156" s="18">
        <f>INT(SUMIFS($CI$6:$CI$1005,金币产出!$CA$6:$CA$1005,"&gt;"&amp;BM155,金币产出!$CA$6:$CA$1005,"&lt;="&amp;BM156)*$BE$4*BN156/500)*500</f>
        <v>6427000</v>
      </c>
      <c r="BP156" s="18">
        <f t="shared" si="155"/>
        <v>1</v>
      </c>
      <c r="BQ156" s="18">
        <f t="shared" si="156"/>
        <v>6427</v>
      </c>
      <c r="CA156" s="14">
        <v>151</v>
      </c>
      <c r="CB156" s="14">
        <f>节奏规划!J145</f>
        <v>6.6666666666666671E-3</v>
      </c>
      <c r="CC156" s="23">
        <v>1</v>
      </c>
      <c r="CD156" s="18">
        <f>INDEX($AX$6:$AX$1005,MATCH(金币产出!CA156,$AR$6:$AR$1005,1))</f>
        <v>210338856</v>
      </c>
      <c r="CE156" s="18">
        <f t="shared" si="139"/>
        <v>841355000</v>
      </c>
      <c r="CF156" s="18">
        <f t="shared" si="140"/>
        <v>1963162</v>
      </c>
      <c r="CG156" s="18">
        <f t="shared" si="141"/>
        <v>1121807</v>
      </c>
      <c r="CH156" s="18">
        <f t="shared" si="142"/>
        <v>1402258</v>
      </c>
      <c r="CI156" s="18">
        <f t="shared" si="143"/>
        <v>560903</v>
      </c>
      <c r="CJ156" s="18">
        <f t="shared" si="144"/>
        <v>560903</v>
      </c>
      <c r="CK156" s="18">
        <f t="shared" si="145"/>
        <v>841355</v>
      </c>
      <c r="CL156" s="18">
        <f t="shared" si="146"/>
        <v>280452</v>
      </c>
      <c r="CM156" s="18">
        <f t="shared" si="147"/>
        <v>841355</v>
      </c>
      <c r="CN156" s="18">
        <f t="shared" si="148"/>
        <v>7572195</v>
      </c>
      <c r="CP156" s="18">
        <f t="shared" si="149"/>
        <v>25240650</v>
      </c>
      <c r="CQ156" s="18">
        <f t="shared" si="150"/>
        <v>2</v>
      </c>
      <c r="CR156" s="18">
        <f t="shared" si="151"/>
        <v>25.24</v>
      </c>
      <c r="DH156" s="14">
        <v>151</v>
      </c>
      <c r="DI156" s="14">
        <f t="shared" si="152"/>
        <v>1529736</v>
      </c>
      <c r="DJ156" s="18">
        <f t="shared" si="153"/>
        <v>1</v>
      </c>
      <c r="DK156" s="18">
        <f t="shared" si="154"/>
        <v>1529.74</v>
      </c>
    </row>
    <row r="157" spans="44:115" ht="16.5" x14ac:dyDescent="0.2">
      <c r="AR157" s="14">
        <v>152</v>
      </c>
      <c r="AS157" s="14">
        <f t="shared" si="133"/>
        <v>150</v>
      </c>
      <c r="AT157" s="18">
        <f t="shared" si="135"/>
        <v>47502.000000000007</v>
      </c>
      <c r="AU157" s="18">
        <f t="shared" si="134"/>
        <v>160</v>
      </c>
      <c r="AV157" s="18">
        <f t="shared" si="136"/>
        <v>59377.500000000007</v>
      </c>
      <c r="AW157" s="18">
        <f t="shared" si="137"/>
        <v>49877.100000000006</v>
      </c>
      <c r="AX157" s="18">
        <f t="shared" si="138"/>
        <v>215469072.00000003</v>
      </c>
      <c r="BM157" s="14">
        <v>755</v>
      </c>
      <c r="BN157" s="22">
        <v>1</v>
      </c>
      <c r="BO157" s="18">
        <f>INT(SUMIFS($CI$6:$CI$1005,金币产出!$CA$6:$CA$1005,"&gt;"&amp;BM156,金币产出!$CA$6:$CA$1005,"&lt;="&amp;BM157)*$BE$4*BN157/500)*500</f>
        <v>6489000</v>
      </c>
      <c r="BP157" s="18">
        <f t="shared" si="155"/>
        <v>1</v>
      </c>
      <c r="BQ157" s="18">
        <f t="shared" si="156"/>
        <v>6489</v>
      </c>
      <c r="CA157" s="14">
        <v>152</v>
      </c>
      <c r="CB157" s="14">
        <f>节奏规划!J146</f>
        <v>6.6666666666666671E-3</v>
      </c>
      <c r="CC157" s="23">
        <v>1</v>
      </c>
      <c r="CD157" s="18">
        <f>INDEX($AX$6:$AX$1005,MATCH(金币产出!CA157,$AR$6:$AR$1005,1))</f>
        <v>215469072.00000003</v>
      </c>
      <c r="CE157" s="18">
        <f t="shared" si="139"/>
        <v>861876000</v>
      </c>
      <c r="CF157" s="18">
        <f t="shared" si="140"/>
        <v>2011044</v>
      </c>
      <c r="CG157" s="18">
        <f t="shared" si="141"/>
        <v>1149168</v>
      </c>
      <c r="CH157" s="18">
        <f t="shared" si="142"/>
        <v>1436460</v>
      </c>
      <c r="CI157" s="18">
        <f t="shared" si="143"/>
        <v>574584</v>
      </c>
      <c r="CJ157" s="18">
        <f t="shared" si="144"/>
        <v>574584</v>
      </c>
      <c r="CK157" s="18">
        <f t="shared" si="145"/>
        <v>861876</v>
      </c>
      <c r="CL157" s="18">
        <f t="shared" si="146"/>
        <v>287292</v>
      </c>
      <c r="CM157" s="18">
        <f t="shared" si="147"/>
        <v>861876</v>
      </c>
      <c r="CN157" s="18">
        <f t="shared" si="148"/>
        <v>7756884</v>
      </c>
      <c r="CP157" s="18">
        <f t="shared" si="149"/>
        <v>25856280</v>
      </c>
      <c r="CQ157" s="18">
        <f t="shared" si="150"/>
        <v>2</v>
      </c>
      <c r="CR157" s="18">
        <f t="shared" si="151"/>
        <v>25.86</v>
      </c>
      <c r="DH157" s="14">
        <v>152</v>
      </c>
      <c r="DI157" s="14">
        <f t="shared" si="152"/>
        <v>1567047</v>
      </c>
      <c r="DJ157" s="18">
        <f t="shared" si="153"/>
        <v>1</v>
      </c>
      <c r="DK157" s="18">
        <f t="shared" si="154"/>
        <v>1567.05</v>
      </c>
    </row>
    <row r="158" spans="44:115" ht="16.5" x14ac:dyDescent="0.2">
      <c r="AR158" s="14">
        <v>153</v>
      </c>
      <c r="AS158" s="14">
        <f t="shared" si="133"/>
        <v>150</v>
      </c>
      <c r="AT158" s="18">
        <f t="shared" si="135"/>
        <v>47502.000000000007</v>
      </c>
      <c r="AU158" s="18">
        <f t="shared" si="134"/>
        <v>160</v>
      </c>
      <c r="AV158" s="18">
        <f t="shared" si="136"/>
        <v>59377.500000000007</v>
      </c>
      <c r="AW158" s="18">
        <f t="shared" si="137"/>
        <v>51064.650000000009</v>
      </c>
      <c r="AX158" s="18">
        <f t="shared" si="138"/>
        <v>220599288.00000003</v>
      </c>
      <c r="BM158" s="14">
        <v>760</v>
      </c>
      <c r="BN158" s="22">
        <v>1</v>
      </c>
      <c r="BO158" s="18">
        <f>INT(SUMIFS($CI$6:$CI$1005,金币产出!$CA$6:$CA$1005,"&gt;"&amp;BM157,金币产出!$CA$6:$CA$1005,"&lt;="&amp;BM158)*$BE$4*BN158/500)*500</f>
        <v>6687000</v>
      </c>
      <c r="BP158" s="18">
        <f t="shared" si="155"/>
        <v>1</v>
      </c>
      <c r="BQ158" s="18">
        <f t="shared" si="156"/>
        <v>6687</v>
      </c>
      <c r="CA158" s="14">
        <v>153</v>
      </c>
      <c r="CB158" s="14">
        <f>节奏规划!J147</f>
        <v>6.6666666666666671E-3</v>
      </c>
      <c r="CC158" s="23">
        <v>1</v>
      </c>
      <c r="CD158" s="18">
        <f>INDEX($AX$6:$AX$1005,MATCH(金币产出!CA158,$AR$6:$AR$1005,1))</f>
        <v>220599288.00000003</v>
      </c>
      <c r="CE158" s="18">
        <f t="shared" si="139"/>
        <v>882397000</v>
      </c>
      <c r="CF158" s="18">
        <f t="shared" si="140"/>
        <v>2058926</v>
      </c>
      <c r="CG158" s="18">
        <f t="shared" si="141"/>
        <v>1176529</v>
      </c>
      <c r="CH158" s="18">
        <f t="shared" si="142"/>
        <v>1470662</v>
      </c>
      <c r="CI158" s="18">
        <f t="shared" si="143"/>
        <v>588265</v>
      </c>
      <c r="CJ158" s="18">
        <f t="shared" si="144"/>
        <v>588265</v>
      </c>
      <c r="CK158" s="18">
        <f t="shared" si="145"/>
        <v>882397</v>
      </c>
      <c r="CL158" s="18">
        <f t="shared" si="146"/>
        <v>294132</v>
      </c>
      <c r="CM158" s="18">
        <f t="shared" si="147"/>
        <v>882397</v>
      </c>
      <c r="CN158" s="18">
        <f t="shared" si="148"/>
        <v>7941573</v>
      </c>
      <c r="CP158" s="18">
        <f t="shared" si="149"/>
        <v>26471910</v>
      </c>
      <c r="CQ158" s="18">
        <f t="shared" si="150"/>
        <v>2</v>
      </c>
      <c r="CR158" s="18">
        <f t="shared" si="151"/>
        <v>26.47</v>
      </c>
      <c r="DH158" s="14">
        <v>153</v>
      </c>
      <c r="DI158" s="14">
        <f t="shared" si="152"/>
        <v>1604357</v>
      </c>
      <c r="DJ158" s="18">
        <f t="shared" si="153"/>
        <v>1</v>
      </c>
      <c r="DK158" s="18">
        <f t="shared" si="154"/>
        <v>1604.36</v>
      </c>
    </row>
    <row r="159" spans="44:115" ht="16.5" x14ac:dyDescent="0.2">
      <c r="AR159" s="14">
        <v>154</v>
      </c>
      <c r="AS159" s="14">
        <f t="shared" si="133"/>
        <v>150</v>
      </c>
      <c r="AT159" s="18">
        <f t="shared" si="135"/>
        <v>47502.000000000007</v>
      </c>
      <c r="AU159" s="18">
        <f t="shared" si="134"/>
        <v>160</v>
      </c>
      <c r="AV159" s="18">
        <f t="shared" si="136"/>
        <v>59377.500000000007</v>
      </c>
      <c r="AW159" s="18">
        <f t="shared" si="137"/>
        <v>52252.200000000012</v>
      </c>
      <c r="AX159" s="18">
        <f t="shared" si="138"/>
        <v>225729504.00000006</v>
      </c>
      <c r="BM159" s="14">
        <v>765</v>
      </c>
      <c r="BN159" s="22">
        <v>1</v>
      </c>
      <c r="BO159" s="18">
        <f>INT(SUMIFS($CI$6:$CI$1005,金币产出!$CA$6:$CA$1005,"&gt;"&amp;BM158,金币产出!$CA$6:$CA$1005,"&lt;="&amp;BM159)*$BE$4*BN159/500)*500</f>
        <v>6827000</v>
      </c>
      <c r="BP159" s="18">
        <f t="shared" si="155"/>
        <v>1</v>
      </c>
      <c r="BQ159" s="18">
        <f t="shared" si="156"/>
        <v>6827</v>
      </c>
      <c r="CA159" s="14">
        <v>154</v>
      </c>
      <c r="CB159" s="14">
        <f>节奏规划!J148</f>
        <v>6.6666666666666671E-3</v>
      </c>
      <c r="CC159" s="23">
        <v>1</v>
      </c>
      <c r="CD159" s="18">
        <f>INDEX($AX$6:$AX$1005,MATCH(金币产出!CA159,$AR$6:$AR$1005,1))</f>
        <v>225729504.00000006</v>
      </c>
      <c r="CE159" s="18">
        <f t="shared" si="139"/>
        <v>902918000</v>
      </c>
      <c r="CF159" s="18">
        <f t="shared" si="140"/>
        <v>2106809</v>
      </c>
      <c r="CG159" s="18">
        <f t="shared" si="141"/>
        <v>1203891</v>
      </c>
      <c r="CH159" s="18">
        <f t="shared" si="142"/>
        <v>1504863</v>
      </c>
      <c r="CI159" s="18">
        <f t="shared" si="143"/>
        <v>601945</v>
      </c>
      <c r="CJ159" s="18">
        <f t="shared" si="144"/>
        <v>601945</v>
      </c>
      <c r="CK159" s="18">
        <f t="shared" si="145"/>
        <v>902918</v>
      </c>
      <c r="CL159" s="18">
        <f t="shared" si="146"/>
        <v>300973</v>
      </c>
      <c r="CM159" s="18">
        <f t="shared" si="147"/>
        <v>902918</v>
      </c>
      <c r="CN159" s="18">
        <f t="shared" si="148"/>
        <v>8126262</v>
      </c>
      <c r="CP159" s="18">
        <f t="shared" si="149"/>
        <v>27087540</v>
      </c>
      <c r="CQ159" s="18">
        <f t="shared" si="150"/>
        <v>2</v>
      </c>
      <c r="CR159" s="18">
        <f t="shared" si="151"/>
        <v>27.09</v>
      </c>
      <c r="DH159" s="14">
        <v>154</v>
      </c>
      <c r="DI159" s="14">
        <f t="shared" si="152"/>
        <v>1641669</v>
      </c>
      <c r="DJ159" s="18">
        <f t="shared" si="153"/>
        <v>1</v>
      </c>
      <c r="DK159" s="18">
        <f t="shared" si="154"/>
        <v>1641.67</v>
      </c>
    </row>
    <row r="160" spans="44:115" ht="16.5" x14ac:dyDescent="0.2">
      <c r="AR160" s="14">
        <v>155</v>
      </c>
      <c r="AS160" s="14">
        <f t="shared" si="133"/>
        <v>150</v>
      </c>
      <c r="AT160" s="18">
        <f t="shared" si="135"/>
        <v>47502.000000000007</v>
      </c>
      <c r="AU160" s="18">
        <f t="shared" si="134"/>
        <v>160</v>
      </c>
      <c r="AV160" s="18">
        <f t="shared" si="136"/>
        <v>59377.500000000007</v>
      </c>
      <c r="AW160" s="18">
        <f t="shared" si="137"/>
        <v>53439.750000000015</v>
      </c>
      <c r="AX160" s="18">
        <f t="shared" si="138"/>
        <v>230859720.00000006</v>
      </c>
      <c r="BM160" s="14">
        <v>770</v>
      </c>
      <c r="BN160" s="22">
        <v>1</v>
      </c>
      <c r="BO160" s="18">
        <f>INT(SUMIFS($CI$6:$CI$1005,金币产出!$CA$6:$CA$1005,"&gt;"&amp;BM159,金币产出!$CA$6:$CA$1005,"&lt;="&amp;BM160)*$BE$4*BN160/500)*500</f>
        <v>6893000</v>
      </c>
      <c r="BP160" s="18">
        <f t="shared" si="155"/>
        <v>1</v>
      </c>
      <c r="BQ160" s="18">
        <f t="shared" si="156"/>
        <v>6893</v>
      </c>
      <c r="CA160" s="14">
        <v>155</v>
      </c>
      <c r="CB160" s="14">
        <f>节奏规划!J149</f>
        <v>6.6666666666666671E-3</v>
      </c>
      <c r="CC160" s="23">
        <v>1</v>
      </c>
      <c r="CD160" s="18">
        <f>INDEX($AX$6:$AX$1005,MATCH(金币产出!CA160,$AR$6:$AR$1005,1))</f>
        <v>230859720.00000006</v>
      </c>
      <c r="CE160" s="18">
        <f t="shared" si="139"/>
        <v>923438500</v>
      </c>
      <c r="CF160" s="18">
        <f t="shared" si="140"/>
        <v>2154690</v>
      </c>
      <c r="CG160" s="18">
        <f t="shared" si="141"/>
        <v>1231251</v>
      </c>
      <c r="CH160" s="18">
        <f t="shared" si="142"/>
        <v>1539064</v>
      </c>
      <c r="CI160" s="18">
        <f t="shared" si="143"/>
        <v>615626</v>
      </c>
      <c r="CJ160" s="18">
        <f t="shared" si="144"/>
        <v>615626</v>
      </c>
      <c r="CK160" s="18">
        <f t="shared" si="145"/>
        <v>923439</v>
      </c>
      <c r="CL160" s="18">
        <f t="shared" si="146"/>
        <v>307813</v>
      </c>
      <c r="CM160" s="18">
        <f t="shared" si="147"/>
        <v>923439</v>
      </c>
      <c r="CN160" s="18">
        <f t="shared" si="148"/>
        <v>8310948</v>
      </c>
      <c r="CP160" s="18">
        <f t="shared" si="149"/>
        <v>27703170</v>
      </c>
      <c r="CQ160" s="18">
        <f t="shared" si="150"/>
        <v>2</v>
      </c>
      <c r="CR160" s="18">
        <f t="shared" si="151"/>
        <v>27.7</v>
      </c>
      <c r="DH160" s="14">
        <v>155</v>
      </c>
      <c r="DI160" s="14">
        <f t="shared" si="152"/>
        <v>1678978</v>
      </c>
      <c r="DJ160" s="18">
        <f t="shared" si="153"/>
        <v>1</v>
      </c>
      <c r="DK160" s="18">
        <f t="shared" si="154"/>
        <v>1678.98</v>
      </c>
    </row>
    <row r="161" spans="44:115" ht="16.5" x14ac:dyDescent="0.2">
      <c r="AR161" s="14">
        <v>156</v>
      </c>
      <c r="AS161" s="14">
        <f t="shared" si="133"/>
        <v>150</v>
      </c>
      <c r="AT161" s="18">
        <f t="shared" si="135"/>
        <v>47502.000000000007</v>
      </c>
      <c r="AU161" s="18">
        <f t="shared" si="134"/>
        <v>160</v>
      </c>
      <c r="AV161" s="18">
        <f t="shared" si="136"/>
        <v>59377.500000000007</v>
      </c>
      <c r="AW161" s="18">
        <f t="shared" si="137"/>
        <v>54627.30000000001</v>
      </c>
      <c r="AX161" s="18">
        <f t="shared" si="138"/>
        <v>235989936.00000003</v>
      </c>
      <c r="BM161" s="14">
        <v>775</v>
      </c>
      <c r="BN161" s="22">
        <v>1</v>
      </c>
      <c r="BO161" s="18">
        <f>INT(SUMIFS($CI$6:$CI$1005,金币产出!$CA$6:$CA$1005,"&gt;"&amp;BM160,金币产出!$CA$6:$CA$1005,"&lt;="&amp;BM161)*$BE$4*BN161/500)*500</f>
        <v>6850500</v>
      </c>
      <c r="BP161" s="18">
        <f t="shared" si="155"/>
        <v>1</v>
      </c>
      <c r="BQ161" s="18">
        <f t="shared" si="156"/>
        <v>6850.5</v>
      </c>
      <c r="CA161" s="14">
        <v>156</v>
      </c>
      <c r="CB161" s="14">
        <f>节奏规划!J150</f>
        <v>6.6666666666666671E-3</v>
      </c>
      <c r="CC161" s="23">
        <v>1</v>
      </c>
      <c r="CD161" s="18">
        <f>INDEX($AX$6:$AX$1005,MATCH(金币产出!CA161,$AR$6:$AR$1005,1))</f>
        <v>235989936.00000003</v>
      </c>
      <c r="CE161" s="18">
        <f t="shared" si="139"/>
        <v>943959500</v>
      </c>
      <c r="CF161" s="18">
        <f t="shared" si="140"/>
        <v>2202572</v>
      </c>
      <c r="CG161" s="18">
        <f t="shared" si="141"/>
        <v>1258613</v>
      </c>
      <c r="CH161" s="18">
        <f t="shared" si="142"/>
        <v>1573266</v>
      </c>
      <c r="CI161" s="18">
        <f t="shared" si="143"/>
        <v>629306</v>
      </c>
      <c r="CJ161" s="18">
        <f t="shared" si="144"/>
        <v>629306</v>
      </c>
      <c r="CK161" s="18">
        <f t="shared" si="145"/>
        <v>943960</v>
      </c>
      <c r="CL161" s="18">
        <f t="shared" si="146"/>
        <v>314653</v>
      </c>
      <c r="CM161" s="18">
        <f t="shared" si="147"/>
        <v>943960</v>
      </c>
      <c r="CN161" s="18">
        <f t="shared" si="148"/>
        <v>8495636</v>
      </c>
      <c r="CP161" s="18">
        <f t="shared" si="149"/>
        <v>28318800</v>
      </c>
      <c r="CQ161" s="18">
        <f t="shared" si="150"/>
        <v>2</v>
      </c>
      <c r="CR161" s="18">
        <f t="shared" si="151"/>
        <v>28.32</v>
      </c>
      <c r="DH161" s="14">
        <v>156</v>
      </c>
      <c r="DI161" s="14">
        <f t="shared" si="152"/>
        <v>1716290</v>
      </c>
      <c r="DJ161" s="18">
        <f t="shared" si="153"/>
        <v>1</v>
      </c>
      <c r="DK161" s="18">
        <f t="shared" si="154"/>
        <v>1716.29</v>
      </c>
    </row>
    <row r="162" spans="44:115" ht="16.5" x14ac:dyDescent="0.2">
      <c r="AR162" s="14">
        <v>157</v>
      </c>
      <c r="AS162" s="14">
        <f t="shared" si="133"/>
        <v>150</v>
      </c>
      <c r="AT162" s="18">
        <f t="shared" si="135"/>
        <v>47502.000000000007</v>
      </c>
      <c r="AU162" s="18">
        <f t="shared" si="134"/>
        <v>160</v>
      </c>
      <c r="AV162" s="18">
        <f t="shared" si="136"/>
        <v>59377.500000000007</v>
      </c>
      <c r="AW162" s="18">
        <f t="shared" si="137"/>
        <v>55814.850000000013</v>
      </c>
      <c r="AX162" s="18">
        <f t="shared" si="138"/>
        <v>241120152.00000006</v>
      </c>
      <c r="BM162" s="14">
        <v>780</v>
      </c>
      <c r="BN162" s="22">
        <v>1</v>
      </c>
      <c r="BO162" s="18">
        <f>INT(SUMIFS($CI$6:$CI$1005,金币产出!$CA$6:$CA$1005,"&gt;"&amp;BM161,金币产出!$CA$6:$CA$1005,"&lt;="&amp;BM162)*$BE$4*BN162/500)*500</f>
        <v>6949500</v>
      </c>
      <c r="BP162" s="18">
        <f t="shared" si="155"/>
        <v>1</v>
      </c>
      <c r="BQ162" s="18">
        <f t="shared" si="156"/>
        <v>6949.5</v>
      </c>
      <c r="CA162" s="14">
        <v>157</v>
      </c>
      <c r="CB162" s="14">
        <f>节奏规划!J151</f>
        <v>6.6666666666666671E-3</v>
      </c>
      <c r="CC162" s="23">
        <v>1</v>
      </c>
      <c r="CD162" s="18">
        <f>INDEX($AX$6:$AX$1005,MATCH(金币产出!CA162,$AR$6:$AR$1005,1))</f>
        <v>241120152.00000006</v>
      </c>
      <c r="CE162" s="18">
        <f t="shared" si="139"/>
        <v>964480500</v>
      </c>
      <c r="CF162" s="18">
        <f t="shared" si="140"/>
        <v>2250455</v>
      </c>
      <c r="CG162" s="18">
        <f t="shared" si="141"/>
        <v>1285974</v>
      </c>
      <c r="CH162" s="18">
        <f t="shared" si="142"/>
        <v>1607468</v>
      </c>
      <c r="CI162" s="18">
        <f t="shared" si="143"/>
        <v>642987</v>
      </c>
      <c r="CJ162" s="18">
        <f t="shared" si="144"/>
        <v>642987</v>
      </c>
      <c r="CK162" s="18">
        <f t="shared" si="145"/>
        <v>964481</v>
      </c>
      <c r="CL162" s="18">
        <f t="shared" si="146"/>
        <v>321494</v>
      </c>
      <c r="CM162" s="18">
        <f t="shared" si="147"/>
        <v>964481</v>
      </c>
      <c r="CN162" s="18">
        <f t="shared" si="148"/>
        <v>8680327</v>
      </c>
      <c r="CP162" s="18">
        <f t="shared" si="149"/>
        <v>28934430</v>
      </c>
      <c r="CQ162" s="18">
        <f t="shared" si="150"/>
        <v>2</v>
      </c>
      <c r="CR162" s="18">
        <f t="shared" si="151"/>
        <v>28.93</v>
      </c>
      <c r="DH162" s="14">
        <v>157</v>
      </c>
      <c r="DI162" s="14">
        <f t="shared" si="152"/>
        <v>1753600</v>
      </c>
      <c r="DJ162" s="18">
        <f t="shared" si="153"/>
        <v>1</v>
      </c>
      <c r="DK162" s="18">
        <f t="shared" si="154"/>
        <v>1753.6</v>
      </c>
    </row>
    <row r="163" spans="44:115" ht="16.5" x14ac:dyDescent="0.2">
      <c r="AR163" s="14">
        <v>158</v>
      </c>
      <c r="AS163" s="14">
        <f t="shared" si="133"/>
        <v>150</v>
      </c>
      <c r="AT163" s="18">
        <f t="shared" si="135"/>
        <v>47502.000000000007</v>
      </c>
      <c r="AU163" s="18">
        <f t="shared" si="134"/>
        <v>160</v>
      </c>
      <c r="AV163" s="18">
        <f t="shared" si="136"/>
        <v>59377.500000000007</v>
      </c>
      <c r="AW163" s="18">
        <f t="shared" si="137"/>
        <v>57002.400000000009</v>
      </c>
      <c r="AX163" s="18">
        <f t="shared" si="138"/>
        <v>246250368.00000003</v>
      </c>
      <c r="BM163" s="14">
        <v>785</v>
      </c>
      <c r="BN163" s="22">
        <v>1</v>
      </c>
      <c r="BO163" s="18">
        <f>INT(SUMIFS($CI$6:$CI$1005,金币产出!$CA$6:$CA$1005,"&gt;"&amp;BM162,金币产出!$CA$6:$CA$1005,"&lt;="&amp;BM163)*$BE$4*BN163/500)*500</f>
        <v>7067000</v>
      </c>
      <c r="BP163" s="18">
        <f t="shared" si="155"/>
        <v>1</v>
      </c>
      <c r="BQ163" s="18">
        <f t="shared" si="156"/>
        <v>7067</v>
      </c>
      <c r="CA163" s="14">
        <v>158</v>
      </c>
      <c r="CB163" s="14">
        <f>节奏规划!J152</f>
        <v>6.6666666666666671E-3</v>
      </c>
      <c r="CC163" s="23">
        <v>1</v>
      </c>
      <c r="CD163" s="18">
        <f>INDEX($AX$6:$AX$1005,MATCH(金币产出!CA163,$AR$6:$AR$1005,1))</f>
        <v>246250368.00000003</v>
      </c>
      <c r="CE163" s="18">
        <f t="shared" si="139"/>
        <v>985001000</v>
      </c>
      <c r="CF163" s="18">
        <f t="shared" si="140"/>
        <v>2298336</v>
      </c>
      <c r="CG163" s="18">
        <f t="shared" si="141"/>
        <v>1313335</v>
      </c>
      <c r="CH163" s="18">
        <f t="shared" si="142"/>
        <v>1641668</v>
      </c>
      <c r="CI163" s="18">
        <f t="shared" si="143"/>
        <v>656667</v>
      </c>
      <c r="CJ163" s="18">
        <f t="shared" si="144"/>
        <v>656667</v>
      </c>
      <c r="CK163" s="18">
        <f t="shared" si="145"/>
        <v>985001</v>
      </c>
      <c r="CL163" s="18">
        <f t="shared" si="146"/>
        <v>328334</v>
      </c>
      <c r="CM163" s="18">
        <f t="shared" si="147"/>
        <v>985001</v>
      </c>
      <c r="CN163" s="18">
        <f t="shared" si="148"/>
        <v>8865009</v>
      </c>
      <c r="CP163" s="18">
        <f t="shared" si="149"/>
        <v>29550030</v>
      </c>
      <c r="CQ163" s="18">
        <f t="shared" si="150"/>
        <v>2</v>
      </c>
      <c r="CR163" s="18">
        <f t="shared" si="151"/>
        <v>29.55</v>
      </c>
      <c r="DH163" s="14">
        <v>158</v>
      </c>
      <c r="DI163" s="14">
        <f t="shared" si="152"/>
        <v>1790911</v>
      </c>
      <c r="DJ163" s="18">
        <f t="shared" si="153"/>
        <v>1</v>
      </c>
      <c r="DK163" s="18">
        <f t="shared" si="154"/>
        <v>1790.91</v>
      </c>
    </row>
    <row r="164" spans="44:115" ht="16.5" x14ac:dyDescent="0.2">
      <c r="AR164" s="14">
        <v>159</v>
      </c>
      <c r="AS164" s="14">
        <f t="shared" si="133"/>
        <v>150</v>
      </c>
      <c r="AT164" s="18">
        <f t="shared" si="135"/>
        <v>47502.000000000007</v>
      </c>
      <c r="AU164" s="18">
        <f t="shared" si="134"/>
        <v>160</v>
      </c>
      <c r="AV164" s="18">
        <f t="shared" si="136"/>
        <v>59377.500000000007</v>
      </c>
      <c r="AW164" s="18">
        <f t="shared" si="137"/>
        <v>58189.950000000012</v>
      </c>
      <c r="AX164" s="18">
        <f t="shared" si="138"/>
        <v>251380584.00000006</v>
      </c>
      <c r="BM164" s="14">
        <v>790</v>
      </c>
      <c r="BN164" s="22">
        <v>1</v>
      </c>
      <c r="BO164" s="18">
        <f>INT(SUMIFS($CI$6:$CI$1005,金币产出!$CA$6:$CA$1005,"&gt;"&amp;BM163,金币产出!$CA$6:$CA$1005,"&lt;="&amp;BM164)*$BE$4*BN164/500)*500</f>
        <v>7160500</v>
      </c>
      <c r="BP164" s="18">
        <f t="shared" si="155"/>
        <v>1</v>
      </c>
      <c r="BQ164" s="18">
        <f t="shared" si="156"/>
        <v>7160.5</v>
      </c>
      <c r="CA164" s="14">
        <v>159</v>
      </c>
      <c r="CB164" s="14">
        <f>节奏规划!J153</f>
        <v>6.6666666666666671E-3</v>
      </c>
      <c r="CC164" s="23">
        <v>1</v>
      </c>
      <c r="CD164" s="18">
        <f>INDEX($AX$6:$AX$1005,MATCH(金币产出!CA164,$AR$6:$AR$1005,1))</f>
        <v>251380584.00000006</v>
      </c>
      <c r="CE164" s="18">
        <f t="shared" si="139"/>
        <v>1005522000</v>
      </c>
      <c r="CF164" s="18">
        <f t="shared" si="140"/>
        <v>2346218</v>
      </c>
      <c r="CG164" s="18">
        <f t="shared" si="141"/>
        <v>1340696</v>
      </c>
      <c r="CH164" s="18">
        <f t="shared" si="142"/>
        <v>1675870</v>
      </c>
      <c r="CI164" s="18">
        <f t="shared" si="143"/>
        <v>670348</v>
      </c>
      <c r="CJ164" s="18">
        <f t="shared" si="144"/>
        <v>670348</v>
      </c>
      <c r="CK164" s="18">
        <f t="shared" si="145"/>
        <v>1005522</v>
      </c>
      <c r="CL164" s="18">
        <f t="shared" si="146"/>
        <v>335174</v>
      </c>
      <c r="CM164" s="18">
        <f t="shared" si="147"/>
        <v>1005522</v>
      </c>
      <c r="CN164" s="18">
        <f t="shared" si="148"/>
        <v>9049698</v>
      </c>
      <c r="CP164" s="18">
        <f t="shared" si="149"/>
        <v>30165660</v>
      </c>
      <c r="CQ164" s="18">
        <f t="shared" si="150"/>
        <v>2</v>
      </c>
      <c r="CR164" s="18">
        <f t="shared" si="151"/>
        <v>30.17</v>
      </c>
      <c r="DH164" s="14">
        <v>159</v>
      </c>
      <c r="DI164" s="14">
        <f t="shared" si="152"/>
        <v>1828221</v>
      </c>
      <c r="DJ164" s="18">
        <f t="shared" si="153"/>
        <v>1</v>
      </c>
      <c r="DK164" s="18">
        <f t="shared" si="154"/>
        <v>1828.22</v>
      </c>
    </row>
    <row r="165" spans="44:115" ht="16.5" x14ac:dyDescent="0.2">
      <c r="AR165" s="14">
        <v>160</v>
      </c>
      <c r="AS165" s="14">
        <f t="shared" si="133"/>
        <v>160</v>
      </c>
      <c r="AT165" s="18">
        <f t="shared" si="135"/>
        <v>59377.500000000007</v>
      </c>
      <c r="AU165" s="18">
        <f t="shared" si="134"/>
        <v>170</v>
      </c>
      <c r="AV165" s="18">
        <f t="shared" si="136"/>
        <v>72572.5</v>
      </c>
      <c r="AW165" s="18">
        <f t="shared" si="137"/>
        <v>59377.500000000015</v>
      </c>
      <c r="AX165" s="18">
        <f t="shared" si="138"/>
        <v>256510800.00000006</v>
      </c>
      <c r="BM165" s="14">
        <v>795</v>
      </c>
      <c r="BN165" s="22">
        <v>1</v>
      </c>
      <c r="BO165" s="18">
        <f>INT(SUMIFS($CI$6:$CI$1005,金币产出!$CA$6:$CA$1005,"&gt;"&amp;BM164,金币产出!$CA$6:$CA$1005,"&lt;="&amp;BM165)*$BE$4*BN165/500)*500</f>
        <v>7143000</v>
      </c>
      <c r="BP165" s="18">
        <f t="shared" si="155"/>
        <v>1</v>
      </c>
      <c r="BQ165" s="18">
        <f t="shared" si="156"/>
        <v>7143</v>
      </c>
      <c r="CA165" s="14">
        <v>160</v>
      </c>
      <c r="CB165" s="14">
        <f>节奏规划!J154</f>
        <v>5.0000000000000001E-3</v>
      </c>
      <c r="CC165" s="23">
        <v>1</v>
      </c>
      <c r="CD165" s="18">
        <f>INDEX($AX$6:$AX$1005,MATCH(金币产出!CA165,$AR$6:$AR$1005,1))</f>
        <v>256510800.00000006</v>
      </c>
      <c r="CE165" s="18">
        <f t="shared" si="139"/>
        <v>1026043000</v>
      </c>
      <c r="CF165" s="18">
        <f t="shared" si="140"/>
        <v>1795575</v>
      </c>
      <c r="CG165" s="18">
        <f t="shared" si="141"/>
        <v>1026043</v>
      </c>
      <c r="CH165" s="18">
        <f t="shared" si="142"/>
        <v>1282554</v>
      </c>
      <c r="CI165" s="18">
        <f t="shared" si="143"/>
        <v>513022</v>
      </c>
      <c r="CJ165" s="18">
        <f t="shared" si="144"/>
        <v>513022</v>
      </c>
      <c r="CK165" s="18">
        <f t="shared" si="145"/>
        <v>769532</v>
      </c>
      <c r="CL165" s="18">
        <f t="shared" si="146"/>
        <v>256511</v>
      </c>
      <c r="CM165" s="18">
        <f t="shared" si="147"/>
        <v>769532</v>
      </c>
      <c r="CN165" s="18">
        <f t="shared" si="148"/>
        <v>6925791</v>
      </c>
      <c r="CP165" s="18">
        <f t="shared" si="149"/>
        <v>30781280</v>
      </c>
      <c r="CQ165" s="18">
        <f t="shared" si="150"/>
        <v>2</v>
      </c>
      <c r="CR165" s="18">
        <f t="shared" si="151"/>
        <v>30.78</v>
      </c>
      <c r="DH165" s="14">
        <v>160</v>
      </c>
      <c r="DI165" s="14">
        <f t="shared" si="152"/>
        <v>1865532</v>
      </c>
      <c r="DJ165" s="18">
        <f t="shared" si="153"/>
        <v>1</v>
      </c>
      <c r="DK165" s="18">
        <f t="shared" si="154"/>
        <v>1865.53</v>
      </c>
    </row>
    <row r="166" spans="44:115" ht="16.5" x14ac:dyDescent="0.2">
      <c r="AR166" s="14">
        <v>161</v>
      </c>
      <c r="AS166" s="14">
        <f t="shared" si="133"/>
        <v>160</v>
      </c>
      <c r="AT166" s="18">
        <f t="shared" si="135"/>
        <v>59377.500000000007</v>
      </c>
      <c r="AU166" s="18">
        <f t="shared" si="134"/>
        <v>170</v>
      </c>
      <c r="AV166" s="18">
        <f t="shared" si="136"/>
        <v>72572.5</v>
      </c>
      <c r="AW166" s="18">
        <f t="shared" si="137"/>
        <v>60697.000000000015</v>
      </c>
      <c r="AX166" s="18">
        <f t="shared" si="138"/>
        <v>262211040.00000006</v>
      </c>
      <c r="BM166" s="14">
        <v>800</v>
      </c>
      <c r="BN166" s="22">
        <v>1</v>
      </c>
      <c r="BO166" s="18">
        <f>INT(SUMIFS($CI$6:$CI$1005,金币产出!$CA$6:$CA$1005,"&gt;"&amp;BM165,金币产出!$CA$6:$CA$1005,"&lt;="&amp;BM166)*$BE$4*BN166/500)*500</f>
        <v>7269000</v>
      </c>
      <c r="BP166" s="18">
        <f t="shared" si="155"/>
        <v>1</v>
      </c>
      <c r="BQ166" s="18">
        <f t="shared" si="156"/>
        <v>7269</v>
      </c>
      <c r="CA166" s="14">
        <v>161</v>
      </c>
      <c r="CB166" s="14">
        <f>节奏规划!J155</f>
        <v>5.0000000000000001E-3</v>
      </c>
      <c r="CC166" s="23">
        <v>1</v>
      </c>
      <c r="CD166" s="18">
        <f>INDEX($AX$6:$AX$1005,MATCH(金币产出!CA166,$AR$6:$AR$1005,1))</f>
        <v>262211040.00000006</v>
      </c>
      <c r="CE166" s="18">
        <f t="shared" si="139"/>
        <v>1048844000</v>
      </c>
      <c r="CF166" s="18">
        <f t="shared" si="140"/>
        <v>1835477</v>
      </c>
      <c r="CG166" s="18">
        <f t="shared" si="141"/>
        <v>1048844</v>
      </c>
      <c r="CH166" s="18">
        <f t="shared" si="142"/>
        <v>1311055</v>
      </c>
      <c r="CI166" s="18">
        <f t="shared" si="143"/>
        <v>524422</v>
      </c>
      <c r="CJ166" s="18">
        <f t="shared" si="144"/>
        <v>524422</v>
      </c>
      <c r="CK166" s="18">
        <f t="shared" si="145"/>
        <v>786633</v>
      </c>
      <c r="CL166" s="18">
        <f t="shared" si="146"/>
        <v>262211</v>
      </c>
      <c r="CM166" s="18">
        <f t="shared" si="147"/>
        <v>786633</v>
      </c>
      <c r="CN166" s="18">
        <f t="shared" si="148"/>
        <v>7079697</v>
      </c>
      <c r="CP166" s="18">
        <f t="shared" si="149"/>
        <v>31465320</v>
      </c>
      <c r="CQ166" s="18">
        <f t="shared" si="150"/>
        <v>2</v>
      </c>
      <c r="CR166" s="18">
        <f t="shared" si="151"/>
        <v>31.47</v>
      </c>
      <c r="DH166" s="14">
        <v>161</v>
      </c>
      <c r="DI166" s="14">
        <f t="shared" si="152"/>
        <v>1906989</v>
      </c>
      <c r="DJ166" s="18">
        <f t="shared" si="153"/>
        <v>1</v>
      </c>
      <c r="DK166" s="18">
        <f t="shared" si="154"/>
        <v>1906.99</v>
      </c>
    </row>
    <row r="167" spans="44:115" ht="16.5" x14ac:dyDescent="0.2">
      <c r="AR167" s="14">
        <v>162</v>
      </c>
      <c r="AS167" s="14">
        <f t="shared" si="133"/>
        <v>160</v>
      </c>
      <c r="AT167" s="18">
        <f t="shared" si="135"/>
        <v>59377.500000000007</v>
      </c>
      <c r="AU167" s="18">
        <f t="shared" si="134"/>
        <v>170</v>
      </c>
      <c r="AV167" s="18">
        <f t="shared" si="136"/>
        <v>72572.5</v>
      </c>
      <c r="AW167" s="18">
        <f t="shared" si="137"/>
        <v>62016.5</v>
      </c>
      <c r="AX167" s="18">
        <f t="shared" si="138"/>
        <v>267911280</v>
      </c>
      <c r="BM167" s="14">
        <v>805</v>
      </c>
      <c r="BN167" s="22">
        <v>1</v>
      </c>
      <c r="BO167" s="18">
        <f>INT(SUMIFS($CI$6:$CI$1005,金币产出!$CA$6:$CA$1005,"&gt;"&amp;BM166,金币产出!$CA$6:$CA$1005,"&lt;="&amp;BM167)*$BE$4*BN167/500)*500</f>
        <v>7361500</v>
      </c>
      <c r="BP167" s="18">
        <f t="shared" si="155"/>
        <v>1</v>
      </c>
      <c r="BQ167" s="18">
        <f t="shared" si="156"/>
        <v>7361.5</v>
      </c>
      <c r="CA167" s="14">
        <v>162</v>
      </c>
      <c r="CB167" s="14">
        <f>节奏规划!J156</f>
        <v>5.0000000000000001E-3</v>
      </c>
      <c r="CC167" s="23">
        <v>1</v>
      </c>
      <c r="CD167" s="18">
        <f>INDEX($AX$6:$AX$1005,MATCH(金币产出!CA167,$AR$6:$AR$1005,1))</f>
        <v>267911280</v>
      </c>
      <c r="CE167" s="18">
        <f t="shared" si="139"/>
        <v>1071645000</v>
      </c>
      <c r="CF167" s="18">
        <f t="shared" si="140"/>
        <v>1875379</v>
      </c>
      <c r="CG167" s="18">
        <f t="shared" si="141"/>
        <v>1071645</v>
      </c>
      <c r="CH167" s="18">
        <f t="shared" si="142"/>
        <v>1339556</v>
      </c>
      <c r="CI167" s="18">
        <f t="shared" si="143"/>
        <v>535823</v>
      </c>
      <c r="CJ167" s="18">
        <f t="shared" si="144"/>
        <v>535823</v>
      </c>
      <c r="CK167" s="18">
        <f t="shared" si="145"/>
        <v>803734</v>
      </c>
      <c r="CL167" s="18">
        <f t="shared" si="146"/>
        <v>267911</v>
      </c>
      <c r="CM167" s="18">
        <f t="shared" si="147"/>
        <v>803734</v>
      </c>
      <c r="CN167" s="18">
        <f t="shared" si="148"/>
        <v>7233605</v>
      </c>
      <c r="CP167" s="18">
        <f t="shared" si="149"/>
        <v>32149360</v>
      </c>
      <c r="CQ167" s="18">
        <f t="shared" si="150"/>
        <v>2</v>
      </c>
      <c r="CR167" s="18">
        <f t="shared" si="151"/>
        <v>32.15</v>
      </c>
      <c r="DH167" s="14">
        <v>162</v>
      </c>
      <c r="DI167" s="14">
        <f t="shared" si="152"/>
        <v>1948445</v>
      </c>
      <c r="DJ167" s="18">
        <f t="shared" si="153"/>
        <v>1</v>
      </c>
      <c r="DK167" s="18">
        <f t="shared" si="154"/>
        <v>1948.45</v>
      </c>
    </row>
    <row r="168" spans="44:115" ht="16.5" x14ac:dyDescent="0.2">
      <c r="AR168" s="14">
        <v>163</v>
      </c>
      <c r="AS168" s="14">
        <f t="shared" si="133"/>
        <v>160</v>
      </c>
      <c r="AT168" s="18">
        <f t="shared" si="135"/>
        <v>59377.500000000007</v>
      </c>
      <c r="AU168" s="18">
        <f t="shared" si="134"/>
        <v>170</v>
      </c>
      <c r="AV168" s="18">
        <f t="shared" si="136"/>
        <v>72572.5</v>
      </c>
      <c r="AW168" s="18">
        <f t="shared" si="137"/>
        <v>63336</v>
      </c>
      <c r="AX168" s="18">
        <f t="shared" si="138"/>
        <v>273611520</v>
      </c>
      <c r="BM168" s="14">
        <v>810</v>
      </c>
      <c r="BN168" s="22">
        <v>1</v>
      </c>
      <c r="BO168" s="18">
        <f>INT(SUMIFS($CI$6:$CI$1005,金币产出!$CA$6:$CA$1005,"&gt;"&amp;BM167,金币产出!$CA$6:$CA$1005,"&lt;="&amp;BM168)*$BE$4*BN168/500)*500</f>
        <v>7394500</v>
      </c>
      <c r="BP168" s="18">
        <f t="shared" si="155"/>
        <v>1</v>
      </c>
      <c r="BQ168" s="18">
        <f t="shared" si="156"/>
        <v>7394.5</v>
      </c>
      <c r="CA168" s="14">
        <v>163</v>
      </c>
      <c r="CB168" s="14">
        <f>节奏规划!J157</f>
        <v>5.0000000000000001E-3</v>
      </c>
      <c r="CC168" s="23">
        <v>1</v>
      </c>
      <c r="CD168" s="18">
        <f>INDEX($AX$6:$AX$1005,MATCH(金币产出!CA168,$AR$6:$AR$1005,1))</f>
        <v>273611520</v>
      </c>
      <c r="CE168" s="18">
        <f t="shared" si="139"/>
        <v>1094446000</v>
      </c>
      <c r="CF168" s="18">
        <f t="shared" si="140"/>
        <v>1915281</v>
      </c>
      <c r="CG168" s="18">
        <f t="shared" si="141"/>
        <v>1094446</v>
      </c>
      <c r="CH168" s="18">
        <f t="shared" si="142"/>
        <v>1368058</v>
      </c>
      <c r="CI168" s="18">
        <f t="shared" si="143"/>
        <v>547223</v>
      </c>
      <c r="CJ168" s="18">
        <f t="shared" si="144"/>
        <v>547223</v>
      </c>
      <c r="CK168" s="18">
        <f t="shared" si="145"/>
        <v>820835</v>
      </c>
      <c r="CL168" s="18">
        <f t="shared" si="146"/>
        <v>273612</v>
      </c>
      <c r="CM168" s="18">
        <f t="shared" si="147"/>
        <v>820835</v>
      </c>
      <c r="CN168" s="18">
        <f t="shared" si="148"/>
        <v>7387513</v>
      </c>
      <c r="CP168" s="18">
        <f t="shared" si="149"/>
        <v>32833400</v>
      </c>
      <c r="CQ168" s="18">
        <f t="shared" si="150"/>
        <v>2</v>
      </c>
      <c r="CR168" s="18">
        <f t="shared" si="151"/>
        <v>32.83</v>
      </c>
      <c r="DH168" s="14">
        <v>163</v>
      </c>
      <c r="DI168" s="14">
        <f t="shared" si="152"/>
        <v>1989901</v>
      </c>
      <c r="DJ168" s="18">
        <f t="shared" si="153"/>
        <v>1</v>
      </c>
      <c r="DK168" s="18">
        <f t="shared" si="154"/>
        <v>1989.9</v>
      </c>
    </row>
    <row r="169" spans="44:115" ht="16.5" x14ac:dyDescent="0.2">
      <c r="AR169" s="14">
        <v>164</v>
      </c>
      <c r="AS169" s="14">
        <f t="shared" si="133"/>
        <v>160</v>
      </c>
      <c r="AT169" s="18">
        <f t="shared" si="135"/>
        <v>59377.500000000007</v>
      </c>
      <c r="AU169" s="18">
        <f t="shared" si="134"/>
        <v>170</v>
      </c>
      <c r="AV169" s="18">
        <f t="shared" si="136"/>
        <v>72572.5</v>
      </c>
      <c r="AW169" s="18">
        <f t="shared" si="137"/>
        <v>64655.5</v>
      </c>
      <c r="AX169" s="18">
        <f t="shared" si="138"/>
        <v>279311760</v>
      </c>
      <c r="BM169" s="14">
        <v>815</v>
      </c>
      <c r="BN169" s="22">
        <v>1</v>
      </c>
      <c r="BO169" s="18">
        <f>INT(SUMIFS($CI$6:$CI$1005,金币产出!$CA$6:$CA$1005,"&gt;"&amp;BM168,金币产出!$CA$6:$CA$1005,"&lt;="&amp;BM169)*$BE$4*BN169/500)*500</f>
        <v>7333000</v>
      </c>
      <c r="BP169" s="18">
        <f t="shared" si="155"/>
        <v>1</v>
      </c>
      <c r="BQ169" s="18">
        <f t="shared" si="156"/>
        <v>7333</v>
      </c>
      <c r="CA169" s="14">
        <v>164</v>
      </c>
      <c r="CB169" s="14">
        <f>节奏规划!J158</f>
        <v>5.0000000000000001E-3</v>
      </c>
      <c r="CC169" s="23">
        <v>1</v>
      </c>
      <c r="CD169" s="18">
        <f>INDEX($AX$6:$AX$1005,MATCH(金币产出!CA169,$AR$6:$AR$1005,1))</f>
        <v>279311760</v>
      </c>
      <c r="CE169" s="18">
        <f t="shared" si="139"/>
        <v>1117247000</v>
      </c>
      <c r="CF169" s="18">
        <f t="shared" si="140"/>
        <v>1955182</v>
      </c>
      <c r="CG169" s="18">
        <f t="shared" si="141"/>
        <v>1117247</v>
      </c>
      <c r="CH169" s="18">
        <f t="shared" si="142"/>
        <v>1396559</v>
      </c>
      <c r="CI169" s="18">
        <f t="shared" si="143"/>
        <v>558624</v>
      </c>
      <c r="CJ169" s="18">
        <f t="shared" si="144"/>
        <v>558624</v>
      </c>
      <c r="CK169" s="18">
        <f t="shared" si="145"/>
        <v>837935</v>
      </c>
      <c r="CL169" s="18">
        <f t="shared" si="146"/>
        <v>279312</v>
      </c>
      <c r="CM169" s="18">
        <f t="shared" si="147"/>
        <v>837935</v>
      </c>
      <c r="CN169" s="18">
        <f t="shared" si="148"/>
        <v>7541418</v>
      </c>
      <c r="CP169" s="18">
        <f t="shared" si="149"/>
        <v>33517400</v>
      </c>
      <c r="CQ169" s="18">
        <f t="shared" si="150"/>
        <v>2</v>
      </c>
      <c r="CR169" s="18">
        <f t="shared" si="151"/>
        <v>33.520000000000003</v>
      </c>
      <c r="DH169" s="14">
        <v>164</v>
      </c>
      <c r="DI169" s="14">
        <f t="shared" si="152"/>
        <v>2031358</v>
      </c>
      <c r="DJ169" s="18">
        <f t="shared" si="153"/>
        <v>1</v>
      </c>
      <c r="DK169" s="18">
        <f t="shared" si="154"/>
        <v>2031.36</v>
      </c>
    </row>
    <row r="170" spans="44:115" ht="16.5" x14ac:dyDescent="0.2">
      <c r="AR170" s="14">
        <v>165</v>
      </c>
      <c r="AS170" s="14">
        <f t="shared" si="133"/>
        <v>160</v>
      </c>
      <c r="AT170" s="18">
        <f t="shared" si="135"/>
        <v>59377.500000000007</v>
      </c>
      <c r="AU170" s="18">
        <f t="shared" si="134"/>
        <v>170</v>
      </c>
      <c r="AV170" s="18">
        <f t="shared" si="136"/>
        <v>72572.5</v>
      </c>
      <c r="AW170" s="18">
        <f t="shared" si="137"/>
        <v>65975</v>
      </c>
      <c r="AX170" s="18">
        <f t="shared" si="138"/>
        <v>285012000</v>
      </c>
      <c r="BM170" s="14">
        <v>820</v>
      </c>
      <c r="BN170" s="22">
        <v>1</v>
      </c>
      <c r="BO170" s="18">
        <f>INT(SUMIFS($CI$6:$CI$1005,金币产出!$CA$6:$CA$1005,"&gt;"&amp;BM169,金币产出!$CA$6:$CA$1005,"&lt;="&amp;BM170)*$BE$4*BN170/500)*500</f>
        <v>7426500</v>
      </c>
      <c r="BP170" s="18">
        <f t="shared" si="155"/>
        <v>1</v>
      </c>
      <c r="BQ170" s="18">
        <f t="shared" si="156"/>
        <v>7426.5</v>
      </c>
      <c r="CA170" s="14">
        <v>165</v>
      </c>
      <c r="CB170" s="14">
        <f>节奏规划!J159</f>
        <v>5.0000000000000001E-3</v>
      </c>
      <c r="CC170" s="23">
        <v>1</v>
      </c>
      <c r="CD170" s="18">
        <f>INDEX($AX$6:$AX$1005,MATCH(金币产出!CA170,$AR$6:$AR$1005,1))</f>
        <v>285012000</v>
      </c>
      <c r="CE170" s="18">
        <f t="shared" si="139"/>
        <v>1140048000</v>
      </c>
      <c r="CF170" s="18">
        <f t="shared" si="140"/>
        <v>1995084</v>
      </c>
      <c r="CG170" s="18">
        <f t="shared" si="141"/>
        <v>1140048</v>
      </c>
      <c r="CH170" s="18">
        <f t="shared" si="142"/>
        <v>1425060</v>
      </c>
      <c r="CI170" s="18">
        <f t="shared" si="143"/>
        <v>570024</v>
      </c>
      <c r="CJ170" s="18">
        <f t="shared" si="144"/>
        <v>570024</v>
      </c>
      <c r="CK170" s="18">
        <f t="shared" si="145"/>
        <v>855036</v>
      </c>
      <c r="CL170" s="18">
        <f t="shared" si="146"/>
        <v>285012</v>
      </c>
      <c r="CM170" s="18">
        <f t="shared" si="147"/>
        <v>855036</v>
      </c>
      <c r="CN170" s="18">
        <f t="shared" si="148"/>
        <v>7695324</v>
      </c>
      <c r="CP170" s="18">
        <f t="shared" si="149"/>
        <v>34201440</v>
      </c>
      <c r="CQ170" s="18">
        <f t="shared" si="150"/>
        <v>2</v>
      </c>
      <c r="CR170" s="18">
        <f t="shared" si="151"/>
        <v>34.200000000000003</v>
      </c>
      <c r="DH170" s="14">
        <v>165</v>
      </c>
      <c r="DI170" s="14">
        <f t="shared" si="152"/>
        <v>2072814</v>
      </c>
      <c r="DJ170" s="18">
        <f t="shared" si="153"/>
        <v>1</v>
      </c>
      <c r="DK170" s="18">
        <f t="shared" si="154"/>
        <v>2072.81</v>
      </c>
    </row>
    <row r="171" spans="44:115" ht="16.5" x14ac:dyDescent="0.2">
      <c r="AR171" s="14">
        <v>166</v>
      </c>
      <c r="AS171" s="14">
        <f t="shared" si="133"/>
        <v>160</v>
      </c>
      <c r="AT171" s="18">
        <f t="shared" si="135"/>
        <v>59377.500000000007</v>
      </c>
      <c r="AU171" s="18">
        <f t="shared" si="134"/>
        <v>170</v>
      </c>
      <c r="AV171" s="18">
        <f t="shared" si="136"/>
        <v>72572.5</v>
      </c>
      <c r="AW171" s="18">
        <f t="shared" si="137"/>
        <v>67294.5</v>
      </c>
      <c r="AX171" s="18">
        <f t="shared" si="138"/>
        <v>290712240</v>
      </c>
      <c r="BM171" s="14">
        <v>825</v>
      </c>
      <c r="BN171" s="22">
        <v>1</v>
      </c>
      <c r="BO171" s="18">
        <f>INT(SUMIFS($CI$6:$CI$1005,金币产出!$CA$6:$CA$1005,"&gt;"&amp;BM170,金币产出!$CA$6:$CA$1005,"&lt;="&amp;BM171)*$BE$4*BN171/500)*500</f>
        <v>7521000</v>
      </c>
      <c r="BP171" s="18">
        <f t="shared" si="155"/>
        <v>1</v>
      </c>
      <c r="BQ171" s="18">
        <f t="shared" si="156"/>
        <v>7521</v>
      </c>
      <c r="CA171" s="14">
        <v>166</v>
      </c>
      <c r="CB171" s="14">
        <f>节奏规划!J160</f>
        <v>5.0000000000000001E-3</v>
      </c>
      <c r="CC171" s="23">
        <v>1</v>
      </c>
      <c r="CD171" s="18">
        <f>INDEX($AX$6:$AX$1005,MATCH(金币产出!CA171,$AR$6:$AR$1005,1))</f>
        <v>290712240</v>
      </c>
      <c r="CE171" s="18">
        <f t="shared" si="139"/>
        <v>1162848500</v>
      </c>
      <c r="CF171" s="18">
        <f t="shared" si="140"/>
        <v>2034985</v>
      </c>
      <c r="CG171" s="18">
        <f t="shared" si="141"/>
        <v>1162849</v>
      </c>
      <c r="CH171" s="18">
        <f t="shared" si="142"/>
        <v>1453561</v>
      </c>
      <c r="CI171" s="18">
        <f t="shared" si="143"/>
        <v>581424</v>
      </c>
      <c r="CJ171" s="18">
        <f t="shared" si="144"/>
        <v>581424</v>
      </c>
      <c r="CK171" s="18">
        <f t="shared" si="145"/>
        <v>872136</v>
      </c>
      <c r="CL171" s="18">
        <f t="shared" si="146"/>
        <v>290712</v>
      </c>
      <c r="CM171" s="18">
        <f t="shared" si="147"/>
        <v>872136</v>
      </c>
      <c r="CN171" s="18">
        <f t="shared" si="148"/>
        <v>7849227</v>
      </c>
      <c r="CP171" s="18">
        <f t="shared" si="149"/>
        <v>34885440</v>
      </c>
      <c r="CQ171" s="18">
        <f t="shared" si="150"/>
        <v>2</v>
      </c>
      <c r="CR171" s="18">
        <f t="shared" si="151"/>
        <v>34.89</v>
      </c>
      <c r="DH171" s="14">
        <v>166</v>
      </c>
      <c r="DI171" s="14">
        <f t="shared" si="152"/>
        <v>2114270</v>
      </c>
      <c r="DJ171" s="18">
        <f t="shared" si="153"/>
        <v>1</v>
      </c>
      <c r="DK171" s="18">
        <f t="shared" si="154"/>
        <v>2114.27</v>
      </c>
    </row>
    <row r="172" spans="44:115" ht="16.5" x14ac:dyDescent="0.2">
      <c r="AR172" s="14">
        <v>167</v>
      </c>
      <c r="AS172" s="14">
        <f t="shared" si="133"/>
        <v>160</v>
      </c>
      <c r="AT172" s="18">
        <f t="shared" si="135"/>
        <v>59377.500000000007</v>
      </c>
      <c r="AU172" s="18">
        <f t="shared" si="134"/>
        <v>170</v>
      </c>
      <c r="AV172" s="18">
        <f t="shared" si="136"/>
        <v>72572.5</v>
      </c>
      <c r="AW172" s="18">
        <f t="shared" si="137"/>
        <v>68614</v>
      </c>
      <c r="AX172" s="18">
        <f t="shared" si="138"/>
        <v>296412480</v>
      </c>
      <c r="BM172" s="14">
        <v>830</v>
      </c>
      <c r="BN172" s="22">
        <v>1</v>
      </c>
      <c r="BO172" s="18">
        <f>INT(SUMIFS($CI$6:$CI$1005,金币产出!$CA$6:$CA$1005,"&gt;"&amp;BM171,金币产出!$CA$6:$CA$1005,"&lt;="&amp;BM172)*$BE$4*BN172/500)*500</f>
        <v>7579500</v>
      </c>
      <c r="BP172" s="18">
        <f t="shared" si="155"/>
        <v>1</v>
      </c>
      <c r="BQ172" s="18">
        <f t="shared" si="156"/>
        <v>7579.5</v>
      </c>
      <c r="CA172" s="14">
        <v>167</v>
      </c>
      <c r="CB172" s="14">
        <f>节奏规划!J161</f>
        <v>5.0000000000000001E-3</v>
      </c>
      <c r="CC172" s="23">
        <v>1</v>
      </c>
      <c r="CD172" s="18">
        <f>INDEX($AX$6:$AX$1005,MATCH(金币产出!CA172,$AR$6:$AR$1005,1))</f>
        <v>296412480</v>
      </c>
      <c r="CE172" s="18">
        <f t="shared" si="139"/>
        <v>1185649500</v>
      </c>
      <c r="CF172" s="18">
        <f t="shared" si="140"/>
        <v>2074887</v>
      </c>
      <c r="CG172" s="18">
        <f t="shared" si="141"/>
        <v>1185650</v>
      </c>
      <c r="CH172" s="18">
        <f t="shared" si="142"/>
        <v>1482062</v>
      </c>
      <c r="CI172" s="18">
        <f t="shared" si="143"/>
        <v>592825</v>
      </c>
      <c r="CJ172" s="18">
        <f t="shared" si="144"/>
        <v>592825</v>
      </c>
      <c r="CK172" s="18">
        <f t="shared" si="145"/>
        <v>889237</v>
      </c>
      <c r="CL172" s="18">
        <f t="shared" si="146"/>
        <v>296412</v>
      </c>
      <c r="CM172" s="18">
        <f t="shared" si="147"/>
        <v>889237</v>
      </c>
      <c r="CN172" s="18">
        <f t="shared" si="148"/>
        <v>8003135</v>
      </c>
      <c r="CP172" s="18">
        <f t="shared" si="149"/>
        <v>35569480</v>
      </c>
      <c r="CQ172" s="18">
        <f t="shared" si="150"/>
        <v>2</v>
      </c>
      <c r="CR172" s="18">
        <f t="shared" si="151"/>
        <v>35.57</v>
      </c>
      <c r="DH172" s="14">
        <v>167</v>
      </c>
      <c r="DI172" s="14">
        <f t="shared" si="152"/>
        <v>2155727</v>
      </c>
      <c r="DJ172" s="18">
        <f t="shared" si="153"/>
        <v>1</v>
      </c>
      <c r="DK172" s="18">
        <f t="shared" si="154"/>
        <v>2155.73</v>
      </c>
    </row>
    <row r="173" spans="44:115" ht="16.5" x14ac:dyDescent="0.2">
      <c r="AR173" s="14">
        <v>168</v>
      </c>
      <c r="AS173" s="14">
        <f t="shared" si="133"/>
        <v>160</v>
      </c>
      <c r="AT173" s="18">
        <f t="shared" si="135"/>
        <v>59377.500000000007</v>
      </c>
      <c r="AU173" s="18">
        <f t="shared" si="134"/>
        <v>170</v>
      </c>
      <c r="AV173" s="18">
        <f t="shared" si="136"/>
        <v>72572.5</v>
      </c>
      <c r="AW173" s="18">
        <f t="shared" si="137"/>
        <v>69933.5</v>
      </c>
      <c r="AX173" s="18">
        <f t="shared" si="138"/>
        <v>302112720</v>
      </c>
      <c r="BM173" s="14">
        <v>835</v>
      </c>
      <c r="BN173" s="22">
        <v>1</v>
      </c>
      <c r="BO173" s="18">
        <f>INT(SUMIFS($CI$6:$CI$1005,金币产出!$CA$6:$CA$1005,"&gt;"&amp;BM172,金币产出!$CA$6:$CA$1005,"&lt;="&amp;BM173)*$BE$4*BN173/500)*500</f>
        <v>7528000</v>
      </c>
      <c r="BP173" s="18">
        <f t="shared" si="155"/>
        <v>1</v>
      </c>
      <c r="BQ173" s="18">
        <f t="shared" si="156"/>
        <v>7528</v>
      </c>
      <c r="CA173" s="14">
        <v>168</v>
      </c>
      <c r="CB173" s="14">
        <f>节奏规划!J162</f>
        <v>5.0000000000000001E-3</v>
      </c>
      <c r="CC173" s="23">
        <v>1</v>
      </c>
      <c r="CD173" s="18">
        <f>INDEX($AX$6:$AX$1005,MATCH(金币产出!CA173,$AR$6:$AR$1005,1))</f>
        <v>302112720</v>
      </c>
      <c r="CE173" s="18">
        <f t="shared" si="139"/>
        <v>1208450500</v>
      </c>
      <c r="CF173" s="18">
        <f t="shared" si="140"/>
        <v>2114788</v>
      </c>
      <c r="CG173" s="18">
        <f t="shared" si="141"/>
        <v>1208451</v>
      </c>
      <c r="CH173" s="18">
        <f t="shared" si="142"/>
        <v>1510563</v>
      </c>
      <c r="CI173" s="18">
        <f t="shared" si="143"/>
        <v>604225</v>
      </c>
      <c r="CJ173" s="18">
        <f t="shared" si="144"/>
        <v>604225</v>
      </c>
      <c r="CK173" s="18">
        <f t="shared" si="145"/>
        <v>906338</v>
      </c>
      <c r="CL173" s="18">
        <f t="shared" si="146"/>
        <v>302113</v>
      </c>
      <c r="CM173" s="18">
        <f t="shared" si="147"/>
        <v>906338</v>
      </c>
      <c r="CN173" s="18">
        <f t="shared" si="148"/>
        <v>8157041</v>
      </c>
      <c r="CP173" s="18">
        <f t="shared" si="149"/>
        <v>36253520</v>
      </c>
      <c r="CQ173" s="18">
        <f t="shared" si="150"/>
        <v>2</v>
      </c>
      <c r="CR173" s="18">
        <f t="shared" si="151"/>
        <v>36.25</v>
      </c>
      <c r="DH173" s="14">
        <v>168</v>
      </c>
      <c r="DI173" s="14">
        <f t="shared" si="152"/>
        <v>2197183</v>
      </c>
      <c r="DJ173" s="18">
        <f t="shared" si="153"/>
        <v>1</v>
      </c>
      <c r="DK173" s="18">
        <f t="shared" si="154"/>
        <v>2197.1799999999998</v>
      </c>
    </row>
    <row r="174" spans="44:115" ht="16.5" x14ac:dyDescent="0.2">
      <c r="AR174" s="14">
        <v>169</v>
      </c>
      <c r="AS174" s="14">
        <f t="shared" si="133"/>
        <v>160</v>
      </c>
      <c r="AT174" s="18">
        <f t="shared" si="135"/>
        <v>59377.500000000007</v>
      </c>
      <c r="AU174" s="18">
        <f t="shared" si="134"/>
        <v>170</v>
      </c>
      <c r="AV174" s="18">
        <f t="shared" si="136"/>
        <v>72572.5</v>
      </c>
      <c r="AW174" s="18">
        <f t="shared" si="137"/>
        <v>71253</v>
      </c>
      <c r="AX174" s="18">
        <f t="shared" si="138"/>
        <v>307812960</v>
      </c>
      <c r="BM174" s="14">
        <v>840</v>
      </c>
      <c r="BN174" s="22">
        <v>1</v>
      </c>
      <c r="BO174" s="18">
        <f>INT(SUMIFS($CI$6:$CI$1005,金币产出!$CA$6:$CA$1005,"&gt;"&amp;BM173,金币产出!$CA$6:$CA$1005,"&lt;="&amp;BM174)*$BE$4*BN174/500)*500</f>
        <v>7622000</v>
      </c>
      <c r="BP174" s="18">
        <f t="shared" si="155"/>
        <v>1</v>
      </c>
      <c r="BQ174" s="18">
        <f t="shared" si="156"/>
        <v>7622</v>
      </c>
      <c r="CA174" s="14">
        <v>169</v>
      </c>
      <c r="CB174" s="14">
        <f>节奏规划!J163</f>
        <v>5.0000000000000001E-3</v>
      </c>
      <c r="CC174" s="23">
        <v>1</v>
      </c>
      <c r="CD174" s="18">
        <f>INDEX($AX$6:$AX$1005,MATCH(金币产出!CA174,$AR$6:$AR$1005,1))</f>
        <v>307812960</v>
      </c>
      <c r="CE174" s="18">
        <f t="shared" si="139"/>
        <v>1231251500</v>
      </c>
      <c r="CF174" s="18">
        <f t="shared" si="140"/>
        <v>2154690</v>
      </c>
      <c r="CG174" s="18">
        <f t="shared" si="141"/>
        <v>1231252</v>
      </c>
      <c r="CH174" s="18">
        <f t="shared" si="142"/>
        <v>1539064</v>
      </c>
      <c r="CI174" s="18">
        <f t="shared" si="143"/>
        <v>615626</v>
      </c>
      <c r="CJ174" s="18">
        <f t="shared" si="144"/>
        <v>615626</v>
      </c>
      <c r="CK174" s="18">
        <f t="shared" si="145"/>
        <v>923439</v>
      </c>
      <c r="CL174" s="18">
        <f t="shared" si="146"/>
        <v>307813</v>
      </c>
      <c r="CM174" s="18">
        <f t="shared" si="147"/>
        <v>923439</v>
      </c>
      <c r="CN174" s="18">
        <f t="shared" si="148"/>
        <v>8310949</v>
      </c>
      <c r="CP174" s="18">
        <f t="shared" si="149"/>
        <v>36937560</v>
      </c>
      <c r="CQ174" s="18">
        <f t="shared" si="150"/>
        <v>2</v>
      </c>
      <c r="CR174" s="18">
        <f t="shared" si="151"/>
        <v>36.94</v>
      </c>
      <c r="DH174" s="14">
        <v>169</v>
      </c>
      <c r="DI174" s="14">
        <f t="shared" si="152"/>
        <v>2238640</v>
      </c>
      <c r="DJ174" s="18">
        <f t="shared" si="153"/>
        <v>1</v>
      </c>
      <c r="DK174" s="18">
        <f t="shared" si="154"/>
        <v>2238.64</v>
      </c>
    </row>
    <row r="175" spans="44:115" ht="16.5" x14ac:dyDescent="0.2">
      <c r="AR175" s="14">
        <v>170</v>
      </c>
      <c r="AS175" s="14">
        <f t="shared" si="133"/>
        <v>170</v>
      </c>
      <c r="AT175" s="18">
        <f t="shared" si="135"/>
        <v>72572.5</v>
      </c>
      <c r="AU175" s="18">
        <f t="shared" si="134"/>
        <v>180</v>
      </c>
      <c r="AV175" s="18">
        <f t="shared" si="136"/>
        <v>92365.000000000015</v>
      </c>
      <c r="AW175" s="18">
        <f t="shared" si="137"/>
        <v>72572.5</v>
      </c>
      <c r="AX175" s="18">
        <f t="shared" si="138"/>
        <v>313513200</v>
      </c>
      <c r="BM175" s="14">
        <v>845</v>
      </c>
      <c r="BN175" s="22">
        <v>1</v>
      </c>
      <c r="BO175" s="18">
        <f>INT(SUMIFS($CI$6:$CI$1005,金币产出!$CA$6:$CA$1005,"&gt;"&amp;BM174,金币产出!$CA$6:$CA$1005,"&lt;="&amp;BM175)*$BE$4*BN175/500)*500</f>
        <v>7716500</v>
      </c>
      <c r="BP175" s="18">
        <f t="shared" si="155"/>
        <v>1</v>
      </c>
      <c r="BQ175" s="18">
        <f t="shared" si="156"/>
        <v>7716.5</v>
      </c>
      <c r="CA175" s="14">
        <v>170</v>
      </c>
      <c r="CB175" s="14">
        <f>节奏规划!J164</f>
        <v>5.0000000000000001E-3</v>
      </c>
      <c r="CC175" s="23">
        <v>1</v>
      </c>
      <c r="CD175" s="18">
        <f>INDEX($AX$6:$AX$1005,MATCH(金币产出!CA175,$AR$6:$AR$1005,1))</f>
        <v>313513200</v>
      </c>
      <c r="CE175" s="18">
        <f t="shared" si="139"/>
        <v>1254052500</v>
      </c>
      <c r="CF175" s="18">
        <f t="shared" si="140"/>
        <v>2194592</v>
      </c>
      <c r="CG175" s="18">
        <f t="shared" si="141"/>
        <v>1254053</v>
      </c>
      <c r="CH175" s="18">
        <f t="shared" si="142"/>
        <v>1567566</v>
      </c>
      <c r="CI175" s="18">
        <f t="shared" si="143"/>
        <v>627026</v>
      </c>
      <c r="CJ175" s="18">
        <f t="shared" si="144"/>
        <v>627026</v>
      </c>
      <c r="CK175" s="18">
        <f t="shared" si="145"/>
        <v>940539</v>
      </c>
      <c r="CL175" s="18">
        <f t="shared" si="146"/>
        <v>313513</v>
      </c>
      <c r="CM175" s="18">
        <f t="shared" si="147"/>
        <v>940539</v>
      </c>
      <c r="CN175" s="18">
        <f t="shared" si="148"/>
        <v>8464854</v>
      </c>
      <c r="CP175" s="18">
        <f t="shared" si="149"/>
        <v>37621560</v>
      </c>
      <c r="CQ175" s="18">
        <f t="shared" si="150"/>
        <v>2</v>
      </c>
      <c r="CR175" s="18">
        <f t="shared" si="151"/>
        <v>37.619999999999997</v>
      </c>
      <c r="DH175" s="14">
        <v>170</v>
      </c>
      <c r="DI175" s="14">
        <f t="shared" si="152"/>
        <v>2280096</v>
      </c>
      <c r="DJ175" s="18">
        <f t="shared" si="153"/>
        <v>1</v>
      </c>
      <c r="DK175" s="18">
        <f t="shared" si="154"/>
        <v>2280.1</v>
      </c>
    </row>
    <row r="176" spans="44:115" ht="16.5" x14ac:dyDescent="0.2">
      <c r="AR176" s="14">
        <v>171</v>
      </c>
      <c r="AS176" s="14">
        <f t="shared" si="133"/>
        <v>170</v>
      </c>
      <c r="AT176" s="18">
        <f t="shared" si="135"/>
        <v>72572.5</v>
      </c>
      <c r="AU176" s="18">
        <f t="shared" si="134"/>
        <v>180</v>
      </c>
      <c r="AV176" s="18">
        <f t="shared" si="136"/>
        <v>92365.000000000015</v>
      </c>
      <c r="AW176" s="18">
        <f t="shared" si="137"/>
        <v>74551.75</v>
      </c>
      <c r="AX176" s="18">
        <f t="shared" si="138"/>
        <v>322063560</v>
      </c>
      <c r="BM176" s="14">
        <v>850</v>
      </c>
      <c r="BN176" s="22">
        <v>1</v>
      </c>
      <c r="BO176" s="18">
        <f>INT(SUMIFS($CI$6:$CI$1005,金币产出!$CA$6:$CA$1005,"&gt;"&amp;BM175,金币产出!$CA$6:$CA$1005,"&lt;="&amp;BM176)*$BE$4*BN176/500)*500</f>
        <v>7775000</v>
      </c>
      <c r="BP176" s="18">
        <f t="shared" si="155"/>
        <v>1</v>
      </c>
      <c r="BQ176" s="18">
        <f t="shared" si="156"/>
        <v>7775</v>
      </c>
      <c r="CA176" s="14">
        <v>171</v>
      </c>
      <c r="CB176" s="14">
        <f>节奏规划!J165</f>
        <v>5.0000000000000001E-3</v>
      </c>
      <c r="CC176" s="23">
        <v>1</v>
      </c>
      <c r="CD176" s="18">
        <f>INDEX($AX$6:$AX$1005,MATCH(金币产出!CA176,$AR$6:$AR$1005,1))</f>
        <v>322063560</v>
      </c>
      <c r="CE176" s="18">
        <f t="shared" si="139"/>
        <v>1288254000</v>
      </c>
      <c r="CF176" s="18">
        <f t="shared" si="140"/>
        <v>2254445</v>
      </c>
      <c r="CG176" s="18">
        <f t="shared" si="141"/>
        <v>1288254</v>
      </c>
      <c r="CH176" s="18">
        <f t="shared" si="142"/>
        <v>1610318</v>
      </c>
      <c r="CI176" s="18">
        <f t="shared" si="143"/>
        <v>644127</v>
      </c>
      <c r="CJ176" s="18">
        <f t="shared" si="144"/>
        <v>644127</v>
      </c>
      <c r="CK176" s="18">
        <f t="shared" si="145"/>
        <v>966191</v>
      </c>
      <c r="CL176" s="18">
        <f t="shared" si="146"/>
        <v>322064</v>
      </c>
      <c r="CM176" s="18">
        <f t="shared" si="147"/>
        <v>966191</v>
      </c>
      <c r="CN176" s="18">
        <f t="shared" si="148"/>
        <v>8695717</v>
      </c>
      <c r="CP176" s="18">
        <f t="shared" si="149"/>
        <v>38647640</v>
      </c>
      <c r="CQ176" s="18">
        <f t="shared" si="150"/>
        <v>2</v>
      </c>
      <c r="CR176" s="18">
        <f t="shared" si="151"/>
        <v>38.65</v>
      </c>
      <c r="DH176" s="14">
        <v>171</v>
      </c>
      <c r="DI176" s="14">
        <f t="shared" si="152"/>
        <v>2342280</v>
      </c>
      <c r="DJ176" s="18">
        <f t="shared" si="153"/>
        <v>1</v>
      </c>
      <c r="DK176" s="18">
        <f t="shared" si="154"/>
        <v>2342.2800000000002</v>
      </c>
    </row>
    <row r="177" spans="44:115" ht="16.5" x14ac:dyDescent="0.2">
      <c r="AR177" s="14">
        <v>172</v>
      </c>
      <c r="AS177" s="14">
        <f t="shared" si="133"/>
        <v>170</v>
      </c>
      <c r="AT177" s="18">
        <f t="shared" si="135"/>
        <v>72572.5</v>
      </c>
      <c r="AU177" s="18">
        <f t="shared" si="134"/>
        <v>180</v>
      </c>
      <c r="AV177" s="18">
        <f t="shared" si="136"/>
        <v>92365.000000000015</v>
      </c>
      <c r="AW177" s="18">
        <f t="shared" si="137"/>
        <v>76531</v>
      </c>
      <c r="AX177" s="18">
        <f t="shared" si="138"/>
        <v>330613920</v>
      </c>
      <c r="BM177" s="14">
        <v>855</v>
      </c>
      <c r="BN177" s="22">
        <v>1</v>
      </c>
      <c r="BO177" s="18">
        <f>INT(SUMIFS($CI$6:$CI$1005,金币产出!$CA$6:$CA$1005,"&gt;"&amp;BM176,金币产出!$CA$6:$CA$1005,"&lt;="&amp;BM177)*$BE$4*BN177/500)*500</f>
        <v>7876000</v>
      </c>
      <c r="BP177" s="18">
        <f t="shared" si="155"/>
        <v>1</v>
      </c>
      <c r="BQ177" s="18">
        <f t="shared" si="156"/>
        <v>7876</v>
      </c>
      <c r="CA177" s="14">
        <v>172</v>
      </c>
      <c r="CB177" s="14">
        <f>节奏规划!J166</f>
        <v>5.0000000000000001E-3</v>
      </c>
      <c r="CC177" s="23">
        <v>1</v>
      </c>
      <c r="CD177" s="18">
        <f>INDEX($AX$6:$AX$1005,MATCH(金币产出!CA177,$AR$6:$AR$1005,1))</f>
        <v>330613920</v>
      </c>
      <c r="CE177" s="18">
        <f t="shared" si="139"/>
        <v>1322455500</v>
      </c>
      <c r="CF177" s="18">
        <f t="shared" si="140"/>
        <v>2314297</v>
      </c>
      <c r="CG177" s="18">
        <f t="shared" si="141"/>
        <v>1322456</v>
      </c>
      <c r="CH177" s="18">
        <f t="shared" si="142"/>
        <v>1653069</v>
      </c>
      <c r="CI177" s="18">
        <f t="shared" si="143"/>
        <v>661228</v>
      </c>
      <c r="CJ177" s="18">
        <f t="shared" si="144"/>
        <v>661228</v>
      </c>
      <c r="CK177" s="18">
        <f t="shared" si="145"/>
        <v>991842</v>
      </c>
      <c r="CL177" s="18">
        <f t="shared" si="146"/>
        <v>330614</v>
      </c>
      <c r="CM177" s="18">
        <f t="shared" si="147"/>
        <v>991842</v>
      </c>
      <c r="CN177" s="18">
        <f t="shared" si="148"/>
        <v>8926576</v>
      </c>
      <c r="CP177" s="18">
        <f t="shared" si="149"/>
        <v>39673680</v>
      </c>
      <c r="CQ177" s="18">
        <f t="shared" si="150"/>
        <v>2</v>
      </c>
      <c r="CR177" s="18">
        <f t="shared" si="151"/>
        <v>39.67</v>
      </c>
      <c r="DH177" s="14">
        <v>172</v>
      </c>
      <c r="DI177" s="14">
        <f t="shared" si="152"/>
        <v>2404465</v>
      </c>
      <c r="DJ177" s="18">
        <f t="shared" si="153"/>
        <v>1</v>
      </c>
      <c r="DK177" s="18">
        <f t="shared" si="154"/>
        <v>2404.4699999999998</v>
      </c>
    </row>
    <row r="178" spans="44:115" ht="16.5" x14ac:dyDescent="0.2">
      <c r="AR178" s="14">
        <v>173</v>
      </c>
      <c r="AS178" s="14">
        <f t="shared" si="133"/>
        <v>170</v>
      </c>
      <c r="AT178" s="18">
        <f t="shared" si="135"/>
        <v>72572.5</v>
      </c>
      <c r="AU178" s="18">
        <f t="shared" si="134"/>
        <v>180</v>
      </c>
      <c r="AV178" s="18">
        <f t="shared" si="136"/>
        <v>92365.000000000015</v>
      </c>
      <c r="AW178" s="18">
        <f t="shared" si="137"/>
        <v>78510.25</v>
      </c>
      <c r="AX178" s="18">
        <f t="shared" si="138"/>
        <v>339164280</v>
      </c>
      <c r="BM178" s="14">
        <v>860</v>
      </c>
      <c r="BN178" s="22">
        <v>1</v>
      </c>
      <c r="BO178" s="18">
        <f>INT(SUMIFS($CI$6:$CI$1005,金币产出!$CA$6:$CA$1005,"&gt;"&amp;BM177,金币产出!$CA$6:$CA$1005,"&lt;="&amp;BM178)*$BE$4*BN178/500)*500</f>
        <v>8224000</v>
      </c>
      <c r="BP178" s="18">
        <f t="shared" si="155"/>
        <v>1</v>
      </c>
      <c r="BQ178" s="18">
        <f t="shared" si="156"/>
        <v>8224</v>
      </c>
      <c r="CA178" s="14">
        <v>173</v>
      </c>
      <c r="CB178" s="14">
        <f>节奏规划!J167</f>
        <v>5.0000000000000001E-3</v>
      </c>
      <c r="CC178" s="23">
        <v>1</v>
      </c>
      <c r="CD178" s="18">
        <f>INDEX($AX$6:$AX$1005,MATCH(金币产出!CA178,$AR$6:$AR$1005,1))</f>
        <v>339164280</v>
      </c>
      <c r="CE178" s="18">
        <f t="shared" si="139"/>
        <v>1356657000</v>
      </c>
      <c r="CF178" s="18">
        <f t="shared" si="140"/>
        <v>2374150</v>
      </c>
      <c r="CG178" s="18">
        <f t="shared" si="141"/>
        <v>1356657</v>
      </c>
      <c r="CH178" s="18">
        <f t="shared" si="142"/>
        <v>1695821</v>
      </c>
      <c r="CI178" s="18">
        <f t="shared" si="143"/>
        <v>678329</v>
      </c>
      <c r="CJ178" s="18">
        <f t="shared" si="144"/>
        <v>678329</v>
      </c>
      <c r="CK178" s="18">
        <f t="shared" si="145"/>
        <v>1017493</v>
      </c>
      <c r="CL178" s="18">
        <f t="shared" si="146"/>
        <v>339164</v>
      </c>
      <c r="CM178" s="18">
        <f t="shared" si="147"/>
        <v>1017493</v>
      </c>
      <c r="CN178" s="18">
        <f t="shared" si="148"/>
        <v>9157436</v>
      </c>
      <c r="CP178" s="18">
        <f t="shared" si="149"/>
        <v>40699720</v>
      </c>
      <c r="CQ178" s="18">
        <f t="shared" si="150"/>
        <v>2</v>
      </c>
      <c r="CR178" s="18">
        <f t="shared" si="151"/>
        <v>40.700000000000003</v>
      </c>
      <c r="DH178" s="14">
        <v>173</v>
      </c>
      <c r="DI178" s="14">
        <f t="shared" si="152"/>
        <v>2466649</v>
      </c>
      <c r="DJ178" s="18">
        <f t="shared" si="153"/>
        <v>1</v>
      </c>
      <c r="DK178" s="18">
        <f t="shared" si="154"/>
        <v>2466.65</v>
      </c>
    </row>
    <row r="179" spans="44:115" ht="16.5" x14ac:dyDescent="0.2">
      <c r="AR179" s="14">
        <v>174</v>
      </c>
      <c r="AS179" s="14">
        <f t="shared" si="133"/>
        <v>170</v>
      </c>
      <c r="AT179" s="18">
        <f t="shared" si="135"/>
        <v>72572.5</v>
      </c>
      <c r="AU179" s="18">
        <f t="shared" si="134"/>
        <v>180</v>
      </c>
      <c r="AV179" s="18">
        <f t="shared" si="136"/>
        <v>92365.000000000015</v>
      </c>
      <c r="AW179" s="18">
        <f t="shared" si="137"/>
        <v>80489.5</v>
      </c>
      <c r="AX179" s="18">
        <f t="shared" si="138"/>
        <v>347714640</v>
      </c>
      <c r="BM179" s="14">
        <v>865</v>
      </c>
      <c r="BN179" s="22">
        <v>1</v>
      </c>
      <c r="BO179" s="18">
        <f>INT(SUMIFS($CI$6:$CI$1005,金币产出!$CA$6:$CA$1005,"&gt;"&amp;BM178,金币产出!$CA$6:$CA$1005,"&lt;="&amp;BM179)*$BE$4*BN179/500)*500</f>
        <v>8425500</v>
      </c>
      <c r="BP179" s="18">
        <f t="shared" si="155"/>
        <v>1</v>
      </c>
      <c r="BQ179" s="18">
        <f t="shared" si="156"/>
        <v>8425.5</v>
      </c>
      <c r="CA179" s="14">
        <v>174</v>
      </c>
      <c r="CB179" s="14">
        <f>节奏规划!J168</f>
        <v>5.0000000000000001E-3</v>
      </c>
      <c r="CC179" s="23">
        <v>1</v>
      </c>
      <c r="CD179" s="18">
        <f>INDEX($AX$6:$AX$1005,MATCH(金币产出!CA179,$AR$6:$AR$1005,1))</f>
        <v>347714640</v>
      </c>
      <c r="CE179" s="18">
        <f t="shared" si="139"/>
        <v>1390858500</v>
      </c>
      <c r="CF179" s="18">
        <f t="shared" si="140"/>
        <v>2434002</v>
      </c>
      <c r="CG179" s="18">
        <f t="shared" si="141"/>
        <v>1390859</v>
      </c>
      <c r="CH179" s="18">
        <f t="shared" si="142"/>
        <v>1738573</v>
      </c>
      <c r="CI179" s="18">
        <f t="shared" si="143"/>
        <v>695429</v>
      </c>
      <c r="CJ179" s="18">
        <f t="shared" si="144"/>
        <v>695429</v>
      </c>
      <c r="CK179" s="18">
        <f t="shared" si="145"/>
        <v>1043144</v>
      </c>
      <c r="CL179" s="18">
        <f t="shared" si="146"/>
        <v>347715</v>
      </c>
      <c r="CM179" s="18">
        <f t="shared" si="147"/>
        <v>1043144</v>
      </c>
      <c r="CN179" s="18">
        <f t="shared" si="148"/>
        <v>9388295</v>
      </c>
      <c r="CP179" s="18">
        <f t="shared" si="149"/>
        <v>41725760</v>
      </c>
      <c r="CQ179" s="18">
        <f t="shared" si="150"/>
        <v>2</v>
      </c>
      <c r="CR179" s="18">
        <f t="shared" si="151"/>
        <v>41.73</v>
      </c>
      <c r="DH179" s="14">
        <v>174</v>
      </c>
      <c r="DI179" s="14">
        <f t="shared" si="152"/>
        <v>2528834</v>
      </c>
      <c r="DJ179" s="18">
        <f t="shared" si="153"/>
        <v>1</v>
      </c>
      <c r="DK179" s="18">
        <f t="shared" si="154"/>
        <v>2528.83</v>
      </c>
    </row>
    <row r="180" spans="44:115" ht="16.5" x14ac:dyDescent="0.2">
      <c r="AR180" s="14">
        <v>175</v>
      </c>
      <c r="AS180" s="14">
        <f t="shared" si="133"/>
        <v>170</v>
      </c>
      <c r="AT180" s="18">
        <f t="shared" si="135"/>
        <v>72572.5</v>
      </c>
      <c r="AU180" s="18">
        <f t="shared" si="134"/>
        <v>180</v>
      </c>
      <c r="AV180" s="18">
        <f t="shared" si="136"/>
        <v>92365.000000000015</v>
      </c>
      <c r="AW180" s="18">
        <f t="shared" si="137"/>
        <v>82468.75</v>
      </c>
      <c r="AX180" s="18">
        <f t="shared" si="138"/>
        <v>356265000</v>
      </c>
      <c r="BM180" s="14">
        <v>870</v>
      </c>
      <c r="BN180" s="22">
        <v>1</v>
      </c>
      <c r="BO180" s="18">
        <f>INT(SUMIFS($CI$6:$CI$1005,金币产出!$CA$6:$CA$1005,"&gt;"&amp;BM179,金币产出!$CA$6:$CA$1005,"&lt;="&amp;BM180)*$BE$4*BN180/500)*500</f>
        <v>8490500</v>
      </c>
      <c r="BP180" s="18">
        <f t="shared" si="155"/>
        <v>1</v>
      </c>
      <c r="BQ180" s="18">
        <f t="shared" si="156"/>
        <v>8490.5</v>
      </c>
      <c r="CA180" s="14">
        <v>175</v>
      </c>
      <c r="CB180" s="14">
        <f>节奏规划!J169</f>
        <v>5.0000000000000001E-3</v>
      </c>
      <c r="CC180" s="23">
        <v>1</v>
      </c>
      <c r="CD180" s="18">
        <f>INDEX($AX$6:$AX$1005,MATCH(金币产出!CA180,$AR$6:$AR$1005,1))</f>
        <v>356265000</v>
      </c>
      <c r="CE180" s="18">
        <f t="shared" si="139"/>
        <v>1425060000</v>
      </c>
      <c r="CF180" s="18">
        <f t="shared" si="140"/>
        <v>2493855</v>
      </c>
      <c r="CG180" s="18">
        <f t="shared" si="141"/>
        <v>1425060</v>
      </c>
      <c r="CH180" s="18">
        <f t="shared" si="142"/>
        <v>1781325</v>
      </c>
      <c r="CI180" s="18">
        <f t="shared" si="143"/>
        <v>712530</v>
      </c>
      <c r="CJ180" s="18">
        <f t="shared" si="144"/>
        <v>712530</v>
      </c>
      <c r="CK180" s="18">
        <f t="shared" si="145"/>
        <v>1068795</v>
      </c>
      <c r="CL180" s="18">
        <f t="shared" si="146"/>
        <v>356265</v>
      </c>
      <c r="CM180" s="18">
        <f t="shared" si="147"/>
        <v>1068795</v>
      </c>
      <c r="CN180" s="18">
        <f t="shared" si="148"/>
        <v>9619155</v>
      </c>
      <c r="CP180" s="18">
        <f t="shared" si="149"/>
        <v>42751800</v>
      </c>
      <c r="CQ180" s="18">
        <f t="shared" si="150"/>
        <v>2</v>
      </c>
      <c r="CR180" s="18">
        <f t="shared" si="151"/>
        <v>42.75</v>
      </c>
      <c r="DH180" s="14">
        <v>175</v>
      </c>
      <c r="DI180" s="14">
        <f t="shared" si="152"/>
        <v>2591018</v>
      </c>
      <c r="DJ180" s="18">
        <f t="shared" si="153"/>
        <v>1</v>
      </c>
      <c r="DK180" s="18">
        <f t="shared" si="154"/>
        <v>2591.02</v>
      </c>
    </row>
    <row r="181" spans="44:115" ht="16.5" x14ac:dyDescent="0.2">
      <c r="AR181" s="14">
        <v>176</v>
      </c>
      <c r="AS181" s="14">
        <f t="shared" si="133"/>
        <v>170</v>
      </c>
      <c r="AT181" s="18">
        <f t="shared" si="135"/>
        <v>72572.5</v>
      </c>
      <c r="AU181" s="18">
        <f t="shared" si="134"/>
        <v>180</v>
      </c>
      <c r="AV181" s="18">
        <f t="shared" si="136"/>
        <v>92365.000000000015</v>
      </c>
      <c r="AW181" s="18">
        <f t="shared" si="137"/>
        <v>84448.000000000015</v>
      </c>
      <c r="AX181" s="18">
        <f t="shared" si="138"/>
        <v>364815360.00000006</v>
      </c>
      <c r="BM181" s="14">
        <v>875</v>
      </c>
      <c r="BN181" s="22">
        <v>1</v>
      </c>
      <c r="BO181" s="18">
        <f>INT(SUMIFS($CI$6:$CI$1005,金币产出!$CA$6:$CA$1005,"&gt;"&amp;BM180,金币产出!$CA$6:$CA$1005,"&lt;="&amp;BM181)*$BE$4*BN181/500)*500</f>
        <v>8420500</v>
      </c>
      <c r="BP181" s="18">
        <f t="shared" si="155"/>
        <v>1</v>
      </c>
      <c r="BQ181" s="18">
        <f t="shared" si="156"/>
        <v>8420.5</v>
      </c>
      <c r="CA181" s="14">
        <v>176</v>
      </c>
      <c r="CB181" s="14">
        <f>节奏规划!J170</f>
        <v>5.0000000000000001E-3</v>
      </c>
      <c r="CC181" s="23">
        <v>1</v>
      </c>
      <c r="CD181" s="18">
        <f>INDEX($AX$6:$AX$1005,MATCH(金币产出!CA181,$AR$6:$AR$1005,1))</f>
        <v>364815360.00000006</v>
      </c>
      <c r="CE181" s="18">
        <f t="shared" si="139"/>
        <v>1459261000</v>
      </c>
      <c r="CF181" s="18">
        <f t="shared" si="140"/>
        <v>2553707</v>
      </c>
      <c r="CG181" s="18">
        <f t="shared" si="141"/>
        <v>1459261</v>
      </c>
      <c r="CH181" s="18">
        <f t="shared" si="142"/>
        <v>1824076</v>
      </c>
      <c r="CI181" s="18">
        <f t="shared" si="143"/>
        <v>729631</v>
      </c>
      <c r="CJ181" s="18">
        <f t="shared" si="144"/>
        <v>729631</v>
      </c>
      <c r="CK181" s="18">
        <f t="shared" si="145"/>
        <v>1094446</v>
      </c>
      <c r="CL181" s="18">
        <f t="shared" si="146"/>
        <v>364815</v>
      </c>
      <c r="CM181" s="18">
        <f t="shared" si="147"/>
        <v>1094446</v>
      </c>
      <c r="CN181" s="18">
        <f t="shared" si="148"/>
        <v>9850013</v>
      </c>
      <c r="CP181" s="18">
        <f t="shared" si="149"/>
        <v>43777840</v>
      </c>
      <c r="CQ181" s="18">
        <f t="shared" si="150"/>
        <v>2</v>
      </c>
      <c r="CR181" s="18">
        <f t="shared" si="151"/>
        <v>43.78</v>
      </c>
      <c r="DH181" s="14">
        <v>176</v>
      </c>
      <c r="DI181" s="14">
        <f t="shared" si="152"/>
        <v>2653201</v>
      </c>
      <c r="DJ181" s="18">
        <f t="shared" si="153"/>
        <v>1</v>
      </c>
      <c r="DK181" s="18">
        <f t="shared" si="154"/>
        <v>2653.2</v>
      </c>
    </row>
    <row r="182" spans="44:115" ht="16.5" x14ac:dyDescent="0.2">
      <c r="AR182" s="14">
        <v>177</v>
      </c>
      <c r="AS182" s="14">
        <f t="shared" si="133"/>
        <v>170</v>
      </c>
      <c r="AT182" s="18">
        <f t="shared" si="135"/>
        <v>72572.5</v>
      </c>
      <c r="AU182" s="18">
        <f t="shared" si="134"/>
        <v>180</v>
      </c>
      <c r="AV182" s="18">
        <f t="shared" si="136"/>
        <v>92365.000000000015</v>
      </c>
      <c r="AW182" s="18">
        <f t="shared" si="137"/>
        <v>86427.250000000015</v>
      </c>
      <c r="AX182" s="18">
        <f t="shared" si="138"/>
        <v>373365720.00000006</v>
      </c>
      <c r="BM182" s="14">
        <v>880</v>
      </c>
      <c r="BN182" s="22">
        <v>1</v>
      </c>
      <c r="BO182" s="18">
        <f>INT(SUMIFS($CI$6:$CI$1005,金币产出!$CA$6:$CA$1005,"&gt;"&amp;BM181,金币产出!$CA$6:$CA$1005,"&lt;="&amp;BM182)*$BE$4*BN182/500)*500</f>
        <v>8494500</v>
      </c>
      <c r="BP182" s="18">
        <f t="shared" si="155"/>
        <v>1</v>
      </c>
      <c r="BQ182" s="18">
        <f t="shared" si="156"/>
        <v>8494.5</v>
      </c>
      <c r="CA182" s="14">
        <v>177</v>
      </c>
      <c r="CB182" s="14">
        <f>节奏规划!J171</f>
        <v>5.0000000000000001E-3</v>
      </c>
      <c r="CC182" s="23">
        <v>1</v>
      </c>
      <c r="CD182" s="18">
        <f>INDEX($AX$6:$AX$1005,MATCH(金币产出!CA182,$AR$6:$AR$1005,1))</f>
        <v>373365720.00000006</v>
      </c>
      <c r="CE182" s="18">
        <f t="shared" si="139"/>
        <v>1493462500</v>
      </c>
      <c r="CF182" s="18">
        <f t="shared" si="140"/>
        <v>2613559</v>
      </c>
      <c r="CG182" s="18">
        <f t="shared" si="141"/>
        <v>1493463</v>
      </c>
      <c r="CH182" s="18">
        <f t="shared" si="142"/>
        <v>1866828</v>
      </c>
      <c r="CI182" s="18">
        <f t="shared" si="143"/>
        <v>746731</v>
      </c>
      <c r="CJ182" s="18">
        <f t="shared" si="144"/>
        <v>746731</v>
      </c>
      <c r="CK182" s="18">
        <f t="shared" si="145"/>
        <v>1120097</v>
      </c>
      <c r="CL182" s="18">
        <f t="shared" si="146"/>
        <v>373366</v>
      </c>
      <c r="CM182" s="18">
        <f t="shared" si="147"/>
        <v>1120097</v>
      </c>
      <c r="CN182" s="18">
        <f t="shared" si="148"/>
        <v>10080872</v>
      </c>
      <c r="CP182" s="18">
        <f t="shared" si="149"/>
        <v>44803880</v>
      </c>
      <c r="CQ182" s="18">
        <f t="shared" si="150"/>
        <v>2</v>
      </c>
      <c r="CR182" s="18">
        <f t="shared" si="151"/>
        <v>44.8</v>
      </c>
      <c r="DH182" s="14">
        <v>177</v>
      </c>
      <c r="DI182" s="14">
        <f t="shared" si="152"/>
        <v>2715387</v>
      </c>
      <c r="DJ182" s="18">
        <f t="shared" si="153"/>
        <v>1</v>
      </c>
      <c r="DK182" s="18">
        <f t="shared" si="154"/>
        <v>2715.39</v>
      </c>
    </row>
    <row r="183" spans="44:115" ht="16.5" x14ac:dyDescent="0.2">
      <c r="AR183" s="14">
        <v>178</v>
      </c>
      <c r="AS183" s="14">
        <f t="shared" si="133"/>
        <v>170</v>
      </c>
      <c r="AT183" s="18">
        <f t="shared" si="135"/>
        <v>72572.5</v>
      </c>
      <c r="AU183" s="18">
        <f t="shared" si="134"/>
        <v>180</v>
      </c>
      <c r="AV183" s="18">
        <f t="shared" si="136"/>
        <v>92365.000000000015</v>
      </c>
      <c r="AW183" s="18">
        <f t="shared" si="137"/>
        <v>88406.500000000015</v>
      </c>
      <c r="AX183" s="18">
        <f t="shared" si="138"/>
        <v>381916080.00000006</v>
      </c>
      <c r="BM183" s="14">
        <v>885</v>
      </c>
      <c r="BN183" s="22">
        <v>1</v>
      </c>
      <c r="BO183" s="18">
        <f>INT(SUMIFS($CI$6:$CI$1005,金币产出!$CA$6:$CA$1005,"&gt;"&amp;BM182,金币产出!$CA$6:$CA$1005,"&lt;="&amp;BM183)*$BE$4*BN183/500)*500</f>
        <v>8569500</v>
      </c>
      <c r="BP183" s="18">
        <f t="shared" si="155"/>
        <v>1</v>
      </c>
      <c r="BQ183" s="18">
        <f t="shared" si="156"/>
        <v>8569.5</v>
      </c>
      <c r="CA183" s="14">
        <v>178</v>
      </c>
      <c r="CB183" s="14">
        <f>节奏规划!J172</f>
        <v>5.0000000000000001E-3</v>
      </c>
      <c r="CC183" s="23">
        <v>1</v>
      </c>
      <c r="CD183" s="18">
        <f>INDEX($AX$6:$AX$1005,MATCH(金币产出!CA183,$AR$6:$AR$1005,1))</f>
        <v>381916080.00000006</v>
      </c>
      <c r="CE183" s="18">
        <f t="shared" si="139"/>
        <v>1527664000</v>
      </c>
      <c r="CF183" s="18">
        <f t="shared" si="140"/>
        <v>2673412</v>
      </c>
      <c r="CG183" s="18">
        <f t="shared" si="141"/>
        <v>1527664</v>
      </c>
      <c r="CH183" s="18">
        <f t="shared" si="142"/>
        <v>1909580</v>
      </c>
      <c r="CI183" s="18">
        <f t="shared" si="143"/>
        <v>763832</v>
      </c>
      <c r="CJ183" s="18">
        <f t="shared" si="144"/>
        <v>763832</v>
      </c>
      <c r="CK183" s="18">
        <f t="shared" si="145"/>
        <v>1145748</v>
      </c>
      <c r="CL183" s="18">
        <f t="shared" si="146"/>
        <v>381916</v>
      </c>
      <c r="CM183" s="18">
        <f t="shared" si="147"/>
        <v>1145748</v>
      </c>
      <c r="CN183" s="18">
        <f t="shared" si="148"/>
        <v>10311732</v>
      </c>
      <c r="CP183" s="18">
        <f t="shared" si="149"/>
        <v>45829920</v>
      </c>
      <c r="CQ183" s="18">
        <f t="shared" si="150"/>
        <v>2</v>
      </c>
      <c r="CR183" s="18">
        <f t="shared" si="151"/>
        <v>45.83</v>
      </c>
      <c r="DH183" s="14">
        <v>178</v>
      </c>
      <c r="DI183" s="14">
        <f t="shared" si="152"/>
        <v>2777570</v>
      </c>
      <c r="DJ183" s="18">
        <f t="shared" si="153"/>
        <v>1</v>
      </c>
      <c r="DK183" s="18">
        <f t="shared" si="154"/>
        <v>2777.57</v>
      </c>
    </row>
    <row r="184" spans="44:115" ht="16.5" x14ac:dyDescent="0.2">
      <c r="AR184" s="14">
        <v>179</v>
      </c>
      <c r="AS184" s="14">
        <f t="shared" si="133"/>
        <v>170</v>
      </c>
      <c r="AT184" s="18">
        <f t="shared" si="135"/>
        <v>72572.5</v>
      </c>
      <c r="AU184" s="18">
        <f t="shared" si="134"/>
        <v>180</v>
      </c>
      <c r="AV184" s="18">
        <f t="shared" si="136"/>
        <v>92365.000000000015</v>
      </c>
      <c r="AW184" s="18">
        <f t="shared" si="137"/>
        <v>90385.750000000015</v>
      </c>
      <c r="AX184" s="18">
        <f t="shared" si="138"/>
        <v>390466440.00000006</v>
      </c>
      <c r="BM184" s="14">
        <v>890</v>
      </c>
      <c r="BN184" s="22">
        <v>1</v>
      </c>
      <c r="BO184" s="18">
        <f>INT(SUMIFS($CI$6:$CI$1005,金币产出!$CA$6:$CA$1005,"&gt;"&amp;BM183,金币产出!$CA$6:$CA$1005,"&lt;="&amp;BM184)*$BE$4*BN184/500)*500</f>
        <v>8605500</v>
      </c>
      <c r="BP184" s="18">
        <f t="shared" si="155"/>
        <v>1</v>
      </c>
      <c r="BQ184" s="18">
        <f t="shared" si="156"/>
        <v>8605.5</v>
      </c>
      <c r="CA184" s="14">
        <v>179</v>
      </c>
      <c r="CB184" s="14">
        <f>节奏规划!J173</f>
        <v>5.0000000000000001E-3</v>
      </c>
      <c r="CC184" s="23">
        <v>1</v>
      </c>
      <c r="CD184" s="18">
        <f>INDEX($AX$6:$AX$1005,MATCH(金币产出!CA184,$AR$6:$AR$1005,1))</f>
        <v>390466440.00000006</v>
      </c>
      <c r="CE184" s="18">
        <f t="shared" si="139"/>
        <v>1561865500</v>
      </c>
      <c r="CF184" s="18">
        <f t="shared" si="140"/>
        <v>2733265</v>
      </c>
      <c r="CG184" s="18">
        <f t="shared" si="141"/>
        <v>1561866</v>
      </c>
      <c r="CH184" s="18">
        <f t="shared" si="142"/>
        <v>1952332</v>
      </c>
      <c r="CI184" s="18">
        <f t="shared" si="143"/>
        <v>780933</v>
      </c>
      <c r="CJ184" s="18">
        <f t="shared" si="144"/>
        <v>780933</v>
      </c>
      <c r="CK184" s="18">
        <f t="shared" si="145"/>
        <v>1171399</v>
      </c>
      <c r="CL184" s="18">
        <f t="shared" si="146"/>
        <v>390466</v>
      </c>
      <c r="CM184" s="18">
        <f t="shared" si="147"/>
        <v>1171399</v>
      </c>
      <c r="CN184" s="18">
        <f t="shared" si="148"/>
        <v>10542593</v>
      </c>
      <c r="CP184" s="18">
        <f t="shared" si="149"/>
        <v>46855960</v>
      </c>
      <c r="CQ184" s="18">
        <f t="shared" si="150"/>
        <v>2</v>
      </c>
      <c r="CR184" s="18">
        <f t="shared" si="151"/>
        <v>46.86</v>
      </c>
      <c r="DH184" s="14">
        <v>179</v>
      </c>
      <c r="DI184" s="14">
        <f t="shared" si="152"/>
        <v>2839756</v>
      </c>
      <c r="DJ184" s="18">
        <f t="shared" si="153"/>
        <v>1</v>
      </c>
      <c r="DK184" s="18">
        <f t="shared" si="154"/>
        <v>2839.76</v>
      </c>
    </row>
    <row r="185" spans="44:115" ht="16.5" x14ac:dyDescent="0.2">
      <c r="AR185" s="14">
        <v>180</v>
      </c>
      <c r="AS185" s="14">
        <f t="shared" si="133"/>
        <v>180</v>
      </c>
      <c r="AT185" s="18">
        <f t="shared" si="135"/>
        <v>92365.000000000015</v>
      </c>
      <c r="AU185" s="18">
        <f t="shared" si="134"/>
        <v>190</v>
      </c>
      <c r="AV185" s="18">
        <f t="shared" si="136"/>
        <v>112157.50000000001</v>
      </c>
      <c r="AW185" s="18">
        <f t="shared" si="137"/>
        <v>92365.000000000015</v>
      </c>
      <c r="AX185" s="18">
        <f t="shared" si="138"/>
        <v>399016800.00000006</v>
      </c>
      <c r="BM185" s="14">
        <v>895</v>
      </c>
      <c r="BN185" s="22">
        <v>1</v>
      </c>
      <c r="BO185" s="18">
        <f>INT(SUMIFS($CI$6:$CI$1005,金币产出!$CA$6:$CA$1005,"&gt;"&amp;BM184,金币产出!$CA$6:$CA$1005,"&lt;="&amp;BM185)*$BE$4*BN185/500)*500</f>
        <v>8525500</v>
      </c>
      <c r="BP185" s="18">
        <f t="shared" si="155"/>
        <v>1</v>
      </c>
      <c r="BQ185" s="18">
        <f t="shared" si="156"/>
        <v>8525.5</v>
      </c>
      <c r="CA185" s="14">
        <v>180</v>
      </c>
      <c r="CB185" s="14">
        <f>节奏规划!J174</f>
        <v>5.0000000000000001E-3</v>
      </c>
      <c r="CC185" s="23">
        <v>1</v>
      </c>
      <c r="CD185" s="18">
        <f>INDEX($AX$6:$AX$1005,MATCH(金币产出!CA185,$AR$6:$AR$1005,1))</f>
        <v>399016800.00000006</v>
      </c>
      <c r="CE185" s="18">
        <f t="shared" si="139"/>
        <v>1596067000</v>
      </c>
      <c r="CF185" s="18">
        <f t="shared" si="140"/>
        <v>2793117</v>
      </c>
      <c r="CG185" s="18">
        <f t="shared" si="141"/>
        <v>1596067</v>
      </c>
      <c r="CH185" s="18">
        <f t="shared" si="142"/>
        <v>1995084</v>
      </c>
      <c r="CI185" s="18">
        <f t="shared" si="143"/>
        <v>798034</v>
      </c>
      <c r="CJ185" s="18">
        <f t="shared" si="144"/>
        <v>798034</v>
      </c>
      <c r="CK185" s="18">
        <f t="shared" si="145"/>
        <v>1197050</v>
      </c>
      <c r="CL185" s="18">
        <f t="shared" si="146"/>
        <v>399017</v>
      </c>
      <c r="CM185" s="18">
        <f t="shared" si="147"/>
        <v>1197050</v>
      </c>
      <c r="CN185" s="18">
        <f t="shared" si="148"/>
        <v>10773453</v>
      </c>
      <c r="CP185" s="18">
        <f t="shared" si="149"/>
        <v>47882000</v>
      </c>
      <c r="CQ185" s="18">
        <f t="shared" si="150"/>
        <v>2</v>
      </c>
      <c r="CR185" s="18">
        <f t="shared" si="151"/>
        <v>47.88</v>
      </c>
      <c r="DH185" s="14">
        <v>180</v>
      </c>
      <c r="DI185" s="14">
        <f t="shared" si="152"/>
        <v>2901940</v>
      </c>
      <c r="DJ185" s="18">
        <f t="shared" si="153"/>
        <v>1</v>
      </c>
      <c r="DK185" s="18">
        <f t="shared" si="154"/>
        <v>2901.94</v>
      </c>
    </row>
    <row r="186" spans="44:115" ht="16.5" x14ac:dyDescent="0.2">
      <c r="AR186" s="14">
        <v>181</v>
      </c>
      <c r="AS186" s="14">
        <f t="shared" si="133"/>
        <v>180</v>
      </c>
      <c r="AT186" s="18">
        <f t="shared" si="135"/>
        <v>92365.000000000015</v>
      </c>
      <c r="AU186" s="18">
        <f t="shared" si="134"/>
        <v>190</v>
      </c>
      <c r="AV186" s="18">
        <f t="shared" si="136"/>
        <v>112157.50000000001</v>
      </c>
      <c r="AW186" s="18">
        <f t="shared" si="137"/>
        <v>94344.250000000015</v>
      </c>
      <c r="AX186" s="18">
        <f t="shared" si="138"/>
        <v>407567160.00000006</v>
      </c>
      <c r="BM186" s="14">
        <v>900</v>
      </c>
      <c r="BN186" s="22">
        <v>1</v>
      </c>
      <c r="BO186" s="18">
        <f>INT(SUMIFS($CI$6:$CI$1005,金币产出!$CA$6:$CA$1005,"&gt;"&amp;BM185,金币产出!$CA$6:$CA$1005,"&lt;="&amp;BM186)*$BE$4*BN186/500)*500</f>
        <v>8599500</v>
      </c>
      <c r="BP186" s="18">
        <f t="shared" si="155"/>
        <v>1</v>
      </c>
      <c r="BQ186" s="18">
        <f t="shared" si="156"/>
        <v>8599.5</v>
      </c>
      <c r="CA186" s="14">
        <v>181</v>
      </c>
      <c r="CB186" s="14">
        <f>节奏规划!J175</f>
        <v>5.0000000000000001E-3</v>
      </c>
      <c r="CC186" s="23">
        <v>1</v>
      </c>
      <c r="CD186" s="18">
        <f>INDEX($AX$6:$AX$1005,MATCH(金币产出!CA186,$AR$6:$AR$1005,1))</f>
        <v>407567160.00000006</v>
      </c>
      <c r="CE186" s="18">
        <f t="shared" si="139"/>
        <v>1630268500</v>
      </c>
      <c r="CF186" s="18">
        <f t="shared" si="140"/>
        <v>2852970</v>
      </c>
      <c r="CG186" s="18">
        <f t="shared" si="141"/>
        <v>1630269</v>
      </c>
      <c r="CH186" s="18">
        <f t="shared" si="142"/>
        <v>2037836</v>
      </c>
      <c r="CI186" s="18">
        <f t="shared" si="143"/>
        <v>815134</v>
      </c>
      <c r="CJ186" s="18">
        <f t="shared" si="144"/>
        <v>815134</v>
      </c>
      <c r="CK186" s="18">
        <f t="shared" si="145"/>
        <v>1222701</v>
      </c>
      <c r="CL186" s="18">
        <f t="shared" si="146"/>
        <v>407567</v>
      </c>
      <c r="CM186" s="18">
        <f t="shared" si="147"/>
        <v>1222701</v>
      </c>
      <c r="CN186" s="18">
        <f t="shared" si="148"/>
        <v>11004312</v>
      </c>
      <c r="CP186" s="18">
        <f t="shared" si="149"/>
        <v>48908040</v>
      </c>
      <c r="CQ186" s="18">
        <f t="shared" si="150"/>
        <v>2</v>
      </c>
      <c r="CR186" s="18">
        <f t="shared" si="151"/>
        <v>48.91</v>
      </c>
      <c r="DH186" s="14">
        <v>181</v>
      </c>
      <c r="DI186" s="14">
        <f t="shared" si="152"/>
        <v>2964125</v>
      </c>
      <c r="DJ186" s="18">
        <f t="shared" si="153"/>
        <v>1</v>
      </c>
      <c r="DK186" s="18">
        <f t="shared" si="154"/>
        <v>2964.13</v>
      </c>
    </row>
    <row r="187" spans="44:115" ht="16.5" x14ac:dyDescent="0.2">
      <c r="AR187" s="14">
        <v>182</v>
      </c>
      <c r="AS187" s="14">
        <f t="shared" si="133"/>
        <v>180</v>
      </c>
      <c r="AT187" s="18">
        <f t="shared" si="135"/>
        <v>92365.000000000015</v>
      </c>
      <c r="AU187" s="18">
        <f t="shared" si="134"/>
        <v>190</v>
      </c>
      <c r="AV187" s="18">
        <f t="shared" si="136"/>
        <v>112157.50000000001</v>
      </c>
      <c r="AW187" s="18">
        <f t="shared" si="137"/>
        <v>96323.500000000015</v>
      </c>
      <c r="AX187" s="18">
        <f t="shared" si="138"/>
        <v>416117520.00000006</v>
      </c>
      <c r="BM187" s="14">
        <v>905</v>
      </c>
      <c r="BN187" s="22">
        <v>1</v>
      </c>
      <c r="BO187" s="18">
        <f>INT(SUMIFS($CI$6:$CI$1005,金币产出!$CA$6:$CA$1005,"&gt;"&amp;BM186,金币产出!$CA$6:$CA$1005,"&lt;="&amp;BM187)*$BE$4*BN187/500)*500</f>
        <v>8673500</v>
      </c>
      <c r="BP187" s="18">
        <f t="shared" si="155"/>
        <v>1</v>
      </c>
      <c r="BQ187" s="18">
        <f t="shared" si="156"/>
        <v>8673.5</v>
      </c>
      <c r="CA187" s="14">
        <v>182</v>
      </c>
      <c r="CB187" s="14">
        <f>节奏规划!J176</f>
        <v>5.0000000000000001E-3</v>
      </c>
      <c r="CC187" s="23">
        <v>1</v>
      </c>
      <c r="CD187" s="18">
        <f>INDEX($AX$6:$AX$1005,MATCH(金币产出!CA187,$AR$6:$AR$1005,1))</f>
        <v>416117520.00000006</v>
      </c>
      <c r="CE187" s="18">
        <f t="shared" si="139"/>
        <v>1664470000</v>
      </c>
      <c r="CF187" s="18">
        <f t="shared" si="140"/>
        <v>2912823</v>
      </c>
      <c r="CG187" s="18">
        <f t="shared" si="141"/>
        <v>1664470</v>
      </c>
      <c r="CH187" s="18">
        <f t="shared" si="142"/>
        <v>2080588</v>
      </c>
      <c r="CI187" s="18">
        <f t="shared" si="143"/>
        <v>832235</v>
      </c>
      <c r="CJ187" s="18">
        <f t="shared" si="144"/>
        <v>832235</v>
      </c>
      <c r="CK187" s="18">
        <f t="shared" si="145"/>
        <v>1248353</v>
      </c>
      <c r="CL187" s="18">
        <f t="shared" si="146"/>
        <v>416118</v>
      </c>
      <c r="CM187" s="18">
        <f t="shared" si="147"/>
        <v>1248353</v>
      </c>
      <c r="CN187" s="18">
        <f t="shared" si="148"/>
        <v>11235175</v>
      </c>
      <c r="CP187" s="18">
        <f t="shared" si="149"/>
        <v>49934120</v>
      </c>
      <c r="CQ187" s="18">
        <f t="shared" si="150"/>
        <v>2</v>
      </c>
      <c r="CR187" s="18">
        <f t="shared" si="151"/>
        <v>49.93</v>
      </c>
      <c r="DH187" s="14">
        <v>182</v>
      </c>
      <c r="DI187" s="14">
        <f t="shared" si="152"/>
        <v>3026309</v>
      </c>
      <c r="DJ187" s="18">
        <f t="shared" si="153"/>
        <v>1</v>
      </c>
      <c r="DK187" s="18">
        <f t="shared" si="154"/>
        <v>3026.31</v>
      </c>
    </row>
    <row r="188" spans="44:115" ht="16.5" x14ac:dyDescent="0.2">
      <c r="AR188" s="14">
        <v>183</v>
      </c>
      <c r="AS188" s="14">
        <f t="shared" si="133"/>
        <v>180</v>
      </c>
      <c r="AT188" s="18">
        <f t="shared" si="135"/>
        <v>92365.000000000015</v>
      </c>
      <c r="AU188" s="18">
        <f t="shared" si="134"/>
        <v>190</v>
      </c>
      <c r="AV188" s="18">
        <f t="shared" si="136"/>
        <v>112157.50000000001</v>
      </c>
      <c r="AW188" s="18">
        <f t="shared" si="137"/>
        <v>98302.750000000029</v>
      </c>
      <c r="AX188" s="18">
        <f t="shared" si="138"/>
        <v>424667880.00000012</v>
      </c>
      <c r="BM188" s="14">
        <v>910</v>
      </c>
      <c r="BN188" s="22">
        <v>1</v>
      </c>
      <c r="BO188" s="18">
        <f>INT(SUMIFS($CI$6:$CI$1005,金币产出!$CA$6:$CA$1005,"&gt;"&amp;BM187,金币产出!$CA$6:$CA$1005,"&lt;="&amp;BM188)*$BE$4*BN188/500)*500</f>
        <v>8710000</v>
      </c>
      <c r="BP188" s="18">
        <f t="shared" si="155"/>
        <v>1</v>
      </c>
      <c r="BQ188" s="18">
        <f t="shared" si="156"/>
        <v>8710</v>
      </c>
      <c r="CA188" s="14">
        <v>183</v>
      </c>
      <c r="CB188" s="14">
        <f>节奏规划!J177</f>
        <v>5.0000000000000001E-3</v>
      </c>
      <c r="CC188" s="23">
        <v>1</v>
      </c>
      <c r="CD188" s="18">
        <f>INDEX($AX$6:$AX$1005,MATCH(金币产出!CA188,$AR$6:$AR$1005,1))</f>
        <v>424667880.00000012</v>
      </c>
      <c r="CE188" s="18">
        <f t="shared" si="139"/>
        <v>1698671500</v>
      </c>
      <c r="CF188" s="18">
        <f t="shared" si="140"/>
        <v>2972675</v>
      </c>
      <c r="CG188" s="18">
        <f t="shared" si="141"/>
        <v>1698672</v>
      </c>
      <c r="CH188" s="18">
        <f t="shared" si="142"/>
        <v>2123339</v>
      </c>
      <c r="CI188" s="18">
        <f t="shared" si="143"/>
        <v>849336</v>
      </c>
      <c r="CJ188" s="18">
        <f t="shared" si="144"/>
        <v>849336</v>
      </c>
      <c r="CK188" s="18">
        <f t="shared" si="145"/>
        <v>1274004</v>
      </c>
      <c r="CL188" s="18">
        <f t="shared" si="146"/>
        <v>424668</v>
      </c>
      <c r="CM188" s="18">
        <f t="shared" si="147"/>
        <v>1274004</v>
      </c>
      <c r="CN188" s="18">
        <f t="shared" si="148"/>
        <v>11466034</v>
      </c>
      <c r="CP188" s="18">
        <f t="shared" si="149"/>
        <v>50960160</v>
      </c>
      <c r="CQ188" s="18">
        <f t="shared" si="150"/>
        <v>2</v>
      </c>
      <c r="CR188" s="18">
        <f t="shared" si="151"/>
        <v>50.96</v>
      </c>
      <c r="DH188" s="14">
        <v>183</v>
      </c>
      <c r="DI188" s="14">
        <f t="shared" si="152"/>
        <v>3088494</v>
      </c>
      <c r="DJ188" s="18">
        <f t="shared" si="153"/>
        <v>1</v>
      </c>
      <c r="DK188" s="18">
        <f t="shared" si="154"/>
        <v>3088.49</v>
      </c>
    </row>
    <row r="189" spans="44:115" ht="16.5" x14ac:dyDescent="0.2">
      <c r="AR189" s="14">
        <v>184</v>
      </c>
      <c r="AS189" s="14">
        <f t="shared" si="133"/>
        <v>180</v>
      </c>
      <c r="AT189" s="18">
        <f t="shared" si="135"/>
        <v>92365.000000000015</v>
      </c>
      <c r="AU189" s="18">
        <f t="shared" si="134"/>
        <v>190</v>
      </c>
      <c r="AV189" s="18">
        <f t="shared" si="136"/>
        <v>112157.50000000001</v>
      </c>
      <c r="AW189" s="18">
        <f t="shared" si="137"/>
        <v>100282.00000000003</v>
      </c>
      <c r="AX189" s="18">
        <f t="shared" si="138"/>
        <v>433218240.00000012</v>
      </c>
      <c r="BM189" s="14">
        <v>915</v>
      </c>
      <c r="BN189" s="22">
        <v>1</v>
      </c>
      <c r="BO189" s="18">
        <f>INT(SUMIFS($CI$6:$CI$1005,金币产出!$CA$6:$CA$1005,"&gt;"&amp;BM188,金币产出!$CA$6:$CA$1005,"&lt;="&amp;BM189)*$BE$4*BN189/500)*500</f>
        <v>8631000</v>
      </c>
      <c r="BP189" s="18">
        <f t="shared" si="155"/>
        <v>1</v>
      </c>
      <c r="BQ189" s="18">
        <f t="shared" si="156"/>
        <v>8631</v>
      </c>
      <c r="CA189" s="14">
        <v>184</v>
      </c>
      <c r="CB189" s="14">
        <f>节奏规划!J178</f>
        <v>5.0000000000000001E-3</v>
      </c>
      <c r="CC189" s="23">
        <v>1</v>
      </c>
      <c r="CD189" s="18">
        <f>INDEX($AX$6:$AX$1005,MATCH(金币产出!CA189,$AR$6:$AR$1005,1))</f>
        <v>433218240.00000012</v>
      </c>
      <c r="CE189" s="18">
        <f t="shared" si="139"/>
        <v>1732872500</v>
      </c>
      <c r="CF189" s="18">
        <f t="shared" si="140"/>
        <v>3032527</v>
      </c>
      <c r="CG189" s="18">
        <f t="shared" si="141"/>
        <v>1732873</v>
      </c>
      <c r="CH189" s="18">
        <f t="shared" si="142"/>
        <v>2166091</v>
      </c>
      <c r="CI189" s="18">
        <f t="shared" si="143"/>
        <v>866436</v>
      </c>
      <c r="CJ189" s="18">
        <f t="shared" si="144"/>
        <v>866436</v>
      </c>
      <c r="CK189" s="18">
        <f t="shared" si="145"/>
        <v>1299654</v>
      </c>
      <c r="CL189" s="18">
        <f t="shared" si="146"/>
        <v>433218</v>
      </c>
      <c r="CM189" s="18">
        <f t="shared" si="147"/>
        <v>1299654</v>
      </c>
      <c r="CN189" s="18">
        <f t="shared" si="148"/>
        <v>11696889</v>
      </c>
      <c r="CP189" s="18">
        <f t="shared" si="149"/>
        <v>51986160</v>
      </c>
      <c r="CQ189" s="18">
        <f t="shared" si="150"/>
        <v>2</v>
      </c>
      <c r="CR189" s="18">
        <f t="shared" si="151"/>
        <v>51.99</v>
      </c>
      <c r="DH189" s="14">
        <v>184</v>
      </c>
      <c r="DI189" s="14">
        <f t="shared" si="152"/>
        <v>3150678</v>
      </c>
      <c r="DJ189" s="18">
        <f t="shared" si="153"/>
        <v>1</v>
      </c>
      <c r="DK189" s="18">
        <f t="shared" si="154"/>
        <v>3150.68</v>
      </c>
    </row>
    <row r="190" spans="44:115" ht="16.5" x14ac:dyDescent="0.2">
      <c r="AR190" s="14">
        <v>185</v>
      </c>
      <c r="AS190" s="14">
        <f t="shared" si="133"/>
        <v>180</v>
      </c>
      <c r="AT190" s="18">
        <f t="shared" si="135"/>
        <v>92365.000000000015</v>
      </c>
      <c r="AU190" s="18">
        <f t="shared" si="134"/>
        <v>190</v>
      </c>
      <c r="AV190" s="18">
        <f t="shared" si="136"/>
        <v>112157.50000000001</v>
      </c>
      <c r="AW190" s="18">
        <f t="shared" si="137"/>
        <v>102261.25000000003</v>
      </c>
      <c r="AX190" s="18">
        <f t="shared" si="138"/>
        <v>441768600.00000012</v>
      </c>
      <c r="BM190" s="14">
        <v>920</v>
      </c>
      <c r="BN190" s="22">
        <v>1</v>
      </c>
      <c r="BO190" s="18">
        <f>INT(SUMIFS($CI$6:$CI$1005,金币产出!$CA$6:$CA$1005,"&gt;"&amp;BM189,金币产出!$CA$6:$CA$1005,"&lt;="&amp;BM190)*$BE$4*BN190/500)*500</f>
        <v>8704500</v>
      </c>
      <c r="BP190" s="18">
        <f t="shared" si="155"/>
        <v>1</v>
      </c>
      <c r="BQ190" s="18">
        <f t="shared" si="156"/>
        <v>8704.5</v>
      </c>
      <c r="CA190" s="14">
        <v>185</v>
      </c>
      <c r="CB190" s="14">
        <f>节奏规划!J179</f>
        <v>5.0000000000000001E-3</v>
      </c>
      <c r="CC190" s="23">
        <v>1</v>
      </c>
      <c r="CD190" s="18">
        <f>INDEX($AX$6:$AX$1005,MATCH(金币产出!CA190,$AR$6:$AR$1005,1))</f>
        <v>441768600.00000012</v>
      </c>
      <c r="CE190" s="18">
        <f t="shared" si="139"/>
        <v>1767074000</v>
      </c>
      <c r="CF190" s="18">
        <f t="shared" si="140"/>
        <v>3092380</v>
      </c>
      <c r="CG190" s="18">
        <f t="shared" si="141"/>
        <v>1767074</v>
      </c>
      <c r="CH190" s="18">
        <f t="shared" si="142"/>
        <v>2208843</v>
      </c>
      <c r="CI190" s="18">
        <f t="shared" si="143"/>
        <v>883537</v>
      </c>
      <c r="CJ190" s="18">
        <f t="shared" si="144"/>
        <v>883537</v>
      </c>
      <c r="CK190" s="18">
        <f t="shared" si="145"/>
        <v>1325306</v>
      </c>
      <c r="CL190" s="18">
        <f t="shared" si="146"/>
        <v>441769</v>
      </c>
      <c r="CM190" s="18">
        <f t="shared" si="147"/>
        <v>1325306</v>
      </c>
      <c r="CN190" s="18">
        <f t="shared" si="148"/>
        <v>11927752</v>
      </c>
      <c r="CP190" s="18">
        <f t="shared" si="149"/>
        <v>53012240</v>
      </c>
      <c r="CQ190" s="18">
        <f t="shared" si="150"/>
        <v>2</v>
      </c>
      <c r="CR190" s="18">
        <f t="shared" si="151"/>
        <v>53.01</v>
      </c>
      <c r="DH190" s="14">
        <v>185</v>
      </c>
      <c r="DI190" s="14">
        <f t="shared" si="152"/>
        <v>3212861</v>
      </c>
      <c r="DJ190" s="18">
        <f t="shared" si="153"/>
        <v>1</v>
      </c>
      <c r="DK190" s="18">
        <f t="shared" si="154"/>
        <v>3212.86</v>
      </c>
    </row>
    <row r="191" spans="44:115" ht="16.5" x14ac:dyDescent="0.2">
      <c r="AR191" s="14">
        <v>186</v>
      </c>
      <c r="AS191" s="14">
        <f t="shared" si="133"/>
        <v>180</v>
      </c>
      <c r="AT191" s="18">
        <f t="shared" si="135"/>
        <v>92365.000000000015</v>
      </c>
      <c r="AU191" s="18">
        <f t="shared" si="134"/>
        <v>190</v>
      </c>
      <c r="AV191" s="18">
        <f t="shared" si="136"/>
        <v>112157.50000000001</v>
      </c>
      <c r="AW191" s="18">
        <f t="shared" si="137"/>
        <v>104240.50000000003</v>
      </c>
      <c r="AX191" s="18">
        <f t="shared" si="138"/>
        <v>450318960.00000012</v>
      </c>
      <c r="BM191" s="14">
        <v>925</v>
      </c>
      <c r="BN191" s="22">
        <v>1</v>
      </c>
      <c r="BO191" s="18">
        <f>INT(SUMIFS($CI$6:$CI$1005,金币产出!$CA$6:$CA$1005,"&gt;"&amp;BM190,金币产出!$CA$6:$CA$1005,"&lt;="&amp;BM191)*$BE$4*BN191/500)*500</f>
        <v>8778000</v>
      </c>
      <c r="BP191" s="18">
        <f t="shared" si="155"/>
        <v>1</v>
      </c>
      <c r="BQ191" s="18">
        <f t="shared" si="156"/>
        <v>8778</v>
      </c>
      <c r="CA191" s="14">
        <v>186</v>
      </c>
      <c r="CB191" s="14">
        <f>节奏规划!J180</f>
        <v>5.0000000000000001E-3</v>
      </c>
      <c r="CC191" s="23">
        <v>1</v>
      </c>
      <c r="CD191" s="18">
        <f>INDEX($AX$6:$AX$1005,MATCH(金币产出!CA191,$AR$6:$AR$1005,1))</f>
        <v>450318960.00000012</v>
      </c>
      <c r="CE191" s="18">
        <f t="shared" si="139"/>
        <v>1801275500</v>
      </c>
      <c r="CF191" s="18">
        <f t="shared" si="140"/>
        <v>3152232</v>
      </c>
      <c r="CG191" s="18">
        <f t="shared" si="141"/>
        <v>1801276</v>
      </c>
      <c r="CH191" s="18">
        <f t="shared" si="142"/>
        <v>2251594</v>
      </c>
      <c r="CI191" s="18">
        <f t="shared" si="143"/>
        <v>900638</v>
      </c>
      <c r="CJ191" s="18">
        <f t="shared" si="144"/>
        <v>900638</v>
      </c>
      <c r="CK191" s="18">
        <f t="shared" si="145"/>
        <v>1350957</v>
      </c>
      <c r="CL191" s="18">
        <f t="shared" si="146"/>
        <v>450319</v>
      </c>
      <c r="CM191" s="18">
        <f t="shared" si="147"/>
        <v>1350957</v>
      </c>
      <c r="CN191" s="18">
        <f t="shared" si="148"/>
        <v>12158611</v>
      </c>
      <c r="CP191" s="18">
        <f t="shared" si="149"/>
        <v>54038280</v>
      </c>
      <c r="CQ191" s="18">
        <f t="shared" si="150"/>
        <v>2</v>
      </c>
      <c r="CR191" s="18">
        <f t="shared" si="151"/>
        <v>54.04</v>
      </c>
      <c r="DH191" s="14">
        <v>186</v>
      </c>
      <c r="DI191" s="14">
        <f t="shared" si="152"/>
        <v>3275047</v>
      </c>
      <c r="DJ191" s="18">
        <f t="shared" si="153"/>
        <v>1</v>
      </c>
      <c r="DK191" s="18">
        <f t="shared" si="154"/>
        <v>3275.05</v>
      </c>
    </row>
    <row r="192" spans="44:115" ht="16.5" x14ac:dyDescent="0.2">
      <c r="AR192" s="14">
        <v>187</v>
      </c>
      <c r="AS192" s="14">
        <f t="shared" si="133"/>
        <v>180</v>
      </c>
      <c r="AT192" s="18">
        <f t="shared" si="135"/>
        <v>92365.000000000015</v>
      </c>
      <c r="AU192" s="18">
        <f t="shared" si="134"/>
        <v>190</v>
      </c>
      <c r="AV192" s="18">
        <f t="shared" si="136"/>
        <v>112157.50000000001</v>
      </c>
      <c r="AW192" s="18">
        <f t="shared" si="137"/>
        <v>106219.75000000003</v>
      </c>
      <c r="AX192" s="18">
        <f t="shared" si="138"/>
        <v>458869320.00000012</v>
      </c>
      <c r="BM192" s="14">
        <v>930</v>
      </c>
      <c r="BN192" s="22">
        <v>1</v>
      </c>
      <c r="BO192" s="18">
        <f>INT(SUMIFS($CI$6:$CI$1005,金币产出!$CA$6:$CA$1005,"&gt;"&amp;BM191,金币产出!$CA$6:$CA$1005,"&lt;="&amp;BM192)*$BE$4*BN192/500)*500</f>
        <v>8814000</v>
      </c>
      <c r="BP192" s="18">
        <f t="shared" si="155"/>
        <v>1</v>
      </c>
      <c r="BQ192" s="18">
        <f t="shared" si="156"/>
        <v>8814</v>
      </c>
      <c r="CA192" s="14">
        <v>187</v>
      </c>
      <c r="CB192" s="14">
        <f>节奏规划!J181</f>
        <v>5.0000000000000001E-3</v>
      </c>
      <c r="CC192" s="23">
        <v>1</v>
      </c>
      <c r="CD192" s="18">
        <f>INDEX($AX$6:$AX$1005,MATCH(金币产出!CA192,$AR$6:$AR$1005,1))</f>
        <v>458869320.00000012</v>
      </c>
      <c r="CE192" s="18">
        <f t="shared" si="139"/>
        <v>1835477000</v>
      </c>
      <c r="CF192" s="18">
        <f t="shared" si="140"/>
        <v>3212085</v>
      </c>
      <c r="CG192" s="18">
        <f t="shared" si="141"/>
        <v>1835477</v>
      </c>
      <c r="CH192" s="18">
        <f t="shared" si="142"/>
        <v>2294346</v>
      </c>
      <c r="CI192" s="18">
        <f t="shared" si="143"/>
        <v>917739</v>
      </c>
      <c r="CJ192" s="18">
        <f t="shared" si="144"/>
        <v>917739</v>
      </c>
      <c r="CK192" s="18">
        <f t="shared" si="145"/>
        <v>1376608</v>
      </c>
      <c r="CL192" s="18">
        <f t="shared" si="146"/>
        <v>458869</v>
      </c>
      <c r="CM192" s="18">
        <f t="shared" si="147"/>
        <v>1376608</v>
      </c>
      <c r="CN192" s="18">
        <f t="shared" si="148"/>
        <v>12389471</v>
      </c>
      <c r="CP192" s="18">
        <f t="shared" si="149"/>
        <v>55064320</v>
      </c>
      <c r="CQ192" s="18">
        <f t="shared" si="150"/>
        <v>2</v>
      </c>
      <c r="CR192" s="18">
        <f t="shared" si="151"/>
        <v>55.06</v>
      </c>
      <c r="DH192" s="14">
        <v>187</v>
      </c>
      <c r="DI192" s="14">
        <f t="shared" si="152"/>
        <v>3337230</v>
      </c>
      <c r="DJ192" s="18">
        <f t="shared" si="153"/>
        <v>1</v>
      </c>
      <c r="DK192" s="18">
        <f t="shared" si="154"/>
        <v>3337.23</v>
      </c>
    </row>
    <row r="193" spans="44:115" ht="16.5" x14ac:dyDescent="0.2">
      <c r="AR193" s="14">
        <v>188</v>
      </c>
      <c r="AS193" s="14">
        <f t="shared" si="133"/>
        <v>180</v>
      </c>
      <c r="AT193" s="18">
        <f t="shared" si="135"/>
        <v>92365.000000000015</v>
      </c>
      <c r="AU193" s="18">
        <f t="shared" si="134"/>
        <v>190</v>
      </c>
      <c r="AV193" s="18">
        <f t="shared" si="136"/>
        <v>112157.50000000001</v>
      </c>
      <c r="AW193" s="18">
        <f t="shared" si="137"/>
        <v>108199.00000000003</v>
      </c>
      <c r="AX193" s="18">
        <f t="shared" si="138"/>
        <v>467419680.00000012</v>
      </c>
      <c r="BM193" s="14">
        <v>935</v>
      </c>
      <c r="BN193" s="22">
        <v>1</v>
      </c>
      <c r="BO193" s="18">
        <f>INT(SUMIFS($CI$6:$CI$1005,金币产出!$CA$6:$CA$1005,"&gt;"&amp;BM192,金币产出!$CA$6:$CA$1005,"&lt;="&amp;BM193)*$BE$4*BN193/500)*500</f>
        <v>8736500</v>
      </c>
      <c r="BP193" s="18">
        <f t="shared" si="155"/>
        <v>1</v>
      </c>
      <c r="BQ193" s="18">
        <f t="shared" si="156"/>
        <v>8736.5</v>
      </c>
      <c r="CA193" s="14">
        <v>188</v>
      </c>
      <c r="CB193" s="14">
        <f>节奏规划!J182</f>
        <v>5.0000000000000001E-3</v>
      </c>
      <c r="CC193" s="23">
        <v>1</v>
      </c>
      <c r="CD193" s="18">
        <f>INDEX($AX$6:$AX$1005,MATCH(金币产出!CA193,$AR$6:$AR$1005,1))</f>
        <v>467419680.00000012</v>
      </c>
      <c r="CE193" s="18">
        <f t="shared" si="139"/>
        <v>1869678500</v>
      </c>
      <c r="CF193" s="18">
        <f t="shared" si="140"/>
        <v>3271937</v>
      </c>
      <c r="CG193" s="18">
        <f t="shared" si="141"/>
        <v>1869679</v>
      </c>
      <c r="CH193" s="18">
        <f t="shared" si="142"/>
        <v>2337098</v>
      </c>
      <c r="CI193" s="18">
        <f t="shared" si="143"/>
        <v>934839</v>
      </c>
      <c r="CJ193" s="18">
        <f t="shared" si="144"/>
        <v>934839</v>
      </c>
      <c r="CK193" s="18">
        <f t="shared" si="145"/>
        <v>1402259</v>
      </c>
      <c r="CL193" s="18">
        <f t="shared" si="146"/>
        <v>467420</v>
      </c>
      <c r="CM193" s="18">
        <f t="shared" si="147"/>
        <v>1402259</v>
      </c>
      <c r="CN193" s="18">
        <f t="shared" si="148"/>
        <v>12620330</v>
      </c>
      <c r="CP193" s="18">
        <f t="shared" si="149"/>
        <v>56090360</v>
      </c>
      <c r="CQ193" s="18">
        <f t="shared" si="150"/>
        <v>2</v>
      </c>
      <c r="CR193" s="18">
        <f t="shared" si="151"/>
        <v>56.09</v>
      </c>
      <c r="DH193" s="14">
        <v>188</v>
      </c>
      <c r="DI193" s="14">
        <f t="shared" si="152"/>
        <v>3399416</v>
      </c>
      <c r="DJ193" s="18">
        <f t="shared" si="153"/>
        <v>1</v>
      </c>
      <c r="DK193" s="18">
        <f t="shared" si="154"/>
        <v>3399.42</v>
      </c>
    </row>
    <row r="194" spans="44:115" ht="16.5" x14ac:dyDescent="0.2">
      <c r="AR194" s="14">
        <v>189</v>
      </c>
      <c r="AS194" s="14">
        <f t="shared" si="133"/>
        <v>180</v>
      </c>
      <c r="AT194" s="18">
        <f t="shared" si="135"/>
        <v>92365.000000000015</v>
      </c>
      <c r="AU194" s="18">
        <f t="shared" si="134"/>
        <v>190</v>
      </c>
      <c r="AV194" s="18">
        <f t="shared" si="136"/>
        <v>112157.50000000001</v>
      </c>
      <c r="AW194" s="18">
        <f t="shared" si="137"/>
        <v>110178.25000000003</v>
      </c>
      <c r="AX194" s="18">
        <f t="shared" si="138"/>
        <v>475970040.00000012</v>
      </c>
      <c r="BM194" s="14">
        <v>940</v>
      </c>
      <c r="BN194" s="22">
        <v>1</v>
      </c>
      <c r="BO194" s="18">
        <f>INT(SUMIFS($CI$6:$CI$1005,金币产出!$CA$6:$CA$1005,"&gt;"&amp;BM193,金币产出!$CA$6:$CA$1005,"&lt;="&amp;BM194)*$BE$4*BN194/500)*500</f>
        <v>8809500</v>
      </c>
      <c r="BP194" s="18">
        <f t="shared" si="155"/>
        <v>1</v>
      </c>
      <c r="BQ194" s="18">
        <f t="shared" si="156"/>
        <v>8809.5</v>
      </c>
      <c r="CA194" s="14">
        <v>189</v>
      </c>
      <c r="CB194" s="14">
        <f>节奏规划!J183</f>
        <v>5.0000000000000001E-3</v>
      </c>
      <c r="CC194" s="23">
        <v>1</v>
      </c>
      <c r="CD194" s="18">
        <f>INDEX($AX$6:$AX$1005,MATCH(金币产出!CA194,$AR$6:$AR$1005,1))</f>
        <v>475970040.00000012</v>
      </c>
      <c r="CE194" s="18">
        <f t="shared" si="139"/>
        <v>1903880000</v>
      </c>
      <c r="CF194" s="18">
        <f t="shared" si="140"/>
        <v>3331790</v>
      </c>
      <c r="CG194" s="18">
        <f t="shared" si="141"/>
        <v>1903880</v>
      </c>
      <c r="CH194" s="18">
        <f t="shared" si="142"/>
        <v>2379850</v>
      </c>
      <c r="CI194" s="18">
        <f t="shared" si="143"/>
        <v>951940</v>
      </c>
      <c r="CJ194" s="18">
        <f t="shared" si="144"/>
        <v>951940</v>
      </c>
      <c r="CK194" s="18">
        <f t="shared" si="145"/>
        <v>1427910</v>
      </c>
      <c r="CL194" s="18">
        <f t="shared" si="146"/>
        <v>475970</v>
      </c>
      <c r="CM194" s="18">
        <f t="shared" si="147"/>
        <v>1427910</v>
      </c>
      <c r="CN194" s="18">
        <f t="shared" si="148"/>
        <v>12851190</v>
      </c>
      <c r="CP194" s="18">
        <f t="shared" si="149"/>
        <v>57116400</v>
      </c>
      <c r="CQ194" s="18">
        <f t="shared" si="150"/>
        <v>2</v>
      </c>
      <c r="CR194" s="18">
        <f t="shared" si="151"/>
        <v>57.12</v>
      </c>
      <c r="DH194" s="14">
        <v>189</v>
      </c>
      <c r="DI194" s="14">
        <f t="shared" si="152"/>
        <v>3461600</v>
      </c>
      <c r="DJ194" s="18">
        <f t="shared" si="153"/>
        <v>1</v>
      </c>
      <c r="DK194" s="18">
        <f t="shared" si="154"/>
        <v>3461.6</v>
      </c>
    </row>
    <row r="195" spans="44:115" ht="16.5" x14ac:dyDescent="0.2">
      <c r="AR195" s="14">
        <v>190</v>
      </c>
      <c r="AS195" s="14">
        <f t="shared" si="133"/>
        <v>190</v>
      </c>
      <c r="AT195" s="18">
        <f t="shared" si="135"/>
        <v>112157.50000000001</v>
      </c>
      <c r="AU195" s="18">
        <f t="shared" si="134"/>
        <v>200</v>
      </c>
      <c r="AV195" s="18">
        <f t="shared" si="136"/>
        <v>143250</v>
      </c>
      <c r="AW195" s="18">
        <f t="shared" si="137"/>
        <v>112157.50000000003</v>
      </c>
      <c r="AX195" s="18">
        <f t="shared" si="138"/>
        <v>484520400.00000012</v>
      </c>
      <c r="BM195" s="14">
        <v>945</v>
      </c>
      <c r="BN195" s="22">
        <v>1</v>
      </c>
      <c r="BO195" s="18">
        <f>INT(SUMIFS($CI$6:$CI$1005,金币产出!$CA$6:$CA$1005,"&gt;"&amp;BM194,金币产出!$CA$6:$CA$1005,"&lt;="&amp;BM195)*$BE$4*BN195/500)*500</f>
        <v>8882500</v>
      </c>
      <c r="BP195" s="18">
        <f t="shared" si="155"/>
        <v>1</v>
      </c>
      <c r="BQ195" s="18">
        <f t="shared" si="156"/>
        <v>8882.5</v>
      </c>
      <c r="CA195" s="14">
        <v>190</v>
      </c>
      <c r="CB195" s="14">
        <f>节奏规划!J184</f>
        <v>5.0000000000000001E-3</v>
      </c>
      <c r="CC195" s="23">
        <v>1</v>
      </c>
      <c r="CD195" s="18">
        <f>INDEX($AX$6:$AX$1005,MATCH(金币产出!CA195,$AR$6:$AR$1005,1))</f>
        <v>484520400.00000012</v>
      </c>
      <c r="CE195" s="18">
        <f t="shared" si="139"/>
        <v>1938081500</v>
      </c>
      <c r="CF195" s="18">
        <f t="shared" si="140"/>
        <v>3391643</v>
      </c>
      <c r="CG195" s="18">
        <f t="shared" si="141"/>
        <v>1938082</v>
      </c>
      <c r="CH195" s="18">
        <f t="shared" si="142"/>
        <v>2422602</v>
      </c>
      <c r="CI195" s="18">
        <f t="shared" si="143"/>
        <v>969041</v>
      </c>
      <c r="CJ195" s="18">
        <f t="shared" si="144"/>
        <v>969041</v>
      </c>
      <c r="CK195" s="18">
        <f t="shared" si="145"/>
        <v>1453561</v>
      </c>
      <c r="CL195" s="18">
        <f t="shared" si="146"/>
        <v>484520</v>
      </c>
      <c r="CM195" s="18">
        <f t="shared" si="147"/>
        <v>1453561</v>
      </c>
      <c r="CN195" s="18">
        <f t="shared" si="148"/>
        <v>13082051</v>
      </c>
      <c r="CP195" s="18">
        <f t="shared" si="149"/>
        <v>58142440</v>
      </c>
      <c r="CQ195" s="18">
        <f t="shared" si="150"/>
        <v>2</v>
      </c>
      <c r="CR195" s="18">
        <f t="shared" si="151"/>
        <v>58.14</v>
      </c>
      <c r="DH195" s="14">
        <v>190</v>
      </c>
      <c r="DI195" s="14">
        <f t="shared" si="152"/>
        <v>3523785</v>
      </c>
      <c r="DJ195" s="18">
        <f t="shared" si="153"/>
        <v>1</v>
      </c>
      <c r="DK195" s="18">
        <f t="shared" si="154"/>
        <v>3523.79</v>
      </c>
    </row>
    <row r="196" spans="44:115" ht="16.5" x14ac:dyDescent="0.2">
      <c r="AR196" s="14">
        <v>191</v>
      </c>
      <c r="AS196" s="14">
        <f t="shared" si="133"/>
        <v>190</v>
      </c>
      <c r="AT196" s="18">
        <f t="shared" si="135"/>
        <v>112157.50000000001</v>
      </c>
      <c r="AU196" s="18">
        <f t="shared" si="134"/>
        <v>200</v>
      </c>
      <c r="AV196" s="18">
        <f t="shared" si="136"/>
        <v>143250</v>
      </c>
      <c r="AW196" s="18">
        <f t="shared" si="137"/>
        <v>115266.75</v>
      </c>
      <c r="AX196" s="18">
        <f t="shared" si="138"/>
        <v>497952360</v>
      </c>
      <c r="BM196" s="14">
        <v>950</v>
      </c>
      <c r="BN196" s="22">
        <v>1</v>
      </c>
      <c r="BO196" s="18">
        <f>INT(SUMIFS($CI$6:$CI$1005,金币产出!$CA$6:$CA$1005,"&gt;"&amp;BM195,金币产出!$CA$6:$CA$1005,"&lt;="&amp;BM196)*$BE$4*BN196/500)*500</f>
        <v>8918500</v>
      </c>
      <c r="BP196" s="18">
        <f t="shared" si="155"/>
        <v>1</v>
      </c>
      <c r="BQ196" s="18">
        <f t="shared" si="156"/>
        <v>8918.5</v>
      </c>
      <c r="CA196" s="14">
        <v>191</v>
      </c>
      <c r="CB196" s="14">
        <f>节奏规划!J185</f>
        <v>5.0000000000000001E-3</v>
      </c>
      <c r="CC196" s="23">
        <v>1</v>
      </c>
      <c r="CD196" s="18">
        <f>INDEX($AX$6:$AX$1005,MATCH(金币产出!CA196,$AR$6:$AR$1005,1))</f>
        <v>497952360</v>
      </c>
      <c r="CE196" s="18">
        <f t="shared" si="139"/>
        <v>1991809000</v>
      </c>
      <c r="CF196" s="18">
        <f t="shared" si="140"/>
        <v>3485666</v>
      </c>
      <c r="CG196" s="18">
        <f t="shared" si="141"/>
        <v>1991809</v>
      </c>
      <c r="CH196" s="18">
        <f t="shared" si="142"/>
        <v>2489761</v>
      </c>
      <c r="CI196" s="18">
        <f t="shared" si="143"/>
        <v>995905</v>
      </c>
      <c r="CJ196" s="18">
        <f t="shared" si="144"/>
        <v>995905</v>
      </c>
      <c r="CK196" s="18">
        <f t="shared" si="145"/>
        <v>1493857</v>
      </c>
      <c r="CL196" s="18">
        <f t="shared" si="146"/>
        <v>497952</v>
      </c>
      <c r="CM196" s="18">
        <f t="shared" si="147"/>
        <v>1493857</v>
      </c>
      <c r="CN196" s="18">
        <f t="shared" si="148"/>
        <v>13444712</v>
      </c>
      <c r="CP196" s="18">
        <f t="shared" si="149"/>
        <v>59754280</v>
      </c>
      <c r="CQ196" s="18">
        <f t="shared" si="150"/>
        <v>2</v>
      </c>
      <c r="CR196" s="18">
        <f t="shared" si="151"/>
        <v>59.75</v>
      </c>
      <c r="DH196" s="14">
        <v>191</v>
      </c>
      <c r="DI196" s="14">
        <f t="shared" si="152"/>
        <v>3621470</v>
      </c>
      <c r="DJ196" s="18">
        <f t="shared" si="153"/>
        <v>1</v>
      </c>
      <c r="DK196" s="18">
        <f t="shared" si="154"/>
        <v>3621.47</v>
      </c>
    </row>
    <row r="197" spans="44:115" ht="16.5" x14ac:dyDescent="0.2">
      <c r="AR197" s="14">
        <v>192</v>
      </c>
      <c r="AS197" s="14">
        <f t="shared" si="133"/>
        <v>190</v>
      </c>
      <c r="AT197" s="18">
        <f t="shared" si="135"/>
        <v>112157.50000000001</v>
      </c>
      <c r="AU197" s="18">
        <f t="shared" si="134"/>
        <v>200</v>
      </c>
      <c r="AV197" s="18">
        <f t="shared" si="136"/>
        <v>143250</v>
      </c>
      <c r="AW197" s="18">
        <f t="shared" si="137"/>
        <v>118376</v>
      </c>
      <c r="AX197" s="18">
        <f t="shared" si="138"/>
        <v>511384320</v>
      </c>
      <c r="BM197" s="14">
        <v>955</v>
      </c>
      <c r="BN197" s="22">
        <v>1</v>
      </c>
      <c r="BO197" s="18">
        <f>INT(SUMIFS($CI$6:$CI$1005,金币产出!$CA$6:$CA$1005,"&gt;"&amp;BM196,金币产出!$CA$6:$CA$1005,"&lt;="&amp;BM197)*$BE$4*BN197/500)*500</f>
        <v>8842000</v>
      </c>
      <c r="BP197" s="18">
        <f t="shared" si="155"/>
        <v>1</v>
      </c>
      <c r="BQ197" s="18">
        <f t="shared" si="156"/>
        <v>8842</v>
      </c>
      <c r="CA197" s="14">
        <v>192</v>
      </c>
      <c r="CB197" s="14">
        <f>节奏规划!J186</f>
        <v>5.0000000000000001E-3</v>
      </c>
      <c r="CC197" s="23">
        <v>1</v>
      </c>
      <c r="CD197" s="18">
        <f>INDEX($AX$6:$AX$1005,MATCH(金币产出!CA197,$AR$6:$AR$1005,1))</f>
        <v>511384320</v>
      </c>
      <c r="CE197" s="18">
        <f t="shared" si="139"/>
        <v>2045537000</v>
      </c>
      <c r="CF197" s="18">
        <f t="shared" si="140"/>
        <v>3579690</v>
      </c>
      <c r="CG197" s="18">
        <f t="shared" si="141"/>
        <v>2045537</v>
      </c>
      <c r="CH197" s="18">
        <f t="shared" si="142"/>
        <v>2556921</v>
      </c>
      <c r="CI197" s="18">
        <f t="shared" si="143"/>
        <v>1022769</v>
      </c>
      <c r="CJ197" s="18">
        <f t="shared" si="144"/>
        <v>1022769</v>
      </c>
      <c r="CK197" s="18">
        <f t="shared" si="145"/>
        <v>1534153</v>
      </c>
      <c r="CL197" s="18">
        <f t="shared" si="146"/>
        <v>511384</v>
      </c>
      <c r="CM197" s="18">
        <f t="shared" si="147"/>
        <v>1534153</v>
      </c>
      <c r="CN197" s="18">
        <f t="shared" si="148"/>
        <v>13807376</v>
      </c>
      <c r="CP197" s="18">
        <f t="shared" si="149"/>
        <v>61366120</v>
      </c>
      <c r="CQ197" s="18">
        <f t="shared" si="150"/>
        <v>2</v>
      </c>
      <c r="CR197" s="18">
        <f t="shared" si="151"/>
        <v>61.37</v>
      </c>
      <c r="DH197" s="14">
        <v>192</v>
      </c>
      <c r="DI197" s="14">
        <f t="shared" si="152"/>
        <v>3719158</v>
      </c>
      <c r="DJ197" s="18">
        <f t="shared" si="153"/>
        <v>1</v>
      </c>
      <c r="DK197" s="18">
        <f t="shared" si="154"/>
        <v>3719.16</v>
      </c>
    </row>
    <row r="198" spans="44:115" ht="16.5" x14ac:dyDescent="0.2">
      <c r="AR198" s="14">
        <v>193</v>
      </c>
      <c r="AS198" s="14">
        <f t="shared" ref="AS198:AS261" si="157">VLOOKUP(AR198,$A$7:$A$90,1)</f>
        <v>190</v>
      </c>
      <c r="AT198" s="18">
        <f t="shared" si="135"/>
        <v>112157.50000000001</v>
      </c>
      <c r="AU198" s="18">
        <f t="shared" ref="AU198:AU261" si="158">INDEX($A$7:$A$90,MATCH(AR198,$A$7:$A$90,1)+1)</f>
        <v>200</v>
      </c>
      <c r="AV198" s="18">
        <f t="shared" si="136"/>
        <v>143250</v>
      </c>
      <c r="AW198" s="18">
        <f t="shared" si="137"/>
        <v>121485.25</v>
      </c>
      <c r="AX198" s="18">
        <f t="shared" si="138"/>
        <v>524816280</v>
      </c>
      <c r="BM198" s="14">
        <v>960</v>
      </c>
      <c r="BN198" s="22">
        <v>1</v>
      </c>
      <c r="BO198" s="18">
        <f>INT(SUMIFS($CI$6:$CI$1005,金币产出!$CA$6:$CA$1005,"&gt;"&amp;BM197,金币产出!$CA$6:$CA$1005,"&lt;="&amp;BM198)*$BE$4*BN198/500)*500</f>
        <v>8914500</v>
      </c>
      <c r="BP198" s="18">
        <f t="shared" si="155"/>
        <v>1</v>
      </c>
      <c r="BQ198" s="18">
        <f t="shared" si="156"/>
        <v>8914.5</v>
      </c>
      <c r="CA198" s="14">
        <v>193</v>
      </c>
      <c r="CB198" s="14">
        <f>节奏规划!J187</f>
        <v>5.0000000000000001E-3</v>
      </c>
      <c r="CC198" s="23">
        <v>1</v>
      </c>
      <c r="CD198" s="18">
        <f>INDEX($AX$6:$AX$1005,MATCH(金币产出!CA198,$AR$6:$AR$1005,1))</f>
        <v>524816280</v>
      </c>
      <c r="CE198" s="18">
        <f t="shared" si="139"/>
        <v>2099265000</v>
      </c>
      <c r="CF198" s="18">
        <f t="shared" si="140"/>
        <v>3673714</v>
      </c>
      <c r="CG198" s="18">
        <f t="shared" si="141"/>
        <v>2099265</v>
      </c>
      <c r="CH198" s="18">
        <f t="shared" si="142"/>
        <v>2624081</v>
      </c>
      <c r="CI198" s="18">
        <f t="shared" si="143"/>
        <v>1049633</v>
      </c>
      <c r="CJ198" s="18">
        <f t="shared" si="144"/>
        <v>1049633</v>
      </c>
      <c r="CK198" s="18">
        <f t="shared" si="145"/>
        <v>1574449</v>
      </c>
      <c r="CL198" s="18">
        <f t="shared" si="146"/>
        <v>524816</v>
      </c>
      <c r="CM198" s="18">
        <f t="shared" si="147"/>
        <v>1574449</v>
      </c>
      <c r="CN198" s="18">
        <f t="shared" si="148"/>
        <v>14170040</v>
      </c>
      <c r="CP198" s="18">
        <f t="shared" si="149"/>
        <v>62977960</v>
      </c>
      <c r="CQ198" s="18">
        <f t="shared" si="150"/>
        <v>2</v>
      </c>
      <c r="CR198" s="18">
        <f t="shared" si="151"/>
        <v>62.98</v>
      </c>
      <c r="DH198" s="14">
        <v>193</v>
      </c>
      <c r="DI198" s="14">
        <f t="shared" si="152"/>
        <v>3816845</v>
      </c>
      <c r="DJ198" s="18">
        <f t="shared" si="153"/>
        <v>1</v>
      </c>
      <c r="DK198" s="18">
        <f t="shared" si="154"/>
        <v>3816.85</v>
      </c>
    </row>
    <row r="199" spans="44:115" ht="16.5" x14ac:dyDescent="0.2">
      <c r="AR199" s="14">
        <v>194</v>
      </c>
      <c r="AS199" s="14">
        <f t="shared" si="157"/>
        <v>190</v>
      </c>
      <c r="AT199" s="18">
        <f t="shared" ref="AT199:AT262" si="159">VLOOKUP(AS199,$A$7:$AJ$90,28)</f>
        <v>112157.50000000001</v>
      </c>
      <c r="AU199" s="18">
        <f t="shared" si="158"/>
        <v>200</v>
      </c>
      <c r="AV199" s="18">
        <f t="shared" ref="AV199:AV262" si="160">VLOOKUP(AU199,$A$7:$AJ$90,28)</f>
        <v>143250</v>
      </c>
      <c r="AW199" s="18">
        <f t="shared" ref="AW199:AW262" si="161">(AT199*(AU199-AR199)+AV199*(AR199-AS199))/(AU199-AS199)</f>
        <v>124594.5</v>
      </c>
      <c r="AX199" s="18">
        <f t="shared" ref="AX199:AX262" si="162">AW199*AX$4</f>
        <v>538248240</v>
      </c>
      <c r="BM199" s="14">
        <v>965</v>
      </c>
      <c r="BN199" s="22">
        <v>1</v>
      </c>
      <c r="BO199" s="18">
        <f>INT(SUMIFS($CI$6:$CI$1005,金币产出!$CA$6:$CA$1005,"&gt;"&amp;BM198,金币产出!$CA$6:$CA$1005,"&lt;="&amp;BM199)*$BE$4*BN199/500)*500</f>
        <v>8987500</v>
      </c>
      <c r="BP199" s="18">
        <f t="shared" si="155"/>
        <v>1</v>
      </c>
      <c r="BQ199" s="18">
        <f t="shared" si="156"/>
        <v>8987.5</v>
      </c>
      <c r="CA199" s="14">
        <v>194</v>
      </c>
      <c r="CB199" s="14">
        <f>节奏规划!J188</f>
        <v>5.0000000000000001E-3</v>
      </c>
      <c r="CC199" s="23">
        <v>1</v>
      </c>
      <c r="CD199" s="18">
        <f>INDEX($AX$6:$AX$1005,MATCH(金币产出!CA199,$AR$6:$AR$1005,1))</f>
        <v>538248240</v>
      </c>
      <c r="CE199" s="18">
        <f t="shared" ref="CE199:CE262" si="163">INT(CD199/$BB$4*$BA$4/500)*500</f>
        <v>2152992500</v>
      </c>
      <c r="CF199" s="18">
        <f t="shared" ref="CF199:CF262" si="164">ROUND($CE199*BB$4*$CB199,0)</f>
        <v>3767737</v>
      </c>
      <c r="CG199" s="18">
        <f t="shared" ref="CG199:CG262" si="165">ROUND($CE199*BC$4*$CB199,0)</f>
        <v>2152993</v>
      </c>
      <c r="CH199" s="18">
        <f t="shared" ref="CH199:CH262" si="166">ROUND($CE199*BD$4*$CB199,0)</f>
        <v>2691241</v>
      </c>
      <c r="CI199" s="18">
        <f t="shared" ref="CI199:CI262" si="167">ROUND($CE199*BE$4*$CB199,0)</f>
        <v>1076496</v>
      </c>
      <c r="CJ199" s="18">
        <f t="shared" ref="CJ199:CJ262" si="168">ROUND($CE199*BF$4*$CB199,0)</f>
        <v>1076496</v>
      </c>
      <c r="CK199" s="18">
        <f t="shared" ref="CK199:CK262" si="169">ROUND($CE199*BG$4*$CB199,0)</f>
        <v>1614744</v>
      </c>
      <c r="CL199" s="18">
        <f t="shared" ref="CL199:CL262" si="170">ROUND($CE199*BH$4*$CB199,0)</f>
        <v>538248</v>
      </c>
      <c r="CM199" s="18">
        <f t="shared" ref="CM199:CM262" si="171">ROUND($CE199*BI$4*$CB199,0)</f>
        <v>1614744</v>
      </c>
      <c r="CN199" s="18">
        <f t="shared" ref="CN199:CN262" si="172">SUMIF($CF$3:$CM$3,"&lt;="&amp;CA199,CF199:CM199)</f>
        <v>14532699</v>
      </c>
      <c r="CP199" s="18">
        <f t="shared" ref="CP199:CP262" si="173">INT(CM199/CB199/CP$3)</f>
        <v>64589760</v>
      </c>
      <c r="CQ199" s="18">
        <f t="shared" ref="CQ199:CQ262" si="174">INT(LOG(CP199/10,1000))</f>
        <v>2</v>
      </c>
      <c r="CR199" s="18">
        <f t="shared" ref="CR199:CR262" si="175">ROUND(CP199/1000^CQ199,2)</f>
        <v>64.59</v>
      </c>
      <c r="DH199" s="14">
        <v>194</v>
      </c>
      <c r="DI199" s="14">
        <f t="shared" ref="DI199:DI262" si="176">INT(CG199/CB199*$DC$3)</f>
        <v>3914532</v>
      </c>
      <c r="DJ199" s="18">
        <f t="shared" ref="DJ199:DJ262" si="177">INT(LOG(DI199/10,1000))</f>
        <v>1</v>
      </c>
      <c r="DK199" s="18">
        <f t="shared" ref="DK199:DK262" si="178">ROUND(DI199/1000^DJ199,2)</f>
        <v>3914.53</v>
      </c>
    </row>
    <row r="200" spans="44:115" ht="16.5" x14ac:dyDescent="0.2">
      <c r="AR200" s="14">
        <v>195</v>
      </c>
      <c r="AS200" s="14">
        <f t="shared" si="157"/>
        <v>190</v>
      </c>
      <c r="AT200" s="18">
        <f t="shared" si="159"/>
        <v>112157.50000000001</v>
      </c>
      <c r="AU200" s="18">
        <f t="shared" si="158"/>
        <v>200</v>
      </c>
      <c r="AV200" s="18">
        <f t="shared" si="160"/>
        <v>143250</v>
      </c>
      <c r="AW200" s="18">
        <f t="shared" si="161"/>
        <v>127703.75</v>
      </c>
      <c r="AX200" s="18">
        <f t="shared" si="162"/>
        <v>551680200</v>
      </c>
      <c r="BM200" s="14">
        <v>970</v>
      </c>
      <c r="BN200" s="22">
        <v>1</v>
      </c>
      <c r="BO200" s="18">
        <f>INT(SUMIFS($CI$6:$CI$1005,金币产出!$CA$6:$CA$1005,"&gt;"&amp;BM199,金币产出!$CA$6:$CA$1005,"&lt;="&amp;BM200)*$BE$4*BN200/500)*500</f>
        <v>9023500</v>
      </c>
      <c r="BP200" s="18">
        <f t="shared" ref="BP200:BP206" si="179">INT(LOG(BO200/10,1000))</f>
        <v>1</v>
      </c>
      <c r="BQ200" s="18">
        <f t="shared" ref="BQ200:BQ206" si="180">ROUND(BO200/1000^BP200,3)</f>
        <v>9023.5</v>
      </c>
      <c r="CA200" s="14">
        <v>195</v>
      </c>
      <c r="CB200" s="14">
        <f>节奏规划!J189</f>
        <v>5.0000000000000001E-3</v>
      </c>
      <c r="CC200" s="23">
        <v>1</v>
      </c>
      <c r="CD200" s="18">
        <f>INDEX($AX$6:$AX$1005,MATCH(金币产出!CA200,$AR$6:$AR$1005,1))</f>
        <v>551680200</v>
      </c>
      <c r="CE200" s="18">
        <f t="shared" si="163"/>
        <v>2206720500</v>
      </c>
      <c r="CF200" s="18">
        <f t="shared" si="164"/>
        <v>3861761</v>
      </c>
      <c r="CG200" s="18">
        <f t="shared" si="165"/>
        <v>2206721</v>
      </c>
      <c r="CH200" s="18">
        <f t="shared" si="166"/>
        <v>2758401</v>
      </c>
      <c r="CI200" s="18">
        <f t="shared" si="167"/>
        <v>1103360</v>
      </c>
      <c r="CJ200" s="18">
        <f t="shared" si="168"/>
        <v>1103360</v>
      </c>
      <c r="CK200" s="18">
        <f t="shared" si="169"/>
        <v>1655040</v>
      </c>
      <c r="CL200" s="18">
        <f t="shared" si="170"/>
        <v>551680</v>
      </c>
      <c r="CM200" s="18">
        <f t="shared" si="171"/>
        <v>1655040</v>
      </c>
      <c r="CN200" s="18">
        <f t="shared" si="172"/>
        <v>14895363</v>
      </c>
      <c r="CP200" s="18">
        <f t="shared" si="173"/>
        <v>66201600</v>
      </c>
      <c r="CQ200" s="18">
        <f t="shared" si="174"/>
        <v>2</v>
      </c>
      <c r="CR200" s="18">
        <f t="shared" si="175"/>
        <v>66.2</v>
      </c>
      <c r="DH200" s="14">
        <v>195</v>
      </c>
      <c r="DI200" s="14">
        <f t="shared" si="176"/>
        <v>4012220</v>
      </c>
      <c r="DJ200" s="18">
        <f t="shared" si="177"/>
        <v>1</v>
      </c>
      <c r="DK200" s="18">
        <f t="shared" si="178"/>
        <v>4012.22</v>
      </c>
    </row>
    <row r="201" spans="44:115" ht="16.5" x14ac:dyDescent="0.2">
      <c r="AR201" s="14">
        <v>196</v>
      </c>
      <c r="AS201" s="14">
        <f t="shared" si="157"/>
        <v>190</v>
      </c>
      <c r="AT201" s="18">
        <f t="shared" si="159"/>
        <v>112157.50000000001</v>
      </c>
      <c r="AU201" s="18">
        <f t="shared" si="158"/>
        <v>200</v>
      </c>
      <c r="AV201" s="18">
        <f t="shared" si="160"/>
        <v>143250</v>
      </c>
      <c r="AW201" s="18">
        <f t="shared" si="161"/>
        <v>130813</v>
      </c>
      <c r="AX201" s="18">
        <f t="shared" si="162"/>
        <v>565112160</v>
      </c>
      <c r="BM201" s="14">
        <v>975</v>
      </c>
      <c r="BN201" s="22">
        <v>1</v>
      </c>
      <c r="BO201" s="18">
        <f>INT(SUMIFS($CI$6:$CI$1005,金币产出!$CA$6:$CA$1005,"&gt;"&amp;BM200,金币产出!$CA$6:$CA$1005,"&lt;="&amp;BM201)*$BE$4*BN201/500)*500</f>
        <v>8964500</v>
      </c>
      <c r="BP201" s="18">
        <f t="shared" si="179"/>
        <v>1</v>
      </c>
      <c r="BQ201" s="18">
        <f t="shared" si="180"/>
        <v>8964.5</v>
      </c>
      <c r="CA201" s="14">
        <v>196</v>
      </c>
      <c r="CB201" s="14">
        <f>节奏规划!J190</f>
        <v>5.0000000000000001E-3</v>
      </c>
      <c r="CC201" s="23">
        <v>1</v>
      </c>
      <c r="CD201" s="18">
        <f>INDEX($AX$6:$AX$1005,MATCH(金币产出!CA201,$AR$6:$AR$1005,1))</f>
        <v>565112160</v>
      </c>
      <c r="CE201" s="18">
        <f t="shared" si="163"/>
        <v>2260448500</v>
      </c>
      <c r="CF201" s="18">
        <f t="shared" si="164"/>
        <v>3955785</v>
      </c>
      <c r="CG201" s="18">
        <f t="shared" si="165"/>
        <v>2260449</v>
      </c>
      <c r="CH201" s="18">
        <f t="shared" si="166"/>
        <v>2825561</v>
      </c>
      <c r="CI201" s="18">
        <f t="shared" si="167"/>
        <v>1130224</v>
      </c>
      <c r="CJ201" s="18">
        <f t="shared" si="168"/>
        <v>1130224</v>
      </c>
      <c r="CK201" s="18">
        <f t="shared" si="169"/>
        <v>1695336</v>
      </c>
      <c r="CL201" s="18">
        <f t="shared" si="170"/>
        <v>565112</v>
      </c>
      <c r="CM201" s="18">
        <f t="shared" si="171"/>
        <v>1695336</v>
      </c>
      <c r="CN201" s="18">
        <f t="shared" si="172"/>
        <v>15258027</v>
      </c>
      <c r="CP201" s="18">
        <f t="shared" si="173"/>
        <v>67813440</v>
      </c>
      <c r="CQ201" s="18">
        <f t="shared" si="174"/>
        <v>2</v>
      </c>
      <c r="CR201" s="18">
        <f t="shared" si="175"/>
        <v>67.81</v>
      </c>
      <c r="DH201" s="14">
        <v>196</v>
      </c>
      <c r="DI201" s="14">
        <f t="shared" si="176"/>
        <v>4109907</v>
      </c>
      <c r="DJ201" s="18">
        <f t="shared" si="177"/>
        <v>1</v>
      </c>
      <c r="DK201" s="18">
        <f t="shared" si="178"/>
        <v>4109.91</v>
      </c>
    </row>
    <row r="202" spans="44:115" ht="16.5" x14ac:dyDescent="0.2">
      <c r="AR202" s="14">
        <v>197</v>
      </c>
      <c r="AS202" s="14">
        <f t="shared" si="157"/>
        <v>190</v>
      </c>
      <c r="AT202" s="18">
        <f t="shared" si="159"/>
        <v>112157.50000000001</v>
      </c>
      <c r="AU202" s="18">
        <f t="shared" si="158"/>
        <v>200</v>
      </c>
      <c r="AV202" s="18">
        <f t="shared" si="160"/>
        <v>143250</v>
      </c>
      <c r="AW202" s="18">
        <f t="shared" si="161"/>
        <v>133922.25</v>
      </c>
      <c r="AX202" s="18">
        <f t="shared" si="162"/>
        <v>578544120</v>
      </c>
      <c r="BM202" s="14">
        <v>980</v>
      </c>
      <c r="BN202" s="22">
        <v>1</v>
      </c>
      <c r="BO202" s="18">
        <f>INT(SUMIFS($CI$6:$CI$1005,金币产出!$CA$6:$CA$1005,"&gt;"&amp;BM201,金币产出!$CA$6:$CA$1005,"&lt;="&amp;BM202)*$BE$4*BN202/500)*500</f>
        <v>9064500</v>
      </c>
      <c r="BP202" s="18">
        <f t="shared" si="179"/>
        <v>1</v>
      </c>
      <c r="BQ202" s="18">
        <f t="shared" si="180"/>
        <v>9064.5</v>
      </c>
      <c r="CA202" s="14">
        <v>197</v>
      </c>
      <c r="CB202" s="14">
        <f>节奏规划!J191</f>
        <v>5.0000000000000001E-3</v>
      </c>
      <c r="CC202" s="23">
        <v>1</v>
      </c>
      <c r="CD202" s="18">
        <f>INDEX($AX$6:$AX$1005,MATCH(金币产出!CA202,$AR$6:$AR$1005,1))</f>
        <v>578544120</v>
      </c>
      <c r="CE202" s="18">
        <f t="shared" si="163"/>
        <v>2314176000</v>
      </c>
      <c r="CF202" s="18">
        <f t="shared" si="164"/>
        <v>4049808</v>
      </c>
      <c r="CG202" s="18">
        <f t="shared" si="165"/>
        <v>2314176</v>
      </c>
      <c r="CH202" s="18">
        <f t="shared" si="166"/>
        <v>2892720</v>
      </c>
      <c r="CI202" s="18">
        <f t="shared" si="167"/>
        <v>1157088</v>
      </c>
      <c r="CJ202" s="18">
        <f t="shared" si="168"/>
        <v>1157088</v>
      </c>
      <c r="CK202" s="18">
        <f t="shared" si="169"/>
        <v>1735632</v>
      </c>
      <c r="CL202" s="18">
        <f t="shared" si="170"/>
        <v>578544</v>
      </c>
      <c r="CM202" s="18">
        <f t="shared" si="171"/>
        <v>1735632</v>
      </c>
      <c r="CN202" s="18">
        <f t="shared" si="172"/>
        <v>15620688</v>
      </c>
      <c r="CP202" s="18">
        <f t="shared" si="173"/>
        <v>69425280</v>
      </c>
      <c r="CQ202" s="18">
        <f t="shared" si="174"/>
        <v>2</v>
      </c>
      <c r="CR202" s="18">
        <f t="shared" si="175"/>
        <v>69.430000000000007</v>
      </c>
      <c r="DH202" s="14">
        <v>197</v>
      </c>
      <c r="DI202" s="14">
        <f t="shared" si="176"/>
        <v>4207592</v>
      </c>
      <c r="DJ202" s="18">
        <f t="shared" si="177"/>
        <v>1</v>
      </c>
      <c r="DK202" s="18">
        <f t="shared" si="178"/>
        <v>4207.59</v>
      </c>
    </row>
    <row r="203" spans="44:115" ht="16.5" x14ac:dyDescent="0.2">
      <c r="AR203" s="14">
        <v>198</v>
      </c>
      <c r="AS203" s="14">
        <f t="shared" si="157"/>
        <v>190</v>
      </c>
      <c r="AT203" s="18">
        <f t="shared" si="159"/>
        <v>112157.50000000001</v>
      </c>
      <c r="AU203" s="18">
        <f t="shared" si="158"/>
        <v>200</v>
      </c>
      <c r="AV203" s="18">
        <f t="shared" si="160"/>
        <v>143250</v>
      </c>
      <c r="AW203" s="18">
        <f t="shared" si="161"/>
        <v>137031.5</v>
      </c>
      <c r="AX203" s="18">
        <f t="shared" si="162"/>
        <v>591976080</v>
      </c>
      <c r="BM203" s="14">
        <v>985</v>
      </c>
      <c r="BN203" s="22">
        <v>1</v>
      </c>
      <c r="BO203" s="18">
        <f>INT(SUMIFS($CI$6:$CI$1005,金币产出!$CA$6:$CA$1005,"&gt;"&amp;BM202,金币产出!$CA$6:$CA$1005,"&lt;="&amp;BM203)*$BE$4*BN203/500)*500</f>
        <v>9182500</v>
      </c>
      <c r="BP203" s="18">
        <f t="shared" si="179"/>
        <v>1</v>
      </c>
      <c r="BQ203" s="18">
        <f t="shared" si="180"/>
        <v>9182.5</v>
      </c>
      <c r="CA203" s="14">
        <v>198</v>
      </c>
      <c r="CB203" s="14">
        <f>节奏规划!J192</f>
        <v>5.0000000000000001E-3</v>
      </c>
      <c r="CC203" s="23">
        <v>1</v>
      </c>
      <c r="CD203" s="18">
        <f>INDEX($AX$6:$AX$1005,MATCH(金币产出!CA203,$AR$6:$AR$1005,1))</f>
        <v>591976080</v>
      </c>
      <c r="CE203" s="18">
        <f t="shared" si="163"/>
        <v>2367904000</v>
      </c>
      <c r="CF203" s="18">
        <f t="shared" si="164"/>
        <v>4143832</v>
      </c>
      <c r="CG203" s="18">
        <f t="shared" si="165"/>
        <v>2367904</v>
      </c>
      <c r="CH203" s="18">
        <f t="shared" si="166"/>
        <v>2959880</v>
      </c>
      <c r="CI203" s="18">
        <f t="shared" si="167"/>
        <v>1183952</v>
      </c>
      <c r="CJ203" s="18">
        <f t="shared" si="168"/>
        <v>1183952</v>
      </c>
      <c r="CK203" s="18">
        <f t="shared" si="169"/>
        <v>1775928</v>
      </c>
      <c r="CL203" s="18">
        <f t="shared" si="170"/>
        <v>591976</v>
      </c>
      <c r="CM203" s="18">
        <f t="shared" si="171"/>
        <v>1775928</v>
      </c>
      <c r="CN203" s="18">
        <f t="shared" si="172"/>
        <v>15983352</v>
      </c>
      <c r="CP203" s="18">
        <f t="shared" si="173"/>
        <v>71037120</v>
      </c>
      <c r="CQ203" s="18">
        <f t="shared" si="174"/>
        <v>2</v>
      </c>
      <c r="CR203" s="18">
        <f t="shared" si="175"/>
        <v>71.040000000000006</v>
      </c>
      <c r="DH203" s="14">
        <v>198</v>
      </c>
      <c r="DI203" s="14">
        <f t="shared" si="176"/>
        <v>4305280</v>
      </c>
      <c r="DJ203" s="18">
        <f t="shared" si="177"/>
        <v>1</v>
      </c>
      <c r="DK203" s="18">
        <f t="shared" si="178"/>
        <v>4305.28</v>
      </c>
    </row>
    <row r="204" spans="44:115" ht="16.5" x14ac:dyDescent="0.2">
      <c r="AR204" s="14">
        <v>199</v>
      </c>
      <c r="AS204" s="14">
        <f t="shared" si="157"/>
        <v>190</v>
      </c>
      <c r="AT204" s="18">
        <f t="shared" si="159"/>
        <v>112157.50000000001</v>
      </c>
      <c r="AU204" s="18">
        <f t="shared" si="158"/>
        <v>200</v>
      </c>
      <c r="AV204" s="18">
        <f t="shared" si="160"/>
        <v>143250</v>
      </c>
      <c r="AW204" s="18">
        <f t="shared" si="161"/>
        <v>140140.75</v>
      </c>
      <c r="AX204" s="18">
        <f t="shared" si="162"/>
        <v>605408040</v>
      </c>
      <c r="BM204" s="14">
        <v>990</v>
      </c>
      <c r="BN204" s="22">
        <v>1</v>
      </c>
      <c r="BO204" s="18">
        <f>INT(SUMIFS($CI$6:$CI$1005,金币产出!$CA$6:$CA$1005,"&gt;"&amp;BM203,金币产出!$CA$6:$CA$1005,"&lt;="&amp;BM204)*$BE$4*BN204/500)*500</f>
        <v>9275000</v>
      </c>
      <c r="BP204" s="18">
        <f t="shared" si="179"/>
        <v>1</v>
      </c>
      <c r="BQ204" s="18">
        <f t="shared" si="180"/>
        <v>9275</v>
      </c>
      <c r="CA204" s="14">
        <v>199</v>
      </c>
      <c r="CB204" s="14">
        <f>节奏规划!J193</f>
        <v>5.0000000000000001E-3</v>
      </c>
      <c r="CC204" s="23">
        <v>1</v>
      </c>
      <c r="CD204" s="18">
        <f>INDEX($AX$6:$AX$1005,MATCH(金币产出!CA204,$AR$6:$AR$1005,1))</f>
        <v>605408040</v>
      </c>
      <c r="CE204" s="18">
        <f t="shared" si="163"/>
        <v>2421632000</v>
      </c>
      <c r="CF204" s="18">
        <f t="shared" si="164"/>
        <v>4237856</v>
      </c>
      <c r="CG204" s="18">
        <f t="shared" si="165"/>
        <v>2421632</v>
      </c>
      <c r="CH204" s="18">
        <f t="shared" si="166"/>
        <v>3027040</v>
      </c>
      <c r="CI204" s="18">
        <f t="shared" si="167"/>
        <v>1210816</v>
      </c>
      <c r="CJ204" s="18">
        <f t="shared" si="168"/>
        <v>1210816</v>
      </c>
      <c r="CK204" s="18">
        <f t="shared" si="169"/>
        <v>1816224</v>
      </c>
      <c r="CL204" s="18">
        <f t="shared" si="170"/>
        <v>605408</v>
      </c>
      <c r="CM204" s="18">
        <f t="shared" si="171"/>
        <v>1816224</v>
      </c>
      <c r="CN204" s="18">
        <f t="shared" si="172"/>
        <v>16346016</v>
      </c>
      <c r="CP204" s="18">
        <f t="shared" si="173"/>
        <v>72648960</v>
      </c>
      <c r="CQ204" s="18">
        <f t="shared" si="174"/>
        <v>2</v>
      </c>
      <c r="CR204" s="18">
        <f t="shared" si="175"/>
        <v>72.650000000000006</v>
      </c>
      <c r="DH204" s="14">
        <v>199</v>
      </c>
      <c r="DI204" s="14">
        <f t="shared" si="176"/>
        <v>4402967</v>
      </c>
      <c r="DJ204" s="18">
        <f t="shared" si="177"/>
        <v>1</v>
      </c>
      <c r="DK204" s="18">
        <f t="shared" si="178"/>
        <v>4402.97</v>
      </c>
    </row>
    <row r="205" spans="44:115" ht="16.5" x14ac:dyDescent="0.2">
      <c r="AR205" s="14">
        <v>200</v>
      </c>
      <c r="AS205" s="14">
        <f t="shared" si="157"/>
        <v>200</v>
      </c>
      <c r="AT205" s="18">
        <f t="shared" si="159"/>
        <v>143250</v>
      </c>
      <c r="AU205" s="18">
        <f t="shared" si="158"/>
        <v>210</v>
      </c>
      <c r="AV205" s="18">
        <f t="shared" si="160"/>
        <v>171900</v>
      </c>
      <c r="AW205" s="18">
        <f t="shared" si="161"/>
        <v>143250</v>
      </c>
      <c r="AX205" s="18">
        <f t="shared" si="162"/>
        <v>618840000</v>
      </c>
      <c r="BM205" s="14">
        <v>995</v>
      </c>
      <c r="BN205" s="22">
        <v>1</v>
      </c>
      <c r="BO205" s="18">
        <f>INT(SUMIFS($CI$6:$CI$1005,金币产出!$CA$6:$CA$1005,"&gt;"&amp;BM204,金币产出!$CA$6:$CA$1005,"&lt;="&amp;BM205)*$BE$4*BN205/500)*500</f>
        <v>9288000</v>
      </c>
      <c r="BP205" s="18">
        <f t="shared" si="179"/>
        <v>1</v>
      </c>
      <c r="BQ205" s="18">
        <f t="shared" si="180"/>
        <v>9288</v>
      </c>
      <c r="CA205" s="14">
        <v>200</v>
      </c>
      <c r="CB205" s="14">
        <f>节奏规划!J194</f>
        <v>5.0000000000000001E-3</v>
      </c>
      <c r="CC205" s="23">
        <v>1</v>
      </c>
      <c r="CD205" s="18">
        <f>INDEX($AX$6:$AX$1005,MATCH(金币产出!CA205,$AR$6:$AR$1005,1))</f>
        <v>618840000</v>
      </c>
      <c r="CE205" s="18">
        <f t="shared" si="163"/>
        <v>2475360000</v>
      </c>
      <c r="CF205" s="18">
        <f t="shared" si="164"/>
        <v>4331880</v>
      </c>
      <c r="CG205" s="18">
        <f t="shared" si="165"/>
        <v>2475360</v>
      </c>
      <c r="CH205" s="18">
        <f t="shared" si="166"/>
        <v>3094200</v>
      </c>
      <c r="CI205" s="18">
        <f t="shared" si="167"/>
        <v>1237680</v>
      </c>
      <c r="CJ205" s="18">
        <f t="shared" si="168"/>
        <v>1237680</v>
      </c>
      <c r="CK205" s="18">
        <f t="shared" si="169"/>
        <v>1856520</v>
      </c>
      <c r="CL205" s="18">
        <f t="shared" si="170"/>
        <v>618840</v>
      </c>
      <c r="CM205" s="18">
        <f t="shared" si="171"/>
        <v>1856520</v>
      </c>
      <c r="CN205" s="18">
        <f t="shared" si="172"/>
        <v>16708680</v>
      </c>
      <c r="CP205" s="18">
        <f t="shared" si="173"/>
        <v>74260800</v>
      </c>
      <c r="CQ205" s="18">
        <f t="shared" si="174"/>
        <v>2</v>
      </c>
      <c r="CR205" s="18">
        <f t="shared" si="175"/>
        <v>74.260000000000005</v>
      </c>
      <c r="DH205" s="14">
        <v>200</v>
      </c>
      <c r="DI205" s="14">
        <f t="shared" si="176"/>
        <v>4500654</v>
      </c>
      <c r="DJ205" s="18">
        <f t="shared" si="177"/>
        <v>1</v>
      </c>
      <c r="DK205" s="18">
        <f t="shared" si="178"/>
        <v>4500.6499999999996</v>
      </c>
    </row>
    <row r="206" spans="44:115" ht="16.5" x14ac:dyDescent="0.2">
      <c r="AR206" s="14">
        <v>201</v>
      </c>
      <c r="AS206" s="14">
        <f t="shared" si="157"/>
        <v>200</v>
      </c>
      <c r="AT206" s="18">
        <f t="shared" si="159"/>
        <v>143250</v>
      </c>
      <c r="AU206" s="18">
        <f t="shared" si="158"/>
        <v>210</v>
      </c>
      <c r="AV206" s="18">
        <f t="shared" si="160"/>
        <v>171900</v>
      </c>
      <c r="AW206" s="18">
        <f t="shared" si="161"/>
        <v>146115</v>
      </c>
      <c r="AX206" s="18">
        <f t="shared" si="162"/>
        <v>631216800</v>
      </c>
      <c r="BM206" s="14">
        <v>1000</v>
      </c>
      <c r="BN206" s="22">
        <v>1</v>
      </c>
      <c r="BO206" s="18">
        <f>INT(SUMIFS($CI$6:$CI$1005,金币产出!$CA$6:$CA$1005,"&gt;"&amp;BM205,金币产出!$CA$6:$CA$1005,"&lt;="&amp;BM206)*$BE$4*BN206/500)*500</f>
        <v>9473000</v>
      </c>
      <c r="BP206" s="18">
        <f t="shared" si="179"/>
        <v>1</v>
      </c>
      <c r="BQ206" s="18">
        <f t="shared" si="180"/>
        <v>9473</v>
      </c>
      <c r="CA206" s="14">
        <v>201</v>
      </c>
      <c r="CB206" s="14">
        <f>节奏规划!J195</f>
        <v>5.0000000000000001E-3</v>
      </c>
      <c r="CC206" s="23">
        <v>1</v>
      </c>
      <c r="CD206" s="18">
        <f>INDEX($AX$6:$AX$1005,MATCH(金币产出!CA206,$AR$6:$AR$1005,1))</f>
        <v>631216800</v>
      </c>
      <c r="CE206" s="18">
        <f t="shared" si="163"/>
        <v>2524867000</v>
      </c>
      <c r="CF206" s="18">
        <f t="shared" si="164"/>
        <v>4418517</v>
      </c>
      <c r="CG206" s="18">
        <f t="shared" si="165"/>
        <v>2524867</v>
      </c>
      <c r="CH206" s="18">
        <f t="shared" si="166"/>
        <v>3156084</v>
      </c>
      <c r="CI206" s="18">
        <f t="shared" si="167"/>
        <v>1262434</v>
      </c>
      <c r="CJ206" s="18">
        <f t="shared" si="168"/>
        <v>1262434</v>
      </c>
      <c r="CK206" s="18">
        <f t="shared" si="169"/>
        <v>1893650</v>
      </c>
      <c r="CL206" s="18">
        <f t="shared" si="170"/>
        <v>631217</v>
      </c>
      <c r="CM206" s="18">
        <f t="shared" si="171"/>
        <v>1893650</v>
      </c>
      <c r="CN206" s="18">
        <f t="shared" si="172"/>
        <v>17042853</v>
      </c>
      <c r="CP206" s="18">
        <f t="shared" si="173"/>
        <v>75746000</v>
      </c>
      <c r="CQ206" s="18">
        <f t="shared" si="174"/>
        <v>2</v>
      </c>
      <c r="CR206" s="18">
        <f t="shared" si="175"/>
        <v>75.75</v>
      </c>
      <c r="DH206" s="14">
        <v>201</v>
      </c>
      <c r="DI206" s="14">
        <f t="shared" si="176"/>
        <v>4590667</v>
      </c>
      <c r="DJ206" s="18">
        <f t="shared" si="177"/>
        <v>1</v>
      </c>
      <c r="DK206" s="18">
        <f t="shared" si="178"/>
        <v>4590.67</v>
      </c>
    </row>
    <row r="207" spans="44:115" ht="16.5" x14ac:dyDescent="0.2">
      <c r="AR207" s="14">
        <v>202</v>
      </c>
      <c r="AS207" s="14">
        <f t="shared" si="157"/>
        <v>200</v>
      </c>
      <c r="AT207" s="18">
        <f t="shared" si="159"/>
        <v>143250</v>
      </c>
      <c r="AU207" s="18">
        <f t="shared" si="158"/>
        <v>210</v>
      </c>
      <c r="AV207" s="18">
        <f t="shared" si="160"/>
        <v>171900</v>
      </c>
      <c r="AW207" s="18">
        <f t="shared" si="161"/>
        <v>148980</v>
      </c>
      <c r="AX207" s="18">
        <f t="shared" si="162"/>
        <v>643593600</v>
      </c>
      <c r="CA207" s="14">
        <v>202</v>
      </c>
      <c r="CB207" s="14">
        <f>节奏规划!J196</f>
        <v>5.0000000000000001E-3</v>
      </c>
      <c r="CC207" s="23">
        <v>1</v>
      </c>
      <c r="CD207" s="18">
        <f>INDEX($AX$6:$AX$1005,MATCH(金币产出!CA207,$AR$6:$AR$1005,1))</f>
        <v>643593600</v>
      </c>
      <c r="CE207" s="18">
        <f t="shared" si="163"/>
        <v>2574374000</v>
      </c>
      <c r="CF207" s="18">
        <f t="shared" si="164"/>
        <v>4505155</v>
      </c>
      <c r="CG207" s="18">
        <f t="shared" si="165"/>
        <v>2574374</v>
      </c>
      <c r="CH207" s="18">
        <f t="shared" si="166"/>
        <v>3217968</v>
      </c>
      <c r="CI207" s="18">
        <f t="shared" si="167"/>
        <v>1287187</v>
      </c>
      <c r="CJ207" s="18">
        <f t="shared" si="168"/>
        <v>1287187</v>
      </c>
      <c r="CK207" s="18">
        <f t="shared" si="169"/>
        <v>1930781</v>
      </c>
      <c r="CL207" s="18">
        <f t="shared" si="170"/>
        <v>643594</v>
      </c>
      <c r="CM207" s="18">
        <f t="shared" si="171"/>
        <v>1930781</v>
      </c>
      <c r="CN207" s="18">
        <f t="shared" si="172"/>
        <v>17377027</v>
      </c>
      <c r="CP207" s="18">
        <f t="shared" si="173"/>
        <v>77231240</v>
      </c>
      <c r="CQ207" s="18">
        <f t="shared" si="174"/>
        <v>2</v>
      </c>
      <c r="CR207" s="18">
        <f t="shared" si="175"/>
        <v>77.23</v>
      </c>
      <c r="DH207" s="14">
        <v>202</v>
      </c>
      <c r="DI207" s="14">
        <f t="shared" si="176"/>
        <v>4680680</v>
      </c>
      <c r="DJ207" s="18">
        <f t="shared" si="177"/>
        <v>1</v>
      </c>
      <c r="DK207" s="18">
        <f t="shared" si="178"/>
        <v>4680.68</v>
      </c>
    </row>
    <row r="208" spans="44:115" ht="16.5" x14ac:dyDescent="0.2">
      <c r="AR208" s="14">
        <v>203</v>
      </c>
      <c r="AS208" s="14">
        <f t="shared" si="157"/>
        <v>200</v>
      </c>
      <c r="AT208" s="18">
        <f t="shared" si="159"/>
        <v>143250</v>
      </c>
      <c r="AU208" s="18">
        <f t="shared" si="158"/>
        <v>210</v>
      </c>
      <c r="AV208" s="18">
        <f t="shared" si="160"/>
        <v>171900</v>
      </c>
      <c r="AW208" s="18">
        <f t="shared" si="161"/>
        <v>151845</v>
      </c>
      <c r="AX208" s="18">
        <f t="shared" si="162"/>
        <v>655970400</v>
      </c>
      <c r="CA208" s="14">
        <v>203</v>
      </c>
      <c r="CB208" s="14">
        <f>节奏规划!J197</f>
        <v>5.0000000000000001E-3</v>
      </c>
      <c r="CC208" s="23">
        <v>1</v>
      </c>
      <c r="CD208" s="18">
        <f>INDEX($AX$6:$AX$1005,MATCH(金币产出!CA208,$AR$6:$AR$1005,1))</f>
        <v>655970400</v>
      </c>
      <c r="CE208" s="18">
        <f t="shared" si="163"/>
        <v>2623881500</v>
      </c>
      <c r="CF208" s="18">
        <f t="shared" si="164"/>
        <v>4591793</v>
      </c>
      <c r="CG208" s="18">
        <f t="shared" si="165"/>
        <v>2623882</v>
      </c>
      <c r="CH208" s="18">
        <f t="shared" si="166"/>
        <v>3279852</v>
      </c>
      <c r="CI208" s="18">
        <f t="shared" si="167"/>
        <v>1311941</v>
      </c>
      <c r="CJ208" s="18">
        <f t="shared" si="168"/>
        <v>1311941</v>
      </c>
      <c r="CK208" s="18">
        <f t="shared" si="169"/>
        <v>1967911</v>
      </c>
      <c r="CL208" s="18">
        <f t="shared" si="170"/>
        <v>655970</v>
      </c>
      <c r="CM208" s="18">
        <f t="shared" si="171"/>
        <v>1967911</v>
      </c>
      <c r="CN208" s="18">
        <f t="shared" si="172"/>
        <v>17711201</v>
      </c>
      <c r="CP208" s="18">
        <f t="shared" si="173"/>
        <v>78716440</v>
      </c>
      <c r="CQ208" s="18">
        <f t="shared" si="174"/>
        <v>2</v>
      </c>
      <c r="CR208" s="18">
        <f t="shared" si="175"/>
        <v>78.72</v>
      </c>
      <c r="DH208" s="14">
        <v>203</v>
      </c>
      <c r="DI208" s="14">
        <f t="shared" si="176"/>
        <v>4770694</v>
      </c>
      <c r="DJ208" s="18">
        <f t="shared" si="177"/>
        <v>1</v>
      </c>
      <c r="DK208" s="18">
        <f t="shared" si="178"/>
        <v>4770.6899999999996</v>
      </c>
    </row>
    <row r="209" spans="44:115" ht="16.5" x14ac:dyDescent="0.2">
      <c r="AR209" s="14">
        <v>204</v>
      </c>
      <c r="AS209" s="14">
        <f t="shared" si="157"/>
        <v>200</v>
      </c>
      <c r="AT209" s="18">
        <f t="shared" si="159"/>
        <v>143250</v>
      </c>
      <c r="AU209" s="18">
        <f t="shared" si="158"/>
        <v>210</v>
      </c>
      <c r="AV209" s="18">
        <f t="shared" si="160"/>
        <v>171900</v>
      </c>
      <c r="AW209" s="18">
        <f t="shared" si="161"/>
        <v>154710</v>
      </c>
      <c r="AX209" s="18">
        <f t="shared" si="162"/>
        <v>668347200</v>
      </c>
      <c r="CA209" s="14">
        <v>204</v>
      </c>
      <c r="CB209" s="14">
        <f>节奏规划!J198</f>
        <v>5.0000000000000001E-3</v>
      </c>
      <c r="CC209" s="23">
        <v>1</v>
      </c>
      <c r="CD209" s="18">
        <f>INDEX($AX$6:$AX$1005,MATCH(金币产出!CA209,$AR$6:$AR$1005,1))</f>
        <v>668347200</v>
      </c>
      <c r="CE209" s="18">
        <f t="shared" si="163"/>
        <v>2673388500</v>
      </c>
      <c r="CF209" s="18">
        <f t="shared" si="164"/>
        <v>4678430</v>
      </c>
      <c r="CG209" s="18">
        <f t="shared" si="165"/>
        <v>2673389</v>
      </c>
      <c r="CH209" s="18">
        <f t="shared" si="166"/>
        <v>3341736</v>
      </c>
      <c r="CI209" s="18">
        <f t="shared" si="167"/>
        <v>1336694</v>
      </c>
      <c r="CJ209" s="18">
        <f t="shared" si="168"/>
        <v>1336694</v>
      </c>
      <c r="CK209" s="18">
        <f t="shared" si="169"/>
        <v>2005041</v>
      </c>
      <c r="CL209" s="18">
        <f t="shared" si="170"/>
        <v>668347</v>
      </c>
      <c r="CM209" s="18">
        <f t="shared" si="171"/>
        <v>2005041</v>
      </c>
      <c r="CN209" s="18">
        <f t="shared" si="172"/>
        <v>18045372</v>
      </c>
      <c r="CP209" s="18">
        <f t="shared" si="173"/>
        <v>80201640</v>
      </c>
      <c r="CQ209" s="18">
        <f t="shared" si="174"/>
        <v>2</v>
      </c>
      <c r="CR209" s="18">
        <f t="shared" si="175"/>
        <v>80.2</v>
      </c>
      <c r="DH209" s="14">
        <v>204</v>
      </c>
      <c r="DI209" s="14">
        <f t="shared" si="176"/>
        <v>4860707</v>
      </c>
      <c r="DJ209" s="18">
        <f t="shared" si="177"/>
        <v>1</v>
      </c>
      <c r="DK209" s="18">
        <f t="shared" si="178"/>
        <v>4860.71</v>
      </c>
    </row>
    <row r="210" spans="44:115" ht="16.5" x14ac:dyDescent="0.2">
      <c r="AR210" s="14">
        <v>205</v>
      </c>
      <c r="AS210" s="14">
        <f t="shared" si="157"/>
        <v>200</v>
      </c>
      <c r="AT210" s="18">
        <f t="shared" si="159"/>
        <v>143250</v>
      </c>
      <c r="AU210" s="18">
        <f t="shared" si="158"/>
        <v>210</v>
      </c>
      <c r="AV210" s="18">
        <f t="shared" si="160"/>
        <v>171900</v>
      </c>
      <c r="AW210" s="18">
        <f t="shared" si="161"/>
        <v>157575</v>
      </c>
      <c r="AX210" s="18">
        <f t="shared" si="162"/>
        <v>680724000</v>
      </c>
      <c r="CA210" s="14">
        <v>205</v>
      </c>
      <c r="CB210" s="14">
        <f>节奏规划!J199</f>
        <v>5.0000000000000001E-3</v>
      </c>
      <c r="CC210" s="23">
        <v>1</v>
      </c>
      <c r="CD210" s="18">
        <f>INDEX($AX$6:$AX$1005,MATCH(金币产出!CA210,$AR$6:$AR$1005,1))</f>
        <v>680724000</v>
      </c>
      <c r="CE210" s="18">
        <f t="shared" si="163"/>
        <v>2722896000</v>
      </c>
      <c r="CF210" s="18">
        <f t="shared" si="164"/>
        <v>4765068</v>
      </c>
      <c r="CG210" s="18">
        <f t="shared" si="165"/>
        <v>2722896</v>
      </c>
      <c r="CH210" s="18">
        <f t="shared" si="166"/>
        <v>3403620</v>
      </c>
      <c r="CI210" s="18">
        <f t="shared" si="167"/>
        <v>1361448</v>
      </c>
      <c r="CJ210" s="18">
        <f t="shared" si="168"/>
        <v>1361448</v>
      </c>
      <c r="CK210" s="18">
        <f t="shared" si="169"/>
        <v>2042172</v>
      </c>
      <c r="CL210" s="18">
        <f t="shared" si="170"/>
        <v>680724</v>
      </c>
      <c r="CM210" s="18">
        <f t="shared" si="171"/>
        <v>2042172</v>
      </c>
      <c r="CN210" s="18">
        <f t="shared" si="172"/>
        <v>18379548</v>
      </c>
      <c r="CP210" s="18">
        <f t="shared" si="173"/>
        <v>81686880</v>
      </c>
      <c r="CQ210" s="18">
        <f t="shared" si="174"/>
        <v>2</v>
      </c>
      <c r="CR210" s="18">
        <f t="shared" si="175"/>
        <v>81.69</v>
      </c>
      <c r="DH210" s="14">
        <v>205</v>
      </c>
      <c r="DI210" s="14">
        <f t="shared" si="176"/>
        <v>4950720</v>
      </c>
      <c r="DJ210" s="18">
        <f t="shared" si="177"/>
        <v>1</v>
      </c>
      <c r="DK210" s="18">
        <f t="shared" si="178"/>
        <v>4950.72</v>
      </c>
    </row>
    <row r="211" spans="44:115" ht="16.5" x14ac:dyDescent="0.2">
      <c r="AR211" s="14">
        <v>206</v>
      </c>
      <c r="AS211" s="14">
        <f t="shared" si="157"/>
        <v>200</v>
      </c>
      <c r="AT211" s="18">
        <f t="shared" si="159"/>
        <v>143250</v>
      </c>
      <c r="AU211" s="18">
        <f t="shared" si="158"/>
        <v>210</v>
      </c>
      <c r="AV211" s="18">
        <f t="shared" si="160"/>
        <v>171900</v>
      </c>
      <c r="AW211" s="18">
        <f t="shared" si="161"/>
        <v>160440</v>
      </c>
      <c r="AX211" s="18">
        <f t="shared" si="162"/>
        <v>693100800</v>
      </c>
      <c r="CA211" s="14">
        <v>206</v>
      </c>
      <c r="CB211" s="14">
        <f>节奏规划!J200</f>
        <v>5.0000000000000001E-3</v>
      </c>
      <c r="CC211" s="23">
        <v>1</v>
      </c>
      <c r="CD211" s="18">
        <f>INDEX($AX$6:$AX$1005,MATCH(金币产出!CA211,$AR$6:$AR$1005,1))</f>
        <v>693100800</v>
      </c>
      <c r="CE211" s="18">
        <f t="shared" si="163"/>
        <v>2772403000</v>
      </c>
      <c r="CF211" s="18">
        <f t="shared" si="164"/>
        <v>4851705</v>
      </c>
      <c r="CG211" s="18">
        <f t="shared" si="165"/>
        <v>2772403</v>
      </c>
      <c r="CH211" s="18">
        <f t="shared" si="166"/>
        <v>3465504</v>
      </c>
      <c r="CI211" s="18">
        <f t="shared" si="167"/>
        <v>1386202</v>
      </c>
      <c r="CJ211" s="18">
        <f t="shared" si="168"/>
        <v>1386202</v>
      </c>
      <c r="CK211" s="18">
        <f t="shared" si="169"/>
        <v>2079302</v>
      </c>
      <c r="CL211" s="18">
        <f t="shared" si="170"/>
        <v>693101</v>
      </c>
      <c r="CM211" s="18">
        <f t="shared" si="171"/>
        <v>2079302</v>
      </c>
      <c r="CN211" s="18">
        <f t="shared" si="172"/>
        <v>18713721</v>
      </c>
      <c r="CP211" s="18">
        <f t="shared" si="173"/>
        <v>83172080</v>
      </c>
      <c r="CQ211" s="18">
        <f t="shared" si="174"/>
        <v>2</v>
      </c>
      <c r="CR211" s="18">
        <f t="shared" si="175"/>
        <v>83.17</v>
      </c>
      <c r="DH211" s="14">
        <v>206</v>
      </c>
      <c r="DI211" s="14">
        <f t="shared" si="176"/>
        <v>5040732</v>
      </c>
      <c r="DJ211" s="18">
        <f t="shared" si="177"/>
        <v>1</v>
      </c>
      <c r="DK211" s="18">
        <f t="shared" si="178"/>
        <v>5040.7299999999996</v>
      </c>
    </row>
    <row r="212" spans="44:115" ht="16.5" x14ac:dyDescent="0.2">
      <c r="AR212" s="14">
        <v>207</v>
      </c>
      <c r="AS212" s="14">
        <f t="shared" si="157"/>
        <v>200</v>
      </c>
      <c r="AT212" s="18">
        <f t="shared" si="159"/>
        <v>143250</v>
      </c>
      <c r="AU212" s="18">
        <f t="shared" si="158"/>
        <v>210</v>
      </c>
      <c r="AV212" s="18">
        <f t="shared" si="160"/>
        <v>171900</v>
      </c>
      <c r="AW212" s="18">
        <f t="shared" si="161"/>
        <v>163305</v>
      </c>
      <c r="AX212" s="18">
        <f t="shared" si="162"/>
        <v>705477600</v>
      </c>
      <c r="CA212" s="14">
        <v>207</v>
      </c>
      <c r="CB212" s="14">
        <f>节奏规划!J201</f>
        <v>5.0000000000000001E-3</v>
      </c>
      <c r="CC212" s="23">
        <v>1</v>
      </c>
      <c r="CD212" s="18">
        <f>INDEX($AX$6:$AX$1005,MATCH(金币产出!CA212,$AR$6:$AR$1005,1))</f>
        <v>705477600</v>
      </c>
      <c r="CE212" s="18">
        <f t="shared" si="163"/>
        <v>2821910000</v>
      </c>
      <c r="CF212" s="18">
        <f t="shared" si="164"/>
        <v>4938343</v>
      </c>
      <c r="CG212" s="18">
        <f t="shared" si="165"/>
        <v>2821910</v>
      </c>
      <c r="CH212" s="18">
        <f t="shared" si="166"/>
        <v>3527388</v>
      </c>
      <c r="CI212" s="18">
        <f t="shared" si="167"/>
        <v>1410955</v>
      </c>
      <c r="CJ212" s="18">
        <f t="shared" si="168"/>
        <v>1410955</v>
      </c>
      <c r="CK212" s="18">
        <f t="shared" si="169"/>
        <v>2116433</v>
      </c>
      <c r="CL212" s="18">
        <f t="shared" si="170"/>
        <v>705478</v>
      </c>
      <c r="CM212" s="18">
        <f t="shared" si="171"/>
        <v>2116433</v>
      </c>
      <c r="CN212" s="18">
        <f t="shared" si="172"/>
        <v>19047895</v>
      </c>
      <c r="CP212" s="18">
        <f t="shared" si="173"/>
        <v>84657320</v>
      </c>
      <c r="CQ212" s="18">
        <f t="shared" si="174"/>
        <v>2</v>
      </c>
      <c r="CR212" s="18">
        <f t="shared" si="175"/>
        <v>84.66</v>
      </c>
      <c r="DH212" s="14">
        <v>207</v>
      </c>
      <c r="DI212" s="14">
        <f t="shared" si="176"/>
        <v>5130745</v>
      </c>
      <c r="DJ212" s="18">
        <f t="shared" si="177"/>
        <v>1</v>
      </c>
      <c r="DK212" s="18">
        <f t="shared" si="178"/>
        <v>5130.75</v>
      </c>
    </row>
    <row r="213" spans="44:115" ht="16.5" x14ac:dyDescent="0.2">
      <c r="AR213" s="14">
        <v>208</v>
      </c>
      <c r="AS213" s="14">
        <f t="shared" si="157"/>
        <v>200</v>
      </c>
      <c r="AT213" s="18">
        <f t="shared" si="159"/>
        <v>143250</v>
      </c>
      <c r="AU213" s="18">
        <f t="shared" si="158"/>
        <v>210</v>
      </c>
      <c r="AV213" s="18">
        <f t="shared" si="160"/>
        <v>171900</v>
      </c>
      <c r="AW213" s="18">
        <f t="shared" si="161"/>
        <v>166170</v>
      </c>
      <c r="AX213" s="18">
        <f t="shared" si="162"/>
        <v>717854400</v>
      </c>
      <c r="CA213" s="14">
        <v>208</v>
      </c>
      <c r="CB213" s="14">
        <f>节奏规划!J202</f>
        <v>5.0000000000000001E-3</v>
      </c>
      <c r="CC213" s="23">
        <v>1</v>
      </c>
      <c r="CD213" s="18">
        <f>INDEX($AX$6:$AX$1005,MATCH(金币产出!CA213,$AR$6:$AR$1005,1))</f>
        <v>717854400</v>
      </c>
      <c r="CE213" s="18">
        <f t="shared" si="163"/>
        <v>2871417500</v>
      </c>
      <c r="CF213" s="18">
        <f t="shared" si="164"/>
        <v>5024981</v>
      </c>
      <c r="CG213" s="18">
        <f t="shared" si="165"/>
        <v>2871418</v>
      </c>
      <c r="CH213" s="18">
        <f t="shared" si="166"/>
        <v>3589272</v>
      </c>
      <c r="CI213" s="18">
        <f t="shared" si="167"/>
        <v>1435709</v>
      </c>
      <c r="CJ213" s="18">
        <f t="shared" si="168"/>
        <v>1435709</v>
      </c>
      <c r="CK213" s="18">
        <f t="shared" si="169"/>
        <v>2153563</v>
      </c>
      <c r="CL213" s="18">
        <f t="shared" si="170"/>
        <v>717854</v>
      </c>
      <c r="CM213" s="18">
        <f t="shared" si="171"/>
        <v>2153563</v>
      </c>
      <c r="CN213" s="18">
        <f t="shared" si="172"/>
        <v>19382069</v>
      </c>
      <c r="CP213" s="18">
        <f t="shared" si="173"/>
        <v>86142520</v>
      </c>
      <c r="CQ213" s="18">
        <f t="shared" si="174"/>
        <v>2</v>
      </c>
      <c r="CR213" s="18">
        <f t="shared" si="175"/>
        <v>86.14</v>
      </c>
      <c r="DH213" s="14">
        <v>208</v>
      </c>
      <c r="DI213" s="14">
        <f t="shared" si="176"/>
        <v>5220760</v>
      </c>
      <c r="DJ213" s="18">
        <f t="shared" si="177"/>
        <v>1</v>
      </c>
      <c r="DK213" s="18">
        <f t="shared" si="178"/>
        <v>5220.76</v>
      </c>
    </row>
    <row r="214" spans="44:115" ht="16.5" x14ac:dyDescent="0.2">
      <c r="AR214" s="14">
        <v>209</v>
      </c>
      <c r="AS214" s="14">
        <f t="shared" si="157"/>
        <v>200</v>
      </c>
      <c r="AT214" s="18">
        <f t="shared" si="159"/>
        <v>143250</v>
      </c>
      <c r="AU214" s="18">
        <f t="shared" si="158"/>
        <v>210</v>
      </c>
      <c r="AV214" s="18">
        <f t="shared" si="160"/>
        <v>171900</v>
      </c>
      <c r="AW214" s="18">
        <f t="shared" si="161"/>
        <v>169035</v>
      </c>
      <c r="AX214" s="18">
        <f t="shared" si="162"/>
        <v>730231200</v>
      </c>
      <c r="CA214" s="14">
        <v>209</v>
      </c>
      <c r="CB214" s="14">
        <f>节奏规划!J203</f>
        <v>5.0000000000000001E-3</v>
      </c>
      <c r="CC214" s="23">
        <v>1</v>
      </c>
      <c r="CD214" s="18">
        <f>INDEX($AX$6:$AX$1005,MATCH(金币产出!CA214,$AR$6:$AR$1005,1))</f>
        <v>730231200</v>
      </c>
      <c r="CE214" s="18">
        <f t="shared" si="163"/>
        <v>2920924500</v>
      </c>
      <c r="CF214" s="18">
        <f t="shared" si="164"/>
        <v>5111618</v>
      </c>
      <c r="CG214" s="18">
        <f t="shared" si="165"/>
        <v>2920925</v>
      </c>
      <c r="CH214" s="18">
        <f t="shared" si="166"/>
        <v>3651156</v>
      </c>
      <c r="CI214" s="18">
        <f t="shared" si="167"/>
        <v>1460462</v>
      </c>
      <c r="CJ214" s="18">
        <f t="shared" si="168"/>
        <v>1460462</v>
      </c>
      <c r="CK214" s="18">
        <f t="shared" si="169"/>
        <v>2190693</v>
      </c>
      <c r="CL214" s="18">
        <f t="shared" si="170"/>
        <v>730231</v>
      </c>
      <c r="CM214" s="18">
        <f t="shared" si="171"/>
        <v>2190693</v>
      </c>
      <c r="CN214" s="18">
        <f t="shared" si="172"/>
        <v>19716240</v>
      </c>
      <c r="CP214" s="18">
        <f t="shared" si="173"/>
        <v>87627720</v>
      </c>
      <c r="CQ214" s="18">
        <f t="shared" si="174"/>
        <v>2</v>
      </c>
      <c r="CR214" s="18">
        <f t="shared" si="175"/>
        <v>87.63</v>
      </c>
      <c r="DH214" s="14">
        <v>209</v>
      </c>
      <c r="DI214" s="14">
        <f t="shared" si="176"/>
        <v>5310772</v>
      </c>
      <c r="DJ214" s="18">
        <f t="shared" si="177"/>
        <v>1</v>
      </c>
      <c r="DK214" s="18">
        <f t="shared" si="178"/>
        <v>5310.77</v>
      </c>
    </row>
    <row r="215" spans="44:115" ht="16.5" x14ac:dyDescent="0.2">
      <c r="AR215" s="14">
        <v>210</v>
      </c>
      <c r="AS215" s="14">
        <f t="shared" si="157"/>
        <v>210</v>
      </c>
      <c r="AT215" s="18">
        <f t="shared" si="159"/>
        <v>171900</v>
      </c>
      <c r="AU215" s="18">
        <f t="shared" si="158"/>
        <v>220</v>
      </c>
      <c r="AV215" s="18">
        <f t="shared" si="160"/>
        <v>200550.00000000003</v>
      </c>
      <c r="AW215" s="18">
        <f t="shared" si="161"/>
        <v>171900</v>
      </c>
      <c r="AX215" s="18">
        <f t="shared" si="162"/>
        <v>742608000</v>
      </c>
      <c r="CA215" s="14">
        <v>210</v>
      </c>
      <c r="CB215" s="14">
        <f>节奏规划!J204</f>
        <v>4.1666666666666666E-3</v>
      </c>
      <c r="CC215" s="23">
        <v>1</v>
      </c>
      <c r="CD215" s="18">
        <f>INDEX($AX$6:$AX$1005,MATCH(金币产出!CA215,$AR$6:$AR$1005,1))</f>
        <v>742608000</v>
      </c>
      <c r="CE215" s="18">
        <f t="shared" si="163"/>
        <v>2970432000</v>
      </c>
      <c r="CF215" s="18">
        <f t="shared" si="164"/>
        <v>4331880</v>
      </c>
      <c r="CG215" s="18">
        <f t="shared" si="165"/>
        <v>2475360</v>
      </c>
      <c r="CH215" s="18">
        <f t="shared" si="166"/>
        <v>3094200</v>
      </c>
      <c r="CI215" s="18">
        <f t="shared" si="167"/>
        <v>1237680</v>
      </c>
      <c r="CJ215" s="18">
        <f t="shared" si="168"/>
        <v>1237680</v>
      </c>
      <c r="CK215" s="18">
        <f t="shared" si="169"/>
        <v>1856520</v>
      </c>
      <c r="CL215" s="18">
        <f t="shared" si="170"/>
        <v>618840</v>
      </c>
      <c r="CM215" s="18">
        <f t="shared" si="171"/>
        <v>1856520</v>
      </c>
      <c r="CN215" s="18">
        <f t="shared" si="172"/>
        <v>16708680</v>
      </c>
      <c r="CP215" s="18">
        <f t="shared" si="173"/>
        <v>89112960</v>
      </c>
      <c r="CQ215" s="18">
        <f t="shared" si="174"/>
        <v>2</v>
      </c>
      <c r="CR215" s="18">
        <f t="shared" si="175"/>
        <v>89.11</v>
      </c>
      <c r="DH215" s="14">
        <v>210</v>
      </c>
      <c r="DI215" s="14">
        <f t="shared" si="176"/>
        <v>5400785</v>
      </c>
      <c r="DJ215" s="18">
        <f t="shared" si="177"/>
        <v>1</v>
      </c>
      <c r="DK215" s="18">
        <f t="shared" si="178"/>
        <v>5400.79</v>
      </c>
    </row>
    <row r="216" spans="44:115" ht="16.5" x14ac:dyDescent="0.2">
      <c r="AR216" s="14">
        <v>211</v>
      </c>
      <c r="AS216" s="14">
        <f t="shared" si="157"/>
        <v>210</v>
      </c>
      <c r="AT216" s="18">
        <f t="shared" si="159"/>
        <v>171900</v>
      </c>
      <c r="AU216" s="18">
        <f t="shared" si="158"/>
        <v>220</v>
      </c>
      <c r="AV216" s="18">
        <f t="shared" si="160"/>
        <v>200550.00000000003</v>
      </c>
      <c r="AW216" s="18">
        <f t="shared" si="161"/>
        <v>174765</v>
      </c>
      <c r="AX216" s="18">
        <f t="shared" si="162"/>
        <v>754984800</v>
      </c>
      <c r="CA216" s="14">
        <v>211</v>
      </c>
      <c r="CB216" s="14">
        <f>节奏规划!J205</f>
        <v>4.1666666666666666E-3</v>
      </c>
      <c r="CC216" s="23">
        <v>1</v>
      </c>
      <c r="CD216" s="18">
        <f>INDEX($AX$6:$AX$1005,MATCH(金币产出!CA216,$AR$6:$AR$1005,1))</f>
        <v>754984800</v>
      </c>
      <c r="CE216" s="18">
        <f t="shared" si="163"/>
        <v>3019939000</v>
      </c>
      <c r="CF216" s="18">
        <f t="shared" si="164"/>
        <v>4404078</v>
      </c>
      <c r="CG216" s="18">
        <f t="shared" si="165"/>
        <v>2516616</v>
      </c>
      <c r="CH216" s="18">
        <f t="shared" si="166"/>
        <v>3145770</v>
      </c>
      <c r="CI216" s="18">
        <f t="shared" si="167"/>
        <v>1258308</v>
      </c>
      <c r="CJ216" s="18">
        <f t="shared" si="168"/>
        <v>1258308</v>
      </c>
      <c r="CK216" s="18">
        <f t="shared" si="169"/>
        <v>1887462</v>
      </c>
      <c r="CL216" s="18">
        <f t="shared" si="170"/>
        <v>629154</v>
      </c>
      <c r="CM216" s="18">
        <f t="shared" si="171"/>
        <v>1887462</v>
      </c>
      <c r="CN216" s="18">
        <f t="shared" si="172"/>
        <v>16987158</v>
      </c>
      <c r="CP216" s="18">
        <f t="shared" si="173"/>
        <v>90598176</v>
      </c>
      <c r="CQ216" s="18">
        <f t="shared" si="174"/>
        <v>2</v>
      </c>
      <c r="CR216" s="18">
        <f t="shared" si="175"/>
        <v>90.6</v>
      </c>
      <c r="DH216" s="14">
        <v>211</v>
      </c>
      <c r="DI216" s="14">
        <f t="shared" si="176"/>
        <v>5490798</v>
      </c>
      <c r="DJ216" s="18">
        <f t="shared" si="177"/>
        <v>1</v>
      </c>
      <c r="DK216" s="18">
        <f t="shared" si="178"/>
        <v>5490.8</v>
      </c>
    </row>
    <row r="217" spans="44:115" ht="16.5" x14ac:dyDescent="0.2">
      <c r="AR217" s="14">
        <v>212</v>
      </c>
      <c r="AS217" s="14">
        <f t="shared" si="157"/>
        <v>210</v>
      </c>
      <c r="AT217" s="18">
        <f t="shared" si="159"/>
        <v>171900</v>
      </c>
      <c r="AU217" s="18">
        <f t="shared" si="158"/>
        <v>220</v>
      </c>
      <c r="AV217" s="18">
        <f t="shared" si="160"/>
        <v>200550.00000000003</v>
      </c>
      <c r="AW217" s="18">
        <f t="shared" si="161"/>
        <v>177630</v>
      </c>
      <c r="AX217" s="18">
        <f t="shared" si="162"/>
        <v>767361600</v>
      </c>
      <c r="CA217" s="14">
        <v>212</v>
      </c>
      <c r="CB217" s="14">
        <f>节奏规划!J206</f>
        <v>4.1666666666666666E-3</v>
      </c>
      <c r="CC217" s="23">
        <v>1</v>
      </c>
      <c r="CD217" s="18">
        <f>INDEX($AX$6:$AX$1005,MATCH(金币产出!CA217,$AR$6:$AR$1005,1))</f>
        <v>767361600</v>
      </c>
      <c r="CE217" s="18">
        <f t="shared" si="163"/>
        <v>3069446000</v>
      </c>
      <c r="CF217" s="18">
        <f t="shared" si="164"/>
        <v>4476275</v>
      </c>
      <c r="CG217" s="18">
        <f t="shared" si="165"/>
        <v>2557872</v>
      </c>
      <c r="CH217" s="18">
        <f t="shared" si="166"/>
        <v>3197340</v>
      </c>
      <c r="CI217" s="18">
        <f t="shared" si="167"/>
        <v>1278936</v>
      </c>
      <c r="CJ217" s="18">
        <f t="shared" si="168"/>
        <v>1278936</v>
      </c>
      <c r="CK217" s="18">
        <f t="shared" si="169"/>
        <v>1918404</v>
      </c>
      <c r="CL217" s="18">
        <f t="shared" si="170"/>
        <v>639468</v>
      </c>
      <c r="CM217" s="18">
        <f t="shared" si="171"/>
        <v>1918404</v>
      </c>
      <c r="CN217" s="18">
        <f t="shared" si="172"/>
        <v>17265635</v>
      </c>
      <c r="CP217" s="18">
        <f t="shared" si="173"/>
        <v>92083392</v>
      </c>
      <c r="CQ217" s="18">
        <f t="shared" si="174"/>
        <v>2</v>
      </c>
      <c r="CR217" s="18">
        <f t="shared" si="175"/>
        <v>92.08</v>
      </c>
      <c r="DH217" s="14">
        <v>212</v>
      </c>
      <c r="DI217" s="14">
        <f t="shared" si="176"/>
        <v>5580811</v>
      </c>
      <c r="DJ217" s="18">
        <f t="shared" si="177"/>
        <v>1</v>
      </c>
      <c r="DK217" s="18">
        <f t="shared" si="178"/>
        <v>5580.81</v>
      </c>
    </row>
    <row r="218" spans="44:115" ht="16.5" x14ac:dyDescent="0.2">
      <c r="AR218" s="14">
        <v>213</v>
      </c>
      <c r="AS218" s="14">
        <f t="shared" si="157"/>
        <v>210</v>
      </c>
      <c r="AT218" s="18">
        <f t="shared" si="159"/>
        <v>171900</v>
      </c>
      <c r="AU218" s="18">
        <f t="shared" si="158"/>
        <v>220</v>
      </c>
      <c r="AV218" s="18">
        <f t="shared" si="160"/>
        <v>200550.00000000003</v>
      </c>
      <c r="AW218" s="18">
        <f t="shared" si="161"/>
        <v>180495</v>
      </c>
      <c r="AX218" s="18">
        <f t="shared" si="162"/>
        <v>779738400</v>
      </c>
      <c r="CA218" s="14">
        <v>213</v>
      </c>
      <c r="CB218" s="14">
        <f>节奏规划!J207</f>
        <v>4.1666666666666666E-3</v>
      </c>
      <c r="CC218" s="23">
        <v>1</v>
      </c>
      <c r="CD218" s="18">
        <f>INDEX($AX$6:$AX$1005,MATCH(金币产出!CA218,$AR$6:$AR$1005,1))</f>
        <v>779738400</v>
      </c>
      <c r="CE218" s="18">
        <f t="shared" si="163"/>
        <v>3118953500</v>
      </c>
      <c r="CF218" s="18">
        <f t="shared" si="164"/>
        <v>4548474</v>
      </c>
      <c r="CG218" s="18">
        <f t="shared" si="165"/>
        <v>2599128</v>
      </c>
      <c r="CH218" s="18">
        <f t="shared" si="166"/>
        <v>3248910</v>
      </c>
      <c r="CI218" s="18">
        <f t="shared" si="167"/>
        <v>1299564</v>
      </c>
      <c r="CJ218" s="18">
        <f t="shared" si="168"/>
        <v>1299564</v>
      </c>
      <c r="CK218" s="18">
        <f t="shared" si="169"/>
        <v>1949346</v>
      </c>
      <c r="CL218" s="18">
        <f t="shared" si="170"/>
        <v>649782</v>
      </c>
      <c r="CM218" s="18">
        <f t="shared" si="171"/>
        <v>1949346</v>
      </c>
      <c r="CN218" s="18">
        <f t="shared" si="172"/>
        <v>17544114</v>
      </c>
      <c r="CP218" s="18">
        <f t="shared" si="173"/>
        <v>93568608</v>
      </c>
      <c r="CQ218" s="18">
        <f t="shared" si="174"/>
        <v>2</v>
      </c>
      <c r="CR218" s="18">
        <f t="shared" si="175"/>
        <v>93.57</v>
      </c>
      <c r="DH218" s="14">
        <v>213</v>
      </c>
      <c r="DI218" s="14">
        <f t="shared" si="176"/>
        <v>5670824</v>
      </c>
      <c r="DJ218" s="18">
        <f t="shared" si="177"/>
        <v>1</v>
      </c>
      <c r="DK218" s="18">
        <f t="shared" si="178"/>
        <v>5670.82</v>
      </c>
    </row>
    <row r="219" spans="44:115" ht="16.5" x14ac:dyDescent="0.2">
      <c r="AR219" s="14">
        <v>214</v>
      </c>
      <c r="AS219" s="14">
        <f t="shared" si="157"/>
        <v>210</v>
      </c>
      <c r="AT219" s="18">
        <f t="shared" si="159"/>
        <v>171900</v>
      </c>
      <c r="AU219" s="18">
        <f t="shared" si="158"/>
        <v>220</v>
      </c>
      <c r="AV219" s="18">
        <f t="shared" si="160"/>
        <v>200550.00000000003</v>
      </c>
      <c r="AW219" s="18">
        <f t="shared" si="161"/>
        <v>183360</v>
      </c>
      <c r="AX219" s="18">
        <f t="shared" si="162"/>
        <v>792115200</v>
      </c>
      <c r="CA219" s="14">
        <v>214</v>
      </c>
      <c r="CB219" s="14">
        <f>节奏规划!J208</f>
        <v>4.1666666666666666E-3</v>
      </c>
      <c r="CC219" s="23">
        <v>1</v>
      </c>
      <c r="CD219" s="18">
        <f>INDEX($AX$6:$AX$1005,MATCH(金币产出!CA219,$AR$6:$AR$1005,1))</f>
        <v>792115200</v>
      </c>
      <c r="CE219" s="18">
        <f t="shared" si="163"/>
        <v>3168460500</v>
      </c>
      <c r="CF219" s="18">
        <f t="shared" si="164"/>
        <v>4620672</v>
      </c>
      <c r="CG219" s="18">
        <f t="shared" si="165"/>
        <v>2640384</v>
      </c>
      <c r="CH219" s="18">
        <f t="shared" si="166"/>
        <v>3300480</v>
      </c>
      <c r="CI219" s="18">
        <f t="shared" si="167"/>
        <v>1320192</v>
      </c>
      <c r="CJ219" s="18">
        <f t="shared" si="168"/>
        <v>1320192</v>
      </c>
      <c r="CK219" s="18">
        <f t="shared" si="169"/>
        <v>1980288</v>
      </c>
      <c r="CL219" s="18">
        <f t="shared" si="170"/>
        <v>660096</v>
      </c>
      <c r="CM219" s="18">
        <f t="shared" si="171"/>
        <v>1980288</v>
      </c>
      <c r="CN219" s="18">
        <f t="shared" si="172"/>
        <v>17822592</v>
      </c>
      <c r="CP219" s="18">
        <f t="shared" si="173"/>
        <v>95053824</v>
      </c>
      <c r="CQ219" s="18">
        <f t="shared" si="174"/>
        <v>2</v>
      </c>
      <c r="CR219" s="18">
        <f t="shared" si="175"/>
        <v>95.05</v>
      </c>
      <c r="DH219" s="14">
        <v>214</v>
      </c>
      <c r="DI219" s="14">
        <f t="shared" si="176"/>
        <v>5760837</v>
      </c>
      <c r="DJ219" s="18">
        <f t="shared" si="177"/>
        <v>1</v>
      </c>
      <c r="DK219" s="18">
        <f t="shared" si="178"/>
        <v>5760.84</v>
      </c>
    </row>
    <row r="220" spans="44:115" ht="16.5" x14ac:dyDescent="0.2">
      <c r="AR220" s="14">
        <v>215</v>
      </c>
      <c r="AS220" s="14">
        <f t="shared" si="157"/>
        <v>210</v>
      </c>
      <c r="AT220" s="18">
        <f t="shared" si="159"/>
        <v>171900</v>
      </c>
      <c r="AU220" s="18">
        <f t="shared" si="158"/>
        <v>220</v>
      </c>
      <c r="AV220" s="18">
        <f t="shared" si="160"/>
        <v>200550.00000000003</v>
      </c>
      <c r="AW220" s="18">
        <f t="shared" si="161"/>
        <v>186225</v>
      </c>
      <c r="AX220" s="18">
        <f t="shared" si="162"/>
        <v>804492000</v>
      </c>
      <c r="CA220" s="14">
        <v>215</v>
      </c>
      <c r="CB220" s="14">
        <f>节奏规划!J209</f>
        <v>4.1666666666666666E-3</v>
      </c>
      <c r="CC220" s="23">
        <v>1</v>
      </c>
      <c r="CD220" s="18">
        <f>INDEX($AX$6:$AX$1005,MATCH(金币产出!CA220,$AR$6:$AR$1005,1))</f>
        <v>804492000</v>
      </c>
      <c r="CE220" s="18">
        <f t="shared" si="163"/>
        <v>3217968000</v>
      </c>
      <c r="CF220" s="18">
        <f t="shared" si="164"/>
        <v>4692870</v>
      </c>
      <c r="CG220" s="18">
        <f t="shared" si="165"/>
        <v>2681640</v>
      </c>
      <c r="CH220" s="18">
        <f t="shared" si="166"/>
        <v>3352050</v>
      </c>
      <c r="CI220" s="18">
        <f t="shared" si="167"/>
        <v>1340820</v>
      </c>
      <c r="CJ220" s="18">
        <f t="shared" si="168"/>
        <v>1340820</v>
      </c>
      <c r="CK220" s="18">
        <f t="shared" si="169"/>
        <v>2011230</v>
      </c>
      <c r="CL220" s="18">
        <f t="shared" si="170"/>
        <v>670410</v>
      </c>
      <c r="CM220" s="18">
        <f t="shared" si="171"/>
        <v>2011230</v>
      </c>
      <c r="CN220" s="18">
        <f t="shared" si="172"/>
        <v>18101070</v>
      </c>
      <c r="CP220" s="18">
        <f t="shared" si="173"/>
        <v>96539040</v>
      </c>
      <c r="CQ220" s="18">
        <f t="shared" si="174"/>
        <v>2</v>
      </c>
      <c r="CR220" s="18">
        <f t="shared" si="175"/>
        <v>96.54</v>
      </c>
      <c r="DH220" s="14">
        <v>215</v>
      </c>
      <c r="DI220" s="14">
        <f t="shared" si="176"/>
        <v>5850850</v>
      </c>
      <c r="DJ220" s="18">
        <f t="shared" si="177"/>
        <v>1</v>
      </c>
      <c r="DK220" s="18">
        <f t="shared" si="178"/>
        <v>5850.85</v>
      </c>
    </row>
    <row r="221" spans="44:115" ht="16.5" x14ac:dyDescent="0.2">
      <c r="AR221" s="14">
        <v>216</v>
      </c>
      <c r="AS221" s="14">
        <f t="shared" si="157"/>
        <v>210</v>
      </c>
      <c r="AT221" s="18">
        <f t="shared" si="159"/>
        <v>171900</v>
      </c>
      <c r="AU221" s="18">
        <f t="shared" si="158"/>
        <v>220</v>
      </c>
      <c r="AV221" s="18">
        <f t="shared" si="160"/>
        <v>200550.00000000003</v>
      </c>
      <c r="AW221" s="18">
        <f t="shared" si="161"/>
        <v>189090.00000000003</v>
      </c>
      <c r="AX221" s="18">
        <f t="shared" si="162"/>
        <v>816868800.00000012</v>
      </c>
      <c r="CA221" s="14">
        <v>216</v>
      </c>
      <c r="CB221" s="14">
        <f>节奏规划!J210</f>
        <v>4.1666666666666666E-3</v>
      </c>
      <c r="CC221" s="23">
        <v>1</v>
      </c>
      <c r="CD221" s="18">
        <f>INDEX($AX$6:$AX$1005,MATCH(金币产出!CA221,$AR$6:$AR$1005,1))</f>
        <v>816868800.00000012</v>
      </c>
      <c r="CE221" s="18">
        <f t="shared" si="163"/>
        <v>3267475000</v>
      </c>
      <c r="CF221" s="18">
        <f t="shared" si="164"/>
        <v>4765068</v>
      </c>
      <c r="CG221" s="18">
        <f t="shared" si="165"/>
        <v>2722896</v>
      </c>
      <c r="CH221" s="18">
        <f t="shared" si="166"/>
        <v>3403620</v>
      </c>
      <c r="CI221" s="18">
        <f t="shared" si="167"/>
        <v>1361448</v>
      </c>
      <c r="CJ221" s="18">
        <f t="shared" si="168"/>
        <v>1361448</v>
      </c>
      <c r="CK221" s="18">
        <f t="shared" si="169"/>
        <v>2042172</v>
      </c>
      <c r="CL221" s="18">
        <f t="shared" si="170"/>
        <v>680724</v>
      </c>
      <c r="CM221" s="18">
        <f t="shared" si="171"/>
        <v>2042172</v>
      </c>
      <c r="CN221" s="18">
        <f t="shared" si="172"/>
        <v>18379548</v>
      </c>
      <c r="CP221" s="18">
        <f t="shared" si="173"/>
        <v>98024256</v>
      </c>
      <c r="CQ221" s="18">
        <f t="shared" si="174"/>
        <v>2</v>
      </c>
      <c r="CR221" s="18">
        <f t="shared" si="175"/>
        <v>98.02</v>
      </c>
      <c r="DH221" s="14">
        <v>216</v>
      </c>
      <c r="DI221" s="14">
        <f t="shared" si="176"/>
        <v>5940864</v>
      </c>
      <c r="DJ221" s="18">
        <f t="shared" si="177"/>
        <v>1</v>
      </c>
      <c r="DK221" s="18">
        <f t="shared" si="178"/>
        <v>5940.86</v>
      </c>
    </row>
    <row r="222" spans="44:115" ht="16.5" x14ac:dyDescent="0.2">
      <c r="AR222" s="14">
        <v>217</v>
      </c>
      <c r="AS222" s="14">
        <f t="shared" si="157"/>
        <v>210</v>
      </c>
      <c r="AT222" s="18">
        <f t="shared" si="159"/>
        <v>171900</v>
      </c>
      <c r="AU222" s="18">
        <f t="shared" si="158"/>
        <v>220</v>
      </c>
      <c r="AV222" s="18">
        <f t="shared" si="160"/>
        <v>200550.00000000003</v>
      </c>
      <c r="AW222" s="18">
        <f t="shared" si="161"/>
        <v>191955.00000000003</v>
      </c>
      <c r="AX222" s="18">
        <f t="shared" si="162"/>
        <v>829245600.00000012</v>
      </c>
      <c r="CA222" s="14">
        <v>217</v>
      </c>
      <c r="CB222" s="14">
        <f>节奏规划!J211</f>
        <v>4.1666666666666666E-3</v>
      </c>
      <c r="CC222" s="23">
        <v>1</v>
      </c>
      <c r="CD222" s="18">
        <f>INDEX($AX$6:$AX$1005,MATCH(金币产出!CA222,$AR$6:$AR$1005,1))</f>
        <v>829245600.00000012</v>
      </c>
      <c r="CE222" s="18">
        <f t="shared" si="163"/>
        <v>3316982000</v>
      </c>
      <c r="CF222" s="18">
        <f t="shared" si="164"/>
        <v>4837265</v>
      </c>
      <c r="CG222" s="18">
        <f t="shared" si="165"/>
        <v>2764152</v>
      </c>
      <c r="CH222" s="18">
        <f t="shared" si="166"/>
        <v>3455190</v>
      </c>
      <c r="CI222" s="18">
        <f t="shared" si="167"/>
        <v>1382076</v>
      </c>
      <c r="CJ222" s="18">
        <f t="shared" si="168"/>
        <v>1382076</v>
      </c>
      <c r="CK222" s="18">
        <f t="shared" si="169"/>
        <v>2073114</v>
      </c>
      <c r="CL222" s="18">
        <f t="shared" si="170"/>
        <v>691038</v>
      </c>
      <c r="CM222" s="18">
        <f t="shared" si="171"/>
        <v>2073114</v>
      </c>
      <c r="CN222" s="18">
        <f t="shared" si="172"/>
        <v>18658025</v>
      </c>
      <c r="CP222" s="18">
        <f t="shared" si="173"/>
        <v>99509472</v>
      </c>
      <c r="CQ222" s="18">
        <f t="shared" si="174"/>
        <v>2</v>
      </c>
      <c r="CR222" s="18">
        <f t="shared" si="175"/>
        <v>99.51</v>
      </c>
      <c r="DH222" s="14">
        <v>217</v>
      </c>
      <c r="DI222" s="14">
        <f t="shared" si="176"/>
        <v>6030877</v>
      </c>
      <c r="DJ222" s="18">
        <f t="shared" si="177"/>
        <v>1</v>
      </c>
      <c r="DK222" s="18">
        <f t="shared" si="178"/>
        <v>6030.88</v>
      </c>
    </row>
    <row r="223" spans="44:115" ht="16.5" x14ac:dyDescent="0.2">
      <c r="AR223" s="14">
        <v>218</v>
      </c>
      <c r="AS223" s="14">
        <f t="shared" si="157"/>
        <v>210</v>
      </c>
      <c r="AT223" s="18">
        <f t="shared" si="159"/>
        <v>171900</v>
      </c>
      <c r="AU223" s="18">
        <f t="shared" si="158"/>
        <v>220</v>
      </c>
      <c r="AV223" s="18">
        <f t="shared" si="160"/>
        <v>200550.00000000003</v>
      </c>
      <c r="AW223" s="18">
        <f t="shared" si="161"/>
        <v>194820.00000000003</v>
      </c>
      <c r="AX223" s="18">
        <f t="shared" si="162"/>
        <v>841622400.00000012</v>
      </c>
      <c r="CA223" s="14">
        <v>218</v>
      </c>
      <c r="CB223" s="14">
        <f>节奏规划!J212</f>
        <v>4.1666666666666666E-3</v>
      </c>
      <c r="CC223" s="23">
        <v>1</v>
      </c>
      <c r="CD223" s="18">
        <f>INDEX($AX$6:$AX$1005,MATCH(金币产出!CA223,$AR$6:$AR$1005,1))</f>
        <v>841622400.00000012</v>
      </c>
      <c r="CE223" s="18">
        <f t="shared" si="163"/>
        <v>3366489500</v>
      </c>
      <c r="CF223" s="18">
        <f t="shared" si="164"/>
        <v>4909464</v>
      </c>
      <c r="CG223" s="18">
        <f t="shared" si="165"/>
        <v>2805408</v>
      </c>
      <c r="CH223" s="18">
        <f t="shared" si="166"/>
        <v>3506760</v>
      </c>
      <c r="CI223" s="18">
        <f t="shared" si="167"/>
        <v>1402704</v>
      </c>
      <c r="CJ223" s="18">
        <f t="shared" si="168"/>
        <v>1402704</v>
      </c>
      <c r="CK223" s="18">
        <f t="shared" si="169"/>
        <v>2104056</v>
      </c>
      <c r="CL223" s="18">
        <f t="shared" si="170"/>
        <v>701352</v>
      </c>
      <c r="CM223" s="18">
        <f t="shared" si="171"/>
        <v>2104056</v>
      </c>
      <c r="CN223" s="18">
        <f t="shared" si="172"/>
        <v>18936504</v>
      </c>
      <c r="CP223" s="18">
        <f t="shared" si="173"/>
        <v>100994688</v>
      </c>
      <c r="CQ223" s="18">
        <f t="shared" si="174"/>
        <v>2</v>
      </c>
      <c r="CR223" s="18">
        <f t="shared" si="175"/>
        <v>100.99</v>
      </c>
      <c r="DH223" s="14">
        <v>218</v>
      </c>
      <c r="DI223" s="14">
        <f t="shared" si="176"/>
        <v>6120890</v>
      </c>
      <c r="DJ223" s="18">
        <f t="shared" si="177"/>
        <v>1</v>
      </c>
      <c r="DK223" s="18">
        <f t="shared" si="178"/>
        <v>6120.89</v>
      </c>
    </row>
    <row r="224" spans="44:115" ht="16.5" x14ac:dyDescent="0.2">
      <c r="AR224" s="14">
        <v>219</v>
      </c>
      <c r="AS224" s="14">
        <f t="shared" si="157"/>
        <v>210</v>
      </c>
      <c r="AT224" s="18">
        <f t="shared" si="159"/>
        <v>171900</v>
      </c>
      <c r="AU224" s="18">
        <f t="shared" si="158"/>
        <v>220</v>
      </c>
      <c r="AV224" s="18">
        <f t="shared" si="160"/>
        <v>200550.00000000003</v>
      </c>
      <c r="AW224" s="18">
        <f t="shared" si="161"/>
        <v>197685.00000000003</v>
      </c>
      <c r="AX224" s="18">
        <f t="shared" si="162"/>
        <v>853999200.00000012</v>
      </c>
      <c r="CA224" s="14">
        <v>219</v>
      </c>
      <c r="CB224" s="14">
        <f>节奏规划!J213</f>
        <v>4.1666666666666666E-3</v>
      </c>
      <c r="CC224" s="23">
        <v>1</v>
      </c>
      <c r="CD224" s="18">
        <f>INDEX($AX$6:$AX$1005,MATCH(金币产出!CA224,$AR$6:$AR$1005,1))</f>
        <v>853999200.00000012</v>
      </c>
      <c r="CE224" s="18">
        <f t="shared" si="163"/>
        <v>3415996500</v>
      </c>
      <c r="CF224" s="18">
        <f t="shared" si="164"/>
        <v>4981662</v>
      </c>
      <c r="CG224" s="18">
        <f t="shared" si="165"/>
        <v>2846664</v>
      </c>
      <c r="CH224" s="18">
        <f t="shared" si="166"/>
        <v>3558330</v>
      </c>
      <c r="CI224" s="18">
        <f t="shared" si="167"/>
        <v>1423332</v>
      </c>
      <c r="CJ224" s="18">
        <f t="shared" si="168"/>
        <v>1423332</v>
      </c>
      <c r="CK224" s="18">
        <f t="shared" si="169"/>
        <v>2134998</v>
      </c>
      <c r="CL224" s="18">
        <f t="shared" si="170"/>
        <v>711666</v>
      </c>
      <c r="CM224" s="18">
        <f t="shared" si="171"/>
        <v>2134998</v>
      </c>
      <c r="CN224" s="18">
        <f t="shared" si="172"/>
        <v>19214982</v>
      </c>
      <c r="CP224" s="18">
        <f t="shared" si="173"/>
        <v>102479904</v>
      </c>
      <c r="CQ224" s="18">
        <f t="shared" si="174"/>
        <v>2</v>
      </c>
      <c r="CR224" s="18">
        <f t="shared" si="175"/>
        <v>102.48</v>
      </c>
      <c r="DH224" s="14">
        <v>219</v>
      </c>
      <c r="DI224" s="14">
        <f t="shared" si="176"/>
        <v>6210903</v>
      </c>
      <c r="DJ224" s="18">
        <f t="shared" si="177"/>
        <v>1</v>
      </c>
      <c r="DK224" s="18">
        <f t="shared" si="178"/>
        <v>6210.9</v>
      </c>
    </row>
    <row r="225" spans="44:115" ht="16.5" x14ac:dyDescent="0.2">
      <c r="AR225" s="14">
        <v>220</v>
      </c>
      <c r="AS225" s="14">
        <f t="shared" si="157"/>
        <v>220</v>
      </c>
      <c r="AT225" s="18">
        <f t="shared" si="159"/>
        <v>200550.00000000003</v>
      </c>
      <c r="AU225" s="18">
        <f t="shared" si="158"/>
        <v>230</v>
      </c>
      <c r="AV225" s="18">
        <f t="shared" si="160"/>
        <v>238239.99999999997</v>
      </c>
      <c r="AW225" s="18">
        <f t="shared" si="161"/>
        <v>200550.00000000003</v>
      </c>
      <c r="AX225" s="18">
        <f t="shared" si="162"/>
        <v>866376000.00000012</v>
      </c>
      <c r="CA225" s="14">
        <v>220</v>
      </c>
      <c r="CB225" s="14">
        <f>节奏规划!J214</f>
        <v>4.1666666666666666E-3</v>
      </c>
      <c r="CC225" s="23">
        <v>1</v>
      </c>
      <c r="CD225" s="18">
        <f>INDEX($AX$6:$AX$1005,MATCH(金币产出!CA225,$AR$6:$AR$1005,1))</f>
        <v>866376000.00000012</v>
      </c>
      <c r="CE225" s="18">
        <f t="shared" si="163"/>
        <v>3465504000</v>
      </c>
      <c r="CF225" s="18">
        <f t="shared" si="164"/>
        <v>5053860</v>
      </c>
      <c r="CG225" s="18">
        <f t="shared" si="165"/>
        <v>2887920</v>
      </c>
      <c r="CH225" s="18">
        <f t="shared" si="166"/>
        <v>3609900</v>
      </c>
      <c r="CI225" s="18">
        <f t="shared" si="167"/>
        <v>1443960</v>
      </c>
      <c r="CJ225" s="18">
        <f t="shared" si="168"/>
        <v>1443960</v>
      </c>
      <c r="CK225" s="18">
        <f t="shared" si="169"/>
        <v>2165940</v>
      </c>
      <c r="CL225" s="18">
        <f t="shared" si="170"/>
        <v>721980</v>
      </c>
      <c r="CM225" s="18">
        <f t="shared" si="171"/>
        <v>2165940</v>
      </c>
      <c r="CN225" s="18">
        <f t="shared" si="172"/>
        <v>19493460</v>
      </c>
      <c r="CP225" s="18">
        <f t="shared" si="173"/>
        <v>103965120</v>
      </c>
      <c r="CQ225" s="18">
        <f t="shared" si="174"/>
        <v>2</v>
      </c>
      <c r="CR225" s="18">
        <f t="shared" si="175"/>
        <v>103.97</v>
      </c>
      <c r="DH225" s="14">
        <v>220</v>
      </c>
      <c r="DI225" s="14">
        <f t="shared" si="176"/>
        <v>6300916</v>
      </c>
      <c r="DJ225" s="18">
        <f t="shared" si="177"/>
        <v>1</v>
      </c>
      <c r="DK225" s="18">
        <f t="shared" si="178"/>
        <v>6300.92</v>
      </c>
    </row>
    <row r="226" spans="44:115" ht="16.5" x14ac:dyDescent="0.2">
      <c r="AR226" s="14">
        <v>221</v>
      </c>
      <c r="AS226" s="14">
        <f t="shared" si="157"/>
        <v>220</v>
      </c>
      <c r="AT226" s="18">
        <f t="shared" si="159"/>
        <v>200550.00000000003</v>
      </c>
      <c r="AU226" s="18">
        <f t="shared" si="158"/>
        <v>230</v>
      </c>
      <c r="AV226" s="18">
        <f t="shared" si="160"/>
        <v>238239.99999999997</v>
      </c>
      <c r="AW226" s="18">
        <f t="shared" si="161"/>
        <v>204319.00000000003</v>
      </c>
      <c r="AX226" s="18">
        <f t="shared" si="162"/>
        <v>882658080.00000012</v>
      </c>
      <c r="CA226" s="14">
        <v>221</v>
      </c>
      <c r="CB226" s="14">
        <f>节奏规划!J215</f>
        <v>4.1666666666666666E-3</v>
      </c>
      <c r="CC226" s="23">
        <v>1</v>
      </c>
      <c r="CD226" s="18">
        <f>INDEX($AX$6:$AX$1005,MATCH(金币产出!CA226,$AR$6:$AR$1005,1))</f>
        <v>882658080.00000012</v>
      </c>
      <c r="CE226" s="18">
        <f t="shared" si="163"/>
        <v>3530632000</v>
      </c>
      <c r="CF226" s="18">
        <f t="shared" si="164"/>
        <v>5148838</v>
      </c>
      <c r="CG226" s="18">
        <f t="shared" si="165"/>
        <v>2942193</v>
      </c>
      <c r="CH226" s="18">
        <f t="shared" si="166"/>
        <v>3677742</v>
      </c>
      <c r="CI226" s="18">
        <f t="shared" si="167"/>
        <v>1471097</v>
      </c>
      <c r="CJ226" s="18">
        <f t="shared" si="168"/>
        <v>1471097</v>
      </c>
      <c r="CK226" s="18">
        <f t="shared" si="169"/>
        <v>2206645</v>
      </c>
      <c r="CL226" s="18">
        <f t="shared" si="170"/>
        <v>735548</v>
      </c>
      <c r="CM226" s="18">
        <f t="shared" si="171"/>
        <v>2206645</v>
      </c>
      <c r="CN226" s="18">
        <f t="shared" si="172"/>
        <v>19859805</v>
      </c>
      <c r="CP226" s="18">
        <f t="shared" si="173"/>
        <v>105918960</v>
      </c>
      <c r="CQ226" s="18">
        <f t="shared" si="174"/>
        <v>2</v>
      </c>
      <c r="CR226" s="18">
        <f t="shared" si="175"/>
        <v>105.92</v>
      </c>
      <c r="DH226" s="14">
        <v>221</v>
      </c>
      <c r="DI226" s="14">
        <f t="shared" si="176"/>
        <v>6419330</v>
      </c>
      <c r="DJ226" s="18">
        <f t="shared" si="177"/>
        <v>1</v>
      </c>
      <c r="DK226" s="18">
        <f t="shared" si="178"/>
        <v>6419.33</v>
      </c>
    </row>
    <row r="227" spans="44:115" ht="16.5" x14ac:dyDescent="0.2">
      <c r="AR227" s="14">
        <v>222</v>
      </c>
      <c r="AS227" s="14">
        <f t="shared" si="157"/>
        <v>220</v>
      </c>
      <c r="AT227" s="18">
        <f t="shared" si="159"/>
        <v>200550.00000000003</v>
      </c>
      <c r="AU227" s="18">
        <f t="shared" si="158"/>
        <v>230</v>
      </c>
      <c r="AV227" s="18">
        <f t="shared" si="160"/>
        <v>238239.99999999997</v>
      </c>
      <c r="AW227" s="18">
        <f t="shared" si="161"/>
        <v>208088.00000000003</v>
      </c>
      <c r="AX227" s="18">
        <f t="shared" si="162"/>
        <v>898940160.00000012</v>
      </c>
      <c r="CA227" s="14">
        <v>222</v>
      </c>
      <c r="CB227" s="14">
        <f>节奏规划!J216</f>
        <v>4.1666666666666666E-3</v>
      </c>
      <c r="CC227" s="23">
        <v>1</v>
      </c>
      <c r="CD227" s="18">
        <f>INDEX($AX$6:$AX$1005,MATCH(金币产出!CA227,$AR$6:$AR$1005,1))</f>
        <v>898940160.00000012</v>
      </c>
      <c r="CE227" s="18">
        <f t="shared" si="163"/>
        <v>3595760500</v>
      </c>
      <c r="CF227" s="18">
        <f t="shared" si="164"/>
        <v>5243817</v>
      </c>
      <c r="CG227" s="18">
        <f t="shared" si="165"/>
        <v>2996467</v>
      </c>
      <c r="CH227" s="18">
        <f t="shared" si="166"/>
        <v>3745584</v>
      </c>
      <c r="CI227" s="18">
        <f t="shared" si="167"/>
        <v>1498234</v>
      </c>
      <c r="CJ227" s="18">
        <f t="shared" si="168"/>
        <v>1498234</v>
      </c>
      <c r="CK227" s="18">
        <f t="shared" si="169"/>
        <v>2247350</v>
      </c>
      <c r="CL227" s="18">
        <f t="shared" si="170"/>
        <v>749117</v>
      </c>
      <c r="CM227" s="18">
        <f t="shared" si="171"/>
        <v>2247350</v>
      </c>
      <c r="CN227" s="18">
        <f t="shared" si="172"/>
        <v>20226153</v>
      </c>
      <c r="CP227" s="18">
        <f t="shared" si="173"/>
        <v>107872800</v>
      </c>
      <c r="CQ227" s="18">
        <f t="shared" si="174"/>
        <v>2</v>
      </c>
      <c r="CR227" s="18">
        <f t="shared" si="175"/>
        <v>107.87</v>
      </c>
      <c r="DH227" s="14">
        <v>222</v>
      </c>
      <c r="DI227" s="14">
        <f t="shared" si="176"/>
        <v>6537746</v>
      </c>
      <c r="DJ227" s="18">
        <f t="shared" si="177"/>
        <v>1</v>
      </c>
      <c r="DK227" s="18">
        <f t="shared" si="178"/>
        <v>6537.75</v>
      </c>
    </row>
    <row r="228" spans="44:115" ht="16.5" x14ac:dyDescent="0.2">
      <c r="AR228" s="14">
        <v>223</v>
      </c>
      <c r="AS228" s="14">
        <f t="shared" si="157"/>
        <v>220</v>
      </c>
      <c r="AT228" s="18">
        <f t="shared" si="159"/>
        <v>200550.00000000003</v>
      </c>
      <c r="AU228" s="18">
        <f t="shared" si="158"/>
        <v>230</v>
      </c>
      <c r="AV228" s="18">
        <f t="shared" si="160"/>
        <v>238239.99999999997</v>
      </c>
      <c r="AW228" s="18">
        <f t="shared" si="161"/>
        <v>211857</v>
      </c>
      <c r="AX228" s="18">
        <f t="shared" si="162"/>
        <v>915222240</v>
      </c>
      <c r="CA228" s="14">
        <v>223</v>
      </c>
      <c r="CB228" s="14">
        <f>节奏规划!J217</f>
        <v>4.1666666666666666E-3</v>
      </c>
      <c r="CC228" s="23">
        <v>1</v>
      </c>
      <c r="CD228" s="18">
        <f>INDEX($AX$6:$AX$1005,MATCH(金币产出!CA228,$AR$6:$AR$1005,1))</f>
        <v>915222240</v>
      </c>
      <c r="CE228" s="18">
        <f t="shared" si="163"/>
        <v>3660888500</v>
      </c>
      <c r="CF228" s="18">
        <f t="shared" si="164"/>
        <v>5338796</v>
      </c>
      <c r="CG228" s="18">
        <f t="shared" si="165"/>
        <v>3050740</v>
      </c>
      <c r="CH228" s="18">
        <f t="shared" si="166"/>
        <v>3813426</v>
      </c>
      <c r="CI228" s="18">
        <f t="shared" si="167"/>
        <v>1525370</v>
      </c>
      <c r="CJ228" s="18">
        <f t="shared" si="168"/>
        <v>1525370</v>
      </c>
      <c r="CK228" s="18">
        <f t="shared" si="169"/>
        <v>2288055</v>
      </c>
      <c r="CL228" s="18">
        <f t="shared" si="170"/>
        <v>762685</v>
      </c>
      <c r="CM228" s="18">
        <f t="shared" si="171"/>
        <v>2288055</v>
      </c>
      <c r="CN228" s="18">
        <f t="shared" si="172"/>
        <v>20592497</v>
      </c>
      <c r="CP228" s="18">
        <f t="shared" si="173"/>
        <v>109826640</v>
      </c>
      <c r="CQ228" s="18">
        <f t="shared" si="174"/>
        <v>2</v>
      </c>
      <c r="CR228" s="18">
        <f t="shared" si="175"/>
        <v>109.83</v>
      </c>
      <c r="DH228" s="14">
        <v>223</v>
      </c>
      <c r="DI228" s="14">
        <f t="shared" si="176"/>
        <v>6656160</v>
      </c>
      <c r="DJ228" s="18">
        <f t="shared" si="177"/>
        <v>1</v>
      </c>
      <c r="DK228" s="18">
        <f t="shared" si="178"/>
        <v>6656.16</v>
      </c>
    </row>
    <row r="229" spans="44:115" ht="16.5" x14ac:dyDescent="0.2">
      <c r="AR229" s="14">
        <v>224</v>
      </c>
      <c r="AS229" s="14">
        <f t="shared" si="157"/>
        <v>220</v>
      </c>
      <c r="AT229" s="18">
        <f t="shared" si="159"/>
        <v>200550.00000000003</v>
      </c>
      <c r="AU229" s="18">
        <f t="shared" si="158"/>
        <v>230</v>
      </c>
      <c r="AV229" s="18">
        <f t="shared" si="160"/>
        <v>238239.99999999997</v>
      </c>
      <c r="AW229" s="18">
        <f t="shared" si="161"/>
        <v>215626</v>
      </c>
      <c r="AX229" s="18">
        <f t="shared" si="162"/>
        <v>931504320</v>
      </c>
      <c r="CA229" s="14">
        <v>224</v>
      </c>
      <c r="CB229" s="14">
        <f>节奏规划!J218</f>
        <v>4.1666666666666666E-3</v>
      </c>
      <c r="CC229" s="23">
        <v>1</v>
      </c>
      <c r="CD229" s="18">
        <f>INDEX($AX$6:$AX$1005,MATCH(金币产出!CA229,$AR$6:$AR$1005,1))</f>
        <v>931504320</v>
      </c>
      <c r="CE229" s="18">
        <f t="shared" si="163"/>
        <v>3726017000</v>
      </c>
      <c r="CF229" s="18">
        <f t="shared" si="164"/>
        <v>5433775</v>
      </c>
      <c r="CG229" s="18">
        <f t="shared" si="165"/>
        <v>3105014</v>
      </c>
      <c r="CH229" s="18">
        <f t="shared" si="166"/>
        <v>3881268</v>
      </c>
      <c r="CI229" s="18">
        <f t="shared" si="167"/>
        <v>1552507</v>
      </c>
      <c r="CJ229" s="18">
        <f t="shared" si="168"/>
        <v>1552507</v>
      </c>
      <c r="CK229" s="18">
        <f t="shared" si="169"/>
        <v>2328761</v>
      </c>
      <c r="CL229" s="18">
        <f t="shared" si="170"/>
        <v>776254</v>
      </c>
      <c r="CM229" s="18">
        <f t="shared" si="171"/>
        <v>2328761</v>
      </c>
      <c r="CN229" s="18">
        <f t="shared" si="172"/>
        <v>20958847</v>
      </c>
      <c r="CP229" s="18">
        <f t="shared" si="173"/>
        <v>111780528</v>
      </c>
      <c r="CQ229" s="18">
        <f t="shared" si="174"/>
        <v>2</v>
      </c>
      <c r="CR229" s="18">
        <f t="shared" si="175"/>
        <v>111.78</v>
      </c>
      <c r="DH229" s="14">
        <v>224</v>
      </c>
      <c r="DI229" s="14">
        <f t="shared" si="176"/>
        <v>6774576</v>
      </c>
      <c r="DJ229" s="18">
        <f t="shared" si="177"/>
        <v>1</v>
      </c>
      <c r="DK229" s="18">
        <f t="shared" si="178"/>
        <v>6774.58</v>
      </c>
    </row>
    <row r="230" spans="44:115" ht="16.5" x14ac:dyDescent="0.2">
      <c r="AR230" s="14">
        <v>225</v>
      </c>
      <c r="AS230" s="14">
        <f t="shared" si="157"/>
        <v>220</v>
      </c>
      <c r="AT230" s="18">
        <f t="shared" si="159"/>
        <v>200550.00000000003</v>
      </c>
      <c r="AU230" s="18">
        <f t="shared" si="158"/>
        <v>230</v>
      </c>
      <c r="AV230" s="18">
        <f t="shared" si="160"/>
        <v>238239.99999999997</v>
      </c>
      <c r="AW230" s="18">
        <f t="shared" si="161"/>
        <v>219395</v>
      </c>
      <c r="AX230" s="18">
        <f t="shared" si="162"/>
        <v>947786400</v>
      </c>
      <c r="CA230" s="14">
        <v>225</v>
      </c>
      <c r="CB230" s="14">
        <f>节奏规划!J219</f>
        <v>4.1666666666666666E-3</v>
      </c>
      <c r="CC230" s="23">
        <v>1</v>
      </c>
      <c r="CD230" s="18">
        <f>INDEX($AX$6:$AX$1005,MATCH(金币产出!CA230,$AR$6:$AR$1005,1))</f>
        <v>947786400</v>
      </c>
      <c r="CE230" s="18">
        <f t="shared" si="163"/>
        <v>3791145500</v>
      </c>
      <c r="CF230" s="18">
        <f t="shared" si="164"/>
        <v>5528754</v>
      </c>
      <c r="CG230" s="18">
        <f t="shared" si="165"/>
        <v>3159288</v>
      </c>
      <c r="CH230" s="18">
        <f t="shared" si="166"/>
        <v>3949110</v>
      </c>
      <c r="CI230" s="18">
        <f t="shared" si="167"/>
        <v>1579644</v>
      </c>
      <c r="CJ230" s="18">
        <f t="shared" si="168"/>
        <v>1579644</v>
      </c>
      <c r="CK230" s="18">
        <f t="shared" si="169"/>
        <v>2369466</v>
      </c>
      <c r="CL230" s="18">
        <f t="shared" si="170"/>
        <v>789822</v>
      </c>
      <c r="CM230" s="18">
        <f t="shared" si="171"/>
        <v>2369466</v>
      </c>
      <c r="CN230" s="18">
        <f t="shared" si="172"/>
        <v>21325194</v>
      </c>
      <c r="CP230" s="18">
        <f t="shared" si="173"/>
        <v>113734368</v>
      </c>
      <c r="CQ230" s="18">
        <f t="shared" si="174"/>
        <v>2</v>
      </c>
      <c r="CR230" s="18">
        <f t="shared" si="175"/>
        <v>113.73</v>
      </c>
      <c r="DH230" s="14">
        <v>225</v>
      </c>
      <c r="DI230" s="14">
        <f t="shared" si="176"/>
        <v>6892992</v>
      </c>
      <c r="DJ230" s="18">
        <f t="shared" si="177"/>
        <v>1</v>
      </c>
      <c r="DK230" s="18">
        <f t="shared" si="178"/>
        <v>6892.99</v>
      </c>
    </row>
    <row r="231" spans="44:115" ht="16.5" x14ac:dyDescent="0.2">
      <c r="AR231" s="14">
        <v>226</v>
      </c>
      <c r="AS231" s="14">
        <f t="shared" si="157"/>
        <v>220</v>
      </c>
      <c r="AT231" s="18">
        <f t="shared" si="159"/>
        <v>200550.00000000003</v>
      </c>
      <c r="AU231" s="18">
        <f t="shared" si="158"/>
        <v>230</v>
      </c>
      <c r="AV231" s="18">
        <f t="shared" si="160"/>
        <v>238239.99999999997</v>
      </c>
      <c r="AW231" s="18">
        <f t="shared" si="161"/>
        <v>223164</v>
      </c>
      <c r="AX231" s="18">
        <f t="shared" si="162"/>
        <v>964068480</v>
      </c>
      <c r="CA231" s="14">
        <v>226</v>
      </c>
      <c r="CB231" s="14">
        <f>节奏规划!J220</f>
        <v>4.1666666666666666E-3</v>
      </c>
      <c r="CC231" s="23">
        <v>1</v>
      </c>
      <c r="CD231" s="18">
        <f>INDEX($AX$6:$AX$1005,MATCH(金币产出!CA231,$AR$6:$AR$1005,1))</f>
        <v>964068480</v>
      </c>
      <c r="CE231" s="18">
        <f t="shared" si="163"/>
        <v>3856273500</v>
      </c>
      <c r="CF231" s="18">
        <f t="shared" si="164"/>
        <v>5623732</v>
      </c>
      <c r="CG231" s="18">
        <f t="shared" si="165"/>
        <v>3213561</v>
      </c>
      <c r="CH231" s="18">
        <f t="shared" si="166"/>
        <v>4016952</v>
      </c>
      <c r="CI231" s="18">
        <f t="shared" si="167"/>
        <v>1606781</v>
      </c>
      <c r="CJ231" s="18">
        <f t="shared" si="168"/>
        <v>1606781</v>
      </c>
      <c r="CK231" s="18">
        <f t="shared" si="169"/>
        <v>2410171</v>
      </c>
      <c r="CL231" s="18">
        <f t="shared" si="170"/>
        <v>803390</v>
      </c>
      <c r="CM231" s="18">
        <f t="shared" si="171"/>
        <v>2410171</v>
      </c>
      <c r="CN231" s="18">
        <f t="shared" si="172"/>
        <v>21691539</v>
      </c>
      <c r="CP231" s="18">
        <f t="shared" si="173"/>
        <v>115688208</v>
      </c>
      <c r="CQ231" s="18">
        <f t="shared" si="174"/>
        <v>2</v>
      </c>
      <c r="CR231" s="18">
        <f t="shared" si="175"/>
        <v>115.69</v>
      </c>
      <c r="DH231" s="14">
        <v>226</v>
      </c>
      <c r="DI231" s="14">
        <f t="shared" si="176"/>
        <v>7011405</v>
      </c>
      <c r="DJ231" s="18">
        <f t="shared" si="177"/>
        <v>1</v>
      </c>
      <c r="DK231" s="18">
        <f t="shared" si="178"/>
        <v>7011.41</v>
      </c>
    </row>
    <row r="232" spans="44:115" ht="16.5" x14ac:dyDescent="0.2">
      <c r="AR232" s="14">
        <v>227</v>
      </c>
      <c r="AS232" s="14">
        <f t="shared" si="157"/>
        <v>220</v>
      </c>
      <c r="AT232" s="18">
        <f t="shared" si="159"/>
        <v>200550.00000000003</v>
      </c>
      <c r="AU232" s="18">
        <f t="shared" si="158"/>
        <v>230</v>
      </c>
      <c r="AV232" s="18">
        <f t="shared" si="160"/>
        <v>238239.99999999997</v>
      </c>
      <c r="AW232" s="18">
        <f t="shared" si="161"/>
        <v>226933</v>
      </c>
      <c r="AX232" s="18">
        <f t="shared" si="162"/>
        <v>980350560</v>
      </c>
      <c r="CA232" s="14">
        <v>227</v>
      </c>
      <c r="CB232" s="14">
        <f>节奏规划!J221</f>
        <v>4.1666666666666666E-3</v>
      </c>
      <c r="CC232" s="23">
        <v>1</v>
      </c>
      <c r="CD232" s="18">
        <f>INDEX($AX$6:$AX$1005,MATCH(金币产出!CA232,$AR$6:$AR$1005,1))</f>
        <v>980350560</v>
      </c>
      <c r="CE232" s="18">
        <f t="shared" si="163"/>
        <v>3921402000</v>
      </c>
      <c r="CF232" s="18">
        <f t="shared" si="164"/>
        <v>5718711</v>
      </c>
      <c r="CG232" s="18">
        <f t="shared" si="165"/>
        <v>3267835</v>
      </c>
      <c r="CH232" s="18">
        <f t="shared" si="166"/>
        <v>4084794</v>
      </c>
      <c r="CI232" s="18">
        <f t="shared" si="167"/>
        <v>1633918</v>
      </c>
      <c r="CJ232" s="18">
        <f t="shared" si="168"/>
        <v>1633918</v>
      </c>
      <c r="CK232" s="18">
        <f t="shared" si="169"/>
        <v>2450876</v>
      </c>
      <c r="CL232" s="18">
        <f t="shared" si="170"/>
        <v>816959</v>
      </c>
      <c r="CM232" s="18">
        <f t="shared" si="171"/>
        <v>2450876</v>
      </c>
      <c r="CN232" s="18">
        <f t="shared" si="172"/>
        <v>22057887</v>
      </c>
      <c r="CP232" s="18">
        <f t="shared" si="173"/>
        <v>117642048</v>
      </c>
      <c r="CQ232" s="18">
        <f t="shared" si="174"/>
        <v>2</v>
      </c>
      <c r="CR232" s="18">
        <f t="shared" si="175"/>
        <v>117.64</v>
      </c>
      <c r="DH232" s="14">
        <v>227</v>
      </c>
      <c r="DI232" s="14">
        <f t="shared" si="176"/>
        <v>7129821</v>
      </c>
      <c r="DJ232" s="18">
        <f t="shared" si="177"/>
        <v>1</v>
      </c>
      <c r="DK232" s="18">
        <f t="shared" si="178"/>
        <v>7129.82</v>
      </c>
    </row>
    <row r="233" spans="44:115" ht="16.5" x14ac:dyDescent="0.2">
      <c r="AR233" s="14">
        <v>228</v>
      </c>
      <c r="AS233" s="14">
        <f t="shared" si="157"/>
        <v>220</v>
      </c>
      <c r="AT233" s="18">
        <f t="shared" si="159"/>
        <v>200550.00000000003</v>
      </c>
      <c r="AU233" s="18">
        <f t="shared" si="158"/>
        <v>230</v>
      </c>
      <c r="AV233" s="18">
        <f t="shared" si="160"/>
        <v>238239.99999999997</v>
      </c>
      <c r="AW233" s="18">
        <f t="shared" si="161"/>
        <v>230702</v>
      </c>
      <c r="AX233" s="18">
        <f t="shared" si="162"/>
        <v>996632640</v>
      </c>
      <c r="CA233" s="14">
        <v>228</v>
      </c>
      <c r="CB233" s="14">
        <f>节奏规划!J222</f>
        <v>4.1666666666666666E-3</v>
      </c>
      <c r="CC233" s="23">
        <v>1</v>
      </c>
      <c r="CD233" s="18">
        <f>INDEX($AX$6:$AX$1005,MATCH(金币产出!CA233,$AR$6:$AR$1005,1))</f>
        <v>996632640</v>
      </c>
      <c r="CE233" s="18">
        <f t="shared" si="163"/>
        <v>3986530500</v>
      </c>
      <c r="CF233" s="18">
        <f t="shared" si="164"/>
        <v>5813690</v>
      </c>
      <c r="CG233" s="18">
        <f t="shared" si="165"/>
        <v>3322109</v>
      </c>
      <c r="CH233" s="18">
        <f t="shared" si="166"/>
        <v>4152636</v>
      </c>
      <c r="CI233" s="18">
        <f t="shared" si="167"/>
        <v>1661054</v>
      </c>
      <c r="CJ233" s="18">
        <f t="shared" si="168"/>
        <v>1661054</v>
      </c>
      <c r="CK233" s="18">
        <f t="shared" si="169"/>
        <v>2491582</v>
      </c>
      <c r="CL233" s="18">
        <f t="shared" si="170"/>
        <v>830527</v>
      </c>
      <c r="CM233" s="18">
        <f t="shared" si="171"/>
        <v>2491582</v>
      </c>
      <c r="CN233" s="18">
        <f t="shared" si="172"/>
        <v>22424234</v>
      </c>
      <c r="CP233" s="18">
        <f t="shared" si="173"/>
        <v>119595936</v>
      </c>
      <c r="CQ233" s="18">
        <f t="shared" si="174"/>
        <v>2</v>
      </c>
      <c r="CR233" s="18">
        <f t="shared" si="175"/>
        <v>119.6</v>
      </c>
      <c r="DH233" s="14">
        <v>228</v>
      </c>
      <c r="DI233" s="14">
        <f t="shared" si="176"/>
        <v>7248237</v>
      </c>
      <c r="DJ233" s="18">
        <f t="shared" si="177"/>
        <v>1</v>
      </c>
      <c r="DK233" s="18">
        <f t="shared" si="178"/>
        <v>7248.24</v>
      </c>
    </row>
    <row r="234" spans="44:115" ht="16.5" x14ac:dyDescent="0.2">
      <c r="AR234" s="14">
        <v>229</v>
      </c>
      <c r="AS234" s="14">
        <f t="shared" si="157"/>
        <v>220</v>
      </c>
      <c r="AT234" s="18">
        <f t="shared" si="159"/>
        <v>200550.00000000003</v>
      </c>
      <c r="AU234" s="18">
        <f t="shared" si="158"/>
        <v>230</v>
      </c>
      <c r="AV234" s="18">
        <f t="shared" si="160"/>
        <v>238239.99999999997</v>
      </c>
      <c r="AW234" s="18">
        <f t="shared" si="161"/>
        <v>234470.99999999994</v>
      </c>
      <c r="AX234" s="18">
        <f t="shared" si="162"/>
        <v>1012914719.9999998</v>
      </c>
      <c r="CA234" s="14">
        <v>229</v>
      </c>
      <c r="CB234" s="14">
        <f>节奏规划!J223</f>
        <v>4.1666666666666666E-3</v>
      </c>
      <c r="CC234" s="23">
        <v>1</v>
      </c>
      <c r="CD234" s="18">
        <f>INDEX($AX$6:$AX$1005,MATCH(金币产出!CA234,$AR$6:$AR$1005,1))</f>
        <v>1012914719.9999998</v>
      </c>
      <c r="CE234" s="18">
        <f t="shared" si="163"/>
        <v>4051658500</v>
      </c>
      <c r="CF234" s="18">
        <f t="shared" si="164"/>
        <v>5908669</v>
      </c>
      <c r="CG234" s="18">
        <f t="shared" si="165"/>
        <v>3376382</v>
      </c>
      <c r="CH234" s="18">
        <f t="shared" si="166"/>
        <v>4220478</v>
      </c>
      <c r="CI234" s="18">
        <f t="shared" si="167"/>
        <v>1688191</v>
      </c>
      <c r="CJ234" s="18">
        <f t="shared" si="168"/>
        <v>1688191</v>
      </c>
      <c r="CK234" s="18">
        <f t="shared" si="169"/>
        <v>2532287</v>
      </c>
      <c r="CL234" s="18">
        <f t="shared" si="170"/>
        <v>844096</v>
      </c>
      <c r="CM234" s="18">
        <f t="shared" si="171"/>
        <v>2532287</v>
      </c>
      <c r="CN234" s="18">
        <f t="shared" si="172"/>
        <v>22790581</v>
      </c>
      <c r="CP234" s="18">
        <f t="shared" si="173"/>
        <v>121549776</v>
      </c>
      <c r="CQ234" s="18">
        <f t="shared" si="174"/>
        <v>2</v>
      </c>
      <c r="CR234" s="18">
        <f t="shared" si="175"/>
        <v>121.55</v>
      </c>
      <c r="DH234" s="14">
        <v>229</v>
      </c>
      <c r="DI234" s="14">
        <f t="shared" si="176"/>
        <v>7366651</v>
      </c>
      <c r="DJ234" s="18">
        <f t="shared" si="177"/>
        <v>1</v>
      </c>
      <c r="DK234" s="18">
        <f t="shared" si="178"/>
        <v>7366.65</v>
      </c>
    </row>
    <row r="235" spans="44:115" ht="16.5" x14ac:dyDescent="0.2">
      <c r="AR235" s="14">
        <v>230</v>
      </c>
      <c r="AS235" s="14">
        <f t="shared" si="157"/>
        <v>230</v>
      </c>
      <c r="AT235" s="18">
        <f t="shared" si="159"/>
        <v>238239.99999999997</v>
      </c>
      <c r="AU235" s="18">
        <f t="shared" si="158"/>
        <v>240</v>
      </c>
      <c r="AV235" s="18">
        <f t="shared" si="160"/>
        <v>287190</v>
      </c>
      <c r="AW235" s="18">
        <f t="shared" si="161"/>
        <v>238239.99999999994</v>
      </c>
      <c r="AX235" s="18">
        <f t="shared" si="162"/>
        <v>1029196799.9999998</v>
      </c>
      <c r="CA235" s="14">
        <v>230</v>
      </c>
      <c r="CB235" s="14">
        <f>节奏规划!J224</f>
        <v>4.1666666666666666E-3</v>
      </c>
      <c r="CC235" s="23">
        <v>1</v>
      </c>
      <c r="CD235" s="18">
        <f>INDEX($AX$6:$AX$1005,MATCH(金币产出!CA235,$AR$6:$AR$1005,1))</f>
        <v>1029196799.9999998</v>
      </c>
      <c r="CE235" s="18">
        <f t="shared" si="163"/>
        <v>4116787000</v>
      </c>
      <c r="CF235" s="18">
        <f t="shared" si="164"/>
        <v>6003648</v>
      </c>
      <c r="CG235" s="18">
        <f t="shared" si="165"/>
        <v>3430656</v>
      </c>
      <c r="CH235" s="18">
        <f t="shared" si="166"/>
        <v>4288320</v>
      </c>
      <c r="CI235" s="18">
        <f t="shared" si="167"/>
        <v>1715328</v>
      </c>
      <c r="CJ235" s="18">
        <f t="shared" si="168"/>
        <v>1715328</v>
      </c>
      <c r="CK235" s="18">
        <f t="shared" si="169"/>
        <v>2572992</v>
      </c>
      <c r="CL235" s="18">
        <f t="shared" si="170"/>
        <v>857664</v>
      </c>
      <c r="CM235" s="18">
        <f t="shared" si="171"/>
        <v>2572992</v>
      </c>
      <c r="CN235" s="18">
        <f t="shared" si="172"/>
        <v>23156928</v>
      </c>
      <c r="CP235" s="18">
        <f t="shared" si="173"/>
        <v>123503616</v>
      </c>
      <c r="CQ235" s="18">
        <f t="shared" si="174"/>
        <v>2</v>
      </c>
      <c r="CR235" s="18">
        <f t="shared" si="175"/>
        <v>123.5</v>
      </c>
      <c r="DH235" s="14">
        <v>230</v>
      </c>
      <c r="DI235" s="14">
        <f t="shared" si="176"/>
        <v>7485067</v>
      </c>
      <c r="DJ235" s="18">
        <f t="shared" si="177"/>
        <v>1</v>
      </c>
      <c r="DK235" s="18">
        <f t="shared" si="178"/>
        <v>7485.07</v>
      </c>
    </row>
    <row r="236" spans="44:115" ht="16.5" x14ac:dyDescent="0.2">
      <c r="AR236" s="14">
        <v>231</v>
      </c>
      <c r="AS236" s="14">
        <f t="shared" si="157"/>
        <v>230</v>
      </c>
      <c r="AT236" s="18">
        <f t="shared" si="159"/>
        <v>238239.99999999997</v>
      </c>
      <c r="AU236" s="18">
        <f t="shared" si="158"/>
        <v>240</v>
      </c>
      <c r="AV236" s="18">
        <f t="shared" si="160"/>
        <v>287190</v>
      </c>
      <c r="AW236" s="18">
        <f t="shared" si="161"/>
        <v>243134.99999999994</v>
      </c>
      <c r="AX236" s="18">
        <f t="shared" si="162"/>
        <v>1050343199.9999998</v>
      </c>
      <c r="CA236" s="14">
        <v>231</v>
      </c>
      <c r="CB236" s="14">
        <f>节奏规划!J225</f>
        <v>4.1666666666666666E-3</v>
      </c>
      <c r="CC236" s="23">
        <v>1</v>
      </c>
      <c r="CD236" s="18">
        <f>INDEX($AX$6:$AX$1005,MATCH(金币产出!CA236,$AR$6:$AR$1005,1))</f>
        <v>1050343199.9999998</v>
      </c>
      <c r="CE236" s="18">
        <f t="shared" si="163"/>
        <v>4201372500</v>
      </c>
      <c r="CF236" s="18">
        <f t="shared" si="164"/>
        <v>6127002</v>
      </c>
      <c r="CG236" s="18">
        <f t="shared" si="165"/>
        <v>3501144</v>
      </c>
      <c r="CH236" s="18">
        <f t="shared" si="166"/>
        <v>4376430</v>
      </c>
      <c r="CI236" s="18">
        <f t="shared" si="167"/>
        <v>1750572</v>
      </c>
      <c r="CJ236" s="18">
        <f t="shared" si="168"/>
        <v>1750572</v>
      </c>
      <c r="CK236" s="18">
        <f t="shared" si="169"/>
        <v>2625858</v>
      </c>
      <c r="CL236" s="18">
        <f t="shared" si="170"/>
        <v>875286</v>
      </c>
      <c r="CM236" s="18">
        <f t="shared" si="171"/>
        <v>2625858</v>
      </c>
      <c r="CN236" s="18">
        <f t="shared" si="172"/>
        <v>23632722</v>
      </c>
      <c r="CP236" s="18">
        <f t="shared" si="173"/>
        <v>126041184</v>
      </c>
      <c r="CQ236" s="18">
        <f t="shared" si="174"/>
        <v>2</v>
      </c>
      <c r="CR236" s="18">
        <f t="shared" si="175"/>
        <v>126.04</v>
      </c>
      <c r="DH236" s="14">
        <v>231</v>
      </c>
      <c r="DI236" s="14">
        <f t="shared" si="176"/>
        <v>7638859</v>
      </c>
      <c r="DJ236" s="18">
        <f t="shared" si="177"/>
        <v>1</v>
      </c>
      <c r="DK236" s="18">
        <f t="shared" si="178"/>
        <v>7638.86</v>
      </c>
    </row>
    <row r="237" spans="44:115" ht="16.5" x14ac:dyDescent="0.2">
      <c r="AR237" s="14">
        <v>232</v>
      </c>
      <c r="AS237" s="14">
        <f t="shared" si="157"/>
        <v>230</v>
      </c>
      <c r="AT237" s="18">
        <f t="shared" si="159"/>
        <v>238239.99999999997</v>
      </c>
      <c r="AU237" s="18">
        <f t="shared" si="158"/>
        <v>240</v>
      </c>
      <c r="AV237" s="18">
        <f t="shared" si="160"/>
        <v>287190</v>
      </c>
      <c r="AW237" s="18">
        <f t="shared" si="161"/>
        <v>248030</v>
      </c>
      <c r="AX237" s="18">
        <f t="shared" si="162"/>
        <v>1071489600</v>
      </c>
      <c r="CA237" s="14">
        <v>232</v>
      </c>
      <c r="CB237" s="14">
        <f>节奏规划!J226</f>
        <v>4.1666666666666666E-3</v>
      </c>
      <c r="CC237" s="23">
        <v>1</v>
      </c>
      <c r="CD237" s="18">
        <f>INDEX($AX$6:$AX$1005,MATCH(金币产出!CA237,$AR$6:$AR$1005,1))</f>
        <v>1071489600</v>
      </c>
      <c r="CE237" s="18">
        <f t="shared" si="163"/>
        <v>4285958000</v>
      </c>
      <c r="CF237" s="18">
        <f t="shared" si="164"/>
        <v>6250355</v>
      </c>
      <c r="CG237" s="18">
        <f t="shared" si="165"/>
        <v>3571632</v>
      </c>
      <c r="CH237" s="18">
        <f t="shared" si="166"/>
        <v>4464540</v>
      </c>
      <c r="CI237" s="18">
        <f t="shared" si="167"/>
        <v>1785816</v>
      </c>
      <c r="CJ237" s="18">
        <f t="shared" si="168"/>
        <v>1785816</v>
      </c>
      <c r="CK237" s="18">
        <f t="shared" si="169"/>
        <v>2678724</v>
      </c>
      <c r="CL237" s="18">
        <f t="shared" si="170"/>
        <v>892908</v>
      </c>
      <c r="CM237" s="18">
        <f t="shared" si="171"/>
        <v>2678724</v>
      </c>
      <c r="CN237" s="18">
        <f t="shared" si="172"/>
        <v>24108515</v>
      </c>
      <c r="CP237" s="18">
        <f t="shared" si="173"/>
        <v>128578752</v>
      </c>
      <c r="CQ237" s="18">
        <f t="shared" si="174"/>
        <v>2</v>
      </c>
      <c r="CR237" s="18">
        <f t="shared" si="175"/>
        <v>128.58000000000001</v>
      </c>
      <c r="DH237" s="14">
        <v>232</v>
      </c>
      <c r="DI237" s="14">
        <f t="shared" si="176"/>
        <v>7792651</v>
      </c>
      <c r="DJ237" s="18">
        <f t="shared" si="177"/>
        <v>1</v>
      </c>
      <c r="DK237" s="18">
        <f t="shared" si="178"/>
        <v>7792.65</v>
      </c>
    </row>
    <row r="238" spans="44:115" ht="16.5" x14ac:dyDescent="0.2">
      <c r="AR238" s="14">
        <v>233</v>
      </c>
      <c r="AS238" s="14">
        <f t="shared" si="157"/>
        <v>230</v>
      </c>
      <c r="AT238" s="18">
        <f t="shared" si="159"/>
        <v>238239.99999999997</v>
      </c>
      <c r="AU238" s="18">
        <f t="shared" si="158"/>
        <v>240</v>
      </c>
      <c r="AV238" s="18">
        <f t="shared" si="160"/>
        <v>287190</v>
      </c>
      <c r="AW238" s="18">
        <f t="shared" si="161"/>
        <v>252925</v>
      </c>
      <c r="AX238" s="18">
        <f t="shared" si="162"/>
        <v>1092636000</v>
      </c>
      <c r="CA238" s="14">
        <v>233</v>
      </c>
      <c r="CB238" s="14">
        <f>节奏规划!J227</f>
        <v>4.1666666666666666E-3</v>
      </c>
      <c r="CC238" s="23">
        <v>1</v>
      </c>
      <c r="CD238" s="18">
        <f>INDEX($AX$6:$AX$1005,MATCH(金币产出!CA238,$AR$6:$AR$1005,1))</f>
        <v>1092636000</v>
      </c>
      <c r="CE238" s="18">
        <f t="shared" si="163"/>
        <v>4370544000</v>
      </c>
      <c r="CF238" s="18">
        <f t="shared" si="164"/>
        <v>6373710</v>
      </c>
      <c r="CG238" s="18">
        <f t="shared" si="165"/>
        <v>3642120</v>
      </c>
      <c r="CH238" s="18">
        <f t="shared" si="166"/>
        <v>4552650</v>
      </c>
      <c r="CI238" s="18">
        <f t="shared" si="167"/>
        <v>1821060</v>
      </c>
      <c r="CJ238" s="18">
        <f t="shared" si="168"/>
        <v>1821060</v>
      </c>
      <c r="CK238" s="18">
        <f t="shared" si="169"/>
        <v>2731590</v>
      </c>
      <c r="CL238" s="18">
        <f t="shared" si="170"/>
        <v>910530</v>
      </c>
      <c r="CM238" s="18">
        <f t="shared" si="171"/>
        <v>2731590</v>
      </c>
      <c r="CN238" s="18">
        <f t="shared" si="172"/>
        <v>24584310</v>
      </c>
      <c r="CP238" s="18">
        <f t="shared" si="173"/>
        <v>131116320</v>
      </c>
      <c r="CQ238" s="18">
        <f t="shared" si="174"/>
        <v>2</v>
      </c>
      <c r="CR238" s="18">
        <f t="shared" si="175"/>
        <v>131.12</v>
      </c>
      <c r="DH238" s="14">
        <v>233</v>
      </c>
      <c r="DI238" s="14">
        <f t="shared" si="176"/>
        <v>7946443</v>
      </c>
      <c r="DJ238" s="18">
        <f t="shared" si="177"/>
        <v>1</v>
      </c>
      <c r="DK238" s="18">
        <f t="shared" si="178"/>
        <v>7946.44</v>
      </c>
    </row>
    <row r="239" spans="44:115" ht="16.5" x14ac:dyDescent="0.2">
      <c r="AR239" s="14">
        <v>234</v>
      </c>
      <c r="AS239" s="14">
        <f t="shared" si="157"/>
        <v>230</v>
      </c>
      <c r="AT239" s="18">
        <f t="shared" si="159"/>
        <v>238239.99999999997</v>
      </c>
      <c r="AU239" s="18">
        <f t="shared" si="158"/>
        <v>240</v>
      </c>
      <c r="AV239" s="18">
        <f t="shared" si="160"/>
        <v>287190</v>
      </c>
      <c r="AW239" s="18">
        <f t="shared" si="161"/>
        <v>257820</v>
      </c>
      <c r="AX239" s="18">
        <f t="shared" si="162"/>
        <v>1113782400</v>
      </c>
      <c r="CA239" s="14">
        <v>234</v>
      </c>
      <c r="CB239" s="14">
        <f>节奏规划!J228</f>
        <v>4.1666666666666666E-3</v>
      </c>
      <c r="CC239" s="23">
        <v>1</v>
      </c>
      <c r="CD239" s="18">
        <f>INDEX($AX$6:$AX$1005,MATCH(金币产出!CA239,$AR$6:$AR$1005,1))</f>
        <v>1113782400</v>
      </c>
      <c r="CE239" s="18">
        <f t="shared" si="163"/>
        <v>4455129500</v>
      </c>
      <c r="CF239" s="18">
        <f t="shared" si="164"/>
        <v>6497064</v>
      </c>
      <c r="CG239" s="18">
        <f t="shared" si="165"/>
        <v>3712608</v>
      </c>
      <c r="CH239" s="18">
        <f t="shared" si="166"/>
        <v>4640760</v>
      </c>
      <c r="CI239" s="18">
        <f t="shared" si="167"/>
        <v>1856304</v>
      </c>
      <c r="CJ239" s="18">
        <f t="shared" si="168"/>
        <v>1856304</v>
      </c>
      <c r="CK239" s="18">
        <f t="shared" si="169"/>
        <v>2784456</v>
      </c>
      <c r="CL239" s="18">
        <f t="shared" si="170"/>
        <v>928152</v>
      </c>
      <c r="CM239" s="18">
        <f t="shared" si="171"/>
        <v>2784456</v>
      </c>
      <c r="CN239" s="18">
        <f t="shared" si="172"/>
        <v>25060104</v>
      </c>
      <c r="CP239" s="18">
        <f t="shared" si="173"/>
        <v>133653888</v>
      </c>
      <c r="CQ239" s="18">
        <f t="shared" si="174"/>
        <v>2</v>
      </c>
      <c r="CR239" s="18">
        <f t="shared" si="175"/>
        <v>133.65</v>
      </c>
      <c r="DH239" s="14">
        <v>234</v>
      </c>
      <c r="DI239" s="14">
        <f t="shared" si="176"/>
        <v>8100235</v>
      </c>
      <c r="DJ239" s="18">
        <f t="shared" si="177"/>
        <v>1</v>
      </c>
      <c r="DK239" s="18">
        <f t="shared" si="178"/>
        <v>8100.24</v>
      </c>
    </row>
    <row r="240" spans="44:115" ht="16.5" x14ac:dyDescent="0.2">
      <c r="AR240" s="14">
        <v>235</v>
      </c>
      <c r="AS240" s="14">
        <f t="shared" si="157"/>
        <v>230</v>
      </c>
      <c r="AT240" s="18">
        <f t="shared" si="159"/>
        <v>238239.99999999997</v>
      </c>
      <c r="AU240" s="18">
        <f t="shared" si="158"/>
        <v>240</v>
      </c>
      <c r="AV240" s="18">
        <f t="shared" si="160"/>
        <v>287190</v>
      </c>
      <c r="AW240" s="18">
        <f t="shared" si="161"/>
        <v>262715</v>
      </c>
      <c r="AX240" s="18">
        <f t="shared" si="162"/>
        <v>1134928800</v>
      </c>
      <c r="CA240" s="14">
        <v>235</v>
      </c>
      <c r="CB240" s="14">
        <f>节奏规划!J229</f>
        <v>4.1666666666666666E-3</v>
      </c>
      <c r="CC240" s="23">
        <v>1</v>
      </c>
      <c r="CD240" s="18">
        <f>INDEX($AX$6:$AX$1005,MATCH(金币产出!CA240,$AR$6:$AR$1005,1))</f>
        <v>1134928800</v>
      </c>
      <c r="CE240" s="18">
        <f t="shared" si="163"/>
        <v>4539715000</v>
      </c>
      <c r="CF240" s="18">
        <f t="shared" si="164"/>
        <v>6620418</v>
      </c>
      <c r="CG240" s="18">
        <f t="shared" si="165"/>
        <v>3783096</v>
      </c>
      <c r="CH240" s="18">
        <f t="shared" si="166"/>
        <v>4728870</v>
      </c>
      <c r="CI240" s="18">
        <f t="shared" si="167"/>
        <v>1891548</v>
      </c>
      <c r="CJ240" s="18">
        <f t="shared" si="168"/>
        <v>1891548</v>
      </c>
      <c r="CK240" s="18">
        <f t="shared" si="169"/>
        <v>2837322</v>
      </c>
      <c r="CL240" s="18">
        <f t="shared" si="170"/>
        <v>945774</v>
      </c>
      <c r="CM240" s="18">
        <f t="shared" si="171"/>
        <v>2837322</v>
      </c>
      <c r="CN240" s="18">
        <f t="shared" si="172"/>
        <v>25535898</v>
      </c>
      <c r="CP240" s="18">
        <f t="shared" si="173"/>
        <v>136191456</v>
      </c>
      <c r="CQ240" s="18">
        <f t="shared" si="174"/>
        <v>2</v>
      </c>
      <c r="CR240" s="18">
        <f t="shared" si="175"/>
        <v>136.19</v>
      </c>
      <c r="DH240" s="14">
        <v>235</v>
      </c>
      <c r="DI240" s="14">
        <f t="shared" si="176"/>
        <v>8254027</v>
      </c>
      <c r="DJ240" s="18">
        <f t="shared" si="177"/>
        <v>1</v>
      </c>
      <c r="DK240" s="18">
        <f t="shared" si="178"/>
        <v>8254.0300000000007</v>
      </c>
    </row>
    <row r="241" spans="44:115" ht="16.5" x14ac:dyDescent="0.2">
      <c r="AR241" s="14">
        <v>236</v>
      </c>
      <c r="AS241" s="14">
        <f t="shared" si="157"/>
        <v>230</v>
      </c>
      <c r="AT241" s="18">
        <f t="shared" si="159"/>
        <v>238239.99999999997</v>
      </c>
      <c r="AU241" s="18">
        <f t="shared" si="158"/>
        <v>240</v>
      </c>
      <c r="AV241" s="18">
        <f t="shared" si="160"/>
        <v>287190</v>
      </c>
      <c r="AW241" s="18">
        <f t="shared" si="161"/>
        <v>267610</v>
      </c>
      <c r="AX241" s="18">
        <f t="shared" si="162"/>
        <v>1156075200</v>
      </c>
      <c r="CA241" s="14">
        <v>236</v>
      </c>
      <c r="CB241" s="14">
        <f>节奏规划!J230</f>
        <v>4.1666666666666666E-3</v>
      </c>
      <c r="CC241" s="23">
        <v>1</v>
      </c>
      <c r="CD241" s="18">
        <f>INDEX($AX$6:$AX$1005,MATCH(金币产出!CA241,$AR$6:$AR$1005,1))</f>
        <v>1156075200</v>
      </c>
      <c r="CE241" s="18">
        <f t="shared" si="163"/>
        <v>4624300500</v>
      </c>
      <c r="CF241" s="18">
        <f t="shared" si="164"/>
        <v>6743772</v>
      </c>
      <c r="CG241" s="18">
        <f t="shared" si="165"/>
        <v>3853584</v>
      </c>
      <c r="CH241" s="18">
        <f t="shared" si="166"/>
        <v>4816980</v>
      </c>
      <c r="CI241" s="18">
        <f t="shared" si="167"/>
        <v>1926792</v>
      </c>
      <c r="CJ241" s="18">
        <f t="shared" si="168"/>
        <v>1926792</v>
      </c>
      <c r="CK241" s="18">
        <f t="shared" si="169"/>
        <v>2890188</v>
      </c>
      <c r="CL241" s="18">
        <f t="shared" si="170"/>
        <v>963396</v>
      </c>
      <c r="CM241" s="18">
        <f t="shared" si="171"/>
        <v>2890188</v>
      </c>
      <c r="CN241" s="18">
        <f t="shared" si="172"/>
        <v>26011692</v>
      </c>
      <c r="CP241" s="18">
        <f t="shared" si="173"/>
        <v>138729024</v>
      </c>
      <c r="CQ241" s="18">
        <f t="shared" si="174"/>
        <v>2</v>
      </c>
      <c r="CR241" s="18">
        <f t="shared" si="175"/>
        <v>138.72999999999999</v>
      </c>
      <c r="DH241" s="14">
        <v>236</v>
      </c>
      <c r="DI241" s="14">
        <f t="shared" si="176"/>
        <v>8407819</v>
      </c>
      <c r="DJ241" s="18">
        <f t="shared" si="177"/>
        <v>1</v>
      </c>
      <c r="DK241" s="18">
        <f t="shared" si="178"/>
        <v>8407.82</v>
      </c>
    </row>
    <row r="242" spans="44:115" ht="16.5" x14ac:dyDescent="0.2">
      <c r="AR242" s="14">
        <v>237</v>
      </c>
      <c r="AS242" s="14">
        <f t="shared" si="157"/>
        <v>230</v>
      </c>
      <c r="AT242" s="18">
        <f t="shared" si="159"/>
        <v>238239.99999999997</v>
      </c>
      <c r="AU242" s="18">
        <f t="shared" si="158"/>
        <v>240</v>
      </c>
      <c r="AV242" s="18">
        <f t="shared" si="160"/>
        <v>287190</v>
      </c>
      <c r="AW242" s="18">
        <f t="shared" si="161"/>
        <v>272505</v>
      </c>
      <c r="AX242" s="18">
        <f t="shared" si="162"/>
        <v>1177221600</v>
      </c>
      <c r="CA242" s="14">
        <v>237</v>
      </c>
      <c r="CB242" s="14">
        <f>节奏规划!J231</f>
        <v>4.1666666666666666E-3</v>
      </c>
      <c r="CC242" s="23">
        <v>1</v>
      </c>
      <c r="CD242" s="18">
        <f>INDEX($AX$6:$AX$1005,MATCH(金币产出!CA242,$AR$6:$AR$1005,1))</f>
        <v>1177221600</v>
      </c>
      <c r="CE242" s="18">
        <f t="shared" si="163"/>
        <v>4708886000</v>
      </c>
      <c r="CF242" s="18">
        <f t="shared" si="164"/>
        <v>6867125</v>
      </c>
      <c r="CG242" s="18">
        <f t="shared" si="165"/>
        <v>3924072</v>
      </c>
      <c r="CH242" s="18">
        <f t="shared" si="166"/>
        <v>4905090</v>
      </c>
      <c r="CI242" s="18">
        <f t="shared" si="167"/>
        <v>1962036</v>
      </c>
      <c r="CJ242" s="18">
        <f t="shared" si="168"/>
        <v>1962036</v>
      </c>
      <c r="CK242" s="18">
        <f t="shared" si="169"/>
        <v>2943054</v>
      </c>
      <c r="CL242" s="18">
        <f t="shared" si="170"/>
        <v>981018</v>
      </c>
      <c r="CM242" s="18">
        <f t="shared" si="171"/>
        <v>2943054</v>
      </c>
      <c r="CN242" s="18">
        <f t="shared" si="172"/>
        <v>26487485</v>
      </c>
      <c r="CP242" s="18">
        <f t="shared" si="173"/>
        <v>141266592</v>
      </c>
      <c r="CQ242" s="18">
        <f t="shared" si="174"/>
        <v>2</v>
      </c>
      <c r="CR242" s="18">
        <f t="shared" si="175"/>
        <v>141.27000000000001</v>
      </c>
      <c r="DH242" s="14">
        <v>237</v>
      </c>
      <c r="DI242" s="14">
        <f t="shared" si="176"/>
        <v>8561611</v>
      </c>
      <c r="DJ242" s="18">
        <f t="shared" si="177"/>
        <v>1</v>
      </c>
      <c r="DK242" s="18">
        <f t="shared" si="178"/>
        <v>8561.61</v>
      </c>
    </row>
    <row r="243" spans="44:115" ht="16.5" x14ac:dyDescent="0.2">
      <c r="AR243" s="14">
        <v>238</v>
      </c>
      <c r="AS243" s="14">
        <f t="shared" si="157"/>
        <v>230</v>
      </c>
      <c r="AT243" s="18">
        <f t="shared" si="159"/>
        <v>238239.99999999997</v>
      </c>
      <c r="AU243" s="18">
        <f t="shared" si="158"/>
        <v>240</v>
      </c>
      <c r="AV243" s="18">
        <f t="shared" si="160"/>
        <v>287190</v>
      </c>
      <c r="AW243" s="18">
        <f t="shared" si="161"/>
        <v>277400</v>
      </c>
      <c r="AX243" s="18">
        <f t="shared" si="162"/>
        <v>1198368000</v>
      </c>
      <c r="CA243" s="14">
        <v>238</v>
      </c>
      <c r="CB243" s="14">
        <f>节奏规划!J232</f>
        <v>4.1666666666666666E-3</v>
      </c>
      <c r="CC243" s="23">
        <v>1</v>
      </c>
      <c r="CD243" s="18">
        <f>INDEX($AX$6:$AX$1005,MATCH(金币产出!CA243,$AR$6:$AR$1005,1))</f>
        <v>1198368000</v>
      </c>
      <c r="CE243" s="18">
        <f t="shared" si="163"/>
        <v>4793472000</v>
      </c>
      <c r="CF243" s="18">
        <f t="shared" si="164"/>
        <v>6990480</v>
      </c>
      <c r="CG243" s="18">
        <f t="shared" si="165"/>
        <v>3994560</v>
      </c>
      <c r="CH243" s="18">
        <f t="shared" si="166"/>
        <v>4993200</v>
      </c>
      <c r="CI243" s="18">
        <f t="shared" si="167"/>
        <v>1997280</v>
      </c>
      <c r="CJ243" s="18">
        <f t="shared" si="168"/>
        <v>1997280</v>
      </c>
      <c r="CK243" s="18">
        <f t="shared" si="169"/>
        <v>2995920</v>
      </c>
      <c r="CL243" s="18">
        <f t="shared" si="170"/>
        <v>998640</v>
      </c>
      <c r="CM243" s="18">
        <f t="shared" si="171"/>
        <v>2995920</v>
      </c>
      <c r="CN243" s="18">
        <f t="shared" si="172"/>
        <v>26963280</v>
      </c>
      <c r="CP243" s="18">
        <f t="shared" si="173"/>
        <v>143804160</v>
      </c>
      <c r="CQ243" s="18">
        <f t="shared" si="174"/>
        <v>2</v>
      </c>
      <c r="CR243" s="18">
        <f t="shared" si="175"/>
        <v>143.80000000000001</v>
      </c>
      <c r="DH243" s="14">
        <v>238</v>
      </c>
      <c r="DI243" s="14">
        <f t="shared" si="176"/>
        <v>8715403</v>
      </c>
      <c r="DJ243" s="18">
        <f t="shared" si="177"/>
        <v>1</v>
      </c>
      <c r="DK243" s="18">
        <f t="shared" si="178"/>
        <v>8715.4</v>
      </c>
    </row>
    <row r="244" spans="44:115" ht="16.5" x14ac:dyDescent="0.2">
      <c r="AR244" s="14">
        <v>239</v>
      </c>
      <c r="AS244" s="14">
        <f t="shared" si="157"/>
        <v>230</v>
      </c>
      <c r="AT244" s="18">
        <f t="shared" si="159"/>
        <v>238239.99999999997</v>
      </c>
      <c r="AU244" s="18">
        <f t="shared" si="158"/>
        <v>240</v>
      </c>
      <c r="AV244" s="18">
        <f t="shared" si="160"/>
        <v>287190</v>
      </c>
      <c r="AW244" s="18">
        <f t="shared" si="161"/>
        <v>282295</v>
      </c>
      <c r="AX244" s="18">
        <f t="shared" si="162"/>
        <v>1219514400</v>
      </c>
      <c r="CA244" s="14">
        <v>239</v>
      </c>
      <c r="CB244" s="14">
        <f>节奏规划!J233</f>
        <v>4.1666666666666666E-3</v>
      </c>
      <c r="CC244" s="23">
        <v>1</v>
      </c>
      <c r="CD244" s="18">
        <f>INDEX($AX$6:$AX$1005,MATCH(金币产出!CA244,$AR$6:$AR$1005,1))</f>
        <v>1219514400</v>
      </c>
      <c r="CE244" s="18">
        <f t="shared" si="163"/>
        <v>4878057500</v>
      </c>
      <c r="CF244" s="18">
        <f t="shared" si="164"/>
        <v>7113834</v>
      </c>
      <c r="CG244" s="18">
        <f t="shared" si="165"/>
        <v>4065048</v>
      </c>
      <c r="CH244" s="18">
        <f t="shared" si="166"/>
        <v>5081310</v>
      </c>
      <c r="CI244" s="18">
        <f t="shared" si="167"/>
        <v>2032524</v>
      </c>
      <c r="CJ244" s="18">
        <f t="shared" si="168"/>
        <v>2032524</v>
      </c>
      <c r="CK244" s="18">
        <f t="shared" si="169"/>
        <v>3048786</v>
      </c>
      <c r="CL244" s="18">
        <f t="shared" si="170"/>
        <v>1016262</v>
      </c>
      <c r="CM244" s="18">
        <f t="shared" si="171"/>
        <v>3048786</v>
      </c>
      <c r="CN244" s="18">
        <f t="shared" si="172"/>
        <v>27439074</v>
      </c>
      <c r="CP244" s="18">
        <f t="shared" si="173"/>
        <v>146341728</v>
      </c>
      <c r="CQ244" s="18">
        <f t="shared" si="174"/>
        <v>2</v>
      </c>
      <c r="CR244" s="18">
        <f t="shared" si="175"/>
        <v>146.34</v>
      </c>
      <c r="DH244" s="14">
        <v>239</v>
      </c>
      <c r="DI244" s="14">
        <f t="shared" si="176"/>
        <v>8869195</v>
      </c>
      <c r="DJ244" s="18">
        <f t="shared" si="177"/>
        <v>1</v>
      </c>
      <c r="DK244" s="18">
        <f t="shared" si="178"/>
        <v>8869.2000000000007</v>
      </c>
    </row>
    <row r="245" spans="44:115" ht="16.5" x14ac:dyDescent="0.2">
      <c r="AR245" s="14">
        <v>240</v>
      </c>
      <c r="AS245" s="14">
        <f t="shared" si="157"/>
        <v>240</v>
      </c>
      <c r="AT245" s="18">
        <f t="shared" si="159"/>
        <v>287190</v>
      </c>
      <c r="AU245" s="18">
        <f t="shared" si="158"/>
        <v>250</v>
      </c>
      <c r="AV245" s="18">
        <f t="shared" si="160"/>
        <v>340000</v>
      </c>
      <c r="AW245" s="18">
        <f t="shared" si="161"/>
        <v>287190</v>
      </c>
      <c r="AX245" s="18">
        <f t="shared" si="162"/>
        <v>1240660800</v>
      </c>
      <c r="CA245" s="14">
        <v>240</v>
      </c>
      <c r="CB245" s="14">
        <f>节奏规划!J234</f>
        <v>4.1666666666666666E-3</v>
      </c>
      <c r="CC245" s="23">
        <v>1</v>
      </c>
      <c r="CD245" s="18">
        <f>INDEX($AX$6:$AX$1005,MATCH(金币产出!CA245,$AR$6:$AR$1005,1))</f>
        <v>1240660800</v>
      </c>
      <c r="CE245" s="18">
        <f t="shared" si="163"/>
        <v>4962643000</v>
      </c>
      <c r="CF245" s="18">
        <f t="shared" si="164"/>
        <v>7237188</v>
      </c>
      <c r="CG245" s="18">
        <f t="shared" si="165"/>
        <v>4135536</v>
      </c>
      <c r="CH245" s="18">
        <f t="shared" si="166"/>
        <v>5169420</v>
      </c>
      <c r="CI245" s="18">
        <f t="shared" si="167"/>
        <v>2067768</v>
      </c>
      <c r="CJ245" s="18">
        <f t="shared" si="168"/>
        <v>2067768</v>
      </c>
      <c r="CK245" s="18">
        <f t="shared" si="169"/>
        <v>3101652</v>
      </c>
      <c r="CL245" s="18">
        <f t="shared" si="170"/>
        <v>1033884</v>
      </c>
      <c r="CM245" s="18">
        <f t="shared" si="171"/>
        <v>3101652</v>
      </c>
      <c r="CN245" s="18">
        <f t="shared" si="172"/>
        <v>27914868</v>
      </c>
      <c r="CP245" s="18">
        <f t="shared" si="173"/>
        <v>148879296</v>
      </c>
      <c r="CQ245" s="18">
        <f t="shared" si="174"/>
        <v>2</v>
      </c>
      <c r="CR245" s="18">
        <f t="shared" si="175"/>
        <v>148.88</v>
      </c>
      <c r="DH245" s="14">
        <v>240</v>
      </c>
      <c r="DI245" s="14">
        <f t="shared" si="176"/>
        <v>9022987</v>
      </c>
      <c r="DJ245" s="18">
        <f t="shared" si="177"/>
        <v>1</v>
      </c>
      <c r="DK245" s="18">
        <f t="shared" si="178"/>
        <v>9022.99</v>
      </c>
    </row>
    <row r="246" spans="44:115" ht="16.5" x14ac:dyDescent="0.2">
      <c r="AR246" s="14">
        <v>241</v>
      </c>
      <c r="AS246" s="14">
        <f t="shared" si="157"/>
        <v>240</v>
      </c>
      <c r="AT246" s="18">
        <f t="shared" si="159"/>
        <v>287190</v>
      </c>
      <c r="AU246" s="18">
        <f t="shared" si="158"/>
        <v>250</v>
      </c>
      <c r="AV246" s="18">
        <f t="shared" si="160"/>
        <v>340000</v>
      </c>
      <c r="AW246" s="18">
        <f t="shared" si="161"/>
        <v>292471</v>
      </c>
      <c r="AX246" s="18">
        <f t="shared" si="162"/>
        <v>1263474720</v>
      </c>
      <c r="CA246" s="14">
        <v>241</v>
      </c>
      <c r="CB246" s="14">
        <f>节奏规划!J235</f>
        <v>4.1666666666666666E-3</v>
      </c>
      <c r="CC246" s="23">
        <v>1</v>
      </c>
      <c r="CD246" s="18">
        <f>INDEX($AX$6:$AX$1005,MATCH(金币产出!CA246,$AR$6:$AR$1005,1))</f>
        <v>1263474720</v>
      </c>
      <c r="CE246" s="18">
        <f t="shared" si="163"/>
        <v>5053898500</v>
      </c>
      <c r="CF246" s="18">
        <f t="shared" si="164"/>
        <v>7370269</v>
      </c>
      <c r="CG246" s="18">
        <f t="shared" si="165"/>
        <v>4211582</v>
      </c>
      <c r="CH246" s="18">
        <f t="shared" si="166"/>
        <v>5264478</v>
      </c>
      <c r="CI246" s="18">
        <f t="shared" si="167"/>
        <v>2105791</v>
      </c>
      <c r="CJ246" s="18">
        <f t="shared" si="168"/>
        <v>2105791</v>
      </c>
      <c r="CK246" s="18">
        <f t="shared" si="169"/>
        <v>3158687</v>
      </c>
      <c r="CL246" s="18">
        <f t="shared" si="170"/>
        <v>1052896</v>
      </c>
      <c r="CM246" s="18">
        <f t="shared" si="171"/>
        <v>3158687</v>
      </c>
      <c r="CN246" s="18">
        <f t="shared" si="172"/>
        <v>28428181</v>
      </c>
      <c r="CP246" s="18">
        <f t="shared" si="173"/>
        <v>151616976</v>
      </c>
      <c r="CQ246" s="18">
        <f t="shared" si="174"/>
        <v>2</v>
      </c>
      <c r="CR246" s="18">
        <f t="shared" si="175"/>
        <v>151.62</v>
      </c>
      <c r="DH246" s="14">
        <v>241</v>
      </c>
      <c r="DI246" s="14">
        <f t="shared" si="176"/>
        <v>9188906</v>
      </c>
      <c r="DJ246" s="18">
        <f t="shared" si="177"/>
        <v>1</v>
      </c>
      <c r="DK246" s="18">
        <f t="shared" si="178"/>
        <v>9188.91</v>
      </c>
    </row>
    <row r="247" spans="44:115" ht="16.5" x14ac:dyDescent="0.2">
      <c r="AR247" s="14">
        <v>242</v>
      </c>
      <c r="AS247" s="14">
        <f t="shared" si="157"/>
        <v>240</v>
      </c>
      <c r="AT247" s="18">
        <f t="shared" si="159"/>
        <v>287190</v>
      </c>
      <c r="AU247" s="18">
        <f t="shared" si="158"/>
        <v>250</v>
      </c>
      <c r="AV247" s="18">
        <f t="shared" si="160"/>
        <v>340000</v>
      </c>
      <c r="AW247" s="18">
        <f t="shared" si="161"/>
        <v>297752</v>
      </c>
      <c r="AX247" s="18">
        <f t="shared" si="162"/>
        <v>1286288640</v>
      </c>
      <c r="CA247" s="14">
        <v>242</v>
      </c>
      <c r="CB247" s="14">
        <f>节奏规划!J236</f>
        <v>4.1666666666666666E-3</v>
      </c>
      <c r="CC247" s="23">
        <v>1</v>
      </c>
      <c r="CD247" s="18">
        <f>INDEX($AX$6:$AX$1005,MATCH(金币产出!CA247,$AR$6:$AR$1005,1))</f>
        <v>1286288640</v>
      </c>
      <c r="CE247" s="18">
        <f t="shared" si="163"/>
        <v>5145154500</v>
      </c>
      <c r="CF247" s="18">
        <f t="shared" si="164"/>
        <v>7503350</v>
      </c>
      <c r="CG247" s="18">
        <f t="shared" si="165"/>
        <v>4287629</v>
      </c>
      <c r="CH247" s="18">
        <f t="shared" si="166"/>
        <v>5359536</v>
      </c>
      <c r="CI247" s="18">
        <f t="shared" si="167"/>
        <v>2143814</v>
      </c>
      <c r="CJ247" s="18">
        <f t="shared" si="168"/>
        <v>2143814</v>
      </c>
      <c r="CK247" s="18">
        <f t="shared" si="169"/>
        <v>3215722</v>
      </c>
      <c r="CL247" s="18">
        <f t="shared" si="170"/>
        <v>1071907</v>
      </c>
      <c r="CM247" s="18">
        <f t="shared" si="171"/>
        <v>3215722</v>
      </c>
      <c r="CN247" s="18">
        <f t="shared" si="172"/>
        <v>28941494</v>
      </c>
      <c r="CP247" s="18">
        <f t="shared" si="173"/>
        <v>154354656</v>
      </c>
      <c r="CQ247" s="18">
        <f t="shared" si="174"/>
        <v>2</v>
      </c>
      <c r="CR247" s="18">
        <f t="shared" si="175"/>
        <v>154.35</v>
      </c>
      <c r="DH247" s="14">
        <v>242</v>
      </c>
      <c r="DI247" s="14">
        <f t="shared" si="176"/>
        <v>9354826</v>
      </c>
      <c r="DJ247" s="18">
        <f t="shared" si="177"/>
        <v>1</v>
      </c>
      <c r="DK247" s="18">
        <f t="shared" si="178"/>
        <v>9354.83</v>
      </c>
    </row>
    <row r="248" spans="44:115" ht="16.5" x14ac:dyDescent="0.2">
      <c r="AR248" s="14">
        <v>243</v>
      </c>
      <c r="AS248" s="14">
        <f t="shared" si="157"/>
        <v>240</v>
      </c>
      <c r="AT248" s="18">
        <f t="shared" si="159"/>
        <v>287190</v>
      </c>
      <c r="AU248" s="18">
        <f t="shared" si="158"/>
        <v>250</v>
      </c>
      <c r="AV248" s="18">
        <f t="shared" si="160"/>
        <v>340000</v>
      </c>
      <c r="AW248" s="18">
        <f t="shared" si="161"/>
        <v>303033</v>
      </c>
      <c r="AX248" s="18">
        <f t="shared" si="162"/>
        <v>1309102560</v>
      </c>
      <c r="CA248" s="14">
        <v>243</v>
      </c>
      <c r="CB248" s="14">
        <f>节奏规划!J237</f>
        <v>4.1666666666666666E-3</v>
      </c>
      <c r="CC248" s="23">
        <v>1</v>
      </c>
      <c r="CD248" s="18">
        <f>INDEX($AX$6:$AX$1005,MATCH(金币产出!CA248,$AR$6:$AR$1005,1))</f>
        <v>1309102560</v>
      </c>
      <c r="CE248" s="18">
        <f t="shared" si="163"/>
        <v>5236410000</v>
      </c>
      <c r="CF248" s="18">
        <f t="shared" si="164"/>
        <v>7636431</v>
      </c>
      <c r="CG248" s="18">
        <f t="shared" si="165"/>
        <v>4363675</v>
      </c>
      <c r="CH248" s="18">
        <f t="shared" si="166"/>
        <v>5454594</v>
      </c>
      <c r="CI248" s="18">
        <f t="shared" si="167"/>
        <v>2181838</v>
      </c>
      <c r="CJ248" s="18">
        <f t="shared" si="168"/>
        <v>2181838</v>
      </c>
      <c r="CK248" s="18">
        <f t="shared" si="169"/>
        <v>3272756</v>
      </c>
      <c r="CL248" s="18">
        <f t="shared" si="170"/>
        <v>1090919</v>
      </c>
      <c r="CM248" s="18">
        <f t="shared" si="171"/>
        <v>3272756</v>
      </c>
      <c r="CN248" s="18">
        <f t="shared" si="172"/>
        <v>29454807</v>
      </c>
      <c r="CP248" s="18">
        <f t="shared" si="173"/>
        <v>157092288</v>
      </c>
      <c r="CQ248" s="18">
        <f t="shared" si="174"/>
        <v>2</v>
      </c>
      <c r="CR248" s="18">
        <f t="shared" si="175"/>
        <v>157.09</v>
      </c>
      <c r="DH248" s="14">
        <v>243</v>
      </c>
      <c r="DI248" s="14">
        <f t="shared" si="176"/>
        <v>9520745</v>
      </c>
      <c r="DJ248" s="18">
        <f t="shared" si="177"/>
        <v>1</v>
      </c>
      <c r="DK248" s="18">
        <f t="shared" si="178"/>
        <v>9520.75</v>
      </c>
    </row>
    <row r="249" spans="44:115" ht="16.5" x14ac:dyDescent="0.2">
      <c r="AR249" s="14">
        <v>244</v>
      </c>
      <c r="AS249" s="14">
        <f t="shared" si="157"/>
        <v>240</v>
      </c>
      <c r="AT249" s="18">
        <f t="shared" si="159"/>
        <v>287190</v>
      </c>
      <c r="AU249" s="18">
        <f t="shared" si="158"/>
        <v>250</v>
      </c>
      <c r="AV249" s="18">
        <f t="shared" si="160"/>
        <v>340000</v>
      </c>
      <c r="AW249" s="18">
        <f t="shared" si="161"/>
        <v>308314</v>
      </c>
      <c r="AX249" s="18">
        <f t="shared" si="162"/>
        <v>1331916480</v>
      </c>
      <c r="CA249" s="14">
        <v>244</v>
      </c>
      <c r="CB249" s="14">
        <f>节奏规划!J238</f>
        <v>4.1666666666666666E-3</v>
      </c>
      <c r="CC249" s="23">
        <v>1</v>
      </c>
      <c r="CD249" s="18">
        <f>INDEX($AX$6:$AX$1005,MATCH(金币产出!CA249,$AR$6:$AR$1005,1))</f>
        <v>1331916480</v>
      </c>
      <c r="CE249" s="18">
        <f t="shared" si="163"/>
        <v>5327665500</v>
      </c>
      <c r="CF249" s="18">
        <f t="shared" si="164"/>
        <v>7769512</v>
      </c>
      <c r="CG249" s="18">
        <f t="shared" si="165"/>
        <v>4439721</v>
      </c>
      <c r="CH249" s="18">
        <f t="shared" si="166"/>
        <v>5549652</v>
      </c>
      <c r="CI249" s="18">
        <f t="shared" si="167"/>
        <v>2219861</v>
      </c>
      <c r="CJ249" s="18">
        <f t="shared" si="168"/>
        <v>2219861</v>
      </c>
      <c r="CK249" s="18">
        <f t="shared" si="169"/>
        <v>3329791</v>
      </c>
      <c r="CL249" s="18">
        <f t="shared" si="170"/>
        <v>1109930</v>
      </c>
      <c r="CM249" s="18">
        <f t="shared" si="171"/>
        <v>3329791</v>
      </c>
      <c r="CN249" s="18">
        <f t="shared" si="172"/>
        <v>29968119</v>
      </c>
      <c r="CP249" s="18">
        <f t="shared" si="173"/>
        <v>159829968</v>
      </c>
      <c r="CQ249" s="18">
        <f t="shared" si="174"/>
        <v>2</v>
      </c>
      <c r="CR249" s="18">
        <f t="shared" si="175"/>
        <v>159.83000000000001</v>
      </c>
      <c r="DH249" s="14">
        <v>244</v>
      </c>
      <c r="DI249" s="14">
        <f t="shared" si="176"/>
        <v>9686664</v>
      </c>
      <c r="DJ249" s="18">
        <f t="shared" si="177"/>
        <v>1</v>
      </c>
      <c r="DK249" s="18">
        <f t="shared" si="178"/>
        <v>9686.66</v>
      </c>
    </row>
    <row r="250" spans="44:115" ht="16.5" x14ac:dyDescent="0.2">
      <c r="AR250" s="14">
        <v>245</v>
      </c>
      <c r="AS250" s="14">
        <f t="shared" si="157"/>
        <v>240</v>
      </c>
      <c r="AT250" s="18">
        <f t="shared" si="159"/>
        <v>287190</v>
      </c>
      <c r="AU250" s="18">
        <f t="shared" si="158"/>
        <v>250</v>
      </c>
      <c r="AV250" s="18">
        <f t="shared" si="160"/>
        <v>340000</v>
      </c>
      <c r="AW250" s="18">
        <f t="shared" si="161"/>
        <v>313595</v>
      </c>
      <c r="AX250" s="18">
        <f t="shared" si="162"/>
        <v>1354730400</v>
      </c>
      <c r="CA250" s="14">
        <v>245</v>
      </c>
      <c r="CB250" s="14">
        <f>节奏规划!J239</f>
        <v>4.1666666666666666E-3</v>
      </c>
      <c r="CC250" s="23">
        <v>1</v>
      </c>
      <c r="CD250" s="18">
        <f>INDEX($AX$6:$AX$1005,MATCH(金币产出!CA250,$AR$6:$AR$1005,1))</f>
        <v>1354730400</v>
      </c>
      <c r="CE250" s="18">
        <f t="shared" si="163"/>
        <v>5418921500</v>
      </c>
      <c r="CF250" s="18">
        <f t="shared" si="164"/>
        <v>7902594</v>
      </c>
      <c r="CG250" s="18">
        <f t="shared" si="165"/>
        <v>4515768</v>
      </c>
      <c r="CH250" s="18">
        <f t="shared" si="166"/>
        <v>5644710</v>
      </c>
      <c r="CI250" s="18">
        <f t="shared" si="167"/>
        <v>2257884</v>
      </c>
      <c r="CJ250" s="18">
        <f t="shared" si="168"/>
        <v>2257884</v>
      </c>
      <c r="CK250" s="18">
        <f t="shared" si="169"/>
        <v>3386826</v>
      </c>
      <c r="CL250" s="18">
        <f t="shared" si="170"/>
        <v>1128942</v>
      </c>
      <c r="CM250" s="18">
        <f t="shared" si="171"/>
        <v>3386826</v>
      </c>
      <c r="CN250" s="18">
        <f t="shared" si="172"/>
        <v>30481434</v>
      </c>
      <c r="CP250" s="18">
        <f t="shared" si="173"/>
        <v>162567648</v>
      </c>
      <c r="CQ250" s="18">
        <f t="shared" si="174"/>
        <v>2</v>
      </c>
      <c r="CR250" s="18">
        <f t="shared" si="175"/>
        <v>162.57</v>
      </c>
      <c r="DH250" s="14">
        <v>245</v>
      </c>
      <c r="DI250" s="14">
        <f t="shared" si="176"/>
        <v>9852584</v>
      </c>
      <c r="DJ250" s="18">
        <f t="shared" si="177"/>
        <v>1</v>
      </c>
      <c r="DK250" s="18">
        <f t="shared" si="178"/>
        <v>9852.58</v>
      </c>
    </row>
    <row r="251" spans="44:115" ht="16.5" x14ac:dyDescent="0.2">
      <c r="AR251" s="14">
        <v>246</v>
      </c>
      <c r="AS251" s="14">
        <f t="shared" si="157"/>
        <v>240</v>
      </c>
      <c r="AT251" s="18">
        <f t="shared" si="159"/>
        <v>287190</v>
      </c>
      <c r="AU251" s="18">
        <f t="shared" si="158"/>
        <v>250</v>
      </c>
      <c r="AV251" s="18">
        <f t="shared" si="160"/>
        <v>340000</v>
      </c>
      <c r="AW251" s="18">
        <f t="shared" si="161"/>
        <v>318876</v>
      </c>
      <c r="AX251" s="18">
        <f t="shared" si="162"/>
        <v>1377544320</v>
      </c>
      <c r="CA251" s="14">
        <v>246</v>
      </c>
      <c r="CB251" s="14">
        <f>节奏规划!J240</f>
        <v>4.1666666666666666E-3</v>
      </c>
      <c r="CC251" s="23">
        <v>1</v>
      </c>
      <c r="CD251" s="18">
        <f>INDEX($AX$6:$AX$1005,MATCH(金币产出!CA251,$AR$6:$AR$1005,1))</f>
        <v>1377544320</v>
      </c>
      <c r="CE251" s="18">
        <f t="shared" si="163"/>
        <v>5510177000</v>
      </c>
      <c r="CF251" s="18">
        <f t="shared" si="164"/>
        <v>8035675</v>
      </c>
      <c r="CG251" s="18">
        <f t="shared" si="165"/>
        <v>4591814</v>
      </c>
      <c r="CH251" s="18">
        <f t="shared" si="166"/>
        <v>5739768</v>
      </c>
      <c r="CI251" s="18">
        <f t="shared" si="167"/>
        <v>2295907</v>
      </c>
      <c r="CJ251" s="18">
        <f t="shared" si="168"/>
        <v>2295907</v>
      </c>
      <c r="CK251" s="18">
        <f t="shared" si="169"/>
        <v>3443861</v>
      </c>
      <c r="CL251" s="18">
        <f t="shared" si="170"/>
        <v>1147954</v>
      </c>
      <c r="CM251" s="18">
        <f t="shared" si="171"/>
        <v>3443861</v>
      </c>
      <c r="CN251" s="18">
        <f t="shared" si="172"/>
        <v>30994747</v>
      </c>
      <c r="CP251" s="18">
        <f t="shared" si="173"/>
        <v>165305328</v>
      </c>
      <c r="CQ251" s="18">
        <f t="shared" si="174"/>
        <v>2</v>
      </c>
      <c r="CR251" s="18">
        <f t="shared" si="175"/>
        <v>165.31</v>
      </c>
      <c r="DH251" s="14">
        <v>246</v>
      </c>
      <c r="DI251" s="14">
        <f t="shared" si="176"/>
        <v>10018503</v>
      </c>
      <c r="DJ251" s="18">
        <f t="shared" si="177"/>
        <v>2</v>
      </c>
      <c r="DK251" s="18">
        <f t="shared" si="178"/>
        <v>10.02</v>
      </c>
    </row>
    <row r="252" spans="44:115" ht="16.5" x14ac:dyDescent="0.2">
      <c r="AR252" s="14">
        <v>247</v>
      </c>
      <c r="AS252" s="14">
        <f t="shared" si="157"/>
        <v>240</v>
      </c>
      <c r="AT252" s="18">
        <f t="shared" si="159"/>
        <v>287190</v>
      </c>
      <c r="AU252" s="18">
        <f t="shared" si="158"/>
        <v>250</v>
      </c>
      <c r="AV252" s="18">
        <f t="shared" si="160"/>
        <v>340000</v>
      </c>
      <c r="AW252" s="18">
        <f t="shared" si="161"/>
        <v>324157</v>
      </c>
      <c r="AX252" s="18">
        <f t="shared" si="162"/>
        <v>1400358240</v>
      </c>
      <c r="CA252" s="14">
        <v>247</v>
      </c>
      <c r="CB252" s="14">
        <f>节奏规划!J241</f>
        <v>4.1666666666666666E-3</v>
      </c>
      <c r="CC252" s="23">
        <v>1</v>
      </c>
      <c r="CD252" s="18">
        <f>INDEX($AX$6:$AX$1005,MATCH(金币产出!CA252,$AR$6:$AR$1005,1))</f>
        <v>1400358240</v>
      </c>
      <c r="CE252" s="18">
        <f t="shared" si="163"/>
        <v>5601432500</v>
      </c>
      <c r="CF252" s="18">
        <f t="shared" si="164"/>
        <v>8168756</v>
      </c>
      <c r="CG252" s="18">
        <f t="shared" si="165"/>
        <v>4667860</v>
      </c>
      <c r="CH252" s="18">
        <f t="shared" si="166"/>
        <v>5834826</v>
      </c>
      <c r="CI252" s="18">
        <f t="shared" si="167"/>
        <v>2333930</v>
      </c>
      <c r="CJ252" s="18">
        <f t="shared" si="168"/>
        <v>2333930</v>
      </c>
      <c r="CK252" s="18">
        <f t="shared" si="169"/>
        <v>3500895</v>
      </c>
      <c r="CL252" s="18">
        <f t="shared" si="170"/>
        <v>1166965</v>
      </c>
      <c r="CM252" s="18">
        <f t="shared" si="171"/>
        <v>3500895</v>
      </c>
      <c r="CN252" s="18">
        <f t="shared" si="172"/>
        <v>31508057</v>
      </c>
      <c r="CP252" s="18">
        <f t="shared" si="173"/>
        <v>168042960</v>
      </c>
      <c r="CQ252" s="18">
        <f t="shared" si="174"/>
        <v>2</v>
      </c>
      <c r="CR252" s="18">
        <f t="shared" si="175"/>
        <v>168.04</v>
      </c>
      <c r="DH252" s="14">
        <v>247</v>
      </c>
      <c r="DI252" s="14">
        <f t="shared" si="176"/>
        <v>10184421</v>
      </c>
      <c r="DJ252" s="18">
        <f t="shared" si="177"/>
        <v>2</v>
      </c>
      <c r="DK252" s="18">
        <f t="shared" si="178"/>
        <v>10.18</v>
      </c>
    </row>
    <row r="253" spans="44:115" ht="16.5" x14ac:dyDescent="0.2">
      <c r="AR253" s="14">
        <v>248</v>
      </c>
      <c r="AS253" s="14">
        <f t="shared" si="157"/>
        <v>240</v>
      </c>
      <c r="AT253" s="18">
        <f t="shared" si="159"/>
        <v>287190</v>
      </c>
      <c r="AU253" s="18">
        <f t="shared" si="158"/>
        <v>250</v>
      </c>
      <c r="AV253" s="18">
        <f t="shared" si="160"/>
        <v>340000</v>
      </c>
      <c r="AW253" s="18">
        <f t="shared" si="161"/>
        <v>329438</v>
      </c>
      <c r="AX253" s="18">
        <f t="shared" si="162"/>
        <v>1423172160</v>
      </c>
      <c r="CA253" s="14">
        <v>248</v>
      </c>
      <c r="CB253" s="14">
        <f>节奏规划!J242</f>
        <v>4.1666666666666666E-3</v>
      </c>
      <c r="CC253" s="23">
        <v>1</v>
      </c>
      <c r="CD253" s="18">
        <f>INDEX($AX$6:$AX$1005,MATCH(金币产出!CA253,$AR$6:$AR$1005,1))</f>
        <v>1423172160</v>
      </c>
      <c r="CE253" s="18">
        <f t="shared" si="163"/>
        <v>5692688500</v>
      </c>
      <c r="CF253" s="18">
        <f t="shared" si="164"/>
        <v>8301837</v>
      </c>
      <c r="CG253" s="18">
        <f t="shared" si="165"/>
        <v>4743907</v>
      </c>
      <c r="CH253" s="18">
        <f t="shared" si="166"/>
        <v>5929884</v>
      </c>
      <c r="CI253" s="18">
        <f t="shared" si="167"/>
        <v>2371954</v>
      </c>
      <c r="CJ253" s="18">
        <f t="shared" si="168"/>
        <v>2371954</v>
      </c>
      <c r="CK253" s="18">
        <f t="shared" si="169"/>
        <v>3557930</v>
      </c>
      <c r="CL253" s="18">
        <f t="shared" si="170"/>
        <v>1185977</v>
      </c>
      <c r="CM253" s="18">
        <f t="shared" si="171"/>
        <v>3557930</v>
      </c>
      <c r="CN253" s="18">
        <f t="shared" si="172"/>
        <v>32021373</v>
      </c>
      <c r="CP253" s="18">
        <f t="shared" si="173"/>
        <v>170780640</v>
      </c>
      <c r="CQ253" s="18">
        <f t="shared" si="174"/>
        <v>2</v>
      </c>
      <c r="CR253" s="18">
        <f t="shared" si="175"/>
        <v>170.78</v>
      </c>
      <c r="DH253" s="14">
        <v>248</v>
      </c>
      <c r="DI253" s="14">
        <f t="shared" si="176"/>
        <v>10350342</v>
      </c>
      <c r="DJ253" s="18">
        <f t="shared" si="177"/>
        <v>2</v>
      </c>
      <c r="DK253" s="18">
        <f t="shared" si="178"/>
        <v>10.35</v>
      </c>
    </row>
    <row r="254" spans="44:115" ht="16.5" x14ac:dyDescent="0.2">
      <c r="AR254" s="14">
        <v>249</v>
      </c>
      <c r="AS254" s="14">
        <f t="shared" si="157"/>
        <v>240</v>
      </c>
      <c r="AT254" s="18">
        <f t="shared" si="159"/>
        <v>287190</v>
      </c>
      <c r="AU254" s="18">
        <f t="shared" si="158"/>
        <v>250</v>
      </c>
      <c r="AV254" s="18">
        <f t="shared" si="160"/>
        <v>340000</v>
      </c>
      <c r="AW254" s="18">
        <f t="shared" si="161"/>
        <v>334719</v>
      </c>
      <c r="AX254" s="18">
        <f t="shared" si="162"/>
        <v>1445986080</v>
      </c>
      <c r="CA254" s="14">
        <v>249</v>
      </c>
      <c r="CB254" s="14">
        <f>节奏规划!J243</f>
        <v>4.1666666666666666E-3</v>
      </c>
      <c r="CC254" s="23">
        <v>1</v>
      </c>
      <c r="CD254" s="18">
        <f>INDEX($AX$6:$AX$1005,MATCH(金币产出!CA254,$AR$6:$AR$1005,1))</f>
        <v>1445986080</v>
      </c>
      <c r="CE254" s="18">
        <f t="shared" si="163"/>
        <v>5783944000</v>
      </c>
      <c r="CF254" s="18">
        <f t="shared" si="164"/>
        <v>8434918</v>
      </c>
      <c r="CG254" s="18">
        <f t="shared" si="165"/>
        <v>4819953</v>
      </c>
      <c r="CH254" s="18">
        <f t="shared" si="166"/>
        <v>6024942</v>
      </c>
      <c r="CI254" s="18">
        <f t="shared" si="167"/>
        <v>2409977</v>
      </c>
      <c r="CJ254" s="18">
        <f t="shared" si="168"/>
        <v>2409977</v>
      </c>
      <c r="CK254" s="18">
        <f t="shared" si="169"/>
        <v>3614965</v>
      </c>
      <c r="CL254" s="18">
        <f t="shared" si="170"/>
        <v>1204988</v>
      </c>
      <c r="CM254" s="18">
        <f t="shared" si="171"/>
        <v>3614965</v>
      </c>
      <c r="CN254" s="18">
        <f t="shared" si="172"/>
        <v>32534685</v>
      </c>
      <c r="CP254" s="18">
        <f t="shared" si="173"/>
        <v>173518320</v>
      </c>
      <c r="CQ254" s="18">
        <f t="shared" si="174"/>
        <v>2</v>
      </c>
      <c r="CR254" s="18">
        <f t="shared" si="175"/>
        <v>173.52</v>
      </c>
      <c r="DH254" s="14">
        <v>249</v>
      </c>
      <c r="DI254" s="14">
        <f t="shared" si="176"/>
        <v>10516261</v>
      </c>
      <c r="DJ254" s="18">
        <f t="shared" si="177"/>
        <v>2</v>
      </c>
      <c r="DK254" s="18">
        <f t="shared" si="178"/>
        <v>10.52</v>
      </c>
    </row>
    <row r="255" spans="44:115" ht="16.5" x14ac:dyDescent="0.2">
      <c r="AR255" s="14">
        <v>250</v>
      </c>
      <c r="AS255" s="14">
        <f t="shared" si="157"/>
        <v>250</v>
      </c>
      <c r="AT255" s="18">
        <f t="shared" si="159"/>
        <v>340000</v>
      </c>
      <c r="AU255" s="18">
        <f t="shared" si="158"/>
        <v>260</v>
      </c>
      <c r="AV255" s="18">
        <f t="shared" si="160"/>
        <v>396562.5</v>
      </c>
      <c r="AW255" s="18">
        <f t="shared" si="161"/>
        <v>340000</v>
      </c>
      <c r="AX255" s="18">
        <f t="shared" si="162"/>
        <v>1468800000</v>
      </c>
      <c r="CA255" s="14">
        <v>250</v>
      </c>
      <c r="CB255" s="14">
        <f>节奏规划!J244</f>
        <v>3.5714285714285713E-3</v>
      </c>
      <c r="CC255" s="23">
        <v>1</v>
      </c>
      <c r="CD255" s="18">
        <f>INDEX($AX$6:$AX$1005,MATCH(金币产出!CA255,$AR$6:$AR$1005,1))</f>
        <v>1468800000</v>
      </c>
      <c r="CE255" s="18">
        <f t="shared" si="163"/>
        <v>5875200000</v>
      </c>
      <c r="CF255" s="18">
        <f t="shared" si="164"/>
        <v>7344000</v>
      </c>
      <c r="CG255" s="18">
        <f t="shared" si="165"/>
        <v>4196571</v>
      </c>
      <c r="CH255" s="18">
        <f t="shared" si="166"/>
        <v>5245714</v>
      </c>
      <c r="CI255" s="18">
        <f t="shared" si="167"/>
        <v>2098286</v>
      </c>
      <c r="CJ255" s="18">
        <f t="shared" si="168"/>
        <v>2098286</v>
      </c>
      <c r="CK255" s="18">
        <f t="shared" si="169"/>
        <v>3147429</v>
      </c>
      <c r="CL255" s="18">
        <f t="shared" si="170"/>
        <v>1049143</v>
      </c>
      <c r="CM255" s="18">
        <f t="shared" si="171"/>
        <v>3147429</v>
      </c>
      <c r="CN255" s="18">
        <f t="shared" si="172"/>
        <v>28326858</v>
      </c>
      <c r="CP255" s="18">
        <f t="shared" si="173"/>
        <v>176256024</v>
      </c>
      <c r="CQ255" s="18">
        <f t="shared" si="174"/>
        <v>2</v>
      </c>
      <c r="CR255" s="18">
        <f t="shared" si="175"/>
        <v>176.26</v>
      </c>
      <c r="DH255" s="14">
        <v>250</v>
      </c>
      <c r="DI255" s="14">
        <f t="shared" si="176"/>
        <v>10682180</v>
      </c>
      <c r="DJ255" s="18">
        <f t="shared" si="177"/>
        <v>2</v>
      </c>
      <c r="DK255" s="18">
        <f t="shared" si="178"/>
        <v>10.68</v>
      </c>
    </row>
    <row r="256" spans="44:115" ht="16.5" x14ac:dyDescent="0.2">
      <c r="AR256" s="14">
        <v>251</v>
      </c>
      <c r="AS256" s="14">
        <f t="shared" si="157"/>
        <v>250</v>
      </c>
      <c r="AT256" s="18">
        <f t="shared" si="159"/>
        <v>340000</v>
      </c>
      <c r="AU256" s="18">
        <f t="shared" si="158"/>
        <v>260</v>
      </c>
      <c r="AV256" s="18">
        <f t="shared" si="160"/>
        <v>396562.5</v>
      </c>
      <c r="AW256" s="18">
        <f t="shared" si="161"/>
        <v>345656.25</v>
      </c>
      <c r="AX256" s="18">
        <f t="shared" si="162"/>
        <v>1493235000</v>
      </c>
      <c r="CA256" s="14">
        <v>251</v>
      </c>
      <c r="CB256" s="14">
        <f>节奏规划!J245</f>
        <v>3.5714285714285713E-3</v>
      </c>
      <c r="CC256" s="23">
        <v>1</v>
      </c>
      <c r="CD256" s="18">
        <f>INDEX($AX$6:$AX$1005,MATCH(金币产出!CA256,$AR$6:$AR$1005,1))</f>
        <v>1493235000</v>
      </c>
      <c r="CE256" s="18">
        <f t="shared" si="163"/>
        <v>5972940000</v>
      </c>
      <c r="CF256" s="18">
        <f t="shared" si="164"/>
        <v>7466175</v>
      </c>
      <c r="CG256" s="18">
        <f t="shared" si="165"/>
        <v>4266386</v>
      </c>
      <c r="CH256" s="18">
        <f t="shared" si="166"/>
        <v>5332982</v>
      </c>
      <c r="CI256" s="18">
        <f t="shared" si="167"/>
        <v>2133193</v>
      </c>
      <c r="CJ256" s="18">
        <f t="shared" si="168"/>
        <v>2133193</v>
      </c>
      <c r="CK256" s="18">
        <f t="shared" si="169"/>
        <v>3199789</v>
      </c>
      <c r="CL256" s="18">
        <f t="shared" si="170"/>
        <v>1066596</v>
      </c>
      <c r="CM256" s="18">
        <f t="shared" si="171"/>
        <v>3199789</v>
      </c>
      <c r="CN256" s="18">
        <f t="shared" si="172"/>
        <v>28798103</v>
      </c>
      <c r="CP256" s="18">
        <f t="shared" si="173"/>
        <v>179188184</v>
      </c>
      <c r="CQ256" s="18">
        <f t="shared" si="174"/>
        <v>2</v>
      </c>
      <c r="CR256" s="18">
        <f t="shared" si="175"/>
        <v>179.19</v>
      </c>
      <c r="DH256" s="14">
        <v>251</v>
      </c>
      <c r="DI256" s="14">
        <f t="shared" si="176"/>
        <v>10859891</v>
      </c>
      <c r="DJ256" s="18">
        <f t="shared" si="177"/>
        <v>2</v>
      </c>
      <c r="DK256" s="18">
        <f t="shared" si="178"/>
        <v>10.86</v>
      </c>
    </row>
    <row r="257" spans="44:115" ht="16.5" x14ac:dyDescent="0.2">
      <c r="AR257" s="14">
        <v>252</v>
      </c>
      <c r="AS257" s="14">
        <f t="shared" si="157"/>
        <v>250</v>
      </c>
      <c r="AT257" s="18">
        <f t="shared" si="159"/>
        <v>340000</v>
      </c>
      <c r="AU257" s="18">
        <f t="shared" si="158"/>
        <v>260</v>
      </c>
      <c r="AV257" s="18">
        <f t="shared" si="160"/>
        <v>396562.5</v>
      </c>
      <c r="AW257" s="18">
        <f t="shared" si="161"/>
        <v>351312.5</v>
      </c>
      <c r="AX257" s="18">
        <f t="shared" si="162"/>
        <v>1517670000</v>
      </c>
      <c r="CA257" s="14">
        <v>252</v>
      </c>
      <c r="CB257" s="14">
        <f>节奏规划!J246</f>
        <v>3.5714285714285713E-3</v>
      </c>
      <c r="CC257" s="23">
        <v>1</v>
      </c>
      <c r="CD257" s="18">
        <f>INDEX($AX$6:$AX$1005,MATCH(金币产出!CA257,$AR$6:$AR$1005,1))</f>
        <v>1517670000</v>
      </c>
      <c r="CE257" s="18">
        <f t="shared" si="163"/>
        <v>6070680000</v>
      </c>
      <c r="CF257" s="18">
        <f t="shared" si="164"/>
        <v>7588350</v>
      </c>
      <c r="CG257" s="18">
        <f t="shared" si="165"/>
        <v>4336200</v>
      </c>
      <c r="CH257" s="18">
        <f t="shared" si="166"/>
        <v>5420250</v>
      </c>
      <c r="CI257" s="18">
        <f t="shared" si="167"/>
        <v>2168100</v>
      </c>
      <c r="CJ257" s="18">
        <f t="shared" si="168"/>
        <v>2168100</v>
      </c>
      <c r="CK257" s="18">
        <f t="shared" si="169"/>
        <v>3252150</v>
      </c>
      <c r="CL257" s="18">
        <f t="shared" si="170"/>
        <v>1084050</v>
      </c>
      <c r="CM257" s="18">
        <f t="shared" si="171"/>
        <v>3252150</v>
      </c>
      <c r="CN257" s="18">
        <f t="shared" si="172"/>
        <v>29269350</v>
      </c>
      <c r="CP257" s="18">
        <f t="shared" si="173"/>
        <v>182120400</v>
      </c>
      <c r="CQ257" s="18">
        <f t="shared" si="174"/>
        <v>2</v>
      </c>
      <c r="CR257" s="18">
        <f t="shared" si="175"/>
        <v>182.12</v>
      </c>
      <c r="DH257" s="14">
        <v>252</v>
      </c>
      <c r="DI257" s="14">
        <f t="shared" si="176"/>
        <v>11037600</v>
      </c>
      <c r="DJ257" s="18">
        <f t="shared" si="177"/>
        <v>2</v>
      </c>
      <c r="DK257" s="18">
        <f t="shared" si="178"/>
        <v>11.04</v>
      </c>
    </row>
    <row r="258" spans="44:115" ht="16.5" x14ac:dyDescent="0.2">
      <c r="AR258" s="14">
        <v>253</v>
      </c>
      <c r="AS258" s="14">
        <f t="shared" si="157"/>
        <v>250</v>
      </c>
      <c r="AT258" s="18">
        <f t="shared" si="159"/>
        <v>340000</v>
      </c>
      <c r="AU258" s="18">
        <f t="shared" si="158"/>
        <v>260</v>
      </c>
      <c r="AV258" s="18">
        <f t="shared" si="160"/>
        <v>396562.5</v>
      </c>
      <c r="AW258" s="18">
        <f t="shared" si="161"/>
        <v>356968.75</v>
      </c>
      <c r="AX258" s="18">
        <f t="shared" si="162"/>
        <v>1542105000</v>
      </c>
      <c r="CA258" s="14">
        <v>253</v>
      </c>
      <c r="CB258" s="14">
        <f>节奏规划!J247</f>
        <v>3.5714285714285713E-3</v>
      </c>
      <c r="CC258" s="23">
        <v>1</v>
      </c>
      <c r="CD258" s="18">
        <f>INDEX($AX$6:$AX$1005,MATCH(金币产出!CA258,$AR$6:$AR$1005,1))</f>
        <v>1542105000</v>
      </c>
      <c r="CE258" s="18">
        <f t="shared" si="163"/>
        <v>6168420000</v>
      </c>
      <c r="CF258" s="18">
        <f t="shared" si="164"/>
        <v>7710525</v>
      </c>
      <c r="CG258" s="18">
        <f t="shared" si="165"/>
        <v>4406014</v>
      </c>
      <c r="CH258" s="18">
        <f t="shared" si="166"/>
        <v>5507518</v>
      </c>
      <c r="CI258" s="18">
        <f t="shared" si="167"/>
        <v>2203007</v>
      </c>
      <c r="CJ258" s="18">
        <f t="shared" si="168"/>
        <v>2203007</v>
      </c>
      <c r="CK258" s="18">
        <f t="shared" si="169"/>
        <v>3304511</v>
      </c>
      <c r="CL258" s="18">
        <f t="shared" si="170"/>
        <v>1101504</v>
      </c>
      <c r="CM258" s="18">
        <f t="shared" si="171"/>
        <v>3304511</v>
      </c>
      <c r="CN258" s="18">
        <f t="shared" si="172"/>
        <v>29740597</v>
      </c>
      <c r="CP258" s="18">
        <f t="shared" si="173"/>
        <v>185052616</v>
      </c>
      <c r="CQ258" s="18">
        <f t="shared" si="174"/>
        <v>2</v>
      </c>
      <c r="CR258" s="18">
        <f t="shared" si="175"/>
        <v>185.05</v>
      </c>
      <c r="DH258" s="14">
        <v>253</v>
      </c>
      <c r="DI258" s="14">
        <f t="shared" si="176"/>
        <v>11215308</v>
      </c>
      <c r="DJ258" s="18">
        <f t="shared" si="177"/>
        <v>2</v>
      </c>
      <c r="DK258" s="18">
        <f t="shared" si="178"/>
        <v>11.22</v>
      </c>
    </row>
    <row r="259" spans="44:115" ht="16.5" x14ac:dyDescent="0.2">
      <c r="AR259" s="14">
        <v>254</v>
      </c>
      <c r="AS259" s="14">
        <f t="shared" si="157"/>
        <v>250</v>
      </c>
      <c r="AT259" s="18">
        <f t="shared" si="159"/>
        <v>340000</v>
      </c>
      <c r="AU259" s="18">
        <f t="shared" si="158"/>
        <v>260</v>
      </c>
      <c r="AV259" s="18">
        <f t="shared" si="160"/>
        <v>396562.5</v>
      </c>
      <c r="AW259" s="18">
        <f t="shared" si="161"/>
        <v>362625</v>
      </c>
      <c r="AX259" s="18">
        <f t="shared" si="162"/>
        <v>1566540000</v>
      </c>
      <c r="CA259" s="14">
        <v>254</v>
      </c>
      <c r="CB259" s="14">
        <f>节奏规划!J248</f>
        <v>3.5714285714285713E-3</v>
      </c>
      <c r="CC259" s="23">
        <v>1</v>
      </c>
      <c r="CD259" s="18">
        <f>INDEX($AX$6:$AX$1005,MATCH(金币产出!CA259,$AR$6:$AR$1005,1))</f>
        <v>1566540000</v>
      </c>
      <c r="CE259" s="18">
        <f t="shared" si="163"/>
        <v>6266160000</v>
      </c>
      <c r="CF259" s="18">
        <f t="shared" si="164"/>
        <v>7832700</v>
      </c>
      <c r="CG259" s="18">
        <f t="shared" si="165"/>
        <v>4475829</v>
      </c>
      <c r="CH259" s="18">
        <f t="shared" si="166"/>
        <v>5594786</v>
      </c>
      <c r="CI259" s="18">
        <f t="shared" si="167"/>
        <v>2237914</v>
      </c>
      <c r="CJ259" s="18">
        <f t="shared" si="168"/>
        <v>2237914</v>
      </c>
      <c r="CK259" s="18">
        <f t="shared" si="169"/>
        <v>3356871</v>
      </c>
      <c r="CL259" s="18">
        <f t="shared" si="170"/>
        <v>1118957</v>
      </c>
      <c r="CM259" s="18">
        <f t="shared" si="171"/>
        <v>3356871</v>
      </c>
      <c r="CN259" s="18">
        <f t="shared" si="172"/>
        <v>30211842</v>
      </c>
      <c r="CP259" s="18">
        <f t="shared" si="173"/>
        <v>187984776</v>
      </c>
      <c r="CQ259" s="18">
        <f t="shared" si="174"/>
        <v>2</v>
      </c>
      <c r="CR259" s="18">
        <f t="shared" si="175"/>
        <v>187.98</v>
      </c>
      <c r="DH259" s="14">
        <v>254</v>
      </c>
      <c r="DI259" s="14">
        <f t="shared" si="176"/>
        <v>11393019</v>
      </c>
      <c r="DJ259" s="18">
        <f t="shared" si="177"/>
        <v>2</v>
      </c>
      <c r="DK259" s="18">
        <f t="shared" si="178"/>
        <v>11.39</v>
      </c>
    </row>
    <row r="260" spans="44:115" ht="16.5" x14ac:dyDescent="0.2">
      <c r="AR260" s="14">
        <v>255</v>
      </c>
      <c r="AS260" s="14">
        <f t="shared" si="157"/>
        <v>250</v>
      </c>
      <c r="AT260" s="18">
        <f t="shared" si="159"/>
        <v>340000</v>
      </c>
      <c r="AU260" s="18">
        <f t="shared" si="158"/>
        <v>260</v>
      </c>
      <c r="AV260" s="18">
        <f t="shared" si="160"/>
        <v>396562.5</v>
      </c>
      <c r="AW260" s="18">
        <f t="shared" si="161"/>
        <v>368281.25</v>
      </c>
      <c r="AX260" s="18">
        <f t="shared" si="162"/>
        <v>1590975000</v>
      </c>
      <c r="CA260" s="14">
        <v>255</v>
      </c>
      <c r="CB260" s="14">
        <f>节奏规划!J249</f>
        <v>3.5714285714285713E-3</v>
      </c>
      <c r="CC260" s="23">
        <v>1</v>
      </c>
      <c r="CD260" s="18">
        <f>INDEX($AX$6:$AX$1005,MATCH(金币产出!CA260,$AR$6:$AR$1005,1))</f>
        <v>1590975000</v>
      </c>
      <c r="CE260" s="18">
        <f t="shared" si="163"/>
        <v>6363900000</v>
      </c>
      <c r="CF260" s="18">
        <f t="shared" si="164"/>
        <v>7954875</v>
      </c>
      <c r="CG260" s="18">
        <f t="shared" si="165"/>
        <v>4545643</v>
      </c>
      <c r="CH260" s="18">
        <f t="shared" si="166"/>
        <v>5682054</v>
      </c>
      <c r="CI260" s="18">
        <f t="shared" si="167"/>
        <v>2272821</v>
      </c>
      <c r="CJ260" s="18">
        <f t="shared" si="168"/>
        <v>2272821</v>
      </c>
      <c r="CK260" s="18">
        <f t="shared" si="169"/>
        <v>3409232</v>
      </c>
      <c r="CL260" s="18">
        <f t="shared" si="170"/>
        <v>1136411</v>
      </c>
      <c r="CM260" s="18">
        <f t="shared" si="171"/>
        <v>3409232</v>
      </c>
      <c r="CN260" s="18">
        <f t="shared" si="172"/>
        <v>30683089</v>
      </c>
      <c r="CP260" s="18">
        <f t="shared" si="173"/>
        <v>190916992</v>
      </c>
      <c r="CQ260" s="18">
        <f t="shared" si="174"/>
        <v>2</v>
      </c>
      <c r="CR260" s="18">
        <f t="shared" si="175"/>
        <v>190.92</v>
      </c>
      <c r="DH260" s="14">
        <v>255</v>
      </c>
      <c r="DI260" s="14">
        <f t="shared" si="176"/>
        <v>11570727</v>
      </c>
      <c r="DJ260" s="18">
        <f t="shared" si="177"/>
        <v>2</v>
      </c>
      <c r="DK260" s="18">
        <f t="shared" si="178"/>
        <v>11.57</v>
      </c>
    </row>
    <row r="261" spans="44:115" ht="16.5" x14ac:dyDescent="0.2">
      <c r="AR261" s="14">
        <v>256</v>
      </c>
      <c r="AS261" s="14">
        <f t="shared" si="157"/>
        <v>250</v>
      </c>
      <c r="AT261" s="18">
        <f t="shared" si="159"/>
        <v>340000</v>
      </c>
      <c r="AU261" s="18">
        <f t="shared" si="158"/>
        <v>260</v>
      </c>
      <c r="AV261" s="18">
        <f t="shared" si="160"/>
        <v>396562.5</v>
      </c>
      <c r="AW261" s="18">
        <f t="shared" si="161"/>
        <v>373937.5</v>
      </c>
      <c r="AX261" s="18">
        <f t="shared" si="162"/>
        <v>1615410000</v>
      </c>
      <c r="CA261" s="14">
        <v>256</v>
      </c>
      <c r="CB261" s="14">
        <f>节奏规划!J250</f>
        <v>3.5714285714285713E-3</v>
      </c>
      <c r="CC261" s="23">
        <v>1</v>
      </c>
      <c r="CD261" s="18">
        <f>INDEX($AX$6:$AX$1005,MATCH(金币产出!CA261,$AR$6:$AR$1005,1))</f>
        <v>1615410000</v>
      </c>
      <c r="CE261" s="18">
        <f t="shared" si="163"/>
        <v>6461640000</v>
      </c>
      <c r="CF261" s="18">
        <f t="shared" si="164"/>
        <v>8077050</v>
      </c>
      <c r="CG261" s="18">
        <f t="shared" si="165"/>
        <v>4615457</v>
      </c>
      <c r="CH261" s="18">
        <f t="shared" si="166"/>
        <v>5769321</v>
      </c>
      <c r="CI261" s="18">
        <f t="shared" si="167"/>
        <v>2307729</v>
      </c>
      <c r="CJ261" s="18">
        <f t="shared" si="168"/>
        <v>2307729</v>
      </c>
      <c r="CK261" s="18">
        <f t="shared" si="169"/>
        <v>3461593</v>
      </c>
      <c r="CL261" s="18">
        <f t="shared" si="170"/>
        <v>1153864</v>
      </c>
      <c r="CM261" s="18">
        <f t="shared" si="171"/>
        <v>3461593</v>
      </c>
      <c r="CN261" s="18">
        <f t="shared" si="172"/>
        <v>31154336</v>
      </c>
      <c r="CP261" s="18">
        <f t="shared" si="173"/>
        <v>193849208</v>
      </c>
      <c r="CQ261" s="18">
        <f t="shared" si="174"/>
        <v>2</v>
      </c>
      <c r="CR261" s="18">
        <f t="shared" si="175"/>
        <v>193.85</v>
      </c>
      <c r="DH261" s="14">
        <v>256</v>
      </c>
      <c r="DI261" s="14">
        <f t="shared" si="176"/>
        <v>11748436</v>
      </c>
      <c r="DJ261" s="18">
        <f t="shared" si="177"/>
        <v>2</v>
      </c>
      <c r="DK261" s="18">
        <f t="shared" si="178"/>
        <v>11.75</v>
      </c>
    </row>
    <row r="262" spans="44:115" ht="16.5" x14ac:dyDescent="0.2">
      <c r="AR262" s="14">
        <v>257</v>
      </c>
      <c r="AS262" s="14">
        <f t="shared" ref="AS262:AS325" si="181">VLOOKUP(AR262,$A$7:$A$90,1)</f>
        <v>250</v>
      </c>
      <c r="AT262" s="18">
        <f t="shared" si="159"/>
        <v>340000</v>
      </c>
      <c r="AU262" s="18">
        <f t="shared" ref="AU262:AU325" si="182">INDEX($A$7:$A$90,MATCH(AR262,$A$7:$A$90,1)+1)</f>
        <v>260</v>
      </c>
      <c r="AV262" s="18">
        <f t="shared" si="160"/>
        <v>396562.5</v>
      </c>
      <c r="AW262" s="18">
        <f t="shared" si="161"/>
        <v>379593.75</v>
      </c>
      <c r="AX262" s="18">
        <f t="shared" si="162"/>
        <v>1639845000</v>
      </c>
      <c r="CA262" s="14">
        <v>257</v>
      </c>
      <c r="CB262" s="14">
        <f>节奏规划!J251</f>
        <v>3.5714285714285713E-3</v>
      </c>
      <c r="CC262" s="23">
        <v>1</v>
      </c>
      <c r="CD262" s="18">
        <f>INDEX($AX$6:$AX$1005,MATCH(金币产出!CA262,$AR$6:$AR$1005,1))</f>
        <v>1639845000</v>
      </c>
      <c r="CE262" s="18">
        <f t="shared" si="163"/>
        <v>6559380000</v>
      </c>
      <c r="CF262" s="18">
        <f t="shared" si="164"/>
        <v>8199225</v>
      </c>
      <c r="CG262" s="18">
        <f t="shared" si="165"/>
        <v>4685271</v>
      </c>
      <c r="CH262" s="18">
        <f t="shared" si="166"/>
        <v>5856589</v>
      </c>
      <c r="CI262" s="18">
        <f t="shared" si="167"/>
        <v>2342636</v>
      </c>
      <c r="CJ262" s="18">
        <f t="shared" si="168"/>
        <v>2342636</v>
      </c>
      <c r="CK262" s="18">
        <f t="shared" si="169"/>
        <v>3513954</v>
      </c>
      <c r="CL262" s="18">
        <f t="shared" si="170"/>
        <v>1171318</v>
      </c>
      <c r="CM262" s="18">
        <f t="shared" si="171"/>
        <v>3513954</v>
      </c>
      <c r="CN262" s="18">
        <f t="shared" si="172"/>
        <v>31625583</v>
      </c>
      <c r="CP262" s="18">
        <f t="shared" si="173"/>
        <v>196781424</v>
      </c>
      <c r="CQ262" s="18">
        <f t="shared" si="174"/>
        <v>2</v>
      </c>
      <c r="CR262" s="18">
        <f t="shared" si="175"/>
        <v>196.78</v>
      </c>
      <c r="DH262" s="14">
        <v>257</v>
      </c>
      <c r="DI262" s="14">
        <f t="shared" si="176"/>
        <v>11926144</v>
      </c>
      <c r="DJ262" s="18">
        <f t="shared" si="177"/>
        <v>2</v>
      </c>
      <c r="DK262" s="18">
        <f t="shared" si="178"/>
        <v>11.93</v>
      </c>
    </row>
    <row r="263" spans="44:115" ht="16.5" x14ac:dyDescent="0.2">
      <c r="AR263" s="14">
        <v>258</v>
      </c>
      <c r="AS263" s="14">
        <f t="shared" si="181"/>
        <v>250</v>
      </c>
      <c r="AT263" s="18">
        <f t="shared" ref="AT263:AT326" si="183">VLOOKUP(AS263,$A$7:$AJ$90,28)</f>
        <v>340000</v>
      </c>
      <c r="AU263" s="18">
        <f t="shared" si="182"/>
        <v>260</v>
      </c>
      <c r="AV263" s="18">
        <f t="shared" ref="AV263:AV326" si="184">VLOOKUP(AU263,$A$7:$AJ$90,28)</f>
        <v>396562.5</v>
      </c>
      <c r="AW263" s="18">
        <f t="shared" ref="AW263:AW326" si="185">(AT263*(AU263-AR263)+AV263*(AR263-AS263))/(AU263-AS263)</f>
        <v>385250</v>
      </c>
      <c r="AX263" s="18">
        <f t="shared" ref="AX263:AX326" si="186">AW263*AX$4</f>
        <v>1664280000</v>
      </c>
      <c r="CA263" s="14">
        <v>258</v>
      </c>
      <c r="CB263" s="14">
        <f>节奏规划!J252</f>
        <v>3.5714285714285713E-3</v>
      </c>
      <c r="CC263" s="23">
        <v>1</v>
      </c>
      <c r="CD263" s="18">
        <f>INDEX($AX$6:$AX$1005,MATCH(金币产出!CA263,$AR$6:$AR$1005,1))</f>
        <v>1664280000</v>
      </c>
      <c r="CE263" s="18">
        <f t="shared" ref="CE263:CE326" si="187">INT(CD263/$BB$4*$BA$4/500)*500</f>
        <v>6657120000</v>
      </c>
      <c r="CF263" s="18">
        <f t="shared" ref="CF263:CF326" si="188">ROUND($CE263*BB$4*$CB263,0)</f>
        <v>8321400</v>
      </c>
      <c r="CG263" s="18">
        <f t="shared" ref="CG263:CG326" si="189">ROUND($CE263*BC$4*$CB263,0)</f>
        <v>4755086</v>
      </c>
      <c r="CH263" s="18">
        <f t="shared" ref="CH263:CH326" si="190">ROUND($CE263*BD$4*$CB263,0)</f>
        <v>5943857</v>
      </c>
      <c r="CI263" s="18">
        <f t="shared" ref="CI263:CI326" si="191">ROUND($CE263*BE$4*$CB263,0)</f>
        <v>2377543</v>
      </c>
      <c r="CJ263" s="18">
        <f t="shared" ref="CJ263:CJ326" si="192">ROUND($CE263*BF$4*$CB263,0)</f>
        <v>2377543</v>
      </c>
      <c r="CK263" s="18">
        <f t="shared" ref="CK263:CK326" si="193">ROUND($CE263*BG$4*$CB263,0)</f>
        <v>3566314</v>
      </c>
      <c r="CL263" s="18">
        <f t="shared" ref="CL263:CL326" si="194">ROUND($CE263*BH$4*$CB263,0)</f>
        <v>1188771</v>
      </c>
      <c r="CM263" s="18">
        <f t="shared" ref="CM263:CM326" si="195">ROUND($CE263*BI$4*$CB263,0)</f>
        <v>3566314</v>
      </c>
      <c r="CN263" s="18">
        <f t="shared" ref="CN263:CN326" si="196">SUMIF($CF$3:$CM$3,"&lt;="&amp;CA263,CF263:CM263)</f>
        <v>32096828</v>
      </c>
      <c r="CP263" s="18">
        <f t="shared" ref="CP263:CP326" si="197">INT(CM263/CB263/CP$3)</f>
        <v>199713584</v>
      </c>
      <c r="CQ263" s="18">
        <f t="shared" ref="CQ263:CQ326" si="198">INT(LOG(CP263/10,1000))</f>
        <v>2</v>
      </c>
      <c r="CR263" s="18">
        <f t="shared" ref="CR263:CR326" si="199">ROUND(CP263/1000^CQ263,2)</f>
        <v>199.71</v>
      </c>
      <c r="DH263" s="14">
        <v>258</v>
      </c>
      <c r="DI263" s="14">
        <f t="shared" ref="DI263:DI326" si="200">INT(CG263/CB263*$DC$3)</f>
        <v>12103855</v>
      </c>
      <c r="DJ263" s="18">
        <f t="shared" ref="DJ263:DJ326" si="201">INT(LOG(DI263/10,1000))</f>
        <v>2</v>
      </c>
      <c r="DK263" s="18">
        <f t="shared" ref="DK263:DK326" si="202">ROUND(DI263/1000^DJ263,2)</f>
        <v>12.1</v>
      </c>
    </row>
    <row r="264" spans="44:115" ht="16.5" x14ac:dyDescent="0.2">
      <c r="AR264" s="14">
        <v>259</v>
      </c>
      <c r="AS264" s="14">
        <f t="shared" si="181"/>
        <v>250</v>
      </c>
      <c r="AT264" s="18">
        <f t="shared" si="183"/>
        <v>340000</v>
      </c>
      <c r="AU264" s="18">
        <f t="shared" si="182"/>
        <v>260</v>
      </c>
      <c r="AV264" s="18">
        <f t="shared" si="184"/>
        <v>396562.5</v>
      </c>
      <c r="AW264" s="18">
        <f t="shared" si="185"/>
        <v>390906.25</v>
      </c>
      <c r="AX264" s="18">
        <f t="shared" si="186"/>
        <v>1688715000</v>
      </c>
      <c r="CA264" s="14">
        <v>259</v>
      </c>
      <c r="CB264" s="14">
        <f>节奏规划!J253</f>
        <v>3.5714285714285713E-3</v>
      </c>
      <c r="CC264" s="23">
        <v>1</v>
      </c>
      <c r="CD264" s="18">
        <f>INDEX($AX$6:$AX$1005,MATCH(金币产出!CA264,$AR$6:$AR$1005,1))</f>
        <v>1688715000</v>
      </c>
      <c r="CE264" s="18">
        <f t="shared" si="187"/>
        <v>6754860000</v>
      </c>
      <c r="CF264" s="18">
        <f t="shared" si="188"/>
        <v>8443575</v>
      </c>
      <c r="CG264" s="18">
        <f t="shared" si="189"/>
        <v>4824900</v>
      </c>
      <c r="CH264" s="18">
        <f t="shared" si="190"/>
        <v>6031125</v>
      </c>
      <c r="CI264" s="18">
        <f t="shared" si="191"/>
        <v>2412450</v>
      </c>
      <c r="CJ264" s="18">
        <f t="shared" si="192"/>
        <v>2412450</v>
      </c>
      <c r="CK264" s="18">
        <f t="shared" si="193"/>
        <v>3618675</v>
      </c>
      <c r="CL264" s="18">
        <f t="shared" si="194"/>
        <v>1206225</v>
      </c>
      <c r="CM264" s="18">
        <f t="shared" si="195"/>
        <v>3618675</v>
      </c>
      <c r="CN264" s="18">
        <f t="shared" si="196"/>
        <v>32568075</v>
      </c>
      <c r="CP264" s="18">
        <f t="shared" si="197"/>
        <v>202645800</v>
      </c>
      <c r="CQ264" s="18">
        <f t="shared" si="198"/>
        <v>2</v>
      </c>
      <c r="CR264" s="18">
        <f t="shared" si="199"/>
        <v>202.65</v>
      </c>
      <c r="DH264" s="14">
        <v>259</v>
      </c>
      <c r="DI264" s="14">
        <f t="shared" si="200"/>
        <v>12281563</v>
      </c>
      <c r="DJ264" s="18">
        <f t="shared" si="201"/>
        <v>2</v>
      </c>
      <c r="DK264" s="18">
        <f t="shared" si="202"/>
        <v>12.28</v>
      </c>
    </row>
    <row r="265" spans="44:115" ht="16.5" x14ac:dyDescent="0.2">
      <c r="AR265" s="14">
        <v>260</v>
      </c>
      <c r="AS265" s="14">
        <f t="shared" si="181"/>
        <v>260</v>
      </c>
      <c r="AT265" s="18">
        <f t="shared" si="183"/>
        <v>396562.5</v>
      </c>
      <c r="AU265" s="18">
        <f t="shared" si="182"/>
        <v>270</v>
      </c>
      <c r="AV265" s="18">
        <f t="shared" si="184"/>
        <v>446875</v>
      </c>
      <c r="AW265" s="18">
        <f t="shared" si="185"/>
        <v>396562.5</v>
      </c>
      <c r="AX265" s="18">
        <f t="shared" si="186"/>
        <v>1713150000</v>
      </c>
      <c r="CA265" s="14">
        <v>260</v>
      </c>
      <c r="CB265" s="14">
        <f>节奏规划!J254</f>
        <v>3.5714285714285713E-3</v>
      </c>
      <c r="CC265" s="23">
        <v>1</v>
      </c>
      <c r="CD265" s="18">
        <f>INDEX($AX$6:$AX$1005,MATCH(金币产出!CA265,$AR$6:$AR$1005,1))</f>
        <v>1713150000</v>
      </c>
      <c r="CE265" s="18">
        <f t="shared" si="187"/>
        <v>6852600000</v>
      </c>
      <c r="CF265" s="18">
        <f t="shared" si="188"/>
        <v>8565750</v>
      </c>
      <c r="CG265" s="18">
        <f t="shared" si="189"/>
        <v>4894714</v>
      </c>
      <c r="CH265" s="18">
        <f t="shared" si="190"/>
        <v>6118393</v>
      </c>
      <c r="CI265" s="18">
        <f t="shared" si="191"/>
        <v>2447357</v>
      </c>
      <c r="CJ265" s="18">
        <f t="shared" si="192"/>
        <v>2447357</v>
      </c>
      <c r="CK265" s="18">
        <f t="shared" si="193"/>
        <v>3671036</v>
      </c>
      <c r="CL265" s="18">
        <f t="shared" si="194"/>
        <v>1223679</v>
      </c>
      <c r="CM265" s="18">
        <f t="shared" si="195"/>
        <v>3671036</v>
      </c>
      <c r="CN265" s="18">
        <f t="shared" si="196"/>
        <v>33039322</v>
      </c>
      <c r="CP265" s="18">
        <f t="shared" si="197"/>
        <v>205578016</v>
      </c>
      <c r="CQ265" s="18">
        <f t="shared" si="198"/>
        <v>2</v>
      </c>
      <c r="CR265" s="18">
        <f t="shared" si="199"/>
        <v>205.58</v>
      </c>
      <c r="DH265" s="14">
        <v>260</v>
      </c>
      <c r="DI265" s="14">
        <f t="shared" si="200"/>
        <v>12459272</v>
      </c>
      <c r="DJ265" s="18">
        <f t="shared" si="201"/>
        <v>2</v>
      </c>
      <c r="DK265" s="18">
        <f t="shared" si="202"/>
        <v>12.46</v>
      </c>
    </row>
    <row r="266" spans="44:115" ht="16.5" x14ac:dyDescent="0.2">
      <c r="AR266" s="14">
        <v>261</v>
      </c>
      <c r="AS266" s="14">
        <f t="shared" si="181"/>
        <v>260</v>
      </c>
      <c r="AT266" s="18">
        <f t="shared" si="183"/>
        <v>396562.5</v>
      </c>
      <c r="AU266" s="18">
        <f t="shared" si="182"/>
        <v>270</v>
      </c>
      <c r="AV266" s="18">
        <f t="shared" si="184"/>
        <v>446875</v>
      </c>
      <c r="AW266" s="18">
        <f t="shared" si="185"/>
        <v>401593.75</v>
      </c>
      <c r="AX266" s="18">
        <f t="shared" si="186"/>
        <v>1734885000</v>
      </c>
      <c r="CA266" s="14">
        <v>261</v>
      </c>
      <c r="CB266" s="14">
        <f>节奏规划!J255</f>
        <v>3.5714285714285713E-3</v>
      </c>
      <c r="CC266" s="23">
        <v>1</v>
      </c>
      <c r="CD266" s="18">
        <f>INDEX($AX$6:$AX$1005,MATCH(金币产出!CA266,$AR$6:$AR$1005,1))</f>
        <v>1734885000</v>
      </c>
      <c r="CE266" s="18">
        <f t="shared" si="187"/>
        <v>6939540000</v>
      </c>
      <c r="CF266" s="18">
        <f t="shared" si="188"/>
        <v>8674425</v>
      </c>
      <c r="CG266" s="18">
        <f t="shared" si="189"/>
        <v>4956814</v>
      </c>
      <c r="CH266" s="18">
        <f t="shared" si="190"/>
        <v>6196018</v>
      </c>
      <c r="CI266" s="18">
        <f t="shared" si="191"/>
        <v>2478407</v>
      </c>
      <c r="CJ266" s="18">
        <f t="shared" si="192"/>
        <v>2478407</v>
      </c>
      <c r="CK266" s="18">
        <f t="shared" si="193"/>
        <v>3717611</v>
      </c>
      <c r="CL266" s="18">
        <f t="shared" si="194"/>
        <v>1239204</v>
      </c>
      <c r="CM266" s="18">
        <f t="shared" si="195"/>
        <v>3717611</v>
      </c>
      <c r="CN266" s="18">
        <f t="shared" si="196"/>
        <v>33458497</v>
      </c>
      <c r="CP266" s="18">
        <f t="shared" si="197"/>
        <v>208186216</v>
      </c>
      <c r="CQ266" s="18">
        <f t="shared" si="198"/>
        <v>2</v>
      </c>
      <c r="CR266" s="18">
        <f t="shared" si="199"/>
        <v>208.19</v>
      </c>
      <c r="DH266" s="14">
        <v>261</v>
      </c>
      <c r="DI266" s="14">
        <f t="shared" si="200"/>
        <v>12617344</v>
      </c>
      <c r="DJ266" s="18">
        <f t="shared" si="201"/>
        <v>2</v>
      </c>
      <c r="DK266" s="18">
        <f t="shared" si="202"/>
        <v>12.62</v>
      </c>
    </row>
    <row r="267" spans="44:115" ht="16.5" x14ac:dyDescent="0.2">
      <c r="AR267" s="14">
        <v>262</v>
      </c>
      <c r="AS267" s="14">
        <f t="shared" si="181"/>
        <v>260</v>
      </c>
      <c r="AT267" s="18">
        <f t="shared" si="183"/>
        <v>396562.5</v>
      </c>
      <c r="AU267" s="18">
        <f t="shared" si="182"/>
        <v>270</v>
      </c>
      <c r="AV267" s="18">
        <f t="shared" si="184"/>
        <v>446875</v>
      </c>
      <c r="AW267" s="18">
        <f t="shared" si="185"/>
        <v>406625</v>
      </c>
      <c r="AX267" s="18">
        <f t="shared" si="186"/>
        <v>1756620000</v>
      </c>
      <c r="CA267" s="14">
        <v>262</v>
      </c>
      <c r="CB267" s="14">
        <f>节奏规划!J256</f>
        <v>3.5714285714285713E-3</v>
      </c>
      <c r="CC267" s="23">
        <v>1</v>
      </c>
      <c r="CD267" s="18">
        <f>INDEX($AX$6:$AX$1005,MATCH(金币产出!CA267,$AR$6:$AR$1005,1))</f>
        <v>1756620000</v>
      </c>
      <c r="CE267" s="18">
        <f t="shared" si="187"/>
        <v>7026480000</v>
      </c>
      <c r="CF267" s="18">
        <f t="shared" si="188"/>
        <v>8783100</v>
      </c>
      <c r="CG267" s="18">
        <f t="shared" si="189"/>
        <v>5018914</v>
      </c>
      <c r="CH267" s="18">
        <f t="shared" si="190"/>
        <v>6273643</v>
      </c>
      <c r="CI267" s="18">
        <f t="shared" si="191"/>
        <v>2509457</v>
      </c>
      <c r="CJ267" s="18">
        <f t="shared" si="192"/>
        <v>2509457</v>
      </c>
      <c r="CK267" s="18">
        <f t="shared" si="193"/>
        <v>3764186</v>
      </c>
      <c r="CL267" s="18">
        <f t="shared" si="194"/>
        <v>1254729</v>
      </c>
      <c r="CM267" s="18">
        <f t="shared" si="195"/>
        <v>3764186</v>
      </c>
      <c r="CN267" s="18">
        <f t="shared" si="196"/>
        <v>33877672</v>
      </c>
      <c r="CP267" s="18">
        <f t="shared" si="197"/>
        <v>210794416</v>
      </c>
      <c r="CQ267" s="18">
        <f t="shared" si="198"/>
        <v>2</v>
      </c>
      <c r="CR267" s="18">
        <f t="shared" si="199"/>
        <v>210.79</v>
      </c>
      <c r="DH267" s="14">
        <v>262</v>
      </c>
      <c r="DI267" s="14">
        <f t="shared" si="200"/>
        <v>12775417</v>
      </c>
      <c r="DJ267" s="18">
        <f t="shared" si="201"/>
        <v>2</v>
      </c>
      <c r="DK267" s="18">
        <f t="shared" si="202"/>
        <v>12.78</v>
      </c>
    </row>
    <row r="268" spans="44:115" ht="16.5" x14ac:dyDescent="0.2">
      <c r="AR268" s="14">
        <v>263</v>
      </c>
      <c r="AS268" s="14">
        <f t="shared" si="181"/>
        <v>260</v>
      </c>
      <c r="AT268" s="18">
        <f t="shared" si="183"/>
        <v>396562.5</v>
      </c>
      <c r="AU268" s="18">
        <f t="shared" si="182"/>
        <v>270</v>
      </c>
      <c r="AV268" s="18">
        <f t="shared" si="184"/>
        <v>446875</v>
      </c>
      <c r="AW268" s="18">
        <f t="shared" si="185"/>
        <v>411656.25</v>
      </c>
      <c r="AX268" s="18">
        <f t="shared" si="186"/>
        <v>1778355000</v>
      </c>
      <c r="CA268" s="14">
        <v>263</v>
      </c>
      <c r="CB268" s="14">
        <f>节奏规划!J257</f>
        <v>3.5714285714285713E-3</v>
      </c>
      <c r="CC268" s="23">
        <v>1</v>
      </c>
      <c r="CD268" s="18">
        <f>INDEX($AX$6:$AX$1005,MATCH(金币产出!CA268,$AR$6:$AR$1005,1))</f>
        <v>1778355000</v>
      </c>
      <c r="CE268" s="18">
        <f t="shared" si="187"/>
        <v>7113420000</v>
      </c>
      <c r="CF268" s="18">
        <f t="shared" si="188"/>
        <v>8891775</v>
      </c>
      <c r="CG268" s="18">
        <f t="shared" si="189"/>
        <v>5081014</v>
      </c>
      <c r="CH268" s="18">
        <f t="shared" si="190"/>
        <v>6351268</v>
      </c>
      <c r="CI268" s="18">
        <f t="shared" si="191"/>
        <v>2540507</v>
      </c>
      <c r="CJ268" s="18">
        <f t="shared" si="192"/>
        <v>2540507</v>
      </c>
      <c r="CK268" s="18">
        <f t="shared" si="193"/>
        <v>3810761</v>
      </c>
      <c r="CL268" s="18">
        <f t="shared" si="194"/>
        <v>1270254</v>
      </c>
      <c r="CM268" s="18">
        <f t="shared" si="195"/>
        <v>3810761</v>
      </c>
      <c r="CN268" s="18">
        <f t="shared" si="196"/>
        <v>34296847</v>
      </c>
      <c r="CP268" s="18">
        <f t="shared" si="197"/>
        <v>213402616</v>
      </c>
      <c r="CQ268" s="18">
        <f t="shared" si="198"/>
        <v>2</v>
      </c>
      <c r="CR268" s="18">
        <f t="shared" si="199"/>
        <v>213.4</v>
      </c>
      <c r="DH268" s="14">
        <v>263</v>
      </c>
      <c r="DI268" s="14">
        <f t="shared" si="200"/>
        <v>12933490</v>
      </c>
      <c r="DJ268" s="18">
        <f t="shared" si="201"/>
        <v>2</v>
      </c>
      <c r="DK268" s="18">
        <f t="shared" si="202"/>
        <v>12.93</v>
      </c>
    </row>
    <row r="269" spans="44:115" ht="16.5" x14ac:dyDescent="0.2">
      <c r="AR269" s="14">
        <v>264</v>
      </c>
      <c r="AS269" s="14">
        <f t="shared" si="181"/>
        <v>260</v>
      </c>
      <c r="AT269" s="18">
        <f t="shared" si="183"/>
        <v>396562.5</v>
      </c>
      <c r="AU269" s="18">
        <f t="shared" si="182"/>
        <v>270</v>
      </c>
      <c r="AV269" s="18">
        <f t="shared" si="184"/>
        <v>446875</v>
      </c>
      <c r="AW269" s="18">
        <f t="shared" si="185"/>
        <v>416687.5</v>
      </c>
      <c r="AX269" s="18">
        <f t="shared" si="186"/>
        <v>1800090000</v>
      </c>
      <c r="CA269" s="14">
        <v>264</v>
      </c>
      <c r="CB269" s="14">
        <f>节奏规划!J258</f>
        <v>3.5714285714285713E-3</v>
      </c>
      <c r="CC269" s="23">
        <v>1</v>
      </c>
      <c r="CD269" s="18">
        <f>INDEX($AX$6:$AX$1005,MATCH(金币产出!CA269,$AR$6:$AR$1005,1))</f>
        <v>1800090000</v>
      </c>
      <c r="CE269" s="18">
        <f t="shared" si="187"/>
        <v>7200360000</v>
      </c>
      <c r="CF269" s="18">
        <f t="shared" si="188"/>
        <v>9000450</v>
      </c>
      <c r="CG269" s="18">
        <f t="shared" si="189"/>
        <v>5143114</v>
      </c>
      <c r="CH269" s="18">
        <f t="shared" si="190"/>
        <v>6428893</v>
      </c>
      <c r="CI269" s="18">
        <f t="shared" si="191"/>
        <v>2571557</v>
      </c>
      <c r="CJ269" s="18">
        <f t="shared" si="192"/>
        <v>2571557</v>
      </c>
      <c r="CK269" s="18">
        <f t="shared" si="193"/>
        <v>3857336</v>
      </c>
      <c r="CL269" s="18">
        <f t="shared" si="194"/>
        <v>1285779</v>
      </c>
      <c r="CM269" s="18">
        <f t="shared" si="195"/>
        <v>3857336</v>
      </c>
      <c r="CN269" s="18">
        <f t="shared" si="196"/>
        <v>34716022</v>
      </c>
      <c r="CP269" s="18">
        <f t="shared" si="197"/>
        <v>216010816</v>
      </c>
      <c r="CQ269" s="18">
        <f t="shared" si="198"/>
        <v>2</v>
      </c>
      <c r="CR269" s="18">
        <f t="shared" si="199"/>
        <v>216.01</v>
      </c>
      <c r="DH269" s="14">
        <v>264</v>
      </c>
      <c r="DI269" s="14">
        <f t="shared" si="200"/>
        <v>13091562</v>
      </c>
      <c r="DJ269" s="18">
        <f t="shared" si="201"/>
        <v>2</v>
      </c>
      <c r="DK269" s="18">
        <f t="shared" si="202"/>
        <v>13.09</v>
      </c>
    </row>
    <row r="270" spans="44:115" ht="16.5" x14ac:dyDescent="0.2">
      <c r="AR270" s="14">
        <v>265</v>
      </c>
      <c r="AS270" s="14">
        <f t="shared" si="181"/>
        <v>260</v>
      </c>
      <c r="AT270" s="18">
        <f t="shared" si="183"/>
        <v>396562.5</v>
      </c>
      <c r="AU270" s="18">
        <f t="shared" si="182"/>
        <v>270</v>
      </c>
      <c r="AV270" s="18">
        <f t="shared" si="184"/>
        <v>446875</v>
      </c>
      <c r="AW270" s="18">
        <f t="shared" si="185"/>
        <v>421718.75</v>
      </c>
      <c r="AX270" s="18">
        <f t="shared" si="186"/>
        <v>1821825000</v>
      </c>
      <c r="CA270" s="14">
        <v>265</v>
      </c>
      <c r="CB270" s="14">
        <f>节奏规划!J259</f>
        <v>3.5714285714285713E-3</v>
      </c>
      <c r="CC270" s="23">
        <v>1</v>
      </c>
      <c r="CD270" s="18">
        <f>INDEX($AX$6:$AX$1005,MATCH(金币产出!CA270,$AR$6:$AR$1005,1))</f>
        <v>1821825000</v>
      </c>
      <c r="CE270" s="18">
        <f t="shared" si="187"/>
        <v>7287300000</v>
      </c>
      <c r="CF270" s="18">
        <f t="shared" si="188"/>
        <v>9109125</v>
      </c>
      <c r="CG270" s="18">
        <f t="shared" si="189"/>
        <v>5205214</v>
      </c>
      <c r="CH270" s="18">
        <f t="shared" si="190"/>
        <v>6506518</v>
      </c>
      <c r="CI270" s="18">
        <f t="shared" si="191"/>
        <v>2602607</v>
      </c>
      <c r="CJ270" s="18">
        <f t="shared" si="192"/>
        <v>2602607</v>
      </c>
      <c r="CK270" s="18">
        <f t="shared" si="193"/>
        <v>3903911</v>
      </c>
      <c r="CL270" s="18">
        <f t="shared" si="194"/>
        <v>1301304</v>
      </c>
      <c r="CM270" s="18">
        <f t="shared" si="195"/>
        <v>3903911</v>
      </c>
      <c r="CN270" s="18">
        <f t="shared" si="196"/>
        <v>35135197</v>
      </c>
      <c r="CP270" s="18">
        <f t="shared" si="197"/>
        <v>218619016</v>
      </c>
      <c r="CQ270" s="18">
        <f t="shared" si="198"/>
        <v>2</v>
      </c>
      <c r="CR270" s="18">
        <f t="shared" si="199"/>
        <v>218.62</v>
      </c>
      <c r="DH270" s="14">
        <v>265</v>
      </c>
      <c r="DI270" s="14">
        <f t="shared" si="200"/>
        <v>13249635</v>
      </c>
      <c r="DJ270" s="18">
        <f t="shared" si="201"/>
        <v>2</v>
      </c>
      <c r="DK270" s="18">
        <f t="shared" si="202"/>
        <v>13.25</v>
      </c>
    </row>
    <row r="271" spans="44:115" ht="16.5" x14ac:dyDescent="0.2">
      <c r="AR271" s="14">
        <v>266</v>
      </c>
      <c r="AS271" s="14">
        <f t="shared" si="181"/>
        <v>260</v>
      </c>
      <c r="AT271" s="18">
        <f t="shared" si="183"/>
        <v>396562.5</v>
      </c>
      <c r="AU271" s="18">
        <f t="shared" si="182"/>
        <v>270</v>
      </c>
      <c r="AV271" s="18">
        <f t="shared" si="184"/>
        <v>446875</v>
      </c>
      <c r="AW271" s="18">
        <f t="shared" si="185"/>
        <v>426750</v>
      </c>
      <c r="AX271" s="18">
        <f t="shared" si="186"/>
        <v>1843560000</v>
      </c>
      <c r="CA271" s="14">
        <v>266</v>
      </c>
      <c r="CB271" s="14">
        <f>节奏规划!J260</f>
        <v>3.5714285714285713E-3</v>
      </c>
      <c r="CC271" s="23">
        <v>1</v>
      </c>
      <c r="CD271" s="18">
        <f>INDEX($AX$6:$AX$1005,MATCH(金币产出!CA271,$AR$6:$AR$1005,1))</f>
        <v>1843560000</v>
      </c>
      <c r="CE271" s="18">
        <f t="shared" si="187"/>
        <v>7374240000</v>
      </c>
      <c r="CF271" s="18">
        <f t="shared" si="188"/>
        <v>9217800</v>
      </c>
      <c r="CG271" s="18">
        <f t="shared" si="189"/>
        <v>5267314</v>
      </c>
      <c r="CH271" s="18">
        <f t="shared" si="190"/>
        <v>6584143</v>
      </c>
      <c r="CI271" s="18">
        <f t="shared" si="191"/>
        <v>2633657</v>
      </c>
      <c r="CJ271" s="18">
        <f t="shared" si="192"/>
        <v>2633657</v>
      </c>
      <c r="CK271" s="18">
        <f t="shared" si="193"/>
        <v>3950486</v>
      </c>
      <c r="CL271" s="18">
        <f t="shared" si="194"/>
        <v>1316829</v>
      </c>
      <c r="CM271" s="18">
        <f t="shared" si="195"/>
        <v>3950486</v>
      </c>
      <c r="CN271" s="18">
        <f t="shared" si="196"/>
        <v>35554372</v>
      </c>
      <c r="CP271" s="18">
        <f t="shared" si="197"/>
        <v>221227216</v>
      </c>
      <c r="CQ271" s="18">
        <f t="shared" si="198"/>
        <v>2</v>
      </c>
      <c r="CR271" s="18">
        <f t="shared" si="199"/>
        <v>221.23</v>
      </c>
      <c r="DH271" s="14">
        <v>266</v>
      </c>
      <c r="DI271" s="14">
        <f t="shared" si="200"/>
        <v>13407708</v>
      </c>
      <c r="DJ271" s="18">
        <f t="shared" si="201"/>
        <v>2</v>
      </c>
      <c r="DK271" s="18">
        <f t="shared" si="202"/>
        <v>13.41</v>
      </c>
    </row>
    <row r="272" spans="44:115" ht="16.5" x14ac:dyDescent="0.2">
      <c r="AR272" s="14">
        <v>267</v>
      </c>
      <c r="AS272" s="14">
        <f t="shared" si="181"/>
        <v>260</v>
      </c>
      <c r="AT272" s="18">
        <f t="shared" si="183"/>
        <v>396562.5</v>
      </c>
      <c r="AU272" s="18">
        <f t="shared" si="182"/>
        <v>270</v>
      </c>
      <c r="AV272" s="18">
        <f t="shared" si="184"/>
        <v>446875</v>
      </c>
      <c r="AW272" s="18">
        <f t="shared" si="185"/>
        <v>431781.25</v>
      </c>
      <c r="AX272" s="18">
        <f t="shared" si="186"/>
        <v>1865295000</v>
      </c>
      <c r="CA272" s="14">
        <v>267</v>
      </c>
      <c r="CB272" s="14">
        <f>节奏规划!J261</f>
        <v>3.5714285714285713E-3</v>
      </c>
      <c r="CC272" s="23">
        <v>1</v>
      </c>
      <c r="CD272" s="18">
        <f>INDEX($AX$6:$AX$1005,MATCH(金币产出!CA272,$AR$6:$AR$1005,1))</f>
        <v>1865295000</v>
      </c>
      <c r="CE272" s="18">
        <f t="shared" si="187"/>
        <v>7461180000</v>
      </c>
      <c r="CF272" s="18">
        <f t="shared" si="188"/>
        <v>9326475</v>
      </c>
      <c r="CG272" s="18">
        <f t="shared" si="189"/>
        <v>5329414</v>
      </c>
      <c r="CH272" s="18">
        <f t="shared" si="190"/>
        <v>6661768</v>
      </c>
      <c r="CI272" s="18">
        <f t="shared" si="191"/>
        <v>2664707</v>
      </c>
      <c r="CJ272" s="18">
        <f t="shared" si="192"/>
        <v>2664707</v>
      </c>
      <c r="CK272" s="18">
        <f t="shared" si="193"/>
        <v>3997061</v>
      </c>
      <c r="CL272" s="18">
        <f t="shared" si="194"/>
        <v>1332354</v>
      </c>
      <c r="CM272" s="18">
        <f t="shared" si="195"/>
        <v>3997061</v>
      </c>
      <c r="CN272" s="18">
        <f t="shared" si="196"/>
        <v>35973547</v>
      </c>
      <c r="CP272" s="18">
        <f t="shared" si="197"/>
        <v>223835416</v>
      </c>
      <c r="CQ272" s="18">
        <f t="shared" si="198"/>
        <v>2</v>
      </c>
      <c r="CR272" s="18">
        <f t="shared" si="199"/>
        <v>223.84</v>
      </c>
      <c r="DH272" s="14">
        <v>267</v>
      </c>
      <c r="DI272" s="14">
        <f t="shared" si="200"/>
        <v>13565781</v>
      </c>
      <c r="DJ272" s="18">
        <f t="shared" si="201"/>
        <v>2</v>
      </c>
      <c r="DK272" s="18">
        <f t="shared" si="202"/>
        <v>13.57</v>
      </c>
    </row>
    <row r="273" spans="44:115" ht="16.5" x14ac:dyDescent="0.2">
      <c r="AR273" s="14">
        <v>268</v>
      </c>
      <c r="AS273" s="14">
        <f t="shared" si="181"/>
        <v>260</v>
      </c>
      <c r="AT273" s="18">
        <f t="shared" si="183"/>
        <v>396562.5</v>
      </c>
      <c r="AU273" s="18">
        <f t="shared" si="182"/>
        <v>270</v>
      </c>
      <c r="AV273" s="18">
        <f t="shared" si="184"/>
        <v>446875</v>
      </c>
      <c r="AW273" s="18">
        <f t="shared" si="185"/>
        <v>436812.5</v>
      </c>
      <c r="AX273" s="18">
        <f t="shared" si="186"/>
        <v>1887030000</v>
      </c>
      <c r="CA273" s="14">
        <v>268</v>
      </c>
      <c r="CB273" s="14">
        <f>节奏规划!J262</f>
        <v>3.5714285714285713E-3</v>
      </c>
      <c r="CC273" s="23">
        <v>1</v>
      </c>
      <c r="CD273" s="18">
        <f>INDEX($AX$6:$AX$1005,MATCH(金币产出!CA273,$AR$6:$AR$1005,1))</f>
        <v>1887030000</v>
      </c>
      <c r="CE273" s="18">
        <f t="shared" si="187"/>
        <v>7548120000</v>
      </c>
      <c r="CF273" s="18">
        <f t="shared" si="188"/>
        <v>9435150</v>
      </c>
      <c r="CG273" s="18">
        <f t="shared" si="189"/>
        <v>5391514</v>
      </c>
      <c r="CH273" s="18">
        <f t="shared" si="190"/>
        <v>6739393</v>
      </c>
      <c r="CI273" s="18">
        <f t="shared" si="191"/>
        <v>2695757</v>
      </c>
      <c r="CJ273" s="18">
        <f t="shared" si="192"/>
        <v>2695757</v>
      </c>
      <c r="CK273" s="18">
        <f t="shared" si="193"/>
        <v>4043636</v>
      </c>
      <c r="CL273" s="18">
        <f t="shared" si="194"/>
        <v>1347879</v>
      </c>
      <c r="CM273" s="18">
        <f t="shared" si="195"/>
        <v>4043636</v>
      </c>
      <c r="CN273" s="18">
        <f t="shared" si="196"/>
        <v>36392722</v>
      </c>
      <c r="CP273" s="18">
        <f t="shared" si="197"/>
        <v>226443616</v>
      </c>
      <c r="CQ273" s="18">
        <f t="shared" si="198"/>
        <v>2</v>
      </c>
      <c r="CR273" s="18">
        <f t="shared" si="199"/>
        <v>226.44</v>
      </c>
      <c r="DH273" s="14">
        <v>268</v>
      </c>
      <c r="DI273" s="14">
        <f t="shared" si="200"/>
        <v>13723853</v>
      </c>
      <c r="DJ273" s="18">
        <f t="shared" si="201"/>
        <v>2</v>
      </c>
      <c r="DK273" s="18">
        <f t="shared" si="202"/>
        <v>13.72</v>
      </c>
    </row>
    <row r="274" spans="44:115" ht="16.5" x14ac:dyDescent="0.2">
      <c r="AR274" s="14">
        <v>269</v>
      </c>
      <c r="AS274" s="14">
        <f t="shared" si="181"/>
        <v>260</v>
      </c>
      <c r="AT274" s="18">
        <f t="shared" si="183"/>
        <v>396562.5</v>
      </c>
      <c r="AU274" s="18">
        <f t="shared" si="182"/>
        <v>270</v>
      </c>
      <c r="AV274" s="18">
        <f t="shared" si="184"/>
        <v>446875</v>
      </c>
      <c r="AW274" s="18">
        <f t="shared" si="185"/>
        <v>441843.75</v>
      </c>
      <c r="AX274" s="18">
        <f t="shared" si="186"/>
        <v>1908765000</v>
      </c>
      <c r="CA274" s="14">
        <v>269</v>
      </c>
      <c r="CB274" s="14">
        <f>节奏规划!J263</f>
        <v>3.5714285714285713E-3</v>
      </c>
      <c r="CC274" s="23">
        <v>1</v>
      </c>
      <c r="CD274" s="18">
        <f>INDEX($AX$6:$AX$1005,MATCH(金币产出!CA274,$AR$6:$AR$1005,1))</f>
        <v>1908765000</v>
      </c>
      <c r="CE274" s="18">
        <f t="shared" si="187"/>
        <v>7635060000</v>
      </c>
      <c r="CF274" s="18">
        <f t="shared" si="188"/>
        <v>9543825</v>
      </c>
      <c r="CG274" s="18">
        <f t="shared" si="189"/>
        <v>5453614</v>
      </c>
      <c r="CH274" s="18">
        <f t="shared" si="190"/>
        <v>6817018</v>
      </c>
      <c r="CI274" s="18">
        <f t="shared" si="191"/>
        <v>2726807</v>
      </c>
      <c r="CJ274" s="18">
        <f t="shared" si="192"/>
        <v>2726807</v>
      </c>
      <c r="CK274" s="18">
        <f t="shared" si="193"/>
        <v>4090211</v>
      </c>
      <c r="CL274" s="18">
        <f t="shared" si="194"/>
        <v>1363404</v>
      </c>
      <c r="CM274" s="18">
        <f t="shared" si="195"/>
        <v>4090211</v>
      </c>
      <c r="CN274" s="18">
        <f t="shared" si="196"/>
        <v>36811897</v>
      </c>
      <c r="CP274" s="18">
        <f t="shared" si="197"/>
        <v>229051816</v>
      </c>
      <c r="CQ274" s="18">
        <f t="shared" si="198"/>
        <v>2</v>
      </c>
      <c r="CR274" s="18">
        <f t="shared" si="199"/>
        <v>229.05</v>
      </c>
      <c r="DH274" s="14">
        <v>269</v>
      </c>
      <c r="DI274" s="14">
        <f t="shared" si="200"/>
        <v>13881926</v>
      </c>
      <c r="DJ274" s="18">
        <f t="shared" si="201"/>
        <v>2</v>
      </c>
      <c r="DK274" s="18">
        <f t="shared" si="202"/>
        <v>13.88</v>
      </c>
    </row>
    <row r="275" spans="44:115" ht="16.5" x14ac:dyDescent="0.2">
      <c r="AR275" s="14">
        <v>270</v>
      </c>
      <c r="AS275" s="14">
        <f t="shared" si="181"/>
        <v>270</v>
      </c>
      <c r="AT275" s="18">
        <f t="shared" si="183"/>
        <v>446875</v>
      </c>
      <c r="AU275" s="18">
        <f t="shared" si="182"/>
        <v>280</v>
      </c>
      <c r="AV275" s="18">
        <f t="shared" si="184"/>
        <v>501875</v>
      </c>
      <c r="AW275" s="18">
        <f t="shared" si="185"/>
        <v>446875</v>
      </c>
      <c r="AX275" s="18">
        <f t="shared" si="186"/>
        <v>1930500000</v>
      </c>
      <c r="CA275" s="14">
        <v>270</v>
      </c>
      <c r="CB275" s="14">
        <f>节奏规划!J264</f>
        <v>3.5714285714285713E-3</v>
      </c>
      <c r="CC275" s="23">
        <v>1</v>
      </c>
      <c r="CD275" s="18">
        <f>INDEX($AX$6:$AX$1005,MATCH(金币产出!CA275,$AR$6:$AR$1005,1))</f>
        <v>1930500000</v>
      </c>
      <c r="CE275" s="18">
        <f t="shared" si="187"/>
        <v>7722000000</v>
      </c>
      <c r="CF275" s="18">
        <f t="shared" si="188"/>
        <v>9652500</v>
      </c>
      <c r="CG275" s="18">
        <f t="shared" si="189"/>
        <v>5515714</v>
      </c>
      <c r="CH275" s="18">
        <f t="shared" si="190"/>
        <v>6894643</v>
      </c>
      <c r="CI275" s="18">
        <f t="shared" si="191"/>
        <v>2757857</v>
      </c>
      <c r="CJ275" s="18">
        <f t="shared" si="192"/>
        <v>2757857</v>
      </c>
      <c r="CK275" s="18">
        <f t="shared" si="193"/>
        <v>4136786</v>
      </c>
      <c r="CL275" s="18">
        <f t="shared" si="194"/>
        <v>1378929</v>
      </c>
      <c r="CM275" s="18">
        <f t="shared" si="195"/>
        <v>4136786</v>
      </c>
      <c r="CN275" s="18">
        <f t="shared" si="196"/>
        <v>37231072</v>
      </c>
      <c r="CP275" s="18">
        <f t="shared" si="197"/>
        <v>231660016</v>
      </c>
      <c r="CQ275" s="18">
        <f t="shared" si="198"/>
        <v>2</v>
      </c>
      <c r="CR275" s="18">
        <f t="shared" si="199"/>
        <v>231.66</v>
      </c>
      <c r="DH275" s="14">
        <v>270</v>
      </c>
      <c r="DI275" s="14">
        <f t="shared" si="200"/>
        <v>14039999</v>
      </c>
      <c r="DJ275" s="18">
        <f t="shared" si="201"/>
        <v>2</v>
      </c>
      <c r="DK275" s="18">
        <f t="shared" si="202"/>
        <v>14.04</v>
      </c>
    </row>
    <row r="276" spans="44:115" ht="16.5" x14ac:dyDescent="0.2">
      <c r="AR276" s="14">
        <v>271</v>
      </c>
      <c r="AS276" s="14">
        <f t="shared" si="181"/>
        <v>270</v>
      </c>
      <c r="AT276" s="18">
        <f t="shared" si="183"/>
        <v>446875</v>
      </c>
      <c r="AU276" s="18">
        <f t="shared" si="182"/>
        <v>280</v>
      </c>
      <c r="AV276" s="18">
        <f t="shared" si="184"/>
        <v>501875</v>
      </c>
      <c r="AW276" s="18">
        <f t="shared" si="185"/>
        <v>452375</v>
      </c>
      <c r="AX276" s="18">
        <f t="shared" si="186"/>
        <v>1954260000</v>
      </c>
      <c r="CA276" s="14">
        <v>271</v>
      </c>
      <c r="CB276" s="14">
        <f>节奏规划!J265</f>
        <v>3.5714285714285713E-3</v>
      </c>
      <c r="CC276" s="23">
        <v>1</v>
      </c>
      <c r="CD276" s="18">
        <f>INDEX($AX$6:$AX$1005,MATCH(金币产出!CA276,$AR$6:$AR$1005,1))</f>
        <v>1954260000</v>
      </c>
      <c r="CE276" s="18">
        <f t="shared" si="187"/>
        <v>7817040000</v>
      </c>
      <c r="CF276" s="18">
        <f t="shared" si="188"/>
        <v>9771300</v>
      </c>
      <c r="CG276" s="18">
        <f t="shared" si="189"/>
        <v>5583600</v>
      </c>
      <c r="CH276" s="18">
        <f t="shared" si="190"/>
        <v>6979500</v>
      </c>
      <c r="CI276" s="18">
        <f t="shared" si="191"/>
        <v>2791800</v>
      </c>
      <c r="CJ276" s="18">
        <f t="shared" si="192"/>
        <v>2791800</v>
      </c>
      <c r="CK276" s="18">
        <f t="shared" si="193"/>
        <v>4187700</v>
      </c>
      <c r="CL276" s="18">
        <f t="shared" si="194"/>
        <v>1395900</v>
      </c>
      <c r="CM276" s="18">
        <f t="shared" si="195"/>
        <v>4187700</v>
      </c>
      <c r="CN276" s="18">
        <f t="shared" si="196"/>
        <v>37689300</v>
      </c>
      <c r="CP276" s="18">
        <f t="shared" si="197"/>
        <v>234511200</v>
      </c>
      <c r="CQ276" s="18">
        <f t="shared" si="198"/>
        <v>2</v>
      </c>
      <c r="CR276" s="18">
        <f t="shared" si="199"/>
        <v>234.51</v>
      </c>
      <c r="DH276" s="14">
        <v>271</v>
      </c>
      <c r="DI276" s="14">
        <f t="shared" si="200"/>
        <v>14212800</v>
      </c>
      <c r="DJ276" s="18">
        <f t="shared" si="201"/>
        <v>2</v>
      </c>
      <c r="DK276" s="18">
        <f t="shared" si="202"/>
        <v>14.21</v>
      </c>
    </row>
    <row r="277" spans="44:115" ht="16.5" x14ac:dyDescent="0.2">
      <c r="AR277" s="14">
        <v>272</v>
      </c>
      <c r="AS277" s="14">
        <f t="shared" si="181"/>
        <v>270</v>
      </c>
      <c r="AT277" s="18">
        <f t="shared" si="183"/>
        <v>446875</v>
      </c>
      <c r="AU277" s="18">
        <f t="shared" si="182"/>
        <v>280</v>
      </c>
      <c r="AV277" s="18">
        <f t="shared" si="184"/>
        <v>501875</v>
      </c>
      <c r="AW277" s="18">
        <f t="shared" si="185"/>
        <v>457875</v>
      </c>
      <c r="AX277" s="18">
        <f t="shared" si="186"/>
        <v>1978020000</v>
      </c>
      <c r="CA277" s="14">
        <v>272</v>
      </c>
      <c r="CB277" s="14">
        <f>节奏规划!J266</f>
        <v>3.5714285714285713E-3</v>
      </c>
      <c r="CC277" s="23">
        <v>1</v>
      </c>
      <c r="CD277" s="18">
        <f>INDEX($AX$6:$AX$1005,MATCH(金币产出!CA277,$AR$6:$AR$1005,1))</f>
        <v>1978020000</v>
      </c>
      <c r="CE277" s="18">
        <f t="shared" si="187"/>
        <v>7912080000</v>
      </c>
      <c r="CF277" s="18">
        <f t="shared" si="188"/>
        <v>9890100</v>
      </c>
      <c r="CG277" s="18">
        <f t="shared" si="189"/>
        <v>5651486</v>
      </c>
      <c r="CH277" s="18">
        <f t="shared" si="190"/>
        <v>7064357</v>
      </c>
      <c r="CI277" s="18">
        <f t="shared" si="191"/>
        <v>2825743</v>
      </c>
      <c r="CJ277" s="18">
        <f t="shared" si="192"/>
        <v>2825743</v>
      </c>
      <c r="CK277" s="18">
        <f t="shared" si="193"/>
        <v>4238614</v>
      </c>
      <c r="CL277" s="18">
        <f t="shared" si="194"/>
        <v>1412871</v>
      </c>
      <c r="CM277" s="18">
        <f t="shared" si="195"/>
        <v>4238614</v>
      </c>
      <c r="CN277" s="18">
        <f t="shared" si="196"/>
        <v>38147528</v>
      </c>
      <c r="CP277" s="18">
        <f t="shared" si="197"/>
        <v>237362384</v>
      </c>
      <c r="CQ277" s="18">
        <f t="shared" si="198"/>
        <v>2</v>
      </c>
      <c r="CR277" s="18">
        <f t="shared" si="199"/>
        <v>237.36</v>
      </c>
      <c r="DH277" s="14">
        <v>272</v>
      </c>
      <c r="DI277" s="14">
        <f t="shared" si="200"/>
        <v>14385600</v>
      </c>
      <c r="DJ277" s="18">
        <f t="shared" si="201"/>
        <v>2</v>
      </c>
      <c r="DK277" s="18">
        <f t="shared" si="202"/>
        <v>14.39</v>
      </c>
    </row>
    <row r="278" spans="44:115" ht="16.5" x14ac:dyDescent="0.2">
      <c r="AR278" s="14">
        <v>273</v>
      </c>
      <c r="AS278" s="14">
        <f t="shared" si="181"/>
        <v>270</v>
      </c>
      <c r="AT278" s="18">
        <f t="shared" si="183"/>
        <v>446875</v>
      </c>
      <c r="AU278" s="18">
        <f t="shared" si="182"/>
        <v>280</v>
      </c>
      <c r="AV278" s="18">
        <f t="shared" si="184"/>
        <v>501875</v>
      </c>
      <c r="AW278" s="18">
        <f t="shared" si="185"/>
        <v>463375</v>
      </c>
      <c r="AX278" s="18">
        <f t="shared" si="186"/>
        <v>2001780000</v>
      </c>
      <c r="CA278" s="14">
        <v>273</v>
      </c>
      <c r="CB278" s="14">
        <f>节奏规划!J267</f>
        <v>3.5714285714285713E-3</v>
      </c>
      <c r="CC278" s="23">
        <v>1</v>
      </c>
      <c r="CD278" s="18">
        <f>INDEX($AX$6:$AX$1005,MATCH(金币产出!CA278,$AR$6:$AR$1005,1))</f>
        <v>2001780000</v>
      </c>
      <c r="CE278" s="18">
        <f t="shared" si="187"/>
        <v>8007120000</v>
      </c>
      <c r="CF278" s="18">
        <f t="shared" si="188"/>
        <v>10008900</v>
      </c>
      <c r="CG278" s="18">
        <f t="shared" si="189"/>
        <v>5719371</v>
      </c>
      <c r="CH278" s="18">
        <f t="shared" si="190"/>
        <v>7149214</v>
      </c>
      <c r="CI278" s="18">
        <f t="shared" si="191"/>
        <v>2859686</v>
      </c>
      <c r="CJ278" s="18">
        <f t="shared" si="192"/>
        <v>2859686</v>
      </c>
      <c r="CK278" s="18">
        <f t="shared" si="193"/>
        <v>4289529</v>
      </c>
      <c r="CL278" s="18">
        <f t="shared" si="194"/>
        <v>1429843</v>
      </c>
      <c r="CM278" s="18">
        <f t="shared" si="195"/>
        <v>4289529</v>
      </c>
      <c r="CN278" s="18">
        <f t="shared" si="196"/>
        <v>38605758</v>
      </c>
      <c r="CP278" s="18">
        <f t="shared" si="197"/>
        <v>240213624</v>
      </c>
      <c r="CQ278" s="18">
        <f t="shared" si="198"/>
        <v>2</v>
      </c>
      <c r="CR278" s="18">
        <f t="shared" si="199"/>
        <v>240.21</v>
      </c>
      <c r="DH278" s="14">
        <v>273</v>
      </c>
      <c r="DI278" s="14">
        <f t="shared" si="200"/>
        <v>14558398</v>
      </c>
      <c r="DJ278" s="18">
        <f t="shared" si="201"/>
        <v>2</v>
      </c>
      <c r="DK278" s="18">
        <f t="shared" si="202"/>
        <v>14.56</v>
      </c>
    </row>
    <row r="279" spans="44:115" ht="16.5" x14ac:dyDescent="0.2">
      <c r="AR279" s="14">
        <v>274</v>
      </c>
      <c r="AS279" s="14">
        <f t="shared" si="181"/>
        <v>270</v>
      </c>
      <c r="AT279" s="18">
        <f t="shared" si="183"/>
        <v>446875</v>
      </c>
      <c r="AU279" s="18">
        <f t="shared" si="182"/>
        <v>280</v>
      </c>
      <c r="AV279" s="18">
        <f t="shared" si="184"/>
        <v>501875</v>
      </c>
      <c r="AW279" s="18">
        <f t="shared" si="185"/>
        <v>468875</v>
      </c>
      <c r="AX279" s="18">
        <f t="shared" si="186"/>
        <v>2025540000</v>
      </c>
      <c r="CA279" s="14">
        <v>274</v>
      </c>
      <c r="CB279" s="14">
        <f>节奏规划!J268</f>
        <v>3.5714285714285713E-3</v>
      </c>
      <c r="CC279" s="23">
        <v>1</v>
      </c>
      <c r="CD279" s="18">
        <f>INDEX($AX$6:$AX$1005,MATCH(金币产出!CA279,$AR$6:$AR$1005,1))</f>
        <v>2025540000</v>
      </c>
      <c r="CE279" s="18">
        <f t="shared" si="187"/>
        <v>8102160000</v>
      </c>
      <c r="CF279" s="18">
        <f t="shared" si="188"/>
        <v>10127700</v>
      </c>
      <c r="CG279" s="18">
        <f t="shared" si="189"/>
        <v>5787257</v>
      </c>
      <c r="CH279" s="18">
        <f t="shared" si="190"/>
        <v>7234071</v>
      </c>
      <c r="CI279" s="18">
        <f t="shared" si="191"/>
        <v>2893629</v>
      </c>
      <c r="CJ279" s="18">
        <f t="shared" si="192"/>
        <v>2893629</v>
      </c>
      <c r="CK279" s="18">
        <f t="shared" si="193"/>
        <v>4340443</v>
      </c>
      <c r="CL279" s="18">
        <f t="shared" si="194"/>
        <v>1446814</v>
      </c>
      <c r="CM279" s="18">
        <f t="shared" si="195"/>
        <v>4340443</v>
      </c>
      <c r="CN279" s="18">
        <f t="shared" si="196"/>
        <v>39063986</v>
      </c>
      <c r="CP279" s="18">
        <f t="shared" si="197"/>
        <v>243064808</v>
      </c>
      <c r="CQ279" s="18">
        <f t="shared" si="198"/>
        <v>2</v>
      </c>
      <c r="CR279" s="18">
        <f t="shared" si="199"/>
        <v>243.06</v>
      </c>
      <c r="DH279" s="14">
        <v>274</v>
      </c>
      <c r="DI279" s="14">
        <f t="shared" si="200"/>
        <v>14731199</v>
      </c>
      <c r="DJ279" s="18">
        <f t="shared" si="201"/>
        <v>2</v>
      </c>
      <c r="DK279" s="18">
        <f t="shared" si="202"/>
        <v>14.73</v>
      </c>
    </row>
    <row r="280" spans="44:115" ht="16.5" x14ac:dyDescent="0.2">
      <c r="AR280" s="14">
        <v>275</v>
      </c>
      <c r="AS280" s="14">
        <f t="shared" si="181"/>
        <v>270</v>
      </c>
      <c r="AT280" s="18">
        <f t="shared" si="183"/>
        <v>446875</v>
      </c>
      <c r="AU280" s="18">
        <f t="shared" si="182"/>
        <v>280</v>
      </c>
      <c r="AV280" s="18">
        <f t="shared" si="184"/>
        <v>501875</v>
      </c>
      <c r="AW280" s="18">
        <f t="shared" si="185"/>
        <v>474375</v>
      </c>
      <c r="AX280" s="18">
        <f t="shared" si="186"/>
        <v>2049300000</v>
      </c>
      <c r="CA280" s="14">
        <v>275</v>
      </c>
      <c r="CB280" s="14">
        <f>节奏规划!J269</f>
        <v>3.5714285714285713E-3</v>
      </c>
      <c r="CC280" s="23">
        <v>1</v>
      </c>
      <c r="CD280" s="18">
        <f>INDEX($AX$6:$AX$1005,MATCH(金币产出!CA280,$AR$6:$AR$1005,1))</f>
        <v>2049300000</v>
      </c>
      <c r="CE280" s="18">
        <f t="shared" si="187"/>
        <v>8197200000</v>
      </c>
      <c r="CF280" s="18">
        <f t="shared" si="188"/>
        <v>10246500</v>
      </c>
      <c r="CG280" s="18">
        <f t="shared" si="189"/>
        <v>5855143</v>
      </c>
      <c r="CH280" s="18">
        <f t="shared" si="190"/>
        <v>7318929</v>
      </c>
      <c r="CI280" s="18">
        <f t="shared" si="191"/>
        <v>2927571</v>
      </c>
      <c r="CJ280" s="18">
        <f t="shared" si="192"/>
        <v>2927571</v>
      </c>
      <c r="CK280" s="18">
        <f t="shared" si="193"/>
        <v>4391357</v>
      </c>
      <c r="CL280" s="18">
        <f t="shared" si="194"/>
        <v>1463786</v>
      </c>
      <c r="CM280" s="18">
        <f t="shared" si="195"/>
        <v>4391357</v>
      </c>
      <c r="CN280" s="18">
        <f t="shared" si="196"/>
        <v>39522214</v>
      </c>
      <c r="CP280" s="18">
        <f t="shared" si="197"/>
        <v>245915992</v>
      </c>
      <c r="CQ280" s="18">
        <f t="shared" si="198"/>
        <v>2</v>
      </c>
      <c r="CR280" s="18">
        <f t="shared" si="199"/>
        <v>245.92</v>
      </c>
      <c r="DH280" s="14">
        <v>275</v>
      </c>
      <c r="DI280" s="14">
        <f t="shared" si="200"/>
        <v>14904000</v>
      </c>
      <c r="DJ280" s="18">
        <f t="shared" si="201"/>
        <v>2</v>
      </c>
      <c r="DK280" s="18">
        <f t="shared" si="202"/>
        <v>14.9</v>
      </c>
    </row>
    <row r="281" spans="44:115" ht="16.5" x14ac:dyDescent="0.2">
      <c r="AR281" s="14">
        <v>276</v>
      </c>
      <c r="AS281" s="14">
        <f t="shared" si="181"/>
        <v>270</v>
      </c>
      <c r="AT281" s="18">
        <f t="shared" si="183"/>
        <v>446875</v>
      </c>
      <c r="AU281" s="18">
        <f t="shared" si="182"/>
        <v>280</v>
      </c>
      <c r="AV281" s="18">
        <f t="shared" si="184"/>
        <v>501875</v>
      </c>
      <c r="AW281" s="18">
        <f t="shared" si="185"/>
        <v>479875</v>
      </c>
      <c r="AX281" s="18">
        <f t="shared" si="186"/>
        <v>2073060000</v>
      </c>
      <c r="CA281" s="14">
        <v>276</v>
      </c>
      <c r="CB281" s="14">
        <f>节奏规划!J270</f>
        <v>3.5714285714285713E-3</v>
      </c>
      <c r="CC281" s="23">
        <v>1</v>
      </c>
      <c r="CD281" s="18">
        <f>INDEX($AX$6:$AX$1005,MATCH(金币产出!CA281,$AR$6:$AR$1005,1))</f>
        <v>2073060000</v>
      </c>
      <c r="CE281" s="18">
        <f t="shared" si="187"/>
        <v>8292240000</v>
      </c>
      <c r="CF281" s="18">
        <f t="shared" si="188"/>
        <v>10365300</v>
      </c>
      <c r="CG281" s="18">
        <f t="shared" si="189"/>
        <v>5923029</v>
      </c>
      <c r="CH281" s="18">
        <f t="shared" si="190"/>
        <v>7403786</v>
      </c>
      <c r="CI281" s="18">
        <f t="shared" si="191"/>
        <v>2961514</v>
      </c>
      <c r="CJ281" s="18">
        <f t="shared" si="192"/>
        <v>2961514</v>
      </c>
      <c r="CK281" s="18">
        <f t="shared" si="193"/>
        <v>4442271</v>
      </c>
      <c r="CL281" s="18">
        <f t="shared" si="194"/>
        <v>1480757</v>
      </c>
      <c r="CM281" s="18">
        <f t="shared" si="195"/>
        <v>4442271</v>
      </c>
      <c r="CN281" s="18">
        <f t="shared" si="196"/>
        <v>39980442</v>
      </c>
      <c r="CP281" s="18">
        <f t="shared" si="197"/>
        <v>248767176</v>
      </c>
      <c r="CQ281" s="18">
        <f t="shared" si="198"/>
        <v>2</v>
      </c>
      <c r="CR281" s="18">
        <f t="shared" si="199"/>
        <v>248.77</v>
      </c>
      <c r="DH281" s="14">
        <v>276</v>
      </c>
      <c r="DI281" s="14">
        <f t="shared" si="200"/>
        <v>15076801</v>
      </c>
      <c r="DJ281" s="18">
        <f t="shared" si="201"/>
        <v>2</v>
      </c>
      <c r="DK281" s="18">
        <f t="shared" si="202"/>
        <v>15.08</v>
      </c>
    </row>
    <row r="282" spans="44:115" ht="16.5" x14ac:dyDescent="0.2">
      <c r="AR282" s="14">
        <v>277</v>
      </c>
      <c r="AS282" s="14">
        <f t="shared" si="181"/>
        <v>270</v>
      </c>
      <c r="AT282" s="18">
        <f t="shared" si="183"/>
        <v>446875</v>
      </c>
      <c r="AU282" s="18">
        <f t="shared" si="182"/>
        <v>280</v>
      </c>
      <c r="AV282" s="18">
        <f t="shared" si="184"/>
        <v>501875</v>
      </c>
      <c r="AW282" s="18">
        <f t="shared" si="185"/>
        <v>485375</v>
      </c>
      <c r="AX282" s="18">
        <f t="shared" si="186"/>
        <v>2096820000</v>
      </c>
      <c r="CA282" s="14">
        <v>277</v>
      </c>
      <c r="CB282" s="14">
        <f>节奏规划!J271</f>
        <v>3.5714285714285713E-3</v>
      </c>
      <c r="CC282" s="23">
        <v>1</v>
      </c>
      <c r="CD282" s="18">
        <f>INDEX($AX$6:$AX$1005,MATCH(金币产出!CA282,$AR$6:$AR$1005,1))</f>
        <v>2096820000</v>
      </c>
      <c r="CE282" s="18">
        <f t="shared" si="187"/>
        <v>8387280000</v>
      </c>
      <c r="CF282" s="18">
        <f t="shared" si="188"/>
        <v>10484100</v>
      </c>
      <c r="CG282" s="18">
        <f t="shared" si="189"/>
        <v>5990914</v>
      </c>
      <c r="CH282" s="18">
        <f t="shared" si="190"/>
        <v>7488643</v>
      </c>
      <c r="CI282" s="18">
        <f t="shared" si="191"/>
        <v>2995457</v>
      </c>
      <c r="CJ282" s="18">
        <f t="shared" si="192"/>
        <v>2995457</v>
      </c>
      <c r="CK282" s="18">
        <f t="shared" si="193"/>
        <v>4493186</v>
      </c>
      <c r="CL282" s="18">
        <f t="shared" si="194"/>
        <v>1497729</v>
      </c>
      <c r="CM282" s="18">
        <f t="shared" si="195"/>
        <v>4493186</v>
      </c>
      <c r="CN282" s="18">
        <f t="shared" si="196"/>
        <v>40438672</v>
      </c>
      <c r="CP282" s="18">
        <f t="shared" si="197"/>
        <v>251618416</v>
      </c>
      <c r="CQ282" s="18">
        <f t="shared" si="198"/>
        <v>2</v>
      </c>
      <c r="CR282" s="18">
        <f t="shared" si="199"/>
        <v>251.62</v>
      </c>
      <c r="DH282" s="14">
        <v>277</v>
      </c>
      <c r="DI282" s="14">
        <f t="shared" si="200"/>
        <v>15249599</v>
      </c>
      <c r="DJ282" s="18">
        <f t="shared" si="201"/>
        <v>2</v>
      </c>
      <c r="DK282" s="18">
        <f t="shared" si="202"/>
        <v>15.25</v>
      </c>
    </row>
    <row r="283" spans="44:115" ht="16.5" x14ac:dyDescent="0.2">
      <c r="AR283" s="14">
        <v>278</v>
      </c>
      <c r="AS283" s="14">
        <f t="shared" si="181"/>
        <v>270</v>
      </c>
      <c r="AT283" s="18">
        <f t="shared" si="183"/>
        <v>446875</v>
      </c>
      <c r="AU283" s="18">
        <f t="shared" si="182"/>
        <v>280</v>
      </c>
      <c r="AV283" s="18">
        <f t="shared" si="184"/>
        <v>501875</v>
      </c>
      <c r="AW283" s="18">
        <f t="shared" si="185"/>
        <v>490875</v>
      </c>
      <c r="AX283" s="18">
        <f t="shared" si="186"/>
        <v>2120580000</v>
      </c>
      <c r="CA283" s="14">
        <v>278</v>
      </c>
      <c r="CB283" s="14">
        <f>节奏规划!J272</f>
        <v>3.5714285714285713E-3</v>
      </c>
      <c r="CC283" s="23">
        <v>1</v>
      </c>
      <c r="CD283" s="18">
        <f>INDEX($AX$6:$AX$1005,MATCH(金币产出!CA283,$AR$6:$AR$1005,1))</f>
        <v>2120580000</v>
      </c>
      <c r="CE283" s="18">
        <f t="shared" si="187"/>
        <v>8482320000</v>
      </c>
      <c r="CF283" s="18">
        <f t="shared" si="188"/>
        <v>10602900</v>
      </c>
      <c r="CG283" s="18">
        <f t="shared" si="189"/>
        <v>6058800</v>
      </c>
      <c r="CH283" s="18">
        <f t="shared" si="190"/>
        <v>7573500</v>
      </c>
      <c r="CI283" s="18">
        <f t="shared" si="191"/>
        <v>3029400</v>
      </c>
      <c r="CJ283" s="18">
        <f t="shared" si="192"/>
        <v>3029400</v>
      </c>
      <c r="CK283" s="18">
        <f t="shared" si="193"/>
        <v>4544100</v>
      </c>
      <c r="CL283" s="18">
        <f t="shared" si="194"/>
        <v>1514700</v>
      </c>
      <c r="CM283" s="18">
        <f t="shared" si="195"/>
        <v>4544100</v>
      </c>
      <c r="CN283" s="18">
        <f t="shared" si="196"/>
        <v>40896900</v>
      </c>
      <c r="CP283" s="18">
        <f t="shared" si="197"/>
        <v>254469600</v>
      </c>
      <c r="CQ283" s="18">
        <f t="shared" si="198"/>
        <v>2</v>
      </c>
      <c r="CR283" s="18">
        <f t="shared" si="199"/>
        <v>254.47</v>
      </c>
      <c r="DH283" s="14">
        <v>278</v>
      </c>
      <c r="DI283" s="14">
        <f t="shared" si="200"/>
        <v>15422400</v>
      </c>
      <c r="DJ283" s="18">
        <f t="shared" si="201"/>
        <v>2</v>
      </c>
      <c r="DK283" s="18">
        <f t="shared" si="202"/>
        <v>15.42</v>
      </c>
    </row>
    <row r="284" spans="44:115" ht="16.5" x14ac:dyDescent="0.2">
      <c r="AR284" s="14">
        <v>279</v>
      </c>
      <c r="AS284" s="14">
        <f t="shared" si="181"/>
        <v>270</v>
      </c>
      <c r="AT284" s="18">
        <f t="shared" si="183"/>
        <v>446875</v>
      </c>
      <c r="AU284" s="18">
        <f t="shared" si="182"/>
        <v>280</v>
      </c>
      <c r="AV284" s="18">
        <f t="shared" si="184"/>
        <v>501875</v>
      </c>
      <c r="AW284" s="18">
        <f t="shared" si="185"/>
        <v>496375</v>
      </c>
      <c r="AX284" s="18">
        <f t="shared" si="186"/>
        <v>2144340000</v>
      </c>
      <c r="CA284" s="14">
        <v>279</v>
      </c>
      <c r="CB284" s="14">
        <f>节奏规划!J273</f>
        <v>3.5714285714285713E-3</v>
      </c>
      <c r="CC284" s="23">
        <v>1</v>
      </c>
      <c r="CD284" s="18">
        <f>INDEX($AX$6:$AX$1005,MATCH(金币产出!CA284,$AR$6:$AR$1005,1))</f>
        <v>2144340000</v>
      </c>
      <c r="CE284" s="18">
        <f t="shared" si="187"/>
        <v>8577360000</v>
      </c>
      <c r="CF284" s="18">
        <f t="shared" si="188"/>
        <v>10721700</v>
      </c>
      <c r="CG284" s="18">
        <f t="shared" si="189"/>
        <v>6126686</v>
      </c>
      <c r="CH284" s="18">
        <f t="shared" si="190"/>
        <v>7658357</v>
      </c>
      <c r="CI284" s="18">
        <f t="shared" si="191"/>
        <v>3063343</v>
      </c>
      <c r="CJ284" s="18">
        <f t="shared" si="192"/>
        <v>3063343</v>
      </c>
      <c r="CK284" s="18">
        <f t="shared" si="193"/>
        <v>4595014</v>
      </c>
      <c r="CL284" s="18">
        <f t="shared" si="194"/>
        <v>1531671</v>
      </c>
      <c r="CM284" s="18">
        <f t="shared" si="195"/>
        <v>4595014</v>
      </c>
      <c r="CN284" s="18">
        <f t="shared" si="196"/>
        <v>41355128</v>
      </c>
      <c r="CP284" s="18">
        <f t="shared" si="197"/>
        <v>257320784</v>
      </c>
      <c r="CQ284" s="18">
        <f t="shared" si="198"/>
        <v>2</v>
      </c>
      <c r="CR284" s="18">
        <f t="shared" si="199"/>
        <v>257.32</v>
      </c>
      <c r="DH284" s="14">
        <v>279</v>
      </c>
      <c r="DI284" s="14">
        <f t="shared" si="200"/>
        <v>15595200</v>
      </c>
      <c r="DJ284" s="18">
        <f t="shared" si="201"/>
        <v>2</v>
      </c>
      <c r="DK284" s="18">
        <f t="shared" si="202"/>
        <v>15.6</v>
      </c>
    </row>
    <row r="285" spans="44:115" ht="16.5" x14ac:dyDescent="0.2">
      <c r="AR285" s="14">
        <v>280</v>
      </c>
      <c r="AS285" s="14">
        <f t="shared" si="181"/>
        <v>280</v>
      </c>
      <c r="AT285" s="18">
        <f t="shared" si="183"/>
        <v>501875</v>
      </c>
      <c r="AU285" s="18">
        <f t="shared" si="182"/>
        <v>290</v>
      </c>
      <c r="AV285" s="18">
        <f t="shared" si="184"/>
        <v>555000</v>
      </c>
      <c r="AW285" s="18">
        <f t="shared" si="185"/>
        <v>501875</v>
      </c>
      <c r="AX285" s="18">
        <f t="shared" si="186"/>
        <v>2168100000</v>
      </c>
      <c r="CA285" s="14">
        <v>280</v>
      </c>
      <c r="CB285" s="14">
        <f>节奏规划!J274</f>
        <v>3.5714285714285713E-3</v>
      </c>
      <c r="CC285" s="23">
        <v>1</v>
      </c>
      <c r="CD285" s="18">
        <f>INDEX($AX$6:$AX$1005,MATCH(金币产出!CA285,$AR$6:$AR$1005,1))</f>
        <v>2168100000</v>
      </c>
      <c r="CE285" s="18">
        <f t="shared" si="187"/>
        <v>8672400000</v>
      </c>
      <c r="CF285" s="18">
        <f t="shared" si="188"/>
        <v>10840500</v>
      </c>
      <c r="CG285" s="18">
        <f t="shared" si="189"/>
        <v>6194571</v>
      </c>
      <c r="CH285" s="18">
        <f t="shared" si="190"/>
        <v>7743214</v>
      </c>
      <c r="CI285" s="18">
        <f t="shared" si="191"/>
        <v>3097286</v>
      </c>
      <c r="CJ285" s="18">
        <f t="shared" si="192"/>
        <v>3097286</v>
      </c>
      <c r="CK285" s="18">
        <f t="shared" si="193"/>
        <v>4645929</v>
      </c>
      <c r="CL285" s="18">
        <f t="shared" si="194"/>
        <v>1548643</v>
      </c>
      <c r="CM285" s="18">
        <f t="shared" si="195"/>
        <v>4645929</v>
      </c>
      <c r="CN285" s="18">
        <f t="shared" si="196"/>
        <v>41813358</v>
      </c>
      <c r="CP285" s="18">
        <f t="shared" si="197"/>
        <v>260172024</v>
      </c>
      <c r="CQ285" s="18">
        <f t="shared" si="198"/>
        <v>2</v>
      </c>
      <c r="CR285" s="18">
        <f t="shared" si="199"/>
        <v>260.17</v>
      </c>
      <c r="DH285" s="14">
        <v>280</v>
      </c>
      <c r="DI285" s="14">
        <f t="shared" si="200"/>
        <v>15767998</v>
      </c>
      <c r="DJ285" s="18">
        <f t="shared" si="201"/>
        <v>2</v>
      </c>
      <c r="DK285" s="18">
        <f t="shared" si="202"/>
        <v>15.77</v>
      </c>
    </row>
    <row r="286" spans="44:115" ht="16.5" x14ac:dyDescent="0.2">
      <c r="AR286" s="14">
        <v>281</v>
      </c>
      <c r="AS286" s="14">
        <f t="shared" si="181"/>
        <v>280</v>
      </c>
      <c r="AT286" s="18">
        <f t="shared" si="183"/>
        <v>501875</v>
      </c>
      <c r="AU286" s="18">
        <f t="shared" si="182"/>
        <v>290</v>
      </c>
      <c r="AV286" s="18">
        <f t="shared" si="184"/>
        <v>555000</v>
      </c>
      <c r="AW286" s="18">
        <f t="shared" si="185"/>
        <v>507187.5</v>
      </c>
      <c r="AX286" s="18">
        <f t="shared" si="186"/>
        <v>2191050000</v>
      </c>
      <c r="CA286" s="14">
        <v>281</v>
      </c>
      <c r="CB286" s="14">
        <f>节奏规划!J275</f>
        <v>3.5714285714285713E-3</v>
      </c>
      <c r="CC286" s="23">
        <v>1</v>
      </c>
      <c r="CD286" s="18">
        <f>INDEX($AX$6:$AX$1005,MATCH(金币产出!CA286,$AR$6:$AR$1005,1))</f>
        <v>2191050000</v>
      </c>
      <c r="CE286" s="18">
        <f t="shared" si="187"/>
        <v>8764200000</v>
      </c>
      <c r="CF286" s="18">
        <f t="shared" si="188"/>
        <v>10955250</v>
      </c>
      <c r="CG286" s="18">
        <f t="shared" si="189"/>
        <v>6260143</v>
      </c>
      <c r="CH286" s="18">
        <f t="shared" si="190"/>
        <v>7825179</v>
      </c>
      <c r="CI286" s="18">
        <f t="shared" si="191"/>
        <v>3130071</v>
      </c>
      <c r="CJ286" s="18">
        <f t="shared" si="192"/>
        <v>3130071</v>
      </c>
      <c r="CK286" s="18">
        <f t="shared" si="193"/>
        <v>4695107</v>
      </c>
      <c r="CL286" s="18">
        <f t="shared" si="194"/>
        <v>1565036</v>
      </c>
      <c r="CM286" s="18">
        <f t="shared" si="195"/>
        <v>4695107</v>
      </c>
      <c r="CN286" s="18">
        <f t="shared" si="196"/>
        <v>42255964</v>
      </c>
      <c r="CP286" s="18">
        <f t="shared" si="197"/>
        <v>262925992</v>
      </c>
      <c r="CQ286" s="18">
        <f t="shared" si="198"/>
        <v>2</v>
      </c>
      <c r="CR286" s="18">
        <f t="shared" si="199"/>
        <v>262.93</v>
      </c>
      <c r="DH286" s="14">
        <v>281</v>
      </c>
      <c r="DI286" s="14">
        <f t="shared" si="200"/>
        <v>15934909</v>
      </c>
      <c r="DJ286" s="18">
        <f t="shared" si="201"/>
        <v>2</v>
      </c>
      <c r="DK286" s="18">
        <f t="shared" si="202"/>
        <v>15.93</v>
      </c>
    </row>
    <row r="287" spans="44:115" ht="16.5" x14ac:dyDescent="0.2">
      <c r="AR287" s="14">
        <v>282</v>
      </c>
      <c r="AS287" s="14">
        <f t="shared" si="181"/>
        <v>280</v>
      </c>
      <c r="AT287" s="18">
        <f t="shared" si="183"/>
        <v>501875</v>
      </c>
      <c r="AU287" s="18">
        <f t="shared" si="182"/>
        <v>290</v>
      </c>
      <c r="AV287" s="18">
        <f t="shared" si="184"/>
        <v>555000</v>
      </c>
      <c r="AW287" s="18">
        <f t="shared" si="185"/>
        <v>512500</v>
      </c>
      <c r="AX287" s="18">
        <f t="shared" si="186"/>
        <v>2214000000</v>
      </c>
      <c r="CA287" s="14">
        <v>282</v>
      </c>
      <c r="CB287" s="14">
        <f>节奏规划!J276</f>
        <v>3.5714285714285713E-3</v>
      </c>
      <c r="CC287" s="23">
        <v>1</v>
      </c>
      <c r="CD287" s="18">
        <f>INDEX($AX$6:$AX$1005,MATCH(金币产出!CA287,$AR$6:$AR$1005,1))</f>
        <v>2214000000</v>
      </c>
      <c r="CE287" s="18">
        <f t="shared" si="187"/>
        <v>8856000000</v>
      </c>
      <c r="CF287" s="18">
        <f t="shared" si="188"/>
        <v>11070000</v>
      </c>
      <c r="CG287" s="18">
        <f t="shared" si="189"/>
        <v>6325714</v>
      </c>
      <c r="CH287" s="18">
        <f t="shared" si="190"/>
        <v>7907143</v>
      </c>
      <c r="CI287" s="18">
        <f t="shared" si="191"/>
        <v>3162857</v>
      </c>
      <c r="CJ287" s="18">
        <f t="shared" si="192"/>
        <v>3162857</v>
      </c>
      <c r="CK287" s="18">
        <f t="shared" si="193"/>
        <v>4744286</v>
      </c>
      <c r="CL287" s="18">
        <f t="shared" si="194"/>
        <v>1581429</v>
      </c>
      <c r="CM287" s="18">
        <f t="shared" si="195"/>
        <v>4744286</v>
      </c>
      <c r="CN287" s="18">
        <f t="shared" si="196"/>
        <v>42698572</v>
      </c>
      <c r="CP287" s="18">
        <f t="shared" si="197"/>
        <v>265680016</v>
      </c>
      <c r="CQ287" s="18">
        <f t="shared" si="198"/>
        <v>2</v>
      </c>
      <c r="CR287" s="18">
        <f t="shared" si="199"/>
        <v>265.68</v>
      </c>
      <c r="DH287" s="14">
        <v>282</v>
      </c>
      <c r="DI287" s="14">
        <f t="shared" si="200"/>
        <v>16101817</v>
      </c>
      <c r="DJ287" s="18">
        <f t="shared" si="201"/>
        <v>2</v>
      </c>
      <c r="DK287" s="18">
        <f t="shared" si="202"/>
        <v>16.100000000000001</v>
      </c>
    </row>
    <row r="288" spans="44:115" ht="16.5" x14ac:dyDescent="0.2">
      <c r="AR288" s="14">
        <v>283</v>
      </c>
      <c r="AS288" s="14">
        <f t="shared" si="181"/>
        <v>280</v>
      </c>
      <c r="AT288" s="18">
        <f t="shared" si="183"/>
        <v>501875</v>
      </c>
      <c r="AU288" s="18">
        <f t="shared" si="182"/>
        <v>290</v>
      </c>
      <c r="AV288" s="18">
        <f t="shared" si="184"/>
        <v>555000</v>
      </c>
      <c r="AW288" s="18">
        <f t="shared" si="185"/>
        <v>517812.5</v>
      </c>
      <c r="AX288" s="18">
        <f t="shared" si="186"/>
        <v>2236950000</v>
      </c>
      <c r="CA288" s="14">
        <v>283</v>
      </c>
      <c r="CB288" s="14">
        <f>节奏规划!J277</f>
        <v>3.5714285714285713E-3</v>
      </c>
      <c r="CC288" s="23">
        <v>1</v>
      </c>
      <c r="CD288" s="18">
        <f>INDEX($AX$6:$AX$1005,MATCH(金币产出!CA288,$AR$6:$AR$1005,1))</f>
        <v>2236950000</v>
      </c>
      <c r="CE288" s="18">
        <f t="shared" si="187"/>
        <v>8947800000</v>
      </c>
      <c r="CF288" s="18">
        <f t="shared" si="188"/>
        <v>11184750</v>
      </c>
      <c r="CG288" s="18">
        <f t="shared" si="189"/>
        <v>6391286</v>
      </c>
      <c r="CH288" s="18">
        <f t="shared" si="190"/>
        <v>7989107</v>
      </c>
      <c r="CI288" s="18">
        <f t="shared" si="191"/>
        <v>3195643</v>
      </c>
      <c r="CJ288" s="18">
        <f t="shared" si="192"/>
        <v>3195643</v>
      </c>
      <c r="CK288" s="18">
        <f t="shared" si="193"/>
        <v>4793464</v>
      </c>
      <c r="CL288" s="18">
        <f t="shared" si="194"/>
        <v>1597821</v>
      </c>
      <c r="CM288" s="18">
        <f t="shared" si="195"/>
        <v>4793464</v>
      </c>
      <c r="CN288" s="18">
        <f t="shared" si="196"/>
        <v>43141178</v>
      </c>
      <c r="CP288" s="18">
        <f t="shared" si="197"/>
        <v>268433984</v>
      </c>
      <c r="CQ288" s="18">
        <f t="shared" si="198"/>
        <v>2</v>
      </c>
      <c r="CR288" s="18">
        <f t="shared" si="199"/>
        <v>268.43</v>
      </c>
      <c r="DH288" s="14">
        <v>283</v>
      </c>
      <c r="DI288" s="14">
        <f t="shared" si="200"/>
        <v>16268728</v>
      </c>
      <c r="DJ288" s="18">
        <f t="shared" si="201"/>
        <v>2</v>
      </c>
      <c r="DK288" s="18">
        <f t="shared" si="202"/>
        <v>16.27</v>
      </c>
    </row>
    <row r="289" spans="44:115" ht="16.5" x14ac:dyDescent="0.2">
      <c r="AR289" s="14">
        <v>284</v>
      </c>
      <c r="AS289" s="14">
        <f t="shared" si="181"/>
        <v>280</v>
      </c>
      <c r="AT289" s="18">
        <f t="shared" si="183"/>
        <v>501875</v>
      </c>
      <c r="AU289" s="18">
        <f t="shared" si="182"/>
        <v>290</v>
      </c>
      <c r="AV289" s="18">
        <f t="shared" si="184"/>
        <v>555000</v>
      </c>
      <c r="AW289" s="18">
        <f t="shared" si="185"/>
        <v>523125</v>
      </c>
      <c r="AX289" s="18">
        <f t="shared" si="186"/>
        <v>2259900000</v>
      </c>
      <c r="CA289" s="14">
        <v>284</v>
      </c>
      <c r="CB289" s="14">
        <f>节奏规划!J278</f>
        <v>3.5714285714285713E-3</v>
      </c>
      <c r="CC289" s="23">
        <v>1</v>
      </c>
      <c r="CD289" s="18">
        <f>INDEX($AX$6:$AX$1005,MATCH(金币产出!CA289,$AR$6:$AR$1005,1))</f>
        <v>2259900000</v>
      </c>
      <c r="CE289" s="18">
        <f t="shared" si="187"/>
        <v>9039600000</v>
      </c>
      <c r="CF289" s="18">
        <f t="shared" si="188"/>
        <v>11299500</v>
      </c>
      <c r="CG289" s="18">
        <f t="shared" si="189"/>
        <v>6456857</v>
      </c>
      <c r="CH289" s="18">
        <f t="shared" si="190"/>
        <v>8071071</v>
      </c>
      <c r="CI289" s="18">
        <f t="shared" si="191"/>
        <v>3228429</v>
      </c>
      <c r="CJ289" s="18">
        <f t="shared" si="192"/>
        <v>3228429</v>
      </c>
      <c r="CK289" s="18">
        <f t="shared" si="193"/>
        <v>4842643</v>
      </c>
      <c r="CL289" s="18">
        <f t="shared" si="194"/>
        <v>1614214</v>
      </c>
      <c r="CM289" s="18">
        <f t="shared" si="195"/>
        <v>4842643</v>
      </c>
      <c r="CN289" s="18">
        <f t="shared" si="196"/>
        <v>43583786</v>
      </c>
      <c r="CP289" s="18">
        <f t="shared" si="197"/>
        <v>271188008</v>
      </c>
      <c r="CQ289" s="18">
        <f t="shared" si="198"/>
        <v>2</v>
      </c>
      <c r="CR289" s="18">
        <f t="shared" si="199"/>
        <v>271.19</v>
      </c>
      <c r="DH289" s="14">
        <v>284</v>
      </c>
      <c r="DI289" s="14">
        <f t="shared" si="200"/>
        <v>16435636</v>
      </c>
      <c r="DJ289" s="18">
        <f t="shared" si="201"/>
        <v>2</v>
      </c>
      <c r="DK289" s="18">
        <f t="shared" si="202"/>
        <v>16.440000000000001</v>
      </c>
    </row>
    <row r="290" spans="44:115" ht="16.5" x14ac:dyDescent="0.2">
      <c r="AR290" s="14">
        <v>285</v>
      </c>
      <c r="AS290" s="14">
        <f t="shared" si="181"/>
        <v>280</v>
      </c>
      <c r="AT290" s="18">
        <f t="shared" si="183"/>
        <v>501875</v>
      </c>
      <c r="AU290" s="18">
        <f t="shared" si="182"/>
        <v>290</v>
      </c>
      <c r="AV290" s="18">
        <f t="shared" si="184"/>
        <v>555000</v>
      </c>
      <c r="AW290" s="18">
        <f t="shared" si="185"/>
        <v>528437.5</v>
      </c>
      <c r="AX290" s="18">
        <f t="shared" si="186"/>
        <v>2282850000</v>
      </c>
      <c r="CA290" s="14">
        <v>285</v>
      </c>
      <c r="CB290" s="14">
        <f>节奏规划!J279</f>
        <v>3.5714285714285713E-3</v>
      </c>
      <c r="CC290" s="23">
        <v>1</v>
      </c>
      <c r="CD290" s="18">
        <f>INDEX($AX$6:$AX$1005,MATCH(金币产出!CA290,$AR$6:$AR$1005,1))</f>
        <v>2282850000</v>
      </c>
      <c r="CE290" s="18">
        <f t="shared" si="187"/>
        <v>9131400000</v>
      </c>
      <c r="CF290" s="18">
        <f t="shared" si="188"/>
        <v>11414250</v>
      </c>
      <c r="CG290" s="18">
        <f t="shared" si="189"/>
        <v>6522429</v>
      </c>
      <c r="CH290" s="18">
        <f t="shared" si="190"/>
        <v>8153036</v>
      </c>
      <c r="CI290" s="18">
        <f t="shared" si="191"/>
        <v>3261214</v>
      </c>
      <c r="CJ290" s="18">
        <f t="shared" si="192"/>
        <v>3261214</v>
      </c>
      <c r="CK290" s="18">
        <f t="shared" si="193"/>
        <v>4891821</v>
      </c>
      <c r="CL290" s="18">
        <f t="shared" si="194"/>
        <v>1630607</v>
      </c>
      <c r="CM290" s="18">
        <f t="shared" si="195"/>
        <v>4891821</v>
      </c>
      <c r="CN290" s="18">
        <f t="shared" si="196"/>
        <v>44026392</v>
      </c>
      <c r="CP290" s="18">
        <f t="shared" si="197"/>
        <v>273941976</v>
      </c>
      <c r="CQ290" s="18">
        <f t="shared" si="198"/>
        <v>2</v>
      </c>
      <c r="CR290" s="18">
        <f t="shared" si="199"/>
        <v>273.94</v>
      </c>
      <c r="DH290" s="14">
        <v>285</v>
      </c>
      <c r="DI290" s="14">
        <f t="shared" si="200"/>
        <v>16602546</v>
      </c>
      <c r="DJ290" s="18">
        <f t="shared" si="201"/>
        <v>2</v>
      </c>
      <c r="DK290" s="18">
        <f t="shared" si="202"/>
        <v>16.600000000000001</v>
      </c>
    </row>
    <row r="291" spans="44:115" ht="16.5" x14ac:dyDescent="0.2">
      <c r="AR291" s="14">
        <v>286</v>
      </c>
      <c r="AS291" s="14">
        <f t="shared" si="181"/>
        <v>280</v>
      </c>
      <c r="AT291" s="18">
        <f t="shared" si="183"/>
        <v>501875</v>
      </c>
      <c r="AU291" s="18">
        <f t="shared" si="182"/>
        <v>290</v>
      </c>
      <c r="AV291" s="18">
        <f t="shared" si="184"/>
        <v>555000</v>
      </c>
      <c r="AW291" s="18">
        <f t="shared" si="185"/>
        <v>533750</v>
      </c>
      <c r="AX291" s="18">
        <f t="shared" si="186"/>
        <v>2305800000</v>
      </c>
      <c r="CA291" s="14">
        <v>286</v>
      </c>
      <c r="CB291" s="14">
        <f>节奏规划!J280</f>
        <v>3.5714285714285713E-3</v>
      </c>
      <c r="CC291" s="23">
        <v>1</v>
      </c>
      <c r="CD291" s="18">
        <f>INDEX($AX$6:$AX$1005,MATCH(金币产出!CA291,$AR$6:$AR$1005,1))</f>
        <v>2305800000</v>
      </c>
      <c r="CE291" s="18">
        <f t="shared" si="187"/>
        <v>9223200000</v>
      </c>
      <c r="CF291" s="18">
        <f t="shared" si="188"/>
        <v>11529000</v>
      </c>
      <c r="CG291" s="18">
        <f t="shared" si="189"/>
        <v>6588000</v>
      </c>
      <c r="CH291" s="18">
        <f t="shared" si="190"/>
        <v>8235000</v>
      </c>
      <c r="CI291" s="18">
        <f t="shared" si="191"/>
        <v>3294000</v>
      </c>
      <c r="CJ291" s="18">
        <f t="shared" si="192"/>
        <v>3294000</v>
      </c>
      <c r="CK291" s="18">
        <f t="shared" si="193"/>
        <v>4941000</v>
      </c>
      <c r="CL291" s="18">
        <f t="shared" si="194"/>
        <v>1647000</v>
      </c>
      <c r="CM291" s="18">
        <f t="shared" si="195"/>
        <v>4941000</v>
      </c>
      <c r="CN291" s="18">
        <f t="shared" si="196"/>
        <v>44469000</v>
      </c>
      <c r="CP291" s="18">
        <f t="shared" si="197"/>
        <v>276696000</v>
      </c>
      <c r="CQ291" s="18">
        <f t="shared" si="198"/>
        <v>2</v>
      </c>
      <c r="CR291" s="18">
        <f t="shared" si="199"/>
        <v>276.7</v>
      </c>
      <c r="DH291" s="14">
        <v>286</v>
      </c>
      <c r="DI291" s="14">
        <f t="shared" si="200"/>
        <v>16769454</v>
      </c>
      <c r="DJ291" s="18">
        <f t="shared" si="201"/>
        <v>2</v>
      </c>
      <c r="DK291" s="18">
        <f t="shared" si="202"/>
        <v>16.77</v>
      </c>
    </row>
    <row r="292" spans="44:115" ht="16.5" x14ac:dyDescent="0.2">
      <c r="AR292" s="14">
        <v>287</v>
      </c>
      <c r="AS292" s="14">
        <f t="shared" si="181"/>
        <v>280</v>
      </c>
      <c r="AT292" s="18">
        <f t="shared" si="183"/>
        <v>501875</v>
      </c>
      <c r="AU292" s="18">
        <f t="shared" si="182"/>
        <v>290</v>
      </c>
      <c r="AV292" s="18">
        <f t="shared" si="184"/>
        <v>555000</v>
      </c>
      <c r="AW292" s="18">
        <f t="shared" si="185"/>
        <v>539062.5</v>
      </c>
      <c r="AX292" s="18">
        <f t="shared" si="186"/>
        <v>2328750000</v>
      </c>
      <c r="CA292" s="14">
        <v>287</v>
      </c>
      <c r="CB292" s="14">
        <f>节奏规划!J281</f>
        <v>3.5714285714285713E-3</v>
      </c>
      <c r="CC292" s="23">
        <v>1</v>
      </c>
      <c r="CD292" s="18">
        <f>INDEX($AX$6:$AX$1005,MATCH(金币产出!CA292,$AR$6:$AR$1005,1))</f>
        <v>2328750000</v>
      </c>
      <c r="CE292" s="18">
        <f t="shared" si="187"/>
        <v>9315000000</v>
      </c>
      <c r="CF292" s="18">
        <f t="shared" si="188"/>
        <v>11643750</v>
      </c>
      <c r="CG292" s="18">
        <f t="shared" si="189"/>
        <v>6653571</v>
      </c>
      <c r="CH292" s="18">
        <f t="shared" si="190"/>
        <v>8316964</v>
      </c>
      <c r="CI292" s="18">
        <f t="shared" si="191"/>
        <v>3326786</v>
      </c>
      <c r="CJ292" s="18">
        <f t="shared" si="192"/>
        <v>3326786</v>
      </c>
      <c r="CK292" s="18">
        <f t="shared" si="193"/>
        <v>4990179</v>
      </c>
      <c r="CL292" s="18">
        <f t="shared" si="194"/>
        <v>1663393</v>
      </c>
      <c r="CM292" s="18">
        <f t="shared" si="195"/>
        <v>4990179</v>
      </c>
      <c r="CN292" s="18">
        <f t="shared" si="196"/>
        <v>44911608</v>
      </c>
      <c r="CP292" s="18">
        <f t="shared" si="197"/>
        <v>279450024</v>
      </c>
      <c r="CQ292" s="18">
        <f t="shared" si="198"/>
        <v>2</v>
      </c>
      <c r="CR292" s="18">
        <f t="shared" si="199"/>
        <v>279.45</v>
      </c>
      <c r="DH292" s="14">
        <v>287</v>
      </c>
      <c r="DI292" s="14">
        <f t="shared" si="200"/>
        <v>16936362</v>
      </c>
      <c r="DJ292" s="18">
        <f t="shared" si="201"/>
        <v>2</v>
      </c>
      <c r="DK292" s="18">
        <f t="shared" si="202"/>
        <v>16.940000000000001</v>
      </c>
    </row>
    <row r="293" spans="44:115" ht="16.5" x14ac:dyDescent="0.2">
      <c r="AR293" s="14">
        <v>288</v>
      </c>
      <c r="AS293" s="14">
        <f t="shared" si="181"/>
        <v>280</v>
      </c>
      <c r="AT293" s="18">
        <f t="shared" si="183"/>
        <v>501875</v>
      </c>
      <c r="AU293" s="18">
        <f t="shared" si="182"/>
        <v>290</v>
      </c>
      <c r="AV293" s="18">
        <f t="shared" si="184"/>
        <v>555000</v>
      </c>
      <c r="AW293" s="18">
        <f t="shared" si="185"/>
        <v>544375</v>
      </c>
      <c r="AX293" s="18">
        <f t="shared" si="186"/>
        <v>2351700000</v>
      </c>
      <c r="CA293" s="14">
        <v>288</v>
      </c>
      <c r="CB293" s="14">
        <f>节奏规划!J282</f>
        <v>3.5714285714285713E-3</v>
      </c>
      <c r="CC293" s="23">
        <v>1</v>
      </c>
      <c r="CD293" s="18">
        <f>INDEX($AX$6:$AX$1005,MATCH(金币产出!CA293,$AR$6:$AR$1005,1))</f>
        <v>2351700000</v>
      </c>
      <c r="CE293" s="18">
        <f t="shared" si="187"/>
        <v>9406800000</v>
      </c>
      <c r="CF293" s="18">
        <f t="shared" si="188"/>
        <v>11758500</v>
      </c>
      <c r="CG293" s="18">
        <f t="shared" si="189"/>
        <v>6719143</v>
      </c>
      <c r="CH293" s="18">
        <f t="shared" si="190"/>
        <v>8398929</v>
      </c>
      <c r="CI293" s="18">
        <f t="shared" si="191"/>
        <v>3359571</v>
      </c>
      <c r="CJ293" s="18">
        <f t="shared" si="192"/>
        <v>3359571</v>
      </c>
      <c r="CK293" s="18">
        <f t="shared" si="193"/>
        <v>5039357</v>
      </c>
      <c r="CL293" s="18">
        <f t="shared" si="194"/>
        <v>1679786</v>
      </c>
      <c r="CM293" s="18">
        <f t="shared" si="195"/>
        <v>5039357</v>
      </c>
      <c r="CN293" s="18">
        <f t="shared" si="196"/>
        <v>45354214</v>
      </c>
      <c r="CP293" s="18">
        <f t="shared" si="197"/>
        <v>282203992</v>
      </c>
      <c r="CQ293" s="18">
        <f t="shared" si="198"/>
        <v>2</v>
      </c>
      <c r="CR293" s="18">
        <f t="shared" si="199"/>
        <v>282.2</v>
      </c>
      <c r="DH293" s="14">
        <v>288</v>
      </c>
      <c r="DI293" s="14">
        <f t="shared" si="200"/>
        <v>17103273</v>
      </c>
      <c r="DJ293" s="18">
        <f t="shared" si="201"/>
        <v>2</v>
      </c>
      <c r="DK293" s="18">
        <f t="shared" si="202"/>
        <v>17.100000000000001</v>
      </c>
    </row>
    <row r="294" spans="44:115" ht="16.5" x14ac:dyDescent="0.2">
      <c r="AR294" s="14">
        <v>289</v>
      </c>
      <c r="AS294" s="14">
        <f t="shared" si="181"/>
        <v>280</v>
      </c>
      <c r="AT294" s="18">
        <f t="shared" si="183"/>
        <v>501875</v>
      </c>
      <c r="AU294" s="18">
        <f t="shared" si="182"/>
        <v>290</v>
      </c>
      <c r="AV294" s="18">
        <f t="shared" si="184"/>
        <v>555000</v>
      </c>
      <c r="AW294" s="18">
        <f t="shared" si="185"/>
        <v>549687.5</v>
      </c>
      <c r="AX294" s="18">
        <f t="shared" si="186"/>
        <v>2374650000</v>
      </c>
      <c r="CA294" s="14">
        <v>289</v>
      </c>
      <c r="CB294" s="14">
        <f>节奏规划!J283</f>
        <v>3.5714285714285713E-3</v>
      </c>
      <c r="CC294" s="23">
        <v>1</v>
      </c>
      <c r="CD294" s="18">
        <f>INDEX($AX$6:$AX$1005,MATCH(金币产出!CA294,$AR$6:$AR$1005,1))</f>
        <v>2374650000</v>
      </c>
      <c r="CE294" s="18">
        <f t="shared" si="187"/>
        <v>9498600000</v>
      </c>
      <c r="CF294" s="18">
        <f t="shared" si="188"/>
        <v>11873250</v>
      </c>
      <c r="CG294" s="18">
        <f t="shared" si="189"/>
        <v>6784714</v>
      </c>
      <c r="CH294" s="18">
        <f t="shared" si="190"/>
        <v>8480893</v>
      </c>
      <c r="CI294" s="18">
        <f t="shared" si="191"/>
        <v>3392357</v>
      </c>
      <c r="CJ294" s="18">
        <f t="shared" si="192"/>
        <v>3392357</v>
      </c>
      <c r="CK294" s="18">
        <f t="shared" si="193"/>
        <v>5088536</v>
      </c>
      <c r="CL294" s="18">
        <f t="shared" si="194"/>
        <v>1696179</v>
      </c>
      <c r="CM294" s="18">
        <f t="shared" si="195"/>
        <v>5088536</v>
      </c>
      <c r="CN294" s="18">
        <f t="shared" si="196"/>
        <v>45796822</v>
      </c>
      <c r="CP294" s="18">
        <f t="shared" si="197"/>
        <v>284958016</v>
      </c>
      <c r="CQ294" s="18">
        <f t="shared" si="198"/>
        <v>2</v>
      </c>
      <c r="CR294" s="18">
        <f t="shared" si="199"/>
        <v>284.95999999999998</v>
      </c>
      <c r="DH294" s="14">
        <v>289</v>
      </c>
      <c r="DI294" s="14">
        <f t="shared" si="200"/>
        <v>17270181</v>
      </c>
      <c r="DJ294" s="18">
        <f t="shared" si="201"/>
        <v>2</v>
      </c>
      <c r="DK294" s="18">
        <f t="shared" si="202"/>
        <v>17.27</v>
      </c>
    </row>
    <row r="295" spans="44:115" ht="16.5" x14ac:dyDescent="0.2">
      <c r="AR295" s="14">
        <v>290</v>
      </c>
      <c r="AS295" s="14">
        <f t="shared" si="181"/>
        <v>290</v>
      </c>
      <c r="AT295" s="18">
        <f t="shared" si="183"/>
        <v>555000</v>
      </c>
      <c r="AU295" s="18">
        <f t="shared" si="182"/>
        <v>300</v>
      </c>
      <c r="AV295" s="18">
        <f t="shared" si="184"/>
        <v>633250</v>
      </c>
      <c r="AW295" s="18">
        <f t="shared" si="185"/>
        <v>555000</v>
      </c>
      <c r="AX295" s="18">
        <f t="shared" si="186"/>
        <v>2397600000</v>
      </c>
      <c r="CA295" s="14">
        <v>290</v>
      </c>
      <c r="CB295" s="14">
        <f>节奏规划!J284</f>
        <v>3.1250000000000002E-3</v>
      </c>
      <c r="CC295" s="23">
        <v>1</v>
      </c>
      <c r="CD295" s="18">
        <f>INDEX($AX$6:$AX$1005,MATCH(金币产出!CA295,$AR$6:$AR$1005,1))</f>
        <v>2397600000</v>
      </c>
      <c r="CE295" s="18">
        <f t="shared" si="187"/>
        <v>9590400000</v>
      </c>
      <c r="CF295" s="18">
        <f t="shared" si="188"/>
        <v>10489500</v>
      </c>
      <c r="CG295" s="18">
        <f t="shared" si="189"/>
        <v>5994000</v>
      </c>
      <c r="CH295" s="18">
        <f t="shared" si="190"/>
        <v>7492500</v>
      </c>
      <c r="CI295" s="18">
        <f t="shared" si="191"/>
        <v>2997000</v>
      </c>
      <c r="CJ295" s="18">
        <f t="shared" si="192"/>
        <v>2997000</v>
      </c>
      <c r="CK295" s="18">
        <f t="shared" si="193"/>
        <v>4495500</v>
      </c>
      <c r="CL295" s="18">
        <f t="shared" si="194"/>
        <v>1498500</v>
      </c>
      <c r="CM295" s="18">
        <f t="shared" si="195"/>
        <v>4495500</v>
      </c>
      <c r="CN295" s="18">
        <f t="shared" si="196"/>
        <v>40459500</v>
      </c>
      <c r="CP295" s="18">
        <f t="shared" si="197"/>
        <v>287712000</v>
      </c>
      <c r="CQ295" s="18">
        <f t="shared" si="198"/>
        <v>2</v>
      </c>
      <c r="CR295" s="18">
        <f t="shared" si="199"/>
        <v>287.70999999999998</v>
      </c>
      <c r="DH295" s="14">
        <v>290</v>
      </c>
      <c r="DI295" s="14">
        <f t="shared" si="200"/>
        <v>17437090</v>
      </c>
      <c r="DJ295" s="18">
        <f t="shared" si="201"/>
        <v>2</v>
      </c>
      <c r="DK295" s="18">
        <f t="shared" si="202"/>
        <v>17.440000000000001</v>
      </c>
    </row>
    <row r="296" spans="44:115" ht="16.5" x14ac:dyDescent="0.2">
      <c r="AR296" s="14">
        <v>291</v>
      </c>
      <c r="AS296" s="14">
        <f t="shared" si="181"/>
        <v>290</v>
      </c>
      <c r="AT296" s="18">
        <f t="shared" si="183"/>
        <v>555000</v>
      </c>
      <c r="AU296" s="18">
        <f t="shared" si="182"/>
        <v>300</v>
      </c>
      <c r="AV296" s="18">
        <f t="shared" si="184"/>
        <v>633250</v>
      </c>
      <c r="AW296" s="18">
        <f t="shared" si="185"/>
        <v>562825</v>
      </c>
      <c r="AX296" s="18">
        <f t="shared" si="186"/>
        <v>2431404000</v>
      </c>
      <c r="CA296" s="14">
        <v>291</v>
      </c>
      <c r="CB296" s="14">
        <f>节奏规划!J285</f>
        <v>3.1250000000000002E-3</v>
      </c>
      <c r="CC296" s="23">
        <v>1</v>
      </c>
      <c r="CD296" s="18">
        <f>INDEX($AX$6:$AX$1005,MATCH(金币产出!CA296,$AR$6:$AR$1005,1))</f>
        <v>2431404000</v>
      </c>
      <c r="CE296" s="18">
        <f t="shared" si="187"/>
        <v>9725616000</v>
      </c>
      <c r="CF296" s="18">
        <f t="shared" si="188"/>
        <v>10637393</v>
      </c>
      <c r="CG296" s="18">
        <f t="shared" si="189"/>
        <v>6078510</v>
      </c>
      <c r="CH296" s="18">
        <f t="shared" si="190"/>
        <v>7598138</v>
      </c>
      <c r="CI296" s="18">
        <f t="shared" si="191"/>
        <v>3039255</v>
      </c>
      <c r="CJ296" s="18">
        <f t="shared" si="192"/>
        <v>3039255</v>
      </c>
      <c r="CK296" s="18">
        <f t="shared" si="193"/>
        <v>4558883</v>
      </c>
      <c r="CL296" s="18">
        <f t="shared" si="194"/>
        <v>1519628</v>
      </c>
      <c r="CM296" s="18">
        <f t="shared" si="195"/>
        <v>4558883</v>
      </c>
      <c r="CN296" s="18">
        <f t="shared" si="196"/>
        <v>41029945</v>
      </c>
      <c r="CP296" s="18">
        <f t="shared" si="197"/>
        <v>291768512</v>
      </c>
      <c r="CQ296" s="18">
        <f t="shared" si="198"/>
        <v>2</v>
      </c>
      <c r="CR296" s="18">
        <f t="shared" si="199"/>
        <v>291.77</v>
      </c>
      <c r="DH296" s="14">
        <v>291</v>
      </c>
      <c r="DI296" s="14">
        <f t="shared" si="200"/>
        <v>17682938</v>
      </c>
      <c r="DJ296" s="18">
        <f t="shared" si="201"/>
        <v>2</v>
      </c>
      <c r="DK296" s="18">
        <f t="shared" si="202"/>
        <v>17.68</v>
      </c>
    </row>
    <row r="297" spans="44:115" ht="16.5" x14ac:dyDescent="0.2">
      <c r="AR297" s="14">
        <v>292</v>
      </c>
      <c r="AS297" s="14">
        <f t="shared" si="181"/>
        <v>290</v>
      </c>
      <c r="AT297" s="18">
        <f t="shared" si="183"/>
        <v>555000</v>
      </c>
      <c r="AU297" s="18">
        <f t="shared" si="182"/>
        <v>300</v>
      </c>
      <c r="AV297" s="18">
        <f t="shared" si="184"/>
        <v>633250</v>
      </c>
      <c r="AW297" s="18">
        <f t="shared" si="185"/>
        <v>570650</v>
      </c>
      <c r="AX297" s="18">
        <f t="shared" si="186"/>
        <v>2465208000</v>
      </c>
      <c r="CA297" s="14">
        <v>292</v>
      </c>
      <c r="CB297" s="14">
        <f>节奏规划!J286</f>
        <v>3.1250000000000002E-3</v>
      </c>
      <c r="CC297" s="23">
        <v>1</v>
      </c>
      <c r="CD297" s="18">
        <f>INDEX($AX$6:$AX$1005,MATCH(金币产出!CA297,$AR$6:$AR$1005,1))</f>
        <v>2465208000</v>
      </c>
      <c r="CE297" s="18">
        <f t="shared" si="187"/>
        <v>9860832000</v>
      </c>
      <c r="CF297" s="18">
        <f t="shared" si="188"/>
        <v>10785285</v>
      </c>
      <c r="CG297" s="18">
        <f t="shared" si="189"/>
        <v>6163020</v>
      </c>
      <c r="CH297" s="18">
        <f t="shared" si="190"/>
        <v>7703775</v>
      </c>
      <c r="CI297" s="18">
        <f t="shared" si="191"/>
        <v>3081510</v>
      </c>
      <c r="CJ297" s="18">
        <f t="shared" si="192"/>
        <v>3081510</v>
      </c>
      <c r="CK297" s="18">
        <f t="shared" si="193"/>
        <v>4622265</v>
      </c>
      <c r="CL297" s="18">
        <f t="shared" si="194"/>
        <v>1540755</v>
      </c>
      <c r="CM297" s="18">
        <f t="shared" si="195"/>
        <v>4622265</v>
      </c>
      <c r="CN297" s="18">
        <f t="shared" si="196"/>
        <v>41600385</v>
      </c>
      <c r="CP297" s="18">
        <f t="shared" si="197"/>
        <v>295824960</v>
      </c>
      <c r="CQ297" s="18">
        <f t="shared" si="198"/>
        <v>2</v>
      </c>
      <c r="CR297" s="18">
        <f t="shared" si="199"/>
        <v>295.82</v>
      </c>
      <c r="DH297" s="14">
        <v>292</v>
      </c>
      <c r="DI297" s="14">
        <f t="shared" si="200"/>
        <v>17928785</v>
      </c>
      <c r="DJ297" s="18">
        <f t="shared" si="201"/>
        <v>2</v>
      </c>
      <c r="DK297" s="18">
        <f t="shared" si="202"/>
        <v>17.93</v>
      </c>
    </row>
    <row r="298" spans="44:115" ht="16.5" x14ac:dyDescent="0.2">
      <c r="AR298" s="14">
        <v>293</v>
      </c>
      <c r="AS298" s="14">
        <f t="shared" si="181"/>
        <v>290</v>
      </c>
      <c r="AT298" s="18">
        <f t="shared" si="183"/>
        <v>555000</v>
      </c>
      <c r="AU298" s="18">
        <f t="shared" si="182"/>
        <v>300</v>
      </c>
      <c r="AV298" s="18">
        <f t="shared" si="184"/>
        <v>633250</v>
      </c>
      <c r="AW298" s="18">
        <f t="shared" si="185"/>
        <v>578475</v>
      </c>
      <c r="AX298" s="18">
        <f t="shared" si="186"/>
        <v>2499012000</v>
      </c>
      <c r="CA298" s="14">
        <v>293</v>
      </c>
      <c r="CB298" s="14">
        <f>节奏规划!J287</f>
        <v>3.1250000000000002E-3</v>
      </c>
      <c r="CC298" s="23">
        <v>1</v>
      </c>
      <c r="CD298" s="18">
        <f>INDEX($AX$6:$AX$1005,MATCH(金币产出!CA298,$AR$6:$AR$1005,1))</f>
        <v>2499012000</v>
      </c>
      <c r="CE298" s="18">
        <f t="shared" si="187"/>
        <v>9996048000</v>
      </c>
      <c r="CF298" s="18">
        <f t="shared" si="188"/>
        <v>10933178</v>
      </c>
      <c r="CG298" s="18">
        <f t="shared" si="189"/>
        <v>6247530</v>
      </c>
      <c r="CH298" s="18">
        <f t="shared" si="190"/>
        <v>7809413</v>
      </c>
      <c r="CI298" s="18">
        <f t="shared" si="191"/>
        <v>3123765</v>
      </c>
      <c r="CJ298" s="18">
        <f t="shared" si="192"/>
        <v>3123765</v>
      </c>
      <c r="CK298" s="18">
        <f t="shared" si="193"/>
        <v>4685648</v>
      </c>
      <c r="CL298" s="18">
        <f t="shared" si="194"/>
        <v>1561883</v>
      </c>
      <c r="CM298" s="18">
        <f t="shared" si="195"/>
        <v>4685648</v>
      </c>
      <c r="CN298" s="18">
        <f t="shared" si="196"/>
        <v>42170830</v>
      </c>
      <c r="CP298" s="18">
        <f t="shared" si="197"/>
        <v>299881472</v>
      </c>
      <c r="CQ298" s="18">
        <f t="shared" si="198"/>
        <v>2</v>
      </c>
      <c r="CR298" s="18">
        <f t="shared" si="199"/>
        <v>299.88</v>
      </c>
      <c r="DH298" s="14">
        <v>293</v>
      </c>
      <c r="DI298" s="14">
        <f t="shared" si="200"/>
        <v>18174632</v>
      </c>
      <c r="DJ298" s="18">
        <f t="shared" si="201"/>
        <v>2</v>
      </c>
      <c r="DK298" s="18">
        <f t="shared" si="202"/>
        <v>18.170000000000002</v>
      </c>
    </row>
    <row r="299" spans="44:115" ht="16.5" x14ac:dyDescent="0.2">
      <c r="AR299" s="14">
        <v>294</v>
      </c>
      <c r="AS299" s="14">
        <f t="shared" si="181"/>
        <v>290</v>
      </c>
      <c r="AT299" s="18">
        <f t="shared" si="183"/>
        <v>555000</v>
      </c>
      <c r="AU299" s="18">
        <f t="shared" si="182"/>
        <v>300</v>
      </c>
      <c r="AV299" s="18">
        <f t="shared" si="184"/>
        <v>633250</v>
      </c>
      <c r="AW299" s="18">
        <f t="shared" si="185"/>
        <v>586300</v>
      </c>
      <c r="AX299" s="18">
        <f t="shared" si="186"/>
        <v>2532816000</v>
      </c>
      <c r="CA299" s="14">
        <v>294</v>
      </c>
      <c r="CB299" s="14">
        <f>节奏规划!J288</f>
        <v>3.1250000000000002E-3</v>
      </c>
      <c r="CC299" s="23">
        <v>1</v>
      </c>
      <c r="CD299" s="18">
        <f>INDEX($AX$6:$AX$1005,MATCH(金币产出!CA299,$AR$6:$AR$1005,1))</f>
        <v>2532816000</v>
      </c>
      <c r="CE299" s="18">
        <f t="shared" si="187"/>
        <v>10131264000</v>
      </c>
      <c r="CF299" s="18">
        <f t="shared" si="188"/>
        <v>11081070</v>
      </c>
      <c r="CG299" s="18">
        <f t="shared" si="189"/>
        <v>6332040</v>
      </c>
      <c r="CH299" s="18">
        <f t="shared" si="190"/>
        <v>7915050</v>
      </c>
      <c r="CI299" s="18">
        <f t="shared" si="191"/>
        <v>3166020</v>
      </c>
      <c r="CJ299" s="18">
        <f t="shared" si="192"/>
        <v>3166020</v>
      </c>
      <c r="CK299" s="18">
        <f t="shared" si="193"/>
        <v>4749030</v>
      </c>
      <c r="CL299" s="18">
        <f t="shared" si="194"/>
        <v>1583010</v>
      </c>
      <c r="CM299" s="18">
        <f t="shared" si="195"/>
        <v>4749030</v>
      </c>
      <c r="CN299" s="18">
        <f t="shared" si="196"/>
        <v>42741270</v>
      </c>
      <c r="CP299" s="18">
        <f t="shared" si="197"/>
        <v>303937920</v>
      </c>
      <c r="CQ299" s="18">
        <f t="shared" si="198"/>
        <v>2</v>
      </c>
      <c r="CR299" s="18">
        <f t="shared" si="199"/>
        <v>303.94</v>
      </c>
      <c r="DH299" s="14">
        <v>294</v>
      </c>
      <c r="DI299" s="14">
        <f t="shared" si="200"/>
        <v>18420480</v>
      </c>
      <c r="DJ299" s="18">
        <f t="shared" si="201"/>
        <v>2</v>
      </c>
      <c r="DK299" s="18">
        <f t="shared" si="202"/>
        <v>18.420000000000002</v>
      </c>
    </row>
    <row r="300" spans="44:115" ht="16.5" x14ac:dyDescent="0.2">
      <c r="AR300" s="14">
        <v>295</v>
      </c>
      <c r="AS300" s="14">
        <f t="shared" si="181"/>
        <v>290</v>
      </c>
      <c r="AT300" s="18">
        <f t="shared" si="183"/>
        <v>555000</v>
      </c>
      <c r="AU300" s="18">
        <f t="shared" si="182"/>
        <v>300</v>
      </c>
      <c r="AV300" s="18">
        <f t="shared" si="184"/>
        <v>633250</v>
      </c>
      <c r="AW300" s="18">
        <f t="shared" si="185"/>
        <v>594125</v>
      </c>
      <c r="AX300" s="18">
        <f t="shared" si="186"/>
        <v>2566620000</v>
      </c>
      <c r="CA300" s="14">
        <v>295</v>
      </c>
      <c r="CB300" s="14">
        <f>节奏规划!J289</f>
        <v>3.1250000000000002E-3</v>
      </c>
      <c r="CC300" s="23">
        <v>1</v>
      </c>
      <c r="CD300" s="18">
        <f>INDEX($AX$6:$AX$1005,MATCH(金币产出!CA300,$AR$6:$AR$1005,1))</f>
        <v>2566620000</v>
      </c>
      <c r="CE300" s="18">
        <f t="shared" si="187"/>
        <v>10266480000</v>
      </c>
      <c r="CF300" s="18">
        <f t="shared" si="188"/>
        <v>11228963</v>
      </c>
      <c r="CG300" s="18">
        <f t="shared" si="189"/>
        <v>6416550</v>
      </c>
      <c r="CH300" s="18">
        <f t="shared" si="190"/>
        <v>8020688</v>
      </c>
      <c r="CI300" s="18">
        <f t="shared" si="191"/>
        <v>3208275</v>
      </c>
      <c r="CJ300" s="18">
        <f t="shared" si="192"/>
        <v>3208275</v>
      </c>
      <c r="CK300" s="18">
        <f t="shared" si="193"/>
        <v>4812413</v>
      </c>
      <c r="CL300" s="18">
        <f t="shared" si="194"/>
        <v>1604138</v>
      </c>
      <c r="CM300" s="18">
        <f t="shared" si="195"/>
        <v>4812413</v>
      </c>
      <c r="CN300" s="18">
        <f t="shared" si="196"/>
        <v>43311715</v>
      </c>
      <c r="CP300" s="18">
        <f t="shared" si="197"/>
        <v>307994432</v>
      </c>
      <c r="CQ300" s="18">
        <f t="shared" si="198"/>
        <v>2</v>
      </c>
      <c r="CR300" s="18">
        <f t="shared" si="199"/>
        <v>307.99</v>
      </c>
      <c r="DH300" s="14">
        <v>295</v>
      </c>
      <c r="DI300" s="14">
        <f t="shared" si="200"/>
        <v>18666327</v>
      </c>
      <c r="DJ300" s="18">
        <f t="shared" si="201"/>
        <v>2</v>
      </c>
      <c r="DK300" s="18">
        <f t="shared" si="202"/>
        <v>18.670000000000002</v>
      </c>
    </row>
    <row r="301" spans="44:115" ht="16.5" x14ac:dyDescent="0.2">
      <c r="AR301" s="14">
        <v>296</v>
      </c>
      <c r="AS301" s="14">
        <f t="shared" si="181"/>
        <v>290</v>
      </c>
      <c r="AT301" s="18">
        <f t="shared" si="183"/>
        <v>555000</v>
      </c>
      <c r="AU301" s="18">
        <f t="shared" si="182"/>
        <v>300</v>
      </c>
      <c r="AV301" s="18">
        <f t="shared" si="184"/>
        <v>633250</v>
      </c>
      <c r="AW301" s="18">
        <f t="shared" si="185"/>
        <v>601950</v>
      </c>
      <c r="AX301" s="18">
        <f t="shared" si="186"/>
        <v>2600424000</v>
      </c>
      <c r="CA301" s="14">
        <v>296</v>
      </c>
      <c r="CB301" s="14">
        <f>节奏规划!J290</f>
        <v>3.1250000000000002E-3</v>
      </c>
      <c r="CC301" s="23">
        <v>1</v>
      </c>
      <c r="CD301" s="18">
        <f>INDEX($AX$6:$AX$1005,MATCH(金币产出!CA301,$AR$6:$AR$1005,1))</f>
        <v>2600424000</v>
      </c>
      <c r="CE301" s="18">
        <f t="shared" si="187"/>
        <v>10401696000</v>
      </c>
      <c r="CF301" s="18">
        <f t="shared" si="188"/>
        <v>11376855</v>
      </c>
      <c r="CG301" s="18">
        <f t="shared" si="189"/>
        <v>6501060</v>
      </c>
      <c r="CH301" s="18">
        <f t="shared" si="190"/>
        <v>8126325</v>
      </c>
      <c r="CI301" s="18">
        <f t="shared" si="191"/>
        <v>3250530</v>
      </c>
      <c r="CJ301" s="18">
        <f t="shared" si="192"/>
        <v>3250530</v>
      </c>
      <c r="CK301" s="18">
        <f t="shared" si="193"/>
        <v>4875795</v>
      </c>
      <c r="CL301" s="18">
        <f t="shared" si="194"/>
        <v>1625265</v>
      </c>
      <c r="CM301" s="18">
        <f t="shared" si="195"/>
        <v>4875795</v>
      </c>
      <c r="CN301" s="18">
        <f t="shared" si="196"/>
        <v>43882155</v>
      </c>
      <c r="CP301" s="18">
        <f t="shared" si="197"/>
        <v>312050880</v>
      </c>
      <c r="CQ301" s="18">
        <f t="shared" si="198"/>
        <v>2</v>
      </c>
      <c r="CR301" s="18">
        <f t="shared" si="199"/>
        <v>312.05</v>
      </c>
      <c r="DH301" s="14">
        <v>296</v>
      </c>
      <c r="DI301" s="14">
        <f t="shared" si="200"/>
        <v>18912174</v>
      </c>
      <c r="DJ301" s="18">
        <f t="shared" si="201"/>
        <v>2</v>
      </c>
      <c r="DK301" s="18">
        <f t="shared" si="202"/>
        <v>18.91</v>
      </c>
    </row>
    <row r="302" spans="44:115" ht="16.5" x14ac:dyDescent="0.2">
      <c r="AR302" s="14">
        <v>297</v>
      </c>
      <c r="AS302" s="14">
        <f t="shared" si="181"/>
        <v>290</v>
      </c>
      <c r="AT302" s="18">
        <f t="shared" si="183"/>
        <v>555000</v>
      </c>
      <c r="AU302" s="18">
        <f t="shared" si="182"/>
        <v>300</v>
      </c>
      <c r="AV302" s="18">
        <f t="shared" si="184"/>
        <v>633250</v>
      </c>
      <c r="AW302" s="18">
        <f t="shared" si="185"/>
        <v>609775</v>
      </c>
      <c r="AX302" s="18">
        <f t="shared" si="186"/>
        <v>2634228000</v>
      </c>
      <c r="CA302" s="14">
        <v>297</v>
      </c>
      <c r="CB302" s="14">
        <f>节奏规划!J291</f>
        <v>3.1250000000000002E-3</v>
      </c>
      <c r="CC302" s="23">
        <v>1</v>
      </c>
      <c r="CD302" s="18">
        <f>INDEX($AX$6:$AX$1005,MATCH(金币产出!CA302,$AR$6:$AR$1005,1))</f>
        <v>2634228000</v>
      </c>
      <c r="CE302" s="18">
        <f t="shared" si="187"/>
        <v>10536912000</v>
      </c>
      <c r="CF302" s="18">
        <f t="shared" si="188"/>
        <v>11524748</v>
      </c>
      <c r="CG302" s="18">
        <f t="shared" si="189"/>
        <v>6585570</v>
      </c>
      <c r="CH302" s="18">
        <f t="shared" si="190"/>
        <v>8231963</v>
      </c>
      <c r="CI302" s="18">
        <f t="shared" si="191"/>
        <v>3292785</v>
      </c>
      <c r="CJ302" s="18">
        <f t="shared" si="192"/>
        <v>3292785</v>
      </c>
      <c r="CK302" s="18">
        <f t="shared" si="193"/>
        <v>4939178</v>
      </c>
      <c r="CL302" s="18">
        <f t="shared" si="194"/>
        <v>1646393</v>
      </c>
      <c r="CM302" s="18">
        <f t="shared" si="195"/>
        <v>4939178</v>
      </c>
      <c r="CN302" s="18">
        <f t="shared" si="196"/>
        <v>44452600</v>
      </c>
      <c r="CP302" s="18">
        <f t="shared" si="197"/>
        <v>316107392</v>
      </c>
      <c r="CQ302" s="18">
        <f t="shared" si="198"/>
        <v>2</v>
      </c>
      <c r="CR302" s="18">
        <f t="shared" si="199"/>
        <v>316.11</v>
      </c>
      <c r="DH302" s="14">
        <v>297</v>
      </c>
      <c r="DI302" s="14">
        <f t="shared" si="200"/>
        <v>19158021</v>
      </c>
      <c r="DJ302" s="18">
        <f t="shared" si="201"/>
        <v>2</v>
      </c>
      <c r="DK302" s="18">
        <f t="shared" si="202"/>
        <v>19.16</v>
      </c>
    </row>
    <row r="303" spans="44:115" ht="16.5" x14ac:dyDescent="0.2">
      <c r="AR303" s="14">
        <v>298</v>
      </c>
      <c r="AS303" s="14">
        <f t="shared" si="181"/>
        <v>290</v>
      </c>
      <c r="AT303" s="18">
        <f t="shared" si="183"/>
        <v>555000</v>
      </c>
      <c r="AU303" s="18">
        <f t="shared" si="182"/>
        <v>300</v>
      </c>
      <c r="AV303" s="18">
        <f t="shared" si="184"/>
        <v>633250</v>
      </c>
      <c r="AW303" s="18">
        <f t="shared" si="185"/>
        <v>617600</v>
      </c>
      <c r="AX303" s="18">
        <f t="shared" si="186"/>
        <v>2668032000</v>
      </c>
      <c r="CA303" s="14">
        <v>298</v>
      </c>
      <c r="CB303" s="14">
        <f>节奏规划!J292</f>
        <v>3.1250000000000002E-3</v>
      </c>
      <c r="CC303" s="23">
        <v>1</v>
      </c>
      <c r="CD303" s="18">
        <f>INDEX($AX$6:$AX$1005,MATCH(金币产出!CA303,$AR$6:$AR$1005,1))</f>
        <v>2668032000</v>
      </c>
      <c r="CE303" s="18">
        <f t="shared" si="187"/>
        <v>10672128000</v>
      </c>
      <c r="CF303" s="18">
        <f t="shared" si="188"/>
        <v>11672640</v>
      </c>
      <c r="CG303" s="18">
        <f t="shared" si="189"/>
        <v>6670080</v>
      </c>
      <c r="CH303" s="18">
        <f t="shared" si="190"/>
        <v>8337600</v>
      </c>
      <c r="CI303" s="18">
        <f t="shared" si="191"/>
        <v>3335040</v>
      </c>
      <c r="CJ303" s="18">
        <f t="shared" si="192"/>
        <v>3335040</v>
      </c>
      <c r="CK303" s="18">
        <f t="shared" si="193"/>
        <v>5002560</v>
      </c>
      <c r="CL303" s="18">
        <f t="shared" si="194"/>
        <v>1667520</v>
      </c>
      <c r="CM303" s="18">
        <f t="shared" si="195"/>
        <v>5002560</v>
      </c>
      <c r="CN303" s="18">
        <f t="shared" si="196"/>
        <v>45023040</v>
      </c>
      <c r="CP303" s="18">
        <f t="shared" si="197"/>
        <v>320163840</v>
      </c>
      <c r="CQ303" s="18">
        <f t="shared" si="198"/>
        <v>2</v>
      </c>
      <c r="CR303" s="18">
        <f t="shared" si="199"/>
        <v>320.16000000000003</v>
      </c>
      <c r="DH303" s="14">
        <v>298</v>
      </c>
      <c r="DI303" s="14">
        <f t="shared" si="200"/>
        <v>19403869</v>
      </c>
      <c r="DJ303" s="18">
        <f t="shared" si="201"/>
        <v>2</v>
      </c>
      <c r="DK303" s="18">
        <f t="shared" si="202"/>
        <v>19.399999999999999</v>
      </c>
    </row>
    <row r="304" spans="44:115" ht="16.5" x14ac:dyDescent="0.2">
      <c r="AR304" s="14">
        <v>299</v>
      </c>
      <c r="AS304" s="14">
        <f t="shared" si="181"/>
        <v>290</v>
      </c>
      <c r="AT304" s="18">
        <f t="shared" si="183"/>
        <v>555000</v>
      </c>
      <c r="AU304" s="18">
        <f t="shared" si="182"/>
        <v>300</v>
      </c>
      <c r="AV304" s="18">
        <f t="shared" si="184"/>
        <v>633250</v>
      </c>
      <c r="AW304" s="18">
        <f t="shared" si="185"/>
        <v>625425</v>
      </c>
      <c r="AX304" s="18">
        <f t="shared" si="186"/>
        <v>2701836000</v>
      </c>
      <c r="CA304" s="14">
        <v>299</v>
      </c>
      <c r="CB304" s="14">
        <f>节奏规划!J293</f>
        <v>3.1250000000000002E-3</v>
      </c>
      <c r="CC304" s="23">
        <v>1</v>
      </c>
      <c r="CD304" s="18">
        <f>INDEX($AX$6:$AX$1005,MATCH(金币产出!CA304,$AR$6:$AR$1005,1))</f>
        <v>2701836000</v>
      </c>
      <c r="CE304" s="18">
        <f t="shared" si="187"/>
        <v>10807344000</v>
      </c>
      <c r="CF304" s="18">
        <f t="shared" si="188"/>
        <v>11820533</v>
      </c>
      <c r="CG304" s="18">
        <f t="shared" si="189"/>
        <v>6754590</v>
      </c>
      <c r="CH304" s="18">
        <f t="shared" si="190"/>
        <v>8443238</v>
      </c>
      <c r="CI304" s="18">
        <f t="shared" si="191"/>
        <v>3377295</v>
      </c>
      <c r="CJ304" s="18">
        <f t="shared" si="192"/>
        <v>3377295</v>
      </c>
      <c r="CK304" s="18">
        <f t="shared" si="193"/>
        <v>5065943</v>
      </c>
      <c r="CL304" s="18">
        <f t="shared" si="194"/>
        <v>1688648</v>
      </c>
      <c r="CM304" s="18">
        <f t="shared" si="195"/>
        <v>5065943</v>
      </c>
      <c r="CN304" s="18">
        <f t="shared" si="196"/>
        <v>45593485</v>
      </c>
      <c r="CP304" s="18">
        <f t="shared" si="197"/>
        <v>324220352</v>
      </c>
      <c r="CQ304" s="18">
        <f t="shared" si="198"/>
        <v>2</v>
      </c>
      <c r="CR304" s="18">
        <f t="shared" si="199"/>
        <v>324.22000000000003</v>
      </c>
      <c r="DH304" s="14">
        <v>299</v>
      </c>
      <c r="DI304" s="14">
        <f t="shared" si="200"/>
        <v>19649716</v>
      </c>
      <c r="DJ304" s="18">
        <f t="shared" si="201"/>
        <v>2</v>
      </c>
      <c r="DK304" s="18">
        <f t="shared" si="202"/>
        <v>19.649999999999999</v>
      </c>
    </row>
    <row r="305" spans="44:115" ht="16.5" x14ac:dyDescent="0.2">
      <c r="AR305" s="14">
        <v>300</v>
      </c>
      <c r="AS305" s="14">
        <f t="shared" si="181"/>
        <v>300</v>
      </c>
      <c r="AT305" s="18">
        <f t="shared" si="183"/>
        <v>633250</v>
      </c>
      <c r="AU305" s="18">
        <f t="shared" si="182"/>
        <v>320</v>
      </c>
      <c r="AV305" s="18">
        <f t="shared" si="184"/>
        <v>717250</v>
      </c>
      <c r="AW305" s="18">
        <f t="shared" si="185"/>
        <v>633250</v>
      </c>
      <c r="AX305" s="18">
        <f t="shared" si="186"/>
        <v>2735640000</v>
      </c>
      <c r="CA305" s="14">
        <v>300</v>
      </c>
      <c r="CB305" s="14">
        <f>节奏规划!J294</f>
        <v>3.1250000000000002E-3</v>
      </c>
      <c r="CC305" s="23">
        <v>1</v>
      </c>
      <c r="CD305" s="18">
        <f>INDEX($AX$6:$AX$1005,MATCH(金币产出!CA305,$AR$6:$AR$1005,1))</f>
        <v>2735640000</v>
      </c>
      <c r="CE305" s="18">
        <f t="shared" si="187"/>
        <v>10942560000</v>
      </c>
      <c r="CF305" s="18">
        <f t="shared" si="188"/>
        <v>11968425</v>
      </c>
      <c r="CG305" s="18">
        <f t="shared" si="189"/>
        <v>6839100</v>
      </c>
      <c r="CH305" s="18">
        <f t="shared" si="190"/>
        <v>8548875</v>
      </c>
      <c r="CI305" s="18">
        <f t="shared" si="191"/>
        <v>3419550</v>
      </c>
      <c r="CJ305" s="18">
        <f t="shared" si="192"/>
        <v>3419550</v>
      </c>
      <c r="CK305" s="18">
        <f t="shared" si="193"/>
        <v>5129325</v>
      </c>
      <c r="CL305" s="18">
        <f t="shared" si="194"/>
        <v>1709775</v>
      </c>
      <c r="CM305" s="18">
        <f t="shared" si="195"/>
        <v>5129325</v>
      </c>
      <c r="CN305" s="18">
        <f t="shared" si="196"/>
        <v>46163925</v>
      </c>
      <c r="CP305" s="18">
        <f t="shared" si="197"/>
        <v>328276800</v>
      </c>
      <c r="CQ305" s="18">
        <f t="shared" si="198"/>
        <v>2</v>
      </c>
      <c r="CR305" s="18">
        <f t="shared" si="199"/>
        <v>328.28</v>
      </c>
      <c r="DH305" s="14">
        <v>300</v>
      </c>
      <c r="DI305" s="14">
        <f t="shared" si="200"/>
        <v>19895563</v>
      </c>
      <c r="DJ305" s="18">
        <f t="shared" si="201"/>
        <v>2</v>
      </c>
      <c r="DK305" s="18">
        <f t="shared" si="202"/>
        <v>19.899999999999999</v>
      </c>
    </row>
    <row r="306" spans="44:115" ht="16.5" x14ac:dyDescent="0.2">
      <c r="AR306" s="14">
        <v>301</v>
      </c>
      <c r="AS306" s="14">
        <f t="shared" si="181"/>
        <v>300</v>
      </c>
      <c r="AT306" s="18">
        <f t="shared" si="183"/>
        <v>633250</v>
      </c>
      <c r="AU306" s="18">
        <f t="shared" si="182"/>
        <v>320</v>
      </c>
      <c r="AV306" s="18">
        <f t="shared" si="184"/>
        <v>717250</v>
      </c>
      <c r="AW306" s="18">
        <f t="shared" si="185"/>
        <v>637450</v>
      </c>
      <c r="AX306" s="18">
        <f t="shared" si="186"/>
        <v>2753784000</v>
      </c>
      <c r="CA306" s="14">
        <v>301</v>
      </c>
      <c r="CB306" s="14">
        <f>节奏规划!J295</f>
        <v>3.1250000000000002E-3</v>
      </c>
      <c r="CC306" s="23">
        <v>1</v>
      </c>
      <c r="CD306" s="18">
        <f>INDEX($AX$6:$AX$1005,MATCH(金币产出!CA306,$AR$6:$AR$1005,1))</f>
        <v>2753784000</v>
      </c>
      <c r="CE306" s="18">
        <f t="shared" si="187"/>
        <v>11015136000</v>
      </c>
      <c r="CF306" s="18">
        <f t="shared" si="188"/>
        <v>12047805</v>
      </c>
      <c r="CG306" s="18">
        <f t="shared" si="189"/>
        <v>6884460</v>
      </c>
      <c r="CH306" s="18">
        <f t="shared" si="190"/>
        <v>8605575</v>
      </c>
      <c r="CI306" s="18">
        <f t="shared" si="191"/>
        <v>3442230</v>
      </c>
      <c r="CJ306" s="18">
        <f t="shared" si="192"/>
        <v>3442230</v>
      </c>
      <c r="CK306" s="18">
        <f t="shared" si="193"/>
        <v>5163345</v>
      </c>
      <c r="CL306" s="18">
        <f t="shared" si="194"/>
        <v>1721115</v>
      </c>
      <c r="CM306" s="18">
        <f t="shared" si="195"/>
        <v>5163345</v>
      </c>
      <c r="CN306" s="18">
        <f t="shared" si="196"/>
        <v>46470105</v>
      </c>
      <c r="CP306" s="18">
        <f t="shared" si="197"/>
        <v>330454080</v>
      </c>
      <c r="CQ306" s="18">
        <f t="shared" si="198"/>
        <v>2</v>
      </c>
      <c r="CR306" s="18">
        <f t="shared" si="199"/>
        <v>330.45</v>
      </c>
      <c r="DH306" s="14">
        <v>301</v>
      </c>
      <c r="DI306" s="14">
        <f t="shared" si="200"/>
        <v>20027520</v>
      </c>
      <c r="DJ306" s="18">
        <f t="shared" si="201"/>
        <v>2</v>
      </c>
      <c r="DK306" s="18">
        <f t="shared" si="202"/>
        <v>20.03</v>
      </c>
    </row>
    <row r="307" spans="44:115" ht="16.5" x14ac:dyDescent="0.2">
      <c r="AR307" s="14">
        <v>302</v>
      </c>
      <c r="AS307" s="14">
        <f t="shared" si="181"/>
        <v>300</v>
      </c>
      <c r="AT307" s="18">
        <f t="shared" si="183"/>
        <v>633250</v>
      </c>
      <c r="AU307" s="18">
        <f t="shared" si="182"/>
        <v>320</v>
      </c>
      <c r="AV307" s="18">
        <f t="shared" si="184"/>
        <v>717250</v>
      </c>
      <c r="AW307" s="18">
        <f t="shared" si="185"/>
        <v>641650</v>
      </c>
      <c r="AX307" s="18">
        <f t="shared" si="186"/>
        <v>2771928000</v>
      </c>
      <c r="CA307" s="14">
        <v>302</v>
      </c>
      <c r="CB307" s="14">
        <f>节奏规划!J296</f>
        <v>3.1250000000000002E-3</v>
      </c>
      <c r="CC307" s="23">
        <v>1</v>
      </c>
      <c r="CD307" s="18">
        <f>INDEX($AX$6:$AX$1005,MATCH(金币产出!CA307,$AR$6:$AR$1005,1))</f>
        <v>2771928000</v>
      </c>
      <c r="CE307" s="18">
        <f t="shared" si="187"/>
        <v>11087712000</v>
      </c>
      <c r="CF307" s="18">
        <f t="shared" si="188"/>
        <v>12127185</v>
      </c>
      <c r="CG307" s="18">
        <f t="shared" si="189"/>
        <v>6929820</v>
      </c>
      <c r="CH307" s="18">
        <f t="shared" si="190"/>
        <v>8662275</v>
      </c>
      <c r="CI307" s="18">
        <f t="shared" si="191"/>
        <v>3464910</v>
      </c>
      <c r="CJ307" s="18">
        <f t="shared" si="192"/>
        <v>3464910</v>
      </c>
      <c r="CK307" s="18">
        <f t="shared" si="193"/>
        <v>5197365</v>
      </c>
      <c r="CL307" s="18">
        <f t="shared" si="194"/>
        <v>1732455</v>
      </c>
      <c r="CM307" s="18">
        <f t="shared" si="195"/>
        <v>5197365</v>
      </c>
      <c r="CN307" s="18">
        <f t="shared" si="196"/>
        <v>46776285</v>
      </c>
      <c r="CP307" s="18">
        <f t="shared" si="197"/>
        <v>332631360</v>
      </c>
      <c r="CQ307" s="18">
        <f t="shared" si="198"/>
        <v>2</v>
      </c>
      <c r="CR307" s="18">
        <f t="shared" si="199"/>
        <v>332.63</v>
      </c>
      <c r="DH307" s="14">
        <v>302</v>
      </c>
      <c r="DI307" s="14">
        <f t="shared" si="200"/>
        <v>20159476</v>
      </c>
      <c r="DJ307" s="18">
        <f t="shared" si="201"/>
        <v>2</v>
      </c>
      <c r="DK307" s="18">
        <f t="shared" si="202"/>
        <v>20.16</v>
      </c>
    </row>
    <row r="308" spans="44:115" ht="16.5" x14ac:dyDescent="0.2">
      <c r="AR308" s="14">
        <v>303</v>
      </c>
      <c r="AS308" s="14">
        <f t="shared" si="181"/>
        <v>300</v>
      </c>
      <c r="AT308" s="18">
        <f t="shared" si="183"/>
        <v>633250</v>
      </c>
      <c r="AU308" s="18">
        <f t="shared" si="182"/>
        <v>320</v>
      </c>
      <c r="AV308" s="18">
        <f t="shared" si="184"/>
        <v>717250</v>
      </c>
      <c r="AW308" s="18">
        <f t="shared" si="185"/>
        <v>645850</v>
      </c>
      <c r="AX308" s="18">
        <f t="shared" si="186"/>
        <v>2790072000</v>
      </c>
      <c r="CA308" s="14">
        <v>303</v>
      </c>
      <c r="CB308" s="14">
        <f>节奏规划!J297</f>
        <v>3.1250000000000002E-3</v>
      </c>
      <c r="CC308" s="23">
        <v>1</v>
      </c>
      <c r="CD308" s="18">
        <f>INDEX($AX$6:$AX$1005,MATCH(金币产出!CA308,$AR$6:$AR$1005,1))</f>
        <v>2790072000</v>
      </c>
      <c r="CE308" s="18">
        <f t="shared" si="187"/>
        <v>11160288000</v>
      </c>
      <c r="CF308" s="18">
        <f t="shared" si="188"/>
        <v>12206565</v>
      </c>
      <c r="CG308" s="18">
        <f t="shared" si="189"/>
        <v>6975180</v>
      </c>
      <c r="CH308" s="18">
        <f t="shared" si="190"/>
        <v>8718975</v>
      </c>
      <c r="CI308" s="18">
        <f t="shared" si="191"/>
        <v>3487590</v>
      </c>
      <c r="CJ308" s="18">
        <f t="shared" si="192"/>
        <v>3487590</v>
      </c>
      <c r="CK308" s="18">
        <f t="shared" si="193"/>
        <v>5231385</v>
      </c>
      <c r="CL308" s="18">
        <f t="shared" si="194"/>
        <v>1743795</v>
      </c>
      <c r="CM308" s="18">
        <f t="shared" si="195"/>
        <v>5231385</v>
      </c>
      <c r="CN308" s="18">
        <f t="shared" si="196"/>
        <v>47082465</v>
      </c>
      <c r="CP308" s="18">
        <f t="shared" si="197"/>
        <v>334808640</v>
      </c>
      <c r="CQ308" s="18">
        <f t="shared" si="198"/>
        <v>2</v>
      </c>
      <c r="CR308" s="18">
        <f t="shared" si="199"/>
        <v>334.81</v>
      </c>
      <c r="DH308" s="14">
        <v>303</v>
      </c>
      <c r="DI308" s="14">
        <f t="shared" si="200"/>
        <v>20291432</v>
      </c>
      <c r="DJ308" s="18">
        <f t="shared" si="201"/>
        <v>2</v>
      </c>
      <c r="DK308" s="18">
        <f t="shared" si="202"/>
        <v>20.29</v>
      </c>
    </row>
    <row r="309" spans="44:115" ht="16.5" x14ac:dyDescent="0.2">
      <c r="AR309" s="14">
        <v>304</v>
      </c>
      <c r="AS309" s="14">
        <f t="shared" si="181"/>
        <v>300</v>
      </c>
      <c r="AT309" s="18">
        <f t="shared" si="183"/>
        <v>633250</v>
      </c>
      <c r="AU309" s="18">
        <f t="shared" si="182"/>
        <v>320</v>
      </c>
      <c r="AV309" s="18">
        <f t="shared" si="184"/>
        <v>717250</v>
      </c>
      <c r="AW309" s="18">
        <f t="shared" si="185"/>
        <v>650050</v>
      </c>
      <c r="AX309" s="18">
        <f t="shared" si="186"/>
        <v>2808216000</v>
      </c>
      <c r="CA309" s="14">
        <v>304</v>
      </c>
      <c r="CB309" s="14">
        <f>节奏规划!J298</f>
        <v>3.1250000000000002E-3</v>
      </c>
      <c r="CC309" s="23">
        <v>1</v>
      </c>
      <c r="CD309" s="18">
        <f>INDEX($AX$6:$AX$1005,MATCH(金币产出!CA309,$AR$6:$AR$1005,1))</f>
        <v>2808216000</v>
      </c>
      <c r="CE309" s="18">
        <f t="shared" si="187"/>
        <v>11232864000</v>
      </c>
      <c r="CF309" s="18">
        <f t="shared" si="188"/>
        <v>12285945</v>
      </c>
      <c r="CG309" s="18">
        <f t="shared" si="189"/>
        <v>7020540</v>
      </c>
      <c r="CH309" s="18">
        <f t="shared" si="190"/>
        <v>8775675</v>
      </c>
      <c r="CI309" s="18">
        <f t="shared" si="191"/>
        <v>3510270</v>
      </c>
      <c r="CJ309" s="18">
        <f t="shared" si="192"/>
        <v>3510270</v>
      </c>
      <c r="CK309" s="18">
        <f t="shared" si="193"/>
        <v>5265405</v>
      </c>
      <c r="CL309" s="18">
        <f t="shared" si="194"/>
        <v>1755135</v>
      </c>
      <c r="CM309" s="18">
        <f t="shared" si="195"/>
        <v>5265405</v>
      </c>
      <c r="CN309" s="18">
        <f t="shared" si="196"/>
        <v>47388645</v>
      </c>
      <c r="CP309" s="18">
        <f t="shared" si="197"/>
        <v>336985920</v>
      </c>
      <c r="CQ309" s="18">
        <f t="shared" si="198"/>
        <v>2</v>
      </c>
      <c r="CR309" s="18">
        <f t="shared" si="199"/>
        <v>336.99</v>
      </c>
      <c r="DH309" s="14">
        <v>304</v>
      </c>
      <c r="DI309" s="14">
        <f t="shared" si="200"/>
        <v>20423389</v>
      </c>
      <c r="DJ309" s="18">
        <f t="shared" si="201"/>
        <v>2</v>
      </c>
      <c r="DK309" s="18">
        <f t="shared" si="202"/>
        <v>20.420000000000002</v>
      </c>
    </row>
    <row r="310" spans="44:115" ht="16.5" x14ac:dyDescent="0.2">
      <c r="AR310" s="14">
        <v>305</v>
      </c>
      <c r="AS310" s="14">
        <f t="shared" si="181"/>
        <v>300</v>
      </c>
      <c r="AT310" s="18">
        <f t="shared" si="183"/>
        <v>633250</v>
      </c>
      <c r="AU310" s="18">
        <f t="shared" si="182"/>
        <v>320</v>
      </c>
      <c r="AV310" s="18">
        <f t="shared" si="184"/>
        <v>717250</v>
      </c>
      <c r="AW310" s="18">
        <f t="shared" si="185"/>
        <v>654250</v>
      </c>
      <c r="AX310" s="18">
        <f t="shared" si="186"/>
        <v>2826360000</v>
      </c>
      <c r="CA310" s="14">
        <v>305</v>
      </c>
      <c r="CB310" s="14">
        <f>节奏规划!J299</f>
        <v>3.1250000000000002E-3</v>
      </c>
      <c r="CC310" s="23">
        <v>1</v>
      </c>
      <c r="CD310" s="18">
        <f>INDEX($AX$6:$AX$1005,MATCH(金币产出!CA310,$AR$6:$AR$1005,1))</f>
        <v>2826360000</v>
      </c>
      <c r="CE310" s="18">
        <f t="shared" si="187"/>
        <v>11305440000</v>
      </c>
      <c r="CF310" s="18">
        <f t="shared" si="188"/>
        <v>12365325</v>
      </c>
      <c r="CG310" s="18">
        <f t="shared" si="189"/>
        <v>7065900</v>
      </c>
      <c r="CH310" s="18">
        <f t="shared" si="190"/>
        <v>8832375</v>
      </c>
      <c r="CI310" s="18">
        <f t="shared" si="191"/>
        <v>3532950</v>
      </c>
      <c r="CJ310" s="18">
        <f t="shared" si="192"/>
        <v>3532950</v>
      </c>
      <c r="CK310" s="18">
        <f t="shared" si="193"/>
        <v>5299425</v>
      </c>
      <c r="CL310" s="18">
        <f t="shared" si="194"/>
        <v>1766475</v>
      </c>
      <c r="CM310" s="18">
        <f t="shared" si="195"/>
        <v>5299425</v>
      </c>
      <c r="CN310" s="18">
        <f t="shared" si="196"/>
        <v>47694825</v>
      </c>
      <c r="CP310" s="18">
        <f t="shared" si="197"/>
        <v>339163200</v>
      </c>
      <c r="CQ310" s="18">
        <f t="shared" si="198"/>
        <v>2</v>
      </c>
      <c r="CR310" s="18">
        <f t="shared" si="199"/>
        <v>339.16</v>
      </c>
      <c r="DH310" s="14">
        <v>305</v>
      </c>
      <c r="DI310" s="14">
        <f t="shared" si="200"/>
        <v>20555345</v>
      </c>
      <c r="DJ310" s="18">
        <f t="shared" si="201"/>
        <v>2</v>
      </c>
      <c r="DK310" s="18">
        <f t="shared" si="202"/>
        <v>20.56</v>
      </c>
    </row>
    <row r="311" spans="44:115" ht="16.5" x14ac:dyDescent="0.2">
      <c r="AR311" s="14">
        <v>306</v>
      </c>
      <c r="AS311" s="14">
        <f t="shared" si="181"/>
        <v>300</v>
      </c>
      <c r="AT311" s="18">
        <f t="shared" si="183"/>
        <v>633250</v>
      </c>
      <c r="AU311" s="18">
        <f t="shared" si="182"/>
        <v>320</v>
      </c>
      <c r="AV311" s="18">
        <f t="shared" si="184"/>
        <v>717250</v>
      </c>
      <c r="AW311" s="18">
        <f t="shared" si="185"/>
        <v>658450</v>
      </c>
      <c r="AX311" s="18">
        <f t="shared" si="186"/>
        <v>2844504000</v>
      </c>
      <c r="CA311" s="14">
        <v>306</v>
      </c>
      <c r="CB311" s="14">
        <f>节奏规划!J300</f>
        <v>3.1250000000000002E-3</v>
      </c>
      <c r="CC311" s="23">
        <v>1</v>
      </c>
      <c r="CD311" s="18">
        <f>INDEX($AX$6:$AX$1005,MATCH(金币产出!CA311,$AR$6:$AR$1005,1))</f>
        <v>2844504000</v>
      </c>
      <c r="CE311" s="18">
        <f t="shared" si="187"/>
        <v>11378016000</v>
      </c>
      <c r="CF311" s="18">
        <f t="shared" si="188"/>
        <v>12444705</v>
      </c>
      <c r="CG311" s="18">
        <f t="shared" si="189"/>
        <v>7111260</v>
      </c>
      <c r="CH311" s="18">
        <f t="shared" si="190"/>
        <v>8889075</v>
      </c>
      <c r="CI311" s="18">
        <f t="shared" si="191"/>
        <v>3555630</v>
      </c>
      <c r="CJ311" s="18">
        <f t="shared" si="192"/>
        <v>3555630</v>
      </c>
      <c r="CK311" s="18">
        <f t="shared" si="193"/>
        <v>5333445</v>
      </c>
      <c r="CL311" s="18">
        <f t="shared" si="194"/>
        <v>1777815</v>
      </c>
      <c r="CM311" s="18">
        <f t="shared" si="195"/>
        <v>5333445</v>
      </c>
      <c r="CN311" s="18">
        <f t="shared" si="196"/>
        <v>48001005</v>
      </c>
      <c r="CP311" s="18">
        <f t="shared" si="197"/>
        <v>341340480</v>
      </c>
      <c r="CQ311" s="18">
        <f t="shared" si="198"/>
        <v>2</v>
      </c>
      <c r="CR311" s="18">
        <f t="shared" si="199"/>
        <v>341.34</v>
      </c>
      <c r="DH311" s="14">
        <v>306</v>
      </c>
      <c r="DI311" s="14">
        <f t="shared" si="200"/>
        <v>20687301</v>
      </c>
      <c r="DJ311" s="18">
        <f t="shared" si="201"/>
        <v>2</v>
      </c>
      <c r="DK311" s="18">
        <f t="shared" si="202"/>
        <v>20.69</v>
      </c>
    </row>
    <row r="312" spans="44:115" ht="16.5" x14ac:dyDescent="0.2">
      <c r="AR312" s="14">
        <v>307</v>
      </c>
      <c r="AS312" s="14">
        <f t="shared" si="181"/>
        <v>300</v>
      </c>
      <c r="AT312" s="18">
        <f t="shared" si="183"/>
        <v>633250</v>
      </c>
      <c r="AU312" s="18">
        <f t="shared" si="182"/>
        <v>320</v>
      </c>
      <c r="AV312" s="18">
        <f t="shared" si="184"/>
        <v>717250</v>
      </c>
      <c r="AW312" s="18">
        <f t="shared" si="185"/>
        <v>662650</v>
      </c>
      <c r="AX312" s="18">
        <f t="shared" si="186"/>
        <v>2862648000</v>
      </c>
      <c r="CA312" s="14">
        <v>307</v>
      </c>
      <c r="CB312" s="14">
        <f>节奏规划!J301</f>
        <v>3.1250000000000002E-3</v>
      </c>
      <c r="CC312" s="23">
        <v>1</v>
      </c>
      <c r="CD312" s="18">
        <f>INDEX($AX$6:$AX$1005,MATCH(金币产出!CA312,$AR$6:$AR$1005,1))</f>
        <v>2862648000</v>
      </c>
      <c r="CE312" s="18">
        <f t="shared" si="187"/>
        <v>11450592000</v>
      </c>
      <c r="CF312" s="18">
        <f t="shared" si="188"/>
        <v>12524085</v>
      </c>
      <c r="CG312" s="18">
        <f t="shared" si="189"/>
        <v>7156620</v>
      </c>
      <c r="CH312" s="18">
        <f t="shared" si="190"/>
        <v>8945775</v>
      </c>
      <c r="CI312" s="18">
        <f t="shared" si="191"/>
        <v>3578310</v>
      </c>
      <c r="CJ312" s="18">
        <f t="shared" si="192"/>
        <v>3578310</v>
      </c>
      <c r="CK312" s="18">
        <f t="shared" si="193"/>
        <v>5367465</v>
      </c>
      <c r="CL312" s="18">
        <f t="shared" si="194"/>
        <v>1789155</v>
      </c>
      <c r="CM312" s="18">
        <f t="shared" si="195"/>
        <v>5367465</v>
      </c>
      <c r="CN312" s="18">
        <f t="shared" si="196"/>
        <v>48307185</v>
      </c>
      <c r="CP312" s="18">
        <f t="shared" si="197"/>
        <v>343517760</v>
      </c>
      <c r="CQ312" s="18">
        <f t="shared" si="198"/>
        <v>2</v>
      </c>
      <c r="CR312" s="18">
        <f t="shared" si="199"/>
        <v>343.52</v>
      </c>
      <c r="DH312" s="14">
        <v>307</v>
      </c>
      <c r="DI312" s="14">
        <f t="shared" si="200"/>
        <v>20819258</v>
      </c>
      <c r="DJ312" s="18">
        <f t="shared" si="201"/>
        <v>2</v>
      </c>
      <c r="DK312" s="18">
        <f t="shared" si="202"/>
        <v>20.82</v>
      </c>
    </row>
    <row r="313" spans="44:115" ht="16.5" x14ac:dyDescent="0.2">
      <c r="AR313" s="14">
        <v>308</v>
      </c>
      <c r="AS313" s="14">
        <f t="shared" si="181"/>
        <v>300</v>
      </c>
      <c r="AT313" s="18">
        <f t="shared" si="183"/>
        <v>633250</v>
      </c>
      <c r="AU313" s="18">
        <f t="shared" si="182"/>
        <v>320</v>
      </c>
      <c r="AV313" s="18">
        <f t="shared" si="184"/>
        <v>717250</v>
      </c>
      <c r="AW313" s="18">
        <f t="shared" si="185"/>
        <v>666850</v>
      </c>
      <c r="AX313" s="18">
        <f t="shared" si="186"/>
        <v>2880792000</v>
      </c>
      <c r="CA313" s="14">
        <v>308</v>
      </c>
      <c r="CB313" s="14">
        <f>节奏规划!J302</f>
        <v>3.1250000000000002E-3</v>
      </c>
      <c r="CC313" s="23">
        <v>1</v>
      </c>
      <c r="CD313" s="18">
        <f>INDEX($AX$6:$AX$1005,MATCH(金币产出!CA313,$AR$6:$AR$1005,1))</f>
        <v>2880792000</v>
      </c>
      <c r="CE313" s="18">
        <f t="shared" si="187"/>
        <v>11523168000</v>
      </c>
      <c r="CF313" s="18">
        <f t="shared" si="188"/>
        <v>12603465</v>
      </c>
      <c r="CG313" s="18">
        <f t="shared" si="189"/>
        <v>7201980</v>
      </c>
      <c r="CH313" s="18">
        <f t="shared" si="190"/>
        <v>9002475</v>
      </c>
      <c r="CI313" s="18">
        <f t="shared" si="191"/>
        <v>3600990</v>
      </c>
      <c r="CJ313" s="18">
        <f t="shared" si="192"/>
        <v>3600990</v>
      </c>
      <c r="CK313" s="18">
        <f t="shared" si="193"/>
        <v>5401485</v>
      </c>
      <c r="CL313" s="18">
        <f t="shared" si="194"/>
        <v>1800495</v>
      </c>
      <c r="CM313" s="18">
        <f t="shared" si="195"/>
        <v>5401485</v>
      </c>
      <c r="CN313" s="18">
        <f t="shared" si="196"/>
        <v>48613365</v>
      </c>
      <c r="CP313" s="18">
        <f t="shared" si="197"/>
        <v>345695040</v>
      </c>
      <c r="CQ313" s="18">
        <f t="shared" si="198"/>
        <v>2</v>
      </c>
      <c r="CR313" s="18">
        <f t="shared" si="199"/>
        <v>345.7</v>
      </c>
      <c r="DH313" s="14">
        <v>308</v>
      </c>
      <c r="DI313" s="14">
        <f t="shared" si="200"/>
        <v>20951214</v>
      </c>
      <c r="DJ313" s="18">
        <f t="shared" si="201"/>
        <v>2</v>
      </c>
      <c r="DK313" s="18">
        <f t="shared" si="202"/>
        <v>20.95</v>
      </c>
    </row>
    <row r="314" spans="44:115" ht="16.5" x14ac:dyDescent="0.2">
      <c r="AR314" s="14">
        <v>309</v>
      </c>
      <c r="AS314" s="14">
        <f t="shared" si="181"/>
        <v>300</v>
      </c>
      <c r="AT314" s="18">
        <f t="shared" si="183"/>
        <v>633250</v>
      </c>
      <c r="AU314" s="18">
        <f t="shared" si="182"/>
        <v>320</v>
      </c>
      <c r="AV314" s="18">
        <f t="shared" si="184"/>
        <v>717250</v>
      </c>
      <c r="AW314" s="18">
        <f t="shared" si="185"/>
        <v>671050</v>
      </c>
      <c r="AX314" s="18">
        <f t="shared" si="186"/>
        <v>2898936000</v>
      </c>
      <c r="CA314" s="14">
        <v>309</v>
      </c>
      <c r="CB314" s="14">
        <f>节奏规划!J303</f>
        <v>3.1250000000000002E-3</v>
      </c>
      <c r="CC314" s="23">
        <v>1</v>
      </c>
      <c r="CD314" s="18">
        <f>INDEX($AX$6:$AX$1005,MATCH(金币产出!CA314,$AR$6:$AR$1005,1))</f>
        <v>2898936000</v>
      </c>
      <c r="CE314" s="18">
        <f t="shared" si="187"/>
        <v>11595744000</v>
      </c>
      <c r="CF314" s="18">
        <f t="shared" si="188"/>
        <v>12682845</v>
      </c>
      <c r="CG314" s="18">
        <f t="shared" si="189"/>
        <v>7247340</v>
      </c>
      <c r="CH314" s="18">
        <f t="shared" si="190"/>
        <v>9059175</v>
      </c>
      <c r="CI314" s="18">
        <f t="shared" si="191"/>
        <v>3623670</v>
      </c>
      <c r="CJ314" s="18">
        <f t="shared" si="192"/>
        <v>3623670</v>
      </c>
      <c r="CK314" s="18">
        <f t="shared" si="193"/>
        <v>5435505</v>
      </c>
      <c r="CL314" s="18">
        <f t="shared" si="194"/>
        <v>1811835</v>
      </c>
      <c r="CM314" s="18">
        <f t="shared" si="195"/>
        <v>5435505</v>
      </c>
      <c r="CN314" s="18">
        <f t="shared" si="196"/>
        <v>48919545</v>
      </c>
      <c r="CP314" s="18">
        <f t="shared" si="197"/>
        <v>347872320</v>
      </c>
      <c r="CQ314" s="18">
        <f t="shared" si="198"/>
        <v>2</v>
      </c>
      <c r="CR314" s="18">
        <f t="shared" si="199"/>
        <v>347.87</v>
      </c>
      <c r="DH314" s="14">
        <v>309</v>
      </c>
      <c r="DI314" s="14">
        <f t="shared" si="200"/>
        <v>21083170</v>
      </c>
      <c r="DJ314" s="18">
        <f t="shared" si="201"/>
        <v>2</v>
      </c>
      <c r="DK314" s="18">
        <f t="shared" si="202"/>
        <v>21.08</v>
      </c>
    </row>
    <row r="315" spans="44:115" ht="16.5" x14ac:dyDescent="0.2">
      <c r="AR315" s="14">
        <v>310</v>
      </c>
      <c r="AS315" s="14">
        <f t="shared" si="181"/>
        <v>300</v>
      </c>
      <c r="AT315" s="18">
        <f t="shared" si="183"/>
        <v>633250</v>
      </c>
      <c r="AU315" s="18">
        <f t="shared" si="182"/>
        <v>320</v>
      </c>
      <c r="AV315" s="18">
        <f t="shared" si="184"/>
        <v>717250</v>
      </c>
      <c r="AW315" s="18">
        <f t="shared" si="185"/>
        <v>675250</v>
      </c>
      <c r="AX315" s="18">
        <f t="shared" si="186"/>
        <v>2917080000</v>
      </c>
      <c r="CA315" s="14">
        <v>310</v>
      </c>
      <c r="CB315" s="14">
        <f>节奏规划!J304</f>
        <v>3.1250000000000002E-3</v>
      </c>
      <c r="CC315" s="23">
        <v>1</v>
      </c>
      <c r="CD315" s="18">
        <f>INDEX($AX$6:$AX$1005,MATCH(金币产出!CA315,$AR$6:$AR$1005,1))</f>
        <v>2917080000</v>
      </c>
      <c r="CE315" s="18">
        <f t="shared" si="187"/>
        <v>11668320000</v>
      </c>
      <c r="CF315" s="18">
        <f t="shared" si="188"/>
        <v>12762225</v>
      </c>
      <c r="CG315" s="18">
        <f t="shared" si="189"/>
        <v>7292700</v>
      </c>
      <c r="CH315" s="18">
        <f t="shared" si="190"/>
        <v>9115875</v>
      </c>
      <c r="CI315" s="18">
        <f t="shared" si="191"/>
        <v>3646350</v>
      </c>
      <c r="CJ315" s="18">
        <f t="shared" si="192"/>
        <v>3646350</v>
      </c>
      <c r="CK315" s="18">
        <f t="shared" si="193"/>
        <v>5469525</v>
      </c>
      <c r="CL315" s="18">
        <f t="shared" si="194"/>
        <v>1823175</v>
      </c>
      <c r="CM315" s="18">
        <f t="shared" si="195"/>
        <v>5469525</v>
      </c>
      <c r="CN315" s="18">
        <f t="shared" si="196"/>
        <v>49225725</v>
      </c>
      <c r="CP315" s="18">
        <f t="shared" si="197"/>
        <v>350049600</v>
      </c>
      <c r="CQ315" s="18">
        <f t="shared" si="198"/>
        <v>2</v>
      </c>
      <c r="CR315" s="18">
        <f t="shared" si="199"/>
        <v>350.05</v>
      </c>
      <c r="DH315" s="14">
        <v>310</v>
      </c>
      <c r="DI315" s="14">
        <f t="shared" si="200"/>
        <v>21215127</v>
      </c>
      <c r="DJ315" s="18">
        <f t="shared" si="201"/>
        <v>2</v>
      </c>
      <c r="DK315" s="18">
        <f t="shared" si="202"/>
        <v>21.22</v>
      </c>
    </row>
    <row r="316" spans="44:115" ht="16.5" x14ac:dyDescent="0.2">
      <c r="AR316" s="14">
        <v>311</v>
      </c>
      <c r="AS316" s="14">
        <f t="shared" si="181"/>
        <v>300</v>
      </c>
      <c r="AT316" s="18">
        <f t="shared" si="183"/>
        <v>633250</v>
      </c>
      <c r="AU316" s="18">
        <f t="shared" si="182"/>
        <v>320</v>
      </c>
      <c r="AV316" s="18">
        <f t="shared" si="184"/>
        <v>717250</v>
      </c>
      <c r="AW316" s="18">
        <f t="shared" si="185"/>
        <v>679450</v>
      </c>
      <c r="AX316" s="18">
        <f t="shared" si="186"/>
        <v>2935224000</v>
      </c>
      <c r="CA316" s="14">
        <v>311</v>
      </c>
      <c r="CB316" s="14">
        <f>节奏规划!J305</f>
        <v>3.1250000000000002E-3</v>
      </c>
      <c r="CC316" s="23">
        <v>1</v>
      </c>
      <c r="CD316" s="18">
        <f>INDEX($AX$6:$AX$1005,MATCH(金币产出!CA316,$AR$6:$AR$1005,1))</f>
        <v>2935224000</v>
      </c>
      <c r="CE316" s="18">
        <f t="shared" si="187"/>
        <v>11740896000</v>
      </c>
      <c r="CF316" s="18">
        <f t="shared" si="188"/>
        <v>12841605</v>
      </c>
      <c r="CG316" s="18">
        <f t="shared" si="189"/>
        <v>7338060</v>
      </c>
      <c r="CH316" s="18">
        <f t="shared" si="190"/>
        <v>9172575</v>
      </c>
      <c r="CI316" s="18">
        <f t="shared" si="191"/>
        <v>3669030</v>
      </c>
      <c r="CJ316" s="18">
        <f t="shared" si="192"/>
        <v>3669030</v>
      </c>
      <c r="CK316" s="18">
        <f t="shared" si="193"/>
        <v>5503545</v>
      </c>
      <c r="CL316" s="18">
        <f t="shared" si="194"/>
        <v>1834515</v>
      </c>
      <c r="CM316" s="18">
        <f t="shared" si="195"/>
        <v>5503545</v>
      </c>
      <c r="CN316" s="18">
        <f t="shared" si="196"/>
        <v>49531905</v>
      </c>
      <c r="CP316" s="18">
        <f t="shared" si="197"/>
        <v>352226880</v>
      </c>
      <c r="CQ316" s="18">
        <f t="shared" si="198"/>
        <v>2</v>
      </c>
      <c r="CR316" s="18">
        <f t="shared" si="199"/>
        <v>352.23</v>
      </c>
      <c r="DH316" s="14">
        <v>311</v>
      </c>
      <c r="DI316" s="14">
        <f t="shared" si="200"/>
        <v>21347083</v>
      </c>
      <c r="DJ316" s="18">
        <f t="shared" si="201"/>
        <v>2</v>
      </c>
      <c r="DK316" s="18">
        <f t="shared" si="202"/>
        <v>21.35</v>
      </c>
    </row>
    <row r="317" spans="44:115" ht="16.5" x14ac:dyDescent="0.2">
      <c r="AR317" s="14">
        <v>312</v>
      </c>
      <c r="AS317" s="14">
        <f t="shared" si="181"/>
        <v>300</v>
      </c>
      <c r="AT317" s="18">
        <f t="shared" si="183"/>
        <v>633250</v>
      </c>
      <c r="AU317" s="18">
        <f t="shared" si="182"/>
        <v>320</v>
      </c>
      <c r="AV317" s="18">
        <f t="shared" si="184"/>
        <v>717250</v>
      </c>
      <c r="AW317" s="18">
        <f t="shared" si="185"/>
        <v>683650</v>
      </c>
      <c r="AX317" s="18">
        <f t="shared" si="186"/>
        <v>2953368000</v>
      </c>
      <c r="CA317" s="14">
        <v>312</v>
      </c>
      <c r="CB317" s="14">
        <f>节奏规划!J306</f>
        <v>3.1250000000000002E-3</v>
      </c>
      <c r="CC317" s="23">
        <v>1</v>
      </c>
      <c r="CD317" s="18">
        <f>INDEX($AX$6:$AX$1005,MATCH(金币产出!CA317,$AR$6:$AR$1005,1))</f>
        <v>2953368000</v>
      </c>
      <c r="CE317" s="18">
        <f t="shared" si="187"/>
        <v>11813472000</v>
      </c>
      <c r="CF317" s="18">
        <f t="shared" si="188"/>
        <v>12920985</v>
      </c>
      <c r="CG317" s="18">
        <f t="shared" si="189"/>
        <v>7383420</v>
      </c>
      <c r="CH317" s="18">
        <f t="shared" si="190"/>
        <v>9229275</v>
      </c>
      <c r="CI317" s="18">
        <f t="shared" si="191"/>
        <v>3691710</v>
      </c>
      <c r="CJ317" s="18">
        <f t="shared" si="192"/>
        <v>3691710</v>
      </c>
      <c r="CK317" s="18">
        <f t="shared" si="193"/>
        <v>5537565</v>
      </c>
      <c r="CL317" s="18">
        <f t="shared" si="194"/>
        <v>1845855</v>
      </c>
      <c r="CM317" s="18">
        <f t="shared" si="195"/>
        <v>5537565</v>
      </c>
      <c r="CN317" s="18">
        <f t="shared" si="196"/>
        <v>49838085</v>
      </c>
      <c r="CP317" s="18">
        <f t="shared" si="197"/>
        <v>354404160</v>
      </c>
      <c r="CQ317" s="18">
        <f t="shared" si="198"/>
        <v>2</v>
      </c>
      <c r="CR317" s="18">
        <f t="shared" si="199"/>
        <v>354.4</v>
      </c>
      <c r="DH317" s="14">
        <v>312</v>
      </c>
      <c r="DI317" s="14">
        <f t="shared" si="200"/>
        <v>21479040</v>
      </c>
      <c r="DJ317" s="18">
        <f t="shared" si="201"/>
        <v>2</v>
      </c>
      <c r="DK317" s="18">
        <f t="shared" si="202"/>
        <v>21.48</v>
      </c>
    </row>
    <row r="318" spans="44:115" ht="16.5" x14ac:dyDescent="0.2">
      <c r="AR318" s="14">
        <v>313</v>
      </c>
      <c r="AS318" s="14">
        <f t="shared" si="181"/>
        <v>300</v>
      </c>
      <c r="AT318" s="18">
        <f t="shared" si="183"/>
        <v>633250</v>
      </c>
      <c r="AU318" s="18">
        <f t="shared" si="182"/>
        <v>320</v>
      </c>
      <c r="AV318" s="18">
        <f t="shared" si="184"/>
        <v>717250</v>
      </c>
      <c r="AW318" s="18">
        <f t="shared" si="185"/>
        <v>687850</v>
      </c>
      <c r="AX318" s="18">
        <f t="shared" si="186"/>
        <v>2971512000</v>
      </c>
      <c r="CA318" s="14">
        <v>313</v>
      </c>
      <c r="CB318" s="14">
        <f>节奏规划!J307</f>
        <v>3.1250000000000002E-3</v>
      </c>
      <c r="CC318" s="23">
        <v>1</v>
      </c>
      <c r="CD318" s="18">
        <f>INDEX($AX$6:$AX$1005,MATCH(金币产出!CA318,$AR$6:$AR$1005,1))</f>
        <v>2971512000</v>
      </c>
      <c r="CE318" s="18">
        <f t="shared" si="187"/>
        <v>11886048000</v>
      </c>
      <c r="CF318" s="18">
        <f t="shared" si="188"/>
        <v>13000365</v>
      </c>
      <c r="CG318" s="18">
        <f t="shared" si="189"/>
        <v>7428780</v>
      </c>
      <c r="CH318" s="18">
        <f t="shared" si="190"/>
        <v>9285975</v>
      </c>
      <c r="CI318" s="18">
        <f t="shared" si="191"/>
        <v>3714390</v>
      </c>
      <c r="CJ318" s="18">
        <f t="shared" si="192"/>
        <v>3714390</v>
      </c>
      <c r="CK318" s="18">
        <f t="shared" si="193"/>
        <v>5571585</v>
      </c>
      <c r="CL318" s="18">
        <f t="shared" si="194"/>
        <v>1857195</v>
      </c>
      <c r="CM318" s="18">
        <f t="shared" si="195"/>
        <v>5571585</v>
      </c>
      <c r="CN318" s="18">
        <f t="shared" si="196"/>
        <v>50144265</v>
      </c>
      <c r="CP318" s="18">
        <f t="shared" si="197"/>
        <v>356581440</v>
      </c>
      <c r="CQ318" s="18">
        <f t="shared" si="198"/>
        <v>2</v>
      </c>
      <c r="CR318" s="18">
        <f t="shared" si="199"/>
        <v>356.58</v>
      </c>
      <c r="DH318" s="14">
        <v>313</v>
      </c>
      <c r="DI318" s="14">
        <f t="shared" si="200"/>
        <v>21610996</v>
      </c>
      <c r="DJ318" s="18">
        <f t="shared" si="201"/>
        <v>2</v>
      </c>
      <c r="DK318" s="18">
        <f t="shared" si="202"/>
        <v>21.61</v>
      </c>
    </row>
    <row r="319" spans="44:115" ht="16.5" x14ac:dyDescent="0.2">
      <c r="AR319" s="14">
        <v>314</v>
      </c>
      <c r="AS319" s="14">
        <f t="shared" si="181"/>
        <v>300</v>
      </c>
      <c r="AT319" s="18">
        <f t="shared" si="183"/>
        <v>633250</v>
      </c>
      <c r="AU319" s="18">
        <f t="shared" si="182"/>
        <v>320</v>
      </c>
      <c r="AV319" s="18">
        <f t="shared" si="184"/>
        <v>717250</v>
      </c>
      <c r="AW319" s="18">
        <f t="shared" si="185"/>
        <v>692050</v>
      </c>
      <c r="AX319" s="18">
        <f t="shared" si="186"/>
        <v>2989656000</v>
      </c>
      <c r="CA319" s="14">
        <v>314</v>
      </c>
      <c r="CB319" s="14">
        <f>节奏规划!J308</f>
        <v>3.1250000000000002E-3</v>
      </c>
      <c r="CC319" s="23">
        <v>1</v>
      </c>
      <c r="CD319" s="18">
        <f>INDEX($AX$6:$AX$1005,MATCH(金币产出!CA319,$AR$6:$AR$1005,1))</f>
        <v>2989656000</v>
      </c>
      <c r="CE319" s="18">
        <f t="shared" si="187"/>
        <v>11958624000</v>
      </c>
      <c r="CF319" s="18">
        <f t="shared" si="188"/>
        <v>13079745</v>
      </c>
      <c r="CG319" s="18">
        <f t="shared" si="189"/>
        <v>7474140</v>
      </c>
      <c r="CH319" s="18">
        <f t="shared" si="190"/>
        <v>9342675</v>
      </c>
      <c r="CI319" s="18">
        <f t="shared" si="191"/>
        <v>3737070</v>
      </c>
      <c r="CJ319" s="18">
        <f t="shared" si="192"/>
        <v>3737070</v>
      </c>
      <c r="CK319" s="18">
        <f t="shared" si="193"/>
        <v>5605605</v>
      </c>
      <c r="CL319" s="18">
        <f t="shared" si="194"/>
        <v>1868535</v>
      </c>
      <c r="CM319" s="18">
        <f t="shared" si="195"/>
        <v>5605605</v>
      </c>
      <c r="CN319" s="18">
        <f t="shared" si="196"/>
        <v>50450445</v>
      </c>
      <c r="CP319" s="18">
        <f t="shared" si="197"/>
        <v>358758720</v>
      </c>
      <c r="CQ319" s="18">
        <f t="shared" si="198"/>
        <v>2</v>
      </c>
      <c r="CR319" s="18">
        <f t="shared" si="199"/>
        <v>358.76</v>
      </c>
      <c r="DH319" s="14">
        <v>314</v>
      </c>
      <c r="DI319" s="14">
        <f t="shared" si="200"/>
        <v>21742952</v>
      </c>
      <c r="DJ319" s="18">
        <f t="shared" si="201"/>
        <v>2</v>
      </c>
      <c r="DK319" s="18">
        <f t="shared" si="202"/>
        <v>21.74</v>
      </c>
    </row>
    <row r="320" spans="44:115" ht="16.5" x14ac:dyDescent="0.2">
      <c r="AR320" s="14">
        <v>315</v>
      </c>
      <c r="AS320" s="14">
        <f t="shared" si="181"/>
        <v>300</v>
      </c>
      <c r="AT320" s="18">
        <f t="shared" si="183"/>
        <v>633250</v>
      </c>
      <c r="AU320" s="18">
        <f t="shared" si="182"/>
        <v>320</v>
      </c>
      <c r="AV320" s="18">
        <f t="shared" si="184"/>
        <v>717250</v>
      </c>
      <c r="AW320" s="18">
        <f t="shared" si="185"/>
        <v>696250</v>
      </c>
      <c r="AX320" s="18">
        <f t="shared" si="186"/>
        <v>3007800000</v>
      </c>
      <c r="CA320" s="14">
        <v>315</v>
      </c>
      <c r="CB320" s="14">
        <f>节奏规划!J309</f>
        <v>3.1250000000000002E-3</v>
      </c>
      <c r="CC320" s="23">
        <v>1</v>
      </c>
      <c r="CD320" s="18">
        <f>INDEX($AX$6:$AX$1005,MATCH(金币产出!CA320,$AR$6:$AR$1005,1))</f>
        <v>3007800000</v>
      </c>
      <c r="CE320" s="18">
        <f t="shared" si="187"/>
        <v>12031200000</v>
      </c>
      <c r="CF320" s="18">
        <f t="shared" si="188"/>
        <v>13159125</v>
      </c>
      <c r="CG320" s="18">
        <f t="shared" si="189"/>
        <v>7519500</v>
      </c>
      <c r="CH320" s="18">
        <f t="shared" si="190"/>
        <v>9399375</v>
      </c>
      <c r="CI320" s="18">
        <f t="shared" si="191"/>
        <v>3759750</v>
      </c>
      <c r="CJ320" s="18">
        <f t="shared" si="192"/>
        <v>3759750</v>
      </c>
      <c r="CK320" s="18">
        <f t="shared" si="193"/>
        <v>5639625</v>
      </c>
      <c r="CL320" s="18">
        <f t="shared" si="194"/>
        <v>1879875</v>
      </c>
      <c r="CM320" s="18">
        <f t="shared" si="195"/>
        <v>5639625</v>
      </c>
      <c r="CN320" s="18">
        <f t="shared" si="196"/>
        <v>50756625</v>
      </c>
      <c r="CP320" s="18">
        <f t="shared" si="197"/>
        <v>360936000</v>
      </c>
      <c r="CQ320" s="18">
        <f t="shared" si="198"/>
        <v>2</v>
      </c>
      <c r="CR320" s="18">
        <f t="shared" si="199"/>
        <v>360.94</v>
      </c>
      <c r="DH320" s="14">
        <v>315</v>
      </c>
      <c r="DI320" s="14">
        <f t="shared" si="200"/>
        <v>21874909</v>
      </c>
      <c r="DJ320" s="18">
        <f t="shared" si="201"/>
        <v>2</v>
      </c>
      <c r="DK320" s="18">
        <f t="shared" si="202"/>
        <v>21.87</v>
      </c>
    </row>
    <row r="321" spans="44:115" ht="16.5" x14ac:dyDescent="0.2">
      <c r="AR321" s="14">
        <v>316</v>
      </c>
      <c r="AS321" s="14">
        <f t="shared" si="181"/>
        <v>300</v>
      </c>
      <c r="AT321" s="18">
        <f t="shared" si="183"/>
        <v>633250</v>
      </c>
      <c r="AU321" s="18">
        <f t="shared" si="182"/>
        <v>320</v>
      </c>
      <c r="AV321" s="18">
        <f t="shared" si="184"/>
        <v>717250</v>
      </c>
      <c r="AW321" s="18">
        <f t="shared" si="185"/>
        <v>700450</v>
      </c>
      <c r="AX321" s="18">
        <f t="shared" si="186"/>
        <v>3025944000</v>
      </c>
      <c r="CA321" s="14">
        <v>316</v>
      </c>
      <c r="CB321" s="14">
        <f>节奏规划!J310</f>
        <v>3.1250000000000002E-3</v>
      </c>
      <c r="CC321" s="23">
        <v>1</v>
      </c>
      <c r="CD321" s="18">
        <f>INDEX($AX$6:$AX$1005,MATCH(金币产出!CA321,$AR$6:$AR$1005,1))</f>
        <v>3025944000</v>
      </c>
      <c r="CE321" s="18">
        <f t="shared" si="187"/>
        <v>12103776000</v>
      </c>
      <c r="CF321" s="18">
        <f t="shared" si="188"/>
        <v>13238505</v>
      </c>
      <c r="CG321" s="18">
        <f t="shared" si="189"/>
        <v>7564860</v>
      </c>
      <c r="CH321" s="18">
        <f t="shared" si="190"/>
        <v>9456075</v>
      </c>
      <c r="CI321" s="18">
        <f t="shared" si="191"/>
        <v>3782430</v>
      </c>
      <c r="CJ321" s="18">
        <f t="shared" si="192"/>
        <v>3782430</v>
      </c>
      <c r="CK321" s="18">
        <f t="shared" si="193"/>
        <v>5673645</v>
      </c>
      <c r="CL321" s="18">
        <f t="shared" si="194"/>
        <v>1891215</v>
      </c>
      <c r="CM321" s="18">
        <f t="shared" si="195"/>
        <v>5673645</v>
      </c>
      <c r="CN321" s="18">
        <f t="shared" si="196"/>
        <v>51062805</v>
      </c>
      <c r="CP321" s="18">
        <f t="shared" si="197"/>
        <v>363113280</v>
      </c>
      <c r="CQ321" s="18">
        <f t="shared" si="198"/>
        <v>2</v>
      </c>
      <c r="CR321" s="18">
        <f t="shared" si="199"/>
        <v>363.11</v>
      </c>
      <c r="DH321" s="14">
        <v>316</v>
      </c>
      <c r="DI321" s="14">
        <f t="shared" si="200"/>
        <v>22006865</v>
      </c>
      <c r="DJ321" s="18">
        <f t="shared" si="201"/>
        <v>2</v>
      </c>
      <c r="DK321" s="18">
        <f t="shared" si="202"/>
        <v>22.01</v>
      </c>
    </row>
    <row r="322" spans="44:115" ht="16.5" x14ac:dyDescent="0.2">
      <c r="AR322" s="14">
        <v>317</v>
      </c>
      <c r="AS322" s="14">
        <f t="shared" si="181"/>
        <v>300</v>
      </c>
      <c r="AT322" s="18">
        <f t="shared" si="183"/>
        <v>633250</v>
      </c>
      <c r="AU322" s="18">
        <f t="shared" si="182"/>
        <v>320</v>
      </c>
      <c r="AV322" s="18">
        <f t="shared" si="184"/>
        <v>717250</v>
      </c>
      <c r="AW322" s="18">
        <f t="shared" si="185"/>
        <v>704650</v>
      </c>
      <c r="AX322" s="18">
        <f t="shared" si="186"/>
        <v>3044088000</v>
      </c>
      <c r="CA322" s="14">
        <v>317</v>
      </c>
      <c r="CB322" s="14">
        <f>节奏规划!J311</f>
        <v>3.1250000000000002E-3</v>
      </c>
      <c r="CC322" s="23">
        <v>1</v>
      </c>
      <c r="CD322" s="18">
        <f>INDEX($AX$6:$AX$1005,MATCH(金币产出!CA322,$AR$6:$AR$1005,1))</f>
        <v>3044088000</v>
      </c>
      <c r="CE322" s="18">
        <f t="shared" si="187"/>
        <v>12176352000</v>
      </c>
      <c r="CF322" s="18">
        <f t="shared" si="188"/>
        <v>13317885</v>
      </c>
      <c r="CG322" s="18">
        <f t="shared" si="189"/>
        <v>7610220</v>
      </c>
      <c r="CH322" s="18">
        <f t="shared" si="190"/>
        <v>9512775</v>
      </c>
      <c r="CI322" s="18">
        <f t="shared" si="191"/>
        <v>3805110</v>
      </c>
      <c r="CJ322" s="18">
        <f t="shared" si="192"/>
        <v>3805110</v>
      </c>
      <c r="CK322" s="18">
        <f t="shared" si="193"/>
        <v>5707665</v>
      </c>
      <c r="CL322" s="18">
        <f t="shared" si="194"/>
        <v>1902555</v>
      </c>
      <c r="CM322" s="18">
        <f t="shared" si="195"/>
        <v>5707665</v>
      </c>
      <c r="CN322" s="18">
        <f t="shared" si="196"/>
        <v>51368985</v>
      </c>
      <c r="CP322" s="18">
        <f t="shared" si="197"/>
        <v>365290560</v>
      </c>
      <c r="CQ322" s="18">
        <f t="shared" si="198"/>
        <v>2</v>
      </c>
      <c r="CR322" s="18">
        <f t="shared" si="199"/>
        <v>365.29</v>
      </c>
      <c r="DH322" s="14">
        <v>317</v>
      </c>
      <c r="DI322" s="14">
        <f t="shared" si="200"/>
        <v>22138821</v>
      </c>
      <c r="DJ322" s="18">
        <f t="shared" si="201"/>
        <v>2</v>
      </c>
      <c r="DK322" s="18">
        <f t="shared" si="202"/>
        <v>22.14</v>
      </c>
    </row>
    <row r="323" spans="44:115" ht="16.5" x14ac:dyDescent="0.2">
      <c r="AR323" s="14">
        <v>318</v>
      </c>
      <c r="AS323" s="14">
        <f t="shared" si="181"/>
        <v>300</v>
      </c>
      <c r="AT323" s="18">
        <f t="shared" si="183"/>
        <v>633250</v>
      </c>
      <c r="AU323" s="18">
        <f t="shared" si="182"/>
        <v>320</v>
      </c>
      <c r="AV323" s="18">
        <f t="shared" si="184"/>
        <v>717250</v>
      </c>
      <c r="AW323" s="18">
        <f t="shared" si="185"/>
        <v>708850</v>
      </c>
      <c r="AX323" s="18">
        <f t="shared" si="186"/>
        <v>3062232000</v>
      </c>
      <c r="CA323" s="14">
        <v>318</v>
      </c>
      <c r="CB323" s="14">
        <f>节奏规划!J312</f>
        <v>3.1250000000000002E-3</v>
      </c>
      <c r="CC323" s="23">
        <v>1</v>
      </c>
      <c r="CD323" s="18">
        <f>INDEX($AX$6:$AX$1005,MATCH(金币产出!CA323,$AR$6:$AR$1005,1))</f>
        <v>3062232000</v>
      </c>
      <c r="CE323" s="18">
        <f t="shared" si="187"/>
        <v>12248928000</v>
      </c>
      <c r="CF323" s="18">
        <f t="shared" si="188"/>
        <v>13397265</v>
      </c>
      <c r="CG323" s="18">
        <f t="shared" si="189"/>
        <v>7655580</v>
      </c>
      <c r="CH323" s="18">
        <f t="shared" si="190"/>
        <v>9569475</v>
      </c>
      <c r="CI323" s="18">
        <f t="shared" si="191"/>
        <v>3827790</v>
      </c>
      <c r="CJ323" s="18">
        <f t="shared" si="192"/>
        <v>3827790</v>
      </c>
      <c r="CK323" s="18">
        <f t="shared" si="193"/>
        <v>5741685</v>
      </c>
      <c r="CL323" s="18">
        <f t="shared" si="194"/>
        <v>1913895</v>
      </c>
      <c r="CM323" s="18">
        <f t="shared" si="195"/>
        <v>5741685</v>
      </c>
      <c r="CN323" s="18">
        <f t="shared" si="196"/>
        <v>51675165</v>
      </c>
      <c r="CP323" s="18">
        <f t="shared" si="197"/>
        <v>367467840</v>
      </c>
      <c r="CQ323" s="18">
        <f t="shared" si="198"/>
        <v>2</v>
      </c>
      <c r="CR323" s="18">
        <f t="shared" si="199"/>
        <v>367.47</v>
      </c>
      <c r="DH323" s="14">
        <v>318</v>
      </c>
      <c r="DI323" s="14">
        <f t="shared" si="200"/>
        <v>22270778</v>
      </c>
      <c r="DJ323" s="18">
        <f t="shared" si="201"/>
        <v>2</v>
      </c>
      <c r="DK323" s="18">
        <f t="shared" si="202"/>
        <v>22.27</v>
      </c>
    </row>
    <row r="324" spans="44:115" ht="16.5" x14ac:dyDescent="0.2">
      <c r="AR324" s="14">
        <v>319</v>
      </c>
      <c r="AS324" s="14">
        <f t="shared" si="181"/>
        <v>300</v>
      </c>
      <c r="AT324" s="18">
        <f t="shared" si="183"/>
        <v>633250</v>
      </c>
      <c r="AU324" s="18">
        <f t="shared" si="182"/>
        <v>320</v>
      </c>
      <c r="AV324" s="18">
        <f t="shared" si="184"/>
        <v>717250</v>
      </c>
      <c r="AW324" s="18">
        <f t="shared" si="185"/>
        <v>713050</v>
      </c>
      <c r="AX324" s="18">
        <f t="shared" si="186"/>
        <v>3080376000</v>
      </c>
      <c r="CA324" s="14">
        <v>319</v>
      </c>
      <c r="CB324" s="14">
        <f>节奏规划!J313</f>
        <v>3.1250000000000002E-3</v>
      </c>
      <c r="CC324" s="23">
        <v>1</v>
      </c>
      <c r="CD324" s="18">
        <f>INDEX($AX$6:$AX$1005,MATCH(金币产出!CA324,$AR$6:$AR$1005,1))</f>
        <v>3080376000</v>
      </c>
      <c r="CE324" s="18">
        <f t="shared" si="187"/>
        <v>12321504000</v>
      </c>
      <c r="CF324" s="18">
        <f t="shared" si="188"/>
        <v>13476645</v>
      </c>
      <c r="CG324" s="18">
        <f t="shared" si="189"/>
        <v>7700940</v>
      </c>
      <c r="CH324" s="18">
        <f t="shared" si="190"/>
        <v>9626175</v>
      </c>
      <c r="CI324" s="18">
        <f t="shared" si="191"/>
        <v>3850470</v>
      </c>
      <c r="CJ324" s="18">
        <f t="shared" si="192"/>
        <v>3850470</v>
      </c>
      <c r="CK324" s="18">
        <f t="shared" si="193"/>
        <v>5775705</v>
      </c>
      <c r="CL324" s="18">
        <f t="shared" si="194"/>
        <v>1925235</v>
      </c>
      <c r="CM324" s="18">
        <f t="shared" si="195"/>
        <v>5775705</v>
      </c>
      <c r="CN324" s="18">
        <f t="shared" si="196"/>
        <v>51981345</v>
      </c>
      <c r="CP324" s="18">
        <f t="shared" si="197"/>
        <v>369645120</v>
      </c>
      <c r="CQ324" s="18">
        <f t="shared" si="198"/>
        <v>2</v>
      </c>
      <c r="CR324" s="18">
        <f t="shared" si="199"/>
        <v>369.65</v>
      </c>
      <c r="DH324" s="14">
        <v>319</v>
      </c>
      <c r="DI324" s="14">
        <f t="shared" si="200"/>
        <v>22402734</v>
      </c>
      <c r="DJ324" s="18">
        <f t="shared" si="201"/>
        <v>2</v>
      </c>
      <c r="DK324" s="18">
        <f t="shared" si="202"/>
        <v>22.4</v>
      </c>
    </row>
    <row r="325" spans="44:115" ht="16.5" x14ac:dyDescent="0.2">
      <c r="AR325" s="14">
        <v>320</v>
      </c>
      <c r="AS325" s="14">
        <f t="shared" si="181"/>
        <v>320</v>
      </c>
      <c r="AT325" s="18">
        <f t="shared" si="183"/>
        <v>717250</v>
      </c>
      <c r="AU325" s="18">
        <f t="shared" si="182"/>
        <v>340</v>
      </c>
      <c r="AV325" s="18">
        <f t="shared" si="184"/>
        <v>898799.99999999988</v>
      </c>
      <c r="AW325" s="18">
        <f t="shared" si="185"/>
        <v>717250</v>
      </c>
      <c r="AX325" s="18">
        <f t="shared" si="186"/>
        <v>3098520000</v>
      </c>
      <c r="CA325" s="14">
        <v>320</v>
      </c>
      <c r="CB325" s="14">
        <f>节奏规划!J314</f>
        <v>3.1250000000000002E-3</v>
      </c>
      <c r="CC325" s="23">
        <v>1</v>
      </c>
      <c r="CD325" s="18">
        <f>INDEX($AX$6:$AX$1005,MATCH(金币产出!CA325,$AR$6:$AR$1005,1))</f>
        <v>3098520000</v>
      </c>
      <c r="CE325" s="18">
        <f t="shared" si="187"/>
        <v>12394080000</v>
      </c>
      <c r="CF325" s="18">
        <f t="shared" si="188"/>
        <v>13556025</v>
      </c>
      <c r="CG325" s="18">
        <f t="shared" si="189"/>
        <v>7746300</v>
      </c>
      <c r="CH325" s="18">
        <f t="shared" si="190"/>
        <v>9682875</v>
      </c>
      <c r="CI325" s="18">
        <f t="shared" si="191"/>
        <v>3873150</v>
      </c>
      <c r="CJ325" s="18">
        <f t="shared" si="192"/>
        <v>3873150</v>
      </c>
      <c r="CK325" s="18">
        <f t="shared" si="193"/>
        <v>5809725</v>
      </c>
      <c r="CL325" s="18">
        <f t="shared" si="194"/>
        <v>1936575</v>
      </c>
      <c r="CM325" s="18">
        <f t="shared" si="195"/>
        <v>5809725</v>
      </c>
      <c r="CN325" s="18">
        <f t="shared" si="196"/>
        <v>52287525</v>
      </c>
      <c r="CP325" s="18">
        <f t="shared" si="197"/>
        <v>371822400</v>
      </c>
      <c r="CQ325" s="18">
        <f t="shared" si="198"/>
        <v>2</v>
      </c>
      <c r="CR325" s="18">
        <f t="shared" si="199"/>
        <v>371.82</v>
      </c>
      <c r="DH325" s="14">
        <v>320</v>
      </c>
      <c r="DI325" s="14">
        <f t="shared" si="200"/>
        <v>22534690</v>
      </c>
      <c r="DJ325" s="18">
        <f t="shared" si="201"/>
        <v>2</v>
      </c>
      <c r="DK325" s="18">
        <f t="shared" si="202"/>
        <v>22.53</v>
      </c>
    </row>
    <row r="326" spans="44:115" ht="16.5" x14ac:dyDescent="0.2">
      <c r="AR326" s="14">
        <v>321</v>
      </c>
      <c r="AS326" s="14">
        <f t="shared" ref="AS326:AS389" si="203">VLOOKUP(AR326,$A$7:$A$90,1)</f>
        <v>320</v>
      </c>
      <c r="AT326" s="18">
        <f t="shared" si="183"/>
        <v>717250</v>
      </c>
      <c r="AU326" s="18">
        <f t="shared" ref="AU326:AU389" si="204">INDEX($A$7:$A$90,MATCH(AR326,$A$7:$A$90,1)+1)</f>
        <v>340</v>
      </c>
      <c r="AV326" s="18">
        <f t="shared" si="184"/>
        <v>898799.99999999988</v>
      </c>
      <c r="AW326" s="18">
        <f t="shared" si="185"/>
        <v>726327.5</v>
      </c>
      <c r="AX326" s="18">
        <f t="shared" si="186"/>
        <v>3137734800</v>
      </c>
      <c r="CA326" s="14">
        <v>321</v>
      </c>
      <c r="CB326" s="14">
        <f>节奏规划!J315</f>
        <v>3.1250000000000002E-3</v>
      </c>
      <c r="CC326" s="23">
        <v>1</v>
      </c>
      <c r="CD326" s="18">
        <f>INDEX($AX$6:$AX$1005,MATCH(金币产出!CA326,$AR$6:$AR$1005,1))</f>
        <v>3137734800</v>
      </c>
      <c r="CE326" s="18">
        <f t="shared" si="187"/>
        <v>12550939000</v>
      </c>
      <c r="CF326" s="18">
        <f t="shared" si="188"/>
        <v>13727590</v>
      </c>
      <c r="CG326" s="18">
        <f t="shared" si="189"/>
        <v>7844337</v>
      </c>
      <c r="CH326" s="18">
        <f t="shared" si="190"/>
        <v>9805421</v>
      </c>
      <c r="CI326" s="18">
        <f t="shared" si="191"/>
        <v>3922168</v>
      </c>
      <c r="CJ326" s="18">
        <f t="shared" si="192"/>
        <v>3922168</v>
      </c>
      <c r="CK326" s="18">
        <f t="shared" si="193"/>
        <v>5883253</v>
      </c>
      <c r="CL326" s="18">
        <f t="shared" si="194"/>
        <v>1961084</v>
      </c>
      <c r="CM326" s="18">
        <f t="shared" si="195"/>
        <v>5883253</v>
      </c>
      <c r="CN326" s="18">
        <f t="shared" si="196"/>
        <v>52949274</v>
      </c>
      <c r="CP326" s="18">
        <f t="shared" si="197"/>
        <v>376528192</v>
      </c>
      <c r="CQ326" s="18">
        <f t="shared" si="198"/>
        <v>2</v>
      </c>
      <c r="CR326" s="18">
        <f t="shared" si="199"/>
        <v>376.53</v>
      </c>
      <c r="DH326" s="14">
        <v>321</v>
      </c>
      <c r="DI326" s="14">
        <f t="shared" si="200"/>
        <v>22819889</v>
      </c>
      <c r="DJ326" s="18">
        <f t="shared" si="201"/>
        <v>2</v>
      </c>
      <c r="DK326" s="18">
        <f t="shared" si="202"/>
        <v>22.82</v>
      </c>
    </row>
    <row r="327" spans="44:115" ht="16.5" x14ac:dyDescent="0.2">
      <c r="AR327" s="14">
        <v>322</v>
      </c>
      <c r="AS327" s="14">
        <f t="shared" si="203"/>
        <v>320</v>
      </c>
      <c r="AT327" s="18">
        <f t="shared" ref="AT327:AT390" si="205">VLOOKUP(AS327,$A$7:$AJ$90,28)</f>
        <v>717250</v>
      </c>
      <c r="AU327" s="18">
        <f t="shared" si="204"/>
        <v>340</v>
      </c>
      <c r="AV327" s="18">
        <f t="shared" ref="AV327:AV390" si="206">VLOOKUP(AU327,$A$7:$AJ$90,28)</f>
        <v>898799.99999999988</v>
      </c>
      <c r="AW327" s="18">
        <f t="shared" ref="AW327:AW390" si="207">(AT327*(AU327-AR327)+AV327*(AR327-AS327))/(AU327-AS327)</f>
        <v>735405</v>
      </c>
      <c r="AX327" s="18">
        <f t="shared" ref="AX327:AX390" si="208">AW327*AX$4</f>
        <v>3176949600</v>
      </c>
      <c r="CA327" s="14">
        <v>322</v>
      </c>
      <c r="CB327" s="14">
        <f>节奏规划!J316</f>
        <v>3.1250000000000002E-3</v>
      </c>
      <c r="CC327" s="23">
        <v>1</v>
      </c>
      <c r="CD327" s="18">
        <f>INDEX($AX$6:$AX$1005,MATCH(金币产出!CA327,$AR$6:$AR$1005,1))</f>
        <v>3176949600</v>
      </c>
      <c r="CE327" s="18">
        <f t="shared" ref="CE327:CE390" si="209">INT(CD327/$BB$4*$BA$4/500)*500</f>
        <v>12707798000</v>
      </c>
      <c r="CF327" s="18">
        <f t="shared" ref="CF327:CF390" si="210">ROUND($CE327*BB$4*$CB327,0)</f>
        <v>13899154</v>
      </c>
      <c r="CG327" s="18">
        <f t="shared" ref="CG327:CG390" si="211">ROUND($CE327*BC$4*$CB327,0)</f>
        <v>7942374</v>
      </c>
      <c r="CH327" s="18">
        <f t="shared" ref="CH327:CH390" si="212">ROUND($CE327*BD$4*$CB327,0)</f>
        <v>9927967</v>
      </c>
      <c r="CI327" s="18">
        <f t="shared" ref="CI327:CI390" si="213">ROUND($CE327*BE$4*$CB327,0)</f>
        <v>3971187</v>
      </c>
      <c r="CJ327" s="18">
        <f t="shared" ref="CJ327:CJ390" si="214">ROUND($CE327*BF$4*$CB327,0)</f>
        <v>3971187</v>
      </c>
      <c r="CK327" s="18">
        <f t="shared" ref="CK327:CK390" si="215">ROUND($CE327*BG$4*$CB327,0)</f>
        <v>5956780</v>
      </c>
      <c r="CL327" s="18">
        <f t="shared" ref="CL327:CL390" si="216">ROUND($CE327*BH$4*$CB327,0)</f>
        <v>1985593</v>
      </c>
      <c r="CM327" s="18">
        <f t="shared" ref="CM327:CM390" si="217">ROUND($CE327*BI$4*$CB327,0)</f>
        <v>5956780</v>
      </c>
      <c r="CN327" s="18">
        <f t="shared" ref="CN327:CN390" si="218">SUMIF($CF$3:$CM$3,"&lt;="&amp;CA327,CF327:CM327)</f>
        <v>53611022</v>
      </c>
      <c r="CP327" s="18">
        <f t="shared" ref="CP327:CP390" si="219">INT(CM327/CB327/CP$3)</f>
        <v>381233920</v>
      </c>
      <c r="CQ327" s="18">
        <f t="shared" ref="CQ327:CQ390" si="220">INT(LOG(CP327/10,1000))</f>
        <v>2</v>
      </c>
      <c r="CR327" s="18">
        <f t="shared" ref="CR327:CR390" si="221">ROUND(CP327/1000^CQ327,2)</f>
        <v>381.23</v>
      </c>
      <c r="DH327" s="14">
        <v>322</v>
      </c>
      <c r="DI327" s="14">
        <f t="shared" ref="DI327:DI390" si="222">INT(CG327/CB327*$DC$3)</f>
        <v>23105088</v>
      </c>
      <c r="DJ327" s="18">
        <f t="shared" ref="DJ327:DJ390" si="223">INT(LOG(DI327/10,1000))</f>
        <v>2</v>
      </c>
      <c r="DK327" s="18">
        <f t="shared" ref="DK327:DK390" si="224">ROUND(DI327/1000^DJ327,2)</f>
        <v>23.11</v>
      </c>
    </row>
    <row r="328" spans="44:115" ht="16.5" x14ac:dyDescent="0.2">
      <c r="AR328" s="14">
        <v>323</v>
      </c>
      <c r="AS328" s="14">
        <f t="shared" si="203"/>
        <v>320</v>
      </c>
      <c r="AT328" s="18">
        <f t="shared" si="205"/>
        <v>717250</v>
      </c>
      <c r="AU328" s="18">
        <f t="shared" si="204"/>
        <v>340</v>
      </c>
      <c r="AV328" s="18">
        <f t="shared" si="206"/>
        <v>898799.99999999988</v>
      </c>
      <c r="AW328" s="18">
        <f t="shared" si="207"/>
        <v>744482.5</v>
      </c>
      <c r="AX328" s="18">
        <f t="shared" si="208"/>
        <v>3216164400</v>
      </c>
      <c r="CA328" s="14">
        <v>323</v>
      </c>
      <c r="CB328" s="14">
        <f>节奏规划!J317</f>
        <v>3.1250000000000002E-3</v>
      </c>
      <c r="CC328" s="23">
        <v>1</v>
      </c>
      <c r="CD328" s="18">
        <f>INDEX($AX$6:$AX$1005,MATCH(金币产出!CA328,$AR$6:$AR$1005,1))</f>
        <v>3216164400</v>
      </c>
      <c r="CE328" s="18">
        <f t="shared" si="209"/>
        <v>12864657500</v>
      </c>
      <c r="CF328" s="18">
        <f t="shared" si="210"/>
        <v>14070719</v>
      </c>
      <c r="CG328" s="18">
        <f t="shared" si="211"/>
        <v>8040411</v>
      </c>
      <c r="CH328" s="18">
        <f t="shared" si="212"/>
        <v>10050514</v>
      </c>
      <c r="CI328" s="18">
        <f t="shared" si="213"/>
        <v>4020205</v>
      </c>
      <c r="CJ328" s="18">
        <f t="shared" si="214"/>
        <v>4020205</v>
      </c>
      <c r="CK328" s="18">
        <f t="shared" si="215"/>
        <v>6030308</v>
      </c>
      <c r="CL328" s="18">
        <f t="shared" si="216"/>
        <v>2010103</v>
      </c>
      <c r="CM328" s="18">
        <f t="shared" si="217"/>
        <v>6030308</v>
      </c>
      <c r="CN328" s="18">
        <f t="shared" si="218"/>
        <v>54272773</v>
      </c>
      <c r="CP328" s="18">
        <f t="shared" si="219"/>
        <v>385939712</v>
      </c>
      <c r="CQ328" s="18">
        <f t="shared" si="220"/>
        <v>2</v>
      </c>
      <c r="CR328" s="18">
        <f t="shared" si="221"/>
        <v>385.94</v>
      </c>
      <c r="DH328" s="14">
        <v>323</v>
      </c>
      <c r="DI328" s="14">
        <f t="shared" si="222"/>
        <v>23390286</v>
      </c>
      <c r="DJ328" s="18">
        <f t="shared" si="223"/>
        <v>2</v>
      </c>
      <c r="DK328" s="18">
        <f t="shared" si="224"/>
        <v>23.39</v>
      </c>
    </row>
    <row r="329" spans="44:115" ht="16.5" x14ac:dyDescent="0.2">
      <c r="AR329" s="14">
        <v>324</v>
      </c>
      <c r="AS329" s="14">
        <f t="shared" si="203"/>
        <v>320</v>
      </c>
      <c r="AT329" s="18">
        <f t="shared" si="205"/>
        <v>717250</v>
      </c>
      <c r="AU329" s="18">
        <f t="shared" si="204"/>
        <v>340</v>
      </c>
      <c r="AV329" s="18">
        <f t="shared" si="206"/>
        <v>898799.99999999988</v>
      </c>
      <c r="AW329" s="18">
        <f t="shared" si="207"/>
        <v>753560</v>
      </c>
      <c r="AX329" s="18">
        <f t="shared" si="208"/>
        <v>3255379200</v>
      </c>
      <c r="CA329" s="14">
        <v>324</v>
      </c>
      <c r="CB329" s="14">
        <f>节奏规划!J318</f>
        <v>3.1250000000000002E-3</v>
      </c>
      <c r="CC329" s="23">
        <v>1</v>
      </c>
      <c r="CD329" s="18">
        <f>INDEX($AX$6:$AX$1005,MATCH(金币产出!CA329,$AR$6:$AR$1005,1))</f>
        <v>3255379200</v>
      </c>
      <c r="CE329" s="18">
        <f t="shared" si="209"/>
        <v>13021516500</v>
      </c>
      <c r="CF329" s="18">
        <f t="shared" si="210"/>
        <v>14242284</v>
      </c>
      <c r="CG329" s="18">
        <f t="shared" si="211"/>
        <v>8138448</v>
      </c>
      <c r="CH329" s="18">
        <f t="shared" si="212"/>
        <v>10173060</v>
      </c>
      <c r="CI329" s="18">
        <f t="shared" si="213"/>
        <v>4069224</v>
      </c>
      <c r="CJ329" s="18">
        <f t="shared" si="214"/>
        <v>4069224</v>
      </c>
      <c r="CK329" s="18">
        <f t="shared" si="215"/>
        <v>6103836</v>
      </c>
      <c r="CL329" s="18">
        <f t="shared" si="216"/>
        <v>2034612</v>
      </c>
      <c r="CM329" s="18">
        <f t="shared" si="217"/>
        <v>6103836</v>
      </c>
      <c r="CN329" s="18">
        <f t="shared" si="218"/>
        <v>54934524</v>
      </c>
      <c r="CP329" s="18">
        <f t="shared" si="219"/>
        <v>390645504</v>
      </c>
      <c r="CQ329" s="18">
        <f t="shared" si="220"/>
        <v>2</v>
      </c>
      <c r="CR329" s="18">
        <f t="shared" si="221"/>
        <v>390.65</v>
      </c>
      <c r="DH329" s="14">
        <v>324</v>
      </c>
      <c r="DI329" s="14">
        <f t="shared" si="222"/>
        <v>23675485</v>
      </c>
      <c r="DJ329" s="18">
        <f t="shared" si="223"/>
        <v>2</v>
      </c>
      <c r="DK329" s="18">
        <f t="shared" si="224"/>
        <v>23.68</v>
      </c>
    </row>
    <row r="330" spans="44:115" ht="16.5" x14ac:dyDescent="0.2">
      <c r="AR330" s="14">
        <v>325</v>
      </c>
      <c r="AS330" s="14">
        <f t="shared" si="203"/>
        <v>320</v>
      </c>
      <c r="AT330" s="18">
        <f t="shared" si="205"/>
        <v>717250</v>
      </c>
      <c r="AU330" s="18">
        <f t="shared" si="204"/>
        <v>340</v>
      </c>
      <c r="AV330" s="18">
        <f t="shared" si="206"/>
        <v>898799.99999999988</v>
      </c>
      <c r="AW330" s="18">
        <f t="shared" si="207"/>
        <v>762637.5</v>
      </c>
      <c r="AX330" s="18">
        <f t="shared" si="208"/>
        <v>3294594000</v>
      </c>
      <c r="CA330" s="14">
        <v>325</v>
      </c>
      <c r="CB330" s="14">
        <f>节奏规划!J319</f>
        <v>3.1250000000000002E-3</v>
      </c>
      <c r="CC330" s="23">
        <v>1</v>
      </c>
      <c r="CD330" s="18">
        <f>INDEX($AX$6:$AX$1005,MATCH(金币产出!CA330,$AR$6:$AR$1005,1))</f>
        <v>3294594000</v>
      </c>
      <c r="CE330" s="18">
        <f t="shared" si="209"/>
        <v>13178376000</v>
      </c>
      <c r="CF330" s="18">
        <f t="shared" si="210"/>
        <v>14413849</v>
      </c>
      <c r="CG330" s="18">
        <f t="shared" si="211"/>
        <v>8236485</v>
      </c>
      <c r="CH330" s="18">
        <f t="shared" si="212"/>
        <v>10295606</v>
      </c>
      <c r="CI330" s="18">
        <f t="shared" si="213"/>
        <v>4118243</v>
      </c>
      <c r="CJ330" s="18">
        <f t="shared" si="214"/>
        <v>4118243</v>
      </c>
      <c r="CK330" s="18">
        <f t="shared" si="215"/>
        <v>6177364</v>
      </c>
      <c r="CL330" s="18">
        <f t="shared" si="216"/>
        <v>2059121</v>
      </c>
      <c r="CM330" s="18">
        <f t="shared" si="217"/>
        <v>6177364</v>
      </c>
      <c r="CN330" s="18">
        <f t="shared" si="218"/>
        <v>55596275</v>
      </c>
      <c r="CP330" s="18">
        <f t="shared" si="219"/>
        <v>395351296</v>
      </c>
      <c r="CQ330" s="18">
        <f t="shared" si="220"/>
        <v>2</v>
      </c>
      <c r="CR330" s="18">
        <f t="shared" si="221"/>
        <v>395.35</v>
      </c>
      <c r="DH330" s="14">
        <v>325</v>
      </c>
      <c r="DI330" s="14">
        <f t="shared" si="222"/>
        <v>23960683</v>
      </c>
      <c r="DJ330" s="18">
        <f t="shared" si="223"/>
        <v>2</v>
      </c>
      <c r="DK330" s="18">
        <f t="shared" si="224"/>
        <v>23.96</v>
      </c>
    </row>
    <row r="331" spans="44:115" ht="16.5" x14ac:dyDescent="0.2">
      <c r="AR331" s="14">
        <v>326</v>
      </c>
      <c r="AS331" s="14">
        <f t="shared" si="203"/>
        <v>320</v>
      </c>
      <c r="AT331" s="18">
        <f t="shared" si="205"/>
        <v>717250</v>
      </c>
      <c r="AU331" s="18">
        <f t="shared" si="204"/>
        <v>340</v>
      </c>
      <c r="AV331" s="18">
        <f t="shared" si="206"/>
        <v>898799.99999999988</v>
      </c>
      <c r="AW331" s="18">
        <f t="shared" si="207"/>
        <v>771715</v>
      </c>
      <c r="AX331" s="18">
        <f t="shared" si="208"/>
        <v>3333808800</v>
      </c>
      <c r="CA331" s="14">
        <v>326</v>
      </c>
      <c r="CB331" s="14">
        <f>节奏规划!J320</f>
        <v>3.1250000000000002E-3</v>
      </c>
      <c r="CC331" s="23">
        <v>1</v>
      </c>
      <c r="CD331" s="18">
        <f>INDEX($AX$6:$AX$1005,MATCH(金币产出!CA331,$AR$6:$AR$1005,1))</f>
        <v>3333808800</v>
      </c>
      <c r="CE331" s="18">
        <f t="shared" si="209"/>
        <v>13335235000</v>
      </c>
      <c r="CF331" s="18">
        <f t="shared" si="210"/>
        <v>14585413</v>
      </c>
      <c r="CG331" s="18">
        <f t="shared" si="211"/>
        <v>8334522</v>
      </c>
      <c r="CH331" s="18">
        <f t="shared" si="212"/>
        <v>10418152</v>
      </c>
      <c r="CI331" s="18">
        <f t="shared" si="213"/>
        <v>4167261</v>
      </c>
      <c r="CJ331" s="18">
        <f t="shared" si="214"/>
        <v>4167261</v>
      </c>
      <c r="CK331" s="18">
        <f t="shared" si="215"/>
        <v>6250891</v>
      </c>
      <c r="CL331" s="18">
        <f t="shared" si="216"/>
        <v>2083630</v>
      </c>
      <c r="CM331" s="18">
        <f t="shared" si="217"/>
        <v>6250891</v>
      </c>
      <c r="CN331" s="18">
        <f t="shared" si="218"/>
        <v>56258021</v>
      </c>
      <c r="CP331" s="18">
        <f t="shared" si="219"/>
        <v>400057024</v>
      </c>
      <c r="CQ331" s="18">
        <f t="shared" si="220"/>
        <v>2</v>
      </c>
      <c r="CR331" s="18">
        <f t="shared" si="221"/>
        <v>400.06</v>
      </c>
      <c r="DH331" s="14">
        <v>326</v>
      </c>
      <c r="DI331" s="14">
        <f t="shared" si="222"/>
        <v>24245882</v>
      </c>
      <c r="DJ331" s="18">
        <f t="shared" si="223"/>
        <v>2</v>
      </c>
      <c r="DK331" s="18">
        <f t="shared" si="224"/>
        <v>24.25</v>
      </c>
    </row>
    <row r="332" spans="44:115" ht="16.5" x14ac:dyDescent="0.2">
      <c r="AR332" s="14">
        <v>327</v>
      </c>
      <c r="AS332" s="14">
        <f t="shared" si="203"/>
        <v>320</v>
      </c>
      <c r="AT332" s="18">
        <f t="shared" si="205"/>
        <v>717250</v>
      </c>
      <c r="AU332" s="18">
        <f t="shared" si="204"/>
        <v>340</v>
      </c>
      <c r="AV332" s="18">
        <f t="shared" si="206"/>
        <v>898799.99999999988</v>
      </c>
      <c r="AW332" s="18">
        <f t="shared" si="207"/>
        <v>780792.5</v>
      </c>
      <c r="AX332" s="18">
        <f t="shared" si="208"/>
        <v>3373023600</v>
      </c>
      <c r="CA332" s="14">
        <v>327</v>
      </c>
      <c r="CB332" s="14">
        <f>节奏规划!J321</f>
        <v>3.1250000000000002E-3</v>
      </c>
      <c r="CC332" s="23">
        <v>1</v>
      </c>
      <c r="CD332" s="18">
        <f>INDEX($AX$6:$AX$1005,MATCH(金币产出!CA332,$AR$6:$AR$1005,1))</f>
        <v>3373023600</v>
      </c>
      <c r="CE332" s="18">
        <f t="shared" si="209"/>
        <v>13492094000</v>
      </c>
      <c r="CF332" s="18">
        <f t="shared" si="210"/>
        <v>14756978</v>
      </c>
      <c r="CG332" s="18">
        <f t="shared" si="211"/>
        <v>8432559</v>
      </c>
      <c r="CH332" s="18">
        <f t="shared" si="212"/>
        <v>10540698</v>
      </c>
      <c r="CI332" s="18">
        <f t="shared" si="213"/>
        <v>4216279</v>
      </c>
      <c r="CJ332" s="18">
        <f t="shared" si="214"/>
        <v>4216279</v>
      </c>
      <c r="CK332" s="18">
        <f t="shared" si="215"/>
        <v>6324419</v>
      </c>
      <c r="CL332" s="18">
        <f t="shared" si="216"/>
        <v>2108140</v>
      </c>
      <c r="CM332" s="18">
        <f t="shared" si="217"/>
        <v>6324419</v>
      </c>
      <c r="CN332" s="18">
        <f t="shared" si="218"/>
        <v>56919771</v>
      </c>
      <c r="CP332" s="18">
        <f t="shared" si="219"/>
        <v>404762816</v>
      </c>
      <c r="CQ332" s="18">
        <f t="shared" si="220"/>
        <v>2</v>
      </c>
      <c r="CR332" s="18">
        <f t="shared" si="221"/>
        <v>404.76</v>
      </c>
      <c r="DH332" s="14">
        <v>327</v>
      </c>
      <c r="DI332" s="14">
        <f t="shared" si="222"/>
        <v>24531080</v>
      </c>
      <c r="DJ332" s="18">
        <f t="shared" si="223"/>
        <v>2</v>
      </c>
      <c r="DK332" s="18">
        <f t="shared" si="224"/>
        <v>24.53</v>
      </c>
    </row>
    <row r="333" spans="44:115" ht="16.5" x14ac:dyDescent="0.2">
      <c r="AR333" s="14">
        <v>328</v>
      </c>
      <c r="AS333" s="14">
        <f t="shared" si="203"/>
        <v>320</v>
      </c>
      <c r="AT333" s="18">
        <f t="shared" si="205"/>
        <v>717250</v>
      </c>
      <c r="AU333" s="18">
        <f t="shared" si="204"/>
        <v>340</v>
      </c>
      <c r="AV333" s="18">
        <f t="shared" si="206"/>
        <v>898799.99999999988</v>
      </c>
      <c r="AW333" s="18">
        <f t="shared" si="207"/>
        <v>789870</v>
      </c>
      <c r="AX333" s="18">
        <f t="shared" si="208"/>
        <v>3412238400</v>
      </c>
      <c r="CA333" s="14">
        <v>328</v>
      </c>
      <c r="CB333" s="14">
        <f>节奏规划!J322</f>
        <v>3.1250000000000002E-3</v>
      </c>
      <c r="CC333" s="23">
        <v>1</v>
      </c>
      <c r="CD333" s="18">
        <f>INDEX($AX$6:$AX$1005,MATCH(金币产出!CA333,$AR$6:$AR$1005,1))</f>
        <v>3412238400</v>
      </c>
      <c r="CE333" s="18">
        <f t="shared" si="209"/>
        <v>13648953500</v>
      </c>
      <c r="CF333" s="18">
        <f t="shared" si="210"/>
        <v>14928543</v>
      </c>
      <c r="CG333" s="18">
        <f t="shared" si="211"/>
        <v>8530596</v>
      </c>
      <c r="CH333" s="18">
        <f t="shared" si="212"/>
        <v>10663245</v>
      </c>
      <c r="CI333" s="18">
        <f t="shared" si="213"/>
        <v>4265298</v>
      </c>
      <c r="CJ333" s="18">
        <f t="shared" si="214"/>
        <v>4265298</v>
      </c>
      <c r="CK333" s="18">
        <f t="shared" si="215"/>
        <v>6397947</v>
      </c>
      <c r="CL333" s="18">
        <f t="shared" si="216"/>
        <v>2132649</v>
      </c>
      <c r="CM333" s="18">
        <f t="shared" si="217"/>
        <v>6397947</v>
      </c>
      <c r="CN333" s="18">
        <f t="shared" si="218"/>
        <v>57581523</v>
      </c>
      <c r="CP333" s="18">
        <f t="shared" si="219"/>
        <v>409468608</v>
      </c>
      <c r="CQ333" s="18">
        <f t="shared" si="220"/>
        <v>2</v>
      </c>
      <c r="CR333" s="18">
        <f t="shared" si="221"/>
        <v>409.47</v>
      </c>
      <c r="DH333" s="14">
        <v>328</v>
      </c>
      <c r="DI333" s="14">
        <f t="shared" si="222"/>
        <v>24816279</v>
      </c>
      <c r="DJ333" s="18">
        <f t="shared" si="223"/>
        <v>2</v>
      </c>
      <c r="DK333" s="18">
        <f t="shared" si="224"/>
        <v>24.82</v>
      </c>
    </row>
    <row r="334" spans="44:115" ht="16.5" x14ac:dyDescent="0.2">
      <c r="AR334" s="14">
        <v>329</v>
      </c>
      <c r="AS334" s="14">
        <f t="shared" si="203"/>
        <v>320</v>
      </c>
      <c r="AT334" s="18">
        <f t="shared" si="205"/>
        <v>717250</v>
      </c>
      <c r="AU334" s="18">
        <f t="shared" si="204"/>
        <v>340</v>
      </c>
      <c r="AV334" s="18">
        <f t="shared" si="206"/>
        <v>898799.99999999988</v>
      </c>
      <c r="AW334" s="18">
        <f t="shared" si="207"/>
        <v>798947.5</v>
      </c>
      <c r="AX334" s="18">
        <f t="shared" si="208"/>
        <v>3451453200</v>
      </c>
      <c r="CA334" s="14">
        <v>329</v>
      </c>
      <c r="CB334" s="14">
        <f>节奏规划!J323</f>
        <v>3.1250000000000002E-3</v>
      </c>
      <c r="CC334" s="23">
        <v>1</v>
      </c>
      <c r="CD334" s="18">
        <f>INDEX($AX$6:$AX$1005,MATCH(金币产出!CA334,$AR$6:$AR$1005,1))</f>
        <v>3451453200</v>
      </c>
      <c r="CE334" s="18">
        <f t="shared" si="209"/>
        <v>13805812500</v>
      </c>
      <c r="CF334" s="18">
        <f t="shared" si="210"/>
        <v>15100107</v>
      </c>
      <c r="CG334" s="18">
        <f t="shared" si="211"/>
        <v>8628633</v>
      </c>
      <c r="CH334" s="18">
        <f t="shared" si="212"/>
        <v>10785791</v>
      </c>
      <c r="CI334" s="18">
        <f t="shared" si="213"/>
        <v>4314316</v>
      </c>
      <c r="CJ334" s="18">
        <f t="shared" si="214"/>
        <v>4314316</v>
      </c>
      <c r="CK334" s="18">
        <f t="shared" si="215"/>
        <v>6471475</v>
      </c>
      <c r="CL334" s="18">
        <f t="shared" si="216"/>
        <v>2157158</v>
      </c>
      <c r="CM334" s="18">
        <f t="shared" si="217"/>
        <v>6471475</v>
      </c>
      <c r="CN334" s="18">
        <f t="shared" si="218"/>
        <v>58243271</v>
      </c>
      <c r="CP334" s="18">
        <f t="shared" si="219"/>
        <v>414174400</v>
      </c>
      <c r="CQ334" s="18">
        <f t="shared" si="220"/>
        <v>2</v>
      </c>
      <c r="CR334" s="18">
        <f t="shared" si="221"/>
        <v>414.17</v>
      </c>
      <c r="DH334" s="14">
        <v>329</v>
      </c>
      <c r="DI334" s="14">
        <f t="shared" si="222"/>
        <v>25101477</v>
      </c>
      <c r="DJ334" s="18">
        <f t="shared" si="223"/>
        <v>2</v>
      </c>
      <c r="DK334" s="18">
        <f t="shared" si="224"/>
        <v>25.1</v>
      </c>
    </row>
    <row r="335" spans="44:115" ht="16.5" x14ac:dyDescent="0.2">
      <c r="AR335" s="14">
        <v>330</v>
      </c>
      <c r="AS335" s="14">
        <f t="shared" si="203"/>
        <v>320</v>
      </c>
      <c r="AT335" s="18">
        <f t="shared" si="205"/>
        <v>717250</v>
      </c>
      <c r="AU335" s="18">
        <f t="shared" si="204"/>
        <v>340</v>
      </c>
      <c r="AV335" s="18">
        <f t="shared" si="206"/>
        <v>898799.99999999988</v>
      </c>
      <c r="AW335" s="18">
        <f t="shared" si="207"/>
        <v>808024.99999999988</v>
      </c>
      <c r="AX335" s="18">
        <f t="shared" si="208"/>
        <v>3490667999.9999995</v>
      </c>
      <c r="CA335" s="14">
        <v>330</v>
      </c>
      <c r="CB335" s="14">
        <f>节奏规划!J324</f>
        <v>2.7777777777777779E-3</v>
      </c>
      <c r="CC335" s="23">
        <v>1</v>
      </c>
      <c r="CD335" s="18">
        <f>INDEX($AX$6:$AX$1005,MATCH(金币产出!CA335,$AR$6:$AR$1005,1))</f>
        <v>3490667999.9999995</v>
      </c>
      <c r="CE335" s="18">
        <f t="shared" si="209"/>
        <v>13962672000</v>
      </c>
      <c r="CF335" s="18">
        <f t="shared" si="210"/>
        <v>13574820</v>
      </c>
      <c r="CG335" s="18">
        <f t="shared" si="211"/>
        <v>7757040</v>
      </c>
      <c r="CH335" s="18">
        <f t="shared" si="212"/>
        <v>9696300</v>
      </c>
      <c r="CI335" s="18">
        <f t="shared" si="213"/>
        <v>3878520</v>
      </c>
      <c r="CJ335" s="18">
        <f t="shared" si="214"/>
        <v>3878520</v>
      </c>
      <c r="CK335" s="18">
        <f t="shared" si="215"/>
        <v>5817780</v>
      </c>
      <c r="CL335" s="18">
        <f t="shared" si="216"/>
        <v>1939260</v>
      </c>
      <c r="CM335" s="18">
        <f t="shared" si="217"/>
        <v>5817780</v>
      </c>
      <c r="CN335" s="18">
        <f t="shared" si="218"/>
        <v>52360020</v>
      </c>
      <c r="CP335" s="18">
        <f t="shared" si="219"/>
        <v>418880160</v>
      </c>
      <c r="CQ335" s="18">
        <f t="shared" si="220"/>
        <v>2</v>
      </c>
      <c r="CR335" s="18">
        <f t="shared" si="221"/>
        <v>418.88</v>
      </c>
      <c r="DH335" s="14">
        <v>330</v>
      </c>
      <c r="DI335" s="14">
        <f t="shared" si="222"/>
        <v>25386676</v>
      </c>
      <c r="DJ335" s="18">
        <f t="shared" si="223"/>
        <v>2</v>
      </c>
      <c r="DK335" s="18">
        <f t="shared" si="224"/>
        <v>25.39</v>
      </c>
    </row>
    <row r="336" spans="44:115" ht="16.5" x14ac:dyDescent="0.2">
      <c r="AR336" s="14">
        <v>331</v>
      </c>
      <c r="AS336" s="14">
        <f t="shared" si="203"/>
        <v>320</v>
      </c>
      <c r="AT336" s="18">
        <f t="shared" si="205"/>
        <v>717250</v>
      </c>
      <c r="AU336" s="18">
        <f t="shared" si="204"/>
        <v>340</v>
      </c>
      <c r="AV336" s="18">
        <f t="shared" si="206"/>
        <v>898799.99999999988</v>
      </c>
      <c r="AW336" s="18">
        <f t="shared" si="207"/>
        <v>817102.49999999988</v>
      </c>
      <c r="AX336" s="18">
        <f t="shared" si="208"/>
        <v>3529882799.9999995</v>
      </c>
      <c r="CA336" s="14">
        <v>331</v>
      </c>
      <c r="CB336" s="14">
        <f>节奏规划!J325</f>
        <v>2.7777777777777779E-3</v>
      </c>
      <c r="CC336" s="23">
        <v>1</v>
      </c>
      <c r="CD336" s="18">
        <f>INDEX($AX$6:$AX$1005,MATCH(金币产出!CA336,$AR$6:$AR$1005,1))</f>
        <v>3529882799.9999995</v>
      </c>
      <c r="CE336" s="18">
        <f t="shared" si="209"/>
        <v>14119531000</v>
      </c>
      <c r="CF336" s="18">
        <f t="shared" si="210"/>
        <v>13727322</v>
      </c>
      <c r="CG336" s="18">
        <f t="shared" si="211"/>
        <v>7844184</v>
      </c>
      <c r="CH336" s="18">
        <f t="shared" si="212"/>
        <v>9805230</v>
      </c>
      <c r="CI336" s="18">
        <f t="shared" si="213"/>
        <v>3922092</v>
      </c>
      <c r="CJ336" s="18">
        <f t="shared" si="214"/>
        <v>3922092</v>
      </c>
      <c r="CK336" s="18">
        <f t="shared" si="215"/>
        <v>5883138</v>
      </c>
      <c r="CL336" s="18">
        <f t="shared" si="216"/>
        <v>1961046</v>
      </c>
      <c r="CM336" s="18">
        <f t="shared" si="217"/>
        <v>5883138</v>
      </c>
      <c r="CN336" s="18">
        <f t="shared" si="218"/>
        <v>52948242</v>
      </c>
      <c r="CP336" s="18">
        <f t="shared" si="219"/>
        <v>423585936</v>
      </c>
      <c r="CQ336" s="18">
        <f t="shared" si="220"/>
        <v>2</v>
      </c>
      <c r="CR336" s="18">
        <f t="shared" si="221"/>
        <v>423.59</v>
      </c>
      <c r="DH336" s="14">
        <v>331</v>
      </c>
      <c r="DI336" s="14">
        <f t="shared" si="222"/>
        <v>25671874</v>
      </c>
      <c r="DJ336" s="18">
        <f t="shared" si="223"/>
        <v>2</v>
      </c>
      <c r="DK336" s="18">
        <f t="shared" si="224"/>
        <v>25.67</v>
      </c>
    </row>
    <row r="337" spans="44:115" ht="16.5" x14ac:dyDescent="0.2">
      <c r="AR337" s="14">
        <v>332</v>
      </c>
      <c r="AS337" s="14">
        <f t="shared" si="203"/>
        <v>320</v>
      </c>
      <c r="AT337" s="18">
        <f t="shared" si="205"/>
        <v>717250</v>
      </c>
      <c r="AU337" s="18">
        <f t="shared" si="204"/>
        <v>340</v>
      </c>
      <c r="AV337" s="18">
        <f t="shared" si="206"/>
        <v>898799.99999999988</v>
      </c>
      <c r="AW337" s="18">
        <f t="shared" si="207"/>
        <v>826179.99999999988</v>
      </c>
      <c r="AX337" s="18">
        <f t="shared" si="208"/>
        <v>3569097599.9999995</v>
      </c>
      <c r="CA337" s="14">
        <v>332</v>
      </c>
      <c r="CB337" s="14">
        <f>节奏规划!J326</f>
        <v>2.7777777777777779E-3</v>
      </c>
      <c r="CC337" s="23">
        <v>1</v>
      </c>
      <c r="CD337" s="18">
        <f>INDEX($AX$6:$AX$1005,MATCH(金币产出!CA337,$AR$6:$AR$1005,1))</f>
        <v>3569097599.9999995</v>
      </c>
      <c r="CE337" s="18">
        <f t="shared" si="209"/>
        <v>14276390000</v>
      </c>
      <c r="CF337" s="18">
        <f t="shared" si="210"/>
        <v>13879824</v>
      </c>
      <c r="CG337" s="18">
        <f t="shared" si="211"/>
        <v>7931328</v>
      </c>
      <c r="CH337" s="18">
        <f t="shared" si="212"/>
        <v>9914160</v>
      </c>
      <c r="CI337" s="18">
        <f t="shared" si="213"/>
        <v>3965664</v>
      </c>
      <c r="CJ337" s="18">
        <f t="shared" si="214"/>
        <v>3965664</v>
      </c>
      <c r="CK337" s="18">
        <f t="shared" si="215"/>
        <v>5948496</v>
      </c>
      <c r="CL337" s="18">
        <f t="shared" si="216"/>
        <v>1982832</v>
      </c>
      <c r="CM337" s="18">
        <f t="shared" si="217"/>
        <v>5948496</v>
      </c>
      <c r="CN337" s="18">
        <f t="shared" si="218"/>
        <v>53536464</v>
      </c>
      <c r="CP337" s="18">
        <f t="shared" si="219"/>
        <v>428291712</v>
      </c>
      <c r="CQ337" s="18">
        <f t="shared" si="220"/>
        <v>2</v>
      </c>
      <c r="CR337" s="18">
        <f t="shared" si="221"/>
        <v>428.29</v>
      </c>
      <c r="DH337" s="14">
        <v>332</v>
      </c>
      <c r="DI337" s="14">
        <f t="shared" si="222"/>
        <v>25957073</v>
      </c>
      <c r="DJ337" s="18">
        <f t="shared" si="223"/>
        <v>2</v>
      </c>
      <c r="DK337" s="18">
        <f t="shared" si="224"/>
        <v>25.96</v>
      </c>
    </row>
    <row r="338" spans="44:115" ht="16.5" x14ac:dyDescent="0.2">
      <c r="AR338" s="14">
        <v>333</v>
      </c>
      <c r="AS338" s="14">
        <f t="shared" si="203"/>
        <v>320</v>
      </c>
      <c r="AT338" s="18">
        <f t="shared" si="205"/>
        <v>717250</v>
      </c>
      <c r="AU338" s="18">
        <f t="shared" si="204"/>
        <v>340</v>
      </c>
      <c r="AV338" s="18">
        <f t="shared" si="206"/>
        <v>898799.99999999988</v>
      </c>
      <c r="AW338" s="18">
        <f t="shared" si="207"/>
        <v>835257.49999999988</v>
      </c>
      <c r="AX338" s="18">
        <f t="shared" si="208"/>
        <v>3608312399.9999995</v>
      </c>
      <c r="CA338" s="14">
        <v>333</v>
      </c>
      <c r="CB338" s="14">
        <f>节奏规划!J327</f>
        <v>2.7777777777777779E-3</v>
      </c>
      <c r="CC338" s="23">
        <v>1</v>
      </c>
      <c r="CD338" s="18">
        <f>INDEX($AX$6:$AX$1005,MATCH(金币产出!CA338,$AR$6:$AR$1005,1))</f>
        <v>3608312399.9999995</v>
      </c>
      <c r="CE338" s="18">
        <f t="shared" si="209"/>
        <v>14433249500</v>
      </c>
      <c r="CF338" s="18">
        <f t="shared" si="210"/>
        <v>14032326</v>
      </c>
      <c r="CG338" s="18">
        <f t="shared" si="211"/>
        <v>8018472</v>
      </c>
      <c r="CH338" s="18">
        <f t="shared" si="212"/>
        <v>10023090</v>
      </c>
      <c r="CI338" s="18">
        <f t="shared" si="213"/>
        <v>4009236</v>
      </c>
      <c r="CJ338" s="18">
        <f t="shared" si="214"/>
        <v>4009236</v>
      </c>
      <c r="CK338" s="18">
        <f t="shared" si="215"/>
        <v>6013854</v>
      </c>
      <c r="CL338" s="18">
        <f t="shared" si="216"/>
        <v>2004618</v>
      </c>
      <c r="CM338" s="18">
        <f t="shared" si="217"/>
        <v>6013854</v>
      </c>
      <c r="CN338" s="18">
        <f t="shared" si="218"/>
        <v>54124686</v>
      </c>
      <c r="CP338" s="18">
        <f t="shared" si="219"/>
        <v>432997488</v>
      </c>
      <c r="CQ338" s="18">
        <f t="shared" si="220"/>
        <v>2</v>
      </c>
      <c r="CR338" s="18">
        <f t="shared" si="221"/>
        <v>433</v>
      </c>
      <c r="DH338" s="14">
        <v>333</v>
      </c>
      <c r="DI338" s="14">
        <f t="shared" si="222"/>
        <v>26242272</v>
      </c>
      <c r="DJ338" s="18">
        <f t="shared" si="223"/>
        <v>2</v>
      </c>
      <c r="DK338" s="18">
        <f t="shared" si="224"/>
        <v>26.24</v>
      </c>
    </row>
    <row r="339" spans="44:115" ht="16.5" x14ac:dyDescent="0.2">
      <c r="AR339" s="14">
        <v>334</v>
      </c>
      <c r="AS339" s="14">
        <f t="shared" si="203"/>
        <v>320</v>
      </c>
      <c r="AT339" s="18">
        <f t="shared" si="205"/>
        <v>717250</v>
      </c>
      <c r="AU339" s="18">
        <f t="shared" si="204"/>
        <v>340</v>
      </c>
      <c r="AV339" s="18">
        <f t="shared" si="206"/>
        <v>898799.99999999988</v>
      </c>
      <c r="AW339" s="18">
        <f t="shared" si="207"/>
        <v>844335</v>
      </c>
      <c r="AX339" s="18">
        <f t="shared" si="208"/>
        <v>3647527200</v>
      </c>
      <c r="CA339" s="14">
        <v>334</v>
      </c>
      <c r="CB339" s="14">
        <f>节奏规划!J328</f>
        <v>2.7777777777777779E-3</v>
      </c>
      <c r="CC339" s="23">
        <v>1</v>
      </c>
      <c r="CD339" s="18">
        <f>INDEX($AX$6:$AX$1005,MATCH(金币产出!CA339,$AR$6:$AR$1005,1))</f>
        <v>3647527200</v>
      </c>
      <c r="CE339" s="18">
        <f t="shared" si="209"/>
        <v>14590108500</v>
      </c>
      <c r="CF339" s="18">
        <f t="shared" si="210"/>
        <v>14184828</v>
      </c>
      <c r="CG339" s="18">
        <f t="shared" si="211"/>
        <v>8105616</v>
      </c>
      <c r="CH339" s="18">
        <f t="shared" si="212"/>
        <v>10132020</v>
      </c>
      <c r="CI339" s="18">
        <f t="shared" si="213"/>
        <v>4052808</v>
      </c>
      <c r="CJ339" s="18">
        <f t="shared" si="214"/>
        <v>4052808</v>
      </c>
      <c r="CK339" s="18">
        <f t="shared" si="215"/>
        <v>6079212</v>
      </c>
      <c r="CL339" s="18">
        <f t="shared" si="216"/>
        <v>2026404</v>
      </c>
      <c r="CM339" s="18">
        <f t="shared" si="217"/>
        <v>6079212</v>
      </c>
      <c r="CN339" s="18">
        <f t="shared" si="218"/>
        <v>54712908</v>
      </c>
      <c r="CP339" s="18">
        <f t="shared" si="219"/>
        <v>437703264</v>
      </c>
      <c r="CQ339" s="18">
        <f t="shared" si="220"/>
        <v>2</v>
      </c>
      <c r="CR339" s="18">
        <f t="shared" si="221"/>
        <v>437.7</v>
      </c>
      <c r="DH339" s="14">
        <v>334</v>
      </c>
      <c r="DI339" s="14">
        <f t="shared" si="222"/>
        <v>26527470</v>
      </c>
      <c r="DJ339" s="18">
        <f t="shared" si="223"/>
        <v>2</v>
      </c>
      <c r="DK339" s="18">
        <f t="shared" si="224"/>
        <v>26.53</v>
      </c>
    </row>
    <row r="340" spans="44:115" ht="16.5" x14ac:dyDescent="0.2">
      <c r="AR340" s="14">
        <v>335</v>
      </c>
      <c r="AS340" s="14">
        <f t="shared" si="203"/>
        <v>320</v>
      </c>
      <c r="AT340" s="18">
        <f t="shared" si="205"/>
        <v>717250</v>
      </c>
      <c r="AU340" s="18">
        <f t="shared" si="204"/>
        <v>340</v>
      </c>
      <c r="AV340" s="18">
        <f t="shared" si="206"/>
        <v>898799.99999999988</v>
      </c>
      <c r="AW340" s="18">
        <f t="shared" si="207"/>
        <v>853412.5</v>
      </c>
      <c r="AX340" s="18">
        <f t="shared" si="208"/>
        <v>3686742000</v>
      </c>
      <c r="CA340" s="14">
        <v>335</v>
      </c>
      <c r="CB340" s="14">
        <f>节奏规划!J329</f>
        <v>2.7777777777777779E-3</v>
      </c>
      <c r="CC340" s="23">
        <v>1</v>
      </c>
      <c r="CD340" s="18">
        <f>INDEX($AX$6:$AX$1005,MATCH(金币产出!CA340,$AR$6:$AR$1005,1))</f>
        <v>3686742000</v>
      </c>
      <c r="CE340" s="18">
        <f t="shared" si="209"/>
        <v>14746968000</v>
      </c>
      <c r="CF340" s="18">
        <f t="shared" si="210"/>
        <v>14337330</v>
      </c>
      <c r="CG340" s="18">
        <f t="shared" si="211"/>
        <v>8192760</v>
      </c>
      <c r="CH340" s="18">
        <f t="shared" si="212"/>
        <v>10240950</v>
      </c>
      <c r="CI340" s="18">
        <f t="shared" si="213"/>
        <v>4096380</v>
      </c>
      <c r="CJ340" s="18">
        <f t="shared" si="214"/>
        <v>4096380</v>
      </c>
      <c r="CK340" s="18">
        <f t="shared" si="215"/>
        <v>6144570</v>
      </c>
      <c r="CL340" s="18">
        <f t="shared" si="216"/>
        <v>2048190</v>
      </c>
      <c r="CM340" s="18">
        <f t="shared" si="217"/>
        <v>6144570</v>
      </c>
      <c r="CN340" s="18">
        <f t="shared" si="218"/>
        <v>55301130</v>
      </c>
      <c r="CP340" s="18">
        <f t="shared" si="219"/>
        <v>442409040</v>
      </c>
      <c r="CQ340" s="18">
        <f t="shared" si="220"/>
        <v>2</v>
      </c>
      <c r="CR340" s="18">
        <f t="shared" si="221"/>
        <v>442.41</v>
      </c>
      <c r="DH340" s="14">
        <v>335</v>
      </c>
      <c r="DI340" s="14">
        <f t="shared" si="222"/>
        <v>26812669</v>
      </c>
      <c r="DJ340" s="18">
        <f t="shared" si="223"/>
        <v>2</v>
      </c>
      <c r="DK340" s="18">
        <f t="shared" si="224"/>
        <v>26.81</v>
      </c>
    </row>
    <row r="341" spans="44:115" ht="16.5" x14ac:dyDescent="0.2">
      <c r="AR341" s="14">
        <v>336</v>
      </c>
      <c r="AS341" s="14">
        <f t="shared" si="203"/>
        <v>320</v>
      </c>
      <c r="AT341" s="18">
        <f t="shared" si="205"/>
        <v>717250</v>
      </c>
      <c r="AU341" s="18">
        <f t="shared" si="204"/>
        <v>340</v>
      </c>
      <c r="AV341" s="18">
        <f t="shared" si="206"/>
        <v>898799.99999999988</v>
      </c>
      <c r="AW341" s="18">
        <f t="shared" si="207"/>
        <v>862490</v>
      </c>
      <c r="AX341" s="18">
        <f t="shared" si="208"/>
        <v>3725956800</v>
      </c>
      <c r="CA341" s="14">
        <v>336</v>
      </c>
      <c r="CB341" s="14">
        <f>节奏规划!J330</f>
        <v>2.7777777777777779E-3</v>
      </c>
      <c r="CC341" s="23">
        <v>1</v>
      </c>
      <c r="CD341" s="18">
        <f>INDEX($AX$6:$AX$1005,MATCH(金币产出!CA341,$AR$6:$AR$1005,1))</f>
        <v>3725956800</v>
      </c>
      <c r="CE341" s="18">
        <f t="shared" si="209"/>
        <v>14903827000</v>
      </c>
      <c r="CF341" s="18">
        <f t="shared" si="210"/>
        <v>14489832</v>
      </c>
      <c r="CG341" s="18">
        <f t="shared" si="211"/>
        <v>8279904</v>
      </c>
      <c r="CH341" s="18">
        <f t="shared" si="212"/>
        <v>10349880</v>
      </c>
      <c r="CI341" s="18">
        <f t="shared" si="213"/>
        <v>4139952</v>
      </c>
      <c r="CJ341" s="18">
        <f t="shared" si="214"/>
        <v>4139952</v>
      </c>
      <c r="CK341" s="18">
        <f t="shared" si="215"/>
        <v>6209928</v>
      </c>
      <c r="CL341" s="18">
        <f t="shared" si="216"/>
        <v>2069976</v>
      </c>
      <c r="CM341" s="18">
        <f t="shared" si="217"/>
        <v>6209928</v>
      </c>
      <c r="CN341" s="18">
        <f t="shared" si="218"/>
        <v>55889352</v>
      </c>
      <c r="CP341" s="18">
        <f t="shared" si="219"/>
        <v>447114816</v>
      </c>
      <c r="CQ341" s="18">
        <f t="shared" si="220"/>
        <v>2</v>
      </c>
      <c r="CR341" s="18">
        <f t="shared" si="221"/>
        <v>447.11</v>
      </c>
      <c r="DH341" s="14">
        <v>336</v>
      </c>
      <c r="DI341" s="14">
        <f t="shared" si="222"/>
        <v>27097867</v>
      </c>
      <c r="DJ341" s="18">
        <f t="shared" si="223"/>
        <v>2</v>
      </c>
      <c r="DK341" s="18">
        <f t="shared" si="224"/>
        <v>27.1</v>
      </c>
    </row>
    <row r="342" spans="44:115" ht="16.5" x14ac:dyDescent="0.2">
      <c r="AR342" s="14">
        <v>337</v>
      </c>
      <c r="AS342" s="14">
        <f t="shared" si="203"/>
        <v>320</v>
      </c>
      <c r="AT342" s="18">
        <f t="shared" si="205"/>
        <v>717250</v>
      </c>
      <c r="AU342" s="18">
        <f t="shared" si="204"/>
        <v>340</v>
      </c>
      <c r="AV342" s="18">
        <f t="shared" si="206"/>
        <v>898799.99999999988</v>
      </c>
      <c r="AW342" s="18">
        <f t="shared" si="207"/>
        <v>871567.5</v>
      </c>
      <c r="AX342" s="18">
        <f t="shared" si="208"/>
        <v>3765171600</v>
      </c>
      <c r="CA342" s="14">
        <v>337</v>
      </c>
      <c r="CB342" s="14">
        <f>节奏规划!J331</f>
        <v>2.7777777777777779E-3</v>
      </c>
      <c r="CC342" s="23">
        <v>1</v>
      </c>
      <c r="CD342" s="18">
        <f>INDEX($AX$6:$AX$1005,MATCH(金币产出!CA342,$AR$6:$AR$1005,1))</f>
        <v>3765171600</v>
      </c>
      <c r="CE342" s="18">
        <f t="shared" si="209"/>
        <v>15060686000</v>
      </c>
      <c r="CF342" s="18">
        <f t="shared" si="210"/>
        <v>14642334</v>
      </c>
      <c r="CG342" s="18">
        <f t="shared" si="211"/>
        <v>8367048</v>
      </c>
      <c r="CH342" s="18">
        <f t="shared" si="212"/>
        <v>10458810</v>
      </c>
      <c r="CI342" s="18">
        <f t="shared" si="213"/>
        <v>4183524</v>
      </c>
      <c r="CJ342" s="18">
        <f t="shared" si="214"/>
        <v>4183524</v>
      </c>
      <c r="CK342" s="18">
        <f t="shared" si="215"/>
        <v>6275286</v>
      </c>
      <c r="CL342" s="18">
        <f t="shared" si="216"/>
        <v>2091762</v>
      </c>
      <c r="CM342" s="18">
        <f t="shared" si="217"/>
        <v>6275286</v>
      </c>
      <c r="CN342" s="18">
        <f t="shared" si="218"/>
        <v>56477574</v>
      </c>
      <c r="CP342" s="18">
        <f t="shared" si="219"/>
        <v>451820592</v>
      </c>
      <c r="CQ342" s="18">
        <f t="shared" si="220"/>
        <v>2</v>
      </c>
      <c r="CR342" s="18">
        <f t="shared" si="221"/>
        <v>451.82</v>
      </c>
      <c r="DH342" s="14">
        <v>337</v>
      </c>
      <c r="DI342" s="14">
        <f t="shared" si="222"/>
        <v>27383066</v>
      </c>
      <c r="DJ342" s="18">
        <f t="shared" si="223"/>
        <v>2</v>
      </c>
      <c r="DK342" s="18">
        <f t="shared" si="224"/>
        <v>27.38</v>
      </c>
    </row>
    <row r="343" spans="44:115" ht="16.5" x14ac:dyDescent="0.2">
      <c r="AR343" s="14">
        <v>338</v>
      </c>
      <c r="AS343" s="14">
        <f t="shared" si="203"/>
        <v>320</v>
      </c>
      <c r="AT343" s="18">
        <f t="shared" si="205"/>
        <v>717250</v>
      </c>
      <c r="AU343" s="18">
        <f t="shared" si="204"/>
        <v>340</v>
      </c>
      <c r="AV343" s="18">
        <f t="shared" si="206"/>
        <v>898799.99999999988</v>
      </c>
      <c r="AW343" s="18">
        <f t="shared" si="207"/>
        <v>880645</v>
      </c>
      <c r="AX343" s="18">
        <f t="shared" si="208"/>
        <v>3804386400</v>
      </c>
      <c r="CA343" s="14">
        <v>338</v>
      </c>
      <c r="CB343" s="14">
        <f>节奏规划!J332</f>
        <v>2.7777777777777779E-3</v>
      </c>
      <c r="CC343" s="23">
        <v>1</v>
      </c>
      <c r="CD343" s="18">
        <f>INDEX($AX$6:$AX$1005,MATCH(金币产出!CA343,$AR$6:$AR$1005,1))</f>
        <v>3804386400</v>
      </c>
      <c r="CE343" s="18">
        <f t="shared" si="209"/>
        <v>15217545500</v>
      </c>
      <c r="CF343" s="18">
        <f t="shared" si="210"/>
        <v>14794836</v>
      </c>
      <c r="CG343" s="18">
        <f t="shared" si="211"/>
        <v>8454192</v>
      </c>
      <c r="CH343" s="18">
        <f t="shared" si="212"/>
        <v>10567740</v>
      </c>
      <c r="CI343" s="18">
        <f t="shared" si="213"/>
        <v>4227096</v>
      </c>
      <c r="CJ343" s="18">
        <f t="shared" si="214"/>
        <v>4227096</v>
      </c>
      <c r="CK343" s="18">
        <f t="shared" si="215"/>
        <v>6340644</v>
      </c>
      <c r="CL343" s="18">
        <f t="shared" si="216"/>
        <v>2113548</v>
      </c>
      <c r="CM343" s="18">
        <f t="shared" si="217"/>
        <v>6340644</v>
      </c>
      <c r="CN343" s="18">
        <f t="shared" si="218"/>
        <v>57065796</v>
      </c>
      <c r="CP343" s="18">
        <f t="shared" si="219"/>
        <v>456526368</v>
      </c>
      <c r="CQ343" s="18">
        <f t="shared" si="220"/>
        <v>2</v>
      </c>
      <c r="CR343" s="18">
        <f t="shared" si="221"/>
        <v>456.53</v>
      </c>
      <c r="DH343" s="14">
        <v>338</v>
      </c>
      <c r="DI343" s="14">
        <f t="shared" si="222"/>
        <v>27668264</v>
      </c>
      <c r="DJ343" s="18">
        <f t="shared" si="223"/>
        <v>2</v>
      </c>
      <c r="DK343" s="18">
        <f t="shared" si="224"/>
        <v>27.67</v>
      </c>
    </row>
    <row r="344" spans="44:115" ht="16.5" x14ac:dyDescent="0.2">
      <c r="AR344" s="14">
        <v>339</v>
      </c>
      <c r="AS344" s="14">
        <f t="shared" si="203"/>
        <v>320</v>
      </c>
      <c r="AT344" s="18">
        <f t="shared" si="205"/>
        <v>717250</v>
      </c>
      <c r="AU344" s="18">
        <f t="shared" si="204"/>
        <v>340</v>
      </c>
      <c r="AV344" s="18">
        <f t="shared" si="206"/>
        <v>898799.99999999988</v>
      </c>
      <c r="AW344" s="18">
        <f t="shared" si="207"/>
        <v>889722.49999999977</v>
      </c>
      <c r="AX344" s="18">
        <f t="shared" si="208"/>
        <v>3843601199.999999</v>
      </c>
      <c r="CA344" s="14">
        <v>339</v>
      </c>
      <c r="CB344" s="14">
        <f>节奏规划!J333</f>
        <v>2.7777777777777779E-3</v>
      </c>
      <c r="CC344" s="23">
        <v>1</v>
      </c>
      <c r="CD344" s="18">
        <f>INDEX($AX$6:$AX$1005,MATCH(金币产出!CA344,$AR$6:$AR$1005,1))</f>
        <v>3843601199.999999</v>
      </c>
      <c r="CE344" s="18">
        <f t="shared" si="209"/>
        <v>15374404500</v>
      </c>
      <c r="CF344" s="18">
        <f t="shared" si="210"/>
        <v>14947338</v>
      </c>
      <c r="CG344" s="18">
        <f t="shared" si="211"/>
        <v>8541336</v>
      </c>
      <c r="CH344" s="18">
        <f t="shared" si="212"/>
        <v>10676670</v>
      </c>
      <c r="CI344" s="18">
        <f t="shared" si="213"/>
        <v>4270668</v>
      </c>
      <c r="CJ344" s="18">
        <f t="shared" si="214"/>
        <v>4270668</v>
      </c>
      <c r="CK344" s="18">
        <f t="shared" si="215"/>
        <v>6406002</v>
      </c>
      <c r="CL344" s="18">
        <f t="shared" si="216"/>
        <v>2135334</v>
      </c>
      <c r="CM344" s="18">
        <f t="shared" si="217"/>
        <v>6406002</v>
      </c>
      <c r="CN344" s="18">
        <f t="shared" si="218"/>
        <v>57654018</v>
      </c>
      <c r="CP344" s="18">
        <f t="shared" si="219"/>
        <v>461232144</v>
      </c>
      <c r="CQ344" s="18">
        <f t="shared" si="220"/>
        <v>2</v>
      </c>
      <c r="CR344" s="18">
        <f t="shared" si="221"/>
        <v>461.23</v>
      </c>
      <c r="DH344" s="14">
        <v>339</v>
      </c>
      <c r="DI344" s="14">
        <f t="shared" si="222"/>
        <v>27953463</v>
      </c>
      <c r="DJ344" s="18">
        <f t="shared" si="223"/>
        <v>2</v>
      </c>
      <c r="DK344" s="18">
        <f t="shared" si="224"/>
        <v>27.95</v>
      </c>
    </row>
    <row r="345" spans="44:115" ht="16.5" x14ac:dyDescent="0.2">
      <c r="AR345" s="14">
        <v>340</v>
      </c>
      <c r="AS345" s="14">
        <f t="shared" si="203"/>
        <v>340</v>
      </c>
      <c r="AT345" s="18">
        <f t="shared" si="205"/>
        <v>898799.99999999988</v>
      </c>
      <c r="AU345" s="18">
        <f t="shared" si="204"/>
        <v>360</v>
      </c>
      <c r="AV345" s="18">
        <f t="shared" si="206"/>
        <v>991300.00000000012</v>
      </c>
      <c r="AW345" s="18">
        <f t="shared" si="207"/>
        <v>898799.99999999977</v>
      </c>
      <c r="AX345" s="18">
        <f t="shared" si="208"/>
        <v>3882815999.999999</v>
      </c>
      <c r="CA345" s="14">
        <v>340</v>
      </c>
      <c r="CB345" s="14">
        <f>节奏规划!J334</f>
        <v>2.7777777777777779E-3</v>
      </c>
      <c r="CC345" s="23">
        <v>1</v>
      </c>
      <c r="CD345" s="18">
        <f>INDEX($AX$6:$AX$1005,MATCH(金币产出!CA345,$AR$6:$AR$1005,1))</f>
        <v>3882815999.999999</v>
      </c>
      <c r="CE345" s="18">
        <f t="shared" si="209"/>
        <v>15531264000</v>
      </c>
      <c r="CF345" s="18">
        <f t="shared" si="210"/>
        <v>15099840</v>
      </c>
      <c r="CG345" s="18">
        <f t="shared" si="211"/>
        <v>8628480</v>
      </c>
      <c r="CH345" s="18">
        <f t="shared" si="212"/>
        <v>10785600</v>
      </c>
      <c r="CI345" s="18">
        <f t="shared" si="213"/>
        <v>4314240</v>
      </c>
      <c r="CJ345" s="18">
        <f t="shared" si="214"/>
        <v>4314240</v>
      </c>
      <c r="CK345" s="18">
        <f t="shared" si="215"/>
        <v>6471360</v>
      </c>
      <c r="CL345" s="18">
        <f t="shared" si="216"/>
        <v>2157120</v>
      </c>
      <c r="CM345" s="18">
        <f t="shared" si="217"/>
        <v>6471360</v>
      </c>
      <c r="CN345" s="18">
        <f t="shared" si="218"/>
        <v>58242240</v>
      </c>
      <c r="CP345" s="18">
        <f t="shared" si="219"/>
        <v>465937920</v>
      </c>
      <c r="CQ345" s="18">
        <f t="shared" si="220"/>
        <v>2</v>
      </c>
      <c r="CR345" s="18">
        <f t="shared" si="221"/>
        <v>465.94</v>
      </c>
      <c r="DH345" s="14">
        <v>340</v>
      </c>
      <c r="DI345" s="14">
        <f t="shared" si="222"/>
        <v>28238661</v>
      </c>
      <c r="DJ345" s="18">
        <f t="shared" si="223"/>
        <v>2</v>
      </c>
      <c r="DK345" s="18">
        <f t="shared" si="224"/>
        <v>28.24</v>
      </c>
    </row>
    <row r="346" spans="44:115" ht="16.5" x14ac:dyDescent="0.2">
      <c r="AR346" s="14">
        <v>341</v>
      </c>
      <c r="AS346" s="14">
        <f t="shared" si="203"/>
        <v>340</v>
      </c>
      <c r="AT346" s="18">
        <f t="shared" si="205"/>
        <v>898799.99999999988</v>
      </c>
      <c r="AU346" s="18">
        <f t="shared" si="204"/>
        <v>360</v>
      </c>
      <c r="AV346" s="18">
        <f t="shared" si="206"/>
        <v>991300.00000000012</v>
      </c>
      <c r="AW346" s="18">
        <f t="shared" si="207"/>
        <v>903424.99999999977</v>
      </c>
      <c r="AX346" s="18">
        <f t="shared" si="208"/>
        <v>3902795999.999999</v>
      </c>
      <c r="CA346" s="14">
        <v>341</v>
      </c>
      <c r="CB346" s="14">
        <f>节奏规划!J335</f>
        <v>2.7777777777777779E-3</v>
      </c>
      <c r="CC346" s="23">
        <v>1</v>
      </c>
      <c r="CD346" s="18">
        <f>INDEX($AX$6:$AX$1005,MATCH(金币产出!CA346,$AR$6:$AR$1005,1))</f>
        <v>3902795999.999999</v>
      </c>
      <c r="CE346" s="18">
        <f t="shared" si="209"/>
        <v>15611184000</v>
      </c>
      <c r="CF346" s="18">
        <f t="shared" si="210"/>
        <v>15177540</v>
      </c>
      <c r="CG346" s="18">
        <f t="shared" si="211"/>
        <v>8672880</v>
      </c>
      <c r="CH346" s="18">
        <f t="shared" si="212"/>
        <v>10841100</v>
      </c>
      <c r="CI346" s="18">
        <f t="shared" si="213"/>
        <v>4336440</v>
      </c>
      <c r="CJ346" s="18">
        <f t="shared" si="214"/>
        <v>4336440</v>
      </c>
      <c r="CK346" s="18">
        <f t="shared" si="215"/>
        <v>6504660</v>
      </c>
      <c r="CL346" s="18">
        <f t="shared" si="216"/>
        <v>2168220</v>
      </c>
      <c r="CM346" s="18">
        <f t="shared" si="217"/>
        <v>6504660</v>
      </c>
      <c r="CN346" s="18">
        <f t="shared" si="218"/>
        <v>58541940</v>
      </c>
      <c r="CP346" s="18">
        <f t="shared" si="219"/>
        <v>468335520</v>
      </c>
      <c r="CQ346" s="18">
        <f t="shared" si="220"/>
        <v>2</v>
      </c>
      <c r="CR346" s="18">
        <f t="shared" si="221"/>
        <v>468.34</v>
      </c>
      <c r="DH346" s="14">
        <v>341</v>
      </c>
      <c r="DI346" s="14">
        <f t="shared" si="222"/>
        <v>28383970</v>
      </c>
      <c r="DJ346" s="18">
        <f t="shared" si="223"/>
        <v>2</v>
      </c>
      <c r="DK346" s="18">
        <f t="shared" si="224"/>
        <v>28.38</v>
      </c>
    </row>
    <row r="347" spans="44:115" ht="16.5" x14ac:dyDescent="0.2">
      <c r="AR347" s="14">
        <v>342</v>
      </c>
      <c r="AS347" s="14">
        <f t="shared" si="203"/>
        <v>340</v>
      </c>
      <c r="AT347" s="18">
        <f t="shared" si="205"/>
        <v>898799.99999999988</v>
      </c>
      <c r="AU347" s="18">
        <f t="shared" si="204"/>
        <v>360</v>
      </c>
      <c r="AV347" s="18">
        <f t="shared" si="206"/>
        <v>991300.00000000012</v>
      </c>
      <c r="AW347" s="18">
        <f t="shared" si="207"/>
        <v>908050</v>
      </c>
      <c r="AX347" s="18">
        <f t="shared" si="208"/>
        <v>3922776000</v>
      </c>
      <c r="CA347" s="14">
        <v>342</v>
      </c>
      <c r="CB347" s="14">
        <f>节奏规划!J336</f>
        <v>2.7777777777777779E-3</v>
      </c>
      <c r="CC347" s="23">
        <v>1</v>
      </c>
      <c r="CD347" s="18">
        <f>INDEX($AX$6:$AX$1005,MATCH(金币产出!CA347,$AR$6:$AR$1005,1))</f>
        <v>3922776000</v>
      </c>
      <c r="CE347" s="18">
        <f t="shared" si="209"/>
        <v>15691104000</v>
      </c>
      <c r="CF347" s="18">
        <f t="shared" si="210"/>
        <v>15255240</v>
      </c>
      <c r="CG347" s="18">
        <f t="shared" si="211"/>
        <v>8717280</v>
      </c>
      <c r="CH347" s="18">
        <f t="shared" si="212"/>
        <v>10896600</v>
      </c>
      <c r="CI347" s="18">
        <f t="shared" si="213"/>
        <v>4358640</v>
      </c>
      <c r="CJ347" s="18">
        <f t="shared" si="214"/>
        <v>4358640</v>
      </c>
      <c r="CK347" s="18">
        <f t="shared" si="215"/>
        <v>6537960</v>
      </c>
      <c r="CL347" s="18">
        <f t="shared" si="216"/>
        <v>2179320</v>
      </c>
      <c r="CM347" s="18">
        <f t="shared" si="217"/>
        <v>6537960</v>
      </c>
      <c r="CN347" s="18">
        <f t="shared" si="218"/>
        <v>58841640</v>
      </c>
      <c r="CP347" s="18">
        <f t="shared" si="219"/>
        <v>470733120</v>
      </c>
      <c r="CQ347" s="18">
        <f t="shared" si="220"/>
        <v>2</v>
      </c>
      <c r="CR347" s="18">
        <f t="shared" si="221"/>
        <v>470.73</v>
      </c>
      <c r="DH347" s="14">
        <v>342</v>
      </c>
      <c r="DI347" s="14">
        <f t="shared" si="222"/>
        <v>28529280</v>
      </c>
      <c r="DJ347" s="18">
        <f t="shared" si="223"/>
        <v>2</v>
      </c>
      <c r="DK347" s="18">
        <f t="shared" si="224"/>
        <v>28.53</v>
      </c>
    </row>
    <row r="348" spans="44:115" ht="16.5" x14ac:dyDescent="0.2">
      <c r="AR348" s="14">
        <v>343</v>
      </c>
      <c r="AS348" s="14">
        <f t="shared" si="203"/>
        <v>340</v>
      </c>
      <c r="AT348" s="18">
        <f t="shared" si="205"/>
        <v>898799.99999999988</v>
      </c>
      <c r="AU348" s="18">
        <f t="shared" si="204"/>
        <v>360</v>
      </c>
      <c r="AV348" s="18">
        <f t="shared" si="206"/>
        <v>991300.00000000012</v>
      </c>
      <c r="AW348" s="18">
        <f t="shared" si="207"/>
        <v>912675</v>
      </c>
      <c r="AX348" s="18">
        <f t="shared" si="208"/>
        <v>3942756000</v>
      </c>
      <c r="CA348" s="14">
        <v>343</v>
      </c>
      <c r="CB348" s="14">
        <f>节奏规划!J337</f>
        <v>2.7777777777777779E-3</v>
      </c>
      <c r="CC348" s="23">
        <v>1</v>
      </c>
      <c r="CD348" s="18">
        <f>INDEX($AX$6:$AX$1005,MATCH(金币产出!CA348,$AR$6:$AR$1005,1))</f>
        <v>3942756000</v>
      </c>
      <c r="CE348" s="18">
        <f t="shared" si="209"/>
        <v>15771024000</v>
      </c>
      <c r="CF348" s="18">
        <f t="shared" si="210"/>
        <v>15332940</v>
      </c>
      <c r="CG348" s="18">
        <f t="shared" si="211"/>
        <v>8761680</v>
      </c>
      <c r="CH348" s="18">
        <f t="shared" si="212"/>
        <v>10952100</v>
      </c>
      <c r="CI348" s="18">
        <f t="shared" si="213"/>
        <v>4380840</v>
      </c>
      <c r="CJ348" s="18">
        <f t="shared" si="214"/>
        <v>4380840</v>
      </c>
      <c r="CK348" s="18">
        <f t="shared" si="215"/>
        <v>6571260</v>
      </c>
      <c r="CL348" s="18">
        <f t="shared" si="216"/>
        <v>2190420</v>
      </c>
      <c r="CM348" s="18">
        <f t="shared" si="217"/>
        <v>6571260</v>
      </c>
      <c r="CN348" s="18">
        <f t="shared" si="218"/>
        <v>59141340</v>
      </c>
      <c r="CP348" s="18">
        <f t="shared" si="219"/>
        <v>473130720</v>
      </c>
      <c r="CQ348" s="18">
        <f t="shared" si="220"/>
        <v>2</v>
      </c>
      <c r="CR348" s="18">
        <f t="shared" si="221"/>
        <v>473.13</v>
      </c>
      <c r="DH348" s="14">
        <v>343</v>
      </c>
      <c r="DI348" s="14">
        <f t="shared" si="222"/>
        <v>28674589</v>
      </c>
      <c r="DJ348" s="18">
        <f t="shared" si="223"/>
        <v>2</v>
      </c>
      <c r="DK348" s="18">
        <f t="shared" si="224"/>
        <v>28.67</v>
      </c>
    </row>
    <row r="349" spans="44:115" ht="16.5" x14ac:dyDescent="0.2">
      <c r="AR349" s="14">
        <v>344</v>
      </c>
      <c r="AS349" s="14">
        <f t="shared" si="203"/>
        <v>340</v>
      </c>
      <c r="AT349" s="18">
        <f t="shared" si="205"/>
        <v>898799.99999999988</v>
      </c>
      <c r="AU349" s="18">
        <f t="shared" si="204"/>
        <v>360</v>
      </c>
      <c r="AV349" s="18">
        <f t="shared" si="206"/>
        <v>991300.00000000012</v>
      </c>
      <c r="AW349" s="18">
        <f t="shared" si="207"/>
        <v>917300</v>
      </c>
      <c r="AX349" s="18">
        <f t="shared" si="208"/>
        <v>3962736000</v>
      </c>
      <c r="CA349" s="14">
        <v>344</v>
      </c>
      <c r="CB349" s="14">
        <f>节奏规划!J338</f>
        <v>2.7777777777777779E-3</v>
      </c>
      <c r="CC349" s="23">
        <v>1</v>
      </c>
      <c r="CD349" s="18">
        <f>INDEX($AX$6:$AX$1005,MATCH(金币产出!CA349,$AR$6:$AR$1005,1))</f>
        <v>3962736000</v>
      </c>
      <c r="CE349" s="18">
        <f t="shared" si="209"/>
        <v>15850944000</v>
      </c>
      <c r="CF349" s="18">
        <f t="shared" si="210"/>
        <v>15410640</v>
      </c>
      <c r="CG349" s="18">
        <f t="shared" si="211"/>
        <v>8806080</v>
      </c>
      <c r="CH349" s="18">
        <f t="shared" si="212"/>
        <v>11007600</v>
      </c>
      <c r="CI349" s="18">
        <f t="shared" si="213"/>
        <v>4403040</v>
      </c>
      <c r="CJ349" s="18">
        <f t="shared" si="214"/>
        <v>4403040</v>
      </c>
      <c r="CK349" s="18">
        <f t="shared" si="215"/>
        <v>6604560</v>
      </c>
      <c r="CL349" s="18">
        <f t="shared" si="216"/>
        <v>2201520</v>
      </c>
      <c r="CM349" s="18">
        <f t="shared" si="217"/>
        <v>6604560</v>
      </c>
      <c r="CN349" s="18">
        <f t="shared" si="218"/>
        <v>59441040</v>
      </c>
      <c r="CP349" s="18">
        <f t="shared" si="219"/>
        <v>475528320</v>
      </c>
      <c r="CQ349" s="18">
        <f t="shared" si="220"/>
        <v>2</v>
      </c>
      <c r="CR349" s="18">
        <f t="shared" si="221"/>
        <v>475.53</v>
      </c>
      <c r="DH349" s="14">
        <v>344</v>
      </c>
      <c r="DI349" s="14">
        <f t="shared" si="222"/>
        <v>28819898</v>
      </c>
      <c r="DJ349" s="18">
        <f t="shared" si="223"/>
        <v>2</v>
      </c>
      <c r="DK349" s="18">
        <f t="shared" si="224"/>
        <v>28.82</v>
      </c>
    </row>
    <row r="350" spans="44:115" ht="16.5" x14ac:dyDescent="0.2">
      <c r="AR350" s="14">
        <v>345</v>
      </c>
      <c r="AS350" s="14">
        <f t="shared" si="203"/>
        <v>340</v>
      </c>
      <c r="AT350" s="18">
        <f t="shared" si="205"/>
        <v>898799.99999999988</v>
      </c>
      <c r="AU350" s="18">
        <f t="shared" si="204"/>
        <v>360</v>
      </c>
      <c r="AV350" s="18">
        <f t="shared" si="206"/>
        <v>991300.00000000012</v>
      </c>
      <c r="AW350" s="18">
        <f t="shared" si="207"/>
        <v>921925</v>
      </c>
      <c r="AX350" s="18">
        <f t="shared" si="208"/>
        <v>3982716000</v>
      </c>
      <c r="CA350" s="14">
        <v>345</v>
      </c>
      <c r="CB350" s="14">
        <f>节奏规划!J339</f>
        <v>2.7777777777777779E-3</v>
      </c>
      <c r="CC350" s="23">
        <v>1</v>
      </c>
      <c r="CD350" s="18">
        <f>INDEX($AX$6:$AX$1005,MATCH(金币产出!CA350,$AR$6:$AR$1005,1))</f>
        <v>3982716000</v>
      </c>
      <c r="CE350" s="18">
        <f t="shared" si="209"/>
        <v>15930864000</v>
      </c>
      <c r="CF350" s="18">
        <f t="shared" si="210"/>
        <v>15488340</v>
      </c>
      <c r="CG350" s="18">
        <f t="shared" si="211"/>
        <v>8850480</v>
      </c>
      <c r="CH350" s="18">
        <f t="shared" si="212"/>
        <v>11063100</v>
      </c>
      <c r="CI350" s="18">
        <f t="shared" si="213"/>
        <v>4425240</v>
      </c>
      <c r="CJ350" s="18">
        <f t="shared" si="214"/>
        <v>4425240</v>
      </c>
      <c r="CK350" s="18">
        <f t="shared" si="215"/>
        <v>6637860</v>
      </c>
      <c r="CL350" s="18">
        <f t="shared" si="216"/>
        <v>2212620</v>
      </c>
      <c r="CM350" s="18">
        <f t="shared" si="217"/>
        <v>6637860</v>
      </c>
      <c r="CN350" s="18">
        <f t="shared" si="218"/>
        <v>59740740</v>
      </c>
      <c r="CP350" s="18">
        <f t="shared" si="219"/>
        <v>477925920</v>
      </c>
      <c r="CQ350" s="18">
        <f t="shared" si="220"/>
        <v>2</v>
      </c>
      <c r="CR350" s="18">
        <f t="shared" si="221"/>
        <v>477.93</v>
      </c>
      <c r="DH350" s="14">
        <v>345</v>
      </c>
      <c r="DI350" s="14">
        <f t="shared" si="222"/>
        <v>28965207</v>
      </c>
      <c r="DJ350" s="18">
        <f t="shared" si="223"/>
        <v>2</v>
      </c>
      <c r="DK350" s="18">
        <f t="shared" si="224"/>
        <v>28.97</v>
      </c>
    </row>
    <row r="351" spans="44:115" ht="16.5" x14ac:dyDescent="0.2">
      <c r="AR351" s="14">
        <v>346</v>
      </c>
      <c r="AS351" s="14">
        <f t="shared" si="203"/>
        <v>340</v>
      </c>
      <c r="AT351" s="18">
        <f t="shared" si="205"/>
        <v>898799.99999999988</v>
      </c>
      <c r="AU351" s="18">
        <f t="shared" si="204"/>
        <v>360</v>
      </c>
      <c r="AV351" s="18">
        <f t="shared" si="206"/>
        <v>991300.00000000012</v>
      </c>
      <c r="AW351" s="18">
        <f t="shared" si="207"/>
        <v>926550</v>
      </c>
      <c r="AX351" s="18">
        <f t="shared" si="208"/>
        <v>4002696000</v>
      </c>
      <c r="CA351" s="14">
        <v>346</v>
      </c>
      <c r="CB351" s="14">
        <f>节奏规划!J340</f>
        <v>2.7777777777777779E-3</v>
      </c>
      <c r="CC351" s="23">
        <v>1</v>
      </c>
      <c r="CD351" s="18">
        <f>INDEX($AX$6:$AX$1005,MATCH(金币产出!CA351,$AR$6:$AR$1005,1))</f>
        <v>4002696000</v>
      </c>
      <c r="CE351" s="18">
        <f t="shared" si="209"/>
        <v>16010784000</v>
      </c>
      <c r="CF351" s="18">
        <f t="shared" si="210"/>
        <v>15566040</v>
      </c>
      <c r="CG351" s="18">
        <f t="shared" si="211"/>
        <v>8894880</v>
      </c>
      <c r="CH351" s="18">
        <f t="shared" si="212"/>
        <v>11118600</v>
      </c>
      <c r="CI351" s="18">
        <f t="shared" si="213"/>
        <v>4447440</v>
      </c>
      <c r="CJ351" s="18">
        <f t="shared" si="214"/>
        <v>4447440</v>
      </c>
      <c r="CK351" s="18">
        <f t="shared" si="215"/>
        <v>6671160</v>
      </c>
      <c r="CL351" s="18">
        <f t="shared" si="216"/>
        <v>2223720</v>
      </c>
      <c r="CM351" s="18">
        <f t="shared" si="217"/>
        <v>6671160</v>
      </c>
      <c r="CN351" s="18">
        <f t="shared" si="218"/>
        <v>60040440</v>
      </c>
      <c r="CP351" s="18">
        <f t="shared" si="219"/>
        <v>480323520</v>
      </c>
      <c r="CQ351" s="18">
        <f t="shared" si="220"/>
        <v>2</v>
      </c>
      <c r="CR351" s="18">
        <f t="shared" si="221"/>
        <v>480.32</v>
      </c>
      <c r="DH351" s="14">
        <v>346</v>
      </c>
      <c r="DI351" s="14">
        <f t="shared" si="222"/>
        <v>29110516</v>
      </c>
      <c r="DJ351" s="18">
        <f t="shared" si="223"/>
        <v>2</v>
      </c>
      <c r="DK351" s="18">
        <f t="shared" si="224"/>
        <v>29.11</v>
      </c>
    </row>
    <row r="352" spans="44:115" ht="16.5" x14ac:dyDescent="0.2">
      <c r="AR352" s="14">
        <v>347</v>
      </c>
      <c r="AS352" s="14">
        <f t="shared" si="203"/>
        <v>340</v>
      </c>
      <c r="AT352" s="18">
        <f t="shared" si="205"/>
        <v>898799.99999999988</v>
      </c>
      <c r="AU352" s="18">
        <f t="shared" si="204"/>
        <v>360</v>
      </c>
      <c r="AV352" s="18">
        <f t="shared" si="206"/>
        <v>991300.00000000012</v>
      </c>
      <c r="AW352" s="18">
        <f t="shared" si="207"/>
        <v>931175</v>
      </c>
      <c r="AX352" s="18">
        <f t="shared" si="208"/>
        <v>4022676000</v>
      </c>
      <c r="CA352" s="14">
        <v>347</v>
      </c>
      <c r="CB352" s="14">
        <f>节奏规划!J341</f>
        <v>2.7777777777777779E-3</v>
      </c>
      <c r="CC352" s="23">
        <v>1</v>
      </c>
      <c r="CD352" s="18">
        <f>INDEX($AX$6:$AX$1005,MATCH(金币产出!CA352,$AR$6:$AR$1005,1))</f>
        <v>4022676000</v>
      </c>
      <c r="CE352" s="18">
        <f t="shared" si="209"/>
        <v>16090704000</v>
      </c>
      <c r="CF352" s="18">
        <f t="shared" si="210"/>
        <v>15643740</v>
      </c>
      <c r="CG352" s="18">
        <f t="shared" si="211"/>
        <v>8939280</v>
      </c>
      <c r="CH352" s="18">
        <f t="shared" si="212"/>
        <v>11174100</v>
      </c>
      <c r="CI352" s="18">
        <f t="shared" si="213"/>
        <v>4469640</v>
      </c>
      <c r="CJ352" s="18">
        <f t="shared" si="214"/>
        <v>4469640</v>
      </c>
      <c r="CK352" s="18">
        <f t="shared" si="215"/>
        <v>6704460</v>
      </c>
      <c r="CL352" s="18">
        <f t="shared" si="216"/>
        <v>2234820</v>
      </c>
      <c r="CM352" s="18">
        <f t="shared" si="217"/>
        <v>6704460</v>
      </c>
      <c r="CN352" s="18">
        <f t="shared" si="218"/>
        <v>60340140</v>
      </c>
      <c r="CP352" s="18">
        <f t="shared" si="219"/>
        <v>482721120</v>
      </c>
      <c r="CQ352" s="18">
        <f t="shared" si="220"/>
        <v>2</v>
      </c>
      <c r="CR352" s="18">
        <f t="shared" si="221"/>
        <v>482.72</v>
      </c>
      <c r="DH352" s="14">
        <v>347</v>
      </c>
      <c r="DI352" s="14">
        <f t="shared" si="222"/>
        <v>29255825</v>
      </c>
      <c r="DJ352" s="18">
        <f t="shared" si="223"/>
        <v>2</v>
      </c>
      <c r="DK352" s="18">
        <f t="shared" si="224"/>
        <v>29.26</v>
      </c>
    </row>
    <row r="353" spans="44:115" ht="16.5" x14ac:dyDescent="0.2">
      <c r="AR353" s="14">
        <v>348</v>
      </c>
      <c r="AS353" s="14">
        <f t="shared" si="203"/>
        <v>340</v>
      </c>
      <c r="AT353" s="18">
        <f t="shared" si="205"/>
        <v>898799.99999999988</v>
      </c>
      <c r="AU353" s="18">
        <f t="shared" si="204"/>
        <v>360</v>
      </c>
      <c r="AV353" s="18">
        <f t="shared" si="206"/>
        <v>991300.00000000012</v>
      </c>
      <c r="AW353" s="18">
        <f t="shared" si="207"/>
        <v>935800</v>
      </c>
      <c r="AX353" s="18">
        <f t="shared" si="208"/>
        <v>4042656000</v>
      </c>
      <c r="CA353" s="14">
        <v>348</v>
      </c>
      <c r="CB353" s="14">
        <f>节奏规划!J342</f>
        <v>2.7777777777777779E-3</v>
      </c>
      <c r="CC353" s="23">
        <v>1</v>
      </c>
      <c r="CD353" s="18">
        <f>INDEX($AX$6:$AX$1005,MATCH(金币产出!CA353,$AR$6:$AR$1005,1))</f>
        <v>4042656000</v>
      </c>
      <c r="CE353" s="18">
        <f t="shared" si="209"/>
        <v>16170624000</v>
      </c>
      <c r="CF353" s="18">
        <f t="shared" si="210"/>
        <v>15721440</v>
      </c>
      <c r="CG353" s="18">
        <f t="shared" si="211"/>
        <v>8983680</v>
      </c>
      <c r="CH353" s="18">
        <f t="shared" si="212"/>
        <v>11229600</v>
      </c>
      <c r="CI353" s="18">
        <f t="shared" si="213"/>
        <v>4491840</v>
      </c>
      <c r="CJ353" s="18">
        <f t="shared" si="214"/>
        <v>4491840</v>
      </c>
      <c r="CK353" s="18">
        <f t="shared" si="215"/>
        <v>6737760</v>
      </c>
      <c r="CL353" s="18">
        <f t="shared" si="216"/>
        <v>2245920</v>
      </c>
      <c r="CM353" s="18">
        <f t="shared" si="217"/>
        <v>6737760</v>
      </c>
      <c r="CN353" s="18">
        <f t="shared" si="218"/>
        <v>60639840</v>
      </c>
      <c r="CP353" s="18">
        <f t="shared" si="219"/>
        <v>485118720</v>
      </c>
      <c r="CQ353" s="18">
        <f t="shared" si="220"/>
        <v>2</v>
      </c>
      <c r="CR353" s="18">
        <f t="shared" si="221"/>
        <v>485.12</v>
      </c>
      <c r="DH353" s="14">
        <v>348</v>
      </c>
      <c r="DI353" s="14">
        <f t="shared" si="222"/>
        <v>29401134</v>
      </c>
      <c r="DJ353" s="18">
        <f t="shared" si="223"/>
        <v>2</v>
      </c>
      <c r="DK353" s="18">
        <f t="shared" si="224"/>
        <v>29.4</v>
      </c>
    </row>
    <row r="354" spans="44:115" ht="16.5" x14ac:dyDescent="0.2">
      <c r="AR354" s="14">
        <v>349</v>
      </c>
      <c r="AS354" s="14">
        <f t="shared" si="203"/>
        <v>340</v>
      </c>
      <c r="AT354" s="18">
        <f t="shared" si="205"/>
        <v>898799.99999999988</v>
      </c>
      <c r="AU354" s="18">
        <f t="shared" si="204"/>
        <v>360</v>
      </c>
      <c r="AV354" s="18">
        <f t="shared" si="206"/>
        <v>991300.00000000012</v>
      </c>
      <c r="AW354" s="18">
        <f t="shared" si="207"/>
        <v>940425</v>
      </c>
      <c r="AX354" s="18">
        <f t="shared" si="208"/>
        <v>4062636000</v>
      </c>
      <c r="CA354" s="14">
        <v>349</v>
      </c>
      <c r="CB354" s="14">
        <f>节奏规划!J343</f>
        <v>2.7777777777777779E-3</v>
      </c>
      <c r="CC354" s="23">
        <v>1</v>
      </c>
      <c r="CD354" s="18">
        <f>INDEX($AX$6:$AX$1005,MATCH(金币产出!CA354,$AR$6:$AR$1005,1))</f>
        <v>4062636000</v>
      </c>
      <c r="CE354" s="18">
        <f t="shared" si="209"/>
        <v>16250544000</v>
      </c>
      <c r="CF354" s="18">
        <f t="shared" si="210"/>
        <v>15799140</v>
      </c>
      <c r="CG354" s="18">
        <f t="shared" si="211"/>
        <v>9028080</v>
      </c>
      <c r="CH354" s="18">
        <f t="shared" si="212"/>
        <v>11285100</v>
      </c>
      <c r="CI354" s="18">
        <f t="shared" si="213"/>
        <v>4514040</v>
      </c>
      <c r="CJ354" s="18">
        <f t="shared" si="214"/>
        <v>4514040</v>
      </c>
      <c r="CK354" s="18">
        <f t="shared" si="215"/>
        <v>6771060</v>
      </c>
      <c r="CL354" s="18">
        <f t="shared" si="216"/>
        <v>2257020</v>
      </c>
      <c r="CM354" s="18">
        <f t="shared" si="217"/>
        <v>6771060</v>
      </c>
      <c r="CN354" s="18">
        <f t="shared" si="218"/>
        <v>60939540</v>
      </c>
      <c r="CP354" s="18">
        <f t="shared" si="219"/>
        <v>487516320</v>
      </c>
      <c r="CQ354" s="18">
        <f t="shared" si="220"/>
        <v>2</v>
      </c>
      <c r="CR354" s="18">
        <f t="shared" si="221"/>
        <v>487.52</v>
      </c>
      <c r="DH354" s="14">
        <v>349</v>
      </c>
      <c r="DI354" s="14">
        <f t="shared" si="222"/>
        <v>29546443</v>
      </c>
      <c r="DJ354" s="18">
        <f t="shared" si="223"/>
        <v>2</v>
      </c>
      <c r="DK354" s="18">
        <f t="shared" si="224"/>
        <v>29.55</v>
      </c>
    </row>
    <row r="355" spans="44:115" ht="16.5" x14ac:dyDescent="0.2">
      <c r="AR355" s="14">
        <v>350</v>
      </c>
      <c r="AS355" s="14">
        <f t="shared" si="203"/>
        <v>340</v>
      </c>
      <c r="AT355" s="18">
        <f t="shared" si="205"/>
        <v>898799.99999999988</v>
      </c>
      <c r="AU355" s="18">
        <f t="shared" si="204"/>
        <v>360</v>
      </c>
      <c r="AV355" s="18">
        <f t="shared" si="206"/>
        <v>991300.00000000012</v>
      </c>
      <c r="AW355" s="18">
        <f t="shared" si="207"/>
        <v>945050</v>
      </c>
      <c r="AX355" s="18">
        <f t="shared" si="208"/>
        <v>4082616000</v>
      </c>
      <c r="CA355" s="14">
        <v>350</v>
      </c>
      <c r="CB355" s="14">
        <f>节奏规划!J344</f>
        <v>2.7777777777777779E-3</v>
      </c>
      <c r="CC355" s="23">
        <v>1</v>
      </c>
      <c r="CD355" s="18">
        <f>INDEX($AX$6:$AX$1005,MATCH(金币产出!CA355,$AR$6:$AR$1005,1))</f>
        <v>4082616000</v>
      </c>
      <c r="CE355" s="18">
        <f t="shared" si="209"/>
        <v>16330464000</v>
      </c>
      <c r="CF355" s="18">
        <f t="shared" si="210"/>
        <v>15876840</v>
      </c>
      <c r="CG355" s="18">
        <f t="shared" si="211"/>
        <v>9072480</v>
      </c>
      <c r="CH355" s="18">
        <f t="shared" si="212"/>
        <v>11340600</v>
      </c>
      <c r="CI355" s="18">
        <f t="shared" si="213"/>
        <v>4536240</v>
      </c>
      <c r="CJ355" s="18">
        <f t="shared" si="214"/>
        <v>4536240</v>
      </c>
      <c r="CK355" s="18">
        <f t="shared" si="215"/>
        <v>6804360</v>
      </c>
      <c r="CL355" s="18">
        <f t="shared" si="216"/>
        <v>2268120</v>
      </c>
      <c r="CM355" s="18">
        <f t="shared" si="217"/>
        <v>6804360</v>
      </c>
      <c r="CN355" s="18">
        <f t="shared" si="218"/>
        <v>61239240</v>
      </c>
      <c r="CP355" s="18">
        <f t="shared" si="219"/>
        <v>489913920</v>
      </c>
      <c r="CQ355" s="18">
        <f t="shared" si="220"/>
        <v>2</v>
      </c>
      <c r="CR355" s="18">
        <f t="shared" si="221"/>
        <v>489.91</v>
      </c>
      <c r="DH355" s="14">
        <v>350</v>
      </c>
      <c r="DI355" s="14">
        <f t="shared" si="222"/>
        <v>29691752</v>
      </c>
      <c r="DJ355" s="18">
        <f t="shared" si="223"/>
        <v>2</v>
      </c>
      <c r="DK355" s="18">
        <f t="shared" si="224"/>
        <v>29.69</v>
      </c>
    </row>
    <row r="356" spans="44:115" ht="16.5" x14ac:dyDescent="0.2">
      <c r="AR356" s="14">
        <v>351</v>
      </c>
      <c r="AS356" s="14">
        <f t="shared" si="203"/>
        <v>340</v>
      </c>
      <c r="AT356" s="18">
        <f t="shared" si="205"/>
        <v>898799.99999999988</v>
      </c>
      <c r="AU356" s="18">
        <f t="shared" si="204"/>
        <v>360</v>
      </c>
      <c r="AV356" s="18">
        <f t="shared" si="206"/>
        <v>991300.00000000012</v>
      </c>
      <c r="AW356" s="18">
        <f t="shared" si="207"/>
        <v>949675</v>
      </c>
      <c r="AX356" s="18">
        <f t="shared" si="208"/>
        <v>4102596000</v>
      </c>
      <c r="CA356" s="14">
        <v>351</v>
      </c>
      <c r="CB356" s="14">
        <f>节奏规划!J345</f>
        <v>2.7777777777777779E-3</v>
      </c>
      <c r="CC356" s="23">
        <v>1</v>
      </c>
      <c r="CD356" s="18">
        <f>INDEX($AX$6:$AX$1005,MATCH(金币产出!CA356,$AR$6:$AR$1005,1))</f>
        <v>4102596000</v>
      </c>
      <c r="CE356" s="18">
        <f t="shared" si="209"/>
        <v>16410384000</v>
      </c>
      <c r="CF356" s="18">
        <f t="shared" si="210"/>
        <v>15954540</v>
      </c>
      <c r="CG356" s="18">
        <f t="shared" si="211"/>
        <v>9116880</v>
      </c>
      <c r="CH356" s="18">
        <f t="shared" si="212"/>
        <v>11396100</v>
      </c>
      <c r="CI356" s="18">
        <f t="shared" si="213"/>
        <v>4558440</v>
      </c>
      <c r="CJ356" s="18">
        <f t="shared" si="214"/>
        <v>4558440</v>
      </c>
      <c r="CK356" s="18">
        <f t="shared" si="215"/>
        <v>6837660</v>
      </c>
      <c r="CL356" s="18">
        <f t="shared" si="216"/>
        <v>2279220</v>
      </c>
      <c r="CM356" s="18">
        <f t="shared" si="217"/>
        <v>6837660</v>
      </c>
      <c r="CN356" s="18">
        <f t="shared" si="218"/>
        <v>61538940</v>
      </c>
      <c r="CP356" s="18">
        <f t="shared" si="219"/>
        <v>492311520</v>
      </c>
      <c r="CQ356" s="18">
        <f t="shared" si="220"/>
        <v>2</v>
      </c>
      <c r="CR356" s="18">
        <f t="shared" si="221"/>
        <v>492.31</v>
      </c>
      <c r="DH356" s="14">
        <v>351</v>
      </c>
      <c r="DI356" s="14">
        <f t="shared" si="222"/>
        <v>29837061</v>
      </c>
      <c r="DJ356" s="18">
        <f t="shared" si="223"/>
        <v>2</v>
      </c>
      <c r="DK356" s="18">
        <f t="shared" si="224"/>
        <v>29.84</v>
      </c>
    </row>
    <row r="357" spans="44:115" ht="16.5" x14ac:dyDescent="0.2">
      <c r="AR357" s="14">
        <v>352</v>
      </c>
      <c r="AS357" s="14">
        <f t="shared" si="203"/>
        <v>340</v>
      </c>
      <c r="AT357" s="18">
        <f t="shared" si="205"/>
        <v>898799.99999999988</v>
      </c>
      <c r="AU357" s="18">
        <f t="shared" si="204"/>
        <v>360</v>
      </c>
      <c r="AV357" s="18">
        <f t="shared" si="206"/>
        <v>991300.00000000012</v>
      </c>
      <c r="AW357" s="18">
        <f t="shared" si="207"/>
        <v>954300</v>
      </c>
      <c r="AX357" s="18">
        <f t="shared" si="208"/>
        <v>4122576000</v>
      </c>
      <c r="CA357" s="14">
        <v>352</v>
      </c>
      <c r="CB357" s="14">
        <f>节奏规划!J346</f>
        <v>2.7777777777777779E-3</v>
      </c>
      <c r="CC357" s="23">
        <v>1</v>
      </c>
      <c r="CD357" s="18">
        <f>INDEX($AX$6:$AX$1005,MATCH(金币产出!CA357,$AR$6:$AR$1005,1))</f>
        <v>4122576000</v>
      </c>
      <c r="CE357" s="18">
        <f t="shared" si="209"/>
        <v>16490304000</v>
      </c>
      <c r="CF357" s="18">
        <f t="shared" si="210"/>
        <v>16032240</v>
      </c>
      <c r="CG357" s="18">
        <f t="shared" si="211"/>
        <v>9161280</v>
      </c>
      <c r="CH357" s="18">
        <f t="shared" si="212"/>
        <v>11451600</v>
      </c>
      <c r="CI357" s="18">
        <f t="shared" si="213"/>
        <v>4580640</v>
      </c>
      <c r="CJ357" s="18">
        <f t="shared" si="214"/>
        <v>4580640</v>
      </c>
      <c r="CK357" s="18">
        <f t="shared" si="215"/>
        <v>6870960</v>
      </c>
      <c r="CL357" s="18">
        <f t="shared" si="216"/>
        <v>2290320</v>
      </c>
      <c r="CM357" s="18">
        <f t="shared" si="217"/>
        <v>6870960</v>
      </c>
      <c r="CN357" s="18">
        <f t="shared" si="218"/>
        <v>61838640</v>
      </c>
      <c r="CP357" s="18">
        <f t="shared" si="219"/>
        <v>494709120</v>
      </c>
      <c r="CQ357" s="18">
        <f t="shared" si="220"/>
        <v>2</v>
      </c>
      <c r="CR357" s="18">
        <f t="shared" si="221"/>
        <v>494.71</v>
      </c>
      <c r="DH357" s="14">
        <v>352</v>
      </c>
      <c r="DI357" s="14">
        <f t="shared" si="222"/>
        <v>29982370</v>
      </c>
      <c r="DJ357" s="18">
        <f t="shared" si="223"/>
        <v>2</v>
      </c>
      <c r="DK357" s="18">
        <f t="shared" si="224"/>
        <v>29.98</v>
      </c>
    </row>
    <row r="358" spans="44:115" ht="16.5" x14ac:dyDescent="0.2">
      <c r="AR358" s="14">
        <v>353</v>
      </c>
      <c r="AS358" s="14">
        <f t="shared" si="203"/>
        <v>340</v>
      </c>
      <c r="AT358" s="18">
        <f t="shared" si="205"/>
        <v>898799.99999999988</v>
      </c>
      <c r="AU358" s="18">
        <f t="shared" si="204"/>
        <v>360</v>
      </c>
      <c r="AV358" s="18">
        <f t="shared" si="206"/>
        <v>991300.00000000012</v>
      </c>
      <c r="AW358" s="18">
        <f t="shared" si="207"/>
        <v>958925</v>
      </c>
      <c r="AX358" s="18">
        <f t="shared" si="208"/>
        <v>4142556000</v>
      </c>
      <c r="CA358" s="14">
        <v>353</v>
      </c>
      <c r="CB358" s="14">
        <f>节奏规划!J347</f>
        <v>2.7777777777777779E-3</v>
      </c>
      <c r="CC358" s="23">
        <v>1</v>
      </c>
      <c r="CD358" s="18">
        <f>INDEX($AX$6:$AX$1005,MATCH(金币产出!CA358,$AR$6:$AR$1005,1))</f>
        <v>4142556000</v>
      </c>
      <c r="CE358" s="18">
        <f t="shared" si="209"/>
        <v>16570224000</v>
      </c>
      <c r="CF358" s="18">
        <f t="shared" si="210"/>
        <v>16109940</v>
      </c>
      <c r="CG358" s="18">
        <f t="shared" si="211"/>
        <v>9205680</v>
      </c>
      <c r="CH358" s="18">
        <f t="shared" si="212"/>
        <v>11507100</v>
      </c>
      <c r="CI358" s="18">
        <f t="shared" si="213"/>
        <v>4602840</v>
      </c>
      <c r="CJ358" s="18">
        <f t="shared" si="214"/>
        <v>4602840</v>
      </c>
      <c r="CK358" s="18">
        <f t="shared" si="215"/>
        <v>6904260</v>
      </c>
      <c r="CL358" s="18">
        <f t="shared" si="216"/>
        <v>2301420</v>
      </c>
      <c r="CM358" s="18">
        <f t="shared" si="217"/>
        <v>6904260</v>
      </c>
      <c r="CN358" s="18">
        <f t="shared" si="218"/>
        <v>62138340</v>
      </c>
      <c r="CP358" s="18">
        <f t="shared" si="219"/>
        <v>497106720</v>
      </c>
      <c r="CQ358" s="18">
        <f t="shared" si="220"/>
        <v>2</v>
      </c>
      <c r="CR358" s="18">
        <f t="shared" si="221"/>
        <v>497.11</v>
      </c>
      <c r="DH358" s="14">
        <v>353</v>
      </c>
      <c r="DI358" s="14">
        <f t="shared" si="222"/>
        <v>30127680</v>
      </c>
      <c r="DJ358" s="18">
        <f t="shared" si="223"/>
        <v>2</v>
      </c>
      <c r="DK358" s="18">
        <f t="shared" si="224"/>
        <v>30.13</v>
      </c>
    </row>
    <row r="359" spans="44:115" ht="16.5" x14ac:dyDescent="0.2">
      <c r="AR359" s="14">
        <v>354</v>
      </c>
      <c r="AS359" s="14">
        <f t="shared" si="203"/>
        <v>340</v>
      </c>
      <c r="AT359" s="18">
        <f t="shared" si="205"/>
        <v>898799.99999999988</v>
      </c>
      <c r="AU359" s="18">
        <f t="shared" si="204"/>
        <v>360</v>
      </c>
      <c r="AV359" s="18">
        <f t="shared" si="206"/>
        <v>991300.00000000012</v>
      </c>
      <c r="AW359" s="18">
        <f t="shared" si="207"/>
        <v>963550</v>
      </c>
      <c r="AX359" s="18">
        <f t="shared" si="208"/>
        <v>4162536000</v>
      </c>
      <c r="CA359" s="14">
        <v>354</v>
      </c>
      <c r="CB359" s="14">
        <f>节奏规划!J348</f>
        <v>2.7777777777777779E-3</v>
      </c>
      <c r="CC359" s="23">
        <v>1</v>
      </c>
      <c r="CD359" s="18">
        <f>INDEX($AX$6:$AX$1005,MATCH(金币产出!CA359,$AR$6:$AR$1005,1))</f>
        <v>4162536000</v>
      </c>
      <c r="CE359" s="18">
        <f t="shared" si="209"/>
        <v>16650144000</v>
      </c>
      <c r="CF359" s="18">
        <f t="shared" si="210"/>
        <v>16187640</v>
      </c>
      <c r="CG359" s="18">
        <f t="shared" si="211"/>
        <v>9250080</v>
      </c>
      <c r="CH359" s="18">
        <f t="shared" si="212"/>
        <v>11562600</v>
      </c>
      <c r="CI359" s="18">
        <f t="shared" si="213"/>
        <v>4625040</v>
      </c>
      <c r="CJ359" s="18">
        <f t="shared" si="214"/>
        <v>4625040</v>
      </c>
      <c r="CK359" s="18">
        <f t="shared" si="215"/>
        <v>6937560</v>
      </c>
      <c r="CL359" s="18">
        <f t="shared" si="216"/>
        <v>2312520</v>
      </c>
      <c r="CM359" s="18">
        <f t="shared" si="217"/>
        <v>6937560</v>
      </c>
      <c r="CN359" s="18">
        <f t="shared" si="218"/>
        <v>62438040</v>
      </c>
      <c r="CP359" s="18">
        <f t="shared" si="219"/>
        <v>499504320</v>
      </c>
      <c r="CQ359" s="18">
        <f t="shared" si="220"/>
        <v>2</v>
      </c>
      <c r="CR359" s="18">
        <f t="shared" si="221"/>
        <v>499.5</v>
      </c>
      <c r="DH359" s="14">
        <v>354</v>
      </c>
      <c r="DI359" s="14">
        <f t="shared" si="222"/>
        <v>30272989</v>
      </c>
      <c r="DJ359" s="18">
        <f t="shared" si="223"/>
        <v>2</v>
      </c>
      <c r="DK359" s="18">
        <f t="shared" si="224"/>
        <v>30.27</v>
      </c>
    </row>
    <row r="360" spans="44:115" ht="16.5" x14ac:dyDescent="0.2">
      <c r="AR360" s="14">
        <v>355</v>
      </c>
      <c r="AS360" s="14">
        <f t="shared" si="203"/>
        <v>340</v>
      </c>
      <c r="AT360" s="18">
        <f t="shared" si="205"/>
        <v>898799.99999999988</v>
      </c>
      <c r="AU360" s="18">
        <f t="shared" si="204"/>
        <v>360</v>
      </c>
      <c r="AV360" s="18">
        <f t="shared" si="206"/>
        <v>991300.00000000012</v>
      </c>
      <c r="AW360" s="18">
        <f t="shared" si="207"/>
        <v>968175</v>
      </c>
      <c r="AX360" s="18">
        <f t="shared" si="208"/>
        <v>4182516000</v>
      </c>
      <c r="CA360" s="14">
        <v>355</v>
      </c>
      <c r="CB360" s="14">
        <f>节奏规划!J349</f>
        <v>2.7777777777777779E-3</v>
      </c>
      <c r="CC360" s="23">
        <v>1</v>
      </c>
      <c r="CD360" s="18">
        <f>INDEX($AX$6:$AX$1005,MATCH(金币产出!CA360,$AR$6:$AR$1005,1))</f>
        <v>4182516000</v>
      </c>
      <c r="CE360" s="18">
        <f t="shared" si="209"/>
        <v>16730064000</v>
      </c>
      <c r="CF360" s="18">
        <f t="shared" si="210"/>
        <v>16265340</v>
      </c>
      <c r="CG360" s="18">
        <f t="shared" si="211"/>
        <v>9294480</v>
      </c>
      <c r="CH360" s="18">
        <f t="shared" si="212"/>
        <v>11618100</v>
      </c>
      <c r="CI360" s="18">
        <f t="shared" si="213"/>
        <v>4647240</v>
      </c>
      <c r="CJ360" s="18">
        <f t="shared" si="214"/>
        <v>4647240</v>
      </c>
      <c r="CK360" s="18">
        <f t="shared" si="215"/>
        <v>6970860</v>
      </c>
      <c r="CL360" s="18">
        <f t="shared" si="216"/>
        <v>2323620</v>
      </c>
      <c r="CM360" s="18">
        <f t="shared" si="217"/>
        <v>6970860</v>
      </c>
      <c r="CN360" s="18">
        <f t="shared" si="218"/>
        <v>62737740</v>
      </c>
      <c r="CP360" s="18">
        <f t="shared" si="219"/>
        <v>501901920</v>
      </c>
      <c r="CQ360" s="18">
        <f t="shared" si="220"/>
        <v>2</v>
      </c>
      <c r="CR360" s="18">
        <f t="shared" si="221"/>
        <v>501.9</v>
      </c>
      <c r="DH360" s="14">
        <v>355</v>
      </c>
      <c r="DI360" s="14">
        <f t="shared" si="222"/>
        <v>30418298</v>
      </c>
      <c r="DJ360" s="18">
        <f t="shared" si="223"/>
        <v>2</v>
      </c>
      <c r="DK360" s="18">
        <f t="shared" si="224"/>
        <v>30.42</v>
      </c>
    </row>
    <row r="361" spans="44:115" ht="16.5" x14ac:dyDescent="0.2">
      <c r="AR361" s="14">
        <v>356</v>
      </c>
      <c r="AS361" s="14">
        <f t="shared" si="203"/>
        <v>340</v>
      </c>
      <c r="AT361" s="18">
        <f t="shared" si="205"/>
        <v>898799.99999999988</v>
      </c>
      <c r="AU361" s="18">
        <f t="shared" si="204"/>
        <v>360</v>
      </c>
      <c r="AV361" s="18">
        <f t="shared" si="206"/>
        <v>991300.00000000012</v>
      </c>
      <c r="AW361" s="18">
        <f t="shared" si="207"/>
        <v>972800</v>
      </c>
      <c r="AX361" s="18">
        <f t="shared" si="208"/>
        <v>4202496000</v>
      </c>
      <c r="CA361" s="14">
        <v>356</v>
      </c>
      <c r="CB361" s="14">
        <f>节奏规划!J350</f>
        <v>2.7777777777777779E-3</v>
      </c>
      <c r="CC361" s="23">
        <v>1</v>
      </c>
      <c r="CD361" s="18">
        <f>INDEX($AX$6:$AX$1005,MATCH(金币产出!CA361,$AR$6:$AR$1005,1))</f>
        <v>4202496000</v>
      </c>
      <c r="CE361" s="18">
        <f t="shared" si="209"/>
        <v>16809984000</v>
      </c>
      <c r="CF361" s="18">
        <f t="shared" si="210"/>
        <v>16343040</v>
      </c>
      <c r="CG361" s="18">
        <f t="shared" si="211"/>
        <v>9338880</v>
      </c>
      <c r="CH361" s="18">
        <f t="shared" si="212"/>
        <v>11673600</v>
      </c>
      <c r="CI361" s="18">
        <f t="shared" si="213"/>
        <v>4669440</v>
      </c>
      <c r="CJ361" s="18">
        <f t="shared" si="214"/>
        <v>4669440</v>
      </c>
      <c r="CK361" s="18">
        <f t="shared" si="215"/>
        <v>7004160</v>
      </c>
      <c r="CL361" s="18">
        <f t="shared" si="216"/>
        <v>2334720</v>
      </c>
      <c r="CM361" s="18">
        <f t="shared" si="217"/>
        <v>7004160</v>
      </c>
      <c r="CN361" s="18">
        <f t="shared" si="218"/>
        <v>63037440</v>
      </c>
      <c r="CP361" s="18">
        <f t="shared" si="219"/>
        <v>504299520</v>
      </c>
      <c r="CQ361" s="18">
        <f t="shared" si="220"/>
        <v>2</v>
      </c>
      <c r="CR361" s="18">
        <f t="shared" si="221"/>
        <v>504.3</v>
      </c>
      <c r="DH361" s="14">
        <v>356</v>
      </c>
      <c r="DI361" s="14">
        <f t="shared" si="222"/>
        <v>30563607</v>
      </c>
      <c r="DJ361" s="18">
        <f t="shared" si="223"/>
        <v>2</v>
      </c>
      <c r="DK361" s="18">
        <f t="shared" si="224"/>
        <v>30.56</v>
      </c>
    </row>
    <row r="362" spans="44:115" ht="16.5" x14ac:dyDescent="0.2">
      <c r="AR362" s="14">
        <v>357</v>
      </c>
      <c r="AS362" s="14">
        <f t="shared" si="203"/>
        <v>340</v>
      </c>
      <c r="AT362" s="18">
        <f t="shared" si="205"/>
        <v>898799.99999999988</v>
      </c>
      <c r="AU362" s="18">
        <f t="shared" si="204"/>
        <v>360</v>
      </c>
      <c r="AV362" s="18">
        <f t="shared" si="206"/>
        <v>991300.00000000012</v>
      </c>
      <c r="AW362" s="18">
        <f t="shared" si="207"/>
        <v>977425.00000000023</v>
      </c>
      <c r="AX362" s="18">
        <f t="shared" si="208"/>
        <v>4222476000.000001</v>
      </c>
      <c r="CA362" s="14">
        <v>357</v>
      </c>
      <c r="CB362" s="14">
        <f>节奏规划!J351</f>
        <v>2.7777777777777779E-3</v>
      </c>
      <c r="CC362" s="23">
        <v>1</v>
      </c>
      <c r="CD362" s="18">
        <f>INDEX($AX$6:$AX$1005,MATCH(金币产出!CA362,$AR$6:$AR$1005,1))</f>
        <v>4222476000.000001</v>
      </c>
      <c r="CE362" s="18">
        <f t="shared" si="209"/>
        <v>16889904000</v>
      </c>
      <c r="CF362" s="18">
        <f t="shared" si="210"/>
        <v>16420740</v>
      </c>
      <c r="CG362" s="18">
        <f t="shared" si="211"/>
        <v>9383280</v>
      </c>
      <c r="CH362" s="18">
        <f t="shared" si="212"/>
        <v>11729100</v>
      </c>
      <c r="CI362" s="18">
        <f t="shared" si="213"/>
        <v>4691640</v>
      </c>
      <c r="CJ362" s="18">
        <f t="shared" si="214"/>
        <v>4691640</v>
      </c>
      <c r="CK362" s="18">
        <f t="shared" si="215"/>
        <v>7037460</v>
      </c>
      <c r="CL362" s="18">
        <f t="shared" si="216"/>
        <v>2345820</v>
      </c>
      <c r="CM362" s="18">
        <f t="shared" si="217"/>
        <v>7037460</v>
      </c>
      <c r="CN362" s="18">
        <f t="shared" si="218"/>
        <v>63337140</v>
      </c>
      <c r="CP362" s="18">
        <f t="shared" si="219"/>
        <v>506697120</v>
      </c>
      <c r="CQ362" s="18">
        <f t="shared" si="220"/>
        <v>2</v>
      </c>
      <c r="CR362" s="18">
        <f t="shared" si="221"/>
        <v>506.7</v>
      </c>
      <c r="DH362" s="14">
        <v>357</v>
      </c>
      <c r="DI362" s="14">
        <f t="shared" si="222"/>
        <v>30708916</v>
      </c>
      <c r="DJ362" s="18">
        <f t="shared" si="223"/>
        <v>2</v>
      </c>
      <c r="DK362" s="18">
        <f t="shared" si="224"/>
        <v>30.71</v>
      </c>
    </row>
    <row r="363" spans="44:115" ht="16.5" x14ac:dyDescent="0.2">
      <c r="AR363" s="14">
        <v>358</v>
      </c>
      <c r="AS363" s="14">
        <f t="shared" si="203"/>
        <v>340</v>
      </c>
      <c r="AT363" s="18">
        <f t="shared" si="205"/>
        <v>898799.99999999988</v>
      </c>
      <c r="AU363" s="18">
        <f t="shared" si="204"/>
        <v>360</v>
      </c>
      <c r="AV363" s="18">
        <f t="shared" si="206"/>
        <v>991300.00000000012</v>
      </c>
      <c r="AW363" s="18">
        <f t="shared" si="207"/>
        <v>982050.00000000023</v>
      </c>
      <c r="AX363" s="18">
        <f t="shared" si="208"/>
        <v>4242456000.000001</v>
      </c>
      <c r="CA363" s="14">
        <v>358</v>
      </c>
      <c r="CB363" s="14">
        <f>节奏规划!J352</f>
        <v>2.7777777777777779E-3</v>
      </c>
      <c r="CC363" s="23">
        <v>1</v>
      </c>
      <c r="CD363" s="18">
        <f>INDEX($AX$6:$AX$1005,MATCH(金币产出!CA363,$AR$6:$AR$1005,1))</f>
        <v>4242456000.000001</v>
      </c>
      <c r="CE363" s="18">
        <f t="shared" si="209"/>
        <v>16969824000</v>
      </c>
      <c r="CF363" s="18">
        <f t="shared" si="210"/>
        <v>16498440</v>
      </c>
      <c r="CG363" s="18">
        <f t="shared" si="211"/>
        <v>9427680</v>
      </c>
      <c r="CH363" s="18">
        <f t="shared" si="212"/>
        <v>11784600</v>
      </c>
      <c r="CI363" s="18">
        <f t="shared" si="213"/>
        <v>4713840</v>
      </c>
      <c r="CJ363" s="18">
        <f t="shared" si="214"/>
        <v>4713840</v>
      </c>
      <c r="CK363" s="18">
        <f t="shared" si="215"/>
        <v>7070760</v>
      </c>
      <c r="CL363" s="18">
        <f t="shared" si="216"/>
        <v>2356920</v>
      </c>
      <c r="CM363" s="18">
        <f t="shared" si="217"/>
        <v>7070760</v>
      </c>
      <c r="CN363" s="18">
        <f t="shared" si="218"/>
        <v>63636840</v>
      </c>
      <c r="CP363" s="18">
        <f t="shared" si="219"/>
        <v>509094720</v>
      </c>
      <c r="CQ363" s="18">
        <f t="shared" si="220"/>
        <v>2</v>
      </c>
      <c r="CR363" s="18">
        <f t="shared" si="221"/>
        <v>509.09</v>
      </c>
      <c r="DH363" s="14">
        <v>358</v>
      </c>
      <c r="DI363" s="14">
        <f t="shared" si="222"/>
        <v>30854225</v>
      </c>
      <c r="DJ363" s="18">
        <f t="shared" si="223"/>
        <v>2</v>
      </c>
      <c r="DK363" s="18">
        <f t="shared" si="224"/>
        <v>30.85</v>
      </c>
    </row>
    <row r="364" spans="44:115" ht="16.5" x14ac:dyDescent="0.2">
      <c r="AR364" s="14">
        <v>359</v>
      </c>
      <c r="AS364" s="14">
        <f t="shared" si="203"/>
        <v>340</v>
      </c>
      <c r="AT364" s="18">
        <f t="shared" si="205"/>
        <v>898799.99999999988</v>
      </c>
      <c r="AU364" s="18">
        <f t="shared" si="204"/>
        <v>360</v>
      </c>
      <c r="AV364" s="18">
        <f t="shared" si="206"/>
        <v>991300.00000000012</v>
      </c>
      <c r="AW364" s="18">
        <f t="shared" si="207"/>
        <v>986675.00000000023</v>
      </c>
      <c r="AX364" s="18">
        <f t="shared" si="208"/>
        <v>4262436000.000001</v>
      </c>
      <c r="CA364" s="14">
        <v>359</v>
      </c>
      <c r="CB364" s="14">
        <f>节奏规划!J353</f>
        <v>2.7777777777777779E-3</v>
      </c>
      <c r="CC364" s="23">
        <v>1</v>
      </c>
      <c r="CD364" s="18">
        <f>INDEX($AX$6:$AX$1005,MATCH(金币产出!CA364,$AR$6:$AR$1005,1))</f>
        <v>4262436000.000001</v>
      </c>
      <c r="CE364" s="18">
        <f t="shared" si="209"/>
        <v>17049744000</v>
      </c>
      <c r="CF364" s="18">
        <f t="shared" si="210"/>
        <v>16576140</v>
      </c>
      <c r="CG364" s="18">
        <f t="shared" si="211"/>
        <v>9472080</v>
      </c>
      <c r="CH364" s="18">
        <f t="shared" si="212"/>
        <v>11840100</v>
      </c>
      <c r="CI364" s="18">
        <f t="shared" si="213"/>
        <v>4736040</v>
      </c>
      <c r="CJ364" s="18">
        <f t="shared" si="214"/>
        <v>4736040</v>
      </c>
      <c r="CK364" s="18">
        <f t="shared" si="215"/>
        <v>7104060</v>
      </c>
      <c r="CL364" s="18">
        <f t="shared" si="216"/>
        <v>2368020</v>
      </c>
      <c r="CM364" s="18">
        <f t="shared" si="217"/>
        <v>7104060</v>
      </c>
      <c r="CN364" s="18">
        <f t="shared" si="218"/>
        <v>63936540</v>
      </c>
      <c r="CP364" s="18">
        <f t="shared" si="219"/>
        <v>511492320</v>
      </c>
      <c r="CQ364" s="18">
        <f t="shared" si="220"/>
        <v>2</v>
      </c>
      <c r="CR364" s="18">
        <f t="shared" si="221"/>
        <v>511.49</v>
      </c>
      <c r="DH364" s="14">
        <v>359</v>
      </c>
      <c r="DI364" s="14">
        <f t="shared" si="222"/>
        <v>30999534</v>
      </c>
      <c r="DJ364" s="18">
        <f t="shared" si="223"/>
        <v>2</v>
      </c>
      <c r="DK364" s="18">
        <f t="shared" si="224"/>
        <v>31</v>
      </c>
    </row>
    <row r="365" spans="44:115" ht="16.5" x14ac:dyDescent="0.2">
      <c r="AR365" s="14">
        <v>360</v>
      </c>
      <c r="AS365" s="14">
        <f t="shared" si="203"/>
        <v>360</v>
      </c>
      <c r="AT365" s="18">
        <f t="shared" si="205"/>
        <v>991300.00000000012</v>
      </c>
      <c r="AU365" s="18">
        <f t="shared" si="204"/>
        <v>380</v>
      </c>
      <c r="AV365" s="18">
        <f t="shared" si="206"/>
        <v>1085000</v>
      </c>
      <c r="AW365" s="18">
        <f t="shared" si="207"/>
        <v>991300.00000000023</v>
      </c>
      <c r="AX365" s="18">
        <f t="shared" si="208"/>
        <v>4282416000.000001</v>
      </c>
      <c r="CA365" s="14">
        <v>360</v>
      </c>
      <c r="CB365" s="14">
        <f>节奏规划!J354</f>
        <v>2.7777777777777779E-3</v>
      </c>
      <c r="CC365" s="23">
        <v>1</v>
      </c>
      <c r="CD365" s="18">
        <f>INDEX($AX$6:$AX$1005,MATCH(金币产出!CA365,$AR$6:$AR$1005,1))</f>
        <v>4282416000.000001</v>
      </c>
      <c r="CE365" s="18">
        <f t="shared" si="209"/>
        <v>17129664000</v>
      </c>
      <c r="CF365" s="18">
        <f t="shared" si="210"/>
        <v>16653840</v>
      </c>
      <c r="CG365" s="18">
        <f t="shared" si="211"/>
        <v>9516480</v>
      </c>
      <c r="CH365" s="18">
        <f t="shared" si="212"/>
        <v>11895600</v>
      </c>
      <c r="CI365" s="18">
        <f t="shared" si="213"/>
        <v>4758240</v>
      </c>
      <c r="CJ365" s="18">
        <f t="shared" si="214"/>
        <v>4758240</v>
      </c>
      <c r="CK365" s="18">
        <f t="shared" si="215"/>
        <v>7137360</v>
      </c>
      <c r="CL365" s="18">
        <f t="shared" si="216"/>
        <v>2379120</v>
      </c>
      <c r="CM365" s="18">
        <f t="shared" si="217"/>
        <v>7137360</v>
      </c>
      <c r="CN365" s="18">
        <f t="shared" si="218"/>
        <v>64236240</v>
      </c>
      <c r="CP365" s="18">
        <f t="shared" si="219"/>
        <v>513889920</v>
      </c>
      <c r="CQ365" s="18">
        <f t="shared" si="220"/>
        <v>2</v>
      </c>
      <c r="CR365" s="18">
        <f t="shared" si="221"/>
        <v>513.89</v>
      </c>
      <c r="DH365" s="14">
        <v>360</v>
      </c>
      <c r="DI365" s="14">
        <f t="shared" si="222"/>
        <v>31144843</v>
      </c>
      <c r="DJ365" s="18">
        <f t="shared" si="223"/>
        <v>2</v>
      </c>
      <c r="DK365" s="18">
        <f t="shared" si="224"/>
        <v>31.14</v>
      </c>
    </row>
    <row r="366" spans="44:115" ht="16.5" x14ac:dyDescent="0.2">
      <c r="AR366" s="14">
        <v>361</v>
      </c>
      <c r="AS366" s="14">
        <f t="shared" si="203"/>
        <v>360</v>
      </c>
      <c r="AT366" s="18">
        <f t="shared" si="205"/>
        <v>991300.00000000012</v>
      </c>
      <c r="AU366" s="18">
        <f t="shared" si="204"/>
        <v>380</v>
      </c>
      <c r="AV366" s="18">
        <f t="shared" si="206"/>
        <v>1085000</v>
      </c>
      <c r="AW366" s="18">
        <f t="shared" si="207"/>
        <v>995985.00000000023</v>
      </c>
      <c r="AX366" s="18">
        <f t="shared" si="208"/>
        <v>4302655200.000001</v>
      </c>
      <c r="CA366" s="14">
        <v>361</v>
      </c>
      <c r="CB366" s="14">
        <f>节奏规划!J355</f>
        <v>2.7777777777777779E-3</v>
      </c>
      <c r="CC366" s="23">
        <v>1</v>
      </c>
      <c r="CD366" s="18">
        <f>INDEX($AX$6:$AX$1005,MATCH(金币产出!CA366,$AR$6:$AR$1005,1))</f>
        <v>4302655200.000001</v>
      </c>
      <c r="CE366" s="18">
        <f t="shared" si="209"/>
        <v>17210620500</v>
      </c>
      <c r="CF366" s="18">
        <f t="shared" si="210"/>
        <v>16732548</v>
      </c>
      <c r="CG366" s="18">
        <f t="shared" si="211"/>
        <v>9561456</v>
      </c>
      <c r="CH366" s="18">
        <f t="shared" si="212"/>
        <v>11951820</v>
      </c>
      <c r="CI366" s="18">
        <f t="shared" si="213"/>
        <v>4780728</v>
      </c>
      <c r="CJ366" s="18">
        <f t="shared" si="214"/>
        <v>4780728</v>
      </c>
      <c r="CK366" s="18">
        <f t="shared" si="215"/>
        <v>7171092</v>
      </c>
      <c r="CL366" s="18">
        <f t="shared" si="216"/>
        <v>2390364</v>
      </c>
      <c r="CM366" s="18">
        <f t="shared" si="217"/>
        <v>7171092</v>
      </c>
      <c r="CN366" s="18">
        <f t="shared" si="218"/>
        <v>64539828</v>
      </c>
      <c r="CP366" s="18">
        <f t="shared" si="219"/>
        <v>516318624</v>
      </c>
      <c r="CQ366" s="18">
        <f t="shared" si="220"/>
        <v>2</v>
      </c>
      <c r="CR366" s="18">
        <f t="shared" si="221"/>
        <v>516.32000000000005</v>
      </c>
      <c r="DH366" s="14">
        <v>361</v>
      </c>
      <c r="DI366" s="14">
        <f t="shared" si="222"/>
        <v>31292037</v>
      </c>
      <c r="DJ366" s="18">
        <f t="shared" si="223"/>
        <v>2</v>
      </c>
      <c r="DK366" s="18">
        <f t="shared" si="224"/>
        <v>31.29</v>
      </c>
    </row>
    <row r="367" spans="44:115" ht="16.5" x14ac:dyDescent="0.2">
      <c r="AR367" s="14">
        <v>362</v>
      </c>
      <c r="AS367" s="14">
        <f t="shared" si="203"/>
        <v>360</v>
      </c>
      <c r="AT367" s="18">
        <f t="shared" si="205"/>
        <v>991300.00000000012</v>
      </c>
      <c r="AU367" s="18">
        <f t="shared" si="204"/>
        <v>380</v>
      </c>
      <c r="AV367" s="18">
        <f t="shared" si="206"/>
        <v>1085000</v>
      </c>
      <c r="AW367" s="18">
        <f t="shared" si="207"/>
        <v>1000670.0000000002</v>
      </c>
      <c r="AX367" s="18">
        <f t="shared" si="208"/>
        <v>4322894400.000001</v>
      </c>
      <c r="CA367" s="14">
        <v>362</v>
      </c>
      <c r="CB367" s="14">
        <f>节奏规划!J356</f>
        <v>2.7777777777777779E-3</v>
      </c>
      <c r="CC367" s="23">
        <v>1</v>
      </c>
      <c r="CD367" s="18">
        <f>INDEX($AX$6:$AX$1005,MATCH(金币产出!CA367,$AR$6:$AR$1005,1))</f>
        <v>4322894400.000001</v>
      </c>
      <c r="CE367" s="18">
        <f t="shared" si="209"/>
        <v>17291577500</v>
      </c>
      <c r="CF367" s="18">
        <f t="shared" si="210"/>
        <v>16811256</v>
      </c>
      <c r="CG367" s="18">
        <f t="shared" si="211"/>
        <v>9606432</v>
      </c>
      <c r="CH367" s="18">
        <f t="shared" si="212"/>
        <v>12008040</v>
      </c>
      <c r="CI367" s="18">
        <f t="shared" si="213"/>
        <v>4803216</v>
      </c>
      <c r="CJ367" s="18">
        <f t="shared" si="214"/>
        <v>4803216</v>
      </c>
      <c r="CK367" s="18">
        <f t="shared" si="215"/>
        <v>7204824</v>
      </c>
      <c r="CL367" s="18">
        <f t="shared" si="216"/>
        <v>2401608</v>
      </c>
      <c r="CM367" s="18">
        <f t="shared" si="217"/>
        <v>7204824</v>
      </c>
      <c r="CN367" s="18">
        <f t="shared" si="218"/>
        <v>64843416</v>
      </c>
      <c r="CP367" s="18">
        <f t="shared" si="219"/>
        <v>518747328</v>
      </c>
      <c r="CQ367" s="18">
        <f t="shared" si="220"/>
        <v>2</v>
      </c>
      <c r="CR367" s="18">
        <f t="shared" si="221"/>
        <v>518.75</v>
      </c>
      <c r="DH367" s="14">
        <v>362</v>
      </c>
      <c r="DI367" s="14">
        <f t="shared" si="222"/>
        <v>31439232</v>
      </c>
      <c r="DJ367" s="18">
        <f t="shared" si="223"/>
        <v>2</v>
      </c>
      <c r="DK367" s="18">
        <f t="shared" si="224"/>
        <v>31.44</v>
      </c>
    </row>
    <row r="368" spans="44:115" ht="16.5" x14ac:dyDescent="0.2">
      <c r="AR368" s="14">
        <v>363</v>
      </c>
      <c r="AS368" s="14">
        <f t="shared" si="203"/>
        <v>360</v>
      </c>
      <c r="AT368" s="18">
        <f t="shared" si="205"/>
        <v>991300.00000000012</v>
      </c>
      <c r="AU368" s="18">
        <f t="shared" si="204"/>
        <v>380</v>
      </c>
      <c r="AV368" s="18">
        <f t="shared" si="206"/>
        <v>1085000</v>
      </c>
      <c r="AW368" s="18">
        <f t="shared" si="207"/>
        <v>1005355.0000000002</v>
      </c>
      <c r="AX368" s="18">
        <f t="shared" si="208"/>
        <v>4343133600.000001</v>
      </c>
      <c r="CA368" s="14">
        <v>363</v>
      </c>
      <c r="CB368" s="14">
        <f>节奏规划!J357</f>
        <v>2.7777777777777779E-3</v>
      </c>
      <c r="CC368" s="23">
        <v>1</v>
      </c>
      <c r="CD368" s="18">
        <f>INDEX($AX$6:$AX$1005,MATCH(金币产出!CA368,$AR$6:$AR$1005,1))</f>
        <v>4343133600.000001</v>
      </c>
      <c r="CE368" s="18">
        <f t="shared" si="209"/>
        <v>17372534000</v>
      </c>
      <c r="CF368" s="18">
        <f t="shared" si="210"/>
        <v>16889964</v>
      </c>
      <c r="CG368" s="18">
        <f t="shared" si="211"/>
        <v>9651408</v>
      </c>
      <c r="CH368" s="18">
        <f t="shared" si="212"/>
        <v>12064260</v>
      </c>
      <c r="CI368" s="18">
        <f t="shared" si="213"/>
        <v>4825704</v>
      </c>
      <c r="CJ368" s="18">
        <f t="shared" si="214"/>
        <v>4825704</v>
      </c>
      <c r="CK368" s="18">
        <f t="shared" si="215"/>
        <v>7238556</v>
      </c>
      <c r="CL368" s="18">
        <f t="shared" si="216"/>
        <v>2412852</v>
      </c>
      <c r="CM368" s="18">
        <f t="shared" si="217"/>
        <v>7238556</v>
      </c>
      <c r="CN368" s="18">
        <f t="shared" si="218"/>
        <v>65147004</v>
      </c>
      <c r="CP368" s="18">
        <f t="shared" si="219"/>
        <v>521176032</v>
      </c>
      <c r="CQ368" s="18">
        <f t="shared" si="220"/>
        <v>2</v>
      </c>
      <c r="CR368" s="18">
        <f t="shared" si="221"/>
        <v>521.17999999999995</v>
      </c>
      <c r="DH368" s="14">
        <v>363</v>
      </c>
      <c r="DI368" s="14">
        <f t="shared" si="222"/>
        <v>31586426</v>
      </c>
      <c r="DJ368" s="18">
        <f t="shared" si="223"/>
        <v>2</v>
      </c>
      <c r="DK368" s="18">
        <f t="shared" si="224"/>
        <v>31.59</v>
      </c>
    </row>
    <row r="369" spans="44:115" ht="16.5" x14ac:dyDescent="0.2">
      <c r="AR369" s="14">
        <v>364</v>
      </c>
      <c r="AS369" s="14">
        <f t="shared" si="203"/>
        <v>360</v>
      </c>
      <c r="AT369" s="18">
        <f t="shared" si="205"/>
        <v>991300.00000000012</v>
      </c>
      <c r="AU369" s="18">
        <f t="shared" si="204"/>
        <v>380</v>
      </c>
      <c r="AV369" s="18">
        <f t="shared" si="206"/>
        <v>1085000</v>
      </c>
      <c r="AW369" s="18">
        <f t="shared" si="207"/>
        <v>1010040</v>
      </c>
      <c r="AX369" s="18">
        <f t="shared" si="208"/>
        <v>4363372800</v>
      </c>
      <c r="CA369" s="14">
        <v>364</v>
      </c>
      <c r="CB369" s="14">
        <f>节奏规划!J358</f>
        <v>2.7777777777777779E-3</v>
      </c>
      <c r="CC369" s="23">
        <v>1</v>
      </c>
      <c r="CD369" s="18">
        <f>INDEX($AX$6:$AX$1005,MATCH(金币产出!CA369,$AR$6:$AR$1005,1))</f>
        <v>4363372800</v>
      </c>
      <c r="CE369" s="18">
        <f t="shared" si="209"/>
        <v>17453491000</v>
      </c>
      <c r="CF369" s="18">
        <f t="shared" si="210"/>
        <v>16968672</v>
      </c>
      <c r="CG369" s="18">
        <f t="shared" si="211"/>
        <v>9696384</v>
      </c>
      <c r="CH369" s="18">
        <f t="shared" si="212"/>
        <v>12120480</v>
      </c>
      <c r="CI369" s="18">
        <f t="shared" si="213"/>
        <v>4848192</v>
      </c>
      <c r="CJ369" s="18">
        <f t="shared" si="214"/>
        <v>4848192</v>
      </c>
      <c r="CK369" s="18">
        <f t="shared" si="215"/>
        <v>7272288</v>
      </c>
      <c r="CL369" s="18">
        <f t="shared" si="216"/>
        <v>2424096</v>
      </c>
      <c r="CM369" s="18">
        <f t="shared" si="217"/>
        <v>7272288</v>
      </c>
      <c r="CN369" s="18">
        <f t="shared" si="218"/>
        <v>65450592</v>
      </c>
      <c r="CP369" s="18">
        <f t="shared" si="219"/>
        <v>523604736</v>
      </c>
      <c r="CQ369" s="18">
        <f t="shared" si="220"/>
        <v>2</v>
      </c>
      <c r="CR369" s="18">
        <f t="shared" si="221"/>
        <v>523.6</v>
      </c>
      <c r="DH369" s="14">
        <v>364</v>
      </c>
      <c r="DI369" s="14">
        <f t="shared" si="222"/>
        <v>31733620</v>
      </c>
      <c r="DJ369" s="18">
        <f t="shared" si="223"/>
        <v>2</v>
      </c>
      <c r="DK369" s="18">
        <f t="shared" si="224"/>
        <v>31.73</v>
      </c>
    </row>
    <row r="370" spans="44:115" ht="16.5" x14ac:dyDescent="0.2">
      <c r="AR370" s="14">
        <v>365</v>
      </c>
      <c r="AS370" s="14">
        <f t="shared" si="203"/>
        <v>360</v>
      </c>
      <c r="AT370" s="18">
        <f t="shared" si="205"/>
        <v>991300.00000000012</v>
      </c>
      <c r="AU370" s="18">
        <f t="shared" si="204"/>
        <v>380</v>
      </c>
      <c r="AV370" s="18">
        <f t="shared" si="206"/>
        <v>1085000</v>
      </c>
      <c r="AW370" s="18">
        <f t="shared" si="207"/>
        <v>1014725</v>
      </c>
      <c r="AX370" s="18">
        <f t="shared" si="208"/>
        <v>4383612000</v>
      </c>
      <c r="CA370" s="14">
        <v>365</v>
      </c>
      <c r="CB370" s="14">
        <f>节奏规划!J359</f>
        <v>2.7777777777777779E-3</v>
      </c>
      <c r="CC370" s="23">
        <v>1</v>
      </c>
      <c r="CD370" s="18">
        <f>INDEX($AX$6:$AX$1005,MATCH(金币产出!CA370,$AR$6:$AR$1005,1))</f>
        <v>4383612000</v>
      </c>
      <c r="CE370" s="18">
        <f t="shared" si="209"/>
        <v>17534448000</v>
      </c>
      <c r="CF370" s="18">
        <f t="shared" si="210"/>
        <v>17047380</v>
      </c>
      <c r="CG370" s="18">
        <f t="shared" si="211"/>
        <v>9741360</v>
      </c>
      <c r="CH370" s="18">
        <f t="shared" si="212"/>
        <v>12176700</v>
      </c>
      <c r="CI370" s="18">
        <f t="shared" si="213"/>
        <v>4870680</v>
      </c>
      <c r="CJ370" s="18">
        <f t="shared" si="214"/>
        <v>4870680</v>
      </c>
      <c r="CK370" s="18">
        <f t="shared" si="215"/>
        <v>7306020</v>
      </c>
      <c r="CL370" s="18">
        <f t="shared" si="216"/>
        <v>2435340</v>
      </c>
      <c r="CM370" s="18">
        <f t="shared" si="217"/>
        <v>7306020</v>
      </c>
      <c r="CN370" s="18">
        <f t="shared" si="218"/>
        <v>65754180</v>
      </c>
      <c r="CP370" s="18">
        <f t="shared" si="219"/>
        <v>526033440</v>
      </c>
      <c r="CQ370" s="18">
        <f t="shared" si="220"/>
        <v>2</v>
      </c>
      <c r="CR370" s="18">
        <f t="shared" si="221"/>
        <v>526.03</v>
      </c>
      <c r="DH370" s="14">
        <v>365</v>
      </c>
      <c r="DI370" s="14">
        <f t="shared" si="222"/>
        <v>31880814</v>
      </c>
      <c r="DJ370" s="18">
        <f t="shared" si="223"/>
        <v>2</v>
      </c>
      <c r="DK370" s="18">
        <f t="shared" si="224"/>
        <v>31.88</v>
      </c>
    </row>
    <row r="371" spans="44:115" ht="16.5" x14ac:dyDescent="0.2">
      <c r="AR371" s="14">
        <v>366</v>
      </c>
      <c r="AS371" s="14">
        <f t="shared" si="203"/>
        <v>360</v>
      </c>
      <c r="AT371" s="18">
        <f t="shared" si="205"/>
        <v>991300.00000000012</v>
      </c>
      <c r="AU371" s="18">
        <f t="shared" si="204"/>
        <v>380</v>
      </c>
      <c r="AV371" s="18">
        <f t="shared" si="206"/>
        <v>1085000</v>
      </c>
      <c r="AW371" s="18">
        <f t="shared" si="207"/>
        <v>1019410</v>
      </c>
      <c r="AX371" s="18">
        <f t="shared" si="208"/>
        <v>4403851200</v>
      </c>
      <c r="CA371" s="14">
        <v>366</v>
      </c>
      <c r="CB371" s="14">
        <f>节奏规划!J360</f>
        <v>2.7777777777777779E-3</v>
      </c>
      <c r="CC371" s="23">
        <v>1</v>
      </c>
      <c r="CD371" s="18">
        <f>INDEX($AX$6:$AX$1005,MATCH(金币产出!CA371,$AR$6:$AR$1005,1))</f>
        <v>4403851200</v>
      </c>
      <c r="CE371" s="18">
        <f t="shared" si="209"/>
        <v>17615404500</v>
      </c>
      <c r="CF371" s="18">
        <f t="shared" si="210"/>
        <v>17126088</v>
      </c>
      <c r="CG371" s="18">
        <f t="shared" si="211"/>
        <v>9786336</v>
      </c>
      <c r="CH371" s="18">
        <f t="shared" si="212"/>
        <v>12232920</v>
      </c>
      <c r="CI371" s="18">
        <f t="shared" si="213"/>
        <v>4893168</v>
      </c>
      <c r="CJ371" s="18">
        <f t="shared" si="214"/>
        <v>4893168</v>
      </c>
      <c r="CK371" s="18">
        <f t="shared" si="215"/>
        <v>7339752</v>
      </c>
      <c r="CL371" s="18">
        <f t="shared" si="216"/>
        <v>2446584</v>
      </c>
      <c r="CM371" s="18">
        <f t="shared" si="217"/>
        <v>7339752</v>
      </c>
      <c r="CN371" s="18">
        <f t="shared" si="218"/>
        <v>66057768</v>
      </c>
      <c r="CP371" s="18">
        <f t="shared" si="219"/>
        <v>528462144</v>
      </c>
      <c r="CQ371" s="18">
        <f t="shared" si="220"/>
        <v>2</v>
      </c>
      <c r="CR371" s="18">
        <f t="shared" si="221"/>
        <v>528.46</v>
      </c>
      <c r="DH371" s="14">
        <v>366</v>
      </c>
      <c r="DI371" s="14">
        <f t="shared" si="222"/>
        <v>32028008</v>
      </c>
      <c r="DJ371" s="18">
        <f t="shared" si="223"/>
        <v>2</v>
      </c>
      <c r="DK371" s="18">
        <f t="shared" si="224"/>
        <v>32.03</v>
      </c>
    </row>
    <row r="372" spans="44:115" ht="16.5" x14ac:dyDescent="0.2">
      <c r="AR372" s="14">
        <v>367</v>
      </c>
      <c r="AS372" s="14">
        <f t="shared" si="203"/>
        <v>360</v>
      </c>
      <c r="AT372" s="18">
        <f t="shared" si="205"/>
        <v>991300.00000000012</v>
      </c>
      <c r="AU372" s="18">
        <f t="shared" si="204"/>
        <v>380</v>
      </c>
      <c r="AV372" s="18">
        <f t="shared" si="206"/>
        <v>1085000</v>
      </c>
      <c r="AW372" s="18">
        <f t="shared" si="207"/>
        <v>1024095</v>
      </c>
      <c r="AX372" s="18">
        <f t="shared" si="208"/>
        <v>4424090400</v>
      </c>
      <c r="CA372" s="14">
        <v>367</v>
      </c>
      <c r="CB372" s="14">
        <f>节奏规划!J361</f>
        <v>2.7777777777777779E-3</v>
      </c>
      <c r="CC372" s="23">
        <v>1</v>
      </c>
      <c r="CD372" s="18">
        <f>INDEX($AX$6:$AX$1005,MATCH(金币产出!CA372,$AR$6:$AR$1005,1))</f>
        <v>4424090400</v>
      </c>
      <c r="CE372" s="18">
        <f t="shared" si="209"/>
        <v>17696361500</v>
      </c>
      <c r="CF372" s="18">
        <f t="shared" si="210"/>
        <v>17204796</v>
      </c>
      <c r="CG372" s="18">
        <f t="shared" si="211"/>
        <v>9831312</v>
      </c>
      <c r="CH372" s="18">
        <f t="shared" si="212"/>
        <v>12289140</v>
      </c>
      <c r="CI372" s="18">
        <f t="shared" si="213"/>
        <v>4915656</v>
      </c>
      <c r="CJ372" s="18">
        <f t="shared" si="214"/>
        <v>4915656</v>
      </c>
      <c r="CK372" s="18">
        <f t="shared" si="215"/>
        <v>7373484</v>
      </c>
      <c r="CL372" s="18">
        <f t="shared" si="216"/>
        <v>2457828</v>
      </c>
      <c r="CM372" s="18">
        <f t="shared" si="217"/>
        <v>7373484</v>
      </c>
      <c r="CN372" s="18">
        <f t="shared" si="218"/>
        <v>66361356</v>
      </c>
      <c r="CP372" s="18">
        <f t="shared" si="219"/>
        <v>530890848</v>
      </c>
      <c r="CQ372" s="18">
        <f t="shared" si="220"/>
        <v>2</v>
      </c>
      <c r="CR372" s="18">
        <f t="shared" si="221"/>
        <v>530.89</v>
      </c>
      <c r="DH372" s="14">
        <v>367</v>
      </c>
      <c r="DI372" s="14">
        <f t="shared" si="222"/>
        <v>32175202</v>
      </c>
      <c r="DJ372" s="18">
        <f t="shared" si="223"/>
        <v>2</v>
      </c>
      <c r="DK372" s="18">
        <f t="shared" si="224"/>
        <v>32.18</v>
      </c>
    </row>
    <row r="373" spans="44:115" ht="16.5" x14ac:dyDescent="0.2">
      <c r="AR373" s="14">
        <v>368</v>
      </c>
      <c r="AS373" s="14">
        <f t="shared" si="203"/>
        <v>360</v>
      </c>
      <c r="AT373" s="18">
        <f t="shared" si="205"/>
        <v>991300.00000000012</v>
      </c>
      <c r="AU373" s="18">
        <f t="shared" si="204"/>
        <v>380</v>
      </c>
      <c r="AV373" s="18">
        <f t="shared" si="206"/>
        <v>1085000</v>
      </c>
      <c r="AW373" s="18">
        <f t="shared" si="207"/>
        <v>1028780</v>
      </c>
      <c r="AX373" s="18">
        <f t="shared" si="208"/>
        <v>4444329600</v>
      </c>
      <c r="CA373" s="14">
        <v>368</v>
      </c>
      <c r="CB373" s="14">
        <f>节奏规划!J362</f>
        <v>2.7777777777777779E-3</v>
      </c>
      <c r="CC373" s="23">
        <v>1</v>
      </c>
      <c r="CD373" s="18">
        <f>INDEX($AX$6:$AX$1005,MATCH(金币产出!CA373,$AR$6:$AR$1005,1))</f>
        <v>4444329600</v>
      </c>
      <c r="CE373" s="18">
        <f t="shared" si="209"/>
        <v>17777318000</v>
      </c>
      <c r="CF373" s="18">
        <f t="shared" si="210"/>
        <v>17283504</v>
      </c>
      <c r="CG373" s="18">
        <f t="shared" si="211"/>
        <v>9876288</v>
      </c>
      <c r="CH373" s="18">
        <f t="shared" si="212"/>
        <v>12345360</v>
      </c>
      <c r="CI373" s="18">
        <f t="shared" si="213"/>
        <v>4938144</v>
      </c>
      <c r="CJ373" s="18">
        <f t="shared" si="214"/>
        <v>4938144</v>
      </c>
      <c r="CK373" s="18">
        <f t="shared" si="215"/>
        <v>7407216</v>
      </c>
      <c r="CL373" s="18">
        <f t="shared" si="216"/>
        <v>2469072</v>
      </c>
      <c r="CM373" s="18">
        <f t="shared" si="217"/>
        <v>7407216</v>
      </c>
      <c r="CN373" s="18">
        <f t="shared" si="218"/>
        <v>66664944</v>
      </c>
      <c r="CP373" s="18">
        <f t="shared" si="219"/>
        <v>533319552</v>
      </c>
      <c r="CQ373" s="18">
        <f t="shared" si="220"/>
        <v>2</v>
      </c>
      <c r="CR373" s="18">
        <f t="shared" si="221"/>
        <v>533.32000000000005</v>
      </c>
      <c r="DH373" s="14">
        <v>368</v>
      </c>
      <c r="DI373" s="14">
        <f t="shared" si="222"/>
        <v>32322397</v>
      </c>
      <c r="DJ373" s="18">
        <f t="shared" si="223"/>
        <v>2</v>
      </c>
      <c r="DK373" s="18">
        <f t="shared" si="224"/>
        <v>32.32</v>
      </c>
    </row>
    <row r="374" spans="44:115" ht="16.5" x14ac:dyDescent="0.2">
      <c r="AR374" s="14">
        <v>369</v>
      </c>
      <c r="AS374" s="14">
        <f t="shared" si="203"/>
        <v>360</v>
      </c>
      <c r="AT374" s="18">
        <f t="shared" si="205"/>
        <v>991300.00000000012</v>
      </c>
      <c r="AU374" s="18">
        <f t="shared" si="204"/>
        <v>380</v>
      </c>
      <c r="AV374" s="18">
        <f t="shared" si="206"/>
        <v>1085000</v>
      </c>
      <c r="AW374" s="18">
        <f t="shared" si="207"/>
        <v>1033465</v>
      </c>
      <c r="AX374" s="18">
        <f t="shared" si="208"/>
        <v>4464568800</v>
      </c>
      <c r="CA374" s="14">
        <v>369</v>
      </c>
      <c r="CB374" s="14">
        <f>节奏规划!J363</f>
        <v>2.7777777777777779E-3</v>
      </c>
      <c r="CC374" s="23">
        <v>1</v>
      </c>
      <c r="CD374" s="18">
        <f>INDEX($AX$6:$AX$1005,MATCH(金币产出!CA374,$AR$6:$AR$1005,1))</f>
        <v>4464568800</v>
      </c>
      <c r="CE374" s="18">
        <f t="shared" si="209"/>
        <v>17858275000</v>
      </c>
      <c r="CF374" s="18">
        <f t="shared" si="210"/>
        <v>17362212</v>
      </c>
      <c r="CG374" s="18">
        <f t="shared" si="211"/>
        <v>9921264</v>
      </c>
      <c r="CH374" s="18">
        <f t="shared" si="212"/>
        <v>12401580</v>
      </c>
      <c r="CI374" s="18">
        <f t="shared" si="213"/>
        <v>4960632</v>
      </c>
      <c r="CJ374" s="18">
        <f t="shared" si="214"/>
        <v>4960632</v>
      </c>
      <c r="CK374" s="18">
        <f t="shared" si="215"/>
        <v>7440948</v>
      </c>
      <c r="CL374" s="18">
        <f t="shared" si="216"/>
        <v>2480316</v>
      </c>
      <c r="CM374" s="18">
        <f t="shared" si="217"/>
        <v>7440948</v>
      </c>
      <c r="CN374" s="18">
        <f t="shared" si="218"/>
        <v>66968532</v>
      </c>
      <c r="CP374" s="18">
        <f t="shared" si="219"/>
        <v>535748256</v>
      </c>
      <c r="CQ374" s="18">
        <f t="shared" si="220"/>
        <v>2</v>
      </c>
      <c r="CR374" s="18">
        <f t="shared" si="221"/>
        <v>535.75</v>
      </c>
      <c r="DH374" s="14">
        <v>369</v>
      </c>
      <c r="DI374" s="14">
        <f t="shared" si="222"/>
        <v>32469591</v>
      </c>
      <c r="DJ374" s="18">
        <f t="shared" si="223"/>
        <v>2</v>
      </c>
      <c r="DK374" s="18">
        <f t="shared" si="224"/>
        <v>32.47</v>
      </c>
    </row>
    <row r="375" spans="44:115" ht="16.5" x14ac:dyDescent="0.2">
      <c r="AR375" s="14">
        <v>370</v>
      </c>
      <c r="AS375" s="14">
        <f t="shared" si="203"/>
        <v>360</v>
      </c>
      <c r="AT375" s="18">
        <f t="shared" si="205"/>
        <v>991300.00000000012</v>
      </c>
      <c r="AU375" s="18">
        <f t="shared" si="204"/>
        <v>380</v>
      </c>
      <c r="AV375" s="18">
        <f t="shared" si="206"/>
        <v>1085000</v>
      </c>
      <c r="AW375" s="18">
        <f t="shared" si="207"/>
        <v>1038150</v>
      </c>
      <c r="AX375" s="18">
        <f t="shared" si="208"/>
        <v>4484808000</v>
      </c>
      <c r="CA375" s="14">
        <v>370</v>
      </c>
      <c r="CB375" s="14">
        <f>节奏规划!J364</f>
        <v>2.5000000000000001E-3</v>
      </c>
      <c r="CC375" s="23">
        <v>1</v>
      </c>
      <c r="CD375" s="18">
        <f>INDEX($AX$6:$AX$1005,MATCH(金币产出!CA375,$AR$6:$AR$1005,1))</f>
        <v>4484808000</v>
      </c>
      <c r="CE375" s="18">
        <f t="shared" si="209"/>
        <v>17939232000</v>
      </c>
      <c r="CF375" s="18">
        <f t="shared" si="210"/>
        <v>15696828</v>
      </c>
      <c r="CG375" s="18">
        <f t="shared" si="211"/>
        <v>8969616</v>
      </c>
      <c r="CH375" s="18">
        <f t="shared" si="212"/>
        <v>11212020</v>
      </c>
      <c r="CI375" s="18">
        <f t="shared" si="213"/>
        <v>4484808</v>
      </c>
      <c r="CJ375" s="18">
        <f t="shared" si="214"/>
        <v>4484808</v>
      </c>
      <c r="CK375" s="18">
        <f t="shared" si="215"/>
        <v>6727212</v>
      </c>
      <c r="CL375" s="18">
        <f t="shared" si="216"/>
        <v>2242404</v>
      </c>
      <c r="CM375" s="18">
        <f t="shared" si="217"/>
        <v>6727212</v>
      </c>
      <c r="CN375" s="18">
        <f t="shared" si="218"/>
        <v>60544908</v>
      </c>
      <c r="CP375" s="18">
        <f t="shared" si="219"/>
        <v>538176960</v>
      </c>
      <c r="CQ375" s="18">
        <f t="shared" si="220"/>
        <v>2</v>
      </c>
      <c r="CR375" s="18">
        <f t="shared" si="221"/>
        <v>538.17999999999995</v>
      </c>
      <c r="DH375" s="14">
        <v>370</v>
      </c>
      <c r="DI375" s="14">
        <f t="shared" si="222"/>
        <v>32616785</v>
      </c>
      <c r="DJ375" s="18">
        <f t="shared" si="223"/>
        <v>2</v>
      </c>
      <c r="DK375" s="18">
        <f t="shared" si="224"/>
        <v>32.619999999999997</v>
      </c>
    </row>
    <row r="376" spans="44:115" ht="16.5" x14ac:dyDescent="0.2">
      <c r="AR376" s="14">
        <v>371</v>
      </c>
      <c r="AS376" s="14">
        <f t="shared" si="203"/>
        <v>360</v>
      </c>
      <c r="AT376" s="18">
        <f t="shared" si="205"/>
        <v>991300.00000000012</v>
      </c>
      <c r="AU376" s="18">
        <f t="shared" si="204"/>
        <v>380</v>
      </c>
      <c r="AV376" s="18">
        <f t="shared" si="206"/>
        <v>1085000</v>
      </c>
      <c r="AW376" s="18">
        <f t="shared" si="207"/>
        <v>1042835</v>
      </c>
      <c r="AX376" s="18">
        <f t="shared" si="208"/>
        <v>4505047200</v>
      </c>
      <c r="CA376" s="14">
        <v>371</v>
      </c>
      <c r="CB376" s="14">
        <f>节奏规划!J365</f>
        <v>2.5000000000000001E-3</v>
      </c>
      <c r="CC376" s="23">
        <v>1</v>
      </c>
      <c r="CD376" s="18">
        <f>INDEX($AX$6:$AX$1005,MATCH(金币产出!CA376,$AR$6:$AR$1005,1))</f>
        <v>4505047200</v>
      </c>
      <c r="CE376" s="18">
        <f t="shared" si="209"/>
        <v>18020188500</v>
      </c>
      <c r="CF376" s="18">
        <f t="shared" si="210"/>
        <v>15767665</v>
      </c>
      <c r="CG376" s="18">
        <f t="shared" si="211"/>
        <v>9010094</v>
      </c>
      <c r="CH376" s="18">
        <f t="shared" si="212"/>
        <v>11262618</v>
      </c>
      <c r="CI376" s="18">
        <f t="shared" si="213"/>
        <v>4505047</v>
      </c>
      <c r="CJ376" s="18">
        <f t="shared" si="214"/>
        <v>4505047</v>
      </c>
      <c r="CK376" s="18">
        <f t="shared" si="215"/>
        <v>6757571</v>
      </c>
      <c r="CL376" s="18">
        <f t="shared" si="216"/>
        <v>2252524</v>
      </c>
      <c r="CM376" s="18">
        <f t="shared" si="217"/>
        <v>6757571</v>
      </c>
      <c r="CN376" s="18">
        <f t="shared" si="218"/>
        <v>60818137</v>
      </c>
      <c r="CP376" s="18">
        <f t="shared" si="219"/>
        <v>540605680</v>
      </c>
      <c r="CQ376" s="18">
        <f t="shared" si="220"/>
        <v>2</v>
      </c>
      <c r="CR376" s="18">
        <f t="shared" si="221"/>
        <v>540.61</v>
      </c>
      <c r="DH376" s="14">
        <v>371</v>
      </c>
      <c r="DI376" s="14">
        <f t="shared" si="222"/>
        <v>32763978</v>
      </c>
      <c r="DJ376" s="18">
        <f t="shared" si="223"/>
        <v>2</v>
      </c>
      <c r="DK376" s="18">
        <f t="shared" si="224"/>
        <v>32.76</v>
      </c>
    </row>
    <row r="377" spans="44:115" ht="16.5" x14ac:dyDescent="0.2">
      <c r="AR377" s="14">
        <v>372</v>
      </c>
      <c r="AS377" s="14">
        <f t="shared" si="203"/>
        <v>360</v>
      </c>
      <c r="AT377" s="18">
        <f t="shared" si="205"/>
        <v>991300.00000000012</v>
      </c>
      <c r="AU377" s="18">
        <f t="shared" si="204"/>
        <v>380</v>
      </c>
      <c r="AV377" s="18">
        <f t="shared" si="206"/>
        <v>1085000</v>
      </c>
      <c r="AW377" s="18">
        <f t="shared" si="207"/>
        <v>1047520</v>
      </c>
      <c r="AX377" s="18">
        <f t="shared" si="208"/>
        <v>4525286400</v>
      </c>
      <c r="CA377" s="14">
        <v>372</v>
      </c>
      <c r="CB377" s="14">
        <f>节奏规划!J366</f>
        <v>2.5000000000000001E-3</v>
      </c>
      <c r="CC377" s="23">
        <v>1</v>
      </c>
      <c r="CD377" s="18">
        <f>INDEX($AX$6:$AX$1005,MATCH(金币产出!CA377,$AR$6:$AR$1005,1))</f>
        <v>4525286400</v>
      </c>
      <c r="CE377" s="18">
        <f t="shared" si="209"/>
        <v>18101145500</v>
      </c>
      <c r="CF377" s="18">
        <f t="shared" si="210"/>
        <v>15838502</v>
      </c>
      <c r="CG377" s="18">
        <f t="shared" si="211"/>
        <v>9050573</v>
      </c>
      <c r="CH377" s="18">
        <f t="shared" si="212"/>
        <v>11313216</v>
      </c>
      <c r="CI377" s="18">
        <f t="shared" si="213"/>
        <v>4525286</v>
      </c>
      <c r="CJ377" s="18">
        <f t="shared" si="214"/>
        <v>4525286</v>
      </c>
      <c r="CK377" s="18">
        <f t="shared" si="215"/>
        <v>6787930</v>
      </c>
      <c r="CL377" s="18">
        <f t="shared" si="216"/>
        <v>2262643</v>
      </c>
      <c r="CM377" s="18">
        <f t="shared" si="217"/>
        <v>6787930</v>
      </c>
      <c r="CN377" s="18">
        <f t="shared" si="218"/>
        <v>61091366</v>
      </c>
      <c r="CP377" s="18">
        <f t="shared" si="219"/>
        <v>543034400</v>
      </c>
      <c r="CQ377" s="18">
        <f t="shared" si="220"/>
        <v>2</v>
      </c>
      <c r="CR377" s="18">
        <f t="shared" si="221"/>
        <v>543.03</v>
      </c>
      <c r="DH377" s="14">
        <v>372</v>
      </c>
      <c r="DI377" s="14">
        <f t="shared" si="222"/>
        <v>32911174</v>
      </c>
      <c r="DJ377" s="18">
        <f t="shared" si="223"/>
        <v>2</v>
      </c>
      <c r="DK377" s="18">
        <f t="shared" si="224"/>
        <v>32.909999999999997</v>
      </c>
    </row>
    <row r="378" spans="44:115" ht="16.5" x14ac:dyDescent="0.2">
      <c r="AR378" s="14">
        <v>373</v>
      </c>
      <c r="AS378" s="14">
        <f t="shared" si="203"/>
        <v>360</v>
      </c>
      <c r="AT378" s="18">
        <f t="shared" si="205"/>
        <v>991300.00000000012</v>
      </c>
      <c r="AU378" s="18">
        <f t="shared" si="204"/>
        <v>380</v>
      </c>
      <c r="AV378" s="18">
        <f t="shared" si="206"/>
        <v>1085000</v>
      </c>
      <c r="AW378" s="18">
        <f t="shared" si="207"/>
        <v>1052205</v>
      </c>
      <c r="AX378" s="18">
        <f t="shared" si="208"/>
        <v>4545525600</v>
      </c>
      <c r="CA378" s="14">
        <v>373</v>
      </c>
      <c r="CB378" s="14">
        <f>节奏规划!J367</f>
        <v>2.5000000000000001E-3</v>
      </c>
      <c r="CC378" s="23">
        <v>1</v>
      </c>
      <c r="CD378" s="18">
        <f>INDEX($AX$6:$AX$1005,MATCH(金币产出!CA378,$AR$6:$AR$1005,1))</f>
        <v>4545525600</v>
      </c>
      <c r="CE378" s="18">
        <f t="shared" si="209"/>
        <v>18182102000</v>
      </c>
      <c r="CF378" s="18">
        <f t="shared" si="210"/>
        <v>15909339</v>
      </c>
      <c r="CG378" s="18">
        <f t="shared" si="211"/>
        <v>9091051</v>
      </c>
      <c r="CH378" s="18">
        <f t="shared" si="212"/>
        <v>11363814</v>
      </c>
      <c r="CI378" s="18">
        <f t="shared" si="213"/>
        <v>4545526</v>
      </c>
      <c r="CJ378" s="18">
        <f t="shared" si="214"/>
        <v>4545526</v>
      </c>
      <c r="CK378" s="18">
        <f t="shared" si="215"/>
        <v>6818288</v>
      </c>
      <c r="CL378" s="18">
        <f t="shared" si="216"/>
        <v>2272763</v>
      </c>
      <c r="CM378" s="18">
        <f t="shared" si="217"/>
        <v>6818288</v>
      </c>
      <c r="CN378" s="18">
        <f t="shared" si="218"/>
        <v>61364595</v>
      </c>
      <c r="CP378" s="18">
        <f t="shared" si="219"/>
        <v>545463040</v>
      </c>
      <c r="CQ378" s="18">
        <f t="shared" si="220"/>
        <v>2</v>
      </c>
      <c r="CR378" s="18">
        <f t="shared" si="221"/>
        <v>545.46</v>
      </c>
      <c r="DH378" s="14">
        <v>373</v>
      </c>
      <c r="DI378" s="14">
        <f t="shared" si="222"/>
        <v>33058367</v>
      </c>
      <c r="DJ378" s="18">
        <f t="shared" si="223"/>
        <v>2</v>
      </c>
      <c r="DK378" s="18">
        <f t="shared" si="224"/>
        <v>33.06</v>
      </c>
    </row>
    <row r="379" spans="44:115" ht="16.5" x14ac:dyDescent="0.2">
      <c r="AR379" s="14">
        <v>374</v>
      </c>
      <c r="AS379" s="14">
        <f t="shared" si="203"/>
        <v>360</v>
      </c>
      <c r="AT379" s="18">
        <f t="shared" si="205"/>
        <v>991300.00000000012</v>
      </c>
      <c r="AU379" s="18">
        <f t="shared" si="204"/>
        <v>380</v>
      </c>
      <c r="AV379" s="18">
        <f t="shared" si="206"/>
        <v>1085000</v>
      </c>
      <c r="AW379" s="18">
        <f t="shared" si="207"/>
        <v>1056890</v>
      </c>
      <c r="AX379" s="18">
        <f t="shared" si="208"/>
        <v>4565764800</v>
      </c>
      <c r="CA379" s="14">
        <v>374</v>
      </c>
      <c r="CB379" s="14">
        <f>节奏规划!J368</f>
        <v>2.5000000000000001E-3</v>
      </c>
      <c r="CC379" s="23">
        <v>1</v>
      </c>
      <c r="CD379" s="18">
        <f>INDEX($AX$6:$AX$1005,MATCH(金币产出!CA379,$AR$6:$AR$1005,1))</f>
        <v>4565764800</v>
      </c>
      <c r="CE379" s="18">
        <f t="shared" si="209"/>
        <v>18263059000</v>
      </c>
      <c r="CF379" s="18">
        <f t="shared" si="210"/>
        <v>15980177</v>
      </c>
      <c r="CG379" s="18">
        <f t="shared" si="211"/>
        <v>9131530</v>
      </c>
      <c r="CH379" s="18">
        <f t="shared" si="212"/>
        <v>11414412</v>
      </c>
      <c r="CI379" s="18">
        <f t="shared" si="213"/>
        <v>4565765</v>
      </c>
      <c r="CJ379" s="18">
        <f t="shared" si="214"/>
        <v>4565765</v>
      </c>
      <c r="CK379" s="18">
        <f t="shared" si="215"/>
        <v>6848647</v>
      </c>
      <c r="CL379" s="18">
        <f t="shared" si="216"/>
        <v>2282882</v>
      </c>
      <c r="CM379" s="18">
        <f t="shared" si="217"/>
        <v>6848647</v>
      </c>
      <c r="CN379" s="18">
        <f t="shared" si="218"/>
        <v>61637825</v>
      </c>
      <c r="CP379" s="18">
        <f t="shared" si="219"/>
        <v>547891760</v>
      </c>
      <c r="CQ379" s="18">
        <f t="shared" si="220"/>
        <v>2</v>
      </c>
      <c r="CR379" s="18">
        <f t="shared" si="221"/>
        <v>547.89</v>
      </c>
      <c r="DH379" s="14">
        <v>374</v>
      </c>
      <c r="DI379" s="14">
        <f t="shared" si="222"/>
        <v>33205563</v>
      </c>
      <c r="DJ379" s="18">
        <f t="shared" si="223"/>
        <v>2</v>
      </c>
      <c r="DK379" s="18">
        <f t="shared" si="224"/>
        <v>33.21</v>
      </c>
    </row>
    <row r="380" spans="44:115" ht="16.5" x14ac:dyDescent="0.2">
      <c r="AR380" s="14">
        <v>375</v>
      </c>
      <c r="AS380" s="14">
        <f t="shared" si="203"/>
        <v>360</v>
      </c>
      <c r="AT380" s="18">
        <f t="shared" si="205"/>
        <v>991300.00000000012</v>
      </c>
      <c r="AU380" s="18">
        <f t="shared" si="204"/>
        <v>380</v>
      </c>
      <c r="AV380" s="18">
        <f t="shared" si="206"/>
        <v>1085000</v>
      </c>
      <c r="AW380" s="18">
        <f t="shared" si="207"/>
        <v>1061575</v>
      </c>
      <c r="AX380" s="18">
        <f t="shared" si="208"/>
        <v>4586004000</v>
      </c>
      <c r="CA380" s="14">
        <v>375</v>
      </c>
      <c r="CB380" s="14">
        <f>节奏规划!J369</f>
        <v>2.5000000000000001E-3</v>
      </c>
      <c r="CC380" s="23">
        <v>1</v>
      </c>
      <c r="CD380" s="18">
        <f>INDEX($AX$6:$AX$1005,MATCH(金币产出!CA380,$AR$6:$AR$1005,1))</f>
        <v>4586004000</v>
      </c>
      <c r="CE380" s="18">
        <f t="shared" si="209"/>
        <v>18344016000</v>
      </c>
      <c r="CF380" s="18">
        <f t="shared" si="210"/>
        <v>16051014</v>
      </c>
      <c r="CG380" s="18">
        <f t="shared" si="211"/>
        <v>9172008</v>
      </c>
      <c r="CH380" s="18">
        <f t="shared" si="212"/>
        <v>11465010</v>
      </c>
      <c r="CI380" s="18">
        <f t="shared" si="213"/>
        <v>4586004</v>
      </c>
      <c r="CJ380" s="18">
        <f t="shared" si="214"/>
        <v>4586004</v>
      </c>
      <c r="CK380" s="18">
        <f t="shared" si="215"/>
        <v>6879006</v>
      </c>
      <c r="CL380" s="18">
        <f t="shared" si="216"/>
        <v>2293002</v>
      </c>
      <c r="CM380" s="18">
        <f t="shared" si="217"/>
        <v>6879006</v>
      </c>
      <c r="CN380" s="18">
        <f t="shared" si="218"/>
        <v>61911054</v>
      </c>
      <c r="CP380" s="18">
        <f t="shared" si="219"/>
        <v>550320480</v>
      </c>
      <c r="CQ380" s="18">
        <f t="shared" si="220"/>
        <v>2</v>
      </c>
      <c r="CR380" s="18">
        <f t="shared" si="221"/>
        <v>550.32000000000005</v>
      </c>
      <c r="DH380" s="14">
        <v>375</v>
      </c>
      <c r="DI380" s="14">
        <f t="shared" si="222"/>
        <v>33352756</v>
      </c>
      <c r="DJ380" s="18">
        <f t="shared" si="223"/>
        <v>2</v>
      </c>
      <c r="DK380" s="18">
        <f t="shared" si="224"/>
        <v>33.35</v>
      </c>
    </row>
    <row r="381" spans="44:115" ht="16.5" x14ac:dyDescent="0.2">
      <c r="AR381" s="14">
        <v>376</v>
      </c>
      <c r="AS381" s="14">
        <f t="shared" si="203"/>
        <v>360</v>
      </c>
      <c r="AT381" s="18">
        <f t="shared" si="205"/>
        <v>991300.00000000012</v>
      </c>
      <c r="AU381" s="18">
        <f t="shared" si="204"/>
        <v>380</v>
      </c>
      <c r="AV381" s="18">
        <f t="shared" si="206"/>
        <v>1085000</v>
      </c>
      <c r="AW381" s="18">
        <f t="shared" si="207"/>
        <v>1066260</v>
      </c>
      <c r="AX381" s="18">
        <f t="shared" si="208"/>
        <v>4606243200</v>
      </c>
      <c r="CA381" s="14">
        <v>376</v>
      </c>
      <c r="CB381" s="14">
        <f>节奏规划!J370</f>
        <v>2.5000000000000001E-3</v>
      </c>
      <c r="CC381" s="23">
        <v>1</v>
      </c>
      <c r="CD381" s="18">
        <f>INDEX($AX$6:$AX$1005,MATCH(金币产出!CA381,$AR$6:$AR$1005,1))</f>
        <v>4606243200</v>
      </c>
      <c r="CE381" s="18">
        <f t="shared" si="209"/>
        <v>18424972500</v>
      </c>
      <c r="CF381" s="18">
        <f t="shared" si="210"/>
        <v>16121851</v>
      </c>
      <c r="CG381" s="18">
        <f t="shared" si="211"/>
        <v>9212486</v>
      </c>
      <c r="CH381" s="18">
        <f t="shared" si="212"/>
        <v>11515608</v>
      </c>
      <c r="CI381" s="18">
        <f t="shared" si="213"/>
        <v>4606243</v>
      </c>
      <c r="CJ381" s="18">
        <f t="shared" si="214"/>
        <v>4606243</v>
      </c>
      <c r="CK381" s="18">
        <f t="shared" si="215"/>
        <v>6909365</v>
      </c>
      <c r="CL381" s="18">
        <f t="shared" si="216"/>
        <v>2303122</v>
      </c>
      <c r="CM381" s="18">
        <f t="shared" si="217"/>
        <v>6909365</v>
      </c>
      <c r="CN381" s="18">
        <f t="shared" si="218"/>
        <v>62184283</v>
      </c>
      <c r="CP381" s="18">
        <f t="shared" si="219"/>
        <v>552749200</v>
      </c>
      <c r="CQ381" s="18">
        <f t="shared" si="220"/>
        <v>2</v>
      </c>
      <c r="CR381" s="18">
        <f t="shared" si="221"/>
        <v>552.75</v>
      </c>
      <c r="DH381" s="14">
        <v>376</v>
      </c>
      <c r="DI381" s="14">
        <f t="shared" si="222"/>
        <v>33499949</v>
      </c>
      <c r="DJ381" s="18">
        <f t="shared" si="223"/>
        <v>2</v>
      </c>
      <c r="DK381" s="18">
        <f t="shared" si="224"/>
        <v>33.5</v>
      </c>
    </row>
    <row r="382" spans="44:115" ht="16.5" x14ac:dyDescent="0.2">
      <c r="AR382" s="14">
        <v>377</v>
      </c>
      <c r="AS382" s="14">
        <f t="shared" si="203"/>
        <v>360</v>
      </c>
      <c r="AT382" s="18">
        <f t="shared" si="205"/>
        <v>991300.00000000012</v>
      </c>
      <c r="AU382" s="18">
        <f t="shared" si="204"/>
        <v>380</v>
      </c>
      <c r="AV382" s="18">
        <f t="shared" si="206"/>
        <v>1085000</v>
      </c>
      <c r="AW382" s="18">
        <f t="shared" si="207"/>
        <v>1070945</v>
      </c>
      <c r="AX382" s="18">
        <f t="shared" si="208"/>
        <v>4626482400</v>
      </c>
      <c r="CA382" s="14">
        <v>377</v>
      </c>
      <c r="CB382" s="14">
        <f>节奏规划!J371</f>
        <v>2.5000000000000001E-3</v>
      </c>
      <c r="CC382" s="23">
        <v>1</v>
      </c>
      <c r="CD382" s="18">
        <f>INDEX($AX$6:$AX$1005,MATCH(金币产出!CA382,$AR$6:$AR$1005,1))</f>
        <v>4626482400</v>
      </c>
      <c r="CE382" s="18">
        <f t="shared" si="209"/>
        <v>18505929500</v>
      </c>
      <c r="CF382" s="18">
        <f t="shared" si="210"/>
        <v>16192688</v>
      </c>
      <c r="CG382" s="18">
        <f t="shared" si="211"/>
        <v>9252965</v>
      </c>
      <c r="CH382" s="18">
        <f t="shared" si="212"/>
        <v>11566206</v>
      </c>
      <c r="CI382" s="18">
        <f t="shared" si="213"/>
        <v>4626482</v>
      </c>
      <c r="CJ382" s="18">
        <f t="shared" si="214"/>
        <v>4626482</v>
      </c>
      <c r="CK382" s="18">
        <f t="shared" si="215"/>
        <v>6939724</v>
      </c>
      <c r="CL382" s="18">
        <f t="shared" si="216"/>
        <v>2313241</v>
      </c>
      <c r="CM382" s="18">
        <f t="shared" si="217"/>
        <v>6939724</v>
      </c>
      <c r="CN382" s="18">
        <f t="shared" si="218"/>
        <v>62457512</v>
      </c>
      <c r="CP382" s="18">
        <f t="shared" si="219"/>
        <v>555177920</v>
      </c>
      <c r="CQ382" s="18">
        <f t="shared" si="220"/>
        <v>2</v>
      </c>
      <c r="CR382" s="18">
        <f t="shared" si="221"/>
        <v>555.17999999999995</v>
      </c>
      <c r="DH382" s="14">
        <v>377</v>
      </c>
      <c r="DI382" s="14">
        <f t="shared" si="222"/>
        <v>33647145</v>
      </c>
      <c r="DJ382" s="18">
        <f t="shared" si="223"/>
        <v>2</v>
      </c>
      <c r="DK382" s="18">
        <f t="shared" si="224"/>
        <v>33.65</v>
      </c>
    </row>
    <row r="383" spans="44:115" ht="16.5" x14ac:dyDescent="0.2">
      <c r="AR383" s="14">
        <v>378</v>
      </c>
      <c r="AS383" s="14">
        <f t="shared" si="203"/>
        <v>360</v>
      </c>
      <c r="AT383" s="18">
        <f t="shared" si="205"/>
        <v>991300.00000000012</v>
      </c>
      <c r="AU383" s="18">
        <f t="shared" si="204"/>
        <v>380</v>
      </c>
      <c r="AV383" s="18">
        <f t="shared" si="206"/>
        <v>1085000</v>
      </c>
      <c r="AW383" s="18">
        <f t="shared" si="207"/>
        <v>1075630</v>
      </c>
      <c r="AX383" s="18">
        <f t="shared" si="208"/>
        <v>4646721600</v>
      </c>
      <c r="CA383" s="14">
        <v>378</v>
      </c>
      <c r="CB383" s="14">
        <f>节奏规划!J372</f>
        <v>2.5000000000000001E-3</v>
      </c>
      <c r="CC383" s="23">
        <v>1</v>
      </c>
      <c r="CD383" s="18">
        <f>INDEX($AX$6:$AX$1005,MATCH(金币产出!CA383,$AR$6:$AR$1005,1))</f>
        <v>4646721600</v>
      </c>
      <c r="CE383" s="18">
        <f t="shared" si="209"/>
        <v>18586886000</v>
      </c>
      <c r="CF383" s="18">
        <f t="shared" si="210"/>
        <v>16263525</v>
      </c>
      <c r="CG383" s="18">
        <f t="shared" si="211"/>
        <v>9293443</v>
      </c>
      <c r="CH383" s="18">
        <f t="shared" si="212"/>
        <v>11616804</v>
      </c>
      <c r="CI383" s="18">
        <f t="shared" si="213"/>
        <v>4646722</v>
      </c>
      <c r="CJ383" s="18">
        <f t="shared" si="214"/>
        <v>4646722</v>
      </c>
      <c r="CK383" s="18">
        <f t="shared" si="215"/>
        <v>6970082</v>
      </c>
      <c r="CL383" s="18">
        <f t="shared" si="216"/>
        <v>2323361</v>
      </c>
      <c r="CM383" s="18">
        <f t="shared" si="217"/>
        <v>6970082</v>
      </c>
      <c r="CN383" s="18">
        <f t="shared" si="218"/>
        <v>62730741</v>
      </c>
      <c r="CP383" s="18">
        <f t="shared" si="219"/>
        <v>557606560</v>
      </c>
      <c r="CQ383" s="18">
        <f t="shared" si="220"/>
        <v>2</v>
      </c>
      <c r="CR383" s="18">
        <f t="shared" si="221"/>
        <v>557.61</v>
      </c>
      <c r="DH383" s="14">
        <v>378</v>
      </c>
      <c r="DI383" s="14">
        <f t="shared" si="222"/>
        <v>33794338</v>
      </c>
      <c r="DJ383" s="18">
        <f t="shared" si="223"/>
        <v>2</v>
      </c>
      <c r="DK383" s="18">
        <f t="shared" si="224"/>
        <v>33.79</v>
      </c>
    </row>
    <row r="384" spans="44:115" ht="16.5" x14ac:dyDescent="0.2">
      <c r="AR384" s="14">
        <v>379</v>
      </c>
      <c r="AS384" s="14">
        <f t="shared" si="203"/>
        <v>360</v>
      </c>
      <c r="AT384" s="18">
        <f t="shared" si="205"/>
        <v>991300.00000000012</v>
      </c>
      <c r="AU384" s="18">
        <f t="shared" si="204"/>
        <v>380</v>
      </c>
      <c r="AV384" s="18">
        <f t="shared" si="206"/>
        <v>1085000</v>
      </c>
      <c r="AW384" s="18">
        <f t="shared" si="207"/>
        <v>1080315</v>
      </c>
      <c r="AX384" s="18">
        <f t="shared" si="208"/>
        <v>4666960800</v>
      </c>
      <c r="CA384" s="14">
        <v>379</v>
      </c>
      <c r="CB384" s="14">
        <f>节奏规划!J373</f>
        <v>2.5000000000000001E-3</v>
      </c>
      <c r="CC384" s="23">
        <v>1</v>
      </c>
      <c r="CD384" s="18">
        <f>INDEX($AX$6:$AX$1005,MATCH(金币产出!CA384,$AR$6:$AR$1005,1))</f>
        <v>4666960800</v>
      </c>
      <c r="CE384" s="18">
        <f t="shared" si="209"/>
        <v>18667843000</v>
      </c>
      <c r="CF384" s="18">
        <f t="shared" si="210"/>
        <v>16334363</v>
      </c>
      <c r="CG384" s="18">
        <f t="shared" si="211"/>
        <v>9333922</v>
      </c>
      <c r="CH384" s="18">
        <f t="shared" si="212"/>
        <v>11667402</v>
      </c>
      <c r="CI384" s="18">
        <f t="shared" si="213"/>
        <v>4666961</v>
      </c>
      <c r="CJ384" s="18">
        <f t="shared" si="214"/>
        <v>4666961</v>
      </c>
      <c r="CK384" s="18">
        <f t="shared" si="215"/>
        <v>7000441</v>
      </c>
      <c r="CL384" s="18">
        <f t="shared" si="216"/>
        <v>2333480</v>
      </c>
      <c r="CM384" s="18">
        <f t="shared" si="217"/>
        <v>7000441</v>
      </c>
      <c r="CN384" s="18">
        <f t="shared" si="218"/>
        <v>63003971</v>
      </c>
      <c r="CP384" s="18">
        <f t="shared" si="219"/>
        <v>560035280</v>
      </c>
      <c r="CQ384" s="18">
        <f t="shared" si="220"/>
        <v>2</v>
      </c>
      <c r="CR384" s="18">
        <f t="shared" si="221"/>
        <v>560.04</v>
      </c>
      <c r="DH384" s="14">
        <v>379</v>
      </c>
      <c r="DI384" s="14">
        <f t="shared" si="222"/>
        <v>33941534</v>
      </c>
      <c r="DJ384" s="18">
        <f t="shared" si="223"/>
        <v>2</v>
      </c>
      <c r="DK384" s="18">
        <f t="shared" si="224"/>
        <v>33.94</v>
      </c>
    </row>
    <row r="385" spans="44:115" ht="16.5" x14ac:dyDescent="0.2">
      <c r="AR385" s="14">
        <v>380</v>
      </c>
      <c r="AS385" s="14">
        <f t="shared" si="203"/>
        <v>380</v>
      </c>
      <c r="AT385" s="18">
        <f t="shared" si="205"/>
        <v>1085000</v>
      </c>
      <c r="AU385" s="18">
        <f t="shared" si="204"/>
        <v>400</v>
      </c>
      <c r="AV385" s="18">
        <f t="shared" si="206"/>
        <v>1237500</v>
      </c>
      <c r="AW385" s="18">
        <f t="shared" si="207"/>
        <v>1085000</v>
      </c>
      <c r="AX385" s="18">
        <f t="shared" si="208"/>
        <v>4687200000</v>
      </c>
      <c r="CA385" s="14">
        <v>380</v>
      </c>
      <c r="CB385" s="14">
        <f>节奏规划!J374</f>
        <v>2.5000000000000001E-3</v>
      </c>
      <c r="CC385" s="23">
        <v>1</v>
      </c>
      <c r="CD385" s="18">
        <f>INDEX($AX$6:$AX$1005,MATCH(金币产出!CA385,$AR$6:$AR$1005,1))</f>
        <v>4687200000</v>
      </c>
      <c r="CE385" s="18">
        <f t="shared" si="209"/>
        <v>18748800000</v>
      </c>
      <c r="CF385" s="18">
        <f t="shared" si="210"/>
        <v>16405200</v>
      </c>
      <c r="CG385" s="18">
        <f t="shared" si="211"/>
        <v>9374400</v>
      </c>
      <c r="CH385" s="18">
        <f t="shared" si="212"/>
        <v>11718000</v>
      </c>
      <c r="CI385" s="18">
        <f t="shared" si="213"/>
        <v>4687200</v>
      </c>
      <c r="CJ385" s="18">
        <f t="shared" si="214"/>
        <v>4687200</v>
      </c>
      <c r="CK385" s="18">
        <f t="shared" si="215"/>
        <v>7030800</v>
      </c>
      <c r="CL385" s="18">
        <f t="shared" si="216"/>
        <v>2343600</v>
      </c>
      <c r="CM385" s="18">
        <f t="shared" si="217"/>
        <v>7030800</v>
      </c>
      <c r="CN385" s="18">
        <f t="shared" si="218"/>
        <v>63277200</v>
      </c>
      <c r="CP385" s="18">
        <f t="shared" si="219"/>
        <v>562464000</v>
      </c>
      <c r="CQ385" s="18">
        <f t="shared" si="220"/>
        <v>2</v>
      </c>
      <c r="CR385" s="18">
        <f t="shared" si="221"/>
        <v>562.46</v>
      </c>
      <c r="DH385" s="14">
        <v>380</v>
      </c>
      <c r="DI385" s="14">
        <f t="shared" si="222"/>
        <v>34088727</v>
      </c>
      <c r="DJ385" s="18">
        <f t="shared" si="223"/>
        <v>2</v>
      </c>
      <c r="DK385" s="18">
        <f t="shared" si="224"/>
        <v>34.090000000000003</v>
      </c>
    </row>
    <row r="386" spans="44:115" ht="16.5" x14ac:dyDescent="0.2">
      <c r="AR386" s="14">
        <v>381</v>
      </c>
      <c r="AS386" s="14">
        <f t="shared" si="203"/>
        <v>380</v>
      </c>
      <c r="AT386" s="18">
        <f t="shared" si="205"/>
        <v>1085000</v>
      </c>
      <c r="AU386" s="18">
        <f t="shared" si="204"/>
        <v>400</v>
      </c>
      <c r="AV386" s="18">
        <f t="shared" si="206"/>
        <v>1237500</v>
      </c>
      <c r="AW386" s="18">
        <f t="shared" si="207"/>
        <v>1092625</v>
      </c>
      <c r="AX386" s="18">
        <f t="shared" si="208"/>
        <v>4720140000</v>
      </c>
      <c r="CA386" s="14">
        <v>381</v>
      </c>
      <c r="CB386" s="14">
        <f>节奏规划!J375</f>
        <v>2.5000000000000001E-3</v>
      </c>
      <c r="CC386" s="23">
        <v>1</v>
      </c>
      <c r="CD386" s="18">
        <f>INDEX($AX$6:$AX$1005,MATCH(金币产出!CA386,$AR$6:$AR$1005,1))</f>
        <v>4720140000</v>
      </c>
      <c r="CE386" s="18">
        <f t="shared" si="209"/>
        <v>18880560000</v>
      </c>
      <c r="CF386" s="18">
        <f t="shared" si="210"/>
        <v>16520490</v>
      </c>
      <c r="CG386" s="18">
        <f t="shared" si="211"/>
        <v>9440280</v>
      </c>
      <c r="CH386" s="18">
        <f t="shared" si="212"/>
        <v>11800350</v>
      </c>
      <c r="CI386" s="18">
        <f t="shared" si="213"/>
        <v>4720140</v>
      </c>
      <c r="CJ386" s="18">
        <f t="shared" si="214"/>
        <v>4720140</v>
      </c>
      <c r="CK386" s="18">
        <f t="shared" si="215"/>
        <v>7080210</v>
      </c>
      <c r="CL386" s="18">
        <f t="shared" si="216"/>
        <v>2360070</v>
      </c>
      <c r="CM386" s="18">
        <f t="shared" si="217"/>
        <v>7080210</v>
      </c>
      <c r="CN386" s="18">
        <f t="shared" si="218"/>
        <v>63721890</v>
      </c>
      <c r="CP386" s="18">
        <f t="shared" si="219"/>
        <v>566416800</v>
      </c>
      <c r="CQ386" s="18">
        <f t="shared" si="220"/>
        <v>2</v>
      </c>
      <c r="CR386" s="18">
        <f t="shared" si="221"/>
        <v>566.41999999999996</v>
      </c>
      <c r="DH386" s="14">
        <v>381</v>
      </c>
      <c r="DI386" s="14">
        <f t="shared" si="222"/>
        <v>34328290</v>
      </c>
      <c r="DJ386" s="18">
        <f t="shared" si="223"/>
        <v>2</v>
      </c>
      <c r="DK386" s="18">
        <f t="shared" si="224"/>
        <v>34.33</v>
      </c>
    </row>
    <row r="387" spans="44:115" ht="16.5" x14ac:dyDescent="0.2">
      <c r="AR387" s="14">
        <v>382</v>
      </c>
      <c r="AS387" s="14">
        <f t="shared" si="203"/>
        <v>380</v>
      </c>
      <c r="AT387" s="18">
        <f t="shared" si="205"/>
        <v>1085000</v>
      </c>
      <c r="AU387" s="18">
        <f t="shared" si="204"/>
        <v>400</v>
      </c>
      <c r="AV387" s="18">
        <f t="shared" si="206"/>
        <v>1237500</v>
      </c>
      <c r="AW387" s="18">
        <f t="shared" si="207"/>
        <v>1100250</v>
      </c>
      <c r="AX387" s="18">
        <f t="shared" si="208"/>
        <v>4753080000</v>
      </c>
      <c r="CA387" s="14">
        <v>382</v>
      </c>
      <c r="CB387" s="14">
        <f>节奏规划!J376</f>
        <v>2.5000000000000001E-3</v>
      </c>
      <c r="CC387" s="23">
        <v>1</v>
      </c>
      <c r="CD387" s="18">
        <f>INDEX($AX$6:$AX$1005,MATCH(金币产出!CA387,$AR$6:$AR$1005,1))</f>
        <v>4753080000</v>
      </c>
      <c r="CE387" s="18">
        <f t="shared" si="209"/>
        <v>19012320000</v>
      </c>
      <c r="CF387" s="18">
        <f t="shared" si="210"/>
        <v>16635780</v>
      </c>
      <c r="CG387" s="18">
        <f t="shared" si="211"/>
        <v>9506160</v>
      </c>
      <c r="CH387" s="18">
        <f t="shared" si="212"/>
        <v>11882700</v>
      </c>
      <c r="CI387" s="18">
        <f t="shared" si="213"/>
        <v>4753080</v>
      </c>
      <c r="CJ387" s="18">
        <f t="shared" si="214"/>
        <v>4753080</v>
      </c>
      <c r="CK387" s="18">
        <f t="shared" si="215"/>
        <v>7129620</v>
      </c>
      <c r="CL387" s="18">
        <f t="shared" si="216"/>
        <v>2376540</v>
      </c>
      <c r="CM387" s="18">
        <f t="shared" si="217"/>
        <v>7129620</v>
      </c>
      <c r="CN387" s="18">
        <f t="shared" si="218"/>
        <v>64166580</v>
      </c>
      <c r="CP387" s="18">
        <f t="shared" si="219"/>
        <v>570369600</v>
      </c>
      <c r="CQ387" s="18">
        <f t="shared" si="220"/>
        <v>2</v>
      </c>
      <c r="CR387" s="18">
        <f t="shared" si="221"/>
        <v>570.37</v>
      </c>
      <c r="DH387" s="14">
        <v>382</v>
      </c>
      <c r="DI387" s="14">
        <f t="shared" si="222"/>
        <v>34567854</v>
      </c>
      <c r="DJ387" s="18">
        <f t="shared" si="223"/>
        <v>2</v>
      </c>
      <c r="DK387" s="18">
        <f t="shared" si="224"/>
        <v>34.57</v>
      </c>
    </row>
    <row r="388" spans="44:115" ht="16.5" x14ac:dyDescent="0.2">
      <c r="AR388" s="14">
        <v>383</v>
      </c>
      <c r="AS388" s="14">
        <f t="shared" si="203"/>
        <v>380</v>
      </c>
      <c r="AT388" s="18">
        <f t="shared" si="205"/>
        <v>1085000</v>
      </c>
      <c r="AU388" s="18">
        <f t="shared" si="204"/>
        <v>400</v>
      </c>
      <c r="AV388" s="18">
        <f t="shared" si="206"/>
        <v>1237500</v>
      </c>
      <c r="AW388" s="18">
        <f t="shared" si="207"/>
        <v>1107875</v>
      </c>
      <c r="AX388" s="18">
        <f t="shared" si="208"/>
        <v>4786020000</v>
      </c>
      <c r="CA388" s="14">
        <v>383</v>
      </c>
      <c r="CB388" s="14">
        <f>节奏规划!J377</f>
        <v>2.5000000000000001E-3</v>
      </c>
      <c r="CC388" s="23">
        <v>1</v>
      </c>
      <c r="CD388" s="18">
        <f>INDEX($AX$6:$AX$1005,MATCH(金币产出!CA388,$AR$6:$AR$1005,1))</f>
        <v>4786020000</v>
      </c>
      <c r="CE388" s="18">
        <f t="shared" si="209"/>
        <v>19144080000</v>
      </c>
      <c r="CF388" s="18">
        <f t="shared" si="210"/>
        <v>16751070</v>
      </c>
      <c r="CG388" s="18">
        <f t="shared" si="211"/>
        <v>9572040</v>
      </c>
      <c r="CH388" s="18">
        <f t="shared" si="212"/>
        <v>11965050</v>
      </c>
      <c r="CI388" s="18">
        <f t="shared" si="213"/>
        <v>4786020</v>
      </c>
      <c r="CJ388" s="18">
        <f t="shared" si="214"/>
        <v>4786020</v>
      </c>
      <c r="CK388" s="18">
        <f t="shared" si="215"/>
        <v>7179030</v>
      </c>
      <c r="CL388" s="18">
        <f t="shared" si="216"/>
        <v>2393010</v>
      </c>
      <c r="CM388" s="18">
        <f t="shared" si="217"/>
        <v>7179030</v>
      </c>
      <c r="CN388" s="18">
        <f t="shared" si="218"/>
        <v>64611270</v>
      </c>
      <c r="CP388" s="18">
        <f t="shared" si="219"/>
        <v>574322400</v>
      </c>
      <c r="CQ388" s="18">
        <f t="shared" si="220"/>
        <v>2</v>
      </c>
      <c r="CR388" s="18">
        <f t="shared" si="221"/>
        <v>574.32000000000005</v>
      </c>
      <c r="DH388" s="14">
        <v>383</v>
      </c>
      <c r="DI388" s="14">
        <f t="shared" si="222"/>
        <v>34807418</v>
      </c>
      <c r="DJ388" s="18">
        <f t="shared" si="223"/>
        <v>2</v>
      </c>
      <c r="DK388" s="18">
        <f t="shared" si="224"/>
        <v>34.81</v>
      </c>
    </row>
    <row r="389" spans="44:115" ht="16.5" x14ac:dyDescent="0.2">
      <c r="AR389" s="14">
        <v>384</v>
      </c>
      <c r="AS389" s="14">
        <f t="shared" si="203"/>
        <v>380</v>
      </c>
      <c r="AT389" s="18">
        <f t="shared" si="205"/>
        <v>1085000</v>
      </c>
      <c r="AU389" s="18">
        <f t="shared" si="204"/>
        <v>400</v>
      </c>
      <c r="AV389" s="18">
        <f t="shared" si="206"/>
        <v>1237500</v>
      </c>
      <c r="AW389" s="18">
        <f t="shared" si="207"/>
        <v>1115500</v>
      </c>
      <c r="AX389" s="18">
        <f t="shared" si="208"/>
        <v>4818960000</v>
      </c>
      <c r="CA389" s="14">
        <v>384</v>
      </c>
      <c r="CB389" s="14">
        <f>节奏规划!J378</f>
        <v>2.5000000000000001E-3</v>
      </c>
      <c r="CC389" s="23">
        <v>1</v>
      </c>
      <c r="CD389" s="18">
        <f>INDEX($AX$6:$AX$1005,MATCH(金币产出!CA389,$AR$6:$AR$1005,1))</f>
        <v>4818960000</v>
      </c>
      <c r="CE389" s="18">
        <f t="shared" si="209"/>
        <v>19275840000</v>
      </c>
      <c r="CF389" s="18">
        <f t="shared" si="210"/>
        <v>16866360</v>
      </c>
      <c r="CG389" s="18">
        <f t="shared" si="211"/>
        <v>9637920</v>
      </c>
      <c r="CH389" s="18">
        <f t="shared" si="212"/>
        <v>12047400</v>
      </c>
      <c r="CI389" s="18">
        <f t="shared" si="213"/>
        <v>4818960</v>
      </c>
      <c r="CJ389" s="18">
        <f t="shared" si="214"/>
        <v>4818960</v>
      </c>
      <c r="CK389" s="18">
        <f t="shared" si="215"/>
        <v>7228440</v>
      </c>
      <c r="CL389" s="18">
        <f t="shared" si="216"/>
        <v>2409480</v>
      </c>
      <c r="CM389" s="18">
        <f t="shared" si="217"/>
        <v>7228440</v>
      </c>
      <c r="CN389" s="18">
        <f t="shared" si="218"/>
        <v>65055960</v>
      </c>
      <c r="CP389" s="18">
        <f t="shared" si="219"/>
        <v>578275200</v>
      </c>
      <c r="CQ389" s="18">
        <f t="shared" si="220"/>
        <v>2</v>
      </c>
      <c r="CR389" s="18">
        <f t="shared" si="221"/>
        <v>578.28</v>
      </c>
      <c r="DH389" s="14">
        <v>384</v>
      </c>
      <c r="DI389" s="14">
        <f t="shared" si="222"/>
        <v>35046981</v>
      </c>
      <c r="DJ389" s="18">
        <f t="shared" si="223"/>
        <v>2</v>
      </c>
      <c r="DK389" s="18">
        <f t="shared" si="224"/>
        <v>35.049999999999997</v>
      </c>
    </row>
    <row r="390" spans="44:115" ht="16.5" x14ac:dyDescent="0.2">
      <c r="AR390" s="14">
        <v>385</v>
      </c>
      <c r="AS390" s="14">
        <f t="shared" ref="AS390:AS453" si="225">VLOOKUP(AR390,$A$7:$A$90,1)</f>
        <v>380</v>
      </c>
      <c r="AT390" s="18">
        <f t="shared" si="205"/>
        <v>1085000</v>
      </c>
      <c r="AU390" s="18">
        <f t="shared" ref="AU390:AU453" si="226">INDEX($A$7:$A$90,MATCH(AR390,$A$7:$A$90,1)+1)</f>
        <v>400</v>
      </c>
      <c r="AV390" s="18">
        <f t="shared" si="206"/>
        <v>1237500</v>
      </c>
      <c r="AW390" s="18">
        <f t="shared" si="207"/>
        <v>1123125</v>
      </c>
      <c r="AX390" s="18">
        <f t="shared" si="208"/>
        <v>4851900000</v>
      </c>
      <c r="CA390" s="14">
        <v>385</v>
      </c>
      <c r="CB390" s="14">
        <f>节奏规划!J379</f>
        <v>2.5000000000000001E-3</v>
      </c>
      <c r="CC390" s="23">
        <v>1</v>
      </c>
      <c r="CD390" s="18">
        <f>INDEX($AX$6:$AX$1005,MATCH(金币产出!CA390,$AR$6:$AR$1005,1))</f>
        <v>4851900000</v>
      </c>
      <c r="CE390" s="18">
        <f t="shared" si="209"/>
        <v>19407600000</v>
      </c>
      <c r="CF390" s="18">
        <f t="shared" si="210"/>
        <v>16981650</v>
      </c>
      <c r="CG390" s="18">
        <f t="shared" si="211"/>
        <v>9703800</v>
      </c>
      <c r="CH390" s="18">
        <f t="shared" si="212"/>
        <v>12129750</v>
      </c>
      <c r="CI390" s="18">
        <f t="shared" si="213"/>
        <v>4851900</v>
      </c>
      <c r="CJ390" s="18">
        <f t="shared" si="214"/>
        <v>4851900</v>
      </c>
      <c r="CK390" s="18">
        <f t="shared" si="215"/>
        <v>7277850</v>
      </c>
      <c r="CL390" s="18">
        <f t="shared" si="216"/>
        <v>2425950</v>
      </c>
      <c r="CM390" s="18">
        <f t="shared" si="217"/>
        <v>7277850</v>
      </c>
      <c r="CN390" s="18">
        <f t="shared" si="218"/>
        <v>65500650</v>
      </c>
      <c r="CP390" s="18">
        <f t="shared" si="219"/>
        <v>582228000</v>
      </c>
      <c r="CQ390" s="18">
        <f t="shared" si="220"/>
        <v>2</v>
      </c>
      <c r="CR390" s="18">
        <f t="shared" si="221"/>
        <v>582.23</v>
      </c>
      <c r="DH390" s="14">
        <v>385</v>
      </c>
      <c r="DI390" s="14">
        <f t="shared" si="222"/>
        <v>35286545</v>
      </c>
      <c r="DJ390" s="18">
        <f t="shared" si="223"/>
        <v>2</v>
      </c>
      <c r="DK390" s="18">
        <f t="shared" si="224"/>
        <v>35.29</v>
      </c>
    </row>
    <row r="391" spans="44:115" ht="16.5" x14ac:dyDescent="0.2">
      <c r="AR391" s="14">
        <v>386</v>
      </c>
      <c r="AS391" s="14">
        <f t="shared" si="225"/>
        <v>380</v>
      </c>
      <c r="AT391" s="18">
        <f t="shared" ref="AT391:AT454" si="227">VLOOKUP(AS391,$A$7:$AJ$90,28)</f>
        <v>1085000</v>
      </c>
      <c r="AU391" s="18">
        <f t="shared" si="226"/>
        <v>400</v>
      </c>
      <c r="AV391" s="18">
        <f t="shared" ref="AV391:AV454" si="228">VLOOKUP(AU391,$A$7:$AJ$90,28)</f>
        <v>1237500</v>
      </c>
      <c r="AW391" s="18">
        <f t="shared" ref="AW391:AW454" si="229">(AT391*(AU391-AR391)+AV391*(AR391-AS391))/(AU391-AS391)</f>
        <v>1130750</v>
      </c>
      <c r="AX391" s="18">
        <f t="shared" ref="AX391:AX454" si="230">AW391*AX$4</f>
        <v>4884840000</v>
      </c>
      <c r="CA391" s="14">
        <v>386</v>
      </c>
      <c r="CB391" s="14">
        <f>节奏规划!J380</f>
        <v>2.5000000000000001E-3</v>
      </c>
      <c r="CC391" s="23">
        <v>1</v>
      </c>
      <c r="CD391" s="18">
        <f>INDEX($AX$6:$AX$1005,MATCH(金币产出!CA391,$AR$6:$AR$1005,1))</f>
        <v>4884840000</v>
      </c>
      <c r="CE391" s="18">
        <f t="shared" ref="CE391:CE454" si="231">INT(CD391/$BB$4*$BA$4/500)*500</f>
        <v>19539360000</v>
      </c>
      <c r="CF391" s="18">
        <f t="shared" ref="CF391:CF454" si="232">ROUND($CE391*BB$4*$CB391,0)</f>
        <v>17096940</v>
      </c>
      <c r="CG391" s="18">
        <f t="shared" ref="CG391:CG454" si="233">ROUND($CE391*BC$4*$CB391,0)</f>
        <v>9769680</v>
      </c>
      <c r="CH391" s="18">
        <f t="shared" ref="CH391:CH454" si="234">ROUND($CE391*BD$4*$CB391,0)</f>
        <v>12212100</v>
      </c>
      <c r="CI391" s="18">
        <f t="shared" ref="CI391:CI454" si="235">ROUND($CE391*BE$4*$CB391,0)</f>
        <v>4884840</v>
      </c>
      <c r="CJ391" s="18">
        <f t="shared" ref="CJ391:CJ454" si="236">ROUND($CE391*BF$4*$CB391,0)</f>
        <v>4884840</v>
      </c>
      <c r="CK391" s="18">
        <f t="shared" ref="CK391:CK454" si="237">ROUND($CE391*BG$4*$CB391,0)</f>
        <v>7327260</v>
      </c>
      <c r="CL391" s="18">
        <f t="shared" ref="CL391:CL454" si="238">ROUND($CE391*BH$4*$CB391,0)</f>
        <v>2442420</v>
      </c>
      <c r="CM391" s="18">
        <f t="shared" ref="CM391:CM454" si="239">ROUND($CE391*BI$4*$CB391,0)</f>
        <v>7327260</v>
      </c>
      <c r="CN391" s="18">
        <f t="shared" ref="CN391:CN454" si="240">SUMIF($CF$3:$CM$3,"&lt;="&amp;CA391,CF391:CM391)</f>
        <v>65945340</v>
      </c>
      <c r="CP391" s="18">
        <f t="shared" ref="CP391:CP454" si="241">INT(CM391/CB391/CP$3)</f>
        <v>586180800</v>
      </c>
      <c r="CQ391" s="18">
        <f t="shared" ref="CQ391:CQ454" si="242">INT(LOG(CP391/10,1000))</f>
        <v>2</v>
      </c>
      <c r="CR391" s="18">
        <f t="shared" ref="CR391:CR454" si="243">ROUND(CP391/1000^CQ391,2)</f>
        <v>586.17999999999995</v>
      </c>
      <c r="DH391" s="14">
        <v>386</v>
      </c>
      <c r="DI391" s="14">
        <f t="shared" ref="DI391:DI454" si="244">INT(CG391/CB391*$DC$3)</f>
        <v>35526109</v>
      </c>
      <c r="DJ391" s="18">
        <f t="shared" ref="DJ391:DJ454" si="245">INT(LOG(DI391/10,1000))</f>
        <v>2</v>
      </c>
      <c r="DK391" s="18">
        <f t="shared" ref="DK391:DK454" si="246">ROUND(DI391/1000^DJ391,2)</f>
        <v>35.53</v>
      </c>
    </row>
    <row r="392" spans="44:115" ht="16.5" x14ac:dyDescent="0.2">
      <c r="AR392" s="14">
        <v>387</v>
      </c>
      <c r="AS392" s="14">
        <f t="shared" si="225"/>
        <v>380</v>
      </c>
      <c r="AT392" s="18">
        <f t="shared" si="227"/>
        <v>1085000</v>
      </c>
      <c r="AU392" s="18">
        <f t="shared" si="226"/>
        <v>400</v>
      </c>
      <c r="AV392" s="18">
        <f t="shared" si="228"/>
        <v>1237500</v>
      </c>
      <c r="AW392" s="18">
        <f t="shared" si="229"/>
        <v>1138375</v>
      </c>
      <c r="AX392" s="18">
        <f t="shared" si="230"/>
        <v>4917780000</v>
      </c>
      <c r="CA392" s="14">
        <v>387</v>
      </c>
      <c r="CB392" s="14">
        <f>节奏规划!J381</f>
        <v>2.5000000000000001E-3</v>
      </c>
      <c r="CC392" s="23">
        <v>1</v>
      </c>
      <c r="CD392" s="18">
        <f>INDEX($AX$6:$AX$1005,MATCH(金币产出!CA392,$AR$6:$AR$1005,1))</f>
        <v>4917780000</v>
      </c>
      <c r="CE392" s="18">
        <f t="shared" si="231"/>
        <v>19671120000</v>
      </c>
      <c r="CF392" s="18">
        <f t="shared" si="232"/>
        <v>17212230</v>
      </c>
      <c r="CG392" s="18">
        <f t="shared" si="233"/>
        <v>9835560</v>
      </c>
      <c r="CH392" s="18">
        <f t="shared" si="234"/>
        <v>12294450</v>
      </c>
      <c r="CI392" s="18">
        <f t="shared" si="235"/>
        <v>4917780</v>
      </c>
      <c r="CJ392" s="18">
        <f t="shared" si="236"/>
        <v>4917780</v>
      </c>
      <c r="CK392" s="18">
        <f t="shared" si="237"/>
        <v>7376670</v>
      </c>
      <c r="CL392" s="18">
        <f t="shared" si="238"/>
        <v>2458890</v>
      </c>
      <c r="CM392" s="18">
        <f t="shared" si="239"/>
        <v>7376670</v>
      </c>
      <c r="CN392" s="18">
        <f t="shared" si="240"/>
        <v>66390030</v>
      </c>
      <c r="CP392" s="18">
        <f t="shared" si="241"/>
        <v>590133600</v>
      </c>
      <c r="CQ392" s="18">
        <f t="shared" si="242"/>
        <v>2</v>
      </c>
      <c r="CR392" s="18">
        <f t="shared" si="243"/>
        <v>590.13</v>
      </c>
      <c r="DH392" s="14">
        <v>387</v>
      </c>
      <c r="DI392" s="14">
        <f t="shared" si="244"/>
        <v>35765672</v>
      </c>
      <c r="DJ392" s="18">
        <f t="shared" si="245"/>
        <v>2</v>
      </c>
      <c r="DK392" s="18">
        <f t="shared" si="246"/>
        <v>35.770000000000003</v>
      </c>
    </row>
    <row r="393" spans="44:115" ht="16.5" x14ac:dyDescent="0.2">
      <c r="AR393" s="14">
        <v>388</v>
      </c>
      <c r="AS393" s="14">
        <f t="shared" si="225"/>
        <v>380</v>
      </c>
      <c r="AT393" s="18">
        <f t="shared" si="227"/>
        <v>1085000</v>
      </c>
      <c r="AU393" s="18">
        <f t="shared" si="226"/>
        <v>400</v>
      </c>
      <c r="AV393" s="18">
        <f t="shared" si="228"/>
        <v>1237500</v>
      </c>
      <c r="AW393" s="18">
        <f t="shared" si="229"/>
        <v>1146000</v>
      </c>
      <c r="AX393" s="18">
        <f t="shared" si="230"/>
        <v>4950720000</v>
      </c>
      <c r="CA393" s="14">
        <v>388</v>
      </c>
      <c r="CB393" s="14">
        <f>节奏规划!J382</f>
        <v>2.5000000000000001E-3</v>
      </c>
      <c r="CC393" s="23">
        <v>1</v>
      </c>
      <c r="CD393" s="18">
        <f>INDEX($AX$6:$AX$1005,MATCH(金币产出!CA393,$AR$6:$AR$1005,1))</f>
        <v>4950720000</v>
      </c>
      <c r="CE393" s="18">
        <f t="shared" si="231"/>
        <v>19802880000</v>
      </c>
      <c r="CF393" s="18">
        <f t="shared" si="232"/>
        <v>17327520</v>
      </c>
      <c r="CG393" s="18">
        <f t="shared" si="233"/>
        <v>9901440</v>
      </c>
      <c r="CH393" s="18">
        <f t="shared" si="234"/>
        <v>12376800</v>
      </c>
      <c r="CI393" s="18">
        <f t="shared" si="235"/>
        <v>4950720</v>
      </c>
      <c r="CJ393" s="18">
        <f t="shared" si="236"/>
        <v>4950720</v>
      </c>
      <c r="CK393" s="18">
        <f t="shared" si="237"/>
        <v>7426080</v>
      </c>
      <c r="CL393" s="18">
        <f t="shared" si="238"/>
        <v>2475360</v>
      </c>
      <c r="CM393" s="18">
        <f t="shared" si="239"/>
        <v>7426080</v>
      </c>
      <c r="CN393" s="18">
        <f t="shared" si="240"/>
        <v>66834720</v>
      </c>
      <c r="CP393" s="18">
        <f t="shared" si="241"/>
        <v>594086400</v>
      </c>
      <c r="CQ393" s="18">
        <f t="shared" si="242"/>
        <v>2</v>
      </c>
      <c r="CR393" s="18">
        <f t="shared" si="243"/>
        <v>594.09</v>
      </c>
      <c r="DH393" s="14">
        <v>388</v>
      </c>
      <c r="DI393" s="14">
        <f t="shared" si="244"/>
        <v>36005236</v>
      </c>
      <c r="DJ393" s="18">
        <f t="shared" si="245"/>
        <v>2</v>
      </c>
      <c r="DK393" s="18">
        <f t="shared" si="246"/>
        <v>36.01</v>
      </c>
    </row>
    <row r="394" spans="44:115" ht="16.5" x14ac:dyDescent="0.2">
      <c r="AR394" s="14">
        <v>389</v>
      </c>
      <c r="AS394" s="14">
        <f t="shared" si="225"/>
        <v>380</v>
      </c>
      <c r="AT394" s="18">
        <f t="shared" si="227"/>
        <v>1085000</v>
      </c>
      <c r="AU394" s="18">
        <f t="shared" si="226"/>
        <v>400</v>
      </c>
      <c r="AV394" s="18">
        <f t="shared" si="228"/>
        <v>1237500</v>
      </c>
      <c r="AW394" s="18">
        <f t="shared" si="229"/>
        <v>1153625</v>
      </c>
      <c r="AX394" s="18">
        <f t="shared" si="230"/>
        <v>4983660000</v>
      </c>
      <c r="CA394" s="14">
        <v>389</v>
      </c>
      <c r="CB394" s="14">
        <f>节奏规划!J383</f>
        <v>2.5000000000000001E-3</v>
      </c>
      <c r="CC394" s="23">
        <v>1</v>
      </c>
      <c r="CD394" s="18">
        <f>INDEX($AX$6:$AX$1005,MATCH(金币产出!CA394,$AR$6:$AR$1005,1))</f>
        <v>4983660000</v>
      </c>
      <c r="CE394" s="18">
        <f t="shared" si="231"/>
        <v>19934640000</v>
      </c>
      <c r="CF394" s="18">
        <f t="shared" si="232"/>
        <v>17442810</v>
      </c>
      <c r="CG394" s="18">
        <f t="shared" si="233"/>
        <v>9967320</v>
      </c>
      <c r="CH394" s="18">
        <f t="shared" si="234"/>
        <v>12459150</v>
      </c>
      <c r="CI394" s="18">
        <f t="shared" si="235"/>
        <v>4983660</v>
      </c>
      <c r="CJ394" s="18">
        <f t="shared" si="236"/>
        <v>4983660</v>
      </c>
      <c r="CK394" s="18">
        <f t="shared" si="237"/>
        <v>7475490</v>
      </c>
      <c r="CL394" s="18">
        <f t="shared" si="238"/>
        <v>2491830</v>
      </c>
      <c r="CM394" s="18">
        <f t="shared" si="239"/>
        <v>7475490</v>
      </c>
      <c r="CN394" s="18">
        <f t="shared" si="240"/>
        <v>67279410</v>
      </c>
      <c r="CP394" s="18">
        <f t="shared" si="241"/>
        <v>598039200</v>
      </c>
      <c r="CQ394" s="18">
        <f t="shared" si="242"/>
        <v>2</v>
      </c>
      <c r="CR394" s="18">
        <f t="shared" si="243"/>
        <v>598.04</v>
      </c>
      <c r="DH394" s="14">
        <v>389</v>
      </c>
      <c r="DI394" s="14">
        <f t="shared" si="244"/>
        <v>36244800</v>
      </c>
      <c r="DJ394" s="18">
        <f t="shared" si="245"/>
        <v>2</v>
      </c>
      <c r="DK394" s="18">
        <f t="shared" si="246"/>
        <v>36.24</v>
      </c>
    </row>
    <row r="395" spans="44:115" ht="16.5" x14ac:dyDescent="0.2">
      <c r="AR395" s="14">
        <v>390</v>
      </c>
      <c r="AS395" s="14">
        <f t="shared" si="225"/>
        <v>380</v>
      </c>
      <c r="AT395" s="18">
        <f t="shared" si="227"/>
        <v>1085000</v>
      </c>
      <c r="AU395" s="18">
        <f t="shared" si="226"/>
        <v>400</v>
      </c>
      <c r="AV395" s="18">
        <f t="shared" si="228"/>
        <v>1237500</v>
      </c>
      <c r="AW395" s="18">
        <f t="shared" si="229"/>
        <v>1161250</v>
      </c>
      <c r="AX395" s="18">
        <f t="shared" si="230"/>
        <v>5016600000</v>
      </c>
      <c r="CA395" s="14">
        <v>390</v>
      </c>
      <c r="CB395" s="14">
        <f>节奏规划!J384</f>
        <v>2.5000000000000001E-3</v>
      </c>
      <c r="CC395" s="23">
        <v>1</v>
      </c>
      <c r="CD395" s="18">
        <f>INDEX($AX$6:$AX$1005,MATCH(金币产出!CA395,$AR$6:$AR$1005,1))</f>
        <v>5016600000</v>
      </c>
      <c r="CE395" s="18">
        <f t="shared" si="231"/>
        <v>20066400000</v>
      </c>
      <c r="CF395" s="18">
        <f t="shared" si="232"/>
        <v>17558100</v>
      </c>
      <c r="CG395" s="18">
        <f t="shared" si="233"/>
        <v>10033200</v>
      </c>
      <c r="CH395" s="18">
        <f t="shared" si="234"/>
        <v>12541500</v>
      </c>
      <c r="CI395" s="18">
        <f t="shared" si="235"/>
        <v>5016600</v>
      </c>
      <c r="CJ395" s="18">
        <f t="shared" si="236"/>
        <v>5016600</v>
      </c>
      <c r="CK395" s="18">
        <f t="shared" si="237"/>
        <v>7524900</v>
      </c>
      <c r="CL395" s="18">
        <f t="shared" si="238"/>
        <v>2508300</v>
      </c>
      <c r="CM395" s="18">
        <f t="shared" si="239"/>
        <v>7524900</v>
      </c>
      <c r="CN395" s="18">
        <f t="shared" si="240"/>
        <v>67724100</v>
      </c>
      <c r="CP395" s="18">
        <f t="shared" si="241"/>
        <v>601992000</v>
      </c>
      <c r="CQ395" s="18">
        <f t="shared" si="242"/>
        <v>2</v>
      </c>
      <c r="CR395" s="18">
        <f t="shared" si="243"/>
        <v>601.99</v>
      </c>
      <c r="DH395" s="14">
        <v>390</v>
      </c>
      <c r="DI395" s="14">
        <f t="shared" si="244"/>
        <v>36484363</v>
      </c>
      <c r="DJ395" s="18">
        <f t="shared" si="245"/>
        <v>2</v>
      </c>
      <c r="DK395" s="18">
        <f t="shared" si="246"/>
        <v>36.479999999999997</v>
      </c>
    </row>
    <row r="396" spans="44:115" ht="16.5" x14ac:dyDescent="0.2">
      <c r="AR396" s="14">
        <v>391</v>
      </c>
      <c r="AS396" s="14">
        <f t="shared" si="225"/>
        <v>380</v>
      </c>
      <c r="AT396" s="18">
        <f t="shared" si="227"/>
        <v>1085000</v>
      </c>
      <c r="AU396" s="18">
        <f t="shared" si="226"/>
        <v>400</v>
      </c>
      <c r="AV396" s="18">
        <f t="shared" si="228"/>
        <v>1237500</v>
      </c>
      <c r="AW396" s="18">
        <f t="shared" si="229"/>
        <v>1168875</v>
      </c>
      <c r="AX396" s="18">
        <f t="shared" si="230"/>
        <v>5049540000</v>
      </c>
      <c r="CA396" s="14">
        <v>391</v>
      </c>
      <c r="CB396" s="14">
        <f>节奏规划!J385</f>
        <v>2.5000000000000001E-3</v>
      </c>
      <c r="CC396" s="23">
        <v>1</v>
      </c>
      <c r="CD396" s="18">
        <f>INDEX($AX$6:$AX$1005,MATCH(金币产出!CA396,$AR$6:$AR$1005,1))</f>
        <v>5049540000</v>
      </c>
      <c r="CE396" s="18">
        <f t="shared" si="231"/>
        <v>20198160000</v>
      </c>
      <c r="CF396" s="18">
        <f t="shared" si="232"/>
        <v>17673390</v>
      </c>
      <c r="CG396" s="18">
        <f t="shared" si="233"/>
        <v>10099080</v>
      </c>
      <c r="CH396" s="18">
        <f t="shared" si="234"/>
        <v>12623850</v>
      </c>
      <c r="CI396" s="18">
        <f t="shared" si="235"/>
        <v>5049540</v>
      </c>
      <c r="CJ396" s="18">
        <f t="shared" si="236"/>
        <v>5049540</v>
      </c>
      <c r="CK396" s="18">
        <f t="shared" si="237"/>
        <v>7574310</v>
      </c>
      <c r="CL396" s="18">
        <f t="shared" si="238"/>
        <v>2524770</v>
      </c>
      <c r="CM396" s="18">
        <f t="shared" si="239"/>
        <v>7574310</v>
      </c>
      <c r="CN396" s="18">
        <f t="shared" si="240"/>
        <v>68168790</v>
      </c>
      <c r="CP396" s="18">
        <f t="shared" si="241"/>
        <v>605944800</v>
      </c>
      <c r="CQ396" s="18">
        <f t="shared" si="242"/>
        <v>2</v>
      </c>
      <c r="CR396" s="18">
        <f t="shared" si="243"/>
        <v>605.94000000000005</v>
      </c>
      <c r="DH396" s="14">
        <v>391</v>
      </c>
      <c r="DI396" s="14">
        <f t="shared" si="244"/>
        <v>36723927</v>
      </c>
      <c r="DJ396" s="18">
        <f t="shared" si="245"/>
        <v>2</v>
      </c>
      <c r="DK396" s="18">
        <f t="shared" si="246"/>
        <v>36.72</v>
      </c>
    </row>
    <row r="397" spans="44:115" ht="16.5" x14ac:dyDescent="0.2">
      <c r="AR397" s="14">
        <v>392</v>
      </c>
      <c r="AS397" s="14">
        <f t="shared" si="225"/>
        <v>380</v>
      </c>
      <c r="AT397" s="18">
        <f t="shared" si="227"/>
        <v>1085000</v>
      </c>
      <c r="AU397" s="18">
        <f t="shared" si="226"/>
        <v>400</v>
      </c>
      <c r="AV397" s="18">
        <f t="shared" si="228"/>
        <v>1237500</v>
      </c>
      <c r="AW397" s="18">
        <f t="shared" si="229"/>
        <v>1176500</v>
      </c>
      <c r="AX397" s="18">
        <f t="shared" si="230"/>
        <v>5082480000</v>
      </c>
      <c r="CA397" s="14">
        <v>392</v>
      </c>
      <c r="CB397" s="14">
        <f>节奏规划!J386</f>
        <v>2.5000000000000001E-3</v>
      </c>
      <c r="CC397" s="23">
        <v>1</v>
      </c>
      <c r="CD397" s="18">
        <f>INDEX($AX$6:$AX$1005,MATCH(金币产出!CA397,$AR$6:$AR$1005,1))</f>
        <v>5082480000</v>
      </c>
      <c r="CE397" s="18">
        <f t="shared" si="231"/>
        <v>20329920000</v>
      </c>
      <c r="CF397" s="18">
        <f t="shared" si="232"/>
        <v>17788680</v>
      </c>
      <c r="CG397" s="18">
        <f t="shared" si="233"/>
        <v>10164960</v>
      </c>
      <c r="CH397" s="18">
        <f t="shared" si="234"/>
        <v>12706200</v>
      </c>
      <c r="CI397" s="18">
        <f t="shared" si="235"/>
        <v>5082480</v>
      </c>
      <c r="CJ397" s="18">
        <f t="shared" si="236"/>
        <v>5082480</v>
      </c>
      <c r="CK397" s="18">
        <f t="shared" si="237"/>
        <v>7623720</v>
      </c>
      <c r="CL397" s="18">
        <f t="shared" si="238"/>
        <v>2541240</v>
      </c>
      <c r="CM397" s="18">
        <f t="shared" si="239"/>
        <v>7623720</v>
      </c>
      <c r="CN397" s="18">
        <f t="shared" si="240"/>
        <v>68613480</v>
      </c>
      <c r="CP397" s="18">
        <f t="shared" si="241"/>
        <v>609897600</v>
      </c>
      <c r="CQ397" s="18">
        <f t="shared" si="242"/>
        <v>2</v>
      </c>
      <c r="CR397" s="18">
        <f t="shared" si="243"/>
        <v>609.9</v>
      </c>
      <c r="DH397" s="14">
        <v>392</v>
      </c>
      <c r="DI397" s="14">
        <f t="shared" si="244"/>
        <v>36963490</v>
      </c>
      <c r="DJ397" s="18">
        <f t="shared" si="245"/>
        <v>2</v>
      </c>
      <c r="DK397" s="18">
        <f t="shared" si="246"/>
        <v>36.96</v>
      </c>
    </row>
    <row r="398" spans="44:115" ht="16.5" x14ac:dyDescent="0.2">
      <c r="AR398" s="14">
        <v>393</v>
      </c>
      <c r="AS398" s="14">
        <f t="shared" si="225"/>
        <v>380</v>
      </c>
      <c r="AT398" s="18">
        <f t="shared" si="227"/>
        <v>1085000</v>
      </c>
      <c r="AU398" s="18">
        <f t="shared" si="226"/>
        <v>400</v>
      </c>
      <c r="AV398" s="18">
        <f t="shared" si="228"/>
        <v>1237500</v>
      </c>
      <c r="AW398" s="18">
        <f t="shared" si="229"/>
        <v>1184125</v>
      </c>
      <c r="AX398" s="18">
        <f t="shared" si="230"/>
        <v>5115420000</v>
      </c>
      <c r="CA398" s="14">
        <v>393</v>
      </c>
      <c r="CB398" s="14">
        <f>节奏规划!J387</f>
        <v>2.5000000000000001E-3</v>
      </c>
      <c r="CC398" s="23">
        <v>1</v>
      </c>
      <c r="CD398" s="18">
        <f>INDEX($AX$6:$AX$1005,MATCH(金币产出!CA398,$AR$6:$AR$1005,1))</f>
        <v>5115420000</v>
      </c>
      <c r="CE398" s="18">
        <f t="shared" si="231"/>
        <v>20461680000</v>
      </c>
      <c r="CF398" s="18">
        <f t="shared" si="232"/>
        <v>17903970</v>
      </c>
      <c r="CG398" s="18">
        <f t="shared" si="233"/>
        <v>10230840</v>
      </c>
      <c r="CH398" s="18">
        <f t="shared" si="234"/>
        <v>12788550</v>
      </c>
      <c r="CI398" s="18">
        <f t="shared" si="235"/>
        <v>5115420</v>
      </c>
      <c r="CJ398" s="18">
        <f t="shared" si="236"/>
        <v>5115420</v>
      </c>
      <c r="CK398" s="18">
        <f t="shared" si="237"/>
        <v>7673130</v>
      </c>
      <c r="CL398" s="18">
        <f t="shared" si="238"/>
        <v>2557710</v>
      </c>
      <c r="CM398" s="18">
        <f t="shared" si="239"/>
        <v>7673130</v>
      </c>
      <c r="CN398" s="18">
        <f t="shared" si="240"/>
        <v>69058170</v>
      </c>
      <c r="CP398" s="18">
        <f t="shared" si="241"/>
        <v>613850400</v>
      </c>
      <c r="CQ398" s="18">
        <f t="shared" si="242"/>
        <v>2</v>
      </c>
      <c r="CR398" s="18">
        <f t="shared" si="243"/>
        <v>613.85</v>
      </c>
      <c r="DH398" s="14">
        <v>393</v>
      </c>
      <c r="DI398" s="14">
        <f t="shared" si="244"/>
        <v>37203054</v>
      </c>
      <c r="DJ398" s="18">
        <f t="shared" si="245"/>
        <v>2</v>
      </c>
      <c r="DK398" s="18">
        <f t="shared" si="246"/>
        <v>37.200000000000003</v>
      </c>
    </row>
    <row r="399" spans="44:115" ht="16.5" x14ac:dyDescent="0.2">
      <c r="AR399" s="14">
        <v>394</v>
      </c>
      <c r="AS399" s="14">
        <f t="shared" si="225"/>
        <v>380</v>
      </c>
      <c r="AT399" s="18">
        <f t="shared" si="227"/>
        <v>1085000</v>
      </c>
      <c r="AU399" s="18">
        <f t="shared" si="226"/>
        <v>400</v>
      </c>
      <c r="AV399" s="18">
        <f t="shared" si="228"/>
        <v>1237500</v>
      </c>
      <c r="AW399" s="18">
        <f t="shared" si="229"/>
        <v>1191750</v>
      </c>
      <c r="AX399" s="18">
        <f t="shared" si="230"/>
        <v>5148360000</v>
      </c>
      <c r="CA399" s="14">
        <v>394</v>
      </c>
      <c r="CB399" s="14">
        <f>节奏规划!J388</f>
        <v>2.5000000000000001E-3</v>
      </c>
      <c r="CC399" s="23">
        <v>1</v>
      </c>
      <c r="CD399" s="18">
        <f>INDEX($AX$6:$AX$1005,MATCH(金币产出!CA399,$AR$6:$AR$1005,1))</f>
        <v>5148360000</v>
      </c>
      <c r="CE399" s="18">
        <f t="shared" si="231"/>
        <v>20593440000</v>
      </c>
      <c r="CF399" s="18">
        <f t="shared" si="232"/>
        <v>18019260</v>
      </c>
      <c r="CG399" s="18">
        <f t="shared" si="233"/>
        <v>10296720</v>
      </c>
      <c r="CH399" s="18">
        <f t="shared" si="234"/>
        <v>12870900</v>
      </c>
      <c r="CI399" s="18">
        <f t="shared" si="235"/>
        <v>5148360</v>
      </c>
      <c r="CJ399" s="18">
        <f t="shared" si="236"/>
        <v>5148360</v>
      </c>
      <c r="CK399" s="18">
        <f t="shared" si="237"/>
        <v>7722540</v>
      </c>
      <c r="CL399" s="18">
        <f t="shared" si="238"/>
        <v>2574180</v>
      </c>
      <c r="CM399" s="18">
        <f t="shared" si="239"/>
        <v>7722540</v>
      </c>
      <c r="CN399" s="18">
        <f t="shared" si="240"/>
        <v>69502860</v>
      </c>
      <c r="CP399" s="18">
        <f t="shared" si="241"/>
        <v>617803200</v>
      </c>
      <c r="CQ399" s="18">
        <f t="shared" si="242"/>
        <v>2</v>
      </c>
      <c r="CR399" s="18">
        <f t="shared" si="243"/>
        <v>617.79999999999995</v>
      </c>
      <c r="DH399" s="14">
        <v>394</v>
      </c>
      <c r="DI399" s="14">
        <f t="shared" si="244"/>
        <v>37442618</v>
      </c>
      <c r="DJ399" s="18">
        <f t="shared" si="245"/>
        <v>2</v>
      </c>
      <c r="DK399" s="18">
        <f t="shared" si="246"/>
        <v>37.44</v>
      </c>
    </row>
    <row r="400" spans="44:115" ht="16.5" x14ac:dyDescent="0.2">
      <c r="AR400" s="14">
        <v>395</v>
      </c>
      <c r="AS400" s="14">
        <f t="shared" si="225"/>
        <v>380</v>
      </c>
      <c r="AT400" s="18">
        <f t="shared" si="227"/>
        <v>1085000</v>
      </c>
      <c r="AU400" s="18">
        <f t="shared" si="226"/>
        <v>400</v>
      </c>
      <c r="AV400" s="18">
        <f t="shared" si="228"/>
        <v>1237500</v>
      </c>
      <c r="AW400" s="18">
        <f t="shared" si="229"/>
        <v>1199375</v>
      </c>
      <c r="AX400" s="18">
        <f t="shared" si="230"/>
        <v>5181300000</v>
      </c>
      <c r="CA400" s="14">
        <v>395</v>
      </c>
      <c r="CB400" s="14">
        <f>节奏规划!J389</f>
        <v>2.5000000000000001E-3</v>
      </c>
      <c r="CC400" s="23">
        <v>1</v>
      </c>
      <c r="CD400" s="18">
        <f>INDEX($AX$6:$AX$1005,MATCH(金币产出!CA400,$AR$6:$AR$1005,1))</f>
        <v>5181300000</v>
      </c>
      <c r="CE400" s="18">
        <f t="shared" si="231"/>
        <v>20725200000</v>
      </c>
      <c r="CF400" s="18">
        <f t="shared" si="232"/>
        <v>18134550</v>
      </c>
      <c r="CG400" s="18">
        <f t="shared" si="233"/>
        <v>10362600</v>
      </c>
      <c r="CH400" s="18">
        <f t="shared" si="234"/>
        <v>12953250</v>
      </c>
      <c r="CI400" s="18">
        <f t="shared" si="235"/>
        <v>5181300</v>
      </c>
      <c r="CJ400" s="18">
        <f t="shared" si="236"/>
        <v>5181300</v>
      </c>
      <c r="CK400" s="18">
        <f t="shared" si="237"/>
        <v>7771950</v>
      </c>
      <c r="CL400" s="18">
        <f t="shared" si="238"/>
        <v>2590650</v>
      </c>
      <c r="CM400" s="18">
        <f t="shared" si="239"/>
        <v>7771950</v>
      </c>
      <c r="CN400" s="18">
        <f t="shared" si="240"/>
        <v>69947550</v>
      </c>
      <c r="CP400" s="18">
        <f t="shared" si="241"/>
        <v>621756000</v>
      </c>
      <c r="CQ400" s="18">
        <f t="shared" si="242"/>
        <v>2</v>
      </c>
      <c r="CR400" s="18">
        <f t="shared" si="243"/>
        <v>621.76</v>
      </c>
      <c r="DH400" s="14">
        <v>395</v>
      </c>
      <c r="DI400" s="14">
        <f t="shared" si="244"/>
        <v>37682181</v>
      </c>
      <c r="DJ400" s="18">
        <f t="shared" si="245"/>
        <v>2</v>
      </c>
      <c r="DK400" s="18">
        <f t="shared" si="246"/>
        <v>37.68</v>
      </c>
    </row>
    <row r="401" spans="44:115" ht="16.5" x14ac:dyDescent="0.2">
      <c r="AR401" s="14">
        <v>396</v>
      </c>
      <c r="AS401" s="14">
        <f t="shared" si="225"/>
        <v>380</v>
      </c>
      <c r="AT401" s="18">
        <f t="shared" si="227"/>
        <v>1085000</v>
      </c>
      <c r="AU401" s="18">
        <f t="shared" si="226"/>
        <v>400</v>
      </c>
      <c r="AV401" s="18">
        <f t="shared" si="228"/>
        <v>1237500</v>
      </c>
      <c r="AW401" s="18">
        <f t="shared" si="229"/>
        <v>1207000</v>
      </c>
      <c r="AX401" s="18">
        <f t="shared" si="230"/>
        <v>5214240000</v>
      </c>
      <c r="CA401" s="14">
        <v>396</v>
      </c>
      <c r="CB401" s="14">
        <f>节奏规划!J390</f>
        <v>2.5000000000000001E-3</v>
      </c>
      <c r="CC401" s="23">
        <v>1</v>
      </c>
      <c r="CD401" s="18">
        <f>INDEX($AX$6:$AX$1005,MATCH(金币产出!CA401,$AR$6:$AR$1005,1))</f>
        <v>5214240000</v>
      </c>
      <c r="CE401" s="18">
        <f t="shared" si="231"/>
        <v>20856960000</v>
      </c>
      <c r="CF401" s="18">
        <f t="shared" si="232"/>
        <v>18249840</v>
      </c>
      <c r="CG401" s="18">
        <f t="shared" si="233"/>
        <v>10428480</v>
      </c>
      <c r="CH401" s="18">
        <f t="shared" si="234"/>
        <v>13035600</v>
      </c>
      <c r="CI401" s="18">
        <f t="shared" si="235"/>
        <v>5214240</v>
      </c>
      <c r="CJ401" s="18">
        <f t="shared" si="236"/>
        <v>5214240</v>
      </c>
      <c r="CK401" s="18">
        <f t="shared" si="237"/>
        <v>7821360</v>
      </c>
      <c r="CL401" s="18">
        <f t="shared" si="238"/>
        <v>2607120</v>
      </c>
      <c r="CM401" s="18">
        <f t="shared" si="239"/>
        <v>7821360</v>
      </c>
      <c r="CN401" s="18">
        <f t="shared" si="240"/>
        <v>70392240</v>
      </c>
      <c r="CP401" s="18">
        <f t="shared" si="241"/>
        <v>625708800</v>
      </c>
      <c r="CQ401" s="18">
        <f t="shared" si="242"/>
        <v>2</v>
      </c>
      <c r="CR401" s="18">
        <f t="shared" si="243"/>
        <v>625.71</v>
      </c>
      <c r="DH401" s="14">
        <v>396</v>
      </c>
      <c r="DI401" s="14">
        <f t="shared" si="244"/>
        <v>37921745</v>
      </c>
      <c r="DJ401" s="18">
        <f t="shared" si="245"/>
        <v>2</v>
      </c>
      <c r="DK401" s="18">
        <f t="shared" si="246"/>
        <v>37.92</v>
      </c>
    </row>
    <row r="402" spans="44:115" ht="16.5" x14ac:dyDescent="0.2">
      <c r="AR402" s="14">
        <v>397</v>
      </c>
      <c r="AS402" s="14">
        <f t="shared" si="225"/>
        <v>380</v>
      </c>
      <c r="AT402" s="18">
        <f t="shared" si="227"/>
        <v>1085000</v>
      </c>
      <c r="AU402" s="18">
        <f t="shared" si="226"/>
        <v>400</v>
      </c>
      <c r="AV402" s="18">
        <f t="shared" si="228"/>
        <v>1237500</v>
      </c>
      <c r="AW402" s="18">
        <f t="shared" si="229"/>
        <v>1214625</v>
      </c>
      <c r="AX402" s="18">
        <f t="shared" si="230"/>
        <v>5247180000</v>
      </c>
      <c r="CA402" s="14">
        <v>397</v>
      </c>
      <c r="CB402" s="14">
        <f>节奏规划!J391</f>
        <v>2.5000000000000001E-3</v>
      </c>
      <c r="CC402" s="23">
        <v>1</v>
      </c>
      <c r="CD402" s="18">
        <f>INDEX($AX$6:$AX$1005,MATCH(金币产出!CA402,$AR$6:$AR$1005,1))</f>
        <v>5247180000</v>
      </c>
      <c r="CE402" s="18">
        <f t="shared" si="231"/>
        <v>20988720000</v>
      </c>
      <c r="CF402" s="18">
        <f t="shared" si="232"/>
        <v>18365130</v>
      </c>
      <c r="CG402" s="18">
        <f t="shared" si="233"/>
        <v>10494360</v>
      </c>
      <c r="CH402" s="18">
        <f t="shared" si="234"/>
        <v>13117950</v>
      </c>
      <c r="CI402" s="18">
        <f t="shared" si="235"/>
        <v>5247180</v>
      </c>
      <c r="CJ402" s="18">
        <f t="shared" si="236"/>
        <v>5247180</v>
      </c>
      <c r="CK402" s="18">
        <f t="shared" si="237"/>
        <v>7870770</v>
      </c>
      <c r="CL402" s="18">
        <f t="shared" si="238"/>
        <v>2623590</v>
      </c>
      <c r="CM402" s="18">
        <f t="shared" si="239"/>
        <v>7870770</v>
      </c>
      <c r="CN402" s="18">
        <f t="shared" si="240"/>
        <v>70836930</v>
      </c>
      <c r="CP402" s="18">
        <f t="shared" si="241"/>
        <v>629661600</v>
      </c>
      <c r="CQ402" s="18">
        <f t="shared" si="242"/>
        <v>2</v>
      </c>
      <c r="CR402" s="18">
        <f t="shared" si="243"/>
        <v>629.66</v>
      </c>
      <c r="DH402" s="14">
        <v>397</v>
      </c>
      <c r="DI402" s="14">
        <f t="shared" si="244"/>
        <v>38161309</v>
      </c>
      <c r="DJ402" s="18">
        <f t="shared" si="245"/>
        <v>2</v>
      </c>
      <c r="DK402" s="18">
        <f t="shared" si="246"/>
        <v>38.159999999999997</v>
      </c>
    </row>
    <row r="403" spans="44:115" ht="16.5" x14ac:dyDescent="0.2">
      <c r="AR403" s="14">
        <v>398</v>
      </c>
      <c r="AS403" s="14">
        <f t="shared" si="225"/>
        <v>380</v>
      </c>
      <c r="AT403" s="18">
        <f t="shared" si="227"/>
        <v>1085000</v>
      </c>
      <c r="AU403" s="18">
        <f t="shared" si="226"/>
        <v>400</v>
      </c>
      <c r="AV403" s="18">
        <f t="shared" si="228"/>
        <v>1237500</v>
      </c>
      <c r="AW403" s="18">
        <f t="shared" si="229"/>
        <v>1222250</v>
      </c>
      <c r="AX403" s="18">
        <f t="shared" si="230"/>
        <v>5280120000</v>
      </c>
      <c r="CA403" s="14">
        <v>398</v>
      </c>
      <c r="CB403" s="14">
        <f>节奏规划!J392</f>
        <v>2.5000000000000001E-3</v>
      </c>
      <c r="CC403" s="23">
        <v>1</v>
      </c>
      <c r="CD403" s="18">
        <f>INDEX($AX$6:$AX$1005,MATCH(金币产出!CA403,$AR$6:$AR$1005,1))</f>
        <v>5280120000</v>
      </c>
      <c r="CE403" s="18">
        <f t="shared" si="231"/>
        <v>21120480000</v>
      </c>
      <c r="CF403" s="18">
        <f t="shared" si="232"/>
        <v>18480420</v>
      </c>
      <c r="CG403" s="18">
        <f t="shared" si="233"/>
        <v>10560240</v>
      </c>
      <c r="CH403" s="18">
        <f t="shared" si="234"/>
        <v>13200300</v>
      </c>
      <c r="CI403" s="18">
        <f t="shared" si="235"/>
        <v>5280120</v>
      </c>
      <c r="CJ403" s="18">
        <f t="shared" si="236"/>
        <v>5280120</v>
      </c>
      <c r="CK403" s="18">
        <f t="shared" si="237"/>
        <v>7920180</v>
      </c>
      <c r="CL403" s="18">
        <f t="shared" si="238"/>
        <v>2640060</v>
      </c>
      <c r="CM403" s="18">
        <f t="shared" si="239"/>
        <v>7920180</v>
      </c>
      <c r="CN403" s="18">
        <f t="shared" si="240"/>
        <v>71281620</v>
      </c>
      <c r="CP403" s="18">
        <f t="shared" si="241"/>
        <v>633614400</v>
      </c>
      <c r="CQ403" s="18">
        <f t="shared" si="242"/>
        <v>2</v>
      </c>
      <c r="CR403" s="18">
        <f t="shared" si="243"/>
        <v>633.61</v>
      </c>
      <c r="DH403" s="14">
        <v>398</v>
      </c>
      <c r="DI403" s="14">
        <f t="shared" si="244"/>
        <v>38400872</v>
      </c>
      <c r="DJ403" s="18">
        <f t="shared" si="245"/>
        <v>2</v>
      </c>
      <c r="DK403" s="18">
        <f t="shared" si="246"/>
        <v>38.4</v>
      </c>
    </row>
    <row r="404" spans="44:115" ht="16.5" x14ac:dyDescent="0.2">
      <c r="AR404" s="14">
        <v>399</v>
      </c>
      <c r="AS404" s="14">
        <f t="shared" si="225"/>
        <v>380</v>
      </c>
      <c r="AT404" s="18">
        <f t="shared" si="227"/>
        <v>1085000</v>
      </c>
      <c r="AU404" s="18">
        <f t="shared" si="226"/>
        <v>400</v>
      </c>
      <c r="AV404" s="18">
        <f t="shared" si="228"/>
        <v>1237500</v>
      </c>
      <c r="AW404" s="18">
        <f t="shared" si="229"/>
        <v>1229875</v>
      </c>
      <c r="AX404" s="18">
        <f t="shared" si="230"/>
        <v>5313060000</v>
      </c>
      <c r="CA404" s="14">
        <v>399</v>
      </c>
      <c r="CB404" s="14">
        <f>节奏规划!J393</f>
        <v>2.5000000000000001E-3</v>
      </c>
      <c r="CC404" s="23">
        <v>1</v>
      </c>
      <c r="CD404" s="18">
        <f>INDEX($AX$6:$AX$1005,MATCH(金币产出!CA404,$AR$6:$AR$1005,1))</f>
        <v>5313060000</v>
      </c>
      <c r="CE404" s="18">
        <f t="shared" si="231"/>
        <v>21252240000</v>
      </c>
      <c r="CF404" s="18">
        <f t="shared" si="232"/>
        <v>18595710</v>
      </c>
      <c r="CG404" s="18">
        <f t="shared" si="233"/>
        <v>10626120</v>
      </c>
      <c r="CH404" s="18">
        <f t="shared" si="234"/>
        <v>13282650</v>
      </c>
      <c r="CI404" s="18">
        <f t="shared" si="235"/>
        <v>5313060</v>
      </c>
      <c r="CJ404" s="18">
        <f t="shared" si="236"/>
        <v>5313060</v>
      </c>
      <c r="CK404" s="18">
        <f t="shared" si="237"/>
        <v>7969590</v>
      </c>
      <c r="CL404" s="18">
        <f t="shared" si="238"/>
        <v>2656530</v>
      </c>
      <c r="CM404" s="18">
        <f t="shared" si="239"/>
        <v>7969590</v>
      </c>
      <c r="CN404" s="18">
        <f t="shared" si="240"/>
        <v>71726310</v>
      </c>
      <c r="CP404" s="18">
        <f t="shared" si="241"/>
        <v>637567200</v>
      </c>
      <c r="CQ404" s="18">
        <f t="shared" si="242"/>
        <v>2</v>
      </c>
      <c r="CR404" s="18">
        <f t="shared" si="243"/>
        <v>637.57000000000005</v>
      </c>
      <c r="DH404" s="14">
        <v>399</v>
      </c>
      <c r="DI404" s="14">
        <f t="shared" si="244"/>
        <v>38640436</v>
      </c>
      <c r="DJ404" s="18">
        <f t="shared" si="245"/>
        <v>2</v>
      </c>
      <c r="DK404" s="18">
        <f t="shared" si="246"/>
        <v>38.64</v>
      </c>
    </row>
    <row r="405" spans="44:115" ht="16.5" x14ac:dyDescent="0.2">
      <c r="AR405" s="14">
        <v>400</v>
      </c>
      <c r="AS405" s="14">
        <f t="shared" si="225"/>
        <v>400</v>
      </c>
      <c r="AT405" s="18">
        <f t="shared" si="227"/>
        <v>1237500</v>
      </c>
      <c r="AU405" s="18">
        <f t="shared" si="226"/>
        <v>420</v>
      </c>
      <c r="AV405" s="18">
        <f t="shared" si="228"/>
        <v>1368000.0000000002</v>
      </c>
      <c r="AW405" s="18">
        <f t="shared" si="229"/>
        <v>1237500</v>
      </c>
      <c r="AX405" s="18">
        <f t="shared" si="230"/>
        <v>5346000000</v>
      </c>
      <c r="CA405" s="14">
        <v>400</v>
      </c>
      <c r="CB405" s="14">
        <f>节奏规划!J394</f>
        <v>2.5000000000000001E-3</v>
      </c>
      <c r="CC405" s="23">
        <v>1</v>
      </c>
      <c r="CD405" s="18">
        <f>INDEX($AX$6:$AX$1005,MATCH(金币产出!CA405,$AR$6:$AR$1005,1))</f>
        <v>5346000000</v>
      </c>
      <c r="CE405" s="18">
        <f t="shared" si="231"/>
        <v>21384000000</v>
      </c>
      <c r="CF405" s="18">
        <f t="shared" si="232"/>
        <v>18711000</v>
      </c>
      <c r="CG405" s="18">
        <f t="shared" si="233"/>
        <v>10692000</v>
      </c>
      <c r="CH405" s="18">
        <f t="shared" si="234"/>
        <v>13365000</v>
      </c>
      <c r="CI405" s="18">
        <f t="shared" si="235"/>
        <v>5346000</v>
      </c>
      <c r="CJ405" s="18">
        <f t="shared" si="236"/>
        <v>5346000</v>
      </c>
      <c r="CK405" s="18">
        <f t="shared" si="237"/>
        <v>8019000</v>
      </c>
      <c r="CL405" s="18">
        <f t="shared" si="238"/>
        <v>2673000</v>
      </c>
      <c r="CM405" s="18">
        <f t="shared" si="239"/>
        <v>8019000</v>
      </c>
      <c r="CN405" s="18">
        <f t="shared" si="240"/>
        <v>72171000</v>
      </c>
      <c r="CP405" s="18">
        <f t="shared" si="241"/>
        <v>641520000</v>
      </c>
      <c r="CQ405" s="18">
        <f t="shared" si="242"/>
        <v>2</v>
      </c>
      <c r="CR405" s="18">
        <f t="shared" si="243"/>
        <v>641.52</v>
      </c>
      <c r="DH405" s="14">
        <v>400</v>
      </c>
      <c r="DI405" s="14">
        <f t="shared" si="244"/>
        <v>38880000</v>
      </c>
      <c r="DJ405" s="18">
        <f t="shared" si="245"/>
        <v>2</v>
      </c>
      <c r="DK405" s="18">
        <f t="shared" si="246"/>
        <v>38.880000000000003</v>
      </c>
    </row>
    <row r="406" spans="44:115" ht="16.5" x14ac:dyDescent="0.2">
      <c r="AR406" s="14">
        <v>401</v>
      </c>
      <c r="AS406" s="14">
        <f t="shared" si="225"/>
        <v>400</v>
      </c>
      <c r="AT406" s="18">
        <f t="shared" si="227"/>
        <v>1237500</v>
      </c>
      <c r="AU406" s="18">
        <f t="shared" si="226"/>
        <v>420</v>
      </c>
      <c r="AV406" s="18">
        <f t="shared" si="228"/>
        <v>1368000.0000000002</v>
      </c>
      <c r="AW406" s="18">
        <f t="shared" si="229"/>
        <v>1244025</v>
      </c>
      <c r="AX406" s="18">
        <f t="shared" si="230"/>
        <v>5374188000</v>
      </c>
      <c r="CA406" s="14">
        <v>401</v>
      </c>
      <c r="CB406" s="14">
        <f>节奏规划!J395</f>
        <v>2.5000000000000001E-3</v>
      </c>
      <c r="CC406" s="23">
        <v>1</v>
      </c>
      <c r="CD406" s="18">
        <f>INDEX($AX$6:$AX$1005,MATCH(金币产出!CA406,$AR$6:$AR$1005,1))</f>
        <v>5374188000</v>
      </c>
      <c r="CE406" s="18">
        <f t="shared" si="231"/>
        <v>21496752000</v>
      </c>
      <c r="CF406" s="18">
        <f t="shared" si="232"/>
        <v>18809658</v>
      </c>
      <c r="CG406" s="18">
        <f t="shared" si="233"/>
        <v>10748376</v>
      </c>
      <c r="CH406" s="18">
        <f t="shared" si="234"/>
        <v>13435470</v>
      </c>
      <c r="CI406" s="18">
        <f t="shared" si="235"/>
        <v>5374188</v>
      </c>
      <c r="CJ406" s="18">
        <f t="shared" si="236"/>
        <v>5374188</v>
      </c>
      <c r="CK406" s="18">
        <f t="shared" si="237"/>
        <v>8061282</v>
      </c>
      <c r="CL406" s="18">
        <f t="shared" si="238"/>
        <v>2687094</v>
      </c>
      <c r="CM406" s="18">
        <f t="shared" si="239"/>
        <v>8061282</v>
      </c>
      <c r="CN406" s="18">
        <f t="shared" si="240"/>
        <v>72551538</v>
      </c>
      <c r="CP406" s="18">
        <f t="shared" si="241"/>
        <v>644902560</v>
      </c>
      <c r="CQ406" s="18">
        <f t="shared" si="242"/>
        <v>2</v>
      </c>
      <c r="CR406" s="18">
        <f t="shared" si="243"/>
        <v>644.9</v>
      </c>
      <c r="DH406" s="14">
        <v>401</v>
      </c>
      <c r="DI406" s="14">
        <f t="shared" si="244"/>
        <v>39085003</v>
      </c>
      <c r="DJ406" s="18">
        <f t="shared" si="245"/>
        <v>2</v>
      </c>
      <c r="DK406" s="18">
        <f t="shared" si="246"/>
        <v>39.090000000000003</v>
      </c>
    </row>
    <row r="407" spans="44:115" ht="16.5" x14ac:dyDescent="0.2">
      <c r="AR407" s="14">
        <v>402</v>
      </c>
      <c r="AS407" s="14">
        <f t="shared" si="225"/>
        <v>400</v>
      </c>
      <c r="AT407" s="18">
        <f t="shared" si="227"/>
        <v>1237500</v>
      </c>
      <c r="AU407" s="18">
        <f t="shared" si="226"/>
        <v>420</v>
      </c>
      <c r="AV407" s="18">
        <f t="shared" si="228"/>
        <v>1368000.0000000002</v>
      </c>
      <c r="AW407" s="18">
        <f t="shared" si="229"/>
        <v>1250550</v>
      </c>
      <c r="AX407" s="18">
        <f t="shared" si="230"/>
        <v>5402376000</v>
      </c>
      <c r="CA407" s="14">
        <v>402</v>
      </c>
      <c r="CB407" s="14">
        <f>节奏规划!J396</f>
        <v>2.5000000000000001E-3</v>
      </c>
      <c r="CC407" s="23">
        <v>1</v>
      </c>
      <c r="CD407" s="18">
        <f>INDEX($AX$6:$AX$1005,MATCH(金币产出!CA407,$AR$6:$AR$1005,1))</f>
        <v>5402376000</v>
      </c>
      <c r="CE407" s="18">
        <f t="shared" si="231"/>
        <v>21609504000</v>
      </c>
      <c r="CF407" s="18">
        <f t="shared" si="232"/>
        <v>18908316</v>
      </c>
      <c r="CG407" s="18">
        <f t="shared" si="233"/>
        <v>10804752</v>
      </c>
      <c r="CH407" s="18">
        <f t="shared" si="234"/>
        <v>13505940</v>
      </c>
      <c r="CI407" s="18">
        <f t="shared" si="235"/>
        <v>5402376</v>
      </c>
      <c r="CJ407" s="18">
        <f t="shared" si="236"/>
        <v>5402376</v>
      </c>
      <c r="CK407" s="18">
        <f t="shared" si="237"/>
        <v>8103564</v>
      </c>
      <c r="CL407" s="18">
        <f t="shared" si="238"/>
        <v>2701188</v>
      </c>
      <c r="CM407" s="18">
        <f t="shared" si="239"/>
        <v>8103564</v>
      </c>
      <c r="CN407" s="18">
        <f t="shared" si="240"/>
        <v>72932076</v>
      </c>
      <c r="CP407" s="18">
        <f t="shared" si="241"/>
        <v>648285120</v>
      </c>
      <c r="CQ407" s="18">
        <f t="shared" si="242"/>
        <v>2</v>
      </c>
      <c r="CR407" s="18">
        <f t="shared" si="243"/>
        <v>648.29</v>
      </c>
      <c r="DH407" s="14">
        <v>402</v>
      </c>
      <c r="DI407" s="14">
        <f t="shared" si="244"/>
        <v>39290007</v>
      </c>
      <c r="DJ407" s="18">
        <f t="shared" si="245"/>
        <v>2</v>
      </c>
      <c r="DK407" s="18">
        <f t="shared" si="246"/>
        <v>39.29</v>
      </c>
    </row>
    <row r="408" spans="44:115" ht="16.5" x14ac:dyDescent="0.2">
      <c r="AR408" s="14">
        <v>403</v>
      </c>
      <c r="AS408" s="14">
        <f t="shared" si="225"/>
        <v>400</v>
      </c>
      <c r="AT408" s="18">
        <f t="shared" si="227"/>
        <v>1237500</v>
      </c>
      <c r="AU408" s="18">
        <f t="shared" si="226"/>
        <v>420</v>
      </c>
      <c r="AV408" s="18">
        <f t="shared" si="228"/>
        <v>1368000.0000000002</v>
      </c>
      <c r="AW408" s="18">
        <f t="shared" si="229"/>
        <v>1257075</v>
      </c>
      <c r="AX408" s="18">
        <f t="shared" si="230"/>
        <v>5430564000</v>
      </c>
      <c r="CA408" s="14">
        <v>403</v>
      </c>
      <c r="CB408" s="14">
        <f>节奏规划!J397</f>
        <v>2.5000000000000001E-3</v>
      </c>
      <c r="CC408" s="23">
        <v>1</v>
      </c>
      <c r="CD408" s="18">
        <f>INDEX($AX$6:$AX$1005,MATCH(金币产出!CA408,$AR$6:$AR$1005,1))</f>
        <v>5430564000</v>
      </c>
      <c r="CE408" s="18">
        <f t="shared" si="231"/>
        <v>21722256000</v>
      </c>
      <c r="CF408" s="18">
        <f t="shared" si="232"/>
        <v>19006974</v>
      </c>
      <c r="CG408" s="18">
        <f t="shared" si="233"/>
        <v>10861128</v>
      </c>
      <c r="CH408" s="18">
        <f t="shared" si="234"/>
        <v>13576410</v>
      </c>
      <c r="CI408" s="18">
        <f t="shared" si="235"/>
        <v>5430564</v>
      </c>
      <c r="CJ408" s="18">
        <f t="shared" si="236"/>
        <v>5430564</v>
      </c>
      <c r="CK408" s="18">
        <f t="shared" si="237"/>
        <v>8145846</v>
      </c>
      <c r="CL408" s="18">
        <f t="shared" si="238"/>
        <v>2715282</v>
      </c>
      <c r="CM408" s="18">
        <f t="shared" si="239"/>
        <v>8145846</v>
      </c>
      <c r="CN408" s="18">
        <f t="shared" si="240"/>
        <v>73312614</v>
      </c>
      <c r="CP408" s="18">
        <f t="shared" si="241"/>
        <v>651667680</v>
      </c>
      <c r="CQ408" s="18">
        <f t="shared" si="242"/>
        <v>2</v>
      </c>
      <c r="CR408" s="18">
        <f t="shared" si="243"/>
        <v>651.66999999999996</v>
      </c>
      <c r="DH408" s="14">
        <v>403</v>
      </c>
      <c r="DI408" s="14">
        <f t="shared" si="244"/>
        <v>39495010</v>
      </c>
      <c r="DJ408" s="18">
        <f t="shared" si="245"/>
        <v>2</v>
      </c>
      <c r="DK408" s="18">
        <f t="shared" si="246"/>
        <v>39.5</v>
      </c>
    </row>
    <row r="409" spans="44:115" ht="16.5" x14ac:dyDescent="0.2">
      <c r="AR409" s="14">
        <v>404</v>
      </c>
      <c r="AS409" s="14">
        <f t="shared" si="225"/>
        <v>400</v>
      </c>
      <c r="AT409" s="18">
        <f t="shared" si="227"/>
        <v>1237500</v>
      </c>
      <c r="AU409" s="18">
        <f t="shared" si="226"/>
        <v>420</v>
      </c>
      <c r="AV409" s="18">
        <f t="shared" si="228"/>
        <v>1368000.0000000002</v>
      </c>
      <c r="AW409" s="18">
        <f t="shared" si="229"/>
        <v>1263600</v>
      </c>
      <c r="AX409" s="18">
        <f t="shared" si="230"/>
        <v>5458752000</v>
      </c>
      <c r="CA409" s="14">
        <v>404</v>
      </c>
      <c r="CB409" s="14">
        <f>节奏规划!J398</f>
        <v>2.5000000000000001E-3</v>
      </c>
      <c r="CC409" s="23">
        <v>1</v>
      </c>
      <c r="CD409" s="18">
        <f>INDEX($AX$6:$AX$1005,MATCH(金币产出!CA409,$AR$6:$AR$1005,1))</f>
        <v>5458752000</v>
      </c>
      <c r="CE409" s="18">
        <f t="shared" si="231"/>
        <v>21835008000</v>
      </c>
      <c r="CF409" s="18">
        <f t="shared" si="232"/>
        <v>19105632</v>
      </c>
      <c r="CG409" s="18">
        <f t="shared" si="233"/>
        <v>10917504</v>
      </c>
      <c r="CH409" s="18">
        <f t="shared" si="234"/>
        <v>13646880</v>
      </c>
      <c r="CI409" s="18">
        <f t="shared" si="235"/>
        <v>5458752</v>
      </c>
      <c r="CJ409" s="18">
        <f t="shared" si="236"/>
        <v>5458752</v>
      </c>
      <c r="CK409" s="18">
        <f t="shared" si="237"/>
        <v>8188128</v>
      </c>
      <c r="CL409" s="18">
        <f t="shared" si="238"/>
        <v>2729376</v>
      </c>
      <c r="CM409" s="18">
        <f t="shared" si="239"/>
        <v>8188128</v>
      </c>
      <c r="CN409" s="18">
        <f t="shared" si="240"/>
        <v>73693152</v>
      </c>
      <c r="CP409" s="18">
        <f t="shared" si="241"/>
        <v>655050240</v>
      </c>
      <c r="CQ409" s="18">
        <f t="shared" si="242"/>
        <v>2</v>
      </c>
      <c r="CR409" s="18">
        <f t="shared" si="243"/>
        <v>655.04999999999995</v>
      </c>
      <c r="DH409" s="14">
        <v>404</v>
      </c>
      <c r="DI409" s="14">
        <f t="shared" si="244"/>
        <v>39700014</v>
      </c>
      <c r="DJ409" s="18">
        <f t="shared" si="245"/>
        <v>2</v>
      </c>
      <c r="DK409" s="18">
        <f t="shared" si="246"/>
        <v>39.700000000000003</v>
      </c>
    </row>
    <row r="410" spans="44:115" ht="16.5" x14ac:dyDescent="0.2">
      <c r="AR410" s="14">
        <v>405</v>
      </c>
      <c r="AS410" s="14">
        <f t="shared" si="225"/>
        <v>400</v>
      </c>
      <c r="AT410" s="18">
        <f t="shared" si="227"/>
        <v>1237500</v>
      </c>
      <c r="AU410" s="18">
        <f t="shared" si="226"/>
        <v>420</v>
      </c>
      <c r="AV410" s="18">
        <f t="shared" si="228"/>
        <v>1368000.0000000002</v>
      </c>
      <c r="AW410" s="18">
        <f t="shared" si="229"/>
        <v>1270125</v>
      </c>
      <c r="AX410" s="18">
        <f t="shared" si="230"/>
        <v>5486940000</v>
      </c>
      <c r="CA410" s="14">
        <v>405</v>
      </c>
      <c r="CB410" s="14">
        <f>节奏规划!J399</f>
        <v>2.5000000000000001E-3</v>
      </c>
      <c r="CC410" s="23">
        <v>1</v>
      </c>
      <c r="CD410" s="18">
        <f>INDEX($AX$6:$AX$1005,MATCH(金币产出!CA410,$AR$6:$AR$1005,1))</f>
        <v>5486940000</v>
      </c>
      <c r="CE410" s="18">
        <f t="shared" si="231"/>
        <v>21947760000</v>
      </c>
      <c r="CF410" s="18">
        <f t="shared" si="232"/>
        <v>19204290</v>
      </c>
      <c r="CG410" s="18">
        <f t="shared" si="233"/>
        <v>10973880</v>
      </c>
      <c r="CH410" s="18">
        <f t="shared" si="234"/>
        <v>13717350</v>
      </c>
      <c r="CI410" s="18">
        <f t="shared" si="235"/>
        <v>5486940</v>
      </c>
      <c r="CJ410" s="18">
        <f t="shared" si="236"/>
        <v>5486940</v>
      </c>
      <c r="CK410" s="18">
        <f t="shared" si="237"/>
        <v>8230410</v>
      </c>
      <c r="CL410" s="18">
        <f t="shared" si="238"/>
        <v>2743470</v>
      </c>
      <c r="CM410" s="18">
        <f t="shared" si="239"/>
        <v>8230410</v>
      </c>
      <c r="CN410" s="18">
        <f t="shared" si="240"/>
        <v>74073690</v>
      </c>
      <c r="CP410" s="18">
        <f t="shared" si="241"/>
        <v>658432800</v>
      </c>
      <c r="CQ410" s="18">
        <f t="shared" si="242"/>
        <v>2</v>
      </c>
      <c r="CR410" s="18">
        <f t="shared" si="243"/>
        <v>658.43</v>
      </c>
      <c r="DH410" s="14">
        <v>405</v>
      </c>
      <c r="DI410" s="14">
        <f t="shared" si="244"/>
        <v>39905018</v>
      </c>
      <c r="DJ410" s="18">
        <f t="shared" si="245"/>
        <v>2</v>
      </c>
      <c r="DK410" s="18">
        <f t="shared" si="246"/>
        <v>39.909999999999997</v>
      </c>
    </row>
    <row r="411" spans="44:115" ht="16.5" x14ac:dyDescent="0.2">
      <c r="AR411" s="14">
        <v>406</v>
      </c>
      <c r="AS411" s="14">
        <f t="shared" si="225"/>
        <v>400</v>
      </c>
      <c r="AT411" s="18">
        <f t="shared" si="227"/>
        <v>1237500</v>
      </c>
      <c r="AU411" s="18">
        <f t="shared" si="226"/>
        <v>420</v>
      </c>
      <c r="AV411" s="18">
        <f t="shared" si="228"/>
        <v>1368000.0000000002</v>
      </c>
      <c r="AW411" s="18">
        <f t="shared" si="229"/>
        <v>1276650</v>
      </c>
      <c r="AX411" s="18">
        <f t="shared" si="230"/>
        <v>5515128000</v>
      </c>
      <c r="CA411" s="14">
        <v>406</v>
      </c>
      <c r="CB411" s="14">
        <f>节奏规划!J400</f>
        <v>2.5000000000000001E-3</v>
      </c>
      <c r="CC411" s="23">
        <v>1</v>
      </c>
      <c r="CD411" s="18">
        <f>INDEX($AX$6:$AX$1005,MATCH(金币产出!CA411,$AR$6:$AR$1005,1))</f>
        <v>5515128000</v>
      </c>
      <c r="CE411" s="18">
        <f t="shared" si="231"/>
        <v>22060512000</v>
      </c>
      <c r="CF411" s="18">
        <f t="shared" si="232"/>
        <v>19302948</v>
      </c>
      <c r="CG411" s="18">
        <f t="shared" si="233"/>
        <v>11030256</v>
      </c>
      <c r="CH411" s="18">
        <f t="shared" si="234"/>
        <v>13787820</v>
      </c>
      <c r="CI411" s="18">
        <f t="shared" si="235"/>
        <v>5515128</v>
      </c>
      <c r="CJ411" s="18">
        <f t="shared" si="236"/>
        <v>5515128</v>
      </c>
      <c r="CK411" s="18">
        <f t="shared" si="237"/>
        <v>8272692</v>
      </c>
      <c r="CL411" s="18">
        <f t="shared" si="238"/>
        <v>2757564</v>
      </c>
      <c r="CM411" s="18">
        <f t="shared" si="239"/>
        <v>8272692</v>
      </c>
      <c r="CN411" s="18">
        <f t="shared" si="240"/>
        <v>74454228</v>
      </c>
      <c r="CP411" s="18">
        <f t="shared" si="241"/>
        <v>661815360</v>
      </c>
      <c r="CQ411" s="18">
        <f t="shared" si="242"/>
        <v>2</v>
      </c>
      <c r="CR411" s="18">
        <f t="shared" si="243"/>
        <v>661.82</v>
      </c>
      <c r="DH411" s="14">
        <v>406</v>
      </c>
      <c r="DI411" s="14">
        <f t="shared" si="244"/>
        <v>40110021</v>
      </c>
      <c r="DJ411" s="18">
        <f t="shared" si="245"/>
        <v>2</v>
      </c>
      <c r="DK411" s="18">
        <f t="shared" si="246"/>
        <v>40.11</v>
      </c>
    </row>
    <row r="412" spans="44:115" ht="16.5" x14ac:dyDescent="0.2">
      <c r="AR412" s="14">
        <v>407</v>
      </c>
      <c r="AS412" s="14">
        <f t="shared" si="225"/>
        <v>400</v>
      </c>
      <c r="AT412" s="18">
        <f t="shared" si="227"/>
        <v>1237500</v>
      </c>
      <c r="AU412" s="18">
        <f t="shared" si="226"/>
        <v>420</v>
      </c>
      <c r="AV412" s="18">
        <f t="shared" si="228"/>
        <v>1368000.0000000002</v>
      </c>
      <c r="AW412" s="18">
        <f t="shared" si="229"/>
        <v>1283175</v>
      </c>
      <c r="AX412" s="18">
        <f t="shared" si="230"/>
        <v>5543316000</v>
      </c>
      <c r="CA412" s="14">
        <v>407</v>
      </c>
      <c r="CB412" s="14">
        <f>节奏规划!J401</f>
        <v>2.5000000000000001E-3</v>
      </c>
      <c r="CC412" s="23">
        <v>1</v>
      </c>
      <c r="CD412" s="18">
        <f>INDEX($AX$6:$AX$1005,MATCH(金币产出!CA412,$AR$6:$AR$1005,1))</f>
        <v>5543316000</v>
      </c>
      <c r="CE412" s="18">
        <f t="shared" si="231"/>
        <v>22173264000</v>
      </c>
      <c r="CF412" s="18">
        <f t="shared" si="232"/>
        <v>19401606</v>
      </c>
      <c r="CG412" s="18">
        <f t="shared" si="233"/>
        <v>11086632</v>
      </c>
      <c r="CH412" s="18">
        <f t="shared" si="234"/>
        <v>13858290</v>
      </c>
      <c r="CI412" s="18">
        <f t="shared" si="235"/>
        <v>5543316</v>
      </c>
      <c r="CJ412" s="18">
        <f t="shared" si="236"/>
        <v>5543316</v>
      </c>
      <c r="CK412" s="18">
        <f t="shared" si="237"/>
        <v>8314974</v>
      </c>
      <c r="CL412" s="18">
        <f t="shared" si="238"/>
        <v>2771658</v>
      </c>
      <c r="CM412" s="18">
        <f t="shared" si="239"/>
        <v>8314974</v>
      </c>
      <c r="CN412" s="18">
        <f t="shared" si="240"/>
        <v>74834766</v>
      </c>
      <c r="CP412" s="18">
        <f t="shared" si="241"/>
        <v>665197920</v>
      </c>
      <c r="CQ412" s="18">
        <f t="shared" si="242"/>
        <v>2</v>
      </c>
      <c r="CR412" s="18">
        <f t="shared" si="243"/>
        <v>665.2</v>
      </c>
      <c r="DH412" s="14">
        <v>407</v>
      </c>
      <c r="DI412" s="14">
        <f t="shared" si="244"/>
        <v>40315025</v>
      </c>
      <c r="DJ412" s="18">
        <f t="shared" si="245"/>
        <v>2</v>
      </c>
      <c r="DK412" s="18">
        <f t="shared" si="246"/>
        <v>40.32</v>
      </c>
    </row>
    <row r="413" spans="44:115" ht="16.5" x14ac:dyDescent="0.2">
      <c r="AR413" s="14">
        <v>408</v>
      </c>
      <c r="AS413" s="14">
        <f t="shared" si="225"/>
        <v>400</v>
      </c>
      <c r="AT413" s="18">
        <f t="shared" si="227"/>
        <v>1237500</v>
      </c>
      <c r="AU413" s="18">
        <f t="shared" si="226"/>
        <v>420</v>
      </c>
      <c r="AV413" s="18">
        <f t="shared" si="228"/>
        <v>1368000.0000000002</v>
      </c>
      <c r="AW413" s="18">
        <f t="shared" si="229"/>
        <v>1289700</v>
      </c>
      <c r="AX413" s="18">
        <f t="shared" si="230"/>
        <v>5571504000</v>
      </c>
      <c r="CA413" s="14">
        <v>408</v>
      </c>
      <c r="CB413" s="14">
        <f>节奏规划!J402</f>
        <v>2.5000000000000001E-3</v>
      </c>
      <c r="CC413" s="23">
        <v>1</v>
      </c>
      <c r="CD413" s="18">
        <f>INDEX($AX$6:$AX$1005,MATCH(金币产出!CA413,$AR$6:$AR$1005,1))</f>
        <v>5571504000</v>
      </c>
      <c r="CE413" s="18">
        <f t="shared" si="231"/>
        <v>22286016000</v>
      </c>
      <c r="CF413" s="18">
        <f t="shared" si="232"/>
        <v>19500264</v>
      </c>
      <c r="CG413" s="18">
        <f t="shared" si="233"/>
        <v>11143008</v>
      </c>
      <c r="CH413" s="18">
        <f t="shared" si="234"/>
        <v>13928760</v>
      </c>
      <c r="CI413" s="18">
        <f t="shared" si="235"/>
        <v>5571504</v>
      </c>
      <c r="CJ413" s="18">
        <f t="shared" si="236"/>
        <v>5571504</v>
      </c>
      <c r="CK413" s="18">
        <f t="shared" si="237"/>
        <v>8357256</v>
      </c>
      <c r="CL413" s="18">
        <f t="shared" si="238"/>
        <v>2785752</v>
      </c>
      <c r="CM413" s="18">
        <f t="shared" si="239"/>
        <v>8357256</v>
      </c>
      <c r="CN413" s="18">
        <f t="shared" si="240"/>
        <v>75215304</v>
      </c>
      <c r="CP413" s="18">
        <f t="shared" si="241"/>
        <v>668580480</v>
      </c>
      <c r="CQ413" s="18">
        <f t="shared" si="242"/>
        <v>2</v>
      </c>
      <c r="CR413" s="18">
        <f t="shared" si="243"/>
        <v>668.58</v>
      </c>
      <c r="DH413" s="14">
        <v>408</v>
      </c>
      <c r="DI413" s="14">
        <f t="shared" si="244"/>
        <v>40520029</v>
      </c>
      <c r="DJ413" s="18">
        <f t="shared" si="245"/>
        <v>2</v>
      </c>
      <c r="DK413" s="18">
        <f t="shared" si="246"/>
        <v>40.520000000000003</v>
      </c>
    </row>
    <row r="414" spans="44:115" ht="16.5" x14ac:dyDescent="0.2">
      <c r="AR414" s="14">
        <v>409</v>
      </c>
      <c r="AS414" s="14">
        <f t="shared" si="225"/>
        <v>400</v>
      </c>
      <c r="AT414" s="18">
        <f t="shared" si="227"/>
        <v>1237500</v>
      </c>
      <c r="AU414" s="18">
        <f t="shared" si="226"/>
        <v>420</v>
      </c>
      <c r="AV414" s="18">
        <f t="shared" si="228"/>
        <v>1368000.0000000002</v>
      </c>
      <c r="AW414" s="18">
        <f t="shared" si="229"/>
        <v>1296225</v>
      </c>
      <c r="AX414" s="18">
        <f t="shared" si="230"/>
        <v>5599692000</v>
      </c>
      <c r="CA414" s="14">
        <v>409</v>
      </c>
      <c r="CB414" s="14">
        <f>节奏规划!J403</f>
        <v>2.5000000000000001E-3</v>
      </c>
      <c r="CC414" s="23">
        <v>1</v>
      </c>
      <c r="CD414" s="18">
        <f>INDEX($AX$6:$AX$1005,MATCH(金币产出!CA414,$AR$6:$AR$1005,1))</f>
        <v>5599692000</v>
      </c>
      <c r="CE414" s="18">
        <f t="shared" si="231"/>
        <v>22398768000</v>
      </c>
      <c r="CF414" s="18">
        <f t="shared" si="232"/>
        <v>19598922</v>
      </c>
      <c r="CG414" s="18">
        <f t="shared" si="233"/>
        <v>11199384</v>
      </c>
      <c r="CH414" s="18">
        <f t="shared" si="234"/>
        <v>13999230</v>
      </c>
      <c r="CI414" s="18">
        <f t="shared" si="235"/>
        <v>5599692</v>
      </c>
      <c r="CJ414" s="18">
        <f t="shared" si="236"/>
        <v>5599692</v>
      </c>
      <c r="CK414" s="18">
        <f t="shared" si="237"/>
        <v>8399538</v>
      </c>
      <c r="CL414" s="18">
        <f t="shared" si="238"/>
        <v>2799846</v>
      </c>
      <c r="CM414" s="18">
        <f t="shared" si="239"/>
        <v>8399538</v>
      </c>
      <c r="CN414" s="18">
        <f t="shared" si="240"/>
        <v>75595842</v>
      </c>
      <c r="CP414" s="18">
        <f t="shared" si="241"/>
        <v>671963040</v>
      </c>
      <c r="CQ414" s="18">
        <f t="shared" si="242"/>
        <v>2</v>
      </c>
      <c r="CR414" s="18">
        <f t="shared" si="243"/>
        <v>671.96</v>
      </c>
      <c r="DH414" s="14">
        <v>409</v>
      </c>
      <c r="DI414" s="14">
        <f t="shared" si="244"/>
        <v>40725032</v>
      </c>
      <c r="DJ414" s="18">
        <f t="shared" si="245"/>
        <v>2</v>
      </c>
      <c r="DK414" s="18">
        <f t="shared" si="246"/>
        <v>40.729999999999997</v>
      </c>
    </row>
    <row r="415" spans="44:115" ht="16.5" x14ac:dyDescent="0.2">
      <c r="AR415" s="14">
        <v>410</v>
      </c>
      <c r="AS415" s="14">
        <f t="shared" si="225"/>
        <v>400</v>
      </c>
      <c r="AT415" s="18">
        <f t="shared" si="227"/>
        <v>1237500</v>
      </c>
      <c r="AU415" s="18">
        <f t="shared" si="226"/>
        <v>420</v>
      </c>
      <c r="AV415" s="18">
        <f t="shared" si="228"/>
        <v>1368000.0000000002</v>
      </c>
      <c r="AW415" s="18">
        <f t="shared" si="229"/>
        <v>1302750</v>
      </c>
      <c r="AX415" s="18">
        <f t="shared" si="230"/>
        <v>5627880000</v>
      </c>
      <c r="CA415" s="14">
        <v>410</v>
      </c>
      <c r="CB415" s="14">
        <f>节奏规划!J404</f>
        <v>2.2727272727272726E-3</v>
      </c>
      <c r="CC415" s="23">
        <v>1</v>
      </c>
      <c r="CD415" s="18">
        <f>INDEX($AX$6:$AX$1005,MATCH(金币产出!CA415,$AR$6:$AR$1005,1))</f>
        <v>5627880000</v>
      </c>
      <c r="CE415" s="18">
        <f t="shared" si="231"/>
        <v>22511520000</v>
      </c>
      <c r="CF415" s="18">
        <f t="shared" si="232"/>
        <v>17906891</v>
      </c>
      <c r="CG415" s="18">
        <f t="shared" si="233"/>
        <v>10232509</v>
      </c>
      <c r="CH415" s="18">
        <f t="shared" si="234"/>
        <v>12790636</v>
      </c>
      <c r="CI415" s="18">
        <f t="shared" si="235"/>
        <v>5116255</v>
      </c>
      <c r="CJ415" s="18">
        <f t="shared" si="236"/>
        <v>5116255</v>
      </c>
      <c r="CK415" s="18">
        <f t="shared" si="237"/>
        <v>7674382</v>
      </c>
      <c r="CL415" s="18">
        <f t="shared" si="238"/>
        <v>2558127</v>
      </c>
      <c r="CM415" s="18">
        <f t="shared" si="239"/>
        <v>7674382</v>
      </c>
      <c r="CN415" s="18">
        <f t="shared" si="240"/>
        <v>69069437</v>
      </c>
      <c r="CP415" s="18">
        <f t="shared" si="241"/>
        <v>675345616</v>
      </c>
      <c r="CQ415" s="18">
        <f t="shared" si="242"/>
        <v>2</v>
      </c>
      <c r="CR415" s="18">
        <f t="shared" si="243"/>
        <v>675.35</v>
      </c>
      <c r="DH415" s="14">
        <v>410</v>
      </c>
      <c r="DI415" s="14">
        <f t="shared" si="244"/>
        <v>40930036</v>
      </c>
      <c r="DJ415" s="18">
        <f t="shared" si="245"/>
        <v>2</v>
      </c>
      <c r="DK415" s="18">
        <f t="shared" si="246"/>
        <v>40.93</v>
      </c>
    </row>
    <row r="416" spans="44:115" ht="16.5" x14ac:dyDescent="0.2">
      <c r="AR416" s="14">
        <v>411</v>
      </c>
      <c r="AS416" s="14">
        <f t="shared" si="225"/>
        <v>400</v>
      </c>
      <c r="AT416" s="18">
        <f t="shared" si="227"/>
        <v>1237500</v>
      </c>
      <c r="AU416" s="18">
        <f t="shared" si="226"/>
        <v>420</v>
      </c>
      <c r="AV416" s="18">
        <f t="shared" si="228"/>
        <v>1368000.0000000002</v>
      </c>
      <c r="AW416" s="18">
        <f t="shared" si="229"/>
        <v>1309275</v>
      </c>
      <c r="AX416" s="18">
        <f t="shared" si="230"/>
        <v>5656068000</v>
      </c>
      <c r="CA416" s="14">
        <v>411</v>
      </c>
      <c r="CB416" s="14">
        <f>节奏规划!J405</f>
        <v>2.2727272727272726E-3</v>
      </c>
      <c r="CC416" s="23">
        <v>1</v>
      </c>
      <c r="CD416" s="18">
        <f>INDEX($AX$6:$AX$1005,MATCH(金币产出!CA416,$AR$6:$AR$1005,1))</f>
        <v>5656068000</v>
      </c>
      <c r="CE416" s="18">
        <f t="shared" si="231"/>
        <v>22624272000</v>
      </c>
      <c r="CF416" s="18">
        <f t="shared" si="232"/>
        <v>17996580</v>
      </c>
      <c r="CG416" s="18">
        <f t="shared" si="233"/>
        <v>10283760</v>
      </c>
      <c r="CH416" s="18">
        <f t="shared" si="234"/>
        <v>12854700</v>
      </c>
      <c r="CI416" s="18">
        <f t="shared" si="235"/>
        <v>5141880</v>
      </c>
      <c r="CJ416" s="18">
        <f t="shared" si="236"/>
        <v>5141880</v>
      </c>
      <c r="CK416" s="18">
        <f t="shared" si="237"/>
        <v>7712820</v>
      </c>
      <c r="CL416" s="18">
        <f t="shared" si="238"/>
        <v>2570940</v>
      </c>
      <c r="CM416" s="18">
        <f t="shared" si="239"/>
        <v>7712820</v>
      </c>
      <c r="CN416" s="18">
        <f t="shared" si="240"/>
        <v>69415380</v>
      </c>
      <c r="CP416" s="18">
        <f t="shared" si="241"/>
        <v>678728160</v>
      </c>
      <c r="CQ416" s="18">
        <f t="shared" si="242"/>
        <v>2</v>
      </c>
      <c r="CR416" s="18">
        <f t="shared" si="243"/>
        <v>678.73</v>
      </c>
      <c r="DH416" s="14">
        <v>411</v>
      </c>
      <c r="DI416" s="14">
        <f t="shared" si="244"/>
        <v>41135040</v>
      </c>
      <c r="DJ416" s="18">
        <f t="shared" si="245"/>
        <v>2</v>
      </c>
      <c r="DK416" s="18">
        <f t="shared" si="246"/>
        <v>41.14</v>
      </c>
    </row>
    <row r="417" spans="44:115" ht="16.5" x14ac:dyDescent="0.2">
      <c r="AR417" s="14">
        <v>412</v>
      </c>
      <c r="AS417" s="14">
        <f t="shared" si="225"/>
        <v>400</v>
      </c>
      <c r="AT417" s="18">
        <f t="shared" si="227"/>
        <v>1237500</v>
      </c>
      <c r="AU417" s="18">
        <f t="shared" si="226"/>
        <v>420</v>
      </c>
      <c r="AV417" s="18">
        <f t="shared" si="228"/>
        <v>1368000.0000000002</v>
      </c>
      <c r="AW417" s="18">
        <f t="shared" si="229"/>
        <v>1315800.0000000002</v>
      </c>
      <c r="AX417" s="18">
        <f t="shared" si="230"/>
        <v>5684256000.000001</v>
      </c>
      <c r="CA417" s="14">
        <v>412</v>
      </c>
      <c r="CB417" s="14">
        <f>节奏规划!J406</f>
        <v>2.2727272727272726E-3</v>
      </c>
      <c r="CC417" s="23">
        <v>1</v>
      </c>
      <c r="CD417" s="18">
        <f>INDEX($AX$6:$AX$1005,MATCH(金币产出!CA417,$AR$6:$AR$1005,1))</f>
        <v>5684256000.000001</v>
      </c>
      <c r="CE417" s="18">
        <f t="shared" si="231"/>
        <v>22737024000</v>
      </c>
      <c r="CF417" s="18">
        <f t="shared" si="232"/>
        <v>18086269</v>
      </c>
      <c r="CG417" s="18">
        <f t="shared" si="233"/>
        <v>10335011</v>
      </c>
      <c r="CH417" s="18">
        <f t="shared" si="234"/>
        <v>12918764</v>
      </c>
      <c r="CI417" s="18">
        <f t="shared" si="235"/>
        <v>5167505</v>
      </c>
      <c r="CJ417" s="18">
        <f t="shared" si="236"/>
        <v>5167505</v>
      </c>
      <c r="CK417" s="18">
        <f t="shared" si="237"/>
        <v>7751258</v>
      </c>
      <c r="CL417" s="18">
        <f t="shared" si="238"/>
        <v>2583753</v>
      </c>
      <c r="CM417" s="18">
        <f t="shared" si="239"/>
        <v>7751258</v>
      </c>
      <c r="CN417" s="18">
        <f t="shared" si="240"/>
        <v>69761323</v>
      </c>
      <c r="CP417" s="18">
        <f t="shared" si="241"/>
        <v>682110704</v>
      </c>
      <c r="CQ417" s="18">
        <f t="shared" si="242"/>
        <v>2</v>
      </c>
      <c r="CR417" s="18">
        <f t="shared" si="243"/>
        <v>682.11</v>
      </c>
      <c r="DH417" s="14">
        <v>412</v>
      </c>
      <c r="DI417" s="14">
        <f t="shared" si="244"/>
        <v>41340044</v>
      </c>
      <c r="DJ417" s="18">
        <f t="shared" si="245"/>
        <v>2</v>
      </c>
      <c r="DK417" s="18">
        <f t="shared" si="246"/>
        <v>41.34</v>
      </c>
    </row>
    <row r="418" spans="44:115" ht="16.5" x14ac:dyDescent="0.2">
      <c r="AR418" s="14">
        <v>413</v>
      </c>
      <c r="AS418" s="14">
        <f t="shared" si="225"/>
        <v>400</v>
      </c>
      <c r="AT418" s="18">
        <f t="shared" si="227"/>
        <v>1237500</v>
      </c>
      <c r="AU418" s="18">
        <f t="shared" si="226"/>
        <v>420</v>
      </c>
      <c r="AV418" s="18">
        <f t="shared" si="228"/>
        <v>1368000.0000000002</v>
      </c>
      <c r="AW418" s="18">
        <f t="shared" si="229"/>
        <v>1322325.0000000002</v>
      </c>
      <c r="AX418" s="18">
        <f t="shared" si="230"/>
        <v>5712444000.000001</v>
      </c>
      <c r="CA418" s="14">
        <v>413</v>
      </c>
      <c r="CB418" s="14">
        <f>节奏规划!J407</f>
        <v>2.2727272727272726E-3</v>
      </c>
      <c r="CC418" s="23">
        <v>1</v>
      </c>
      <c r="CD418" s="18">
        <f>INDEX($AX$6:$AX$1005,MATCH(金币产出!CA418,$AR$6:$AR$1005,1))</f>
        <v>5712444000.000001</v>
      </c>
      <c r="CE418" s="18">
        <f t="shared" si="231"/>
        <v>22849776000</v>
      </c>
      <c r="CF418" s="18">
        <f t="shared" si="232"/>
        <v>18175958</v>
      </c>
      <c r="CG418" s="18">
        <f t="shared" si="233"/>
        <v>10386262</v>
      </c>
      <c r="CH418" s="18">
        <f t="shared" si="234"/>
        <v>12982827</v>
      </c>
      <c r="CI418" s="18">
        <f t="shared" si="235"/>
        <v>5193131</v>
      </c>
      <c r="CJ418" s="18">
        <f t="shared" si="236"/>
        <v>5193131</v>
      </c>
      <c r="CK418" s="18">
        <f t="shared" si="237"/>
        <v>7789696</v>
      </c>
      <c r="CL418" s="18">
        <f t="shared" si="238"/>
        <v>2596565</v>
      </c>
      <c r="CM418" s="18">
        <f t="shared" si="239"/>
        <v>7789696</v>
      </c>
      <c r="CN418" s="18">
        <f t="shared" si="240"/>
        <v>70107266</v>
      </c>
      <c r="CP418" s="18">
        <f t="shared" si="241"/>
        <v>685493248</v>
      </c>
      <c r="CQ418" s="18">
        <f t="shared" si="242"/>
        <v>2</v>
      </c>
      <c r="CR418" s="18">
        <f t="shared" si="243"/>
        <v>685.49</v>
      </c>
      <c r="DH418" s="14">
        <v>413</v>
      </c>
      <c r="DI418" s="14">
        <f t="shared" si="244"/>
        <v>41545048</v>
      </c>
      <c r="DJ418" s="18">
        <f t="shared" si="245"/>
        <v>2</v>
      </c>
      <c r="DK418" s="18">
        <f t="shared" si="246"/>
        <v>41.55</v>
      </c>
    </row>
    <row r="419" spans="44:115" ht="16.5" x14ac:dyDescent="0.2">
      <c r="AR419" s="14">
        <v>414</v>
      </c>
      <c r="AS419" s="14">
        <f t="shared" si="225"/>
        <v>400</v>
      </c>
      <c r="AT419" s="18">
        <f t="shared" si="227"/>
        <v>1237500</v>
      </c>
      <c r="AU419" s="18">
        <f t="shared" si="226"/>
        <v>420</v>
      </c>
      <c r="AV419" s="18">
        <f t="shared" si="228"/>
        <v>1368000.0000000002</v>
      </c>
      <c r="AW419" s="18">
        <f t="shared" si="229"/>
        <v>1328850.0000000002</v>
      </c>
      <c r="AX419" s="18">
        <f t="shared" si="230"/>
        <v>5740632000.000001</v>
      </c>
      <c r="CA419" s="14">
        <v>414</v>
      </c>
      <c r="CB419" s="14">
        <f>节奏规划!J408</f>
        <v>2.2727272727272726E-3</v>
      </c>
      <c r="CC419" s="23">
        <v>1</v>
      </c>
      <c r="CD419" s="18">
        <f>INDEX($AX$6:$AX$1005,MATCH(金币产出!CA419,$AR$6:$AR$1005,1))</f>
        <v>5740632000.000001</v>
      </c>
      <c r="CE419" s="18">
        <f t="shared" si="231"/>
        <v>22962528000</v>
      </c>
      <c r="CF419" s="18">
        <f t="shared" si="232"/>
        <v>18265647</v>
      </c>
      <c r="CG419" s="18">
        <f t="shared" si="233"/>
        <v>10437513</v>
      </c>
      <c r="CH419" s="18">
        <f t="shared" si="234"/>
        <v>13046891</v>
      </c>
      <c r="CI419" s="18">
        <f t="shared" si="235"/>
        <v>5218756</v>
      </c>
      <c r="CJ419" s="18">
        <f t="shared" si="236"/>
        <v>5218756</v>
      </c>
      <c r="CK419" s="18">
        <f t="shared" si="237"/>
        <v>7828135</v>
      </c>
      <c r="CL419" s="18">
        <f t="shared" si="238"/>
        <v>2609378</v>
      </c>
      <c r="CM419" s="18">
        <f t="shared" si="239"/>
        <v>7828135</v>
      </c>
      <c r="CN419" s="18">
        <f t="shared" si="240"/>
        <v>70453211</v>
      </c>
      <c r="CP419" s="18">
        <f t="shared" si="241"/>
        <v>688875880</v>
      </c>
      <c r="CQ419" s="18">
        <f t="shared" si="242"/>
        <v>2</v>
      </c>
      <c r="CR419" s="18">
        <f t="shared" si="243"/>
        <v>688.88</v>
      </c>
      <c r="DH419" s="14">
        <v>414</v>
      </c>
      <c r="DI419" s="14">
        <f t="shared" si="244"/>
        <v>41750052</v>
      </c>
      <c r="DJ419" s="18">
        <f t="shared" si="245"/>
        <v>2</v>
      </c>
      <c r="DK419" s="18">
        <f t="shared" si="246"/>
        <v>41.75</v>
      </c>
    </row>
    <row r="420" spans="44:115" ht="16.5" x14ac:dyDescent="0.2">
      <c r="AR420" s="14">
        <v>415</v>
      </c>
      <c r="AS420" s="14">
        <f t="shared" si="225"/>
        <v>400</v>
      </c>
      <c r="AT420" s="18">
        <f t="shared" si="227"/>
        <v>1237500</v>
      </c>
      <c r="AU420" s="18">
        <f t="shared" si="226"/>
        <v>420</v>
      </c>
      <c r="AV420" s="18">
        <f t="shared" si="228"/>
        <v>1368000.0000000002</v>
      </c>
      <c r="AW420" s="18">
        <f t="shared" si="229"/>
        <v>1335375.0000000002</v>
      </c>
      <c r="AX420" s="18">
        <f t="shared" si="230"/>
        <v>5768820000.000001</v>
      </c>
      <c r="CA420" s="14">
        <v>415</v>
      </c>
      <c r="CB420" s="14">
        <f>节奏规划!J409</f>
        <v>2.2727272727272726E-3</v>
      </c>
      <c r="CC420" s="23">
        <v>1</v>
      </c>
      <c r="CD420" s="18">
        <f>INDEX($AX$6:$AX$1005,MATCH(金币产出!CA420,$AR$6:$AR$1005,1))</f>
        <v>5768820000.000001</v>
      </c>
      <c r="CE420" s="18">
        <f t="shared" si="231"/>
        <v>23075280000</v>
      </c>
      <c r="CF420" s="18">
        <f t="shared" si="232"/>
        <v>18355336</v>
      </c>
      <c r="CG420" s="18">
        <f t="shared" si="233"/>
        <v>10488764</v>
      </c>
      <c r="CH420" s="18">
        <f t="shared" si="234"/>
        <v>13110955</v>
      </c>
      <c r="CI420" s="18">
        <f t="shared" si="235"/>
        <v>5244382</v>
      </c>
      <c r="CJ420" s="18">
        <f t="shared" si="236"/>
        <v>5244382</v>
      </c>
      <c r="CK420" s="18">
        <f t="shared" si="237"/>
        <v>7866573</v>
      </c>
      <c r="CL420" s="18">
        <f t="shared" si="238"/>
        <v>2622191</v>
      </c>
      <c r="CM420" s="18">
        <f t="shared" si="239"/>
        <v>7866573</v>
      </c>
      <c r="CN420" s="18">
        <f t="shared" si="240"/>
        <v>70799156</v>
      </c>
      <c r="CP420" s="18">
        <f t="shared" si="241"/>
        <v>692258424</v>
      </c>
      <c r="CQ420" s="18">
        <f t="shared" si="242"/>
        <v>2</v>
      </c>
      <c r="CR420" s="18">
        <f t="shared" si="243"/>
        <v>692.26</v>
      </c>
      <c r="DH420" s="14">
        <v>415</v>
      </c>
      <c r="DI420" s="14">
        <f t="shared" si="244"/>
        <v>41955056</v>
      </c>
      <c r="DJ420" s="18">
        <f t="shared" si="245"/>
        <v>2</v>
      </c>
      <c r="DK420" s="18">
        <f t="shared" si="246"/>
        <v>41.96</v>
      </c>
    </row>
    <row r="421" spans="44:115" ht="16.5" x14ac:dyDescent="0.2">
      <c r="AR421" s="14">
        <v>416</v>
      </c>
      <c r="AS421" s="14">
        <f t="shared" si="225"/>
        <v>400</v>
      </c>
      <c r="AT421" s="18">
        <f t="shared" si="227"/>
        <v>1237500</v>
      </c>
      <c r="AU421" s="18">
        <f t="shared" si="226"/>
        <v>420</v>
      </c>
      <c r="AV421" s="18">
        <f t="shared" si="228"/>
        <v>1368000.0000000002</v>
      </c>
      <c r="AW421" s="18">
        <f t="shared" si="229"/>
        <v>1341900.0000000002</v>
      </c>
      <c r="AX421" s="18">
        <f t="shared" si="230"/>
        <v>5797008000.000001</v>
      </c>
      <c r="CA421" s="14">
        <v>416</v>
      </c>
      <c r="CB421" s="14">
        <f>节奏规划!J410</f>
        <v>2.2727272727272726E-3</v>
      </c>
      <c r="CC421" s="23">
        <v>1</v>
      </c>
      <c r="CD421" s="18">
        <f>INDEX($AX$6:$AX$1005,MATCH(金币产出!CA421,$AR$6:$AR$1005,1))</f>
        <v>5797008000.000001</v>
      </c>
      <c r="CE421" s="18">
        <f t="shared" si="231"/>
        <v>23188032000</v>
      </c>
      <c r="CF421" s="18">
        <f t="shared" si="232"/>
        <v>18445025</v>
      </c>
      <c r="CG421" s="18">
        <f t="shared" si="233"/>
        <v>10540015</v>
      </c>
      <c r="CH421" s="18">
        <f t="shared" si="234"/>
        <v>13175018</v>
      </c>
      <c r="CI421" s="18">
        <f t="shared" si="235"/>
        <v>5270007</v>
      </c>
      <c r="CJ421" s="18">
        <f t="shared" si="236"/>
        <v>5270007</v>
      </c>
      <c r="CK421" s="18">
        <f t="shared" si="237"/>
        <v>7905011</v>
      </c>
      <c r="CL421" s="18">
        <f t="shared" si="238"/>
        <v>2635004</v>
      </c>
      <c r="CM421" s="18">
        <f t="shared" si="239"/>
        <v>7905011</v>
      </c>
      <c r="CN421" s="18">
        <f t="shared" si="240"/>
        <v>71145098</v>
      </c>
      <c r="CP421" s="18">
        <f t="shared" si="241"/>
        <v>695640968</v>
      </c>
      <c r="CQ421" s="18">
        <f t="shared" si="242"/>
        <v>2</v>
      </c>
      <c r="CR421" s="18">
        <f t="shared" si="243"/>
        <v>695.64</v>
      </c>
      <c r="DH421" s="14">
        <v>416</v>
      </c>
      <c r="DI421" s="14">
        <f t="shared" si="244"/>
        <v>42160060</v>
      </c>
      <c r="DJ421" s="18">
        <f t="shared" si="245"/>
        <v>2</v>
      </c>
      <c r="DK421" s="18">
        <f t="shared" si="246"/>
        <v>42.16</v>
      </c>
    </row>
    <row r="422" spans="44:115" ht="16.5" x14ac:dyDescent="0.2">
      <c r="AR422" s="14">
        <v>417</v>
      </c>
      <c r="AS422" s="14">
        <f t="shared" si="225"/>
        <v>400</v>
      </c>
      <c r="AT422" s="18">
        <f t="shared" si="227"/>
        <v>1237500</v>
      </c>
      <c r="AU422" s="18">
        <f t="shared" si="226"/>
        <v>420</v>
      </c>
      <c r="AV422" s="18">
        <f t="shared" si="228"/>
        <v>1368000.0000000002</v>
      </c>
      <c r="AW422" s="18">
        <f t="shared" si="229"/>
        <v>1348425.0000000002</v>
      </c>
      <c r="AX422" s="18">
        <f t="shared" si="230"/>
        <v>5825196000.000001</v>
      </c>
      <c r="CA422" s="14">
        <v>417</v>
      </c>
      <c r="CB422" s="14">
        <f>节奏规划!J411</f>
        <v>2.2727272727272726E-3</v>
      </c>
      <c r="CC422" s="23">
        <v>1</v>
      </c>
      <c r="CD422" s="18">
        <f>INDEX($AX$6:$AX$1005,MATCH(金币产出!CA422,$AR$6:$AR$1005,1))</f>
        <v>5825196000.000001</v>
      </c>
      <c r="CE422" s="18">
        <f t="shared" si="231"/>
        <v>23300784000</v>
      </c>
      <c r="CF422" s="18">
        <f t="shared" si="232"/>
        <v>18534715</v>
      </c>
      <c r="CG422" s="18">
        <f t="shared" si="233"/>
        <v>10591265</v>
      </c>
      <c r="CH422" s="18">
        <f t="shared" si="234"/>
        <v>13239082</v>
      </c>
      <c r="CI422" s="18">
        <f t="shared" si="235"/>
        <v>5295633</v>
      </c>
      <c r="CJ422" s="18">
        <f t="shared" si="236"/>
        <v>5295633</v>
      </c>
      <c r="CK422" s="18">
        <f t="shared" si="237"/>
        <v>7943449</v>
      </c>
      <c r="CL422" s="18">
        <f t="shared" si="238"/>
        <v>2647816</v>
      </c>
      <c r="CM422" s="18">
        <f t="shared" si="239"/>
        <v>7943449</v>
      </c>
      <c r="CN422" s="18">
        <f t="shared" si="240"/>
        <v>71491042</v>
      </c>
      <c r="CP422" s="18">
        <f t="shared" si="241"/>
        <v>699023512</v>
      </c>
      <c r="CQ422" s="18">
        <f t="shared" si="242"/>
        <v>2</v>
      </c>
      <c r="CR422" s="18">
        <f t="shared" si="243"/>
        <v>699.02</v>
      </c>
      <c r="DH422" s="14">
        <v>417</v>
      </c>
      <c r="DI422" s="14">
        <f t="shared" si="244"/>
        <v>42365060</v>
      </c>
      <c r="DJ422" s="18">
        <f t="shared" si="245"/>
        <v>2</v>
      </c>
      <c r="DK422" s="18">
        <f t="shared" si="246"/>
        <v>42.37</v>
      </c>
    </row>
    <row r="423" spans="44:115" ht="16.5" x14ac:dyDescent="0.2">
      <c r="AR423" s="14">
        <v>418</v>
      </c>
      <c r="AS423" s="14">
        <f t="shared" si="225"/>
        <v>400</v>
      </c>
      <c r="AT423" s="18">
        <f t="shared" si="227"/>
        <v>1237500</v>
      </c>
      <c r="AU423" s="18">
        <f t="shared" si="226"/>
        <v>420</v>
      </c>
      <c r="AV423" s="18">
        <f t="shared" si="228"/>
        <v>1368000.0000000002</v>
      </c>
      <c r="AW423" s="18">
        <f t="shared" si="229"/>
        <v>1354950.0000000002</v>
      </c>
      <c r="AX423" s="18">
        <f t="shared" si="230"/>
        <v>5853384000.000001</v>
      </c>
      <c r="CA423" s="14">
        <v>418</v>
      </c>
      <c r="CB423" s="14">
        <f>节奏规划!J412</f>
        <v>2.2727272727272726E-3</v>
      </c>
      <c r="CC423" s="23">
        <v>1</v>
      </c>
      <c r="CD423" s="18">
        <f>INDEX($AX$6:$AX$1005,MATCH(金币产出!CA423,$AR$6:$AR$1005,1))</f>
        <v>5853384000.000001</v>
      </c>
      <c r="CE423" s="18">
        <f t="shared" si="231"/>
        <v>23413536000</v>
      </c>
      <c r="CF423" s="18">
        <f t="shared" si="232"/>
        <v>18624404</v>
      </c>
      <c r="CG423" s="18">
        <f t="shared" si="233"/>
        <v>10642516</v>
      </c>
      <c r="CH423" s="18">
        <f t="shared" si="234"/>
        <v>13303145</v>
      </c>
      <c r="CI423" s="18">
        <f t="shared" si="235"/>
        <v>5321258</v>
      </c>
      <c r="CJ423" s="18">
        <f t="shared" si="236"/>
        <v>5321258</v>
      </c>
      <c r="CK423" s="18">
        <f t="shared" si="237"/>
        <v>7981887</v>
      </c>
      <c r="CL423" s="18">
        <f t="shared" si="238"/>
        <v>2660629</v>
      </c>
      <c r="CM423" s="18">
        <f t="shared" si="239"/>
        <v>7981887</v>
      </c>
      <c r="CN423" s="18">
        <f t="shared" si="240"/>
        <v>71836984</v>
      </c>
      <c r="CP423" s="18">
        <f t="shared" si="241"/>
        <v>702406056</v>
      </c>
      <c r="CQ423" s="18">
        <f t="shared" si="242"/>
        <v>2</v>
      </c>
      <c r="CR423" s="18">
        <f t="shared" si="243"/>
        <v>702.41</v>
      </c>
      <c r="DH423" s="14">
        <v>418</v>
      </c>
      <c r="DI423" s="14">
        <f t="shared" si="244"/>
        <v>42570064</v>
      </c>
      <c r="DJ423" s="18">
        <f t="shared" si="245"/>
        <v>2</v>
      </c>
      <c r="DK423" s="18">
        <f t="shared" si="246"/>
        <v>42.57</v>
      </c>
    </row>
    <row r="424" spans="44:115" ht="16.5" x14ac:dyDescent="0.2">
      <c r="AR424" s="14">
        <v>419</v>
      </c>
      <c r="AS424" s="14">
        <f t="shared" si="225"/>
        <v>400</v>
      </c>
      <c r="AT424" s="18">
        <f t="shared" si="227"/>
        <v>1237500</v>
      </c>
      <c r="AU424" s="18">
        <f t="shared" si="226"/>
        <v>420</v>
      </c>
      <c r="AV424" s="18">
        <f t="shared" si="228"/>
        <v>1368000.0000000002</v>
      </c>
      <c r="AW424" s="18">
        <f t="shared" si="229"/>
        <v>1361475.0000000002</v>
      </c>
      <c r="AX424" s="18">
        <f t="shared" si="230"/>
        <v>5881572000.000001</v>
      </c>
      <c r="CA424" s="14">
        <v>419</v>
      </c>
      <c r="CB424" s="14">
        <f>节奏规划!J413</f>
        <v>2.2727272727272726E-3</v>
      </c>
      <c r="CC424" s="23">
        <v>1</v>
      </c>
      <c r="CD424" s="18">
        <f>INDEX($AX$6:$AX$1005,MATCH(金币产出!CA424,$AR$6:$AR$1005,1))</f>
        <v>5881572000.000001</v>
      </c>
      <c r="CE424" s="18">
        <f t="shared" si="231"/>
        <v>23526288000</v>
      </c>
      <c r="CF424" s="18">
        <f t="shared" si="232"/>
        <v>18714093</v>
      </c>
      <c r="CG424" s="18">
        <f t="shared" si="233"/>
        <v>10693767</v>
      </c>
      <c r="CH424" s="18">
        <f t="shared" si="234"/>
        <v>13367209</v>
      </c>
      <c r="CI424" s="18">
        <f t="shared" si="235"/>
        <v>5346884</v>
      </c>
      <c r="CJ424" s="18">
        <f t="shared" si="236"/>
        <v>5346884</v>
      </c>
      <c r="CK424" s="18">
        <f t="shared" si="237"/>
        <v>8020325</v>
      </c>
      <c r="CL424" s="18">
        <f t="shared" si="238"/>
        <v>2673442</v>
      </c>
      <c r="CM424" s="18">
        <f t="shared" si="239"/>
        <v>8020325</v>
      </c>
      <c r="CN424" s="18">
        <f t="shared" si="240"/>
        <v>72182929</v>
      </c>
      <c r="CP424" s="18">
        <f t="shared" si="241"/>
        <v>705788600</v>
      </c>
      <c r="CQ424" s="18">
        <f t="shared" si="242"/>
        <v>2</v>
      </c>
      <c r="CR424" s="18">
        <f t="shared" si="243"/>
        <v>705.79</v>
      </c>
      <c r="DH424" s="14">
        <v>419</v>
      </c>
      <c r="DI424" s="14">
        <f t="shared" si="244"/>
        <v>42775068</v>
      </c>
      <c r="DJ424" s="18">
        <f t="shared" si="245"/>
        <v>2</v>
      </c>
      <c r="DK424" s="18">
        <f t="shared" si="246"/>
        <v>42.78</v>
      </c>
    </row>
    <row r="425" spans="44:115" ht="16.5" x14ac:dyDescent="0.2">
      <c r="AR425" s="14">
        <v>420</v>
      </c>
      <c r="AS425" s="14">
        <f t="shared" si="225"/>
        <v>420</v>
      </c>
      <c r="AT425" s="18">
        <f t="shared" si="227"/>
        <v>1368000.0000000002</v>
      </c>
      <c r="AU425" s="18">
        <f t="shared" si="226"/>
        <v>440</v>
      </c>
      <c r="AV425" s="18">
        <f t="shared" si="228"/>
        <v>1501500</v>
      </c>
      <c r="AW425" s="18">
        <f t="shared" si="229"/>
        <v>1368000.0000000002</v>
      </c>
      <c r="AX425" s="18">
        <f t="shared" si="230"/>
        <v>5909760000.000001</v>
      </c>
      <c r="CA425" s="14">
        <v>420</v>
      </c>
      <c r="CB425" s="14">
        <f>节奏规划!J414</f>
        <v>2.2727272727272726E-3</v>
      </c>
      <c r="CC425" s="23">
        <v>1</v>
      </c>
      <c r="CD425" s="18">
        <f>INDEX($AX$6:$AX$1005,MATCH(金币产出!CA425,$AR$6:$AR$1005,1))</f>
        <v>5909760000.000001</v>
      </c>
      <c r="CE425" s="18">
        <f t="shared" si="231"/>
        <v>23639040000</v>
      </c>
      <c r="CF425" s="18">
        <f t="shared" si="232"/>
        <v>18803782</v>
      </c>
      <c r="CG425" s="18">
        <f t="shared" si="233"/>
        <v>10745018</v>
      </c>
      <c r="CH425" s="18">
        <f t="shared" si="234"/>
        <v>13431273</v>
      </c>
      <c r="CI425" s="18">
        <f t="shared" si="235"/>
        <v>5372509</v>
      </c>
      <c r="CJ425" s="18">
        <f t="shared" si="236"/>
        <v>5372509</v>
      </c>
      <c r="CK425" s="18">
        <f t="shared" si="237"/>
        <v>8058764</v>
      </c>
      <c r="CL425" s="18">
        <f t="shared" si="238"/>
        <v>2686255</v>
      </c>
      <c r="CM425" s="18">
        <f t="shared" si="239"/>
        <v>8058764</v>
      </c>
      <c r="CN425" s="18">
        <f t="shared" si="240"/>
        <v>72528874</v>
      </c>
      <c r="CP425" s="18">
        <f t="shared" si="241"/>
        <v>709171232</v>
      </c>
      <c r="CQ425" s="18">
        <f t="shared" si="242"/>
        <v>2</v>
      </c>
      <c r="CR425" s="18">
        <f t="shared" si="243"/>
        <v>709.17</v>
      </c>
      <c r="DH425" s="14">
        <v>420</v>
      </c>
      <c r="DI425" s="14">
        <f t="shared" si="244"/>
        <v>42980072</v>
      </c>
      <c r="DJ425" s="18">
        <f t="shared" si="245"/>
        <v>2</v>
      </c>
      <c r="DK425" s="18">
        <f t="shared" si="246"/>
        <v>42.98</v>
      </c>
    </row>
    <row r="426" spans="44:115" ht="16.5" x14ac:dyDescent="0.2">
      <c r="AR426" s="14">
        <v>421</v>
      </c>
      <c r="AS426" s="14">
        <f t="shared" si="225"/>
        <v>420</v>
      </c>
      <c r="AT426" s="18">
        <f t="shared" si="227"/>
        <v>1368000.0000000002</v>
      </c>
      <c r="AU426" s="18">
        <f t="shared" si="226"/>
        <v>440</v>
      </c>
      <c r="AV426" s="18">
        <f t="shared" si="228"/>
        <v>1501500</v>
      </c>
      <c r="AW426" s="18">
        <f t="shared" si="229"/>
        <v>1374675.0000000002</v>
      </c>
      <c r="AX426" s="18">
        <f t="shared" si="230"/>
        <v>5938596000.000001</v>
      </c>
      <c r="CA426" s="14">
        <v>421</v>
      </c>
      <c r="CB426" s="14">
        <f>节奏规划!J415</f>
        <v>2.2727272727272726E-3</v>
      </c>
      <c r="CC426" s="23">
        <v>1</v>
      </c>
      <c r="CD426" s="18">
        <f>INDEX($AX$6:$AX$1005,MATCH(金币产出!CA426,$AR$6:$AR$1005,1))</f>
        <v>5938596000.000001</v>
      </c>
      <c r="CE426" s="18">
        <f t="shared" si="231"/>
        <v>23754384000</v>
      </c>
      <c r="CF426" s="18">
        <f t="shared" si="232"/>
        <v>18895533</v>
      </c>
      <c r="CG426" s="18">
        <f t="shared" si="233"/>
        <v>10797447</v>
      </c>
      <c r="CH426" s="18">
        <f t="shared" si="234"/>
        <v>13496809</v>
      </c>
      <c r="CI426" s="18">
        <f t="shared" si="235"/>
        <v>5398724</v>
      </c>
      <c r="CJ426" s="18">
        <f t="shared" si="236"/>
        <v>5398724</v>
      </c>
      <c r="CK426" s="18">
        <f t="shared" si="237"/>
        <v>8098085</v>
      </c>
      <c r="CL426" s="18">
        <f t="shared" si="238"/>
        <v>2699362</v>
      </c>
      <c r="CM426" s="18">
        <f t="shared" si="239"/>
        <v>8098085</v>
      </c>
      <c r="CN426" s="18">
        <f t="shared" si="240"/>
        <v>72882769</v>
      </c>
      <c r="CP426" s="18">
        <f t="shared" si="241"/>
        <v>712631480</v>
      </c>
      <c r="CQ426" s="18">
        <f t="shared" si="242"/>
        <v>2</v>
      </c>
      <c r="CR426" s="18">
        <f t="shared" si="243"/>
        <v>712.63</v>
      </c>
      <c r="DH426" s="14">
        <v>421</v>
      </c>
      <c r="DI426" s="14">
        <f t="shared" si="244"/>
        <v>43189788</v>
      </c>
      <c r="DJ426" s="18">
        <f t="shared" si="245"/>
        <v>2</v>
      </c>
      <c r="DK426" s="18">
        <f t="shared" si="246"/>
        <v>43.19</v>
      </c>
    </row>
    <row r="427" spans="44:115" ht="16.5" x14ac:dyDescent="0.2">
      <c r="AR427" s="14">
        <v>422</v>
      </c>
      <c r="AS427" s="14">
        <f t="shared" si="225"/>
        <v>420</v>
      </c>
      <c r="AT427" s="18">
        <f t="shared" si="227"/>
        <v>1368000.0000000002</v>
      </c>
      <c r="AU427" s="18">
        <f t="shared" si="226"/>
        <v>440</v>
      </c>
      <c r="AV427" s="18">
        <f t="shared" si="228"/>
        <v>1501500</v>
      </c>
      <c r="AW427" s="18">
        <f t="shared" si="229"/>
        <v>1381350.0000000002</v>
      </c>
      <c r="AX427" s="18">
        <f t="shared" si="230"/>
        <v>5967432000.000001</v>
      </c>
      <c r="CA427" s="14">
        <v>422</v>
      </c>
      <c r="CB427" s="14">
        <f>节奏规划!J416</f>
        <v>2.2727272727272726E-3</v>
      </c>
      <c r="CC427" s="23">
        <v>1</v>
      </c>
      <c r="CD427" s="18">
        <f>INDEX($AX$6:$AX$1005,MATCH(金币产出!CA427,$AR$6:$AR$1005,1))</f>
        <v>5967432000.000001</v>
      </c>
      <c r="CE427" s="18">
        <f t="shared" si="231"/>
        <v>23869728000</v>
      </c>
      <c r="CF427" s="18">
        <f t="shared" si="232"/>
        <v>18987284</v>
      </c>
      <c r="CG427" s="18">
        <f t="shared" si="233"/>
        <v>10849876</v>
      </c>
      <c r="CH427" s="18">
        <f t="shared" si="234"/>
        <v>13562345</v>
      </c>
      <c r="CI427" s="18">
        <f t="shared" si="235"/>
        <v>5424938</v>
      </c>
      <c r="CJ427" s="18">
        <f t="shared" si="236"/>
        <v>5424938</v>
      </c>
      <c r="CK427" s="18">
        <f t="shared" si="237"/>
        <v>8137407</v>
      </c>
      <c r="CL427" s="18">
        <f t="shared" si="238"/>
        <v>2712469</v>
      </c>
      <c r="CM427" s="18">
        <f t="shared" si="239"/>
        <v>8137407</v>
      </c>
      <c r="CN427" s="18">
        <f t="shared" si="240"/>
        <v>73236664</v>
      </c>
      <c r="CP427" s="18">
        <f t="shared" si="241"/>
        <v>716091816</v>
      </c>
      <c r="CQ427" s="18">
        <f t="shared" si="242"/>
        <v>2</v>
      </c>
      <c r="CR427" s="18">
        <f t="shared" si="243"/>
        <v>716.09</v>
      </c>
      <c r="DH427" s="14">
        <v>422</v>
      </c>
      <c r="DI427" s="14">
        <f t="shared" si="244"/>
        <v>43399504</v>
      </c>
      <c r="DJ427" s="18">
        <f t="shared" si="245"/>
        <v>2</v>
      </c>
      <c r="DK427" s="18">
        <f t="shared" si="246"/>
        <v>43.4</v>
      </c>
    </row>
    <row r="428" spans="44:115" ht="16.5" x14ac:dyDescent="0.2">
      <c r="AR428" s="14">
        <v>423</v>
      </c>
      <c r="AS428" s="14">
        <f t="shared" si="225"/>
        <v>420</v>
      </c>
      <c r="AT428" s="18">
        <f t="shared" si="227"/>
        <v>1368000.0000000002</v>
      </c>
      <c r="AU428" s="18">
        <f t="shared" si="226"/>
        <v>440</v>
      </c>
      <c r="AV428" s="18">
        <f t="shared" si="228"/>
        <v>1501500</v>
      </c>
      <c r="AW428" s="18">
        <f t="shared" si="229"/>
        <v>1388025.0000000002</v>
      </c>
      <c r="AX428" s="18">
        <f t="shared" si="230"/>
        <v>5996268000.000001</v>
      </c>
      <c r="CA428" s="14">
        <v>423</v>
      </c>
      <c r="CB428" s="14">
        <f>节奏规划!J417</f>
        <v>2.2727272727272726E-3</v>
      </c>
      <c r="CC428" s="23">
        <v>1</v>
      </c>
      <c r="CD428" s="18">
        <f>INDEX($AX$6:$AX$1005,MATCH(金币产出!CA428,$AR$6:$AR$1005,1))</f>
        <v>5996268000.000001</v>
      </c>
      <c r="CE428" s="18">
        <f t="shared" si="231"/>
        <v>23985072000</v>
      </c>
      <c r="CF428" s="18">
        <f t="shared" si="232"/>
        <v>19079035</v>
      </c>
      <c r="CG428" s="18">
        <f t="shared" si="233"/>
        <v>10902305</v>
      </c>
      <c r="CH428" s="18">
        <f t="shared" si="234"/>
        <v>13627882</v>
      </c>
      <c r="CI428" s="18">
        <f t="shared" si="235"/>
        <v>5451153</v>
      </c>
      <c r="CJ428" s="18">
        <f t="shared" si="236"/>
        <v>5451153</v>
      </c>
      <c r="CK428" s="18">
        <f t="shared" si="237"/>
        <v>8176729</v>
      </c>
      <c r="CL428" s="18">
        <f t="shared" si="238"/>
        <v>2725576</v>
      </c>
      <c r="CM428" s="18">
        <f t="shared" si="239"/>
        <v>8176729</v>
      </c>
      <c r="CN428" s="18">
        <f t="shared" si="240"/>
        <v>73590562</v>
      </c>
      <c r="CP428" s="18">
        <f t="shared" si="241"/>
        <v>719552152</v>
      </c>
      <c r="CQ428" s="18">
        <f t="shared" si="242"/>
        <v>2</v>
      </c>
      <c r="CR428" s="18">
        <f t="shared" si="243"/>
        <v>719.55</v>
      </c>
      <c r="DH428" s="14">
        <v>423</v>
      </c>
      <c r="DI428" s="14">
        <f t="shared" si="244"/>
        <v>43609220</v>
      </c>
      <c r="DJ428" s="18">
        <f t="shared" si="245"/>
        <v>2</v>
      </c>
      <c r="DK428" s="18">
        <f t="shared" si="246"/>
        <v>43.61</v>
      </c>
    </row>
    <row r="429" spans="44:115" ht="16.5" x14ac:dyDescent="0.2">
      <c r="AR429" s="14">
        <v>424</v>
      </c>
      <c r="AS429" s="14">
        <f t="shared" si="225"/>
        <v>420</v>
      </c>
      <c r="AT429" s="18">
        <f t="shared" si="227"/>
        <v>1368000.0000000002</v>
      </c>
      <c r="AU429" s="18">
        <f t="shared" si="226"/>
        <v>440</v>
      </c>
      <c r="AV429" s="18">
        <f t="shared" si="228"/>
        <v>1501500</v>
      </c>
      <c r="AW429" s="18">
        <f t="shared" si="229"/>
        <v>1394700.0000000002</v>
      </c>
      <c r="AX429" s="18">
        <f t="shared" si="230"/>
        <v>6025104000.000001</v>
      </c>
      <c r="CA429" s="14">
        <v>424</v>
      </c>
      <c r="CB429" s="14">
        <f>节奏规划!J418</f>
        <v>2.2727272727272726E-3</v>
      </c>
      <c r="CC429" s="23">
        <v>1</v>
      </c>
      <c r="CD429" s="18">
        <f>INDEX($AX$6:$AX$1005,MATCH(金币产出!CA429,$AR$6:$AR$1005,1))</f>
        <v>6025104000.000001</v>
      </c>
      <c r="CE429" s="18">
        <f t="shared" si="231"/>
        <v>24100416000</v>
      </c>
      <c r="CF429" s="18">
        <f t="shared" si="232"/>
        <v>19170785</v>
      </c>
      <c r="CG429" s="18">
        <f t="shared" si="233"/>
        <v>10954735</v>
      </c>
      <c r="CH429" s="18">
        <f t="shared" si="234"/>
        <v>13693418</v>
      </c>
      <c r="CI429" s="18">
        <f t="shared" si="235"/>
        <v>5477367</v>
      </c>
      <c r="CJ429" s="18">
        <f t="shared" si="236"/>
        <v>5477367</v>
      </c>
      <c r="CK429" s="18">
        <f t="shared" si="237"/>
        <v>8216051</v>
      </c>
      <c r="CL429" s="18">
        <f t="shared" si="238"/>
        <v>2738684</v>
      </c>
      <c r="CM429" s="18">
        <f t="shared" si="239"/>
        <v>8216051</v>
      </c>
      <c r="CN429" s="18">
        <f t="shared" si="240"/>
        <v>73944458</v>
      </c>
      <c r="CP429" s="18">
        <f t="shared" si="241"/>
        <v>723012488</v>
      </c>
      <c r="CQ429" s="18">
        <f t="shared" si="242"/>
        <v>2</v>
      </c>
      <c r="CR429" s="18">
        <f t="shared" si="243"/>
        <v>723.01</v>
      </c>
      <c r="DH429" s="14">
        <v>424</v>
      </c>
      <c r="DI429" s="14">
        <f t="shared" si="244"/>
        <v>43818940</v>
      </c>
      <c r="DJ429" s="18">
        <f t="shared" si="245"/>
        <v>2</v>
      </c>
      <c r="DK429" s="18">
        <f t="shared" si="246"/>
        <v>43.82</v>
      </c>
    </row>
    <row r="430" spans="44:115" ht="16.5" x14ac:dyDescent="0.2">
      <c r="AR430" s="14">
        <v>425</v>
      </c>
      <c r="AS430" s="14">
        <f t="shared" si="225"/>
        <v>420</v>
      </c>
      <c r="AT430" s="18">
        <f t="shared" si="227"/>
        <v>1368000.0000000002</v>
      </c>
      <c r="AU430" s="18">
        <f t="shared" si="226"/>
        <v>440</v>
      </c>
      <c r="AV430" s="18">
        <f t="shared" si="228"/>
        <v>1501500</v>
      </c>
      <c r="AW430" s="18">
        <f t="shared" si="229"/>
        <v>1401375.0000000002</v>
      </c>
      <c r="AX430" s="18">
        <f t="shared" si="230"/>
        <v>6053940000.000001</v>
      </c>
      <c r="CA430" s="14">
        <v>425</v>
      </c>
      <c r="CB430" s="14">
        <f>节奏规划!J419</f>
        <v>2.2727272727272726E-3</v>
      </c>
      <c r="CC430" s="23">
        <v>1</v>
      </c>
      <c r="CD430" s="18">
        <f>INDEX($AX$6:$AX$1005,MATCH(金币产出!CA430,$AR$6:$AR$1005,1))</f>
        <v>6053940000.000001</v>
      </c>
      <c r="CE430" s="18">
        <f t="shared" si="231"/>
        <v>24215760000</v>
      </c>
      <c r="CF430" s="18">
        <f t="shared" si="232"/>
        <v>19262536</v>
      </c>
      <c r="CG430" s="18">
        <f t="shared" si="233"/>
        <v>11007164</v>
      </c>
      <c r="CH430" s="18">
        <f t="shared" si="234"/>
        <v>13758955</v>
      </c>
      <c r="CI430" s="18">
        <f t="shared" si="235"/>
        <v>5503582</v>
      </c>
      <c r="CJ430" s="18">
        <f t="shared" si="236"/>
        <v>5503582</v>
      </c>
      <c r="CK430" s="18">
        <f t="shared" si="237"/>
        <v>8255373</v>
      </c>
      <c r="CL430" s="18">
        <f t="shared" si="238"/>
        <v>2751791</v>
      </c>
      <c r="CM430" s="18">
        <f t="shared" si="239"/>
        <v>8255373</v>
      </c>
      <c r="CN430" s="18">
        <f t="shared" si="240"/>
        <v>74298356</v>
      </c>
      <c r="CP430" s="18">
        <f t="shared" si="241"/>
        <v>726472824</v>
      </c>
      <c r="CQ430" s="18">
        <f t="shared" si="242"/>
        <v>2</v>
      </c>
      <c r="CR430" s="18">
        <f t="shared" si="243"/>
        <v>726.47</v>
      </c>
      <c r="DH430" s="14">
        <v>425</v>
      </c>
      <c r="DI430" s="14">
        <f t="shared" si="244"/>
        <v>44028656</v>
      </c>
      <c r="DJ430" s="18">
        <f t="shared" si="245"/>
        <v>2</v>
      </c>
      <c r="DK430" s="18">
        <f t="shared" si="246"/>
        <v>44.03</v>
      </c>
    </row>
    <row r="431" spans="44:115" ht="16.5" x14ac:dyDescent="0.2">
      <c r="AR431" s="14">
        <v>426</v>
      </c>
      <c r="AS431" s="14">
        <f t="shared" si="225"/>
        <v>420</v>
      </c>
      <c r="AT431" s="18">
        <f t="shared" si="227"/>
        <v>1368000.0000000002</v>
      </c>
      <c r="AU431" s="18">
        <f t="shared" si="226"/>
        <v>440</v>
      </c>
      <c r="AV431" s="18">
        <f t="shared" si="228"/>
        <v>1501500</v>
      </c>
      <c r="AW431" s="18">
        <f t="shared" si="229"/>
        <v>1408050.0000000002</v>
      </c>
      <c r="AX431" s="18">
        <f t="shared" si="230"/>
        <v>6082776000.000001</v>
      </c>
      <c r="CA431" s="14">
        <v>426</v>
      </c>
      <c r="CB431" s="14">
        <f>节奏规划!J420</f>
        <v>2.2727272727272726E-3</v>
      </c>
      <c r="CC431" s="23">
        <v>1</v>
      </c>
      <c r="CD431" s="18">
        <f>INDEX($AX$6:$AX$1005,MATCH(金币产出!CA431,$AR$6:$AR$1005,1))</f>
        <v>6082776000.000001</v>
      </c>
      <c r="CE431" s="18">
        <f t="shared" si="231"/>
        <v>24331104000</v>
      </c>
      <c r="CF431" s="18">
        <f t="shared" si="232"/>
        <v>19354287</v>
      </c>
      <c r="CG431" s="18">
        <f t="shared" si="233"/>
        <v>11059593</v>
      </c>
      <c r="CH431" s="18">
        <f t="shared" si="234"/>
        <v>13824491</v>
      </c>
      <c r="CI431" s="18">
        <f t="shared" si="235"/>
        <v>5529796</v>
      </c>
      <c r="CJ431" s="18">
        <f t="shared" si="236"/>
        <v>5529796</v>
      </c>
      <c r="CK431" s="18">
        <f t="shared" si="237"/>
        <v>8294695</v>
      </c>
      <c r="CL431" s="18">
        <f t="shared" si="238"/>
        <v>2764898</v>
      </c>
      <c r="CM431" s="18">
        <f t="shared" si="239"/>
        <v>8294695</v>
      </c>
      <c r="CN431" s="18">
        <f t="shared" si="240"/>
        <v>74652251</v>
      </c>
      <c r="CP431" s="18">
        <f t="shared" si="241"/>
        <v>729933160</v>
      </c>
      <c r="CQ431" s="18">
        <f t="shared" si="242"/>
        <v>2</v>
      </c>
      <c r="CR431" s="18">
        <f t="shared" si="243"/>
        <v>729.93</v>
      </c>
      <c r="DH431" s="14">
        <v>426</v>
      </c>
      <c r="DI431" s="14">
        <f t="shared" si="244"/>
        <v>44238372</v>
      </c>
      <c r="DJ431" s="18">
        <f t="shared" si="245"/>
        <v>2</v>
      </c>
      <c r="DK431" s="18">
        <f t="shared" si="246"/>
        <v>44.24</v>
      </c>
    </row>
    <row r="432" spans="44:115" ht="16.5" x14ac:dyDescent="0.2">
      <c r="AR432" s="14">
        <v>427</v>
      </c>
      <c r="AS432" s="14">
        <f t="shared" si="225"/>
        <v>420</v>
      </c>
      <c r="AT432" s="18">
        <f t="shared" si="227"/>
        <v>1368000.0000000002</v>
      </c>
      <c r="AU432" s="18">
        <f t="shared" si="226"/>
        <v>440</v>
      </c>
      <c r="AV432" s="18">
        <f t="shared" si="228"/>
        <v>1501500</v>
      </c>
      <c r="AW432" s="18">
        <f t="shared" si="229"/>
        <v>1414725.0000000002</v>
      </c>
      <c r="AX432" s="18">
        <f t="shared" si="230"/>
        <v>6111612000.000001</v>
      </c>
      <c r="CA432" s="14">
        <v>427</v>
      </c>
      <c r="CB432" s="14">
        <f>节奏规划!J421</f>
        <v>2.2727272727272726E-3</v>
      </c>
      <c r="CC432" s="23">
        <v>1</v>
      </c>
      <c r="CD432" s="18">
        <f>INDEX($AX$6:$AX$1005,MATCH(金币产出!CA432,$AR$6:$AR$1005,1))</f>
        <v>6111612000.000001</v>
      </c>
      <c r="CE432" s="18">
        <f t="shared" si="231"/>
        <v>24446448000</v>
      </c>
      <c r="CF432" s="18">
        <f t="shared" si="232"/>
        <v>19446038</v>
      </c>
      <c r="CG432" s="18">
        <f t="shared" si="233"/>
        <v>11112022</v>
      </c>
      <c r="CH432" s="18">
        <f t="shared" si="234"/>
        <v>13890027</v>
      </c>
      <c r="CI432" s="18">
        <f t="shared" si="235"/>
        <v>5556011</v>
      </c>
      <c r="CJ432" s="18">
        <f t="shared" si="236"/>
        <v>5556011</v>
      </c>
      <c r="CK432" s="18">
        <f t="shared" si="237"/>
        <v>8334016</v>
      </c>
      <c r="CL432" s="18">
        <f t="shared" si="238"/>
        <v>2778005</v>
      </c>
      <c r="CM432" s="18">
        <f t="shared" si="239"/>
        <v>8334016</v>
      </c>
      <c r="CN432" s="18">
        <f t="shared" si="240"/>
        <v>75006146</v>
      </c>
      <c r="CP432" s="18">
        <f t="shared" si="241"/>
        <v>733393408</v>
      </c>
      <c r="CQ432" s="18">
        <f t="shared" si="242"/>
        <v>2</v>
      </c>
      <c r="CR432" s="18">
        <f t="shared" si="243"/>
        <v>733.39</v>
      </c>
      <c r="DH432" s="14">
        <v>427</v>
      </c>
      <c r="DI432" s="14">
        <f t="shared" si="244"/>
        <v>44448088</v>
      </c>
      <c r="DJ432" s="18">
        <f t="shared" si="245"/>
        <v>2</v>
      </c>
      <c r="DK432" s="18">
        <f t="shared" si="246"/>
        <v>44.45</v>
      </c>
    </row>
    <row r="433" spans="44:115" ht="16.5" x14ac:dyDescent="0.2">
      <c r="AR433" s="14">
        <v>428</v>
      </c>
      <c r="AS433" s="14">
        <f t="shared" si="225"/>
        <v>420</v>
      </c>
      <c r="AT433" s="18">
        <f t="shared" si="227"/>
        <v>1368000.0000000002</v>
      </c>
      <c r="AU433" s="18">
        <f t="shared" si="226"/>
        <v>440</v>
      </c>
      <c r="AV433" s="18">
        <f t="shared" si="228"/>
        <v>1501500</v>
      </c>
      <c r="AW433" s="18">
        <f t="shared" si="229"/>
        <v>1421400.0000000002</v>
      </c>
      <c r="AX433" s="18">
        <f t="shared" si="230"/>
        <v>6140448000.000001</v>
      </c>
      <c r="CA433" s="14">
        <v>428</v>
      </c>
      <c r="CB433" s="14">
        <f>节奏规划!J422</f>
        <v>2.2727272727272726E-3</v>
      </c>
      <c r="CC433" s="23">
        <v>1</v>
      </c>
      <c r="CD433" s="18">
        <f>INDEX($AX$6:$AX$1005,MATCH(金币产出!CA433,$AR$6:$AR$1005,1))</f>
        <v>6140448000.000001</v>
      </c>
      <c r="CE433" s="18">
        <f t="shared" si="231"/>
        <v>24561792000</v>
      </c>
      <c r="CF433" s="18">
        <f t="shared" si="232"/>
        <v>19537789</v>
      </c>
      <c r="CG433" s="18">
        <f t="shared" si="233"/>
        <v>11164451</v>
      </c>
      <c r="CH433" s="18">
        <f t="shared" si="234"/>
        <v>13955564</v>
      </c>
      <c r="CI433" s="18">
        <f t="shared" si="235"/>
        <v>5582225</v>
      </c>
      <c r="CJ433" s="18">
        <f t="shared" si="236"/>
        <v>5582225</v>
      </c>
      <c r="CK433" s="18">
        <f t="shared" si="237"/>
        <v>8373338</v>
      </c>
      <c r="CL433" s="18">
        <f t="shared" si="238"/>
        <v>2791113</v>
      </c>
      <c r="CM433" s="18">
        <f t="shared" si="239"/>
        <v>8373338</v>
      </c>
      <c r="CN433" s="18">
        <f t="shared" si="240"/>
        <v>75360043</v>
      </c>
      <c r="CP433" s="18">
        <f t="shared" si="241"/>
        <v>736853744</v>
      </c>
      <c r="CQ433" s="18">
        <f t="shared" si="242"/>
        <v>2</v>
      </c>
      <c r="CR433" s="18">
        <f t="shared" si="243"/>
        <v>736.85</v>
      </c>
      <c r="DH433" s="14">
        <v>428</v>
      </c>
      <c r="DI433" s="14">
        <f t="shared" si="244"/>
        <v>44657804</v>
      </c>
      <c r="DJ433" s="18">
        <f t="shared" si="245"/>
        <v>2</v>
      </c>
      <c r="DK433" s="18">
        <f t="shared" si="246"/>
        <v>44.66</v>
      </c>
    </row>
    <row r="434" spans="44:115" ht="16.5" x14ac:dyDescent="0.2">
      <c r="AR434" s="14">
        <v>429</v>
      </c>
      <c r="AS434" s="14">
        <f t="shared" si="225"/>
        <v>420</v>
      </c>
      <c r="AT434" s="18">
        <f t="shared" si="227"/>
        <v>1368000.0000000002</v>
      </c>
      <c r="AU434" s="18">
        <f t="shared" si="226"/>
        <v>440</v>
      </c>
      <c r="AV434" s="18">
        <f t="shared" si="228"/>
        <v>1501500</v>
      </c>
      <c r="AW434" s="18">
        <f t="shared" si="229"/>
        <v>1428075</v>
      </c>
      <c r="AX434" s="18">
        <f t="shared" si="230"/>
        <v>6169284000</v>
      </c>
      <c r="CA434" s="14">
        <v>429</v>
      </c>
      <c r="CB434" s="14">
        <f>节奏规划!J423</f>
        <v>2.2727272727272726E-3</v>
      </c>
      <c r="CC434" s="23">
        <v>1</v>
      </c>
      <c r="CD434" s="18">
        <f>INDEX($AX$6:$AX$1005,MATCH(金币产出!CA434,$AR$6:$AR$1005,1))</f>
        <v>6169284000</v>
      </c>
      <c r="CE434" s="18">
        <f t="shared" si="231"/>
        <v>24677136000</v>
      </c>
      <c r="CF434" s="18">
        <f t="shared" si="232"/>
        <v>19629540</v>
      </c>
      <c r="CG434" s="18">
        <f t="shared" si="233"/>
        <v>11216880</v>
      </c>
      <c r="CH434" s="18">
        <f t="shared" si="234"/>
        <v>14021100</v>
      </c>
      <c r="CI434" s="18">
        <f t="shared" si="235"/>
        <v>5608440</v>
      </c>
      <c r="CJ434" s="18">
        <f t="shared" si="236"/>
        <v>5608440</v>
      </c>
      <c r="CK434" s="18">
        <f t="shared" si="237"/>
        <v>8412660</v>
      </c>
      <c r="CL434" s="18">
        <f t="shared" si="238"/>
        <v>2804220</v>
      </c>
      <c r="CM434" s="18">
        <f t="shared" si="239"/>
        <v>8412660</v>
      </c>
      <c r="CN434" s="18">
        <f t="shared" si="240"/>
        <v>75713940</v>
      </c>
      <c r="CP434" s="18">
        <f t="shared" si="241"/>
        <v>740314080</v>
      </c>
      <c r="CQ434" s="18">
        <f t="shared" si="242"/>
        <v>2</v>
      </c>
      <c r="CR434" s="18">
        <f t="shared" si="243"/>
        <v>740.31</v>
      </c>
      <c r="DH434" s="14">
        <v>429</v>
      </c>
      <c r="DI434" s="14">
        <f t="shared" si="244"/>
        <v>44867520</v>
      </c>
      <c r="DJ434" s="18">
        <f t="shared" si="245"/>
        <v>2</v>
      </c>
      <c r="DK434" s="18">
        <f t="shared" si="246"/>
        <v>44.87</v>
      </c>
    </row>
    <row r="435" spans="44:115" ht="16.5" x14ac:dyDescent="0.2">
      <c r="AR435" s="14">
        <v>430</v>
      </c>
      <c r="AS435" s="14">
        <f t="shared" si="225"/>
        <v>420</v>
      </c>
      <c r="AT435" s="18">
        <f t="shared" si="227"/>
        <v>1368000.0000000002</v>
      </c>
      <c r="AU435" s="18">
        <f t="shared" si="226"/>
        <v>440</v>
      </c>
      <c r="AV435" s="18">
        <f t="shared" si="228"/>
        <v>1501500</v>
      </c>
      <c r="AW435" s="18">
        <f t="shared" si="229"/>
        <v>1434750</v>
      </c>
      <c r="AX435" s="18">
        <f t="shared" si="230"/>
        <v>6198120000</v>
      </c>
      <c r="CA435" s="14">
        <v>430</v>
      </c>
      <c r="CB435" s="14">
        <f>节奏规划!J424</f>
        <v>2.2727272727272726E-3</v>
      </c>
      <c r="CC435" s="23">
        <v>1</v>
      </c>
      <c r="CD435" s="18">
        <f>INDEX($AX$6:$AX$1005,MATCH(金币产出!CA435,$AR$6:$AR$1005,1))</f>
        <v>6198120000</v>
      </c>
      <c r="CE435" s="18">
        <f t="shared" si="231"/>
        <v>24792480000</v>
      </c>
      <c r="CF435" s="18">
        <f t="shared" si="232"/>
        <v>19721291</v>
      </c>
      <c r="CG435" s="18">
        <f t="shared" si="233"/>
        <v>11269309</v>
      </c>
      <c r="CH435" s="18">
        <f t="shared" si="234"/>
        <v>14086636</v>
      </c>
      <c r="CI435" s="18">
        <f t="shared" si="235"/>
        <v>5634655</v>
      </c>
      <c r="CJ435" s="18">
        <f t="shared" si="236"/>
        <v>5634655</v>
      </c>
      <c r="CK435" s="18">
        <f t="shared" si="237"/>
        <v>8451982</v>
      </c>
      <c r="CL435" s="18">
        <f t="shared" si="238"/>
        <v>2817327</v>
      </c>
      <c r="CM435" s="18">
        <f t="shared" si="239"/>
        <v>8451982</v>
      </c>
      <c r="CN435" s="18">
        <f t="shared" si="240"/>
        <v>76067837</v>
      </c>
      <c r="CP435" s="18">
        <f t="shared" si="241"/>
        <v>743774416</v>
      </c>
      <c r="CQ435" s="18">
        <f t="shared" si="242"/>
        <v>2</v>
      </c>
      <c r="CR435" s="18">
        <f t="shared" si="243"/>
        <v>743.77</v>
      </c>
      <c r="DH435" s="14">
        <v>430</v>
      </c>
      <c r="DI435" s="14">
        <f t="shared" si="244"/>
        <v>45077236</v>
      </c>
      <c r="DJ435" s="18">
        <f t="shared" si="245"/>
        <v>2</v>
      </c>
      <c r="DK435" s="18">
        <f t="shared" si="246"/>
        <v>45.08</v>
      </c>
    </row>
    <row r="436" spans="44:115" ht="16.5" x14ac:dyDescent="0.2">
      <c r="AR436" s="14">
        <v>431</v>
      </c>
      <c r="AS436" s="14">
        <f t="shared" si="225"/>
        <v>420</v>
      </c>
      <c r="AT436" s="18">
        <f t="shared" si="227"/>
        <v>1368000.0000000002</v>
      </c>
      <c r="AU436" s="18">
        <f t="shared" si="226"/>
        <v>440</v>
      </c>
      <c r="AV436" s="18">
        <f t="shared" si="228"/>
        <v>1501500</v>
      </c>
      <c r="AW436" s="18">
        <f t="shared" si="229"/>
        <v>1441425</v>
      </c>
      <c r="AX436" s="18">
        <f t="shared" si="230"/>
        <v>6226956000</v>
      </c>
      <c r="CA436" s="14">
        <v>431</v>
      </c>
      <c r="CB436" s="14">
        <f>节奏规划!J425</f>
        <v>2.2727272727272726E-3</v>
      </c>
      <c r="CC436" s="23">
        <v>1</v>
      </c>
      <c r="CD436" s="18">
        <f>INDEX($AX$6:$AX$1005,MATCH(金币产出!CA436,$AR$6:$AR$1005,1))</f>
        <v>6226956000</v>
      </c>
      <c r="CE436" s="18">
        <f t="shared" si="231"/>
        <v>24907824000</v>
      </c>
      <c r="CF436" s="18">
        <f t="shared" si="232"/>
        <v>19813042</v>
      </c>
      <c r="CG436" s="18">
        <f t="shared" si="233"/>
        <v>11321738</v>
      </c>
      <c r="CH436" s="18">
        <f t="shared" si="234"/>
        <v>14152173</v>
      </c>
      <c r="CI436" s="18">
        <f t="shared" si="235"/>
        <v>5660869</v>
      </c>
      <c r="CJ436" s="18">
        <f t="shared" si="236"/>
        <v>5660869</v>
      </c>
      <c r="CK436" s="18">
        <f t="shared" si="237"/>
        <v>8491304</v>
      </c>
      <c r="CL436" s="18">
        <f t="shared" si="238"/>
        <v>2830435</v>
      </c>
      <c r="CM436" s="18">
        <f t="shared" si="239"/>
        <v>8491304</v>
      </c>
      <c r="CN436" s="18">
        <f t="shared" si="240"/>
        <v>76421734</v>
      </c>
      <c r="CP436" s="18">
        <f t="shared" si="241"/>
        <v>747234752</v>
      </c>
      <c r="CQ436" s="18">
        <f t="shared" si="242"/>
        <v>2</v>
      </c>
      <c r="CR436" s="18">
        <f t="shared" si="243"/>
        <v>747.23</v>
      </c>
      <c r="DH436" s="14">
        <v>431</v>
      </c>
      <c r="DI436" s="14">
        <f t="shared" si="244"/>
        <v>45286952</v>
      </c>
      <c r="DJ436" s="18">
        <f t="shared" si="245"/>
        <v>2</v>
      </c>
      <c r="DK436" s="18">
        <f t="shared" si="246"/>
        <v>45.29</v>
      </c>
    </row>
    <row r="437" spans="44:115" ht="16.5" x14ac:dyDescent="0.2">
      <c r="AR437" s="14">
        <v>432</v>
      </c>
      <c r="AS437" s="14">
        <f t="shared" si="225"/>
        <v>420</v>
      </c>
      <c r="AT437" s="18">
        <f t="shared" si="227"/>
        <v>1368000.0000000002</v>
      </c>
      <c r="AU437" s="18">
        <f t="shared" si="226"/>
        <v>440</v>
      </c>
      <c r="AV437" s="18">
        <f t="shared" si="228"/>
        <v>1501500</v>
      </c>
      <c r="AW437" s="18">
        <f t="shared" si="229"/>
        <v>1448100</v>
      </c>
      <c r="AX437" s="18">
        <f t="shared" si="230"/>
        <v>6255792000</v>
      </c>
      <c r="CA437" s="14">
        <v>432</v>
      </c>
      <c r="CB437" s="14">
        <f>节奏规划!J426</f>
        <v>2.2727272727272726E-3</v>
      </c>
      <c r="CC437" s="23">
        <v>1</v>
      </c>
      <c r="CD437" s="18">
        <f>INDEX($AX$6:$AX$1005,MATCH(金币产出!CA437,$AR$6:$AR$1005,1))</f>
        <v>6255792000</v>
      </c>
      <c r="CE437" s="18">
        <f t="shared" si="231"/>
        <v>25023168000</v>
      </c>
      <c r="CF437" s="18">
        <f t="shared" si="232"/>
        <v>19904793</v>
      </c>
      <c r="CG437" s="18">
        <f t="shared" si="233"/>
        <v>11374167</v>
      </c>
      <c r="CH437" s="18">
        <f t="shared" si="234"/>
        <v>14217709</v>
      </c>
      <c r="CI437" s="18">
        <f t="shared" si="235"/>
        <v>5687084</v>
      </c>
      <c r="CJ437" s="18">
        <f t="shared" si="236"/>
        <v>5687084</v>
      </c>
      <c r="CK437" s="18">
        <f t="shared" si="237"/>
        <v>8530625</v>
      </c>
      <c r="CL437" s="18">
        <f t="shared" si="238"/>
        <v>2843542</v>
      </c>
      <c r="CM437" s="18">
        <f t="shared" si="239"/>
        <v>8530625</v>
      </c>
      <c r="CN437" s="18">
        <f t="shared" si="240"/>
        <v>76775629</v>
      </c>
      <c r="CP437" s="18">
        <f t="shared" si="241"/>
        <v>750695000</v>
      </c>
      <c r="CQ437" s="18">
        <f t="shared" si="242"/>
        <v>2</v>
      </c>
      <c r="CR437" s="18">
        <f t="shared" si="243"/>
        <v>750.7</v>
      </c>
      <c r="DH437" s="14">
        <v>432</v>
      </c>
      <c r="DI437" s="14">
        <f t="shared" si="244"/>
        <v>45496668</v>
      </c>
      <c r="DJ437" s="18">
        <f t="shared" si="245"/>
        <v>2</v>
      </c>
      <c r="DK437" s="18">
        <f t="shared" si="246"/>
        <v>45.5</v>
      </c>
    </row>
    <row r="438" spans="44:115" ht="16.5" x14ac:dyDescent="0.2">
      <c r="AR438" s="14">
        <v>433</v>
      </c>
      <c r="AS438" s="14">
        <f t="shared" si="225"/>
        <v>420</v>
      </c>
      <c r="AT438" s="18">
        <f t="shared" si="227"/>
        <v>1368000.0000000002</v>
      </c>
      <c r="AU438" s="18">
        <f t="shared" si="226"/>
        <v>440</v>
      </c>
      <c r="AV438" s="18">
        <f t="shared" si="228"/>
        <v>1501500</v>
      </c>
      <c r="AW438" s="18">
        <f t="shared" si="229"/>
        <v>1454775</v>
      </c>
      <c r="AX438" s="18">
        <f t="shared" si="230"/>
        <v>6284628000</v>
      </c>
      <c r="CA438" s="14">
        <v>433</v>
      </c>
      <c r="CB438" s="14">
        <f>节奏规划!J427</f>
        <v>2.2727272727272726E-3</v>
      </c>
      <c r="CC438" s="23">
        <v>1</v>
      </c>
      <c r="CD438" s="18">
        <f>INDEX($AX$6:$AX$1005,MATCH(金币产出!CA438,$AR$6:$AR$1005,1))</f>
        <v>6284628000</v>
      </c>
      <c r="CE438" s="18">
        <f t="shared" si="231"/>
        <v>25138512000</v>
      </c>
      <c r="CF438" s="18">
        <f t="shared" si="232"/>
        <v>19996544</v>
      </c>
      <c r="CG438" s="18">
        <f t="shared" si="233"/>
        <v>11426596</v>
      </c>
      <c r="CH438" s="18">
        <f t="shared" si="234"/>
        <v>14283245</v>
      </c>
      <c r="CI438" s="18">
        <f t="shared" si="235"/>
        <v>5713298</v>
      </c>
      <c r="CJ438" s="18">
        <f t="shared" si="236"/>
        <v>5713298</v>
      </c>
      <c r="CK438" s="18">
        <f t="shared" si="237"/>
        <v>8569947</v>
      </c>
      <c r="CL438" s="18">
        <f t="shared" si="238"/>
        <v>2856649</v>
      </c>
      <c r="CM438" s="18">
        <f t="shared" si="239"/>
        <v>8569947</v>
      </c>
      <c r="CN438" s="18">
        <f t="shared" si="240"/>
        <v>77129524</v>
      </c>
      <c r="CP438" s="18">
        <f t="shared" si="241"/>
        <v>754155336</v>
      </c>
      <c r="CQ438" s="18">
        <f t="shared" si="242"/>
        <v>2</v>
      </c>
      <c r="CR438" s="18">
        <f t="shared" si="243"/>
        <v>754.16</v>
      </c>
      <c r="DH438" s="14">
        <v>433</v>
      </c>
      <c r="DI438" s="14">
        <f t="shared" si="244"/>
        <v>45706384</v>
      </c>
      <c r="DJ438" s="18">
        <f t="shared" si="245"/>
        <v>2</v>
      </c>
      <c r="DK438" s="18">
        <f t="shared" si="246"/>
        <v>45.71</v>
      </c>
    </row>
    <row r="439" spans="44:115" ht="16.5" x14ac:dyDescent="0.2">
      <c r="AR439" s="14">
        <v>434</v>
      </c>
      <c r="AS439" s="14">
        <f t="shared" si="225"/>
        <v>420</v>
      </c>
      <c r="AT439" s="18">
        <f t="shared" si="227"/>
        <v>1368000.0000000002</v>
      </c>
      <c r="AU439" s="18">
        <f t="shared" si="226"/>
        <v>440</v>
      </c>
      <c r="AV439" s="18">
        <f t="shared" si="228"/>
        <v>1501500</v>
      </c>
      <c r="AW439" s="18">
        <f t="shared" si="229"/>
        <v>1461450</v>
      </c>
      <c r="AX439" s="18">
        <f t="shared" si="230"/>
        <v>6313464000</v>
      </c>
      <c r="CA439" s="14">
        <v>434</v>
      </c>
      <c r="CB439" s="14">
        <f>节奏规划!J428</f>
        <v>2.2727272727272726E-3</v>
      </c>
      <c r="CC439" s="23">
        <v>1</v>
      </c>
      <c r="CD439" s="18">
        <f>INDEX($AX$6:$AX$1005,MATCH(金币产出!CA439,$AR$6:$AR$1005,1))</f>
        <v>6313464000</v>
      </c>
      <c r="CE439" s="18">
        <f t="shared" si="231"/>
        <v>25253856000</v>
      </c>
      <c r="CF439" s="18">
        <f t="shared" si="232"/>
        <v>20088295</v>
      </c>
      <c r="CG439" s="18">
        <f t="shared" si="233"/>
        <v>11479025</v>
      </c>
      <c r="CH439" s="18">
        <f t="shared" si="234"/>
        <v>14348782</v>
      </c>
      <c r="CI439" s="18">
        <f t="shared" si="235"/>
        <v>5739513</v>
      </c>
      <c r="CJ439" s="18">
        <f t="shared" si="236"/>
        <v>5739513</v>
      </c>
      <c r="CK439" s="18">
        <f t="shared" si="237"/>
        <v>8609269</v>
      </c>
      <c r="CL439" s="18">
        <f t="shared" si="238"/>
        <v>2869756</v>
      </c>
      <c r="CM439" s="18">
        <f t="shared" si="239"/>
        <v>8609269</v>
      </c>
      <c r="CN439" s="18">
        <f t="shared" si="240"/>
        <v>77483422</v>
      </c>
      <c r="CP439" s="18">
        <f t="shared" si="241"/>
        <v>757615672</v>
      </c>
      <c r="CQ439" s="18">
        <f t="shared" si="242"/>
        <v>2</v>
      </c>
      <c r="CR439" s="18">
        <f t="shared" si="243"/>
        <v>757.62</v>
      </c>
      <c r="DH439" s="14">
        <v>434</v>
      </c>
      <c r="DI439" s="14">
        <f t="shared" si="244"/>
        <v>45916100</v>
      </c>
      <c r="DJ439" s="18">
        <f t="shared" si="245"/>
        <v>2</v>
      </c>
      <c r="DK439" s="18">
        <f t="shared" si="246"/>
        <v>45.92</v>
      </c>
    </row>
    <row r="440" spans="44:115" ht="16.5" x14ac:dyDescent="0.2">
      <c r="AR440" s="14">
        <v>435</v>
      </c>
      <c r="AS440" s="14">
        <f t="shared" si="225"/>
        <v>420</v>
      </c>
      <c r="AT440" s="18">
        <f t="shared" si="227"/>
        <v>1368000.0000000002</v>
      </c>
      <c r="AU440" s="18">
        <f t="shared" si="226"/>
        <v>440</v>
      </c>
      <c r="AV440" s="18">
        <f t="shared" si="228"/>
        <v>1501500</v>
      </c>
      <c r="AW440" s="18">
        <f t="shared" si="229"/>
        <v>1468125</v>
      </c>
      <c r="AX440" s="18">
        <f t="shared" si="230"/>
        <v>6342300000</v>
      </c>
      <c r="CA440" s="14">
        <v>435</v>
      </c>
      <c r="CB440" s="14">
        <f>节奏规划!J429</f>
        <v>2.2727272727272726E-3</v>
      </c>
      <c r="CC440" s="23">
        <v>1</v>
      </c>
      <c r="CD440" s="18">
        <f>INDEX($AX$6:$AX$1005,MATCH(金币产出!CA440,$AR$6:$AR$1005,1))</f>
        <v>6342300000</v>
      </c>
      <c r="CE440" s="18">
        <f t="shared" si="231"/>
        <v>25369200000</v>
      </c>
      <c r="CF440" s="18">
        <f t="shared" si="232"/>
        <v>20180045</v>
      </c>
      <c r="CG440" s="18">
        <f t="shared" si="233"/>
        <v>11531455</v>
      </c>
      <c r="CH440" s="18">
        <f t="shared" si="234"/>
        <v>14414318</v>
      </c>
      <c r="CI440" s="18">
        <f t="shared" si="235"/>
        <v>5765727</v>
      </c>
      <c r="CJ440" s="18">
        <f t="shared" si="236"/>
        <v>5765727</v>
      </c>
      <c r="CK440" s="18">
        <f t="shared" si="237"/>
        <v>8648591</v>
      </c>
      <c r="CL440" s="18">
        <f t="shared" si="238"/>
        <v>2882864</v>
      </c>
      <c r="CM440" s="18">
        <f t="shared" si="239"/>
        <v>8648591</v>
      </c>
      <c r="CN440" s="18">
        <f t="shared" si="240"/>
        <v>77837318</v>
      </c>
      <c r="CP440" s="18">
        <f t="shared" si="241"/>
        <v>761076008</v>
      </c>
      <c r="CQ440" s="18">
        <f t="shared" si="242"/>
        <v>2</v>
      </c>
      <c r="CR440" s="18">
        <f t="shared" si="243"/>
        <v>761.08</v>
      </c>
      <c r="DH440" s="14">
        <v>435</v>
      </c>
      <c r="DI440" s="14">
        <f t="shared" si="244"/>
        <v>46125820</v>
      </c>
      <c r="DJ440" s="18">
        <f t="shared" si="245"/>
        <v>2</v>
      </c>
      <c r="DK440" s="18">
        <f t="shared" si="246"/>
        <v>46.13</v>
      </c>
    </row>
    <row r="441" spans="44:115" ht="16.5" x14ac:dyDescent="0.2">
      <c r="AR441" s="14">
        <v>436</v>
      </c>
      <c r="AS441" s="14">
        <f t="shared" si="225"/>
        <v>420</v>
      </c>
      <c r="AT441" s="18">
        <f t="shared" si="227"/>
        <v>1368000.0000000002</v>
      </c>
      <c r="AU441" s="18">
        <f t="shared" si="226"/>
        <v>440</v>
      </c>
      <c r="AV441" s="18">
        <f t="shared" si="228"/>
        <v>1501500</v>
      </c>
      <c r="AW441" s="18">
        <f t="shared" si="229"/>
        <v>1474800</v>
      </c>
      <c r="AX441" s="18">
        <f t="shared" si="230"/>
        <v>6371136000</v>
      </c>
      <c r="CA441" s="14">
        <v>436</v>
      </c>
      <c r="CB441" s="14">
        <f>节奏规划!J430</f>
        <v>2.2727272727272726E-3</v>
      </c>
      <c r="CC441" s="23">
        <v>1</v>
      </c>
      <c r="CD441" s="18">
        <f>INDEX($AX$6:$AX$1005,MATCH(金币产出!CA441,$AR$6:$AR$1005,1))</f>
        <v>6371136000</v>
      </c>
      <c r="CE441" s="18">
        <f t="shared" si="231"/>
        <v>25484544000</v>
      </c>
      <c r="CF441" s="18">
        <f t="shared" si="232"/>
        <v>20271796</v>
      </c>
      <c r="CG441" s="18">
        <f t="shared" si="233"/>
        <v>11583884</v>
      </c>
      <c r="CH441" s="18">
        <f t="shared" si="234"/>
        <v>14479855</v>
      </c>
      <c r="CI441" s="18">
        <f t="shared" si="235"/>
        <v>5791942</v>
      </c>
      <c r="CJ441" s="18">
        <f t="shared" si="236"/>
        <v>5791942</v>
      </c>
      <c r="CK441" s="18">
        <f t="shared" si="237"/>
        <v>8687913</v>
      </c>
      <c r="CL441" s="18">
        <f t="shared" si="238"/>
        <v>2895971</v>
      </c>
      <c r="CM441" s="18">
        <f t="shared" si="239"/>
        <v>8687913</v>
      </c>
      <c r="CN441" s="18">
        <f t="shared" si="240"/>
        <v>78191216</v>
      </c>
      <c r="CP441" s="18">
        <f t="shared" si="241"/>
        <v>764536344</v>
      </c>
      <c r="CQ441" s="18">
        <f t="shared" si="242"/>
        <v>2</v>
      </c>
      <c r="CR441" s="18">
        <f t="shared" si="243"/>
        <v>764.54</v>
      </c>
      <c r="DH441" s="14">
        <v>436</v>
      </c>
      <c r="DI441" s="14">
        <f t="shared" si="244"/>
        <v>46335536</v>
      </c>
      <c r="DJ441" s="18">
        <f t="shared" si="245"/>
        <v>2</v>
      </c>
      <c r="DK441" s="18">
        <f t="shared" si="246"/>
        <v>46.34</v>
      </c>
    </row>
    <row r="442" spans="44:115" ht="16.5" x14ac:dyDescent="0.2">
      <c r="AR442" s="14">
        <v>437</v>
      </c>
      <c r="AS442" s="14">
        <f t="shared" si="225"/>
        <v>420</v>
      </c>
      <c r="AT442" s="18">
        <f t="shared" si="227"/>
        <v>1368000.0000000002</v>
      </c>
      <c r="AU442" s="18">
        <f t="shared" si="226"/>
        <v>440</v>
      </c>
      <c r="AV442" s="18">
        <f t="shared" si="228"/>
        <v>1501500</v>
      </c>
      <c r="AW442" s="18">
        <f t="shared" si="229"/>
        <v>1481475</v>
      </c>
      <c r="AX442" s="18">
        <f t="shared" si="230"/>
        <v>6399972000</v>
      </c>
      <c r="CA442" s="14">
        <v>437</v>
      </c>
      <c r="CB442" s="14">
        <f>节奏规划!J431</f>
        <v>2.2727272727272726E-3</v>
      </c>
      <c r="CC442" s="23">
        <v>1</v>
      </c>
      <c r="CD442" s="18">
        <f>INDEX($AX$6:$AX$1005,MATCH(金币产出!CA442,$AR$6:$AR$1005,1))</f>
        <v>6399972000</v>
      </c>
      <c r="CE442" s="18">
        <f t="shared" si="231"/>
        <v>25599888000</v>
      </c>
      <c r="CF442" s="18">
        <f t="shared" si="232"/>
        <v>20363547</v>
      </c>
      <c r="CG442" s="18">
        <f t="shared" si="233"/>
        <v>11636313</v>
      </c>
      <c r="CH442" s="18">
        <f t="shared" si="234"/>
        <v>14545391</v>
      </c>
      <c r="CI442" s="18">
        <f t="shared" si="235"/>
        <v>5818156</v>
      </c>
      <c r="CJ442" s="18">
        <f t="shared" si="236"/>
        <v>5818156</v>
      </c>
      <c r="CK442" s="18">
        <f t="shared" si="237"/>
        <v>8727235</v>
      </c>
      <c r="CL442" s="18">
        <f t="shared" si="238"/>
        <v>2909078</v>
      </c>
      <c r="CM442" s="18">
        <f t="shared" si="239"/>
        <v>8727235</v>
      </c>
      <c r="CN442" s="18">
        <f t="shared" si="240"/>
        <v>78545111</v>
      </c>
      <c r="CP442" s="18">
        <f t="shared" si="241"/>
        <v>767996680</v>
      </c>
      <c r="CQ442" s="18">
        <f t="shared" si="242"/>
        <v>2</v>
      </c>
      <c r="CR442" s="18">
        <f t="shared" si="243"/>
        <v>768</v>
      </c>
      <c r="DH442" s="14">
        <v>437</v>
      </c>
      <c r="DI442" s="14">
        <f t="shared" si="244"/>
        <v>46545252</v>
      </c>
      <c r="DJ442" s="18">
        <f t="shared" si="245"/>
        <v>2</v>
      </c>
      <c r="DK442" s="18">
        <f t="shared" si="246"/>
        <v>46.55</v>
      </c>
    </row>
    <row r="443" spans="44:115" ht="16.5" x14ac:dyDescent="0.2">
      <c r="AR443" s="14">
        <v>438</v>
      </c>
      <c r="AS443" s="14">
        <f t="shared" si="225"/>
        <v>420</v>
      </c>
      <c r="AT443" s="18">
        <f t="shared" si="227"/>
        <v>1368000.0000000002</v>
      </c>
      <c r="AU443" s="18">
        <f t="shared" si="226"/>
        <v>440</v>
      </c>
      <c r="AV443" s="18">
        <f t="shared" si="228"/>
        <v>1501500</v>
      </c>
      <c r="AW443" s="18">
        <f t="shared" si="229"/>
        <v>1488150</v>
      </c>
      <c r="AX443" s="18">
        <f t="shared" si="230"/>
        <v>6428808000</v>
      </c>
      <c r="CA443" s="14">
        <v>438</v>
      </c>
      <c r="CB443" s="14">
        <f>节奏规划!J432</f>
        <v>2.2727272727272726E-3</v>
      </c>
      <c r="CC443" s="23">
        <v>1</v>
      </c>
      <c r="CD443" s="18">
        <f>INDEX($AX$6:$AX$1005,MATCH(金币产出!CA443,$AR$6:$AR$1005,1))</f>
        <v>6428808000</v>
      </c>
      <c r="CE443" s="18">
        <f t="shared" si="231"/>
        <v>25715232000</v>
      </c>
      <c r="CF443" s="18">
        <f t="shared" si="232"/>
        <v>20455298</v>
      </c>
      <c r="CG443" s="18">
        <f t="shared" si="233"/>
        <v>11688742</v>
      </c>
      <c r="CH443" s="18">
        <f t="shared" si="234"/>
        <v>14610927</v>
      </c>
      <c r="CI443" s="18">
        <f t="shared" si="235"/>
        <v>5844371</v>
      </c>
      <c r="CJ443" s="18">
        <f t="shared" si="236"/>
        <v>5844371</v>
      </c>
      <c r="CK443" s="18">
        <f t="shared" si="237"/>
        <v>8766556</v>
      </c>
      <c r="CL443" s="18">
        <f t="shared" si="238"/>
        <v>2922185</v>
      </c>
      <c r="CM443" s="18">
        <f t="shared" si="239"/>
        <v>8766556</v>
      </c>
      <c r="CN443" s="18">
        <f t="shared" si="240"/>
        <v>78899006</v>
      </c>
      <c r="CP443" s="18">
        <f t="shared" si="241"/>
        <v>771456928</v>
      </c>
      <c r="CQ443" s="18">
        <f t="shared" si="242"/>
        <v>2</v>
      </c>
      <c r="CR443" s="18">
        <f t="shared" si="243"/>
        <v>771.46</v>
      </c>
      <c r="DH443" s="14">
        <v>438</v>
      </c>
      <c r="DI443" s="14">
        <f t="shared" si="244"/>
        <v>46754968</v>
      </c>
      <c r="DJ443" s="18">
        <f t="shared" si="245"/>
        <v>2</v>
      </c>
      <c r="DK443" s="18">
        <f t="shared" si="246"/>
        <v>46.75</v>
      </c>
    </row>
    <row r="444" spans="44:115" ht="16.5" x14ac:dyDescent="0.2">
      <c r="AR444" s="14">
        <v>439</v>
      </c>
      <c r="AS444" s="14">
        <f t="shared" si="225"/>
        <v>420</v>
      </c>
      <c r="AT444" s="18">
        <f t="shared" si="227"/>
        <v>1368000.0000000002</v>
      </c>
      <c r="AU444" s="18">
        <f t="shared" si="226"/>
        <v>440</v>
      </c>
      <c r="AV444" s="18">
        <f t="shared" si="228"/>
        <v>1501500</v>
      </c>
      <c r="AW444" s="18">
        <f t="shared" si="229"/>
        <v>1494825</v>
      </c>
      <c r="AX444" s="18">
        <f t="shared" si="230"/>
        <v>6457644000</v>
      </c>
      <c r="CA444" s="14">
        <v>439</v>
      </c>
      <c r="CB444" s="14">
        <f>节奏规划!J433</f>
        <v>2.2727272727272726E-3</v>
      </c>
      <c r="CC444" s="23">
        <v>1</v>
      </c>
      <c r="CD444" s="18">
        <f>INDEX($AX$6:$AX$1005,MATCH(金币产出!CA444,$AR$6:$AR$1005,1))</f>
        <v>6457644000</v>
      </c>
      <c r="CE444" s="18">
        <f t="shared" si="231"/>
        <v>25830576000</v>
      </c>
      <c r="CF444" s="18">
        <f t="shared" si="232"/>
        <v>20547049</v>
      </c>
      <c r="CG444" s="18">
        <f t="shared" si="233"/>
        <v>11741171</v>
      </c>
      <c r="CH444" s="18">
        <f t="shared" si="234"/>
        <v>14676464</v>
      </c>
      <c r="CI444" s="18">
        <f t="shared" si="235"/>
        <v>5870585</v>
      </c>
      <c r="CJ444" s="18">
        <f t="shared" si="236"/>
        <v>5870585</v>
      </c>
      <c r="CK444" s="18">
        <f t="shared" si="237"/>
        <v>8805878</v>
      </c>
      <c r="CL444" s="18">
        <f t="shared" si="238"/>
        <v>2935293</v>
      </c>
      <c r="CM444" s="18">
        <f t="shared" si="239"/>
        <v>8805878</v>
      </c>
      <c r="CN444" s="18">
        <f t="shared" si="240"/>
        <v>79252903</v>
      </c>
      <c r="CP444" s="18">
        <f t="shared" si="241"/>
        <v>774917264</v>
      </c>
      <c r="CQ444" s="18">
        <f t="shared" si="242"/>
        <v>2</v>
      </c>
      <c r="CR444" s="18">
        <f t="shared" si="243"/>
        <v>774.92</v>
      </c>
      <c r="DH444" s="14">
        <v>439</v>
      </c>
      <c r="DI444" s="14">
        <f t="shared" si="244"/>
        <v>46964684</v>
      </c>
      <c r="DJ444" s="18">
        <f t="shared" si="245"/>
        <v>2</v>
      </c>
      <c r="DK444" s="18">
        <f t="shared" si="246"/>
        <v>46.96</v>
      </c>
    </row>
    <row r="445" spans="44:115" ht="16.5" x14ac:dyDescent="0.2">
      <c r="AR445" s="14">
        <v>440</v>
      </c>
      <c r="AS445" s="14">
        <f t="shared" si="225"/>
        <v>440</v>
      </c>
      <c r="AT445" s="18">
        <f t="shared" si="227"/>
        <v>1501500</v>
      </c>
      <c r="AU445" s="18">
        <f t="shared" si="226"/>
        <v>460</v>
      </c>
      <c r="AV445" s="18">
        <f t="shared" si="228"/>
        <v>1698059.9999999998</v>
      </c>
      <c r="AW445" s="18">
        <f t="shared" si="229"/>
        <v>1501500</v>
      </c>
      <c r="AX445" s="18">
        <f t="shared" si="230"/>
        <v>6486480000</v>
      </c>
      <c r="CA445" s="14">
        <v>440</v>
      </c>
      <c r="CB445" s="14">
        <f>节奏规划!J434</f>
        <v>2.2727272727272726E-3</v>
      </c>
      <c r="CC445" s="23">
        <v>1</v>
      </c>
      <c r="CD445" s="18">
        <f>INDEX($AX$6:$AX$1005,MATCH(金币产出!CA445,$AR$6:$AR$1005,1))</f>
        <v>6486480000</v>
      </c>
      <c r="CE445" s="18">
        <f t="shared" si="231"/>
        <v>25945920000</v>
      </c>
      <c r="CF445" s="18">
        <f t="shared" si="232"/>
        <v>20638800</v>
      </c>
      <c r="CG445" s="18">
        <f t="shared" si="233"/>
        <v>11793600</v>
      </c>
      <c r="CH445" s="18">
        <f t="shared" si="234"/>
        <v>14742000</v>
      </c>
      <c r="CI445" s="18">
        <f t="shared" si="235"/>
        <v>5896800</v>
      </c>
      <c r="CJ445" s="18">
        <f t="shared" si="236"/>
        <v>5896800</v>
      </c>
      <c r="CK445" s="18">
        <f t="shared" si="237"/>
        <v>8845200</v>
      </c>
      <c r="CL445" s="18">
        <f t="shared" si="238"/>
        <v>2948400</v>
      </c>
      <c r="CM445" s="18">
        <f t="shared" si="239"/>
        <v>8845200</v>
      </c>
      <c r="CN445" s="18">
        <f t="shared" si="240"/>
        <v>79606800</v>
      </c>
      <c r="CP445" s="18">
        <f t="shared" si="241"/>
        <v>778377600</v>
      </c>
      <c r="CQ445" s="18">
        <f t="shared" si="242"/>
        <v>2</v>
      </c>
      <c r="CR445" s="18">
        <f t="shared" si="243"/>
        <v>778.38</v>
      </c>
      <c r="DH445" s="14">
        <v>440</v>
      </c>
      <c r="DI445" s="14">
        <f t="shared" si="244"/>
        <v>47174400</v>
      </c>
      <c r="DJ445" s="18">
        <f t="shared" si="245"/>
        <v>2</v>
      </c>
      <c r="DK445" s="18">
        <f t="shared" si="246"/>
        <v>47.17</v>
      </c>
    </row>
    <row r="446" spans="44:115" ht="16.5" x14ac:dyDescent="0.2">
      <c r="AR446" s="14">
        <v>441</v>
      </c>
      <c r="AS446" s="14">
        <f t="shared" si="225"/>
        <v>440</v>
      </c>
      <c r="AT446" s="18">
        <f t="shared" si="227"/>
        <v>1501500</v>
      </c>
      <c r="AU446" s="18">
        <f t="shared" si="226"/>
        <v>460</v>
      </c>
      <c r="AV446" s="18">
        <f t="shared" si="228"/>
        <v>1698059.9999999998</v>
      </c>
      <c r="AW446" s="18">
        <f t="shared" si="229"/>
        <v>1511328</v>
      </c>
      <c r="AX446" s="18">
        <f t="shared" si="230"/>
        <v>6528936960</v>
      </c>
      <c r="CA446" s="14">
        <v>441</v>
      </c>
      <c r="CB446" s="14">
        <f>节奏规划!J435</f>
        <v>2.2727272727272726E-3</v>
      </c>
      <c r="CC446" s="23">
        <v>1</v>
      </c>
      <c r="CD446" s="18">
        <f>INDEX($AX$6:$AX$1005,MATCH(金币产出!CA446,$AR$6:$AR$1005,1))</f>
        <v>6528936960</v>
      </c>
      <c r="CE446" s="18">
        <f t="shared" si="231"/>
        <v>26115747500</v>
      </c>
      <c r="CF446" s="18">
        <f t="shared" si="232"/>
        <v>20773890</v>
      </c>
      <c r="CG446" s="18">
        <f t="shared" si="233"/>
        <v>11870794</v>
      </c>
      <c r="CH446" s="18">
        <f t="shared" si="234"/>
        <v>14838493</v>
      </c>
      <c r="CI446" s="18">
        <f t="shared" si="235"/>
        <v>5935397</v>
      </c>
      <c r="CJ446" s="18">
        <f t="shared" si="236"/>
        <v>5935397</v>
      </c>
      <c r="CK446" s="18">
        <f t="shared" si="237"/>
        <v>8903096</v>
      </c>
      <c r="CL446" s="18">
        <f t="shared" si="238"/>
        <v>2967699</v>
      </c>
      <c r="CM446" s="18">
        <f t="shared" si="239"/>
        <v>8903096</v>
      </c>
      <c r="CN446" s="18">
        <f t="shared" si="240"/>
        <v>80127862</v>
      </c>
      <c r="CP446" s="18">
        <f t="shared" si="241"/>
        <v>783472448</v>
      </c>
      <c r="CQ446" s="18">
        <f t="shared" si="242"/>
        <v>2</v>
      </c>
      <c r="CR446" s="18">
        <f t="shared" si="243"/>
        <v>783.47</v>
      </c>
      <c r="DH446" s="14">
        <v>441</v>
      </c>
      <c r="DI446" s="14">
        <f t="shared" si="244"/>
        <v>47483176</v>
      </c>
      <c r="DJ446" s="18">
        <f t="shared" si="245"/>
        <v>2</v>
      </c>
      <c r="DK446" s="18">
        <f t="shared" si="246"/>
        <v>47.48</v>
      </c>
    </row>
    <row r="447" spans="44:115" ht="16.5" x14ac:dyDescent="0.2">
      <c r="AR447" s="14">
        <v>442</v>
      </c>
      <c r="AS447" s="14">
        <f t="shared" si="225"/>
        <v>440</v>
      </c>
      <c r="AT447" s="18">
        <f t="shared" si="227"/>
        <v>1501500</v>
      </c>
      <c r="AU447" s="18">
        <f t="shared" si="226"/>
        <v>460</v>
      </c>
      <c r="AV447" s="18">
        <f t="shared" si="228"/>
        <v>1698059.9999999998</v>
      </c>
      <c r="AW447" s="18">
        <f t="shared" si="229"/>
        <v>1521156</v>
      </c>
      <c r="AX447" s="18">
        <f t="shared" si="230"/>
        <v>6571393920</v>
      </c>
      <c r="CA447" s="14">
        <v>442</v>
      </c>
      <c r="CB447" s="14">
        <f>节奏规划!J436</f>
        <v>2.2727272727272726E-3</v>
      </c>
      <c r="CC447" s="23">
        <v>1</v>
      </c>
      <c r="CD447" s="18">
        <f>INDEX($AX$6:$AX$1005,MATCH(金币产出!CA447,$AR$6:$AR$1005,1))</f>
        <v>6571393920</v>
      </c>
      <c r="CE447" s="18">
        <f t="shared" si="231"/>
        <v>26285575500</v>
      </c>
      <c r="CF447" s="18">
        <f t="shared" si="232"/>
        <v>20908981</v>
      </c>
      <c r="CG447" s="18">
        <f t="shared" si="233"/>
        <v>11947989</v>
      </c>
      <c r="CH447" s="18">
        <f t="shared" si="234"/>
        <v>14934986</v>
      </c>
      <c r="CI447" s="18">
        <f t="shared" si="235"/>
        <v>5973994</v>
      </c>
      <c r="CJ447" s="18">
        <f t="shared" si="236"/>
        <v>5973994</v>
      </c>
      <c r="CK447" s="18">
        <f t="shared" si="237"/>
        <v>8960992</v>
      </c>
      <c r="CL447" s="18">
        <f t="shared" si="238"/>
        <v>2986997</v>
      </c>
      <c r="CM447" s="18">
        <f t="shared" si="239"/>
        <v>8960992</v>
      </c>
      <c r="CN447" s="18">
        <f t="shared" si="240"/>
        <v>80648925</v>
      </c>
      <c r="CP447" s="18">
        <f t="shared" si="241"/>
        <v>788567296</v>
      </c>
      <c r="CQ447" s="18">
        <f t="shared" si="242"/>
        <v>2</v>
      </c>
      <c r="CR447" s="18">
        <f t="shared" si="243"/>
        <v>788.57</v>
      </c>
      <c r="DH447" s="14">
        <v>442</v>
      </c>
      <c r="DI447" s="14">
        <f t="shared" si="244"/>
        <v>47791956</v>
      </c>
      <c r="DJ447" s="18">
        <f t="shared" si="245"/>
        <v>2</v>
      </c>
      <c r="DK447" s="18">
        <f t="shared" si="246"/>
        <v>47.79</v>
      </c>
    </row>
    <row r="448" spans="44:115" ht="16.5" x14ac:dyDescent="0.2">
      <c r="AR448" s="14">
        <v>443</v>
      </c>
      <c r="AS448" s="14">
        <f t="shared" si="225"/>
        <v>440</v>
      </c>
      <c r="AT448" s="18">
        <f t="shared" si="227"/>
        <v>1501500</v>
      </c>
      <c r="AU448" s="18">
        <f t="shared" si="226"/>
        <v>460</v>
      </c>
      <c r="AV448" s="18">
        <f t="shared" si="228"/>
        <v>1698059.9999999998</v>
      </c>
      <c r="AW448" s="18">
        <f t="shared" si="229"/>
        <v>1530984</v>
      </c>
      <c r="AX448" s="18">
        <f t="shared" si="230"/>
        <v>6613850880</v>
      </c>
      <c r="CA448" s="14">
        <v>443</v>
      </c>
      <c r="CB448" s="14">
        <f>节奏规划!J437</f>
        <v>2.2727272727272726E-3</v>
      </c>
      <c r="CC448" s="23">
        <v>1</v>
      </c>
      <c r="CD448" s="18">
        <f>INDEX($AX$6:$AX$1005,MATCH(金币产出!CA448,$AR$6:$AR$1005,1))</f>
        <v>6613850880</v>
      </c>
      <c r="CE448" s="18">
        <f t="shared" si="231"/>
        <v>26455403500</v>
      </c>
      <c r="CF448" s="18">
        <f t="shared" si="232"/>
        <v>21044071</v>
      </c>
      <c r="CG448" s="18">
        <f t="shared" si="233"/>
        <v>12025183</v>
      </c>
      <c r="CH448" s="18">
        <f t="shared" si="234"/>
        <v>15031479</v>
      </c>
      <c r="CI448" s="18">
        <f t="shared" si="235"/>
        <v>6012592</v>
      </c>
      <c r="CJ448" s="18">
        <f t="shared" si="236"/>
        <v>6012592</v>
      </c>
      <c r="CK448" s="18">
        <f t="shared" si="237"/>
        <v>9018888</v>
      </c>
      <c r="CL448" s="18">
        <f t="shared" si="238"/>
        <v>3006296</v>
      </c>
      <c r="CM448" s="18">
        <f t="shared" si="239"/>
        <v>9018888</v>
      </c>
      <c r="CN448" s="18">
        <f t="shared" si="240"/>
        <v>81169989</v>
      </c>
      <c r="CP448" s="18">
        <f t="shared" si="241"/>
        <v>793662144</v>
      </c>
      <c r="CQ448" s="18">
        <f t="shared" si="242"/>
        <v>2</v>
      </c>
      <c r="CR448" s="18">
        <f t="shared" si="243"/>
        <v>793.66</v>
      </c>
      <c r="DH448" s="14">
        <v>443</v>
      </c>
      <c r="DI448" s="14">
        <f t="shared" si="244"/>
        <v>48100732</v>
      </c>
      <c r="DJ448" s="18">
        <f t="shared" si="245"/>
        <v>2</v>
      </c>
      <c r="DK448" s="18">
        <f t="shared" si="246"/>
        <v>48.1</v>
      </c>
    </row>
    <row r="449" spans="44:115" ht="16.5" x14ac:dyDescent="0.2">
      <c r="AR449" s="14">
        <v>444</v>
      </c>
      <c r="AS449" s="14">
        <f t="shared" si="225"/>
        <v>440</v>
      </c>
      <c r="AT449" s="18">
        <f t="shared" si="227"/>
        <v>1501500</v>
      </c>
      <c r="AU449" s="18">
        <f t="shared" si="226"/>
        <v>460</v>
      </c>
      <c r="AV449" s="18">
        <f t="shared" si="228"/>
        <v>1698059.9999999998</v>
      </c>
      <c r="AW449" s="18">
        <f t="shared" si="229"/>
        <v>1540812</v>
      </c>
      <c r="AX449" s="18">
        <f t="shared" si="230"/>
        <v>6656307840</v>
      </c>
      <c r="CA449" s="14">
        <v>444</v>
      </c>
      <c r="CB449" s="14">
        <f>节奏规划!J438</f>
        <v>2.2727272727272726E-3</v>
      </c>
      <c r="CC449" s="23">
        <v>1</v>
      </c>
      <c r="CD449" s="18">
        <f>INDEX($AX$6:$AX$1005,MATCH(金币产出!CA449,$AR$6:$AR$1005,1))</f>
        <v>6656307840</v>
      </c>
      <c r="CE449" s="18">
        <f t="shared" si="231"/>
        <v>26625231000</v>
      </c>
      <c r="CF449" s="18">
        <f t="shared" si="232"/>
        <v>21179161</v>
      </c>
      <c r="CG449" s="18">
        <f t="shared" si="233"/>
        <v>12102378</v>
      </c>
      <c r="CH449" s="18">
        <f t="shared" si="234"/>
        <v>15127972</v>
      </c>
      <c r="CI449" s="18">
        <f t="shared" si="235"/>
        <v>6051189</v>
      </c>
      <c r="CJ449" s="18">
        <f t="shared" si="236"/>
        <v>6051189</v>
      </c>
      <c r="CK449" s="18">
        <f t="shared" si="237"/>
        <v>9076783</v>
      </c>
      <c r="CL449" s="18">
        <f t="shared" si="238"/>
        <v>3025594</v>
      </c>
      <c r="CM449" s="18">
        <f t="shared" si="239"/>
        <v>9076783</v>
      </c>
      <c r="CN449" s="18">
        <f t="shared" si="240"/>
        <v>81691049</v>
      </c>
      <c r="CP449" s="18">
        <f t="shared" si="241"/>
        <v>798756904</v>
      </c>
      <c r="CQ449" s="18">
        <f t="shared" si="242"/>
        <v>2</v>
      </c>
      <c r="CR449" s="18">
        <f t="shared" si="243"/>
        <v>798.76</v>
      </c>
      <c r="DH449" s="14">
        <v>444</v>
      </c>
      <c r="DI449" s="14">
        <f t="shared" si="244"/>
        <v>48409512</v>
      </c>
      <c r="DJ449" s="18">
        <f t="shared" si="245"/>
        <v>2</v>
      </c>
      <c r="DK449" s="18">
        <f t="shared" si="246"/>
        <v>48.41</v>
      </c>
    </row>
    <row r="450" spans="44:115" ht="16.5" x14ac:dyDescent="0.2">
      <c r="AR450" s="14">
        <v>445</v>
      </c>
      <c r="AS450" s="14">
        <f t="shared" si="225"/>
        <v>440</v>
      </c>
      <c r="AT450" s="18">
        <f t="shared" si="227"/>
        <v>1501500</v>
      </c>
      <c r="AU450" s="18">
        <f t="shared" si="226"/>
        <v>460</v>
      </c>
      <c r="AV450" s="18">
        <f t="shared" si="228"/>
        <v>1698059.9999999998</v>
      </c>
      <c r="AW450" s="18">
        <f t="shared" si="229"/>
        <v>1550640</v>
      </c>
      <c r="AX450" s="18">
        <f t="shared" si="230"/>
        <v>6698764800</v>
      </c>
      <c r="CA450" s="14">
        <v>445</v>
      </c>
      <c r="CB450" s="14">
        <f>节奏规划!J439</f>
        <v>2.2727272727272726E-3</v>
      </c>
      <c r="CC450" s="23">
        <v>1</v>
      </c>
      <c r="CD450" s="18">
        <f>INDEX($AX$6:$AX$1005,MATCH(金币产出!CA450,$AR$6:$AR$1005,1))</f>
        <v>6698764800</v>
      </c>
      <c r="CE450" s="18">
        <f t="shared" si="231"/>
        <v>26795059000</v>
      </c>
      <c r="CF450" s="18">
        <f t="shared" si="232"/>
        <v>21314251</v>
      </c>
      <c r="CG450" s="18">
        <f t="shared" si="233"/>
        <v>12179572</v>
      </c>
      <c r="CH450" s="18">
        <f t="shared" si="234"/>
        <v>15224465</v>
      </c>
      <c r="CI450" s="18">
        <f t="shared" si="235"/>
        <v>6089786</v>
      </c>
      <c r="CJ450" s="18">
        <f t="shared" si="236"/>
        <v>6089786</v>
      </c>
      <c r="CK450" s="18">
        <f t="shared" si="237"/>
        <v>9134679</v>
      </c>
      <c r="CL450" s="18">
        <f t="shared" si="238"/>
        <v>3044893</v>
      </c>
      <c r="CM450" s="18">
        <f t="shared" si="239"/>
        <v>9134679</v>
      </c>
      <c r="CN450" s="18">
        <f t="shared" si="240"/>
        <v>82212111</v>
      </c>
      <c r="CP450" s="18">
        <f t="shared" si="241"/>
        <v>803851752</v>
      </c>
      <c r="CQ450" s="18">
        <f t="shared" si="242"/>
        <v>2</v>
      </c>
      <c r="CR450" s="18">
        <f t="shared" si="243"/>
        <v>803.85</v>
      </c>
      <c r="DH450" s="14">
        <v>445</v>
      </c>
      <c r="DI450" s="14">
        <f t="shared" si="244"/>
        <v>48718288</v>
      </c>
      <c r="DJ450" s="18">
        <f t="shared" si="245"/>
        <v>2</v>
      </c>
      <c r="DK450" s="18">
        <f t="shared" si="246"/>
        <v>48.72</v>
      </c>
    </row>
    <row r="451" spans="44:115" ht="16.5" x14ac:dyDescent="0.2">
      <c r="AR451" s="14">
        <v>446</v>
      </c>
      <c r="AS451" s="14">
        <f t="shared" si="225"/>
        <v>440</v>
      </c>
      <c r="AT451" s="18">
        <f t="shared" si="227"/>
        <v>1501500</v>
      </c>
      <c r="AU451" s="18">
        <f t="shared" si="226"/>
        <v>460</v>
      </c>
      <c r="AV451" s="18">
        <f t="shared" si="228"/>
        <v>1698059.9999999998</v>
      </c>
      <c r="AW451" s="18">
        <f t="shared" si="229"/>
        <v>1560468</v>
      </c>
      <c r="AX451" s="18">
        <f t="shared" si="230"/>
        <v>6741221760</v>
      </c>
      <c r="CA451" s="14">
        <v>446</v>
      </c>
      <c r="CB451" s="14">
        <f>节奏规划!J440</f>
        <v>2.2727272727272726E-3</v>
      </c>
      <c r="CC451" s="23">
        <v>1</v>
      </c>
      <c r="CD451" s="18">
        <f>INDEX($AX$6:$AX$1005,MATCH(金币产出!CA451,$AR$6:$AR$1005,1))</f>
        <v>6741221760</v>
      </c>
      <c r="CE451" s="18">
        <f t="shared" si="231"/>
        <v>26964887000</v>
      </c>
      <c r="CF451" s="18">
        <f t="shared" si="232"/>
        <v>21449342</v>
      </c>
      <c r="CG451" s="18">
        <f t="shared" si="233"/>
        <v>12256767</v>
      </c>
      <c r="CH451" s="18">
        <f t="shared" si="234"/>
        <v>15320959</v>
      </c>
      <c r="CI451" s="18">
        <f t="shared" si="235"/>
        <v>6128383</v>
      </c>
      <c r="CJ451" s="18">
        <f t="shared" si="236"/>
        <v>6128383</v>
      </c>
      <c r="CK451" s="18">
        <f t="shared" si="237"/>
        <v>9192575</v>
      </c>
      <c r="CL451" s="18">
        <f t="shared" si="238"/>
        <v>3064192</v>
      </c>
      <c r="CM451" s="18">
        <f t="shared" si="239"/>
        <v>9192575</v>
      </c>
      <c r="CN451" s="18">
        <f t="shared" si="240"/>
        <v>82733176</v>
      </c>
      <c r="CP451" s="18">
        <f t="shared" si="241"/>
        <v>808946600</v>
      </c>
      <c r="CQ451" s="18">
        <f t="shared" si="242"/>
        <v>2</v>
      </c>
      <c r="CR451" s="18">
        <f t="shared" si="243"/>
        <v>808.95</v>
      </c>
      <c r="DH451" s="14">
        <v>446</v>
      </c>
      <c r="DI451" s="14">
        <f t="shared" si="244"/>
        <v>49027068</v>
      </c>
      <c r="DJ451" s="18">
        <f t="shared" si="245"/>
        <v>2</v>
      </c>
      <c r="DK451" s="18">
        <f t="shared" si="246"/>
        <v>49.03</v>
      </c>
    </row>
    <row r="452" spans="44:115" ht="16.5" x14ac:dyDescent="0.2">
      <c r="AR452" s="14">
        <v>447</v>
      </c>
      <c r="AS452" s="14">
        <f t="shared" si="225"/>
        <v>440</v>
      </c>
      <c r="AT452" s="18">
        <f t="shared" si="227"/>
        <v>1501500</v>
      </c>
      <c r="AU452" s="18">
        <f t="shared" si="226"/>
        <v>460</v>
      </c>
      <c r="AV452" s="18">
        <f t="shared" si="228"/>
        <v>1698059.9999999998</v>
      </c>
      <c r="AW452" s="18">
        <f t="shared" si="229"/>
        <v>1570296</v>
      </c>
      <c r="AX452" s="18">
        <f t="shared" si="230"/>
        <v>6783678720</v>
      </c>
      <c r="CA452" s="14">
        <v>447</v>
      </c>
      <c r="CB452" s="14">
        <f>节奏规划!J441</f>
        <v>2.2727272727272726E-3</v>
      </c>
      <c r="CC452" s="23">
        <v>1</v>
      </c>
      <c r="CD452" s="18">
        <f>INDEX($AX$6:$AX$1005,MATCH(金币产出!CA452,$AR$6:$AR$1005,1))</f>
        <v>6783678720</v>
      </c>
      <c r="CE452" s="18">
        <f t="shared" si="231"/>
        <v>27134714500</v>
      </c>
      <c r="CF452" s="18">
        <f t="shared" si="232"/>
        <v>21584432</v>
      </c>
      <c r="CG452" s="18">
        <f t="shared" si="233"/>
        <v>12333961</v>
      </c>
      <c r="CH452" s="18">
        <f t="shared" si="234"/>
        <v>15417451</v>
      </c>
      <c r="CI452" s="18">
        <f t="shared" si="235"/>
        <v>6166981</v>
      </c>
      <c r="CJ452" s="18">
        <f t="shared" si="236"/>
        <v>6166981</v>
      </c>
      <c r="CK452" s="18">
        <f t="shared" si="237"/>
        <v>9250471</v>
      </c>
      <c r="CL452" s="18">
        <f t="shared" si="238"/>
        <v>3083490</v>
      </c>
      <c r="CM452" s="18">
        <f t="shared" si="239"/>
        <v>9250471</v>
      </c>
      <c r="CN452" s="18">
        <f t="shared" si="240"/>
        <v>83254238</v>
      </c>
      <c r="CP452" s="18">
        <f t="shared" si="241"/>
        <v>814041448</v>
      </c>
      <c r="CQ452" s="18">
        <f t="shared" si="242"/>
        <v>2</v>
      </c>
      <c r="CR452" s="18">
        <f t="shared" si="243"/>
        <v>814.04</v>
      </c>
      <c r="DH452" s="14">
        <v>447</v>
      </c>
      <c r="DI452" s="14">
        <f t="shared" si="244"/>
        <v>49335844</v>
      </c>
      <c r="DJ452" s="18">
        <f t="shared" si="245"/>
        <v>2</v>
      </c>
      <c r="DK452" s="18">
        <f t="shared" si="246"/>
        <v>49.34</v>
      </c>
    </row>
    <row r="453" spans="44:115" ht="16.5" x14ac:dyDescent="0.2">
      <c r="AR453" s="14">
        <v>448</v>
      </c>
      <c r="AS453" s="14">
        <f t="shared" si="225"/>
        <v>440</v>
      </c>
      <c r="AT453" s="18">
        <f t="shared" si="227"/>
        <v>1501500</v>
      </c>
      <c r="AU453" s="18">
        <f t="shared" si="226"/>
        <v>460</v>
      </c>
      <c r="AV453" s="18">
        <f t="shared" si="228"/>
        <v>1698059.9999999998</v>
      </c>
      <c r="AW453" s="18">
        <f t="shared" si="229"/>
        <v>1580124</v>
      </c>
      <c r="AX453" s="18">
        <f t="shared" si="230"/>
        <v>6826135680</v>
      </c>
      <c r="CA453" s="14">
        <v>448</v>
      </c>
      <c r="CB453" s="14">
        <f>节奏规划!J442</f>
        <v>2.2727272727272726E-3</v>
      </c>
      <c r="CC453" s="23">
        <v>1</v>
      </c>
      <c r="CD453" s="18">
        <f>INDEX($AX$6:$AX$1005,MATCH(金币产出!CA453,$AR$6:$AR$1005,1))</f>
        <v>6826135680</v>
      </c>
      <c r="CE453" s="18">
        <f t="shared" si="231"/>
        <v>27304542500</v>
      </c>
      <c r="CF453" s="18">
        <f t="shared" si="232"/>
        <v>21719522</v>
      </c>
      <c r="CG453" s="18">
        <f t="shared" si="233"/>
        <v>12411156</v>
      </c>
      <c r="CH453" s="18">
        <f t="shared" si="234"/>
        <v>15513945</v>
      </c>
      <c r="CI453" s="18">
        <f t="shared" si="235"/>
        <v>6205578</v>
      </c>
      <c r="CJ453" s="18">
        <f t="shared" si="236"/>
        <v>6205578</v>
      </c>
      <c r="CK453" s="18">
        <f t="shared" si="237"/>
        <v>9308367</v>
      </c>
      <c r="CL453" s="18">
        <f t="shared" si="238"/>
        <v>3102789</v>
      </c>
      <c r="CM453" s="18">
        <f t="shared" si="239"/>
        <v>9308367</v>
      </c>
      <c r="CN453" s="18">
        <f t="shared" si="240"/>
        <v>83775302</v>
      </c>
      <c r="CP453" s="18">
        <f t="shared" si="241"/>
        <v>819136296</v>
      </c>
      <c r="CQ453" s="18">
        <f t="shared" si="242"/>
        <v>2</v>
      </c>
      <c r="CR453" s="18">
        <f t="shared" si="243"/>
        <v>819.14</v>
      </c>
      <c r="DH453" s="14">
        <v>448</v>
      </c>
      <c r="DI453" s="14">
        <f t="shared" si="244"/>
        <v>49644624</v>
      </c>
      <c r="DJ453" s="18">
        <f t="shared" si="245"/>
        <v>2</v>
      </c>
      <c r="DK453" s="18">
        <f t="shared" si="246"/>
        <v>49.64</v>
      </c>
    </row>
    <row r="454" spans="44:115" ht="16.5" x14ac:dyDescent="0.2">
      <c r="AR454" s="14">
        <v>449</v>
      </c>
      <c r="AS454" s="14">
        <f t="shared" ref="AS454:AS517" si="247">VLOOKUP(AR454,$A$7:$A$90,1)</f>
        <v>440</v>
      </c>
      <c r="AT454" s="18">
        <f t="shared" si="227"/>
        <v>1501500</v>
      </c>
      <c r="AU454" s="18">
        <f t="shared" ref="AU454:AU517" si="248">INDEX($A$7:$A$90,MATCH(AR454,$A$7:$A$90,1)+1)</f>
        <v>460</v>
      </c>
      <c r="AV454" s="18">
        <f t="shared" si="228"/>
        <v>1698059.9999999998</v>
      </c>
      <c r="AW454" s="18">
        <f t="shared" si="229"/>
        <v>1589952</v>
      </c>
      <c r="AX454" s="18">
        <f t="shared" si="230"/>
        <v>6868592640</v>
      </c>
      <c r="CA454" s="14">
        <v>449</v>
      </c>
      <c r="CB454" s="14">
        <f>节奏规划!J443</f>
        <v>2.2727272727272726E-3</v>
      </c>
      <c r="CC454" s="23">
        <v>1</v>
      </c>
      <c r="CD454" s="18">
        <f>INDEX($AX$6:$AX$1005,MATCH(金币产出!CA454,$AR$6:$AR$1005,1))</f>
        <v>6868592640</v>
      </c>
      <c r="CE454" s="18">
        <f t="shared" si="231"/>
        <v>27474370500</v>
      </c>
      <c r="CF454" s="18">
        <f t="shared" si="232"/>
        <v>21854613</v>
      </c>
      <c r="CG454" s="18">
        <f t="shared" si="233"/>
        <v>12488350</v>
      </c>
      <c r="CH454" s="18">
        <f t="shared" si="234"/>
        <v>15610438</v>
      </c>
      <c r="CI454" s="18">
        <f t="shared" si="235"/>
        <v>6244175</v>
      </c>
      <c r="CJ454" s="18">
        <f t="shared" si="236"/>
        <v>6244175</v>
      </c>
      <c r="CK454" s="18">
        <f t="shared" si="237"/>
        <v>9366263</v>
      </c>
      <c r="CL454" s="18">
        <f t="shared" si="238"/>
        <v>3122088</v>
      </c>
      <c r="CM454" s="18">
        <f t="shared" si="239"/>
        <v>9366263</v>
      </c>
      <c r="CN454" s="18">
        <f t="shared" si="240"/>
        <v>84296365</v>
      </c>
      <c r="CP454" s="18">
        <f t="shared" si="241"/>
        <v>824231144</v>
      </c>
      <c r="CQ454" s="18">
        <f t="shared" si="242"/>
        <v>2</v>
      </c>
      <c r="CR454" s="18">
        <f t="shared" si="243"/>
        <v>824.23</v>
      </c>
      <c r="DH454" s="14">
        <v>449</v>
      </c>
      <c r="DI454" s="14">
        <f t="shared" si="244"/>
        <v>49953400</v>
      </c>
      <c r="DJ454" s="18">
        <f t="shared" si="245"/>
        <v>2</v>
      </c>
      <c r="DK454" s="18">
        <f t="shared" si="246"/>
        <v>49.95</v>
      </c>
    </row>
    <row r="455" spans="44:115" ht="16.5" x14ac:dyDescent="0.2">
      <c r="AR455" s="14">
        <v>450</v>
      </c>
      <c r="AS455" s="14">
        <f t="shared" si="247"/>
        <v>440</v>
      </c>
      <c r="AT455" s="18">
        <f t="shared" ref="AT455:AT518" si="249">VLOOKUP(AS455,$A$7:$AJ$90,28)</f>
        <v>1501500</v>
      </c>
      <c r="AU455" s="18">
        <f t="shared" si="248"/>
        <v>460</v>
      </c>
      <c r="AV455" s="18">
        <f t="shared" ref="AV455:AV518" si="250">VLOOKUP(AU455,$A$7:$AJ$90,28)</f>
        <v>1698059.9999999998</v>
      </c>
      <c r="AW455" s="18">
        <f t="shared" ref="AW455:AW518" si="251">(AT455*(AU455-AR455)+AV455*(AR455-AS455))/(AU455-AS455)</f>
        <v>1599779.9999999998</v>
      </c>
      <c r="AX455" s="18">
        <f t="shared" ref="AX455:AX518" si="252">AW455*AX$4</f>
        <v>6911049599.999999</v>
      </c>
      <c r="CA455" s="14">
        <v>450</v>
      </c>
      <c r="CB455" s="14">
        <f>节奏规划!J444</f>
        <v>2.0833333333333333E-3</v>
      </c>
      <c r="CC455" s="23">
        <v>1</v>
      </c>
      <c r="CD455" s="18">
        <f>INDEX($AX$6:$AX$1005,MATCH(金币产出!CA455,$AR$6:$AR$1005,1))</f>
        <v>6911049599.999999</v>
      </c>
      <c r="CE455" s="18">
        <f t="shared" ref="CE455:CE518" si="253">INT(CD455/$BB$4*$BA$4/500)*500</f>
        <v>27644198000</v>
      </c>
      <c r="CF455" s="18">
        <f t="shared" ref="CF455:CF518" si="254">ROUND($CE455*BB$4*$CB455,0)</f>
        <v>20157228</v>
      </c>
      <c r="CG455" s="18">
        <f t="shared" ref="CG455:CG518" si="255">ROUND($CE455*BC$4*$CB455,0)</f>
        <v>11518416</v>
      </c>
      <c r="CH455" s="18">
        <f t="shared" ref="CH455:CH518" si="256">ROUND($CE455*BD$4*$CB455,0)</f>
        <v>14398020</v>
      </c>
      <c r="CI455" s="18">
        <f t="shared" ref="CI455:CI518" si="257">ROUND($CE455*BE$4*$CB455,0)</f>
        <v>5759208</v>
      </c>
      <c r="CJ455" s="18">
        <f t="shared" ref="CJ455:CJ518" si="258">ROUND($CE455*BF$4*$CB455,0)</f>
        <v>5759208</v>
      </c>
      <c r="CK455" s="18">
        <f t="shared" ref="CK455:CK518" si="259">ROUND($CE455*BG$4*$CB455,0)</f>
        <v>8638812</v>
      </c>
      <c r="CL455" s="18">
        <f t="shared" ref="CL455:CL518" si="260">ROUND($CE455*BH$4*$CB455,0)</f>
        <v>2879604</v>
      </c>
      <c r="CM455" s="18">
        <f t="shared" ref="CM455:CM518" si="261">ROUND($CE455*BI$4*$CB455,0)</f>
        <v>8638812</v>
      </c>
      <c r="CN455" s="18">
        <f t="shared" ref="CN455:CN518" si="262">SUMIF($CF$3:$CM$3,"&lt;="&amp;CA455,CF455:CM455)</f>
        <v>77749308</v>
      </c>
      <c r="CP455" s="18">
        <f t="shared" ref="CP455:CP518" si="263">INT(CM455/CB455/CP$3)</f>
        <v>829325952</v>
      </c>
      <c r="CQ455" s="18">
        <f t="shared" ref="CQ455:CQ518" si="264">INT(LOG(CP455/10,1000))</f>
        <v>2</v>
      </c>
      <c r="CR455" s="18">
        <f t="shared" ref="CR455:CR518" si="265">ROUND(CP455/1000^CQ455,2)</f>
        <v>829.33</v>
      </c>
      <c r="DH455" s="14">
        <v>450</v>
      </c>
      <c r="DI455" s="14">
        <f t="shared" ref="DI455:DI518" si="266">INT(CG455/CB455*$DC$3)</f>
        <v>50262178</v>
      </c>
      <c r="DJ455" s="18">
        <f t="shared" ref="DJ455:DJ518" si="267">INT(LOG(DI455/10,1000))</f>
        <v>2</v>
      </c>
      <c r="DK455" s="18">
        <f t="shared" ref="DK455:DK518" si="268">ROUND(DI455/1000^DJ455,2)</f>
        <v>50.26</v>
      </c>
    </row>
    <row r="456" spans="44:115" ht="16.5" x14ac:dyDescent="0.2">
      <c r="AR456" s="14">
        <v>451</v>
      </c>
      <c r="AS456" s="14">
        <f t="shared" si="247"/>
        <v>440</v>
      </c>
      <c r="AT456" s="18">
        <f t="shared" si="249"/>
        <v>1501500</v>
      </c>
      <c r="AU456" s="18">
        <f t="shared" si="248"/>
        <v>460</v>
      </c>
      <c r="AV456" s="18">
        <f t="shared" si="250"/>
        <v>1698059.9999999998</v>
      </c>
      <c r="AW456" s="18">
        <f t="shared" si="251"/>
        <v>1609607.9999999998</v>
      </c>
      <c r="AX456" s="18">
        <f t="shared" si="252"/>
        <v>6953506559.999999</v>
      </c>
      <c r="CA456" s="14">
        <v>451</v>
      </c>
      <c r="CB456" s="14">
        <f>节奏规划!J445</f>
        <v>2.0833333333333333E-3</v>
      </c>
      <c r="CC456" s="23">
        <v>1</v>
      </c>
      <c r="CD456" s="18">
        <f>INDEX($AX$6:$AX$1005,MATCH(金币产出!CA456,$AR$6:$AR$1005,1))</f>
        <v>6953506559.999999</v>
      </c>
      <c r="CE456" s="18">
        <f t="shared" si="253"/>
        <v>27814026000</v>
      </c>
      <c r="CF456" s="18">
        <f t="shared" si="254"/>
        <v>20281061</v>
      </c>
      <c r="CG456" s="18">
        <f t="shared" si="255"/>
        <v>11589178</v>
      </c>
      <c r="CH456" s="18">
        <f t="shared" si="256"/>
        <v>14486472</v>
      </c>
      <c r="CI456" s="18">
        <f t="shared" si="257"/>
        <v>5794589</v>
      </c>
      <c r="CJ456" s="18">
        <f t="shared" si="258"/>
        <v>5794589</v>
      </c>
      <c r="CK456" s="18">
        <f t="shared" si="259"/>
        <v>8691883</v>
      </c>
      <c r="CL456" s="18">
        <f t="shared" si="260"/>
        <v>2897294</v>
      </c>
      <c r="CM456" s="18">
        <f t="shared" si="261"/>
        <v>8691883</v>
      </c>
      <c r="CN456" s="18">
        <f t="shared" si="262"/>
        <v>78226949</v>
      </c>
      <c r="CP456" s="18">
        <f t="shared" si="263"/>
        <v>834420768</v>
      </c>
      <c r="CQ456" s="18">
        <f t="shared" si="264"/>
        <v>2</v>
      </c>
      <c r="CR456" s="18">
        <f t="shared" si="265"/>
        <v>834.42</v>
      </c>
      <c r="DH456" s="14">
        <v>451</v>
      </c>
      <c r="DI456" s="14">
        <f t="shared" si="266"/>
        <v>50570958</v>
      </c>
      <c r="DJ456" s="18">
        <f t="shared" si="267"/>
        <v>2</v>
      </c>
      <c r="DK456" s="18">
        <f t="shared" si="268"/>
        <v>50.57</v>
      </c>
    </row>
    <row r="457" spans="44:115" ht="16.5" x14ac:dyDescent="0.2">
      <c r="AR457" s="14">
        <v>452</v>
      </c>
      <c r="AS457" s="14">
        <f t="shared" si="247"/>
        <v>440</v>
      </c>
      <c r="AT457" s="18">
        <f t="shared" si="249"/>
        <v>1501500</v>
      </c>
      <c r="AU457" s="18">
        <f t="shared" si="248"/>
        <v>460</v>
      </c>
      <c r="AV457" s="18">
        <f t="shared" si="250"/>
        <v>1698059.9999999998</v>
      </c>
      <c r="AW457" s="18">
        <f t="shared" si="251"/>
        <v>1619435.9999999998</v>
      </c>
      <c r="AX457" s="18">
        <f t="shared" si="252"/>
        <v>6995963519.999999</v>
      </c>
      <c r="CA457" s="14">
        <v>452</v>
      </c>
      <c r="CB457" s="14">
        <f>节奏规划!J446</f>
        <v>2.0833333333333333E-3</v>
      </c>
      <c r="CC457" s="23">
        <v>1</v>
      </c>
      <c r="CD457" s="18">
        <f>INDEX($AX$6:$AX$1005,MATCH(金币产出!CA457,$AR$6:$AR$1005,1))</f>
        <v>6995963519.999999</v>
      </c>
      <c r="CE457" s="18">
        <f t="shared" si="253"/>
        <v>27983854000</v>
      </c>
      <c r="CF457" s="18">
        <f t="shared" si="254"/>
        <v>20404894</v>
      </c>
      <c r="CG457" s="18">
        <f t="shared" si="255"/>
        <v>11659939</v>
      </c>
      <c r="CH457" s="18">
        <f t="shared" si="256"/>
        <v>14574924</v>
      </c>
      <c r="CI457" s="18">
        <f t="shared" si="257"/>
        <v>5829970</v>
      </c>
      <c r="CJ457" s="18">
        <f t="shared" si="258"/>
        <v>5829970</v>
      </c>
      <c r="CK457" s="18">
        <f t="shared" si="259"/>
        <v>8744954</v>
      </c>
      <c r="CL457" s="18">
        <f t="shared" si="260"/>
        <v>2914985</v>
      </c>
      <c r="CM457" s="18">
        <f t="shared" si="261"/>
        <v>8744954</v>
      </c>
      <c r="CN457" s="18">
        <f t="shared" si="262"/>
        <v>78704590</v>
      </c>
      <c r="CP457" s="18">
        <f t="shared" si="263"/>
        <v>839515584</v>
      </c>
      <c r="CQ457" s="18">
        <f t="shared" si="264"/>
        <v>2</v>
      </c>
      <c r="CR457" s="18">
        <f t="shared" si="265"/>
        <v>839.52</v>
      </c>
      <c r="DH457" s="14">
        <v>452</v>
      </c>
      <c r="DI457" s="14">
        <f t="shared" si="266"/>
        <v>50879733</v>
      </c>
      <c r="DJ457" s="18">
        <f t="shared" si="267"/>
        <v>2</v>
      </c>
      <c r="DK457" s="18">
        <f t="shared" si="268"/>
        <v>50.88</v>
      </c>
    </row>
    <row r="458" spans="44:115" ht="16.5" x14ac:dyDescent="0.2">
      <c r="AR458" s="14">
        <v>453</v>
      </c>
      <c r="AS458" s="14">
        <f t="shared" si="247"/>
        <v>440</v>
      </c>
      <c r="AT458" s="18">
        <f t="shared" si="249"/>
        <v>1501500</v>
      </c>
      <c r="AU458" s="18">
        <f t="shared" si="248"/>
        <v>460</v>
      </c>
      <c r="AV458" s="18">
        <f t="shared" si="250"/>
        <v>1698059.9999999998</v>
      </c>
      <c r="AW458" s="18">
        <f t="shared" si="251"/>
        <v>1629263.9999999998</v>
      </c>
      <c r="AX458" s="18">
        <f t="shared" si="252"/>
        <v>7038420479.999999</v>
      </c>
      <c r="CA458" s="14">
        <v>453</v>
      </c>
      <c r="CB458" s="14">
        <f>节奏规划!J447</f>
        <v>2.0833333333333333E-3</v>
      </c>
      <c r="CC458" s="23">
        <v>1</v>
      </c>
      <c r="CD458" s="18">
        <f>INDEX($AX$6:$AX$1005,MATCH(金币产出!CA458,$AR$6:$AR$1005,1))</f>
        <v>7038420479.999999</v>
      </c>
      <c r="CE458" s="18">
        <f t="shared" si="253"/>
        <v>28153681500</v>
      </c>
      <c r="CF458" s="18">
        <f t="shared" si="254"/>
        <v>20528726</v>
      </c>
      <c r="CG458" s="18">
        <f t="shared" si="255"/>
        <v>11730701</v>
      </c>
      <c r="CH458" s="18">
        <f t="shared" si="256"/>
        <v>14663376</v>
      </c>
      <c r="CI458" s="18">
        <f t="shared" si="257"/>
        <v>5865350</v>
      </c>
      <c r="CJ458" s="18">
        <f t="shared" si="258"/>
        <v>5865350</v>
      </c>
      <c r="CK458" s="18">
        <f t="shared" si="259"/>
        <v>8798025</v>
      </c>
      <c r="CL458" s="18">
        <f t="shared" si="260"/>
        <v>2932675</v>
      </c>
      <c r="CM458" s="18">
        <f t="shared" si="261"/>
        <v>8798025</v>
      </c>
      <c r="CN458" s="18">
        <f t="shared" si="262"/>
        <v>79182228</v>
      </c>
      <c r="CP458" s="18">
        <f t="shared" si="263"/>
        <v>844610400</v>
      </c>
      <c r="CQ458" s="18">
        <f t="shared" si="264"/>
        <v>2</v>
      </c>
      <c r="CR458" s="18">
        <f t="shared" si="265"/>
        <v>844.61</v>
      </c>
      <c r="DH458" s="14">
        <v>453</v>
      </c>
      <c r="DI458" s="14">
        <f t="shared" si="266"/>
        <v>51188513</v>
      </c>
      <c r="DJ458" s="18">
        <f t="shared" si="267"/>
        <v>2</v>
      </c>
      <c r="DK458" s="18">
        <f t="shared" si="268"/>
        <v>51.19</v>
      </c>
    </row>
    <row r="459" spans="44:115" ht="16.5" x14ac:dyDescent="0.2">
      <c r="AR459" s="14">
        <v>454</v>
      </c>
      <c r="AS459" s="14">
        <f t="shared" si="247"/>
        <v>440</v>
      </c>
      <c r="AT459" s="18">
        <f t="shared" si="249"/>
        <v>1501500</v>
      </c>
      <c r="AU459" s="18">
        <f t="shared" si="248"/>
        <v>460</v>
      </c>
      <c r="AV459" s="18">
        <f t="shared" si="250"/>
        <v>1698059.9999999998</v>
      </c>
      <c r="AW459" s="18">
        <f t="shared" si="251"/>
        <v>1639091.9999999998</v>
      </c>
      <c r="AX459" s="18">
        <f t="shared" si="252"/>
        <v>7080877439.999999</v>
      </c>
      <c r="CA459" s="14">
        <v>454</v>
      </c>
      <c r="CB459" s="14">
        <f>节奏规划!J448</f>
        <v>2.0833333333333333E-3</v>
      </c>
      <c r="CC459" s="23">
        <v>1</v>
      </c>
      <c r="CD459" s="18">
        <f>INDEX($AX$6:$AX$1005,MATCH(金币产出!CA459,$AR$6:$AR$1005,1))</f>
        <v>7080877439.999999</v>
      </c>
      <c r="CE459" s="18">
        <f t="shared" si="253"/>
        <v>28323509500</v>
      </c>
      <c r="CF459" s="18">
        <f t="shared" si="254"/>
        <v>20652559</v>
      </c>
      <c r="CG459" s="18">
        <f t="shared" si="255"/>
        <v>11801462</v>
      </c>
      <c r="CH459" s="18">
        <f t="shared" si="256"/>
        <v>14751828</v>
      </c>
      <c r="CI459" s="18">
        <f t="shared" si="257"/>
        <v>5900731</v>
      </c>
      <c r="CJ459" s="18">
        <f t="shared" si="258"/>
        <v>5900731</v>
      </c>
      <c r="CK459" s="18">
        <f t="shared" si="259"/>
        <v>8851097</v>
      </c>
      <c r="CL459" s="18">
        <f t="shared" si="260"/>
        <v>2950366</v>
      </c>
      <c r="CM459" s="18">
        <f t="shared" si="261"/>
        <v>8851097</v>
      </c>
      <c r="CN459" s="18">
        <f t="shared" si="262"/>
        <v>79659871</v>
      </c>
      <c r="CP459" s="18">
        <f t="shared" si="263"/>
        <v>849705312</v>
      </c>
      <c r="CQ459" s="18">
        <f t="shared" si="264"/>
        <v>2</v>
      </c>
      <c r="CR459" s="18">
        <f t="shared" si="265"/>
        <v>849.71</v>
      </c>
      <c r="DH459" s="14">
        <v>454</v>
      </c>
      <c r="DI459" s="14">
        <f t="shared" si="266"/>
        <v>51497288</v>
      </c>
      <c r="DJ459" s="18">
        <f t="shared" si="267"/>
        <v>2</v>
      </c>
      <c r="DK459" s="18">
        <f t="shared" si="268"/>
        <v>51.5</v>
      </c>
    </row>
    <row r="460" spans="44:115" ht="16.5" x14ac:dyDescent="0.2">
      <c r="AR460" s="14">
        <v>455</v>
      </c>
      <c r="AS460" s="14">
        <f t="shared" si="247"/>
        <v>440</v>
      </c>
      <c r="AT460" s="18">
        <f t="shared" si="249"/>
        <v>1501500</v>
      </c>
      <c r="AU460" s="18">
        <f t="shared" si="248"/>
        <v>460</v>
      </c>
      <c r="AV460" s="18">
        <f t="shared" si="250"/>
        <v>1698059.9999999998</v>
      </c>
      <c r="AW460" s="18">
        <f t="shared" si="251"/>
        <v>1648919.9999999998</v>
      </c>
      <c r="AX460" s="18">
        <f t="shared" si="252"/>
        <v>7123334399.999999</v>
      </c>
      <c r="CA460" s="14">
        <v>455</v>
      </c>
      <c r="CB460" s="14">
        <f>节奏规划!J449</f>
        <v>2.0833333333333333E-3</v>
      </c>
      <c r="CC460" s="23">
        <v>1</v>
      </c>
      <c r="CD460" s="18">
        <f>INDEX($AX$6:$AX$1005,MATCH(金币产出!CA460,$AR$6:$AR$1005,1))</f>
        <v>7123334399.999999</v>
      </c>
      <c r="CE460" s="18">
        <f t="shared" si="253"/>
        <v>28493337500</v>
      </c>
      <c r="CF460" s="18">
        <f t="shared" si="254"/>
        <v>20776392</v>
      </c>
      <c r="CG460" s="18">
        <f t="shared" si="255"/>
        <v>11872224</v>
      </c>
      <c r="CH460" s="18">
        <f t="shared" si="256"/>
        <v>14840280</v>
      </c>
      <c r="CI460" s="18">
        <f t="shared" si="257"/>
        <v>5936112</v>
      </c>
      <c r="CJ460" s="18">
        <f t="shared" si="258"/>
        <v>5936112</v>
      </c>
      <c r="CK460" s="18">
        <f t="shared" si="259"/>
        <v>8904168</v>
      </c>
      <c r="CL460" s="18">
        <f t="shared" si="260"/>
        <v>2968056</v>
      </c>
      <c r="CM460" s="18">
        <f t="shared" si="261"/>
        <v>8904168</v>
      </c>
      <c r="CN460" s="18">
        <f t="shared" si="262"/>
        <v>80137512</v>
      </c>
      <c r="CP460" s="18">
        <f t="shared" si="263"/>
        <v>854800128</v>
      </c>
      <c r="CQ460" s="18">
        <f t="shared" si="264"/>
        <v>2</v>
      </c>
      <c r="CR460" s="18">
        <f t="shared" si="265"/>
        <v>854.8</v>
      </c>
      <c r="DH460" s="14">
        <v>455</v>
      </c>
      <c r="DI460" s="14">
        <f t="shared" si="266"/>
        <v>51806068</v>
      </c>
      <c r="DJ460" s="18">
        <f t="shared" si="267"/>
        <v>2</v>
      </c>
      <c r="DK460" s="18">
        <f t="shared" si="268"/>
        <v>51.81</v>
      </c>
    </row>
    <row r="461" spans="44:115" ht="16.5" x14ac:dyDescent="0.2">
      <c r="AR461" s="14">
        <v>456</v>
      </c>
      <c r="AS461" s="14">
        <f t="shared" si="247"/>
        <v>440</v>
      </c>
      <c r="AT461" s="18">
        <f t="shared" si="249"/>
        <v>1501500</v>
      </c>
      <c r="AU461" s="18">
        <f t="shared" si="248"/>
        <v>460</v>
      </c>
      <c r="AV461" s="18">
        <f t="shared" si="250"/>
        <v>1698059.9999999998</v>
      </c>
      <c r="AW461" s="18">
        <f t="shared" si="251"/>
        <v>1658747.9999999998</v>
      </c>
      <c r="AX461" s="18">
        <f t="shared" si="252"/>
        <v>7165791359.999999</v>
      </c>
      <c r="CA461" s="14">
        <v>456</v>
      </c>
      <c r="CB461" s="14">
        <f>节奏规划!J450</f>
        <v>2.0833333333333333E-3</v>
      </c>
      <c r="CC461" s="23">
        <v>1</v>
      </c>
      <c r="CD461" s="18">
        <f>INDEX($AX$6:$AX$1005,MATCH(金币产出!CA461,$AR$6:$AR$1005,1))</f>
        <v>7165791359.999999</v>
      </c>
      <c r="CE461" s="18">
        <f t="shared" si="253"/>
        <v>28663165000</v>
      </c>
      <c r="CF461" s="18">
        <f t="shared" si="254"/>
        <v>20900224</v>
      </c>
      <c r="CG461" s="18">
        <f t="shared" si="255"/>
        <v>11942985</v>
      </c>
      <c r="CH461" s="18">
        <f t="shared" si="256"/>
        <v>14928732</v>
      </c>
      <c r="CI461" s="18">
        <f t="shared" si="257"/>
        <v>5971493</v>
      </c>
      <c r="CJ461" s="18">
        <f t="shared" si="258"/>
        <v>5971493</v>
      </c>
      <c r="CK461" s="18">
        <f t="shared" si="259"/>
        <v>8957239</v>
      </c>
      <c r="CL461" s="18">
        <f t="shared" si="260"/>
        <v>2985746</v>
      </c>
      <c r="CM461" s="18">
        <f t="shared" si="261"/>
        <v>8957239</v>
      </c>
      <c r="CN461" s="18">
        <f t="shared" si="262"/>
        <v>80615151</v>
      </c>
      <c r="CP461" s="18">
        <f t="shared" si="263"/>
        <v>859894944</v>
      </c>
      <c r="CQ461" s="18">
        <f t="shared" si="264"/>
        <v>2</v>
      </c>
      <c r="CR461" s="18">
        <f t="shared" si="265"/>
        <v>859.89</v>
      </c>
      <c r="DH461" s="14">
        <v>456</v>
      </c>
      <c r="DI461" s="14">
        <f t="shared" si="266"/>
        <v>52114843</v>
      </c>
      <c r="DJ461" s="18">
        <f t="shared" si="267"/>
        <v>2</v>
      </c>
      <c r="DK461" s="18">
        <f t="shared" si="268"/>
        <v>52.11</v>
      </c>
    </row>
    <row r="462" spans="44:115" ht="16.5" x14ac:dyDescent="0.2">
      <c r="AR462" s="14">
        <v>457</v>
      </c>
      <c r="AS462" s="14">
        <f t="shared" si="247"/>
        <v>440</v>
      </c>
      <c r="AT462" s="18">
        <f t="shared" si="249"/>
        <v>1501500</v>
      </c>
      <c r="AU462" s="18">
        <f t="shared" si="248"/>
        <v>460</v>
      </c>
      <c r="AV462" s="18">
        <f t="shared" si="250"/>
        <v>1698059.9999999998</v>
      </c>
      <c r="AW462" s="18">
        <f t="shared" si="251"/>
        <v>1668575.9999999998</v>
      </c>
      <c r="AX462" s="18">
        <f t="shared" si="252"/>
        <v>7208248319.999999</v>
      </c>
      <c r="CA462" s="14">
        <v>457</v>
      </c>
      <c r="CB462" s="14">
        <f>节奏规划!J451</f>
        <v>2.0833333333333333E-3</v>
      </c>
      <c r="CC462" s="23">
        <v>1</v>
      </c>
      <c r="CD462" s="18">
        <f>INDEX($AX$6:$AX$1005,MATCH(金币产出!CA462,$AR$6:$AR$1005,1))</f>
        <v>7208248319.999999</v>
      </c>
      <c r="CE462" s="18">
        <f t="shared" si="253"/>
        <v>28832993000</v>
      </c>
      <c r="CF462" s="18">
        <f t="shared" si="254"/>
        <v>21024057</v>
      </c>
      <c r="CG462" s="18">
        <f t="shared" si="255"/>
        <v>12013747</v>
      </c>
      <c r="CH462" s="18">
        <f t="shared" si="256"/>
        <v>15017184</v>
      </c>
      <c r="CI462" s="18">
        <f t="shared" si="257"/>
        <v>6006874</v>
      </c>
      <c r="CJ462" s="18">
        <f t="shared" si="258"/>
        <v>6006874</v>
      </c>
      <c r="CK462" s="18">
        <f t="shared" si="259"/>
        <v>9010310</v>
      </c>
      <c r="CL462" s="18">
        <f t="shared" si="260"/>
        <v>3003437</v>
      </c>
      <c r="CM462" s="18">
        <f t="shared" si="261"/>
        <v>9010310</v>
      </c>
      <c r="CN462" s="18">
        <f t="shared" si="262"/>
        <v>81092793</v>
      </c>
      <c r="CP462" s="18">
        <f t="shared" si="263"/>
        <v>864989760</v>
      </c>
      <c r="CQ462" s="18">
        <f t="shared" si="264"/>
        <v>2</v>
      </c>
      <c r="CR462" s="18">
        <f t="shared" si="265"/>
        <v>864.99</v>
      </c>
      <c r="DH462" s="14">
        <v>457</v>
      </c>
      <c r="DI462" s="14">
        <f t="shared" si="266"/>
        <v>52423623</v>
      </c>
      <c r="DJ462" s="18">
        <f t="shared" si="267"/>
        <v>2</v>
      </c>
      <c r="DK462" s="18">
        <f t="shared" si="268"/>
        <v>52.42</v>
      </c>
    </row>
    <row r="463" spans="44:115" ht="16.5" x14ac:dyDescent="0.2">
      <c r="AR463" s="14">
        <v>458</v>
      </c>
      <c r="AS463" s="14">
        <f t="shared" si="247"/>
        <v>440</v>
      </c>
      <c r="AT463" s="18">
        <f t="shared" si="249"/>
        <v>1501500</v>
      </c>
      <c r="AU463" s="18">
        <f t="shared" si="248"/>
        <v>460</v>
      </c>
      <c r="AV463" s="18">
        <f t="shared" si="250"/>
        <v>1698059.9999999998</v>
      </c>
      <c r="AW463" s="18">
        <f t="shared" si="251"/>
        <v>1678404</v>
      </c>
      <c r="AX463" s="18">
        <f t="shared" si="252"/>
        <v>7250705280</v>
      </c>
      <c r="CA463" s="14">
        <v>458</v>
      </c>
      <c r="CB463" s="14">
        <f>节奏规划!J452</f>
        <v>2.0833333333333333E-3</v>
      </c>
      <c r="CC463" s="23">
        <v>1</v>
      </c>
      <c r="CD463" s="18">
        <f>INDEX($AX$6:$AX$1005,MATCH(金币产出!CA463,$AR$6:$AR$1005,1))</f>
        <v>7250705280</v>
      </c>
      <c r="CE463" s="18">
        <f t="shared" si="253"/>
        <v>29002821000</v>
      </c>
      <c r="CF463" s="18">
        <f t="shared" si="254"/>
        <v>21147890</v>
      </c>
      <c r="CG463" s="18">
        <f t="shared" si="255"/>
        <v>12084509</v>
      </c>
      <c r="CH463" s="18">
        <f t="shared" si="256"/>
        <v>15105636</v>
      </c>
      <c r="CI463" s="18">
        <f t="shared" si="257"/>
        <v>6042254</v>
      </c>
      <c r="CJ463" s="18">
        <f t="shared" si="258"/>
        <v>6042254</v>
      </c>
      <c r="CK463" s="18">
        <f t="shared" si="259"/>
        <v>9063382</v>
      </c>
      <c r="CL463" s="18">
        <f t="shared" si="260"/>
        <v>3021127</v>
      </c>
      <c r="CM463" s="18">
        <f t="shared" si="261"/>
        <v>9063382</v>
      </c>
      <c r="CN463" s="18">
        <f t="shared" si="262"/>
        <v>81570434</v>
      </c>
      <c r="CP463" s="18">
        <f t="shared" si="263"/>
        <v>870084672</v>
      </c>
      <c r="CQ463" s="18">
        <f t="shared" si="264"/>
        <v>2</v>
      </c>
      <c r="CR463" s="18">
        <f t="shared" si="265"/>
        <v>870.08</v>
      </c>
      <c r="DH463" s="14">
        <v>458</v>
      </c>
      <c r="DI463" s="14">
        <f t="shared" si="266"/>
        <v>52732402</v>
      </c>
      <c r="DJ463" s="18">
        <f t="shared" si="267"/>
        <v>2</v>
      </c>
      <c r="DK463" s="18">
        <f t="shared" si="268"/>
        <v>52.73</v>
      </c>
    </row>
    <row r="464" spans="44:115" ht="16.5" x14ac:dyDescent="0.2">
      <c r="AR464" s="14">
        <v>459</v>
      </c>
      <c r="AS464" s="14">
        <f t="shared" si="247"/>
        <v>440</v>
      </c>
      <c r="AT464" s="18">
        <f t="shared" si="249"/>
        <v>1501500</v>
      </c>
      <c r="AU464" s="18">
        <f t="shared" si="248"/>
        <v>460</v>
      </c>
      <c r="AV464" s="18">
        <f t="shared" si="250"/>
        <v>1698059.9999999998</v>
      </c>
      <c r="AW464" s="18">
        <f t="shared" si="251"/>
        <v>1688232</v>
      </c>
      <c r="AX464" s="18">
        <f t="shared" si="252"/>
        <v>7293162240</v>
      </c>
      <c r="CA464" s="14">
        <v>459</v>
      </c>
      <c r="CB464" s="14">
        <f>节奏规划!J453</f>
        <v>2.0833333333333333E-3</v>
      </c>
      <c r="CC464" s="23">
        <v>1</v>
      </c>
      <c r="CD464" s="18">
        <f>INDEX($AX$6:$AX$1005,MATCH(金币产出!CA464,$AR$6:$AR$1005,1))</f>
        <v>7293162240</v>
      </c>
      <c r="CE464" s="18">
        <f t="shared" si="253"/>
        <v>29172648500</v>
      </c>
      <c r="CF464" s="18">
        <f t="shared" si="254"/>
        <v>21271723</v>
      </c>
      <c r="CG464" s="18">
        <f t="shared" si="255"/>
        <v>12155270</v>
      </c>
      <c r="CH464" s="18">
        <f t="shared" si="256"/>
        <v>15194088</v>
      </c>
      <c r="CI464" s="18">
        <f t="shared" si="257"/>
        <v>6077635</v>
      </c>
      <c r="CJ464" s="18">
        <f t="shared" si="258"/>
        <v>6077635</v>
      </c>
      <c r="CK464" s="18">
        <f t="shared" si="259"/>
        <v>9116453</v>
      </c>
      <c r="CL464" s="18">
        <f t="shared" si="260"/>
        <v>3038818</v>
      </c>
      <c r="CM464" s="18">
        <f t="shared" si="261"/>
        <v>9116453</v>
      </c>
      <c r="CN464" s="18">
        <f t="shared" si="262"/>
        <v>82048075</v>
      </c>
      <c r="CP464" s="18">
        <f t="shared" si="263"/>
        <v>875179488</v>
      </c>
      <c r="CQ464" s="18">
        <f t="shared" si="264"/>
        <v>2</v>
      </c>
      <c r="CR464" s="18">
        <f t="shared" si="265"/>
        <v>875.18</v>
      </c>
      <c r="DH464" s="14">
        <v>459</v>
      </c>
      <c r="DI464" s="14">
        <f t="shared" si="266"/>
        <v>53041178</v>
      </c>
      <c r="DJ464" s="18">
        <f t="shared" si="267"/>
        <v>2</v>
      </c>
      <c r="DK464" s="18">
        <f t="shared" si="268"/>
        <v>53.04</v>
      </c>
    </row>
    <row r="465" spans="44:115" ht="16.5" x14ac:dyDescent="0.2">
      <c r="AR465" s="14">
        <v>460</v>
      </c>
      <c r="AS465" s="14">
        <f t="shared" si="247"/>
        <v>460</v>
      </c>
      <c r="AT465" s="18">
        <f t="shared" si="249"/>
        <v>1698059.9999999998</v>
      </c>
      <c r="AU465" s="18">
        <f t="shared" si="248"/>
        <v>480</v>
      </c>
      <c r="AV465" s="18">
        <f t="shared" si="250"/>
        <v>1843799.9999999998</v>
      </c>
      <c r="AW465" s="18">
        <f t="shared" si="251"/>
        <v>1698059.9999999995</v>
      </c>
      <c r="AX465" s="18">
        <f t="shared" si="252"/>
        <v>7335619199.9999981</v>
      </c>
      <c r="CA465" s="14">
        <v>460</v>
      </c>
      <c r="CB465" s="14">
        <f>节奏规划!J454</f>
        <v>2.0833333333333333E-3</v>
      </c>
      <c r="CC465" s="23">
        <v>1</v>
      </c>
      <c r="CD465" s="18">
        <f>INDEX($AX$6:$AX$1005,MATCH(金币产出!CA465,$AR$6:$AR$1005,1))</f>
        <v>7335619199.9999981</v>
      </c>
      <c r="CE465" s="18">
        <f t="shared" si="253"/>
        <v>29342476500</v>
      </c>
      <c r="CF465" s="18">
        <f t="shared" si="254"/>
        <v>21395556</v>
      </c>
      <c r="CG465" s="18">
        <f t="shared" si="255"/>
        <v>12226032</v>
      </c>
      <c r="CH465" s="18">
        <f t="shared" si="256"/>
        <v>15282540</v>
      </c>
      <c r="CI465" s="18">
        <f t="shared" si="257"/>
        <v>6113016</v>
      </c>
      <c r="CJ465" s="18">
        <f t="shared" si="258"/>
        <v>6113016</v>
      </c>
      <c r="CK465" s="18">
        <f t="shared" si="259"/>
        <v>9169524</v>
      </c>
      <c r="CL465" s="18">
        <f t="shared" si="260"/>
        <v>3056508</v>
      </c>
      <c r="CM465" s="18">
        <f t="shared" si="261"/>
        <v>9169524</v>
      </c>
      <c r="CN465" s="18">
        <f t="shared" si="262"/>
        <v>82525716</v>
      </c>
      <c r="CP465" s="18">
        <f t="shared" si="263"/>
        <v>880274304</v>
      </c>
      <c r="CQ465" s="18">
        <f t="shared" si="264"/>
        <v>2</v>
      </c>
      <c r="CR465" s="18">
        <f t="shared" si="265"/>
        <v>880.27</v>
      </c>
      <c r="DH465" s="14">
        <v>460</v>
      </c>
      <c r="DI465" s="14">
        <f t="shared" si="266"/>
        <v>53349957</v>
      </c>
      <c r="DJ465" s="18">
        <f t="shared" si="267"/>
        <v>2</v>
      </c>
      <c r="DK465" s="18">
        <f t="shared" si="268"/>
        <v>53.35</v>
      </c>
    </row>
    <row r="466" spans="44:115" ht="16.5" x14ac:dyDescent="0.2">
      <c r="AR466" s="14">
        <v>461</v>
      </c>
      <c r="AS466" s="14">
        <f t="shared" si="247"/>
        <v>460</v>
      </c>
      <c r="AT466" s="18">
        <f t="shared" si="249"/>
        <v>1698059.9999999998</v>
      </c>
      <c r="AU466" s="18">
        <f t="shared" si="248"/>
        <v>480</v>
      </c>
      <c r="AV466" s="18">
        <f t="shared" si="250"/>
        <v>1843799.9999999998</v>
      </c>
      <c r="AW466" s="18">
        <f t="shared" si="251"/>
        <v>1705346.9999999995</v>
      </c>
      <c r="AX466" s="18">
        <f t="shared" si="252"/>
        <v>7367099039.9999981</v>
      </c>
      <c r="CA466" s="14">
        <v>461</v>
      </c>
      <c r="CB466" s="14">
        <f>节奏规划!J455</f>
        <v>2.0833333333333333E-3</v>
      </c>
      <c r="CC466" s="23">
        <v>1</v>
      </c>
      <c r="CD466" s="18">
        <f>INDEX($AX$6:$AX$1005,MATCH(金币产出!CA466,$AR$6:$AR$1005,1))</f>
        <v>7367099039.9999981</v>
      </c>
      <c r="CE466" s="18">
        <f t="shared" si="253"/>
        <v>29468396000</v>
      </c>
      <c r="CF466" s="18">
        <f t="shared" si="254"/>
        <v>21487372</v>
      </c>
      <c r="CG466" s="18">
        <f t="shared" si="255"/>
        <v>12278498</v>
      </c>
      <c r="CH466" s="18">
        <f t="shared" si="256"/>
        <v>15348123</v>
      </c>
      <c r="CI466" s="18">
        <f t="shared" si="257"/>
        <v>6139249</v>
      </c>
      <c r="CJ466" s="18">
        <f t="shared" si="258"/>
        <v>6139249</v>
      </c>
      <c r="CK466" s="18">
        <f t="shared" si="259"/>
        <v>9208874</v>
      </c>
      <c r="CL466" s="18">
        <f t="shared" si="260"/>
        <v>3069625</v>
      </c>
      <c r="CM466" s="18">
        <f t="shared" si="261"/>
        <v>9208874</v>
      </c>
      <c r="CN466" s="18">
        <f t="shared" si="262"/>
        <v>82879864</v>
      </c>
      <c r="CP466" s="18">
        <f t="shared" si="263"/>
        <v>884051904</v>
      </c>
      <c r="CQ466" s="18">
        <f t="shared" si="264"/>
        <v>2</v>
      </c>
      <c r="CR466" s="18">
        <f t="shared" si="265"/>
        <v>884.05</v>
      </c>
      <c r="DH466" s="14">
        <v>461</v>
      </c>
      <c r="DI466" s="14">
        <f t="shared" si="266"/>
        <v>53578900</v>
      </c>
      <c r="DJ466" s="18">
        <f t="shared" si="267"/>
        <v>2</v>
      </c>
      <c r="DK466" s="18">
        <f t="shared" si="268"/>
        <v>53.58</v>
      </c>
    </row>
    <row r="467" spans="44:115" ht="16.5" x14ac:dyDescent="0.2">
      <c r="AR467" s="14">
        <v>462</v>
      </c>
      <c r="AS467" s="14">
        <f t="shared" si="247"/>
        <v>460</v>
      </c>
      <c r="AT467" s="18">
        <f t="shared" si="249"/>
        <v>1698059.9999999998</v>
      </c>
      <c r="AU467" s="18">
        <f t="shared" si="248"/>
        <v>480</v>
      </c>
      <c r="AV467" s="18">
        <f t="shared" si="250"/>
        <v>1843799.9999999998</v>
      </c>
      <c r="AW467" s="18">
        <f t="shared" si="251"/>
        <v>1712633.9999999995</v>
      </c>
      <c r="AX467" s="18">
        <f t="shared" si="252"/>
        <v>7398578879.9999981</v>
      </c>
      <c r="CA467" s="14">
        <v>462</v>
      </c>
      <c r="CB467" s="14">
        <f>节奏规划!J456</f>
        <v>2.0833333333333333E-3</v>
      </c>
      <c r="CC467" s="23">
        <v>1</v>
      </c>
      <c r="CD467" s="18">
        <f>INDEX($AX$6:$AX$1005,MATCH(金币产出!CA467,$AR$6:$AR$1005,1))</f>
        <v>7398578879.9999981</v>
      </c>
      <c r="CE467" s="18">
        <f t="shared" si="253"/>
        <v>29594315500</v>
      </c>
      <c r="CF467" s="18">
        <f t="shared" si="254"/>
        <v>21579188</v>
      </c>
      <c r="CG467" s="18">
        <f t="shared" si="255"/>
        <v>12330965</v>
      </c>
      <c r="CH467" s="18">
        <f t="shared" si="256"/>
        <v>15413706</v>
      </c>
      <c r="CI467" s="18">
        <f t="shared" si="257"/>
        <v>6165482</v>
      </c>
      <c r="CJ467" s="18">
        <f t="shared" si="258"/>
        <v>6165482</v>
      </c>
      <c r="CK467" s="18">
        <f t="shared" si="259"/>
        <v>9248224</v>
      </c>
      <c r="CL467" s="18">
        <f t="shared" si="260"/>
        <v>3082741</v>
      </c>
      <c r="CM467" s="18">
        <f t="shared" si="261"/>
        <v>9248224</v>
      </c>
      <c r="CN467" s="18">
        <f t="shared" si="262"/>
        <v>83234012</v>
      </c>
      <c r="CP467" s="18">
        <f t="shared" si="263"/>
        <v>887829504</v>
      </c>
      <c r="CQ467" s="18">
        <f t="shared" si="264"/>
        <v>2</v>
      </c>
      <c r="CR467" s="18">
        <f t="shared" si="265"/>
        <v>887.83</v>
      </c>
      <c r="DH467" s="14">
        <v>462</v>
      </c>
      <c r="DI467" s="14">
        <f t="shared" si="266"/>
        <v>53807847</v>
      </c>
      <c r="DJ467" s="18">
        <f t="shared" si="267"/>
        <v>2</v>
      </c>
      <c r="DK467" s="18">
        <f t="shared" si="268"/>
        <v>53.81</v>
      </c>
    </row>
    <row r="468" spans="44:115" ht="16.5" x14ac:dyDescent="0.2">
      <c r="AR468" s="14">
        <v>463</v>
      </c>
      <c r="AS468" s="14">
        <f t="shared" si="247"/>
        <v>460</v>
      </c>
      <c r="AT468" s="18">
        <f t="shared" si="249"/>
        <v>1698059.9999999998</v>
      </c>
      <c r="AU468" s="18">
        <f t="shared" si="248"/>
        <v>480</v>
      </c>
      <c r="AV468" s="18">
        <f t="shared" si="250"/>
        <v>1843799.9999999998</v>
      </c>
      <c r="AW468" s="18">
        <f t="shared" si="251"/>
        <v>1719920.9999999995</v>
      </c>
      <c r="AX468" s="18">
        <f t="shared" si="252"/>
        <v>7430058719.9999981</v>
      </c>
      <c r="CA468" s="14">
        <v>463</v>
      </c>
      <c r="CB468" s="14">
        <f>节奏规划!J457</f>
        <v>2.0833333333333333E-3</v>
      </c>
      <c r="CC468" s="23">
        <v>1</v>
      </c>
      <c r="CD468" s="18">
        <f>INDEX($AX$6:$AX$1005,MATCH(金币产出!CA468,$AR$6:$AR$1005,1))</f>
        <v>7430058719.9999981</v>
      </c>
      <c r="CE468" s="18">
        <f t="shared" si="253"/>
        <v>29720234500</v>
      </c>
      <c r="CF468" s="18">
        <f t="shared" si="254"/>
        <v>21671004</v>
      </c>
      <c r="CG468" s="18">
        <f t="shared" si="255"/>
        <v>12383431</v>
      </c>
      <c r="CH468" s="18">
        <f t="shared" si="256"/>
        <v>15479289</v>
      </c>
      <c r="CI468" s="18">
        <f t="shared" si="257"/>
        <v>6191716</v>
      </c>
      <c r="CJ468" s="18">
        <f t="shared" si="258"/>
        <v>6191716</v>
      </c>
      <c r="CK468" s="18">
        <f t="shared" si="259"/>
        <v>9287573</v>
      </c>
      <c r="CL468" s="18">
        <f t="shared" si="260"/>
        <v>3095858</v>
      </c>
      <c r="CM468" s="18">
        <f t="shared" si="261"/>
        <v>9287573</v>
      </c>
      <c r="CN468" s="18">
        <f t="shared" si="262"/>
        <v>83588160</v>
      </c>
      <c r="CP468" s="18">
        <f t="shared" si="263"/>
        <v>891607008</v>
      </c>
      <c r="CQ468" s="18">
        <f t="shared" si="264"/>
        <v>2</v>
      </c>
      <c r="CR468" s="18">
        <f t="shared" si="265"/>
        <v>891.61</v>
      </c>
      <c r="DH468" s="14">
        <v>463</v>
      </c>
      <c r="DI468" s="14">
        <f t="shared" si="266"/>
        <v>54036789</v>
      </c>
      <c r="DJ468" s="18">
        <f t="shared" si="267"/>
        <v>2</v>
      </c>
      <c r="DK468" s="18">
        <f t="shared" si="268"/>
        <v>54.04</v>
      </c>
    </row>
    <row r="469" spans="44:115" ht="16.5" x14ac:dyDescent="0.2">
      <c r="AR469" s="14">
        <v>464</v>
      </c>
      <c r="AS469" s="14">
        <f t="shared" si="247"/>
        <v>460</v>
      </c>
      <c r="AT469" s="18">
        <f t="shared" si="249"/>
        <v>1698059.9999999998</v>
      </c>
      <c r="AU469" s="18">
        <f t="shared" si="248"/>
        <v>480</v>
      </c>
      <c r="AV469" s="18">
        <f t="shared" si="250"/>
        <v>1843799.9999999998</v>
      </c>
      <c r="AW469" s="18">
        <f t="shared" si="251"/>
        <v>1727207.9999999995</v>
      </c>
      <c r="AX469" s="18">
        <f t="shared" si="252"/>
        <v>7461538559.9999981</v>
      </c>
      <c r="CA469" s="14">
        <v>464</v>
      </c>
      <c r="CB469" s="14">
        <f>节奏规划!J458</f>
        <v>2.0833333333333333E-3</v>
      </c>
      <c r="CC469" s="23">
        <v>1</v>
      </c>
      <c r="CD469" s="18">
        <f>INDEX($AX$6:$AX$1005,MATCH(金币产出!CA469,$AR$6:$AR$1005,1))</f>
        <v>7461538559.9999981</v>
      </c>
      <c r="CE469" s="18">
        <f t="shared" si="253"/>
        <v>29846154000</v>
      </c>
      <c r="CF469" s="18">
        <f t="shared" si="254"/>
        <v>21762821</v>
      </c>
      <c r="CG469" s="18">
        <f t="shared" si="255"/>
        <v>12435898</v>
      </c>
      <c r="CH469" s="18">
        <f t="shared" si="256"/>
        <v>15544872</v>
      </c>
      <c r="CI469" s="18">
        <f t="shared" si="257"/>
        <v>6217949</v>
      </c>
      <c r="CJ469" s="18">
        <f t="shared" si="258"/>
        <v>6217949</v>
      </c>
      <c r="CK469" s="18">
        <f t="shared" si="259"/>
        <v>9326923</v>
      </c>
      <c r="CL469" s="18">
        <f t="shared" si="260"/>
        <v>3108974</v>
      </c>
      <c r="CM469" s="18">
        <f t="shared" si="261"/>
        <v>9326923</v>
      </c>
      <c r="CN469" s="18">
        <f t="shared" si="262"/>
        <v>83942309</v>
      </c>
      <c r="CP469" s="18">
        <f t="shared" si="263"/>
        <v>895384608</v>
      </c>
      <c r="CQ469" s="18">
        <f t="shared" si="264"/>
        <v>2</v>
      </c>
      <c r="CR469" s="18">
        <f t="shared" si="265"/>
        <v>895.38</v>
      </c>
      <c r="DH469" s="14">
        <v>464</v>
      </c>
      <c r="DI469" s="14">
        <f t="shared" si="266"/>
        <v>54265736</v>
      </c>
      <c r="DJ469" s="18">
        <f t="shared" si="267"/>
        <v>2</v>
      </c>
      <c r="DK469" s="18">
        <f t="shared" si="268"/>
        <v>54.27</v>
      </c>
    </row>
    <row r="470" spans="44:115" ht="16.5" x14ac:dyDescent="0.2">
      <c r="AR470" s="14">
        <v>465</v>
      </c>
      <c r="AS470" s="14">
        <f t="shared" si="247"/>
        <v>460</v>
      </c>
      <c r="AT470" s="18">
        <f t="shared" si="249"/>
        <v>1698059.9999999998</v>
      </c>
      <c r="AU470" s="18">
        <f t="shared" si="248"/>
        <v>480</v>
      </c>
      <c r="AV470" s="18">
        <f t="shared" si="250"/>
        <v>1843799.9999999998</v>
      </c>
      <c r="AW470" s="18">
        <f t="shared" si="251"/>
        <v>1734494.9999999995</v>
      </c>
      <c r="AX470" s="18">
        <f t="shared" si="252"/>
        <v>7493018399.9999981</v>
      </c>
      <c r="CA470" s="14">
        <v>465</v>
      </c>
      <c r="CB470" s="14">
        <f>节奏规划!J459</f>
        <v>2.0833333333333333E-3</v>
      </c>
      <c r="CC470" s="23">
        <v>1</v>
      </c>
      <c r="CD470" s="18">
        <f>INDEX($AX$6:$AX$1005,MATCH(金币产出!CA470,$AR$6:$AR$1005,1))</f>
        <v>7493018399.9999981</v>
      </c>
      <c r="CE470" s="18">
        <f t="shared" si="253"/>
        <v>29972073500</v>
      </c>
      <c r="CF470" s="18">
        <f t="shared" si="254"/>
        <v>21854637</v>
      </c>
      <c r="CG470" s="18">
        <f t="shared" si="255"/>
        <v>12488364</v>
      </c>
      <c r="CH470" s="18">
        <f t="shared" si="256"/>
        <v>15610455</v>
      </c>
      <c r="CI470" s="18">
        <f t="shared" si="257"/>
        <v>6244182</v>
      </c>
      <c r="CJ470" s="18">
        <f t="shared" si="258"/>
        <v>6244182</v>
      </c>
      <c r="CK470" s="18">
        <f t="shared" si="259"/>
        <v>9366273</v>
      </c>
      <c r="CL470" s="18">
        <f t="shared" si="260"/>
        <v>3122091</v>
      </c>
      <c r="CM470" s="18">
        <f t="shared" si="261"/>
        <v>9366273</v>
      </c>
      <c r="CN470" s="18">
        <f t="shared" si="262"/>
        <v>84296457</v>
      </c>
      <c r="CP470" s="18">
        <f t="shared" si="263"/>
        <v>899162208</v>
      </c>
      <c r="CQ470" s="18">
        <f t="shared" si="264"/>
        <v>2</v>
      </c>
      <c r="CR470" s="18">
        <f t="shared" si="265"/>
        <v>899.16</v>
      </c>
      <c r="DH470" s="14">
        <v>465</v>
      </c>
      <c r="DI470" s="14">
        <f t="shared" si="266"/>
        <v>54494679</v>
      </c>
      <c r="DJ470" s="18">
        <f t="shared" si="267"/>
        <v>2</v>
      </c>
      <c r="DK470" s="18">
        <f t="shared" si="268"/>
        <v>54.49</v>
      </c>
    </row>
    <row r="471" spans="44:115" ht="16.5" x14ac:dyDescent="0.2">
      <c r="AR471" s="14">
        <v>466</v>
      </c>
      <c r="AS471" s="14">
        <f t="shared" si="247"/>
        <v>460</v>
      </c>
      <c r="AT471" s="18">
        <f t="shared" si="249"/>
        <v>1698059.9999999998</v>
      </c>
      <c r="AU471" s="18">
        <f t="shared" si="248"/>
        <v>480</v>
      </c>
      <c r="AV471" s="18">
        <f t="shared" si="250"/>
        <v>1843799.9999999998</v>
      </c>
      <c r="AW471" s="18">
        <f t="shared" si="251"/>
        <v>1741781.9999999995</v>
      </c>
      <c r="AX471" s="18">
        <f t="shared" si="252"/>
        <v>7524498239.9999981</v>
      </c>
      <c r="CA471" s="14">
        <v>466</v>
      </c>
      <c r="CB471" s="14">
        <f>节奏规划!J460</f>
        <v>2.0833333333333333E-3</v>
      </c>
      <c r="CC471" s="23">
        <v>1</v>
      </c>
      <c r="CD471" s="18">
        <f>INDEX($AX$6:$AX$1005,MATCH(金币产出!CA471,$AR$6:$AR$1005,1))</f>
        <v>7524498239.9999981</v>
      </c>
      <c r="CE471" s="18">
        <f t="shared" si="253"/>
        <v>30097992500</v>
      </c>
      <c r="CF471" s="18">
        <f t="shared" si="254"/>
        <v>21946453</v>
      </c>
      <c r="CG471" s="18">
        <f t="shared" si="255"/>
        <v>12540830</v>
      </c>
      <c r="CH471" s="18">
        <f t="shared" si="256"/>
        <v>15676038</v>
      </c>
      <c r="CI471" s="18">
        <f t="shared" si="257"/>
        <v>6270415</v>
      </c>
      <c r="CJ471" s="18">
        <f t="shared" si="258"/>
        <v>6270415</v>
      </c>
      <c r="CK471" s="18">
        <f t="shared" si="259"/>
        <v>9405623</v>
      </c>
      <c r="CL471" s="18">
        <f t="shared" si="260"/>
        <v>3135208</v>
      </c>
      <c r="CM471" s="18">
        <f t="shared" si="261"/>
        <v>9405623</v>
      </c>
      <c r="CN471" s="18">
        <f t="shared" si="262"/>
        <v>84650605</v>
      </c>
      <c r="CP471" s="18">
        <f t="shared" si="263"/>
        <v>902939808</v>
      </c>
      <c r="CQ471" s="18">
        <f t="shared" si="264"/>
        <v>2</v>
      </c>
      <c r="CR471" s="18">
        <f t="shared" si="265"/>
        <v>902.94</v>
      </c>
      <c r="DH471" s="14">
        <v>466</v>
      </c>
      <c r="DI471" s="14">
        <f t="shared" si="266"/>
        <v>54723621</v>
      </c>
      <c r="DJ471" s="18">
        <f t="shared" si="267"/>
        <v>2</v>
      </c>
      <c r="DK471" s="18">
        <f t="shared" si="268"/>
        <v>54.72</v>
      </c>
    </row>
    <row r="472" spans="44:115" ht="16.5" x14ac:dyDescent="0.2">
      <c r="AR472" s="14">
        <v>467</v>
      </c>
      <c r="AS472" s="14">
        <f t="shared" si="247"/>
        <v>460</v>
      </c>
      <c r="AT472" s="18">
        <f t="shared" si="249"/>
        <v>1698059.9999999998</v>
      </c>
      <c r="AU472" s="18">
        <f t="shared" si="248"/>
        <v>480</v>
      </c>
      <c r="AV472" s="18">
        <f t="shared" si="250"/>
        <v>1843799.9999999998</v>
      </c>
      <c r="AW472" s="18">
        <f t="shared" si="251"/>
        <v>1749068.9999999995</v>
      </c>
      <c r="AX472" s="18">
        <f t="shared" si="252"/>
        <v>7555978079.9999981</v>
      </c>
      <c r="CA472" s="14">
        <v>467</v>
      </c>
      <c r="CB472" s="14">
        <f>节奏规划!J461</f>
        <v>2.0833333333333333E-3</v>
      </c>
      <c r="CC472" s="23">
        <v>1</v>
      </c>
      <c r="CD472" s="18">
        <f>INDEX($AX$6:$AX$1005,MATCH(金币产出!CA472,$AR$6:$AR$1005,1))</f>
        <v>7555978079.9999981</v>
      </c>
      <c r="CE472" s="18">
        <f t="shared" si="253"/>
        <v>30223912000</v>
      </c>
      <c r="CF472" s="18">
        <f t="shared" si="254"/>
        <v>22038269</v>
      </c>
      <c r="CG472" s="18">
        <f t="shared" si="255"/>
        <v>12593297</v>
      </c>
      <c r="CH472" s="18">
        <f t="shared" si="256"/>
        <v>15741621</v>
      </c>
      <c r="CI472" s="18">
        <f t="shared" si="257"/>
        <v>6296648</v>
      </c>
      <c r="CJ472" s="18">
        <f t="shared" si="258"/>
        <v>6296648</v>
      </c>
      <c r="CK472" s="18">
        <f t="shared" si="259"/>
        <v>9444973</v>
      </c>
      <c r="CL472" s="18">
        <f t="shared" si="260"/>
        <v>3148324</v>
      </c>
      <c r="CM472" s="18">
        <f t="shared" si="261"/>
        <v>9444973</v>
      </c>
      <c r="CN472" s="18">
        <f t="shared" si="262"/>
        <v>85004753</v>
      </c>
      <c r="CP472" s="18">
        <f t="shared" si="263"/>
        <v>906717408</v>
      </c>
      <c r="CQ472" s="18">
        <f t="shared" si="264"/>
        <v>2</v>
      </c>
      <c r="CR472" s="18">
        <f t="shared" si="265"/>
        <v>906.72</v>
      </c>
      <c r="DH472" s="14">
        <v>467</v>
      </c>
      <c r="DI472" s="14">
        <f t="shared" si="266"/>
        <v>54952568</v>
      </c>
      <c r="DJ472" s="18">
        <f t="shared" si="267"/>
        <v>2</v>
      </c>
      <c r="DK472" s="18">
        <f t="shared" si="268"/>
        <v>54.95</v>
      </c>
    </row>
    <row r="473" spans="44:115" ht="16.5" x14ac:dyDescent="0.2">
      <c r="AR473" s="14">
        <v>468</v>
      </c>
      <c r="AS473" s="14">
        <f t="shared" si="247"/>
        <v>460</v>
      </c>
      <c r="AT473" s="18">
        <f t="shared" si="249"/>
        <v>1698059.9999999998</v>
      </c>
      <c r="AU473" s="18">
        <f t="shared" si="248"/>
        <v>480</v>
      </c>
      <c r="AV473" s="18">
        <f t="shared" si="250"/>
        <v>1843799.9999999998</v>
      </c>
      <c r="AW473" s="18">
        <f t="shared" si="251"/>
        <v>1756355.9999999995</v>
      </c>
      <c r="AX473" s="18">
        <f t="shared" si="252"/>
        <v>7587457919.9999981</v>
      </c>
      <c r="CA473" s="14">
        <v>468</v>
      </c>
      <c r="CB473" s="14">
        <f>节奏规划!J462</f>
        <v>2.0833333333333333E-3</v>
      </c>
      <c r="CC473" s="23">
        <v>1</v>
      </c>
      <c r="CD473" s="18">
        <f>INDEX($AX$6:$AX$1005,MATCH(金币产出!CA473,$AR$6:$AR$1005,1))</f>
        <v>7587457919.9999981</v>
      </c>
      <c r="CE473" s="18">
        <f t="shared" si="253"/>
        <v>30349831500</v>
      </c>
      <c r="CF473" s="18">
        <f t="shared" si="254"/>
        <v>22130085</v>
      </c>
      <c r="CG473" s="18">
        <f t="shared" si="255"/>
        <v>12645763</v>
      </c>
      <c r="CH473" s="18">
        <f t="shared" si="256"/>
        <v>15807204</v>
      </c>
      <c r="CI473" s="18">
        <f t="shared" si="257"/>
        <v>6322882</v>
      </c>
      <c r="CJ473" s="18">
        <f t="shared" si="258"/>
        <v>6322882</v>
      </c>
      <c r="CK473" s="18">
        <f t="shared" si="259"/>
        <v>9484322</v>
      </c>
      <c r="CL473" s="18">
        <f t="shared" si="260"/>
        <v>3161441</v>
      </c>
      <c r="CM473" s="18">
        <f t="shared" si="261"/>
        <v>9484322</v>
      </c>
      <c r="CN473" s="18">
        <f t="shared" si="262"/>
        <v>85358901</v>
      </c>
      <c r="CP473" s="18">
        <f t="shared" si="263"/>
        <v>910494912</v>
      </c>
      <c r="CQ473" s="18">
        <f t="shared" si="264"/>
        <v>2</v>
      </c>
      <c r="CR473" s="18">
        <f t="shared" si="265"/>
        <v>910.49</v>
      </c>
      <c r="DH473" s="14">
        <v>468</v>
      </c>
      <c r="DI473" s="14">
        <f t="shared" si="266"/>
        <v>55181511</v>
      </c>
      <c r="DJ473" s="18">
        <f t="shared" si="267"/>
        <v>2</v>
      </c>
      <c r="DK473" s="18">
        <f t="shared" si="268"/>
        <v>55.18</v>
      </c>
    </row>
    <row r="474" spans="44:115" ht="16.5" x14ac:dyDescent="0.2">
      <c r="AR474" s="14">
        <v>469</v>
      </c>
      <c r="AS474" s="14">
        <f t="shared" si="247"/>
        <v>460</v>
      </c>
      <c r="AT474" s="18">
        <f t="shared" si="249"/>
        <v>1698059.9999999998</v>
      </c>
      <c r="AU474" s="18">
        <f t="shared" si="248"/>
        <v>480</v>
      </c>
      <c r="AV474" s="18">
        <f t="shared" si="250"/>
        <v>1843799.9999999998</v>
      </c>
      <c r="AW474" s="18">
        <f t="shared" si="251"/>
        <v>1763642.9999999995</v>
      </c>
      <c r="AX474" s="18">
        <f t="shared" si="252"/>
        <v>7618937759.9999981</v>
      </c>
      <c r="CA474" s="14">
        <v>469</v>
      </c>
      <c r="CB474" s="14">
        <f>节奏规划!J463</f>
        <v>2.0833333333333333E-3</v>
      </c>
      <c r="CC474" s="23">
        <v>1</v>
      </c>
      <c r="CD474" s="18">
        <f>INDEX($AX$6:$AX$1005,MATCH(金币产出!CA474,$AR$6:$AR$1005,1))</f>
        <v>7618937759.9999981</v>
      </c>
      <c r="CE474" s="18">
        <f t="shared" si="253"/>
        <v>30475751000</v>
      </c>
      <c r="CF474" s="18">
        <f t="shared" si="254"/>
        <v>22221902</v>
      </c>
      <c r="CG474" s="18">
        <f t="shared" si="255"/>
        <v>12698230</v>
      </c>
      <c r="CH474" s="18">
        <f t="shared" si="256"/>
        <v>15872787</v>
      </c>
      <c r="CI474" s="18">
        <f t="shared" si="257"/>
        <v>6349115</v>
      </c>
      <c r="CJ474" s="18">
        <f t="shared" si="258"/>
        <v>6349115</v>
      </c>
      <c r="CK474" s="18">
        <f t="shared" si="259"/>
        <v>9523672</v>
      </c>
      <c r="CL474" s="18">
        <f t="shared" si="260"/>
        <v>3174557</v>
      </c>
      <c r="CM474" s="18">
        <f t="shared" si="261"/>
        <v>9523672</v>
      </c>
      <c r="CN474" s="18">
        <f t="shared" si="262"/>
        <v>85713050</v>
      </c>
      <c r="CP474" s="18">
        <f t="shared" si="263"/>
        <v>914272512</v>
      </c>
      <c r="CQ474" s="18">
        <f t="shared" si="264"/>
        <v>2</v>
      </c>
      <c r="CR474" s="18">
        <f t="shared" si="265"/>
        <v>914.27</v>
      </c>
      <c r="DH474" s="14">
        <v>469</v>
      </c>
      <c r="DI474" s="14">
        <f t="shared" si="266"/>
        <v>55410458</v>
      </c>
      <c r="DJ474" s="18">
        <f t="shared" si="267"/>
        <v>2</v>
      </c>
      <c r="DK474" s="18">
        <f t="shared" si="268"/>
        <v>55.41</v>
      </c>
    </row>
    <row r="475" spans="44:115" ht="16.5" x14ac:dyDescent="0.2">
      <c r="AR475" s="14">
        <v>470</v>
      </c>
      <c r="AS475" s="14">
        <f t="shared" si="247"/>
        <v>460</v>
      </c>
      <c r="AT475" s="18">
        <f t="shared" si="249"/>
        <v>1698059.9999999998</v>
      </c>
      <c r="AU475" s="18">
        <f t="shared" si="248"/>
        <v>480</v>
      </c>
      <c r="AV475" s="18">
        <f t="shared" si="250"/>
        <v>1843799.9999999998</v>
      </c>
      <c r="AW475" s="18">
        <f t="shared" si="251"/>
        <v>1770929.9999999995</v>
      </c>
      <c r="AX475" s="18">
        <f t="shared" si="252"/>
        <v>7650417599.9999981</v>
      </c>
      <c r="CA475" s="14">
        <v>470</v>
      </c>
      <c r="CB475" s="14">
        <f>节奏规划!J464</f>
        <v>2.0833333333333333E-3</v>
      </c>
      <c r="CC475" s="23">
        <v>1</v>
      </c>
      <c r="CD475" s="18">
        <f>INDEX($AX$6:$AX$1005,MATCH(金币产出!CA475,$AR$6:$AR$1005,1))</f>
        <v>7650417599.9999981</v>
      </c>
      <c r="CE475" s="18">
        <f t="shared" si="253"/>
        <v>30601670000</v>
      </c>
      <c r="CF475" s="18">
        <f t="shared" si="254"/>
        <v>22313718</v>
      </c>
      <c r="CG475" s="18">
        <f t="shared" si="255"/>
        <v>12750696</v>
      </c>
      <c r="CH475" s="18">
        <f t="shared" si="256"/>
        <v>15938370</v>
      </c>
      <c r="CI475" s="18">
        <f t="shared" si="257"/>
        <v>6375348</v>
      </c>
      <c r="CJ475" s="18">
        <f t="shared" si="258"/>
        <v>6375348</v>
      </c>
      <c r="CK475" s="18">
        <f t="shared" si="259"/>
        <v>9563022</v>
      </c>
      <c r="CL475" s="18">
        <f t="shared" si="260"/>
        <v>3187674</v>
      </c>
      <c r="CM475" s="18">
        <f t="shared" si="261"/>
        <v>9563022</v>
      </c>
      <c r="CN475" s="18">
        <f t="shared" si="262"/>
        <v>86067198</v>
      </c>
      <c r="CP475" s="18">
        <f t="shared" si="263"/>
        <v>918050112</v>
      </c>
      <c r="CQ475" s="18">
        <f t="shared" si="264"/>
        <v>2</v>
      </c>
      <c r="CR475" s="18">
        <f t="shared" si="265"/>
        <v>918.05</v>
      </c>
      <c r="DH475" s="14">
        <v>470</v>
      </c>
      <c r="DI475" s="14">
        <f t="shared" si="266"/>
        <v>55639400</v>
      </c>
      <c r="DJ475" s="18">
        <f t="shared" si="267"/>
        <v>2</v>
      </c>
      <c r="DK475" s="18">
        <f t="shared" si="268"/>
        <v>55.64</v>
      </c>
    </row>
    <row r="476" spans="44:115" ht="16.5" x14ac:dyDescent="0.2">
      <c r="AR476" s="14">
        <v>471</v>
      </c>
      <c r="AS476" s="14">
        <f t="shared" si="247"/>
        <v>460</v>
      </c>
      <c r="AT476" s="18">
        <f t="shared" si="249"/>
        <v>1698059.9999999998</v>
      </c>
      <c r="AU476" s="18">
        <f t="shared" si="248"/>
        <v>480</v>
      </c>
      <c r="AV476" s="18">
        <f t="shared" si="250"/>
        <v>1843799.9999999998</v>
      </c>
      <c r="AW476" s="18">
        <f t="shared" si="251"/>
        <v>1778216.9999999995</v>
      </c>
      <c r="AX476" s="18">
        <f t="shared" si="252"/>
        <v>7681897439.9999981</v>
      </c>
      <c r="CA476" s="14">
        <v>471</v>
      </c>
      <c r="CB476" s="14">
        <f>节奏规划!J465</f>
        <v>2.0833333333333333E-3</v>
      </c>
      <c r="CC476" s="23">
        <v>1</v>
      </c>
      <c r="CD476" s="18">
        <f>INDEX($AX$6:$AX$1005,MATCH(金币产出!CA476,$AR$6:$AR$1005,1))</f>
        <v>7681897439.9999981</v>
      </c>
      <c r="CE476" s="18">
        <f t="shared" si="253"/>
        <v>30727589500</v>
      </c>
      <c r="CF476" s="18">
        <f t="shared" si="254"/>
        <v>22405534</v>
      </c>
      <c r="CG476" s="18">
        <f t="shared" si="255"/>
        <v>12803162</v>
      </c>
      <c r="CH476" s="18">
        <f t="shared" si="256"/>
        <v>16003953</v>
      </c>
      <c r="CI476" s="18">
        <f t="shared" si="257"/>
        <v>6401581</v>
      </c>
      <c r="CJ476" s="18">
        <f t="shared" si="258"/>
        <v>6401581</v>
      </c>
      <c r="CK476" s="18">
        <f t="shared" si="259"/>
        <v>9602372</v>
      </c>
      <c r="CL476" s="18">
        <f t="shared" si="260"/>
        <v>3200791</v>
      </c>
      <c r="CM476" s="18">
        <f t="shared" si="261"/>
        <v>9602372</v>
      </c>
      <c r="CN476" s="18">
        <f t="shared" si="262"/>
        <v>86421346</v>
      </c>
      <c r="CP476" s="18">
        <f t="shared" si="263"/>
        <v>921827712</v>
      </c>
      <c r="CQ476" s="18">
        <f t="shared" si="264"/>
        <v>2</v>
      </c>
      <c r="CR476" s="18">
        <f t="shared" si="265"/>
        <v>921.83</v>
      </c>
      <c r="DH476" s="14">
        <v>471</v>
      </c>
      <c r="DI476" s="14">
        <f t="shared" si="266"/>
        <v>55868343</v>
      </c>
      <c r="DJ476" s="18">
        <f t="shared" si="267"/>
        <v>2</v>
      </c>
      <c r="DK476" s="18">
        <f t="shared" si="268"/>
        <v>55.87</v>
      </c>
    </row>
    <row r="477" spans="44:115" ht="16.5" x14ac:dyDescent="0.2">
      <c r="AR477" s="14">
        <v>472</v>
      </c>
      <c r="AS477" s="14">
        <f t="shared" si="247"/>
        <v>460</v>
      </c>
      <c r="AT477" s="18">
        <f t="shared" si="249"/>
        <v>1698059.9999999998</v>
      </c>
      <c r="AU477" s="18">
        <f t="shared" si="248"/>
        <v>480</v>
      </c>
      <c r="AV477" s="18">
        <f t="shared" si="250"/>
        <v>1843799.9999999998</v>
      </c>
      <c r="AW477" s="18">
        <f t="shared" si="251"/>
        <v>1785503.9999999995</v>
      </c>
      <c r="AX477" s="18">
        <f t="shared" si="252"/>
        <v>7713377279.9999981</v>
      </c>
      <c r="CA477" s="14">
        <v>472</v>
      </c>
      <c r="CB477" s="14">
        <f>节奏规划!J466</f>
        <v>2.0833333333333333E-3</v>
      </c>
      <c r="CC477" s="23">
        <v>1</v>
      </c>
      <c r="CD477" s="18">
        <f>INDEX($AX$6:$AX$1005,MATCH(金币产出!CA477,$AR$6:$AR$1005,1))</f>
        <v>7713377279.9999981</v>
      </c>
      <c r="CE477" s="18">
        <f t="shared" si="253"/>
        <v>30853509000</v>
      </c>
      <c r="CF477" s="18">
        <f t="shared" si="254"/>
        <v>22497350</v>
      </c>
      <c r="CG477" s="18">
        <f t="shared" si="255"/>
        <v>12855629</v>
      </c>
      <c r="CH477" s="18">
        <f t="shared" si="256"/>
        <v>16069536</v>
      </c>
      <c r="CI477" s="18">
        <f t="shared" si="257"/>
        <v>6427814</v>
      </c>
      <c r="CJ477" s="18">
        <f t="shared" si="258"/>
        <v>6427814</v>
      </c>
      <c r="CK477" s="18">
        <f t="shared" si="259"/>
        <v>9641722</v>
      </c>
      <c r="CL477" s="18">
        <f t="shared" si="260"/>
        <v>3213907</v>
      </c>
      <c r="CM477" s="18">
        <f t="shared" si="261"/>
        <v>9641722</v>
      </c>
      <c r="CN477" s="18">
        <f t="shared" si="262"/>
        <v>86775494</v>
      </c>
      <c r="CP477" s="18">
        <f t="shared" si="263"/>
        <v>925605312</v>
      </c>
      <c r="CQ477" s="18">
        <f t="shared" si="264"/>
        <v>2</v>
      </c>
      <c r="CR477" s="18">
        <f t="shared" si="265"/>
        <v>925.61</v>
      </c>
      <c r="DH477" s="14">
        <v>472</v>
      </c>
      <c r="DI477" s="14">
        <f t="shared" si="266"/>
        <v>56097290</v>
      </c>
      <c r="DJ477" s="18">
        <f t="shared" si="267"/>
        <v>2</v>
      </c>
      <c r="DK477" s="18">
        <f t="shared" si="268"/>
        <v>56.1</v>
      </c>
    </row>
    <row r="478" spans="44:115" ht="16.5" x14ac:dyDescent="0.2">
      <c r="AR478" s="14">
        <v>473</v>
      </c>
      <c r="AS478" s="14">
        <f t="shared" si="247"/>
        <v>460</v>
      </c>
      <c r="AT478" s="18">
        <f t="shared" si="249"/>
        <v>1698059.9999999998</v>
      </c>
      <c r="AU478" s="18">
        <f t="shared" si="248"/>
        <v>480</v>
      </c>
      <c r="AV478" s="18">
        <f t="shared" si="250"/>
        <v>1843799.9999999998</v>
      </c>
      <c r="AW478" s="18">
        <f t="shared" si="251"/>
        <v>1792790.9999999995</v>
      </c>
      <c r="AX478" s="18">
        <f t="shared" si="252"/>
        <v>7744857119.9999981</v>
      </c>
      <c r="CA478" s="14">
        <v>473</v>
      </c>
      <c r="CB478" s="14">
        <f>节奏规划!J467</f>
        <v>2.0833333333333333E-3</v>
      </c>
      <c r="CC478" s="23">
        <v>1</v>
      </c>
      <c r="CD478" s="18">
        <f>INDEX($AX$6:$AX$1005,MATCH(金币产出!CA478,$AR$6:$AR$1005,1))</f>
        <v>7744857119.9999981</v>
      </c>
      <c r="CE478" s="18">
        <f t="shared" si="253"/>
        <v>30979428000</v>
      </c>
      <c r="CF478" s="18">
        <f t="shared" si="254"/>
        <v>22589166</v>
      </c>
      <c r="CG478" s="18">
        <f t="shared" si="255"/>
        <v>12908095</v>
      </c>
      <c r="CH478" s="18">
        <f t="shared" si="256"/>
        <v>16135119</v>
      </c>
      <c r="CI478" s="18">
        <f t="shared" si="257"/>
        <v>6454048</v>
      </c>
      <c r="CJ478" s="18">
        <f t="shared" si="258"/>
        <v>6454048</v>
      </c>
      <c r="CK478" s="18">
        <f t="shared" si="259"/>
        <v>9681071</v>
      </c>
      <c r="CL478" s="18">
        <f t="shared" si="260"/>
        <v>3227024</v>
      </c>
      <c r="CM478" s="18">
        <f t="shared" si="261"/>
        <v>9681071</v>
      </c>
      <c r="CN478" s="18">
        <f t="shared" si="262"/>
        <v>87129642</v>
      </c>
      <c r="CP478" s="18">
        <f t="shared" si="263"/>
        <v>929382816</v>
      </c>
      <c r="CQ478" s="18">
        <f t="shared" si="264"/>
        <v>2</v>
      </c>
      <c r="CR478" s="18">
        <f t="shared" si="265"/>
        <v>929.38</v>
      </c>
      <c r="DH478" s="14">
        <v>473</v>
      </c>
      <c r="DI478" s="14">
        <f t="shared" si="266"/>
        <v>56326232</v>
      </c>
      <c r="DJ478" s="18">
        <f t="shared" si="267"/>
        <v>2</v>
      </c>
      <c r="DK478" s="18">
        <f t="shared" si="268"/>
        <v>56.33</v>
      </c>
    </row>
    <row r="479" spans="44:115" ht="16.5" x14ac:dyDescent="0.2">
      <c r="AR479" s="14">
        <v>474</v>
      </c>
      <c r="AS479" s="14">
        <f t="shared" si="247"/>
        <v>460</v>
      </c>
      <c r="AT479" s="18">
        <f t="shared" si="249"/>
        <v>1698059.9999999998</v>
      </c>
      <c r="AU479" s="18">
        <f t="shared" si="248"/>
        <v>480</v>
      </c>
      <c r="AV479" s="18">
        <f t="shared" si="250"/>
        <v>1843799.9999999998</v>
      </c>
      <c r="AW479" s="18">
        <f t="shared" si="251"/>
        <v>1800077.9999999995</v>
      </c>
      <c r="AX479" s="18">
        <f t="shared" si="252"/>
        <v>7776336959.9999981</v>
      </c>
      <c r="CA479" s="14">
        <v>474</v>
      </c>
      <c r="CB479" s="14">
        <f>节奏规划!J468</f>
        <v>2.0833333333333333E-3</v>
      </c>
      <c r="CC479" s="23">
        <v>1</v>
      </c>
      <c r="CD479" s="18">
        <f>INDEX($AX$6:$AX$1005,MATCH(金币产出!CA479,$AR$6:$AR$1005,1))</f>
        <v>7776336959.9999981</v>
      </c>
      <c r="CE479" s="18">
        <f t="shared" si="253"/>
        <v>31105347500</v>
      </c>
      <c r="CF479" s="18">
        <f t="shared" si="254"/>
        <v>22680983</v>
      </c>
      <c r="CG479" s="18">
        <f t="shared" si="255"/>
        <v>12960561</v>
      </c>
      <c r="CH479" s="18">
        <f t="shared" si="256"/>
        <v>16200702</v>
      </c>
      <c r="CI479" s="18">
        <f t="shared" si="257"/>
        <v>6480281</v>
      </c>
      <c r="CJ479" s="18">
        <f t="shared" si="258"/>
        <v>6480281</v>
      </c>
      <c r="CK479" s="18">
        <f t="shared" si="259"/>
        <v>9720421</v>
      </c>
      <c r="CL479" s="18">
        <f t="shared" si="260"/>
        <v>3240140</v>
      </c>
      <c r="CM479" s="18">
        <f t="shared" si="261"/>
        <v>9720421</v>
      </c>
      <c r="CN479" s="18">
        <f t="shared" si="262"/>
        <v>87483790</v>
      </c>
      <c r="CP479" s="18">
        <f t="shared" si="263"/>
        <v>933160416</v>
      </c>
      <c r="CQ479" s="18">
        <f t="shared" si="264"/>
        <v>2</v>
      </c>
      <c r="CR479" s="18">
        <f t="shared" si="265"/>
        <v>933.16</v>
      </c>
      <c r="DH479" s="14">
        <v>474</v>
      </c>
      <c r="DI479" s="14">
        <f t="shared" si="266"/>
        <v>56555175</v>
      </c>
      <c r="DJ479" s="18">
        <f t="shared" si="267"/>
        <v>2</v>
      </c>
      <c r="DK479" s="18">
        <f t="shared" si="268"/>
        <v>56.56</v>
      </c>
    </row>
    <row r="480" spans="44:115" ht="16.5" x14ac:dyDescent="0.2">
      <c r="AR480" s="14">
        <v>475</v>
      </c>
      <c r="AS480" s="14">
        <f t="shared" si="247"/>
        <v>460</v>
      </c>
      <c r="AT480" s="18">
        <f t="shared" si="249"/>
        <v>1698059.9999999998</v>
      </c>
      <c r="AU480" s="18">
        <f t="shared" si="248"/>
        <v>480</v>
      </c>
      <c r="AV480" s="18">
        <f t="shared" si="250"/>
        <v>1843799.9999999998</v>
      </c>
      <c r="AW480" s="18">
        <f t="shared" si="251"/>
        <v>1807364.9999999995</v>
      </c>
      <c r="AX480" s="18">
        <f t="shared" si="252"/>
        <v>7807816799.9999981</v>
      </c>
      <c r="CA480" s="14">
        <v>475</v>
      </c>
      <c r="CB480" s="14">
        <f>节奏规划!J469</f>
        <v>2.0833333333333333E-3</v>
      </c>
      <c r="CC480" s="23">
        <v>1</v>
      </c>
      <c r="CD480" s="18">
        <f>INDEX($AX$6:$AX$1005,MATCH(金币产出!CA480,$AR$6:$AR$1005,1))</f>
        <v>7807816799.9999981</v>
      </c>
      <c r="CE480" s="18">
        <f t="shared" si="253"/>
        <v>31231267000</v>
      </c>
      <c r="CF480" s="18">
        <f t="shared" si="254"/>
        <v>22772799</v>
      </c>
      <c r="CG480" s="18">
        <f t="shared" si="255"/>
        <v>13013028</v>
      </c>
      <c r="CH480" s="18">
        <f t="shared" si="256"/>
        <v>16266285</v>
      </c>
      <c r="CI480" s="18">
        <f t="shared" si="257"/>
        <v>6506514</v>
      </c>
      <c r="CJ480" s="18">
        <f t="shared" si="258"/>
        <v>6506514</v>
      </c>
      <c r="CK480" s="18">
        <f t="shared" si="259"/>
        <v>9759771</v>
      </c>
      <c r="CL480" s="18">
        <f t="shared" si="260"/>
        <v>3253257</v>
      </c>
      <c r="CM480" s="18">
        <f t="shared" si="261"/>
        <v>9759771</v>
      </c>
      <c r="CN480" s="18">
        <f t="shared" si="262"/>
        <v>87837939</v>
      </c>
      <c r="CP480" s="18">
        <f t="shared" si="263"/>
        <v>936938016</v>
      </c>
      <c r="CQ480" s="18">
        <f t="shared" si="264"/>
        <v>2</v>
      </c>
      <c r="CR480" s="18">
        <f t="shared" si="265"/>
        <v>936.94</v>
      </c>
      <c r="DH480" s="14">
        <v>475</v>
      </c>
      <c r="DI480" s="14">
        <f t="shared" si="266"/>
        <v>56784122</v>
      </c>
      <c r="DJ480" s="18">
        <f t="shared" si="267"/>
        <v>2</v>
      </c>
      <c r="DK480" s="18">
        <f t="shared" si="268"/>
        <v>56.78</v>
      </c>
    </row>
    <row r="481" spans="44:115" ht="16.5" x14ac:dyDescent="0.2">
      <c r="AR481" s="14">
        <v>476</v>
      </c>
      <c r="AS481" s="14">
        <f t="shared" si="247"/>
        <v>460</v>
      </c>
      <c r="AT481" s="18">
        <f t="shared" si="249"/>
        <v>1698059.9999999998</v>
      </c>
      <c r="AU481" s="18">
        <f t="shared" si="248"/>
        <v>480</v>
      </c>
      <c r="AV481" s="18">
        <f t="shared" si="250"/>
        <v>1843799.9999999998</v>
      </c>
      <c r="AW481" s="18">
        <f t="shared" si="251"/>
        <v>1814651.9999999995</v>
      </c>
      <c r="AX481" s="18">
        <f t="shared" si="252"/>
        <v>7839296639.9999981</v>
      </c>
      <c r="CA481" s="14">
        <v>476</v>
      </c>
      <c r="CB481" s="14">
        <f>节奏规划!J470</f>
        <v>2.0833333333333333E-3</v>
      </c>
      <c r="CC481" s="23">
        <v>1</v>
      </c>
      <c r="CD481" s="18">
        <f>INDEX($AX$6:$AX$1005,MATCH(金币产出!CA481,$AR$6:$AR$1005,1))</f>
        <v>7839296639.9999981</v>
      </c>
      <c r="CE481" s="18">
        <f t="shared" si="253"/>
        <v>31357186500</v>
      </c>
      <c r="CF481" s="18">
        <f t="shared" si="254"/>
        <v>22864615</v>
      </c>
      <c r="CG481" s="18">
        <f t="shared" si="255"/>
        <v>13065494</v>
      </c>
      <c r="CH481" s="18">
        <f t="shared" si="256"/>
        <v>16331868</v>
      </c>
      <c r="CI481" s="18">
        <f t="shared" si="257"/>
        <v>6532747</v>
      </c>
      <c r="CJ481" s="18">
        <f t="shared" si="258"/>
        <v>6532747</v>
      </c>
      <c r="CK481" s="18">
        <f t="shared" si="259"/>
        <v>9799121</v>
      </c>
      <c r="CL481" s="18">
        <f t="shared" si="260"/>
        <v>3266374</v>
      </c>
      <c r="CM481" s="18">
        <f t="shared" si="261"/>
        <v>9799121</v>
      </c>
      <c r="CN481" s="18">
        <f t="shared" si="262"/>
        <v>88192087</v>
      </c>
      <c r="CP481" s="18">
        <f t="shared" si="263"/>
        <v>940715616</v>
      </c>
      <c r="CQ481" s="18">
        <f t="shared" si="264"/>
        <v>2</v>
      </c>
      <c r="CR481" s="18">
        <f t="shared" si="265"/>
        <v>940.72</v>
      </c>
      <c r="DH481" s="14">
        <v>476</v>
      </c>
      <c r="DI481" s="14">
        <f t="shared" si="266"/>
        <v>57013064</v>
      </c>
      <c r="DJ481" s="18">
        <f t="shared" si="267"/>
        <v>2</v>
      </c>
      <c r="DK481" s="18">
        <f t="shared" si="268"/>
        <v>57.01</v>
      </c>
    </row>
    <row r="482" spans="44:115" ht="16.5" x14ac:dyDescent="0.2">
      <c r="AR482" s="14">
        <v>477</v>
      </c>
      <c r="AS482" s="14">
        <f t="shared" si="247"/>
        <v>460</v>
      </c>
      <c r="AT482" s="18">
        <f t="shared" si="249"/>
        <v>1698059.9999999998</v>
      </c>
      <c r="AU482" s="18">
        <f t="shared" si="248"/>
        <v>480</v>
      </c>
      <c r="AV482" s="18">
        <f t="shared" si="250"/>
        <v>1843799.9999999998</v>
      </c>
      <c r="AW482" s="18">
        <f t="shared" si="251"/>
        <v>1821938.9999999995</v>
      </c>
      <c r="AX482" s="18">
        <f t="shared" si="252"/>
        <v>7870776479.9999981</v>
      </c>
      <c r="CA482" s="14">
        <v>477</v>
      </c>
      <c r="CB482" s="14">
        <f>节奏规划!J471</f>
        <v>2.0833333333333333E-3</v>
      </c>
      <c r="CC482" s="23">
        <v>1</v>
      </c>
      <c r="CD482" s="18">
        <f>INDEX($AX$6:$AX$1005,MATCH(金币产出!CA482,$AR$6:$AR$1005,1))</f>
        <v>7870776479.9999981</v>
      </c>
      <c r="CE482" s="18">
        <f t="shared" si="253"/>
        <v>31483105500</v>
      </c>
      <c r="CF482" s="18">
        <f t="shared" si="254"/>
        <v>22956431</v>
      </c>
      <c r="CG482" s="18">
        <f t="shared" si="255"/>
        <v>13117961</v>
      </c>
      <c r="CH482" s="18">
        <f t="shared" si="256"/>
        <v>16397451</v>
      </c>
      <c r="CI482" s="18">
        <f t="shared" si="257"/>
        <v>6558980</v>
      </c>
      <c r="CJ482" s="18">
        <f t="shared" si="258"/>
        <v>6558980</v>
      </c>
      <c r="CK482" s="18">
        <f t="shared" si="259"/>
        <v>9838470</v>
      </c>
      <c r="CL482" s="18">
        <f t="shared" si="260"/>
        <v>3279490</v>
      </c>
      <c r="CM482" s="18">
        <f t="shared" si="261"/>
        <v>9838470</v>
      </c>
      <c r="CN482" s="18">
        <f t="shared" si="262"/>
        <v>88546233</v>
      </c>
      <c r="CP482" s="18">
        <f t="shared" si="263"/>
        <v>944493120</v>
      </c>
      <c r="CQ482" s="18">
        <f t="shared" si="264"/>
        <v>2</v>
      </c>
      <c r="CR482" s="18">
        <f t="shared" si="265"/>
        <v>944.49</v>
      </c>
      <c r="DH482" s="14">
        <v>477</v>
      </c>
      <c r="DI482" s="14">
        <f t="shared" si="266"/>
        <v>57242011</v>
      </c>
      <c r="DJ482" s="18">
        <f t="shared" si="267"/>
        <v>2</v>
      </c>
      <c r="DK482" s="18">
        <f t="shared" si="268"/>
        <v>57.24</v>
      </c>
    </row>
    <row r="483" spans="44:115" ht="16.5" x14ac:dyDescent="0.2">
      <c r="AR483" s="14">
        <v>478</v>
      </c>
      <c r="AS483" s="14">
        <f t="shared" si="247"/>
        <v>460</v>
      </c>
      <c r="AT483" s="18">
        <f t="shared" si="249"/>
        <v>1698059.9999999998</v>
      </c>
      <c r="AU483" s="18">
        <f t="shared" si="248"/>
        <v>480</v>
      </c>
      <c r="AV483" s="18">
        <f t="shared" si="250"/>
        <v>1843799.9999999998</v>
      </c>
      <c r="AW483" s="18">
        <f t="shared" si="251"/>
        <v>1829225.9999999995</v>
      </c>
      <c r="AX483" s="18">
        <f t="shared" si="252"/>
        <v>7902256319.9999981</v>
      </c>
      <c r="CA483" s="14">
        <v>478</v>
      </c>
      <c r="CB483" s="14">
        <f>节奏规划!J472</f>
        <v>2.0833333333333333E-3</v>
      </c>
      <c r="CC483" s="23">
        <v>1</v>
      </c>
      <c r="CD483" s="18">
        <f>INDEX($AX$6:$AX$1005,MATCH(金币产出!CA483,$AR$6:$AR$1005,1))</f>
        <v>7902256319.9999981</v>
      </c>
      <c r="CE483" s="18">
        <f t="shared" si="253"/>
        <v>31609025000</v>
      </c>
      <c r="CF483" s="18">
        <f t="shared" si="254"/>
        <v>23048247</v>
      </c>
      <c r="CG483" s="18">
        <f t="shared" si="255"/>
        <v>13170427</v>
      </c>
      <c r="CH483" s="18">
        <f t="shared" si="256"/>
        <v>16463034</v>
      </c>
      <c r="CI483" s="18">
        <f t="shared" si="257"/>
        <v>6585214</v>
      </c>
      <c r="CJ483" s="18">
        <f t="shared" si="258"/>
        <v>6585214</v>
      </c>
      <c r="CK483" s="18">
        <f t="shared" si="259"/>
        <v>9877820</v>
      </c>
      <c r="CL483" s="18">
        <f t="shared" si="260"/>
        <v>3292607</v>
      </c>
      <c r="CM483" s="18">
        <f t="shared" si="261"/>
        <v>9877820</v>
      </c>
      <c r="CN483" s="18">
        <f t="shared" si="262"/>
        <v>88900383</v>
      </c>
      <c r="CP483" s="18">
        <f t="shared" si="263"/>
        <v>948270720</v>
      </c>
      <c r="CQ483" s="18">
        <f t="shared" si="264"/>
        <v>2</v>
      </c>
      <c r="CR483" s="18">
        <f t="shared" si="265"/>
        <v>948.27</v>
      </c>
      <c r="DH483" s="14">
        <v>478</v>
      </c>
      <c r="DI483" s="14">
        <f t="shared" si="266"/>
        <v>57470954</v>
      </c>
      <c r="DJ483" s="18">
        <f t="shared" si="267"/>
        <v>2</v>
      </c>
      <c r="DK483" s="18">
        <f t="shared" si="268"/>
        <v>57.47</v>
      </c>
    </row>
    <row r="484" spans="44:115" ht="16.5" x14ac:dyDescent="0.2">
      <c r="AR484" s="14">
        <v>479</v>
      </c>
      <c r="AS484" s="14">
        <f t="shared" si="247"/>
        <v>460</v>
      </c>
      <c r="AT484" s="18">
        <f t="shared" si="249"/>
        <v>1698059.9999999998</v>
      </c>
      <c r="AU484" s="18">
        <f t="shared" si="248"/>
        <v>480</v>
      </c>
      <c r="AV484" s="18">
        <f t="shared" si="250"/>
        <v>1843799.9999999998</v>
      </c>
      <c r="AW484" s="18">
        <f t="shared" si="251"/>
        <v>1836512.9999999995</v>
      </c>
      <c r="AX484" s="18">
        <f t="shared" si="252"/>
        <v>7933736159.9999981</v>
      </c>
      <c r="CA484" s="14">
        <v>479</v>
      </c>
      <c r="CB484" s="14">
        <f>节奏规划!J473</f>
        <v>2.0833333333333333E-3</v>
      </c>
      <c r="CC484" s="23">
        <v>1</v>
      </c>
      <c r="CD484" s="18">
        <f>INDEX($AX$6:$AX$1005,MATCH(金币产出!CA484,$AR$6:$AR$1005,1))</f>
        <v>7933736159.9999981</v>
      </c>
      <c r="CE484" s="18">
        <f t="shared" si="253"/>
        <v>31734944500</v>
      </c>
      <c r="CF484" s="18">
        <f t="shared" si="254"/>
        <v>23140064</v>
      </c>
      <c r="CG484" s="18">
        <f t="shared" si="255"/>
        <v>13222894</v>
      </c>
      <c r="CH484" s="18">
        <f t="shared" si="256"/>
        <v>16528617</v>
      </c>
      <c r="CI484" s="18">
        <f t="shared" si="257"/>
        <v>6611447</v>
      </c>
      <c r="CJ484" s="18">
        <f t="shared" si="258"/>
        <v>6611447</v>
      </c>
      <c r="CK484" s="18">
        <f t="shared" si="259"/>
        <v>9917170</v>
      </c>
      <c r="CL484" s="18">
        <f t="shared" si="260"/>
        <v>3305723</v>
      </c>
      <c r="CM484" s="18">
        <f t="shared" si="261"/>
        <v>9917170</v>
      </c>
      <c r="CN484" s="18">
        <f t="shared" si="262"/>
        <v>89254532</v>
      </c>
      <c r="CP484" s="18">
        <f t="shared" si="263"/>
        <v>952048320</v>
      </c>
      <c r="CQ484" s="18">
        <f t="shared" si="264"/>
        <v>2</v>
      </c>
      <c r="CR484" s="18">
        <f t="shared" si="265"/>
        <v>952.05</v>
      </c>
      <c r="DH484" s="14">
        <v>479</v>
      </c>
      <c r="DI484" s="14">
        <f t="shared" si="266"/>
        <v>57699901</v>
      </c>
      <c r="DJ484" s="18">
        <f t="shared" si="267"/>
        <v>2</v>
      </c>
      <c r="DK484" s="18">
        <f t="shared" si="268"/>
        <v>57.7</v>
      </c>
    </row>
    <row r="485" spans="44:115" ht="16.5" x14ac:dyDescent="0.2">
      <c r="AR485" s="14">
        <v>480</v>
      </c>
      <c r="AS485" s="14">
        <f t="shared" si="247"/>
        <v>480</v>
      </c>
      <c r="AT485" s="18">
        <f t="shared" si="249"/>
        <v>1843799.9999999998</v>
      </c>
      <c r="AU485" s="18">
        <f t="shared" si="248"/>
        <v>500</v>
      </c>
      <c r="AV485" s="18">
        <f t="shared" si="250"/>
        <v>1979760</v>
      </c>
      <c r="AW485" s="18">
        <f t="shared" si="251"/>
        <v>1843799.9999999995</v>
      </c>
      <c r="AX485" s="18">
        <f t="shared" si="252"/>
        <v>7965215999.9999981</v>
      </c>
      <c r="CA485" s="14">
        <v>480</v>
      </c>
      <c r="CB485" s="14">
        <f>节奏规划!J474</f>
        <v>2.0833333333333333E-3</v>
      </c>
      <c r="CC485" s="23">
        <v>1</v>
      </c>
      <c r="CD485" s="18">
        <f>INDEX($AX$6:$AX$1005,MATCH(金币产出!CA485,$AR$6:$AR$1005,1))</f>
        <v>7965215999.9999981</v>
      </c>
      <c r="CE485" s="18">
        <f t="shared" si="253"/>
        <v>31860864000</v>
      </c>
      <c r="CF485" s="18">
        <f t="shared" si="254"/>
        <v>23231880</v>
      </c>
      <c r="CG485" s="18">
        <f t="shared" si="255"/>
        <v>13275360</v>
      </c>
      <c r="CH485" s="18">
        <f t="shared" si="256"/>
        <v>16594200</v>
      </c>
      <c r="CI485" s="18">
        <f t="shared" si="257"/>
        <v>6637680</v>
      </c>
      <c r="CJ485" s="18">
        <f t="shared" si="258"/>
        <v>6637680</v>
      </c>
      <c r="CK485" s="18">
        <f t="shared" si="259"/>
        <v>9956520</v>
      </c>
      <c r="CL485" s="18">
        <f t="shared" si="260"/>
        <v>3318840</v>
      </c>
      <c r="CM485" s="18">
        <f t="shared" si="261"/>
        <v>9956520</v>
      </c>
      <c r="CN485" s="18">
        <f t="shared" si="262"/>
        <v>89608680</v>
      </c>
      <c r="CP485" s="18">
        <f t="shared" si="263"/>
        <v>955825920</v>
      </c>
      <c r="CQ485" s="18">
        <f t="shared" si="264"/>
        <v>2</v>
      </c>
      <c r="CR485" s="18">
        <f t="shared" si="265"/>
        <v>955.83</v>
      </c>
      <c r="DH485" s="14">
        <v>480</v>
      </c>
      <c r="DI485" s="14">
        <f t="shared" si="266"/>
        <v>57928843</v>
      </c>
      <c r="DJ485" s="18">
        <f t="shared" si="267"/>
        <v>2</v>
      </c>
      <c r="DK485" s="18">
        <f t="shared" si="268"/>
        <v>57.93</v>
      </c>
    </row>
    <row r="486" spans="44:115" ht="16.5" x14ac:dyDescent="0.2">
      <c r="AR486" s="14">
        <v>481</v>
      </c>
      <c r="AS486" s="14">
        <f t="shared" si="247"/>
        <v>480</v>
      </c>
      <c r="AT486" s="18">
        <f t="shared" si="249"/>
        <v>1843799.9999999998</v>
      </c>
      <c r="AU486" s="18">
        <f t="shared" si="248"/>
        <v>500</v>
      </c>
      <c r="AV486" s="18">
        <f t="shared" si="250"/>
        <v>1979760</v>
      </c>
      <c r="AW486" s="18">
        <f t="shared" si="251"/>
        <v>1850597.9999999995</v>
      </c>
      <c r="AX486" s="18">
        <f t="shared" si="252"/>
        <v>7994583359.9999981</v>
      </c>
      <c r="CA486" s="14">
        <v>481</v>
      </c>
      <c r="CB486" s="14">
        <f>节奏规划!J475</f>
        <v>2.0833333333333333E-3</v>
      </c>
      <c r="CC486" s="23">
        <v>1</v>
      </c>
      <c r="CD486" s="18">
        <f>INDEX($AX$6:$AX$1005,MATCH(金币产出!CA486,$AR$6:$AR$1005,1))</f>
        <v>7994583359.9999981</v>
      </c>
      <c r="CE486" s="18">
        <f t="shared" si="253"/>
        <v>31978333000</v>
      </c>
      <c r="CF486" s="18">
        <f t="shared" si="254"/>
        <v>23317534</v>
      </c>
      <c r="CG486" s="18">
        <f t="shared" si="255"/>
        <v>13324305</v>
      </c>
      <c r="CH486" s="18">
        <f t="shared" si="256"/>
        <v>16655382</v>
      </c>
      <c r="CI486" s="18">
        <f t="shared" si="257"/>
        <v>6662153</v>
      </c>
      <c r="CJ486" s="18">
        <f t="shared" si="258"/>
        <v>6662153</v>
      </c>
      <c r="CK486" s="18">
        <f t="shared" si="259"/>
        <v>9993229</v>
      </c>
      <c r="CL486" s="18">
        <f t="shared" si="260"/>
        <v>3331076</v>
      </c>
      <c r="CM486" s="18">
        <f t="shared" si="261"/>
        <v>9993229</v>
      </c>
      <c r="CN486" s="18">
        <f t="shared" si="262"/>
        <v>89939061</v>
      </c>
      <c r="CP486" s="18">
        <f t="shared" si="263"/>
        <v>959349984</v>
      </c>
      <c r="CQ486" s="18">
        <f t="shared" si="264"/>
        <v>2</v>
      </c>
      <c r="CR486" s="18">
        <f t="shared" si="265"/>
        <v>959.35</v>
      </c>
      <c r="DH486" s="14">
        <v>481</v>
      </c>
      <c r="DI486" s="14">
        <f t="shared" si="266"/>
        <v>58142421</v>
      </c>
      <c r="DJ486" s="18">
        <f t="shared" si="267"/>
        <v>2</v>
      </c>
      <c r="DK486" s="18">
        <f t="shared" si="268"/>
        <v>58.14</v>
      </c>
    </row>
    <row r="487" spans="44:115" ht="16.5" x14ac:dyDescent="0.2">
      <c r="AR487" s="14">
        <v>482</v>
      </c>
      <c r="AS487" s="14">
        <f t="shared" si="247"/>
        <v>480</v>
      </c>
      <c r="AT487" s="18">
        <f t="shared" si="249"/>
        <v>1843799.9999999998</v>
      </c>
      <c r="AU487" s="18">
        <f t="shared" si="248"/>
        <v>500</v>
      </c>
      <c r="AV487" s="18">
        <f t="shared" si="250"/>
        <v>1979760</v>
      </c>
      <c r="AW487" s="18">
        <f t="shared" si="251"/>
        <v>1857396</v>
      </c>
      <c r="AX487" s="18">
        <f t="shared" si="252"/>
        <v>8023950720</v>
      </c>
      <c r="CA487" s="14">
        <v>482</v>
      </c>
      <c r="CB487" s="14">
        <f>节奏规划!J476</f>
        <v>2.0833333333333333E-3</v>
      </c>
      <c r="CC487" s="23">
        <v>1</v>
      </c>
      <c r="CD487" s="18">
        <f>INDEX($AX$6:$AX$1005,MATCH(金币产出!CA487,$AR$6:$AR$1005,1))</f>
        <v>8023950720</v>
      </c>
      <c r="CE487" s="18">
        <f t="shared" si="253"/>
        <v>32095802500</v>
      </c>
      <c r="CF487" s="18">
        <f t="shared" si="254"/>
        <v>23403189</v>
      </c>
      <c r="CG487" s="18">
        <f t="shared" si="255"/>
        <v>13373251</v>
      </c>
      <c r="CH487" s="18">
        <f t="shared" si="256"/>
        <v>16716564</v>
      </c>
      <c r="CI487" s="18">
        <f t="shared" si="257"/>
        <v>6686626</v>
      </c>
      <c r="CJ487" s="18">
        <f t="shared" si="258"/>
        <v>6686626</v>
      </c>
      <c r="CK487" s="18">
        <f t="shared" si="259"/>
        <v>10029938</v>
      </c>
      <c r="CL487" s="18">
        <f t="shared" si="260"/>
        <v>3343313</v>
      </c>
      <c r="CM487" s="18">
        <f t="shared" si="261"/>
        <v>10029938</v>
      </c>
      <c r="CN487" s="18">
        <f t="shared" si="262"/>
        <v>90269445</v>
      </c>
      <c r="CP487" s="18">
        <f t="shared" si="263"/>
        <v>962874048</v>
      </c>
      <c r="CQ487" s="18">
        <f t="shared" si="264"/>
        <v>2</v>
      </c>
      <c r="CR487" s="18">
        <f t="shared" si="265"/>
        <v>962.87</v>
      </c>
      <c r="DH487" s="14">
        <v>482</v>
      </c>
      <c r="DI487" s="14">
        <f t="shared" si="266"/>
        <v>58356004</v>
      </c>
      <c r="DJ487" s="18">
        <f t="shared" si="267"/>
        <v>2</v>
      </c>
      <c r="DK487" s="18">
        <f t="shared" si="268"/>
        <v>58.36</v>
      </c>
    </row>
    <row r="488" spans="44:115" ht="16.5" x14ac:dyDescent="0.2">
      <c r="AR488" s="14">
        <v>483</v>
      </c>
      <c r="AS488" s="14">
        <f t="shared" si="247"/>
        <v>480</v>
      </c>
      <c r="AT488" s="18">
        <f t="shared" si="249"/>
        <v>1843799.9999999998</v>
      </c>
      <c r="AU488" s="18">
        <f t="shared" si="248"/>
        <v>500</v>
      </c>
      <c r="AV488" s="18">
        <f t="shared" si="250"/>
        <v>1979760</v>
      </c>
      <c r="AW488" s="18">
        <f t="shared" si="251"/>
        <v>1864194</v>
      </c>
      <c r="AX488" s="18">
        <f t="shared" si="252"/>
        <v>8053318080</v>
      </c>
      <c r="CA488" s="14">
        <v>483</v>
      </c>
      <c r="CB488" s="14">
        <f>节奏规划!J477</f>
        <v>2.0833333333333333E-3</v>
      </c>
      <c r="CC488" s="23">
        <v>1</v>
      </c>
      <c r="CD488" s="18">
        <f>INDEX($AX$6:$AX$1005,MATCH(金币产出!CA488,$AR$6:$AR$1005,1))</f>
        <v>8053318080</v>
      </c>
      <c r="CE488" s="18">
        <f t="shared" si="253"/>
        <v>32213272000</v>
      </c>
      <c r="CF488" s="18">
        <f t="shared" si="254"/>
        <v>23488844</v>
      </c>
      <c r="CG488" s="18">
        <f t="shared" si="255"/>
        <v>13422197</v>
      </c>
      <c r="CH488" s="18">
        <f t="shared" si="256"/>
        <v>16777746</v>
      </c>
      <c r="CI488" s="18">
        <f t="shared" si="257"/>
        <v>6711098</v>
      </c>
      <c r="CJ488" s="18">
        <f t="shared" si="258"/>
        <v>6711098</v>
      </c>
      <c r="CK488" s="18">
        <f t="shared" si="259"/>
        <v>10066648</v>
      </c>
      <c r="CL488" s="18">
        <f t="shared" si="260"/>
        <v>3355549</v>
      </c>
      <c r="CM488" s="18">
        <f t="shared" si="261"/>
        <v>10066648</v>
      </c>
      <c r="CN488" s="18">
        <f t="shared" si="262"/>
        <v>90599828</v>
      </c>
      <c r="CP488" s="18">
        <f t="shared" si="263"/>
        <v>966398208</v>
      </c>
      <c r="CQ488" s="18">
        <f t="shared" si="264"/>
        <v>2</v>
      </c>
      <c r="CR488" s="18">
        <f t="shared" si="265"/>
        <v>966.4</v>
      </c>
      <c r="DH488" s="14">
        <v>483</v>
      </c>
      <c r="DI488" s="14">
        <f t="shared" si="266"/>
        <v>58569586</v>
      </c>
      <c r="DJ488" s="18">
        <f t="shared" si="267"/>
        <v>2</v>
      </c>
      <c r="DK488" s="18">
        <f t="shared" si="268"/>
        <v>58.57</v>
      </c>
    </row>
    <row r="489" spans="44:115" ht="16.5" x14ac:dyDescent="0.2">
      <c r="AR489" s="14">
        <v>484</v>
      </c>
      <c r="AS489" s="14">
        <f t="shared" si="247"/>
        <v>480</v>
      </c>
      <c r="AT489" s="18">
        <f t="shared" si="249"/>
        <v>1843799.9999999998</v>
      </c>
      <c r="AU489" s="18">
        <f t="shared" si="248"/>
        <v>500</v>
      </c>
      <c r="AV489" s="18">
        <f t="shared" si="250"/>
        <v>1979760</v>
      </c>
      <c r="AW489" s="18">
        <f t="shared" si="251"/>
        <v>1870992</v>
      </c>
      <c r="AX489" s="18">
        <f t="shared" si="252"/>
        <v>8082685440</v>
      </c>
      <c r="CA489" s="14">
        <v>484</v>
      </c>
      <c r="CB489" s="14">
        <f>节奏规划!J478</f>
        <v>2.0833333333333333E-3</v>
      </c>
      <c r="CC489" s="23">
        <v>1</v>
      </c>
      <c r="CD489" s="18">
        <f>INDEX($AX$6:$AX$1005,MATCH(金币产出!CA489,$AR$6:$AR$1005,1))</f>
        <v>8082685440</v>
      </c>
      <c r="CE489" s="18">
        <f t="shared" si="253"/>
        <v>32330741500</v>
      </c>
      <c r="CF489" s="18">
        <f t="shared" si="254"/>
        <v>23574499</v>
      </c>
      <c r="CG489" s="18">
        <f t="shared" si="255"/>
        <v>13471142</v>
      </c>
      <c r="CH489" s="18">
        <f t="shared" si="256"/>
        <v>16838928</v>
      </c>
      <c r="CI489" s="18">
        <f t="shared" si="257"/>
        <v>6735571</v>
      </c>
      <c r="CJ489" s="18">
        <f t="shared" si="258"/>
        <v>6735571</v>
      </c>
      <c r="CK489" s="18">
        <f t="shared" si="259"/>
        <v>10103357</v>
      </c>
      <c r="CL489" s="18">
        <f t="shared" si="260"/>
        <v>3367786</v>
      </c>
      <c r="CM489" s="18">
        <f t="shared" si="261"/>
        <v>10103357</v>
      </c>
      <c r="CN489" s="18">
        <f t="shared" si="262"/>
        <v>90930211</v>
      </c>
      <c r="CP489" s="18">
        <f t="shared" si="263"/>
        <v>969922272</v>
      </c>
      <c r="CQ489" s="18">
        <f t="shared" si="264"/>
        <v>2</v>
      </c>
      <c r="CR489" s="18">
        <f t="shared" si="265"/>
        <v>969.92</v>
      </c>
      <c r="DH489" s="14">
        <v>484</v>
      </c>
      <c r="DI489" s="14">
        <f t="shared" si="266"/>
        <v>58783165</v>
      </c>
      <c r="DJ489" s="18">
        <f t="shared" si="267"/>
        <v>2</v>
      </c>
      <c r="DK489" s="18">
        <f t="shared" si="268"/>
        <v>58.78</v>
      </c>
    </row>
    <row r="490" spans="44:115" ht="16.5" x14ac:dyDescent="0.2">
      <c r="AR490" s="14">
        <v>485</v>
      </c>
      <c r="AS490" s="14">
        <f t="shared" si="247"/>
        <v>480</v>
      </c>
      <c r="AT490" s="18">
        <f t="shared" si="249"/>
        <v>1843799.9999999998</v>
      </c>
      <c r="AU490" s="18">
        <f t="shared" si="248"/>
        <v>500</v>
      </c>
      <c r="AV490" s="18">
        <f t="shared" si="250"/>
        <v>1979760</v>
      </c>
      <c r="AW490" s="18">
        <f t="shared" si="251"/>
        <v>1877790</v>
      </c>
      <c r="AX490" s="18">
        <f t="shared" si="252"/>
        <v>8112052800</v>
      </c>
      <c r="CA490" s="14">
        <v>485</v>
      </c>
      <c r="CB490" s="14">
        <f>节奏规划!J479</f>
        <v>2.0833333333333333E-3</v>
      </c>
      <c r="CC490" s="23">
        <v>1</v>
      </c>
      <c r="CD490" s="18">
        <f>INDEX($AX$6:$AX$1005,MATCH(金币产出!CA490,$AR$6:$AR$1005,1))</f>
        <v>8112052800</v>
      </c>
      <c r="CE490" s="18">
        <f t="shared" si="253"/>
        <v>32448211000</v>
      </c>
      <c r="CF490" s="18">
        <f t="shared" si="254"/>
        <v>23660154</v>
      </c>
      <c r="CG490" s="18">
        <f t="shared" si="255"/>
        <v>13520088</v>
      </c>
      <c r="CH490" s="18">
        <f t="shared" si="256"/>
        <v>16900110</v>
      </c>
      <c r="CI490" s="18">
        <f t="shared" si="257"/>
        <v>6760044</v>
      </c>
      <c r="CJ490" s="18">
        <f t="shared" si="258"/>
        <v>6760044</v>
      </c>
      <c r="CK490" s="18">
        <f t="shared" si="259"/>
        <v>10140066</v>
      </c>
      <c r="CL490" s="18">
        <f t="shared" si="260"/>
        <v>3380022</v>
      </c>
      <c r="CM490" s="18">
        <f t="shared" si="261"/>
        <v>10140066</v>
      </c>
      <c r="CN490" s="18">
        <f t="shared" si="262"/>
        <v>91260594</v>
      </c>
      <c r="CP490" s="18">
        <f t="shared" si="263"/>
        <v>973446336</v>
      </c>
      <c r="CQ490" s="18">
        <f t="shared" si="264"/>
        <v>2</v>
      </c>
      <c r="CR490" s="18">
        <f t="shared" si="265"/>
        <v>973.45</v>
      </c>
      <c r="DH490" s="14">
        <v>485</v>
      </c>
      <c r="DI490" s="14">
        <f t="shared" si="266"/>
        <v>58996747</v>
      </c>
      <c r="DJ490" s="18">
        <f t="shared" si="267"/>
        <v>2</v>
      </c>
      <c r="DK490" s="18">
        <f t="shared" si="268"/>
        <v>59</v>
      </c>
    </row>
    <row r="491" spans="44:115" ht="16.5" x14ac:dyDescent="0.2">
      <c r="AR491" s="14">
        <v>486</v>
      </c>
      <c r="AS491" s="14">
        <f t="shared" si="247"/>
        <v>480</v>
      </c>
      <c r="AT491" s="18">
        <f t="shared" si="249"/>
        <v>1843799.9999999998</v>
      </c>
      <c r="AU491" s="18">
        <f t="shared" si="248"/>
        <v>500</v>
      </c>
      <c r="AV491" s="18">
        <f t="shared" si="250"/>
        <v>1979760</v>
      </c>
      <c r="AW491" s="18">
        <f t="shared" si="251"/>
        <v>1884588</v>
      </c>
      <c r="AX491" s="18">
        <f t="shared" si="252"/>
        <v>8141420160</v>
      </c>
      <c r="CA491" s="14">
        <v>486</v>
      </c>
      <c r="CB491" s="14">
        <f>节奏规划!J480</f>
        <v>2.0833333333333333E-3</v>
      </c>
      <c r="CC491" s="23">
        <v>1</v>
      </c>
      <c r="CD491" s="18">
        <f>INDEX($AX$6:$AX$1005,MATCH(金币产出!CA491,$AR$6:$AR$1005,1))</f>
        <v>8141420160</v>
      </c>
      <c r="CE491" s="18">
        <f t="shared" si="253"/>
        <v>32565680500</v>
      </c>
      <c r="CF491" s="18">
        <f t="shared" si="254"/>
        <v>23745809</v>
      </c>
      <c r="CG491" s="18">
        <f t="shared" si="255"/>
        <v>13569034</v>
      </c>
      <c r="CH491" s="18">
        <f t="shared" si="256"/>
        <v>16961292</v>
      </c>
      <c r="CI491" s="18">
        <f t="shared" si="257"/>
        <v>6784517</v>
      </c>
      <c r="CJ491" s="18">
        <f t="shared" si="258"/>
        <v>6784517</v>
      </c>
      <c r="CK491" s="18">
        <f t="shared" si="259"/>
        <v>10176775</v>
      </c>
      <c r="CL491" s="18">
        <f t="shared" si="260"/>
        <v>3392258</v>
      </c>
      <c r="CM491" s="18">
        <f t="shared" si="261"/>
        <v>10176775</v>
      </c>
      <c r="CN491" s="18">
        <f t="shared" si="262"/>
        <v>91590977</v>
      </c>
      <c r="CP491" s="18">
        <f t="shared" si="263"/>
        <v>976970400</v>
      </c>
      <c r="CQ491" s="18">
        <f t="shared" si="264"/>
        <v>2</v>
      </c>
      <c r="CR491" s="18">
        <f t="shared" si="265"/>
        <v>976.97</v>
      </c>
      <c r="DH491" s="14">
        <v>486</v>
      </c>
      <c r="DI491" s="14">
        <f t="shared" si="266"/>
        <v>59210330</v>
      </c>
      <c r="DJ491" s="18">
        <f t="shared" si="267"/>
        <v>2</v>
      </c>
      <c r="DK491" s="18">
        <f t="shared" si="268"/>
        <v>59.21</v>
      </c>
    </row>
    <row r="492" spans="44:115" ht="16.5" x14ac:dyDescent="0.2">
      <c r="AR492" s="14">
        <v>487</v>
      </c>
      <c r="AS492" s="14">
        <f t="shared" si="247"/>
        <v>480</v>
      </c>
      <c r="AT492" s="18">
        <f t="shared" si="249"/>
        <v>1843799.9999999998</v>
      </c>
      <c r="AU492" s="18">
        <f t="shared" si="248"/>
        <v>500</v>
      </c>
      <c r="AV492" s="18">
        <f t="shared" si="250"/>
        <v>1979760</v>
      </c>
      <c r="AW492" s="18">
        <f t="shared" si="251"/>
        <v>1891386</v>
      </c>
      <c r="AX492" s="18">
        <f t="shared" si="252"/>
        <v>8170787520</v>
      </c>
      <c r="CA492" s="14">
        <v>487</v>
      </c>
      <c r="CB492" s="14">
        <f>节奏规划!J481</f>
        <v>2.0833333333333333E-3</v>
      </c>
      <c r="CC492" s="23">
        <v>1</v>
      </c>
      <c r="CD492" s="18">
        <f>INDEX($AX$6:$AX$1005,MATCH(金币产出!CA492,$AR$6:$AR$1005,1))</f>
        <v>8170787520</v>
      </c>
      <c r="CE492" s="18">
        <f t="shared" si="253"/>
        <v>32683150000</v>
      </c>
      <c r="CF492" s="18">
        <f t="shared" si="254"/>
        <v>23831464</v>
      </c>
      <c r="CG492" s="18">
        <f t="shared" si="255"/>
        <v>13617979</v>
      </c>
      <c r="CH492" s="18">
        <f t="shared" si="256"/>
        <v>17022474</v>
      </c>
      <c r="CI492" s="18">
        <f t="shared" si="257"/>
        <v>6808990</v>
      </c>
      <c r="CJ492" s="18">
        <f t="shared" si="258"/>
        <v>6808990</v>
      </c>
      <c r="CK492" s="18">
        <f t="shared" si="259"/>
        <v>10213484</v>
      </c>
      <c r="CL492" s="18">
        <f t="shared" si="260"/>
        <v>3404495</v>
      </c>
      <c r="CM492" s="18">
        <f t="shared" si="261"/>
        <v>10213484</v>
      </c>
      <c r="CN492" s="18">
        <f t="shared" si="262"/>
        <v>91921360</v>
      </c>
      <c r="CP492" s="18">
        <f t="shared" si="263"/>
        <v>980494464</v>
      </c>
      <c r="CQ492" s="18">
        <f t="shared" si="264"/>
        <v>2</v>
      </c>
      <c r="CR492" s="18">
        <f t="shared" si="265"/>
        <v>980.49</v>
      </c>
      <c r="DH492" s="14">
        <v>487</v>
      </c>
      <c r="DI492" s="14">
        <f t="shared" si="266"/>
        <v>59423908</v>
      </c>
      <c r="DJ492" s="18">
        <f t="shared" si="267"/>
        <v>2</v>
      </c>
      <c r="DK492" s="18">
        <f t="shared" si="268"/>
        <v>59.42</v>
      </c>
    </row>
    <row r="493" spans="44:115" ht="16.5" x14ac:dyDescent="0.2">
      <c r="AR493" s="14">
        <v>488</v>
      </c>
      <c r="AS493" s="14">
        <f t="shared" si="247"/>
        <v>480</v>
      </c>
      <c r="AT493" s="18">
        <f t="shared" si="249"/>
        <v>1843799.9999999998</v>
      </c>
      <c r="AU493" s="18">
        <f t="shared" si="248"/>
        <v>500</v>
      </c>
      <c r="AV493" s="18">
        <f t="shared" si="250"/>
        <v>1979760</v>
      </c>
      <c r="AW493" s="18">
        <f t="shared" si="251"/>
        <v>1898184</v>
      </c>
      <c r="AX493" s="18">
        <f t="shared" si="252"/>
        <v>8200154880</v>
      </c>
      <c r="CA493" s="14">
        <v>488</v>
      </c>
      <c r="CB493" s="14">
        <f>节奏规划!J482</f>
        <v>2.0833333333333333E-3</v>
      </c>
      <c r="CC493" s="23">
        <v>1</v>
      </c>
      <c r="CD493" s="18">
        <f>INDEX($AX$6:$AX$1005,MATCH(金币产出!CA493,$AR$6:$AR$1005,1))</f>
        <v>8200154880</v>
      </c>
      <c r="CE493" s="18">
        <f t="shared" si="253"/>
        <v>32800619500</v>
      </c>
      <c r="CF493" s="18">
        <f t="shared" si="254"/>
        <v>23917118</v>
      </c>
      <c r="CG493" s="18">
        <f t="shared" si="255"/>
        <v>13666925</v>
      </c>
      <c r="CH493" s="18">
        <f t="shared" si="256"/>
        <v>17083656</v>
      </c>
      <c r="CI493" s="18">
        <f t="shared" si="257"/>
        <v>6833462</v>
      </c>
      <c r="CJ493" s="18">
        <f t="shared" si="258"/>
        <v>6833462</v>
      </c>
      <c r="CK493" s="18">
        <f t="shared" si="259"/>
        <v>10250194</v>
      </c>
      <c r="CL493" s="18">
        <f t="shared" si="260"/>
        <v>3416731</v>
      </c>
      <c r="CM493" s="18">
        <f t="shared" si="261"/>
        <v>10250194</v>
      </c>
      <c r="CN493" s="18">
        <f t="shared" si="262"/>
        <v>92251742</v>
      </c>
      <c r="CP493" s="18">
        <f t="shared" si="263"/>
        <v>984018624</v>
      </c>
      <c r="CQ493" s="18">
        <f t="shared" si="264"/>
        <v>2</v>
      </c>
      <c r="CR493" s="18">
        <f t="shared" si="265"/>
        <v>984.02</v>
      </c>
      <c r="DH493" s="14">
        <v>488</v>
      </c>
      <c r="DI493" s="14">
        <f t="shared" si="266"/>
        <v>59637490</v>
      </c>
      <c r="DJ493" s="18">
        <f t="shared" si="267"/>
        <v>2</v>
      </c>
      <c r="DK493" s="18">
        <f t="shared" si="268"/>
        <v>59.64</v>
      </c>
    </row>
    <row r="494" spans="44:115" ht="16.5" x14ac:dyDescent="0.2">
      <c r="AR494" s="14">
        <v>489</v>
      </c>
      <c r="AS494" s="14">
        <f t="shared" si="247"/>
        <v>480</v>
      </c>
      <c r="AT494" s="18">
        <f t="shared" si="249"/>
        <v>1843799.9999999998</v>
      </c>
      <c r="AU494" s="18">
        <f t="shared" si="248"/>
        <v>500</v>
      </c>
      <c r="AV494" s="18">
        <f t="shared" si="250"/>
        <v>1979760</v>
      </c>
      <c r="AW494" s="18">
        <f t="shared" si="251"/>
        <v>1904982</v>
      </c>
      <c r="AX494" s="18">
        <f t="shared" si="252"/>
        <v>8229522240</v>
      </c>
      <c r="CA494" s="14">
        <v>489</v>
      </c>
      <c r="CB494" s="14">
        <f>节奏规划!J483</f>
        <v>2.0833333333333333E-3</v>
      </c>
      <c r="CC494" s="23">
        <v>1</v>
      </c>
      <c r="CD494" s="18">
        <f>INDEX($AX$6:$AX$1005,MATCH(金币产出!CA494,$AR$6:$AR$1005,1))</f>
        <v>8229522240</v>
      </c>
      <c r="CE494" s="18">
        <f t="shared" si="253"/>
        <v>32918088500</v>
      </c>
      <c r="CF494" s="18">
        <f t="shared" si="254"/>
        <v>24002773</v>
      </c>
      <c r="CG494" s="18">
        <f t="shared" si="255"/>
        <v>13715870</v>
      </c>
      <c r="CH494" s="18">
        <f t="shared" si="256"/>
        <v>17144838</v>
      </c>
      <c r="CI494" s="18">
        <f t="shared" si="257"/>
        <v>6857935</v>
      </c>
      <c r="CJ494" s="18">
        <f t="shared" si="258"/>
        <v>6857935</v>
      </c>
      <c r="CK494" s="18">
        <f t="shared" si="259"/>
        <v>10286903</v>
      </c>
      <c r="CL494" s="18">
        <f t="shared" si="260"/>
        <v>3428968</v>
      </c>
      <c r="CM494" s="18">
        <f t="shared" si="261"/>
        <v>10286903</v>
      </c>
      <c r="CN494" s="18">
        <f t="shared" si="262"/>
        <v>92582125</v>
      </c>
      <c r="CP494" s="18">
        <f t="shared" si="263"/>
        <v>987542688</v>
      </c>
      <c r="CQ494" s="18">
        <f t="shared" si="264"/>
        <v>2</v>
      </c>
      <c r="CR494" s="18">
        <f t="shared" si="265"/>
        <v>987.54</v>
      </c>
      <c r="DH494" s="14">
        <v>489</v>
      </c>
      <c r="DI494" s="14">
        <f t="shared" si="266"/>
        <v>59851069</v>
      </c>
      <c r="DJ494" s="18">
        <f t="shared" si="267"/>
        <v>2</v>
      </c>
      <c r="DK494" s="18">
        <f t="shared" si="268"/>
        <v>59.85</v>
      </c>
    </row>
    <row r="495" spans="44:115" ht="16.5" x14ac:dyDescent="0.2">
      <c r="AR495" s="14">
        <v>490</v>
      </c>
      <c r="AS495" s="14">
        <f t="shared" si="247"/>
        <v>480</v>
      </c>
      <c r="AT495" s="18">
        <f t="shared" si="249"/>
        <v>1843799.9999999998</v>
      </c>
      <c r="AU495" s="18">
        <f t="shared" si="248"/>
        <v>500</v>
      </c>
      <c r="AV495" s="18">
        <f t="shared" si="250"/>
        <v>1979760</v>
      </c>
      <c r="AW495" s="18">
        <f t="shared" si="251"/>
        <v>1911780</v>
      </c>
      <c r="AX495" s="18">
        <f t="shared" si="252"/>
        <v>8258889600</v>
      </c>
      <c r="CA495" s="14">
        <v>490</v>
      </c>
      <c r="CB495" s="14">
        <f>节奏规划!J484</f>
        <v>1.9230769230769232E-3</v>
      </c>
      <c r="CC495" s="23">
        <v>1</v>
      </c>
      <c r="CD495" s="18">
        <f>INDEX($AX$6:$AX$1005,MATCH(金币产出!CA495,$AR$6:$AR$1005,1))</f>
        <v>8258889600</v>
      </c>
      <c r="CE495" s="18">
        <f t="shared" si="253"/>
        <v>33035558000</v>
      </c>
      <c r="CF495" s="18">
        <f t="shared" si="254"/>
        <v>22235472</v>
      </c>
      <c r="CG495" s="18">
        <f t="shared" si="255"/>
        <v>12705984</v>
      </c>
      <c r="CH495" s="18">
        <f t="shared" si="256"/>
        <v>15882480</v>
      </c>
      <c r="CI495" s="18">
        <f t="shared" si="257"/>
        <v>6352992</v>
      </c>
      <c r="CJ495" s="18">
        <f t="shared" si="258"/>
        <v>6352992</v>
      </c>
      <c r="CK495" s="18">
        <f t="shared" si="259"/>
        <v>9529488</v>
      </c>
      <c r="CL495" s="18">
        <f t="shared" si="260"/>
        <v>3176496</v>
      </c>
      <c r="CM495" s="18">
        <f t="shared" si="261"/>
        <v>9529488</v>
      </c>
      <c r="CN495" s="18">
        <f t="shared" si="262"/>
        <v>85765392</v>
      </c>
      <c r="CP495" s="18">
        <f t="shared" si="263"/>
        <v>991066752</v>
      </c>
      <c r="CQ495" s="18">
        <f t="shared" si="264"/>
        <v>2</v>
      </c>
      <c r="CR495" s="18">
        <f t="shared" si="265"/>
        <v>991.07</v>
      </c>
      <c r="DH495" s="14">
        <v>490</v>
      </c>
      <c r="DI495" s="14">
        <f t="shared" si="266"/>
        <v>60064651</v>
      </c>
      <c r="DJ495" s="18">
        <f t="shared" si="267"/>
        <v>2</v>
      </c>
      <c r="DK495" s="18">
        <f t="shared" si="268"/>
        <v>60.06</v>
      </c>
    </row>
    <row r="496" spans="44:115" ht="16.5" x14ac:dyDescent="0.2">
      <c r="AR496" s="14">
        <v>491</v>
      </c>
      <c r="AS496" s="14">
        <f t="shared" si="247"/>
        <v>480</v>
      </c>
      <c r="AT496" s="18">
        <f t="shared" si="249"/>
        <v>1843799.9999999998</v>
      </c>
      <c r="AU496" s="18">
        <f t="shared" si="248"/>
        <v>500</v>
      </c>
      <c r="AV496" s="18">
        <f t="shared" si="250"/>
        <v>1979760</v>
      </c>
      <c r="AW496" s="18">
        <f t="shared" si="251"/>
        <v>1918578</v>
      </c>
      <c r="AX496" s="18">
        <f t="shared" si="252"/>
        <v>8288256960</v>
      </c>
      <c r="CA496" s="14">
        <v>491</v>
      </c>
      <c r="CB496" s="14">
        <f>节奏规划!J485</f>
        <v>1.9230769230769232E-3</v>
      </c>
      <c r="CC496" s="23">
        <v>1</v>
      </c>
      <c r="CD496" s="18">
        <f>INDEX($AX$6:$AX$1005,MATCH(金币产出!CA496,$AR$6:$AR$1005,1))</f>
        <v>8288256960</v>
      </c>
      <c r="CE496" s="18">
        <f t="shared" si="253"/>
        <v>33153027500</v>
      </c>
      <c r="CF496" s="18">
        <f t="shared" si="254"/>
        <v>22314538</v>
      </c>
      <c r="CG496" s="18">
        <f t="shared" si="255"/>
        <v>12751164</v>
      </c>
      <c r="CH496" s="18">
        <f t="shared" si="256"/>
        <v>15938956</v>
      </c>
      <c r="CI496" s="18">
        <f t="shared" si="257"/>
        <v>6375582</v>
      </c>
      <c r="CJ496" s="18">
        <f t="shared" si="258"/>
        <v>6375582</v>
      </c>
      <c r="CK496" s="18">
        <f t="shared" si="259"/>
        <v>9563373</v>
      </c>
      <c r="CL496" s="18">
        <f t="shared" si="260"/>
        <v>3187791</v>
      </c>
      <c r="CM496" s="18">
        <f t="shared" si="261"/>
        <v>9563373</v>
      </c>
      <c r="CN496" s="18">
        <f t="shared" si="262"/>
        <v>86070359</v>
      </c>
      <c r="CP496" s="18">
        <f t="shared" si="263"/>
        <v>994590792</v>
      </c>
      <c r="CQ496" s="18">
        <f t="shared" si="264"/>
        <v>2</v>
      </c>
      <c r="CR496" s="18">
        <f t="shared" si="265"/>
        <v>994.59</v>
      </c>
      <c r="DH496" s="14">
        <v>491</v>
      </c>
      <c r="DI496" s="14">
        <f t="shared" si="266"/>
        <v>60278229</v>
      </c>
      <c r="DJ496" s="18">
        <f t="shared" si="267"/>
        <v>2</v>
      </c>
      <c r="DK496" s="18">
        <f t="shared" si="268"/>
        <v>60.28</v>
      </c>
    </row>
    <row r="497" spans="44:115" ht="16.5" x14ac:dyDescent="0.2">
      <c r="AR497" s="14">
        <v>492</v>
      </c>
      <c r="AS497" s="14">
        <f t="shared" si="247"/>
        <v>480</v>
      </c>
      <c r="AT497" s="18">
        <f t="shared" si="249"/>
        <v>1843799.9999999998</v>
      </c>
      <c r="AU497" s="18">
        <f t="shared" si="248"/>
        <v>500</v>
      </c>
      <c r="AV497" s="18">
        <f t="shared" si="250"/>
        <v>1979760</v>
      </c>
      <c r="AW497" s="18">
        <f t="shared" si="251"/>
        <v>1925376</v>
      </c>
      <c r="AX497" s="18">
        <f t="shared" si="252"/>
        <v>8317624320</v>
      </c>
      <c r="CA497" s="14">
        <v>492</v>
      </c>
      <c r="CB497" s="14">
        <f>节奏规划!J486</f>
        <v>1.9230769230769232E-3</v>
      </c>
      <c r="CC497" s="23">
        <v>1</v>
      </c>
      <c r="CD497" s="18">
        <f>INDEX($AX$6:$AX$1005,MATCH(金币产出!CA497,$AR$6:$AR$1005,1))</f>
        <v>8317624320</v>
      </c>
      <c r="CE497" s="18">
        <f t="shared" si="253"/>
        <v>33270497000</v>
      </c>
      <c r="CF497" s="18">
        <f t="shared" si="254"/>
        <v>22393604</v>
      </c>
      <c r="CG497" s="18">
        <f t="shared" si="255"/>
        <v>12796345</v>
      </c>
      <c r="CH497" s="18">
        <f t="shared" si="256"/>
        <v>15995431</v>
      </c>
      <c r="CI497" s="18">
        <f t="shared" si="257"/>
        <v>6398173</v>
      </c>
      <c r="CJ497" s="18">
        <f t="shared" si="258"/>
        <v>6398173</v>
      </c>
      <c r="CK497" s="18">
        <f t="shared" si="259"/>
        <v>9597259</v>
      </c>
      <c r="CL497" s="18">
        <f t="shared" si="260"/>
        <v>3199086</v>
      </c>
      <c r="CM497" s="18">
        <f t="shared" si="261"/>
        <v>9597259</v>
      </c>
      <c r="CN497" s="18">
        <f t="shared" si="262"/>
        <v>86375330</v>
      </c>
      <c r="CP497" s="18">
        <f t="shared" si="263"/>
        <v>998114936</v>
      </c>
      <c r="CQ497" s="18">
        <f t="shared" si="264"/>
        <v>2</v>
      </c>
      <c r="CR497" s="18">
        <f t="shared" si="265"/>
        <v>998.11</v>
      </c>
      <c r="DH497" s="14">
        <v>492</v>
      </c>
      <c r="DI497" s="14">
        <f t="shared" si="266"/>
        <v>60491812</v>
      </c>
      <c r="DJ497" s="18">
        <f t="shared" si="267"/>
        <v>2</v>
      </c>
      <c r="DK497" s="18">
        <f t="shared" si="268"/>
        <v>60.49</v>
      </c>
    </row>
    <row r="498" spans="44:115" ht="16.5" x14ac:dyDescent="0.2">
      <c r="AR498" s="14">
        <v>493</v>
      </c>
      <c r="AS498" s="14">
        <f t="shared" si="247"/>
        <v>480</v>
      </c>
      <c r="AT498" s="18">
        <f t="shared" si="249"/>
        <v>1843799.9999999998</v>
      </c>
      <c r="AU498" s="18">
        <f t="shared" si="248"/>
        <v>500</v>
      </c>
      <c r="AV498" s="18">
        <f t="shared" si="250"/>
        <v>1979760</v>
      </c>
      <c r="AW498" s="18">
        <f t="shared" si="251"/>
        <v>1932174</v>
      </c>
      <c r="AX498" s="18">
        <f t="shared" si="252"/>
        <v>8346991680</v>
      </c>
      <c r="CA498" s="14">
        <v>493</v>
      </c>
      <c r="CB498" s="14">
        <f>节奏规划!J487</f>
        <v>1.9230769230769232E-3</v>
      </c>
      <c r="CC498" s="23">
        <v>1</v>
      </c>
      <c r="CD498" s="18">
        <f>INDEX($AX$6:$AX$1005,MATCH(金币产出!CA498,$AR$6:$AR$1005,1))</f>
        <v>8346991680</v>
      </c>
      <c r="CE498" s="18">
        <f t="shared" si="253"/>
        <v>33387966500</v>
      </c>
      <c r="CF498" s="18">
        <f t="shared" si="254"/>
        <v>22472670</v>
      </c>
      <c r="CG498" s="18">
        <f t="shared" si="255"/>
        <v>12841526</v>
      </c>
      <c r="CH498" s="18">
        <f t="shared" si="256"/>
        <v>16051907</v>
      </c>
      <c r="CI498" s="18">
        <f t="shared" si="257"/>
        <v>6420763</v>
      </c>
      <c r="CJ498" s="18">
        <f t="shared" si="258"/>
        <v>6420763</v>
      </c>
      <c r="CK498" s="18">
        <f t="shared" si="259"/>
        <v>9631144</v>
      </c>
      <c r="CL498" s="18">
        <f t="shared" si="260"/>
        <v>3210381</v>
      </c>
      <c r="CM498" s="18">
        <f t="shared" si="261"/>
        <v>9631144</v>
      </c>
      <c r="CN498" s="18">
        <f t="shared" si="262"/>
        <v>86680298</v>
      </c>
      <c r="CP498" s="18">
        <f t="shared" si="263"/>
        <v>1001638976</v>
      </c>
      <c r="CQ498" s="18">
        <f t="shared" si="264"/>
        <v>2</v>
      </c>
      <c r="CR498" s="18">
        <f t="shared" si="265"/>
        <v>1001.64</v>
      </c>
      <c r="DH498" s="14">
        <v>493</v>
      </c>
      <c r="DI498" s="14">
        <f t="shared" si="266"/>
        <v>60705395</v>
      </c>
      <c r="DJ498" s="18">
        <f t="shared" si="267"/>
        <v>2</v>
      </c>
      <c r="DK498" s="18">
        <f t="shared" si="268"/>
        <v>60.71</v>
      </c>
    </row>
    <row r="499" spans="44:115" ht="16.5" x14ac:dyDescent="0.2">
      <c r="AR499" s="14">
        <v>494</v>
      </c>
      <c r="AS499" s="14">
        <f t="shared" si="247"/>
        <v>480</v>
      </c>
      <c r="AT499" s="18">
        <f t="shared" si="249"/>
        <v>1843799.9999999998</v>
      </c>
      <c r="AU499" s="18">
        <f t="shared" si="248"/>
        <v>500</v>
      </c>
      <c r="AV499" s="18">
        <f t="shared" si="250"/>
        <v>1979760</v>
      </c>
      <c r="AW499" s="18">
        <f t="shared" si="251"/>
        <v>1938972</v>
      </c>
      <c r="AX499" s="18">
        <f t="shared" si="252"/>
        <v>8376359040</v>
      </c>
      <c r="CA499" s="14">
        <v>494</v>
      </c>
      <c r="CB499" s="14">
        <f>节奏规划!J488</f>
        <v>1.9230769230769232E-3</v>
      </c>
      <c r="CC499" s="23">
        <v>1</v>
      </c>
      <c r="CD499" s="18">
        <f>INDEX($AX$6:$AX$1005,MATCH(金币产出!CA499,$AR$6:$AR$1005,1))</f>
        <v>8376359040</v>
      </c>
      <c r="CE499" s="18">
        <f t="shared" si="253"/>
        <v>33505436000</v>
      </c>
      <c r="CF499" s="18">
        <f t="shared" si="254"/>
        <v>22551736</v>
      </c>
      <c r="CG499" s="18">
        <f t="shared" si="255"/>
        <v>12886706</v>
      </c>
      <c r="CH499" s="18">
        <f t="shared" si="256"/>
        <v>16108383</v>
      </c>
      <c r="CI499" s="18">
        <f t="shared" si="257"/>
        <v>6443353</v>
      </c>
      <c r="CJ499" s="18">
        <f t="shared" si="258"/>
        <v>6443353</v>
      </c>
      <c r="CK499" s="18">
        <f t="shared" si="259"/>
        <v>9665030</v>
      </c>
      <c r="CL499" s="18">
        <f t="shared" si="260"/>
        <v>3221677</v>
      </c>
      <c r="CM499" s="18">
        <f t="shared" si="261"/>
        <v>9665030</v>
      </c>
      <c r="CN499" s="18">
        <f t="shared" si="262"/>
        <v>86985268</v>
      </c>
      <c r="CP499" s="18">
        <f t="shared" si="263"/>
        <v>1005163120</v>
      </c>
      <c r="CQ499" s="18">
        <f t="shared" si="264"/>
        <v>2</v>
      </c>
      <c r="CR499" s="18">
        <f t="shared" si="265"/>
        <v>1005.16</v>
      </c>
      <c r="DH499" s="14">
        <v>494</v>
      </c>
      <c r="DI499" s="14">
        <f t="shared" si="266"/>
        <v>60918973</v>
      </c>
      <c r="DJ499" s="18">
        <f t="shared" si="267"/>
        <v>2</v>
      </c>
      <c r="DK499" s="18">
        <f t="shared" si="268"/>
        <v>60.92</v>
      </c>
    </row>
    <row r="500" spans="44:115" ht="16.5" x14ac:dyDescent="0.2">
      <c r="AR500" s="14">
        <v>495</v>
      </c>
      <c r="AS500" s="14">
        <f t="shared" si="247"/>
        <v>480</v>
      </c>
      <c r="AT500" s="18">
        <f t="shared" si="249"/>
        <v>1843799.9999999998</v>
      </c>
      <c r="AU500" s="18">
        <f t="shared" si="248"/>
        <v>500</v>
      </c>
      <c r="AV500" s="18">
        <f t="shared" si="250"/>
        <v>1979760</v>
      </c>
      <c r="AW500" s="18">
        <f t="shared" si="251"/>
        <v>1945770</v>
      </c>
      <c r="AX500" s="18">
        <f t="shared" si="252"/>
        <v>8405726400</v>
      </c>
      <c r="CA500" s="14">
        <v>495</v>
      </c>
      <c r="CB500" s="14">
        <f>节奏规划!J489</f>
        <v>1.9230769230769232E-3</v>
      </c>
      <c r="CC500" s="23">
        <v>1</v>
      </c>
      <c r="CD500" s="18">
        <f>INDEX($AX$6:$AX$1005,MATCH(金币产出!CA500,$AR$6:$AR$1005,1))</f>
        <v>8405726400</v>
      </c>
      <c r="CE500" s="18">
        <f t="shared" si="253"/>
        <v>33622905500</v>
      </c>
      <c r="CF500" s="18">
        <f t="shared" si="254"/>
        <v>22630802</v>
      </c>
      <c r="CG500" s="18">
        <f t="shared" si="255"/>
        <v>12931887</v>
      </c>
      <c r="CH500" s="18">
        <f t="shared" si="256"/>
        <v>16164858</v>
      </c>
      <c r="CI500" s="18">
        <f t="shared" si="257"/>
        <v>6465943</v>
      </c>
      <c r="CJ500" s="18">
        <f t="shared" si="258"/>
        <v>6465943</v>
      </c>
      <c r="CK500" s="18">
        <f t="shared" si="259"/>
        <v>9698915</v>
      </c>
      <c r="CL500" s="18">
        <f t="shared" si="260"/>
        <v>3232972</v>
      </c>
      <c r="CM500" s="18">
        <f t="shared" si="261"/>
        <v>9698915</v>
      </c>
      <c r="CN500" s="18">
        <f t="shared" si="262"/>
        <v>87290235</v>
      </c>
      <c r="CP500" s="18">
        <f t="shared" si="263"/>
        <v>1008687160</v>
      </c>
      <c r="CQ500" s="18">
        <f t="shared" si="264"/>
        <v>2</v>
      </c>
      <c r="CR500" s="18">
        <f t="shared" si="265"/>
        <v>1008.69</v>
      </c>
      <c r="DH500" s="14">
        <v>495</v>
      </c>
      <c r="DI500" s="14">
        <f t="shared" si="266"/>
        <v>61132556</v>
      </c>
      <c r="DJ500" s="18">
        <f t="shared" si="267"/>
        <v>2</v>
      </c>
      <c r="DK500" s="18">
        <f t="shared" si="268"/>
        <v>61.13</v>
      </c>
    </row>
    <row r="501" spans="44:115" ht="16.5" x14ac:dyDescent="0.2">
      <c r="AR501" s="14">
        <v>496</v>
      </c>
      <c r="AS501" s="14">
        <f t="shared" si="247"/>
        <v>480</v>
      </c>
      <c r="AT501" s="18">
        <f t="shared" si="249"/>
        <v>1843799.9999999998</v>
      </c>
      <c r="AU501" s="18">
        <f t="shared" si="248"/>
        <v>500</v>
      </c>
      <c r="AV501" s="18">
        <f t="shared" si="250"/>
        <v>1979760</v>
      </c>
      <c r="AW501" s="18">
        <f t="shared" si="251"/>
        <v>1952568</v>
      </c>
      <c r="AX501" s="18">
        <f t="shared" si="252"/>
        <v>8435093760</v>
      </c>
      <c r="CA501" s="14">
        <v>496</v>
      </c>
      <c r="CB501" s="14">
        <f>节奏规划!J490</f>
        <v>1.9230769230769232E-3</v>
      </c>
      <c r="CC501" s="23">
        <v>1</v>
      </c>
      <c r="CD501" s="18">
        <f>INDEX($AX$6:$AX$1005,MATCH(金币产出!CA501,$AR$6:$AR$1005,1))</f>
        <v>8435093760</v>
      </c>
      <c r="CE501" s="18">
        <f t="shared" si="253"/>
        <v>33740375000</v>
      </c>
      <c r="CF501" s="18">
        <f t="shared" si="254"/>
        <v>22709868</v>
      </c>
      <c r="CG501" s="18">
        <f t="shared" si="255"/>
        <v>12977067</v>
      </c>
      <c r="CH501" s="18">
        <f t="shared" si="256"/>
        <v>16221334</v>
      </c>
      <c r="CI501" s="18">
        <f t="shared" si="257"/>
        <v>6488534</v>
      </c>
      <c r="CJ501" s="18">
        <f t="shared" si="258"/>
        <v>6488534</v>
      </c>
      <c r="CK501" s="18">
        <f t="shared" si="259"/>
        <v>9732800</v>
      </c>
      <c r="CL501" s="18">
        <f t="shared" si="260"/>
        <v>3244267</v>
      </c>
      <c r="CM501" s="18">
        <f t="shared" si="261"/>
        <v>9732800</v>
      </c>
      <c r="CN501" s="18">
        <f t="shared" si="262"/>
        <v>87595204</v>
      </c>
      <c r="CP501" s="18">
        <f t="shared" si="263"/>
        <v>1012211200</v>
      </c>
      <c r="CQ501" s="18">
        <f t="shared" si="264"/>
        <v>2</v>
      </c>
      <c r="CR501" s="18">
        <f t="shared" si="265"/>
        <v>1012.21</v>
      </c>
      <c r="DH501" s="14">
        <v>496</v>
      </c>
      <c r="DI501" s="14">
        <f t="shared" si="266"/>
        <v>61346134</v>
      </c>
      <c r="DJ501" s="18">
        <f t="shared" si="267"/>
        <v>2</v>
      </c>
      <c r="DK501" s="18">
        <f t="shared" si="268"/>
        <v>61.35</v>
      </c>
    </row>
    <row r="502" spans="44:115" ht="16.5" x14ac:dyDescent="0.2">
      <c r="AR502" s="14">
        <v>497</v>
      </c>
      <c r="AS502" s="14">
        <f t="shared" si="247"/>
        <v>480</v>
      </c>
      <c r="AT502" s="18">
        <f t="shared" si="249"/>
        <v>1843799.9999999998</v>
      </c>
      <c r="AU502" s="18">
        <f t="shared" si="248"/>
        <v>500</v>
      </c>
      <c r="AV502" s="18">
        <f t="shared" si="250"/>
        <v>1979760</v>
      </c>
      <c r="AW502" s="18">
        <f t="shared" si="251"/>
        <v>1959366</v>
      </c>
      <c r="AX502" s="18">
        <f t="shared" si="252"/>
        <v>8464461120</v>
      </c>
      <c r="CA502" s="14">
        <v>497</v>
      </c>
      <c r="CB502" s="14">
        <f>节奏规划!J491</f>
        <v>1.9230769230769232E-3</v>
      </c>
      <c r="CC502" s="23">
        <v>1</v>
      </c>
      <c r="CD502" s="18">
        <f>INDEX($AX$6:$AX$1005,MATCH(金币产出!CA502,$AR$6:$AR$1005,1))</f>
        <v>8464461120</v>
      </c>
      <c r="CE502" s="18">
        <f t="shared" si="253"/>
        <v>33857844000</v>
      </c>
      <c r="CF502" s="18">
        <f t="shared" si="254"/>
        <v>22788933</v>
      </c>
      <c r="CG502" s="18">
        <f t="shared" si="255"/>
        <v>13022248</v>
      </c>
      <c r="CH502" s="18">
        <f t="shared" si="256"/>
        <v>16277810</v>
      </c>
      <c r="CI502" s="18">
        <f t="shared" si="257"/>
        <v>6511124</v>
      </c>
      <c r="CJ502" s="18">
        <f t="shared" si="258"/>
        <v>6511124</v>
      </c>
      <c r="CK502" s="18">
        <f t="shared" si="259"/>
        <v>9766686</v>
      </c>
      <c r="CL502" s="18">
        <f t="shared" si="260"/>
        <v>3255562</v>
      </c>
      <c r="CM502" s="18">
        <f t="shared" si="261"/>
        <v>9766686</v>
      </c>
      <c r="CN502" s="18">
        <f t="shared" si="262"/>
        <v>87900173</v>
      </c>
      <c r="CP502" s="18">
        <f t="shared" si="263"/>
        <v>1015735344</v>
      </c>
      <c r="CQ502" s="18">
        <f t="shared" si="264"/>
        <v>2</v>
      </c>
      <c r="CR502" s="18">
        <f t="shared" si="265"/>
        <v>1015.74</v>
      </c>
      <c r="DH502" s="14">
        <v>497</v>
      </c>
      <c r="DI502" s="14">
        <f t="shared" si="266"/>
        <v>61559717</v>
      </c>
      <c r="DJ502" s="18">
        <f t="shared" si="267"/>
        <v>2</v>
      </c>
      <c r="DK502" s="18">
        <f t="shared" si="268"/>
        <v>61.56</v>
      </c>
    </row>
    <row r="503" spans="44:115" ht="16.5" x14ac:dyDescent="0.2">
      <c r="AR503" s="14">
        <v>498</v>
      </c>
      <c r="AS503" s="14">
        <f t="shared" si="247"/>
        <v>480</v>
      </c>
      <c r="AT503" s="18">
        <f t="shared" si="249"/>
        <v>1843799.9999999998</v>
      </c>
      <c r="AU503" s="18">
        <f t="shared" si="248"/>
        <v>500</v>
      </c>
      <c r="AV503" s="18">
        <f t="shared" si="250"/>
        <v>1979760</v>
      </c>
      <c r="AW503" s="18">
        <f t="shared" si="251"/>
        <v>1966164</v>
      </c>
      <c r="AX503" s="18">
        <f t="shared" si="252"/>
        <v>8493828480</v>
      </c>
      <c r="CA503" s="14">
        <v>498</v>
      </c>
      <c r="CB503" s="14">
        <f>节奏规划!J492</f>
        <v>1.9230769230769232E-3</v>
      </c>
      <c r="CC503" s="23">
        <v>1</v>
      </c>
      <c r="CD503" s="18">
        <f>INDEX($AX$6:$AX$1005,MATCH(金币产出!CA503,$AR$6:$AR$1005,1))</f>
        <v>8493828480</v>
      </c>
      <c r="CE503" s="18">
        <f t="shared" si="253"/>
        <v>33975313500</v>
      </c>
      <c r="CF503" s="18">
        <f t="shared" si="254"/>
        <v>22867999</v>
      </c>
      <c r="CG503" s="18">
        <f t="shared" si="255"/>
        <v>13067428</v>
      </c>
      <c r="CH503" s="18">
        <f t="shared" si="256"/>
        <v>16334285</v>
      </c>
      <c r="CI503" s="18">
        <f t="shared" si="257"/>
        <v>6533714</v>
      </c>
      <c r="CJ503" s="18">
        <f t="shared" si="258"/>
        <v>6533714</v>
      </c>
      <c r="CK503" s="18">
        <f t="shared" si="259"/>
        <v>9800571</v>
      </c>
      <c r="CL503" s="18">
        <f t="shared" si="260"/>
        <v>3266857</v>
      </c>
      <c r="CM503" s="18">
        <f t="shared" si="261"/>
        <v>9800571</v>
      </c>
      <c r="CN503" s="18">
        <f t="shared" si="262"/>
        <v>88205139</v>
      </c>
      <c r="CP503" s="18">
        <f t="shared" si="263"/>
        <v>1019259384</v>
      </c>
      <c r="CQ503" s="18">
        <f t="shared" si="264"/>
        <v>2</v>
      </c>
      <c r="CR503" s="18">
        <f t="shared" si="265"/>
        <v>1019.26</v>
      </c>
      <c r="DH503" s="14">
        <v>498</v>
      </c>
      <c r="DI503" s="14">
        <f t="shared" si="266"/>
        <v>61773296</v>
      </c>
      <c r="DJ503" s="18">
        <f t="shared" si="267"/>
        <v>2</v>
      </c>
      <c r="DK503" s="18">
        <f t="shared" si="268"/>
        <v>61.77</v>
      </c>
    </row>
    <row r="504" spans="44:115" ht="16.5" x14ac:dyDescent="0.2">
      <c r="AR504" s="14">
        <v>499</v>
      </c>
      <c r="AS504" s="14">
        <f t="shared" si="247"/>
        <v>480</v>
      </c>
      <c r="AT504" s="18">
        <f t="shared" si="249"/>
        <v>1843799.9999999998</v>
      </c>
      <c r="AU504" s="18">
        <f t="shared" si="248"/>
        <v>500</v>
      </c>
      <c r="AV504" s="18">
        <f t="shared" si="250"/>
        <v>1979760</v>
      </c>
      <c r="AW504" s="18">
        <f t="shared" si="251"/>
        <v>1972962</v>
      </c>
      <c r="AX504" s="18">
        <f t="shared" si="252"/>
        <v>8523195840</v>
      </c>
      <c r="CA504" s="14">
        <v>499</v>
      </c>
      <c r="CB504" s="14">
        <f>节奏规划!J493</f>
        <v>1.9230769230769232E-3</v>
      </c>
      <c r="CC504" s="23">
        <v>1</v>
      </c>
      <c r="CD504" s="18">
        <f>INDEX($AX$6:$AX$1005,MATCH(金币产出!CA504,$AR$6:$AR$1005,1))</f>
        <v>8523195840</v>
      </c>
      <c r="CE504" s="18">
        <f t="shared" si="253"/>
        <v>34092783000</v>
      </c>
      <c r="CF504" s="18">
        <f t="shared" si="254"/>
        <v>22947065</v>
      </c>
      <c r="CG504" s="18">
        <f t="shared" si="255"/>
        <v>13112609</v>
      </c>
      <c r="CH504" s="18">
        <f t="shared" si="256"/>
        <v>16390761</v>
      </c>
      <c r="CI504" s="18">
        <f t="shared" si="257"/>
        <v>6556304</v>
      </c>
      <c r="CJ504" s="18">
        <f t="shared" si="258"/>
        <v>6556304</v>
      </c>
      <c r="CK504" s="18">
        <f t="shared" si="259"/>
        <v>9834457</v>
      </c>
      <c r="CL504" s="18">
        <f t="shared" si="260"/>
        <v>3278152</v>
      </c>
      <c r="CM504" s="18">
        <f t="shared" si="261"/>
        <v>9834457</v>
      </c>
      <c r="CN504" s="18">
        <f t="shared" si="262"/>
        <v>88510109</v>
      </c>
      <c r="CP504" s="18">
        <f t="shared" si="263"/>
        <v>1022783528</v>
      </c>
      <c r="CQ504" s="18">
        <f t="shared" si="264"/>
        <v>2</v>
      </c>
      <c r="CR504" s="18">
        <f t="shared" si="265"/>
        <v>1022.78</v>
      </c>
      <c r="DH504" s="14">
        <v>499</v>
      </c>
      <c r="DI504" s="14">
        <f t="shared" si="266"/>
        <v>61986878</v>
      </c>
      <c r="DJ504" s="18">
        <f t="shared" si="267"/>
        <v>2</v>
      </c>
      <c r="DK504" s="18">
        <f t="shared" si="268"/>
        <v>61.99</v>
      </c>
    </row>
    <row r="505" spans="44:115" ht="16.5" x14ac:dyDescent="0.2">
      <c r="AR505" s="14">
        <v>500</v>
      </c>
      <c r="AS505" s="14">
        <f t="shared" si="247"/>
        <v>500</v>
      </c>
      <c r="AT505" s="18">
        <f t="shared" si="249"/>
        <v>1979760</v>
      </c>
      <c r="AU505" s="18">
        <f t="shared" si="248"/>
        <v>520</v>
      </c>
      <c r="AV505" s="18">
        <f t="shared" si="250"/>
        <v>2188750</v>
      </c>
      <c r="AW505" s="18">
        <f t="shared" si="251"/>
        <v>1979760</v>
      </c>
      <c r="AX505" s="18">
        <f t="shared" si="252"/>
        <v>8552563200</v>
      </c>
      <c r="CA505" s="14">
        <v>500</v>
      </c>
      <c r="CB505" s="14">
        <f>节奏规划!J494</f>
        <v>1.9230769230769232E-3</v>
      </c>
      <c r="CC505" s="23">
        <v>1</v>
      </c>
      <c r="CD505" s="18">
        <f>INDEX($AX$6:$AX$1005,MATCH(金币产出!CA505,$AR$6:$AR$1005,1))</f>
        <v>8552563200</v>
      </c>
      <c r="CE505" s="18">
        <f t="shared" si="253"/>
        <v>34210252500</v>
      </c>
      <c r="CF505" s="18">
        <f t="shared" si="254"/>
        <v>23026131</v>
      </c>
      <c r="CG505" s="18">
        <f t="shared" si="255"/>
        <v>13157789</v>
      </c>
      <c r="CH505" s="18">
        <f t="shared" si="256"/>
        <v>16447237</v>
      </c>
      <c r="CI505" s="18">
        <f t="shared" si="257"/>
        <v>6578895</v>
      </c>
      <c r="CJ505" s="18">
        <f t="shared" si="258"/>
        <v>6578895</v>
      </c>
      <c r="CK505" s="18">
        <f t="shared" si="259"/>
        <v>9868342</v>
      </c>
      <c r="CL505" s="18">
        <f t="shared" si="260"/>
        <v>3289447</v>
      </c>
      <c r="CM505" s="18">
        <f t="shared" si="261"/>
        <v>9868342</v>
      </c>
      <c r="CN505" s="18">
        <f t="shared" si="262"/>
        <v>88815078</v>
      </c>
      <c r="CP505" s="18">
        <f t="shared" si="263"/>
        <v>1026307568</v>
      </c>
      <c r="CQ505" s="18">
        <f t="shared" si="264"/>
        <v>2</v>
      </c>
      <c r="CR505" s="18">
        <f t="shared" si="265"/>
        <v>1026.31</v>
      </c>
      <c r="DH505" s="14">
        <v>500</v>
      </c>
      <c r="DI505" s="14">
        <f t="shared" si="266"/>
        <v>62200457</v>
      </c>
      <c r="DJ505" s="18">
        <f t="shared" si="267"/>
        <v>2</v>
      </c>
      <c r="DK505" s="18">
        <f t="shared" si="268"/>
        <v>62.2</v>
      </c>
    </row>
    <row r="506" spans="44:115" ht="16.5" x14ac:dyDescent="0.2">
      <c r="AR506" s="14">
        <v>501</v>
      </c>
      <c r="AS506" s="14">
        <f t="shared" si="247"/>
        <v>500</v>
      </c>
      <c r="AT506" s="18">
        <f t="shared" si="249"/>
        <v>1979760</v>
      </c>
      <c r="AU506" s="18">
        <f t="shared" si="248"/>
        <v>520</v>
      </c>
      <c r="AV506" s="18">
        <f t="shared" si="250"/>
        <v>2188750</v>
      </c>
      <c r="AW506" s="18">
        <f t="shared" si="251"/>
        <v>1990209.5</v>
      </c>
      <c r="AX506" s="18">
        <f t="shared" si="252"/>
        <v>8597705040</v>
      </c>
      <c r="CA506" s="14">
        <v>501</v>
      </c>
      <c r="CB506" s="14">
        <f>节奏规划!J495</f>
        <v>1.9230769230769232E-3</v>
      </c>
      <c r="CC506" s="23">
        <v>1</v>
      </c>
      <c r="CD506" s="18">
        <f>INDEX($AX$6:$AX$1005,MATCH(金币产出!CA506,$AR$6:$AR$1005,1))</f>
        <v>8597705040</v>
      </c>
      <c r="CE506" s="18">
        <f t="shared" si="253"/>
        <v>34390820000</v>
      </c>
      <c r="CF506" s="18">
        <f t="shared" si="254"/>
        <v>23147667</v>
      </c>
      <c r="CG506" s="18">
        <f t="shared" si="255"/>
        <v>13227238</v>
      </c>
      <c r="CH506" s="18">
        <f t="shared" si="256"/>
        <v>16534048</v>
      </c>
      <c r="CI506" s="18">
        <f t="shared" si="257"/>
        <v>6613619</v>
      </c>
      <c r="CJ506" s="18">
        <f t="shared" si="258"/>
        <v>6613619</v>
      </c>
      <c r="CK506" s="18">
        <f t="shared" si="259"/>
        <v>9920429</v>
      </c>
      <c r="CL506" s="18">
        <f t="shared" si="260"/>
        <v>3306810</v>
      </c>
      <c r="CM506" s="18">
        <f t="shared" si="261"/>
        <v>9920429</v>
      </c>
      <c r="CN506" s="18">
        <f t="shared" si="262"/>
        <v>89283859</v>
      </c>
      <c r="CP506" s="18">
        <f t="shared" si="263"/>
        <v>1031724616</v>
      </c>
      <c r="CQ506" s="18">
        <f t="shared" si="264"/>
        <v>2</v>
      </c>
      <c r="CR506" s="18">
        <f t="shared" si="265"/>
        <v>1031.72</v>
      </c>
      <c r="DH506" s="14">
        <v>501</v>
      </c>
      <c r="DI506" s="14">
        <f t="shared" si="266"/>
        <v>62528761</v>
      </c>
      <c r="DJ506" s="18">
        <f t="shared" si="267"/>
        <v>2</v>
      </c>
      <c r="DK506" s="18">
        <f t="shared" si="268"/>
        <v>62.53</v>
      </c>
    </row>
    <row r="507" spans="44:115" ht="16.5" x14ac:dyDescent="0.2">
      <c r="AR507" s="14">
        <v>502</v>
      </c>
      <c r="AS507" s="14">
        <f t="shared" si="247"/>
        <v>500</v>
      </c>
      <c r="AT507" s="18">
        <f t="shared" si="249"/>
        <v>1979760</v>
      </c>
      <c r="AU507" s="18">
        <f t="shared" si="248"/>
        <v>520</v>
      </c>
      <c r="AV507" s="18">
        <f t="shared" si="250"/>
        <v>2188750</v>
      </c>
      <c r="AW507" s="18">
        <f t="shared" si="251"/>
        <v>2000659</v>
      </c>
      <c r="AX507" s="18">
        <f t="shared" si="252"/>
        <v>8642846880</v>
      </c>
      <c r="CA507" s="14">
        <v>502</v>
      </c>
      <c r="CB507" s="14">
        <f>节奏规划!J496</f>
        <v>1.9230769230769232E-3</v>
      </c>
      <c r="CC507" s="23">
        <v>1</v>
      </c>
      <c r="CD507" s="18">
        <f>INDEX($AX$6:$AX$1005,MATCH(金币产出!CA507,$AR$6:$AR$1005,1))</f>
        <v>8642846880</v>
      </c>
      <c r="CE507" s="18">
        <f t="shared" si="253"/>
        <v>34571387500</v>
      </c>
      <c r="CF507" s="18">
        <f t="shared" si="254"/>
        <v>23269203</v>
      </c>
      <c r="CG507" s="18">
        <f t="shared" si="255"/>
        <v>13296688</v>
      </c>
      <c r="CH507" s="18">
        <f t="shared" si="256"/>
        <v>16620859</v>
      </c>
      <c r="CI507" s="18">
        <f t="shared" si="257"/>
        <v>6648344</v>
      </c>
      <c r="CJ507" s="18">
        <f t="shared" si="258"/>
        <v>6648344</v>
      </c>
      <c r="CK507" s="18">
        <f t="shared" si="259"/>
        <v>9972516</v>
      </c>
      <c r="CL507" s="18">
        <f t="shared" si="260"/>
        <v>3324172</v>
      </c>
      <c r="CM507" s="18">
        <f t="shared" si="261"/>
        <v>9972516</v>
      </c>
      <c r="CN507" s="18">
        <f t="shared" si="262"/>
        <v>89752642</v>
      </c>
      <c r="CP507" s="18">
        <f t="shared" si="263"/>
        <v>1037141664</v>
      </c>
      <c r="CQ507" s="18">
        <f t="shared" si="264"/>
        <v>2</v>
      </c>
      <c r="CR507" s="18">
        <f t="shared" si="265"/>
        <v>1037.1400000000001</v>
      </c>
      <c r="DH507" s="14">
        <v>502</v>
      </c>
      <c r="DI507" s="14">
        <f t="shared" si="266"/>
        <v>62857070</v>
      </c>
      <c r="DJ507" s="18">
        <f t="shared" si="267"/>
        <v>2</v>
      </c>
      <c r="DK507" s="18">
        <f t="shared" si="268"/>
        <v>62.86</v>
      </c>
    </row>
    <row r="508" spans="44:115" ht="16.5" x14ac:dyDescent="0.2">
      <c r="AR508" s="14">
        <v>503</v>
      </c>
      <c r="AS508" s="14">
        <f t="shared" si="247"/>
        <v>500</v>
      </c>
      <c r="AT508" s="18">
        <f t="shared" si="249"/>
        <v>1979760</v>
      </c>
      <c r="AU508" s="18">
        <f t="shared" si="248"/>
        <v>520</v>
      </c>
      <c r="AV508" s="18">
        <f t="shared" si="250"/>
        <v>2188750</v>
      </c>
      <c r="AW508" s="18">
        <f t="shared" si="251"/>
        <v>2011108.5</v>
      </c>
      <c r="AX508" s="18">
        <f t="shared" si="252"/>
        <v>8687988720</v>
      </c>
      <c r="CA508" s="14">
        <v>503</v>
      </c>
      <c r="CB508" s="14">
        <f>节奏规划!J497</f>
        <v>1.9230769230769232E-3</v>
      </c>
      <c r="CC508" s="23">
        <v>1</v>
      </c>
      <c r="CD508" s="18">
        <f>INDEX($AX$6:$AX$1005,MATCH(金币产出!CA508,$AR$6:$AR$1005,1))</f>
        <v>8687988720</v>
      </c>
      <c r="CE508" s="18">
        <f t="shared" si="253"/>
        <v>34751954500</v>
      </c>
      <c r="CF508" s="18">
        <f t="shared" si="254"/>
        <v>23390739</v>
      </c>
      <c r="CG508" s="18">
        <f t="shared" si="255"/>
        <v>13366136</v>
      </c>
      <c r="CH508" s="18">
        <f t="shared" si="256"/>
        <v>16707670</v>
      </c>
      <c r="CI508" s="18">
        <f t="shared" si="257"/>
        <v>6683068</v>
      </c>
      <c r="CJ508" s="18">
        <f t="shared" si="258"/>
        <v>6683068</v>
      </c>
      <c r="CK508" s="18">
        <f t="shared" si="259"/>
        <v>10024602</v>
      </c>
      <c r="CL508" s="18">
        <f t="shared" si="260"/>
        <v>3341534</v>
      </c>
      <c r="CM508" s="18">
        <f t="shared" si="261"/>
        <v>10024602</v>
      </c>
      <c r="CN508" s="18">
        <f t="shared" si="262"/>
        <v>90221419</v>
      </c>
      <c r="CP508" s="18">
        <f t="shared" si="263"/>
        <v>1042558608</v>
      </c>
      <c r="CQ508" s="18">
        <f t="shared" si="264"/>
        <v>2</v>
      </c>
      <c r="CR508" s="18">
        <f t="shared" si="265"/>
        <v>1042.56</v>
      </c>
      <c r="DH508" s="14">
        <v>503</v>
      </c>
      <c r="DI508" s="14">
        <f t="shared" si="266"/>
        <v>63185370</v>
      </c>
      <c r="DJ508" s="18">
        <f t="shared" si="267"/>
        <v>2</v>
      </c>
      <c r="DK508" s="18">
        <f t="shared" si="268"/>
        <v>63.19</v>
      </c>
    </row>
    <row r="509" spans="44:115" ht="16.5" x14ac:dyDescent="0.2">
      <c r="AR509" s="14">
        <v>504</v>
      </c>
      <c r="AS509" s="14">
        <f t="shared" si="247"/>
        <v>500</v>
      </c>
      <c r="AT509" s="18">
        <f t="shared" si="249"/>
        <v>1979760</v>
      </c>
      <c r="AU509" s="18">
        <f t="shared" si="248"/>
        <v>520</v>
      </c>
      <c r="AV509" s="18">
        <f t="shared" si="250"/>
        <v>2188750</v>
      </c>
      <c r="AW509" s="18">
        <f t="shared" si="251"/>
        <v>2021558</v>
      </c>
      <c r="AX509" s="18">
        <f t="shared" si="252"/>
        <v>8733130560</v>
      </c>
      <c r="CA509" s="14">
        <v>504</v>
      </c>
      <c r="CB509" s="14">
        <f>节奏规划!J498</f>
        <v>1.9230769230769232E-3</v>
      </c>
      <c r="CC509" s="23">
        <v>1</v>
      </c>
      <c r="CD509" s="18">
        <f>INDEX($AX$6:$AX$1005,MATCH(金币产出!CA509,$AR$6:$AR$1005,1))</f>
        <v>8733130560</v>
      </c>
      <c r="CE509" s="18">
        <f t="shared" si="253"/>
        <v>34932522000</v>
      </c>
      <c r="CF509" s="18">
        <f t="shared" si="254"/>
        <v>23512274</v>
      </c>
      <c r="CG509" s="18">
        <f t="shared" si="255"/>
        <v>13435585</v>
      </c>
      <c r="CH509" s="18">
        <f t="shared" si="256"/>
        <v>16794482</v>
      </c>
      <c r="CI509" s="18">
        <f t="shared" si="257"/>
        <v>6717793</v>
      </c>
      <c r="CJ509" s="18">
        <f t="shared" si="258"/>
        <v>6717793</v>
      </c>
      <c r="CK509" s="18">
        <f t="shared" si="259"/>
        <v>10076689</v>
      </c>
      <c r="CL509" s="18">
        <f t="shared" si="260"/>
        <v>3358896</v>
      </c>
      <c r="CM509" s="18">
        <f t="shared" si="261"/>
        <v>10076689</v>
      </c>
      <c r="CN509" s="18">
        <f t="shared" si="262"/>
        <v>90690201</v>
      </c>
      <c r="CP509" s="18">
        <f t="shared" si="263"/>
        <v>1047975656</v>
      </c>
      <c r="CQ509" s="18">
        <f t="shared" si="264"/>
        <v>2</v>
      </c>
      <c r="CR509" s="18">
        <f t="shared" si="265"/>
        <v>1047.98</v>
      </c>
      <c r="DH509" s="14">
        <v>504</v>
      </c>
      <c r="DI509" s="14">
        <f t="shared" si="266"/>
        <v>63513674</v>
      </c>
      <c r="DJ509" s="18">
        <f t="shared" si="267"/>
        <v>2</v>
      </c>
      <c r="DK509" s="18">
        <f t="shared" si="268"/>
        <v>63.51</v>
      </c>
    </row>
    <row r="510" spans="44:115" ht="16.5" x14ac:dyDescent="0.2">
      <c r="AR510" s="14">
        <v>505</v>
      </c>
      <c r="AS510" s="14">
        <f t="shared" si="247"/>
        <v>500</v>
      </c>
      <c r="AT510" s="18">
        <f t="shared" si="249"/>
        <v>1979760</v>
      </c>
      <c r="AU510" s="18">
        <f t="shared" si="248"/>
        <v>520</v>
      </c>
      <c r="AV510" s="18">
        <f t="shared" si="250"/>
        <v>2188750</v>
      </c>
      <c r="AW510" s="18">
        <f t="shared" si="251"/>
        <v>2032007.5</v>
      </c>
      <c r="AX510" s="18">
        <f t="shared" si="252"/>
        <v>8778272400</v>
      </c>
      <c r="CA510" s="14">
        <v>505</v>
      </c>
      <c r="CB510" s="14">
        <f>节奏规划!J499</f>
        <v>1.9230769230769232E-3</v>
      </c>
      <c r="CC510" s="23">
        <v>1</v>
      </c>
      <c r="CD510" s="18">
        <f>INDEX($AX$6:$AX$1005,MATCH(金币产出!CA510,$AR$6:$AR$1005,1))</f>
        <v>8778272400</v>
      </c>
      <c r="CE510" s="18">
        <f t="shared" si="253"/>
        <v>35113089500</v>
      </c>
      <c r="CF510" s="18">
        <f t="shared" si="254"/>
        <v>23633810</v>
      </c>
      <c r="CG510" s="18">
        <f t="shared" si="255"/>
        <v>13505034</v>
      </c>
      <c r="CH510" s="18">
        <f t="shared" si="256"/>
        <v>16881293</v>
      </c>
      <c r="CI510" s="18">
        <f t="shared" si="257"/>
        <v>6752517</v>
      </c>
      <c r="CJ510" s="18">
        <f t="shared" si="258"/>
        <v>6752517</v>
      </c>
      <c r="CK510" s="18">
        <f t="shared" si="259"/>
        <v>10128776</v>
      </c>
      <c r="CL510" s="18">
        <f t="shared" si="260"/>
        <v>3376259</v>
      </c>
      <c r="CM510" s="18">
        <f t="shared" si="261"/>
        <v>10128776</v>
      </c>
      <c r="CN510" s="18">
        <f t="shared" si="262"/>
        <v>91158982</v>
      </c>
      <c r="CP510" s="18">
        <f t="shared" si="263"/>
        <v>1053392704</v>
      </c>
      <c r="CQ510" s="18">
        <f t="shared" si="264"/>
        <v>2</v>
      </c>
      <c r="CR510" s="18">
        <f t="shared" si="265"/>
        <v>1053.3900000000001</v>
      </c>
      <c r="DH510" s="14">
        <v>505</v>
      </c>
      <c r="DI510" s="14">
        <f t="shared" si="266"/>
        <v>63841978</v>
      </c>
      <c r="DJ510" s="18">
        <f t="shared" si="267"/>
        <v>2</v>
      </c>
      <c r="DK510" s="18">
        <f t="shared" si="268"/>
        <v>63.84</v>
      </c>
    </row>
    <row r="511" spans="44:115" ht="16.5" x14ac:dyDescent="0.2">
      <c r="AR511" s="14">
        <v>506</v>
      </c>
      <c r="AS511" s="14">
        <f t="shared" si="247"/>
        <v>500</v>
      </c>
      <c r="AT511" s="18">
        <f t="shared" si="249"/>
        <v>1979760</v>
      </c>
      <c r="AU511" s="18">
        <f t="shared" si="248"/>
        <v>520</v>
      </c>
      <c r="AV511" s="18">
        <f t="shared" si="250"/>
        <v>2188750</v>
      </c>
      <c r="AW511" s="18">
        <f t="shared" si="251"/>
        <v>2042457</v>
      </c>
      <c r="AX511" s="18">
        <f t="shared" si="252"/>
        <v>8823414240</v>
      </c>
      <c r="CA511" s="14">
        <v>506</v>
      </c>
      <c r="CB511" s="14">
        <f>节奏规划!J500</f>
        <v>1.9230769230769232E-3</v>
      </c>
      <c r="CC511" s="23">
        <v>1</v>
      </c>
      <c r="CD511" s="18">
        <f>INDEX($AX$6:$AX$1005,MATCH(金币产出!CA511,$AR$6:$AR$1005,1))</f>
        <v>8823414240</v>
      </c>
      <c r="CE511" s="18">
        <f t="shared" si="253"/>
        <v>35293656500</v>
      </c>
      <c r="CF511" s="18">
        <f t="shared" si="254"/>
        <v>23755346</v>
      </c>
      <c r="CG511" s="18">
        <f t="shared" si="255"/>
        <v>13574483</v>
      </c>
      <c r="CH511" s="18">
        <f t="shared" si="256"/>
        <v>16968104</v>
      </c>
      <c r="CI511" s="18">
        <f t="shared" si="257"/>
        <v>6787242</v>
      </c>
      <c r="CJ511" s="18">
        <f t="shared" si="258"/>
        <v>6787242</v>
      </c>
      <c r="CK511" s="18">
        <f t="shared" si="259"/>
        <v>10180862</v>
      </c>
      <c r="CL511" s="18">
        <f t="shared" si="260"/>
        <v>3393621</v>
      </c>
      <c r="CM511" s="18">
        <f t="shared" si="261"/>
        <v>10180862</v>
      </c>
      <c r="CN511" s="18">
        <f t="shared" si="262"/>
        <v>91627762</v>
      </c>
      <c r="CP511" s="18">
        <f t="shared" si="263"/>
        <v>1058809648</v>
      </c>
      <c r="CQ511" s="18">
        <f t="shared" si="264"/>
        <v>2</v>
      </c>
      <c r="CR511" s="18">
        <f t="shared" si="265"/>
        <v>1058.81</v>
      </c>
      <c r="DH511" s="14">
        <v>506</v>
      </c>
      <c r="DI511" s="14">
        <f t="shared" si="266"/>
        <v>64170283</v>
      </c>
      <c r="DJ511" s="18">
        <f t="shared" si="267"/>
        <v>2</v>
      </c>
      <c r="DK511" s="18">
        <f t="shared" si="268"/>
        <v>64.17</v>
      </c>
    </row>
    <row r="512" spans="44:115" ht="16.5" x14ac:dyDescent="0.2">
      <c r="AR512" s="14">
        <v>507</v>
      </c>
      <c r="AS512" s="14">
        <f t="shared" si="247"/>
        <v>500</v>
      </c>
      <c r="AT512" s="18">
        <f t="shared" si="249"/>
        <v>1979760</v>
      </c>
      <c r="AU512" s="18">
        <f t="shared" si="248"/>
        <v>520</v>
      </c>
      <c r="AV512" s="18">
        <f t="shared" si="250"/>
        <v>2188750</v>
      </c>
      <c r="AW512" s="18">
        <f t="shared" si="251"/>
        <v>2052906.5</v>
      </c>
      <c r="AX512" s="18">
        <f t="shared" si="252"/>
        <v>8868556080</v>
      </c>
      <c r="CA512" s="14">
        <v>507</v>
      </c>
      <c r="CB512" s="14">
        <f>节奏规划!J501</f>
        <v>1.9230769230769232E-3</v>
      </c>
      <c r="CC512" s="23">
        <v>1</v>
      </c>
      <c r="CD512" s="18">
        <f>INDEX($AX$6:$AX$1005,MATCH(金币产出!CA512,$AR$6:$AR$1005,1))</f>
        <v>8868556080</v>
      </c>
      <c r="CE512" s="18">
        <f t="shared" si="253"/>
        <v>35474224000</v>
      </c>
      <c r="CF512" s="18">
        <f t="shared" si="254"/>
        <v>23876882</v>
      </c>
      <c r="CG512" s="18">
        <f t="shared" si="255"/>
        <v>13643932</v>
      </c>
      <c r="CH512" s="18">
        <f t="shared" si="256"/>
        <v>17054915</v>
      </c>
      <c r="CI512" s="18">
        <f t="shared" si="257"/>
        <v>6821966</v>
      </c>
      <c r="CJ512" s="18">
        <f t="shared" si="258"/>
        <v>6821966</v>
      </c>
      <c r="CK512" s="18">
        <f t="shared" si="259"/>
        <v>10232949</v>
      </c>
      <c r="CL512" s="18">
        <f t="shared" si="260"/>
        <v>3410983</v>
      </c>
      <c r="CM512" s="18">
        <f t="shared" si="261"/>
        <v>10232949</v>
      </c>
      <c r="CN512" s="18">
        <f t="shared" si="262"/>
        <v>92096542</v>
      </c>
      <c r="CP512" s="18">
        <f t="shared" si="263"/>
        <v>1064226696</v>
      </c>
      <c r="CQ512" s="18">
        <f t="shared" si="264"/>
        <v>2</v>
      </c>
      <c r="CR512" s="18">
        <f t="shared" si="265"/>
        <v>1064.23</v>
      </c>
      <c r="DH512" s="14">
        <v>507</v>
      </c>
      <c r="DI512" s="14">
        <f t="shared" si="266"/>
        <v>64498587</v>
      </c>
      <c r="DJ512" s="18">
        <f t="shared" si="267"/>
        <v>2</v>
      </c>
      <c r="DK512" s="18">
        <f t="shared" si="268"/>
        <v>64.5</v>
      </c>
    </row>
    <row r="513" spans="44:115" ht="16.5" x14ac:dyDescent="0.2">
      <c r="AR513" s="14">
        <v>508</v>
      </c>
      <c r="AS513" s="14">
        <f t="shared" si="247"/>
        <v>500</v>
      </c>
      <c r="AT513" s="18">
        <f t="shared" si="249"/>
        <v>1979760</v>
      </c>
      <c r="AU513" s="18">
        <f t="shared" si="248"/>
        <v>520</v>
      </c>
      <c r="AV513" s="18">
        <f t="shared" si="250"/>
        <v>2188750</v>
      </c>
      <c r="AW513" s="18">
        <f t="shared" si="251"/>
        <v>2063356</v>
      </c>
      <c r="AX513" s="18">
        <f t="shared" si="252"/>
        <v>8913697920</v>
      </c>
      <c r="CA513" s="14">
        <v>508</v>
      </c>
      <c r="CB513" s="14">
        <f>节奏规划!J502</f>
        <v>1.9230769230769232E-3</v>
      </c>
      <c r="CC513" s="23">
        <v>1</v>
      </c>
      <c r="CD513" s="18">
        <f>INDEX($AX$6:$AX$1005,MATCH(金币产出!CA513,$AR$6:$AR$1005,1))</f>
        <v>8913697920</v>
      </c>
      <c r="CE513" s="18">
        <f t="shared" si="253"/>
        <v>35654791500</v>
      </c>
      <c r="CF513" s="18">
        <f t="shared" si="254"/>
        <v>23998417</v>
      </c>
      <c r="CG513" s="18">
        <f t="shared" si="255"/>
        <v>13713381</v>
      </c>
      <c r="CH513" s="18">
        <f t="shared" si="256"/>
        <v>17141727</v>
      </c>
      <c r="CI513" s="18">
        <f t="shared" si="257"/>
        <v>6856691</v>
      </c>
      <c r="CJ513" s="18">
        <f t="shared" si="258"/>
        <v>6856691</v>
      </c>
      <c r="CK513" s="18">
        <f t="shared" si="259"/>
        <v>10285036</v>
      </c>
      <c r="CL513" s="18">
        <f t="shared" si="260"/>
        <v>3428345</v>
      </c>
      <c r="CM513" s="18">
        <f t="shared" si="261"/>
        <v>10285036</v>
      </c>
      <c r="CN513" s="18">
        <f t="shared" si="262"/>
        <v>92565324</v>
      </c>
      <c r="CP513" s="18">
        <f t="shared" si="263"/>
        <v>1069643744</v>
      </c>
      <c r="CQ513" s="18">
        <f t="shared" si="264"/>
        <v>2</v>
      </c>
      <c r="CR513" s="18">
        <f t="shared" si="265"/>
        <v>1069.6400000000001</v>
      </c>
      <c r="DH513" s="14">
        <v>508</v>
      </c>
      <c r="DI513" s="14">
        <f t="shared" si="266"/>
        <v>64826892</v>
      </c>
      <c r="DJ513" s="18">
        <f t="shared" si="267"/>
        <v>2</v>
      </c>
      <c r="DK513" s="18">
        <f t="shared" si="268"/>
        <v>64.83</v>
      </c>
    </row>
    <row r="514" spans="44:115" ht="16.5" x14ac:dyDescent="0.2">
      <c r="AR514" s="14">
        <v>509</v>
      </c>
      <c r="AS514" s="14">
        <f t="shared" si="247"/>
        <v>500</v>
      </c>
      <c r="AT514" s="18">
        <f t="shared" si="249"/>
        <v>1979760</v>
      </c>
      <c r="AU514" s="18">
        <f t="shared" si="248"/>
        <v>520</v>
      </c>
      <c r="AV514" s="18">
        <f t="shared" si="250"/>
        <v>2188750</v>
      </c>
      <c r="AW514" s="18">
        <f t="shared" si="251"/>
        <v>2073805.5</v>
      </c>
      <c r="AX514" s="18">
        <f t="shared" si="252"/>
        <v>8958839760</v>
      </c>
      <c r="CA514" s="14">
        <v>509</v>
      </c>
      <c r="CB514" s="14">
        <f>节奏规划!J503</f>
        <v>1.9230769230769232E-3</v>
      </c>
      <c r="CC514" s="23">
        <v>1</v>
      </c>
      <c r="CD514" s="18">
        <f>INDEX($AX$6:$AX$1005,MATCH(金币产出!CA514,$AR$6:$AR$1005,1))</f>
        <v>8958839760</v>
      </c>
      <c r="CE514" s="18">
        <f t="shared" si="253"/>
        <v>35835359000</v>
      </c>
      <c r="CF514" s="18">
        <f t="shared" si="254"/>
        <v>24119953</v>
      </c>
      <c r="CG514" s="18">
        <f t="shared" si="255"/>
        <v>13782830</v>
      </c>
      <c r="CH514" s="18">
        <f t="shared" si="256"/>
        <v>17228538</v>
      </c>
      <c r="CI514" s="18">
        <f t="shared" si="257"/>
        <v>6891415</v>
      </c>
      <c r="CJ514" s="18">
        <f t="shared" si="258"/>
        <v>6891415</v>
      </c>
      <c r="CK514" s="18">
        <f t="shared" si="259"/>
        <v>10337123</v>
      </c>
      <c r="CL514" s="18">
        <f t="shared" si="260"/>
        <v>3445708</v>
      </c>
      <c r="CM514" s="18">
        <f t="shared" si="261"/>
        <v>10337123</v>
      </c>
      <c r="CN514" s="18">
        <f t="shared" si="262"/>
        <v>93034105</v>
      </c>
      <c r="CP514" s="18">
        <f t="shared" si="263"/>
        <v>1075060792</v>
      </c>
      <c r="CQ514" s="18">
        <f t="shared" si="264"/>
        <v>2</v>
      </c>
      <c r="CR514" s="18">
        <f t="shared" si="265"/>
        <v>1075.06</v>
      </c>
      <c r="DH514" s="14">
        <v>509</v>
      </c>
      <c r="DI514" s="14">
        <f t="shared" si="266"/>
        <v>65155196</v>
      </c>
      <c r="DJ514" s="18">
        <f t="shared" si="267"/>
        <v>2</v>
      </c>
      <c r="DK514" s="18">
        <f t="shared" si="268"/>
        <v>65.16</v>
      </c>
    </row>
    <row r="515" spans="44:115" ht="16.5" x14ac:dyDescent="0.2">
      <c r="AR515" s="14">
        <v>510</v>
      </c>
      <c r="AS515" s="14">
        <f t="shared" si="247"/>
        <v>500</v>
      </c>
      <c r="AT515" s="18">
        <f t="shared" si="249"/>
        <v>1979760</v>
      </c>
      <c r="AU515" s="18">
        <f t="shared" si="248"/>
        <v>520</v>
      </c>
      <c r="AV515" s="18">
        <f t="shared" si="250"/>
        <v>2188750</v>
      </c>
      <c r="AW515" s="18">
        <f t="shared" si="251"/>
        <v>2084255</v>
      </c>
      <c r="AX515" s="18">
        <f t="shared" si="252"/>
        <v>9003981600</v>
      </c>
      <c r="CA515" s="14">
        <v>510</v>
      </c>
      <c r="CB515" s="14">
        <f>节奏规划!J504</f>
        <v>1.9230769230769232E-3</v>
      </c>
      <c r="CC515" s="23">
        <v>1</v>
      </c>
      <c r="CD515" s="18">
        <f>INDEX($AX$6:$AX$1005,MATCH(金币产出!CA515,$AR$6:$AR$1005,1))</f>
        <v>9003981600</v>
      </c>
      <c r="CE515" s="18">
        <f t="shared" si="253"/>
        <v>36015926000</v>
      </c>
      <c r="CF515" s="18">
        <f t="shared" si="254"/>
        <v>24241489</v>
      </c>
      <c r="CG515" s="18">
        <f t="shared" si="255"/>
        <v>13852279</v>
      </c>
      <c r="CH515" s="18">
        <f t="shared" si="256"/>
        <v>17315349</v>
      </c>
      <c r="CI515" s="18">
        <f t="shared" si="257"/>
        <v>6926140</v>
      </c>
      <c r="CJ515" s="18">
        <f t="shared" si="258"/>
        <v>6926140</v>
      </c>
      <c r="CK515" s="18">
        <f t="shared" si="259"/>
        <v>10389209</v>
      </c>
      <c r="CL515" s="18">
        <f t="shared" si="260"/>
        <v>3463070</v>
      </c>
      <c r="CM515" s="18">
        <f t="shared" si="261"/>
        <v>10389209</v>
      </c>
      <c r="CN515" s="18">
        <f t="shared" si="262"/>
        <v>93502885</v>
      </c>
      <c r="CP515" s="18">
        <f t="shared" si="263"/>
        <v>1080477736</v>
      </c>
      <c r="CQ515" s="18">
        <f t="shared" si="264"/>
        <v>2</v>
      </c>
      <c r="CR515" s="18">
        <f t="shared" si="265"/>
        <v>1080.48</v>
      </c>
      <c r="DH515" s="14">
        <v>510</v>
      </c>
      <c r="DI515" s="14">
        <f t="shared" si="266"/>
        <v>65483500</v>
      </c>
      <c r="DJ515" s="18">
        <f t="shared" si="267"/>
        <v>2</v>
      </c>
      <c r="DK515" s="18">
        <f t="shared" si="268"/>
        <v>65.48</v>
      </c>
    </row>
    <row r="516" spans="44:115" ht="16.5" x14ac:dyDescent="0.2">
      <c r="AR516" s="14">
        <v>511</v>
      </c>
      <c r="AS516" s="14">
        <f t="shared" si="247"/>
        <v>500</v>
      </c>
      <c r="AT516" s="18">
        <f t="shared" si="249"/>
        <v>1979760</v>
      </c>
      <c r="AU516" s="18">
        <f t="shared" si="248"/>
        <v>520</v>
      </c>
      <c r="AV516" s="18">
        <f t="shared" si="250"/>
        <v>2188750</v>
      </c>
      <c r="AW516" s="18">
        <f t="shared" si="251"/>
        <v>2094704.5</v>
      </c>
      <c r="AX516" s="18">
        <f t="shared" si="252"/>
        <v>9049123440</v>
      </c>
      <c r="CA516" s="14">
        <v>511</v>
      </c>
      <c r="CB516" s="14">
        <f>节奏规划!J505</f>
        <v>1.9230769230769232E-3</v>
      </c>
      <c r="CC516" s="23">
        <v>1</v>
      </c>
      <c r="CD516" s="18">
        <f>INDEX($AX$6:$AX$1005,MATCH(金币产出!CA516,$AR$6:$AR$1005,1))</f>
        <v>9049123440</v>
      </c>
      <c r="CE516" s="18">
        <f t="shared" si="253"/>
        <v>36196493500</v>
      </c>
      <c r="CF516" s="18">
        <f t="shared" si="254"/>
        <v>24363024</v>
      </c>
      <c r="CG516" s="18">
        <f t="shared" si="255"/>
        <v>13921728</v>
      </c>
      <c r="CH516" s="18">
        <f t="shared" si="256"/>
        <v>17402160</v>
      </c>
      <c r="CI516" s="18">
        <f t="shared" si="257"/>
        <v>6960864</v>
      </c>
      <c r="CJ516" s="18">
        <f t="shared" si="258"/>
        <v>6960864</v>
      </c>
      <c r="CK516" s="18">
        <f t="shared" si="259"/>
        <v>10441296</v>
      </c>
      <c r="CL516" s="18">
        <f t="shared" si="260"/>
        <v>3480432</v>
      </c>
      <c r="CM516" s="18">
        <f t="shared" si="261"/>
        <v>10441296</v>
      </c>
      <c r="CN516" s="18">
        <f t="shared" si="262"/>
        <v>93971664</v>
      </c>
      <c r="CP516" s="18">
        <f t="shared" si="263"/>
        <v>1085894784</v>
      </c>
      <c r="CQ516" s="18">
        <f t="shared" si="264"/>
        <v>2</v>
      </c>
      <c r="CR516" s="18">
        <f t="shared" si="265"/>
        <v>1085.8900000000001</v>
      </c>
      <c r="DH516" s="14">
        <v>511</v>
      </c>
      <c r="DI516" s="14">
        <f t="shared" si="266"/>
        <v>65811805</v>
      </c>
      <c r="DJ516" s="18">
        <f t="shared" si="267"/>
        <v>2</v>
      </c>
      <c r="DK516" s="18">
        <f t="shared" si="268"/>
        <v>65.81</v>
      </c>
    </row>
    <row r="517" spans="44:115" ht="16.5" x14ac:dyDescent="0.2">
      <c r="AR517" s="14">
        <v>512</v>
      </c>
      <c r="AS517" s="14">
        <f t="shared" si="247"/>
        <v>500</v>
      </c>
      <c r="AT517" s="18">
        <f t="shared" si="249"/>
        <v>1979760</v>
      </c>
      <c r="AU517" s="18">
        <f t="shared" si="248"/>
        <v>520</v>
      </c>
      <c r="AV517" s="18">
        <f t="shared" si="250"/>
        <v>2188750</v>
      </c>
      <c r="AW517" s="18">
        <f t="shared" si="251"/>
        <v>2105154</v>
      </c>
      <c r="AX517" s="18">
        <f t="shared" si="252"/>
        <v>9094265280</v>
      </c>
      <c r="CA517" s="14">
        <v>512</v>
      </c>
      <c r="CB517" s="14">
        <f>节奏规划!J506</f>
        <v>1.9230769230769232E-3</v>
      </c>
      <c r="CC517" s="23">
        <v>1</v>
      </c>
      <c r="CD517" s="18">
        <f>INDEX($AX$6:$AX$1005,MATCH(金币产出!CA517,$AR$6:$AR$1005,1))</f>
        <v>9094265280</v>
      </c>
      <c r="CE517" s="18">
        <f t="shared" si="253"/>
        <v>36377061000</v>
      </c>
      <c r="CF517" s="18">
        <f t="shared" si="254"/>
        <v>24484560</v>
      </c>
      <c r="CG517" s="18">
        <f t="shared" si="255"/>
        <v>13991177</v>
      </c>
      <c r="CH517" s="18">
        <f t="shared" si="256"/>
        <v>17488972</v>
      </c>
      <c r="CI517" s="18">
        <f t="shared" si="257"/>
        <v>6995589</v>
      </c>
      <c r="CJ517" s="18">
        <f t="shared" si="258"/>
        <v>6995589</v>
      </c>
      <c r="CK517" s="18">
        <f t="shared" si="259"/>
        <v>10493383</v>
      </c>
      <c r="CL517" s="18">
        <f t="shared" si="260"/>
        <v>3497794</v>
      </c>
      <c r="CM517" s="18">
        <f t="shared" si="261"/>
        <v>10493383</v>
      </c>
      <c r="CN517" s="18">
        <f t="shared" si="262"/>
        <v>94440447</v>
      </c>
      <c r="CP517" s="18">
        <f t="shared" si="263"/>
        <v>1091311832</v>
      </c>
      <c r="CQ517" s="18">
        <f t="shared" si="264"/>
        <v>2</v>
      </c>
      <c r="CR517" s="18">
        <f t="shared" si="265"/>
        <v>1091.31</v>
      </c>
      <c r="DH517" s="14">
        <v>512</v>
      </c>
      <c r="DI517" s="14">
        <f t="shared" si="266"/>
        <v>66140109</v>
      </c>
      <c r="DJ517" s="18">
        <f t="shared" si="267"/>
        <v>2</v>
      </c>
      <c r="DK517" s="18">
        <f t="shared" si="268"/>
        <v>66.14</v>
      </c>
    </row>
    <row r="518" spans="44:115" ht="16.5" x14ac:dyDescent="0.2">
      <c r="AR518" s="14">
        <v>513</v>
      </c>
      <c r="AS518" s="14">
        <f t="shared" ref="AS518:AS581" si="269">VLOOKUP(AR518,$A$7:$A$90,1)</f>
        <v>500</v>
      </c>
      <c r="AT518" s="18">
        <f t="shared" si="249"/>
        <v>1979760</v>
      </c>
      <c r="AU518" s="18">
        <f t="shared" ref="AU518:AU581" si="270">INDEX($A$7:$A$90,MATCH(AR518,$A$7:$A$90,1)+1)</f>
        <v>520</v>
      </c>
      <c r="AV518" s="18">
        <f t="shared" si="250"/>
        <v>2188750</v>
      </c>
      <c r="AW518" s="18">
        <f t="shared" si="251"/>
        <v>2115603.5</v>
      </c>
      <c r="AX518" s="18">
        <f t="shared" si="252"/>
        <v>9139407120</v>
      </c>
      <c r="CA518" s="14">
        <v>513</v>
      </c>
      <c r="CB518" s="14">
        <f>节奏规划!J507</f>
        <v>1.9230769230769232E-3</v>
      </c>
      <c r="CC518" s="23">
        <v>1</v>
      </c>
      <c r="CD518" s="18">
        <f>INDEX($AX$6:$AX$1005,MATCH(金币产出!CA518,$AR$6:$AR$1005,1))</f>
        <v>9139407120</v>
      </c>
      <c r="CE518" s="18">
        <f t="shared" si="253"/>
        <v>36557628000</v>
      </c>
      <c r="CF518" s="18">
        <f t="shared" si="254"/>
        <v>24606096</v>
      </c>
      <c r="CG518" s="18">
        <f t="shared" si="255"/>
        <v>14060626</v>
      </c>
      <c r="CH518" s="18">
        <f t="shared" si="256"/>
        <v>17575783</v>
      </c>
      <c r="CI518" s="18">
        <f t="shared" si="257"/>
        <v>7030313</v>
      </c>
      <c r="CJ518" s="18">
        <f t="shared" si="258"/>
        <v>7030313</v>
      </c>
      <c r="CK518" s="18">
        <f t="shared" si="259"/>
        <v>10545470</v>
      </c>
      <c r="CL518" s="18">
        <f t="shared" si="260"/>
        <v>3515157</v>
      </c>
      <c r="CM518" s="18">
        <f t="shared" si="261"/>
        <v>10545470</v>
      </c>
      <c r="CN518" s="18">
        <f t="shared" si="262"/>
        <v>94909228</v>
      </c>
      <c r="CP518" s="18">
        <f t="shared" si="263"/>
        <v>1096728880</v>
      </c>
      <c r="CQ518" s="18">
        <f t="shared" si="264"/>
        <v>2</v>
      </c>
      <c r="CR518" s="18">
        <f t="shared" si="265"/>
        <v>1096.73</v>
      </c>
      <c r="DH518" s="14">
        <v>513</v>
      </c>
      <c r="DI518" s="14">
        <f t="shared" si="266"/>
        <v>66468413</v>
      </c>
      <c r="DJ518" s="18">
        <f t="shared" si="267"/>
        <v>2</v>
      </c>
      <c r="DK518" s="18">
        <f t="shared" si="268"/>
        <v>66.47</v>
      </c>
    </row>
    <row r="519" spans="44:115" ht="16.5" x14ac:dyDescent="0.2">
      <c r="AR519" s="14">
        <v>514</v>
      </c>
      <c r="AS519" s="14">
        <f t="shared" si="269"/>
        <v>500</v>
      </c>
      <c r="AT519" s="18">
        <f t="shared" ref="AT519:AT582" si="271">VLOOKUP(AS519,$A$7:$AJ$90,28)</f>
        <v>1979760</v>
      </c>
      <c r="AU519" s="18">
        <f t="shared" si="270"/>
        <v>520</v>
      </c>
      <c r="AV519" s="18">
        <f t="shared" ref="AV519:AV582" si="272">VLOOKUP(AU519,$A$7:$AJ$90,28)</f>
        <v>2188750</v>
      </c>
      <c r="AW519" s="18">
        <f t="shared" ref="AW519:AW582" si="273">(AT519*(AU519-AR519)+AV519*(AR519-AS519))/(AU519-AS519)</f>
        <v>2126053</v>
      </c>
      <c r="AX519" s="18">
        <f t="shared" ref="AX519:AX582" si="274">AW519*AX$4</f>
        <v>9184548960</v>
      </c>
      <c r="CA519" s="14">
        <v>514</v>
      </c>
      <c r="CB519" s="14">
        <f>节奏规划!J508</f>
        <v>1.9230769230769232E-3</v>
      </c>
      <c r="CC519" s="23">
        <v>1</v>
      </c>
      <c r="CD519" s="18">
        <f>INDEX($AX$6:$AX$1005,MATCH(金币产出!CA519,$AR$6:$AR$1005,1))</f>
        <v>9184548960</v>
      </c>
      <c r="CE519" s="18">
        <f t="shared" ref="CE519:CE582" si="275">INT(CD519/$BB$4*$BA$4/500)*500</f>
        <v>36738195500</v>
      </c>
      <c r="CF519" s="18">
        <f t="shared" ref="CF519:CF582" si="276">ROUND($CE519*BB$4*$CB519,0)</f>
        <v>24727632</v>
      </c>
      <c r="CG519" s="18">
        <f t="shared" ref="CG519:CG582" si="277">ROUND($CE519*BC$4*$CB519,0)</f>
        <v>14130075</v>
      </c>
      <c r="CH519" s="18">
        <f t="shared" ref="CH519:CH582" si="278">ROUND($CE519*BD$4*$CB519,0)</f>
        <v>17662594</v>
      </c>
      <c r="CI519" s="18">
        <f t="shared" ref="CI519:CI582" si="279">ROUND($CE519*BE$4*$CB519,0)</f>
        <v>7065038</v>
      </c>
      <c r="CJ519" s="18">
        <f t="shared" ref="CJ519:CJ582" si="280">ROUND($CE519*BF$4*$CB519,0)</f>
        <v>7065038</v>
      </c>
      <c r="CK519" s="18">
        <f t="shared" ref="CK519:CK582" si="281">ROUND($CE519*BG$4*$CB519,0)</f>
        <v>10597556</v>
      </c>
      <c r="CL519" s="18">
        <f t="shared" ref="CL519:CL582" si="282">ROUND($CE519*BH$4*$CB519,0)</f>
        <v>3532519</v>
      </c>
      <c r="CM519" s="18">
        <f t="shared" ref="CM519:CM582" si="283">ROUND($CE519*BI$4*$CB519,0)</f>
        <v>10597556</v>
      </c>
      <c r="CN519" s="18">
        <f t="shared" ref="CN519:CN582" si="284">SUMIF($CF$3:$CM$3,"&lt;="&amp;CA519,CF519:CM519)</f>
        <v>95378008</v>
      </c>
      <c r="CP519" s="18">
        <f t="shared" ref="CP519:CP582" si="285">INT(CM519/CB519/CP$3)</f>
        <v>1102145824</v>
      </c>
      <c r="CQ519" s="18">
        <f t="shared" ref="CQ519:CQ582" si="286">INT(LOG(CP519/10,1000))</f>
        <v>2</v>
      </c>
      <c r="CR519" s="18">
        <f t="shared" ref="CR519:CR582" si="287">ROUND(CP519/1000^CQ519,2)</f>
        <v>1102.1500000000001</v>
      </c>
      <c r="DH519" s="14">
        <v>514</v>
      </c>
      <c r="DI519" s="14">
        <f t="shared" ref="DI519:DI582" si="288">INT(CG519/CB519*$DC$3)</f>
        <v>66796718</v>
      </c>
      <c r="DJ519" s="18">
        <f t="shared" ref="DJ519:DJ582" si="289">INT(LOG(DI519/10,1000))</f>
        <v>2</v>
      </c>
      <c r="DK519" s="18">
        <f t="shared" ref="DK519:DK582" si="290">ROUND(DI519/1000^DJ519,2)</f>
        <v>66.8</v>
      </c>
    </row>
    <row r="520" spans="44:115" ht="16.5" x14ac:dyDescent="0.2">
      <c r="AR520" s="14">
        <v>515</v>
      </c>
      <c r="AS520" s="14">
        <f t="shared" si="269"/>
        <v>500</v>
      </c>
      <c r="AT520" s="18">
        <f t="shared" si="271"/>
        <v>1979760</v>
      </c>
      <c r="AU520" s="18">
        <f t="shared" si="270"/>
        <v>520</v>
      </c>
      <c r="AV520" s="18">
        <f t="shared" si="272"/>
        <v>2188750</v>
      </c>
      <c r="AW520" s="18">
        <f t="shared" si="273"/>
        <v>2136502.5</v>
      </c>
      <c r="AX520" s="18">
        <f t="shared" si="274"/>
        <v>9229690800</v>
      </c>
      <c r="CA520" s="14">
        <v>515</v>
      </c>
      <c r="CB520" s="14">
        <f>节奏规划!J509</f>
        <v>1.9230769230769232E-3</v>
      </c>
      <c r="CC520" s="23">
        <v>1</v>
      </c>
      <c r="CD520" s="18">
        <f>INDEX($AX$6:$AX$1005,MATCH(金币产出!CA520,$AR$6:$AR$1005,1))</f>
        <v>9229690800</v>
      </c>
      <c r="CE520" s="18">
        <f t="shared" si="275"/>
        <v>36918763000</v>
      </c>
      <c r="CF520" s="18">
        <f t="shared" si="276"/>
        <v>24849167</v>
      </c>
      <c r="CG520" s="18">
        <f t="shared" si="277"/>
        <v>14199524</v>
      </c>
      <c r="CH520" s="18">
        <f t="shared" si="278"/>
        <v>17749405</v>
      </c>
      <c r="CI520" s="18">
        <f t="shared" si="279"/>
        <v>7099762</v>
      </c>
      <c r="CJ520" s="18">
        <f t="shared" si="280"/>
        <v>7099762</v>
      </c>
      <c r="CK520" s="18">
        <f t="shared" si="281"/>
        <v>10649643</v>
      </c>
      <c r="CL520" s="18">
        <f t="shared" si="282"/>
        <v>3549881</v>
      </c>
      <c r="CM520" s="18">
        <f t="shared" si="283"/>
        <v>10649643</v>
      </c>
      <c r="CN520" s="18">
        <f t="shared" si="284"/>
        <v>95846787</v>
      </c>
      <c r="CP520" s="18">
        <f t="shared" si="285"/>
        <v>1107562872</v>
      </c>
      <c r="CQ520" s="18">
        <f t="shared" si="286"/>
        <v>2</v>
      </c>
      <c r="CR520" s="18">
        <f t="shared" si="287"/>
        <v>1107.56</v>
      </c>
      <c r="DH520" s="14">
        <v>515</v>
      </c>
      <c r="DI520" s="14">
        <f t="shared" si="288"/>
        <v>67125022</v>
      </c>
      <c r="DJ520" s="18">
        <f t="shared" si="289"/>
        <v>2</v>
      </c>
      <c r="DK520" s="18">
        <f t="shared" si="290"/>
        <v>67.13</v>
      </c>
    </row>
    <row r="521" spans="44:115" ht="16.5" x14ac:dyDescent="0.2">
      <c r="AR521" s="14">
        <v>516</v>
      </c>
      <c r="AS521" s="14">
        <f t="shared" si="269"/>
        <v>500</v>
      </c>
      <c r="AT521" s="18">
        <f t="shared" si="271"/>
        <v>1979760</v>
      </c>
      <c r="AU521" s="18">
        <f t="shared" si="270"/>
        <v>520</v>
      </c>
      <c r="AV521" s="18">
        <f t="shared" si="272"/>
        <v>2188750</v>
      </c>
      <c r="AW521" s="18">
        <f t="shared" si="273"/>
        <v>2146952</v>
      </c>
      <c r="AX521" s="18">
        <f t="shared" si="274"/>
        <v>9274832640</v>
      </c>
      <c r="CA521" s="14">
        <v>516</v>
      </c>
      <c r="CB521" s="14">
        <f>节奏规划!J510</f>
        <v>1.9230769230769232E-3</v>
      </c>
      <c r="CC521" s="23">
        <v>1</v>
      </c>
      <c r="CD521" s="18">
        <f>INDEX($AX$6:$AX$1005,MATCH(金币产出!CA521,$AR$6:$AR$1005,1))</f>
        <v>9274832640</v>
      </c>
      <c r="CE521" s="18">
        <f t="shared" si="275"/>
        <v>37099330500</v>
      </c>
      <c r="CF521" s="18">
        <f t="shared" si="276"/>
        <v>24970703</v>
      </c>
      <c r="CG521" s="18">
        <f t="shared" si="277"/>
        <v>14268973</v>
      </c>
      <c r="CH521" s="18">
        <f t="shared" si="278"/>
        <v>17836217</v>
      </c>
      <c r="CI521" s="18">
        <f t="shared" si="279"/>
        <v>7134487</v>
      </c>
      <c r="CJ521" s="18">
        <f t="shared" si="280"/>
        <v>7134487</v>
      </c>
      <c r="CK521" s="18">
        <f t="shared" si="281"/>
        <v>10701730</v>
      </c>
      <c r="CL521" s="18">
        <f t="shared" si="282"/>
        <v>3567243</v>
      </c>
      <c r="CM521" s="18">
        <f t="shared" si="283"/>
        <v>10701730</v>
      </c>
      <c r="CN521" s="18">
        <f t="shared" si="284"/>
        <v>96315570</v>
      </c>
      <c r="CP521" s="18">
        <f t="shared" si="285"/>
        <v>1112979920</v>
      </c>
      <c r="CQ521" s="18">
        <f t="shared" si="286"/>
        <v>2</v>
      </c>
      <c r="CR521" s="18">
        <f t="shared" si="287"/>
        <v>1112.98</v>
      </c>
      <c r="DH521" s="14">
        <v>516</v>
      </c>
      <c r="DI521" s="14">
        <f t="shared" si="288"/>
        <v>67453326</v>
      </c>
      <c r="DJ521" s="18">
        <f t="shared" si="289"/>
        <v>2</v>
      </c>
      <c r="DK521" s="18">
        <f t="shared" si="290"/>
        <v>67.45</v>
      </c>
    </row>
    <row r="522" spans="44:115" ht="16.5" x14ac:dyDescent="0.2">
      <c r="AR522" s="14">
        <v>517</v>
      </c>
      <c r="AS522" s="14">
        <f t="shared" si="269"/>
        <v>500</v>
      </c>
      <c r="AT522" s="18">
        <f t="shared" si="271"/>
        <v>1979760</v>
      </c>
      <c r="AU522" s="18">
        <f t="shared" si="270"/>
        <v>520</v>
      </c>
      <c r="AV522" s="18">
        <f t="shared" si="272"/>
        <v>2188750</v>
      </c>
      <c r="AW522" s="18">
        <f t="shared" si="273"/>
        <v>2157401.5</v>
      </c>
      <c r="AX522" s="18">
        <f t="shared" si="274"/>
        <v>9319974480</v>
      </c>
      <c r="CA522" s="14">
        <v>517</v>
      </c>
      <c r="CB522" s="14">
        <f>节奏规划!J511</f>
        <v>1.9230769230769232E-3</v>
      </c>
      <c r="CC522" s="23">
        <v>1</v>
      </c>
      <c r="CD522" s="18">
        <f>INDEX($AX$6:$AX$1005,MATCH(金币产出!CA522,$AR$6:$AR$1005,1))</f>
        <v>9319974480</v>
      </c>
      <c r="CE522" s="18">
        <f t="shared" si="275"/>
        <v>37279897500</v>
      </c>
      <c r="CF522" s="18">
        <f t="shared" si="276"/>
        <v>25092239</v>
      </c>
      <c r="CG522" s="18">
        <f t="shared" si="277"/>
        <v>14338422</v>
      </c>
      <c r="CH522" s="18">
        <f t="shared" si="278"/>
        <v>17923028</v>
      </c>
      <c r="CI522" s="18">
        <f t="shared" si="279"/>
        <v>7169211</v>
      </c>
      <c r="CJ522" s="18">
        <f t="shared" si="280"/>
        <v>7169211</v>
      </c>
      <c r="CK522" s="18">
        <f t="shared" si="281"/>
        <v>10753817</v>
      </c>
      <c r="CL522" s="18">
        <f t="shared" si="282"/>
        <v>3584606</v>
      </c>
      <c r="CM522" s="18">
        <f t="shared" si="283"/>
        <v>10753817</v>
      </c>
      <c r="CN522" s="18">
        <f t="shared" si="284"/>
        <v>96784351</v>
      </c>
      <c r="CP522" s="18">
        <f t="shared" si="285"/>
        <v>1118396968</v>
      </c>
      <c r="CQ522" s="18">
        <f t="shared" si="286"/>
        <v>2</v>
      </c>
      <c r="CR522" s="18">
        <f t="shared" si="287"/>
        <v>1118.4000000000001</v>
      </c>
      <c r="DH522" s="14">
        <v>517</v>
      </c>
      <c r="DI522" s="14">
        <f t="shared" si="288"/>
        <v>67781631</v>
      </c>
      <c r="DJ522" s="18">
        <f t="shared" si="289"/>
        <v>2</v>
      </c>
      <c r="DK522" s="18">
        <f t="shared" si="290"/>
        <v>67.78</v>
      </c>
    </row>
    <row r="523" spans="44:115" ht="16.5" x14ac:dyDescent="0.2">
      <c r="AR523" s="14">
        <v>518</v>
      </c>
      <c r="AS523" s="14">
        <f t="shared" si="269"/>
        <v>500</v>
      </c>
      <c r="AT523" s="18">
        <f t="shared" si="271"/>
        <v>1979760</v>
      </c>
      <c r="AU523" s="18">
        <f t="shared" si="270"/>
        <v>520</v>
      </c>
      <c r="AV523" s="18">
        <f t="shared" si="272"/>
        <v>2188750</v>
      </c>
      <c r="AW523" s="18">
        <f t="shared" si="273"/>
        <v>2167851</v>
      </c>
      <c r="AX523" s="18">
        <f t="shared" si="274"/>
        <v>9365116320</v>
      </c>
      <c r="CA523" s="14">
        <v>518</v>
      </c>
      <c r="CB523" s="14">
        <f>节奏规划!J512</f>
        <v>1.9230769230769232E-3</v>
      </c>
      <c r="CC523" s="23">
        <v>1</v>
      </c>
      <c r="CD523" s="18">
        <f>INDEX($AX$6:$AX$1005,MATCH(金币产出!CA523,$AR$6:$AR$1005,1))</f>
        <v>9365116320</v>
      </c>
      <c r="CE523" s="18">
        <f t="shared" si="275"/>
        <v>37460465000</v>
      </c>
      <c r="CF523" s="18">
        <f t="shared" si="276"/>
        <v>25213775</v>
      </c>
      <c r="CG523" s="18">
        <f t="shared" si="277"/>
        <v>14407871</v>
      </c>
      <c r="CH523" s="18">
        <f t="shared" si="278"/>
        <v>18009839</v>
      </c>
      <c r="CI523" s="18">
        <f t="shared" si="279"/>
        <v>7203936</v>
      </c>
      <c r="CJ523" s="18">
        <f t="shared" si="280"/>
        <v>7203936</v>
      </c>
      <c r="CK523" s="18">
        <f t="shared" si="281"/>
        <v>10805903</v>
      </c>
      <c r="CL523" s="18">
        <f t="shared" si="282"/>
        <v>3601968</v>
      </c>
      <c r="CM523" s="18">
        <f t="shared" si="283"/>
        <v>10805903</v>
      </c>
      <c r="CN523" s="18">
        <f t="shared" si="284"/>
        <v>97253131</v>
      </c>
      <c r="CP523" s="18">
        <f t="shared" si="285"/>
        <v>1123813912</v>
      </c>
      <c r="CQ523" s="18">
        <f t="shared" si="286"/>
        <v>2</v>
      </c>
      <c r="CR523" s="18">
        <f t="shared" si="287"/>
        <v>1123.81</v>
      </c>
      <c r="DH523" s="14">
        <v>518</v>
      </c>
      <c r="DI523" s="14">
        <f t="shared" si="288"/>
        <v>68109935</v>
      </c>
      <c r="DJ523" s="18">
        <f t="shared" si="289"/>
        <v>2</v>
      </c>
      <c r="DK523" s="18">
        <f t="shared" si="290"/>
        <v>68.11</v>
      </c>
    </row>
    <row r="524" spans="44:115" ht="16.5" x14ac:dyDescent="0.2">
      <c r="AR524" s="14">
        <v>519</v>
      </c>
      <c r="AS524" s="14">
        <f t="shared" si="269"/>
        <v>500</v>
      </c>
      <c r="AT524" s="18">
        <f t="shared" si="271"/>
        <v>1979760</v>
      </c>
      <c r="AU524" s="18">
        <f t="shared" si="270"/>
        <v>520</v>
      </c>
      <c r="AV524" s="18">
        <f t="shared" si="272"/>
        <v>2188750</v>
      </c>
      <c r="AW524" s="18">
        <f t="shared" si="273"/>
        <v>2178300.5</v>
      </c>
      <c r="AX524" s="18">
        <f t="shared" si="274"/>
        <v>9410258160</v>
      </c>
      <c r="CA524" s="14">
        <v>519</v>
      </c>
      <c r="CB524" s="14">
        <f>节奏规划!J513</f>
        <v>1.9230769230769232E-3</v>
      </c>
      <c r="CC524" s="23">
        <v>1</v>
      </c>
      <c r="CD524" s="18">
        <f>INDEX($AX$6:$AX$1005,MATCH(金币产出!CA524,$AR$6:$AR$1005,1))</f>
        <v>9410258160</v>
      </c>
      <c r="CE524" s="18">
        <f t="shared" si="275"/>
        <v>37641032500</v>
      </c>
      <c r="CF524" s="18">
        <f t="shared" si="276"/>
        <v>25335310</v>
      </c>
      <c r="CG524" s="18">
        <f t="shared" si="277"/>
        <v>14477320</v>
      </c>
      <c r="CH524" s="18">
        <f t="shared" si="278"/>
        <v>18096650</v>
      </c>
      <c r="CI524" s="18">
        <f t="shared" si="279"/>
        <v>7238660</v>
      </c>
      <c r="CJ524" s="18">
        <f t="shared" si="280"/>
        <v>7238660</v>
      </c>
      <c r="CK524" s="18">
        <f t="shared" si="281"/>
        <v>10857990</v>
      </c>
      <c r="CL524" s="18">
        <f t="shared" si="282"/>
        <v>3619330</v>
      </c>
      <c r="CM524" s="18">
        <f t="shared" si="283"/>
        <v>10857990</v>
      </c>
      <c r="CN524" s="18">
        <f t="shared" si="284"/>
        <v>97721910</v>
      </c>
      <c r="CP524" s="18">
        <f t="shared" si="285"/>
        <v>1129230960</v>
      </c>
      <c r="CQ524" s="18">
        <f t="shared" si="286"/>
        <v>2</v>
      </c>
      <c r="CR524" s="18">
        <f t="shared" si="287"/>
        <v>1129.23</v>
      </c>
      <c r="DH524" s="14">
        <v>519</v>
      </c>
      <c r="DI524" s="14">
        <f t="shared" si="288"/>
        <v>68438240</v>
      </c>
      <c r="DJ524" s="18">
        <f t="shared" si="289"/>
        <v>2</v>
      </c>
      <c r="DK524" s="18">
        <f t="shared" si="290"/>
        <v>68.44</v>
      </c>
    </row>
    <row r="525" spans="44:115" ht="16.5" x14ac:dyDescent="0.2">
      <c r="AR525" s="14">
        <v>520</v>
      </c>
      <c r="AS525" s="14">
        <f t="shared" si="269"/>
        <v>520</v>
      </c>
      <c r="AT525" s="18">
        <f t="shared" si="271"/>
        <v>2188750</v>
      </c>
      <c r="AU525" s="18">
        <f t="shared" si="270"/>
        <v>540</v>
      </c>
      <c r="AV525" s="18">
        <f t="shared" si="272"/>
        <v>2317500</v>
      </c>
      <c r="AW525" s="18">
        <f t="shared" si="273"/>
        <v>2188750</v>
      </c>
      <c r="AX525" s="18">
        <f t="shared" si="274"/>
        <v>9455400000</v>
      </c>
      <c r="CA525" s="14">
        <v>520</v>
      </c>
      <c r="CB525" s="14">
        <f>节奏规划!J514</f>
        <v>1.9230769230769232E-3</v>
      </c>
      <c r="CC525" s="23">
        <v>1</v>
      </c>
      <c r="CD525" s="18">
        <f>INDEX($AX$6:$AX$1005,MATCH(金币产出!CA525,$AR$6:$AR$1005,1))</f>
        <v>9455400000</v>
      </c>
      <c r="CE525" s="18">
        <f t="shared" si="275"/>
        <v>37821600000</v>
      </c>
      <c r="CF525" s="18">
        <f t="shared" si="276"/>
        <v>25456846</v>
      </c>
      <c r="CG525" s="18">
        <f t="shared" si="277"/>
        <v>14546769</v>
      </c>
      <c r="CH525" s="18">
        <f t="shared" si="278"/>
        <v>18183462</v>
      </c>
      <c r="CI525" s="18">
        <f t="shared" si="279"/>
        <v>7273385</v>
      </c>
      <c r="CJ525" s="18">
        <f t="shared" si="280"/>
        <v>7273385</v>
      </c>
      <c r="CK525" s="18">
        <f t="shared" si="281"/>
        <v>10910077</v>
      </c>
      <c r="CL525" s="18">
        <f t="shared" si="282"/>
        <v>3636692</v>
      </c>
      <c r="CM525" s="18">
        <f t="shared" si="283"/>
        <v>10910077</v>
      </c>
      <c r="CN525" s="18">
        <f t="shared" si="284"/>
        <v>98190693</v>
      </c>
      <c r="CP525" s="18">
        <f t="shared" si="285"/>
        <v>1134648008</v>
      </c>
      <c r="CQ525" s="18">
        <f t="shared" si="286"/>
        <v>2</v>
      </c>
      <c r="CR525" s="18">
        <f t="shared" si="287"/>
        <v>1134.6500000000001</v>
      </c>
      <c r="DH525" s="14">
        <v>520</v>
      </c>
      <c r="DI525" s="14">
        <f t="shared" si="288"/>
        <v>68766544</v>
      </c>
      <c r="DJ525" s="18">
        <f t="shared" si="289"/>
        <v>2</v>
      </c>
      <c r="DK525" s="18">
        <f t="shared" si="290"/>
        <v>68.77</v>
      </c>
    </row>
    <row r="526" spans="44:115" ht="16.5" x14ac:dyDescent="0.2">
      <c r="AR526" s="14">
        <v>521</v>
      </c>
      <c r="AS526" s="14">
        <f t="shared" si="269"/>
        <v>520</v>
      </c>
      <c r="AT526" s="18">
        <f t="shared" si="271"/>
        <v>2188750</v>
      </c>
      <c r="AU526" s="18">
        <f t="shared" si="270"/>
        <v>540</v>
      </c>
      <c r="AV526" s="18">
        <f t="shared" si="272"/>
        <v>2317500</v>
      </c>
      <c r="AW526" s="18">
        <f t="shared" si="273"/>
        <v>2195187.5</v>
      </c>
      <c r="AX526" s="18">
        <f t="shared" si="274"/>
        <v>9483210000</v>
      </c>
      <c r="CA526" s="14">
        <v>521</v>
      </c>
      <c r="CB526" s="14">
        <f>节奏规划!J515</f>
        <v>1.9230769230769232E-3</v>
      </c>
      <c r="CC526" s="23">
        <v>1</v>
      </c>
      <c r="CD526" s="18">
        <f>INDEX($AX$6:$AX$1005,MATCH(金币产出!CA526,$AR$6:$AR$1005,1))</f>
        <v>9483210000</v>
      </c>
      <c r="CE526" s="18">
        <f t="shared" si="275"/>
        <v>37932840000</v>
      </c>
      <c r="CF526" s="18">
        <f t="shared" si="276"/>
        <v>25531719</v>
      </c>
      <c r="CG526" s="18">
        <f t="shared" si="277"/>
        <v>14589554</v>
      </c>
      <c r="CH526" s="18">
        <f t="shared" si="278"/>
        <v>18236942</v>
      </c>
      <c r="CI526" s="18">
        <f t="shared" si="279"/>
        <v>7294777</v>
      </c>
      <c r="CJ526" s="18">
        <f t="shared" si="280"/>
        <v>7294777</v>
      </c>
      <c r="CK526" s="18">
        <f t="shared" si="281"/>
        <v>10942165</v>
      </c>
      <c r="CL526" s="18">
        <f t="shared" si="282"/>
        <v>3647388</v>
      </c>
      <c r="CM526" s="18">
        <f t="shared" si="283"/>
        <v>10942165</v>
      </c>
      <c r="CN526" s="18">
        <f t="shared" si="284"/>
        <v>98479487</v>
      </c>
      <c r="CP526" s="18">
        <f t="shared" si="285"/>
        <v>1137985160</v>
      </c>
      <c r="CQ526" s="18">
        <f t="shared" si="286"/>
        <v>2</v>
      </c>
      <c r="CR526" s="18">
        <f t="shared" si="287"/>
        <v>1137.99</v>
      </c>
      <c r="DH526" s="14">
        <v>521</v>
      </c>
      <c r="DI526" s="14">
        <f t="shared" si="288"/>
        <v>68968800</v>
      </c>
      <c r="DJ526" s="18">
        <f t="shared" si="289"/>
        <v>2</v>
      </c>
      <c r="DK526" s="18">
        <f t="shared" si="290"/>
        <v>68.97</v>
      </c>
    </row>
    <row r="527" spans="44:115" ht="16.5" x14ac:dyDescent="0.2">
      <c r="AR527" s="14">
        <v>522</v>
      </c>
      <c r="AS527" s="14">
        <f t="shared" si="269"/>
        <v>520</v>
      </c>
      <c r="AT527" s="18">
        <f t="shared" si="271"/>
        <v>2188750</v>
      </c>
      <c r="AU527" s="18">
        <f t="shared" si="270"/>
        <v>540</v>
      </c>
      <c r="AV527" s="18">
        <f t="shared" si="272"/>
        <v>2317500</v>
      </c>
      <c r="AW527" s="18">
        <f t="shared" si="273"/>
        <v>2201625</v>
      </c>
      <c r="AX527" s="18">
        <f t="shared" si="274"/>
        <v>9511020000</v>
      </c>
      <c r="CA527" s="14">
        <v>522</v>
      </c>
      <c r="CB527" s="14">
        <f>节奏规划!J516</f>
        <v>1.9230769230769232E-3</v>
      </c>
      <c r="CC527" s="23">
        <v>1</v>
      </c>
      <c r="CD527" s="18">
        <f>INDEX($AX$6:$AX$1005,MATCH(金币产出!CA527,$AR$6:$AR$1005,1))</f>
        <v>9511020000</v>
      </c>
      <c r="CE527" s="18">
        <f t="shared" si="275"/>
        <v>38044080000</v>
      </c>
      <c r="CF527" s="18">
        <f t="shared" si="276"/>
        <v>25606592</v>
      </c>
      <c r="CG527" s="18">
        <f t="shared" si="277"/>
        <v>14632338</v>
      </c>
      <c r="CH527" s="18">
        <f t="shared" si="278"/>
        <v>18290423</v>
      </c>
      <c r="CI527" s="18">
        <f t="shared" si="279"/>
        <v>7316169</v>
      </c>
      <c r="CJ527" s="18">
        <f t="shared" si="280"/>
        <v>7316169</v>
      </c>
      <c r="CK527" s="18">
        <f t="shared" si="281"/>
        <v>10974254</v>
      </c>
      <c r="CL527" s="18">
        <f t="shared" si="282"/>
        <v>3658085</v>
      </c>
      <c r="CM527" s="18">
        <f t="shared" si="283"/>
        <v>10974254</v>
      </c>
      <c r="CN527" s="18">
        <f t="shared" si="284"/>
        <v>98768284</v>
      </c>
      <c r="CP527" s="18">
        <f t="shared" si="285"/>
        <v>1141322416</v>
      </c>
      <c r="CQ527" s="18">
        <f t="shared" si="286"/>
        <v>2</v>
      </c>
      <c r="CR527" s="18">
        <f t="shared" si="287"/>
        <v>1141.32</v>
      </c>
      <c r="DH527" s="14">
        <v>522</v>
      </c>
      <c r="DI527" s="14">
        <f t="shared" si="288"/>
        <v>69171052</v>
      </c>
      <c r="DJ527" s="18">
        <f t="shared" si="289"/>
        <v>2</v>
      </c>
      <c r="DK527" s="18">
        <f t="shared" si="290"/>
        <v>69.17</v>
      </c>
    </row>
    <row r="528" spans="44:115" ht="16.5" x14ac:dyDescent="0.2">
      <c r="AR528" s="14">
        <v>523</v>
      </c>
      <c r="AS528" s="14">
        <f t="shared" si="269"/>
        <v>520</v>
      </c>
      <c r="AT528" s="18">
        <f t="shared" si="271"/>
        <v>2188750</v>
      </c>
      <c r="AU528" s="18">
        <f t="shared" si="270"/>
        <v>540</v>
      </c>
      <c r="AV528" s="18">
        <f t="shared" si="272"/>
        <v>2317500</v>
      </c>
      <c r="AW528" s="18">
        <f t="shared" si="273"/>
        <v>2208062.5</v>
      </c>
      <c r="AX528" s="18">
        <f t="shared" si="274"/>
        <v>9538830000</v>
      </c>
      <c r="CA528" s="14">
        <v>523</v>
      </c>
      <c r="CB528" s="14">
        <f>节奏规划!J517</f>
        <v>1.9230769230769232E-3</v>
      </c>
      <c r="CC528" s="23">
        <v>1</v>
      </c>
      <c r="CD528" s="18">
        <f>INDEX($AX$6:$AX$1005,MATCH(金币产出!CA528,$AR$6:$AR$1005,1))</f>
        <v>9538830000</v>
      </c>
      <c r="CE528" s="18">
        <f t="shared" si="275"/>
        <v>38155320000</v>
      </c>
      <c r="CF528" s="18">
        <f t="shared" si="276"/>
        <v>25681465</v>
      </c>
      <c r="CG528" s="18">
        <f t="shared" si="277"/>
        <v>14675123</v>
      </c>
      <c r="CH528" s="18">
        <f t="shared" si="278"/>
        <v>18343904</v>
      </c>
      <c r="CI528" s="18">
        <f t="shared" si="279"/>
        <v>7337562</v>
      </c>
      <c r="CJ528" s="18">
        <f t="shared" si="280"/>
        <v>7337562</v>
      </c>
      <c r="CK528" s="18">
        <f t="shared" si="281"/>
        <v>11006342</v>
      </c>
      <c r="CL528" s="18">
        <f t="shared" si="282"/>
        <v>3668781</v>
      </c>
      <c r="CM528" s="18">
        <f t="shared" si="283"/>
        <v>11006342</v>
      </c>
      <c r="CN528" s="18">
        <f t="shared" si="284"/>
        <v>99057081</v>
      </c>
      <c r="CP528" s="18">
        <f t="shared" si="285"/>
        <v>1144659568</v>
      </c>
      <c r="CQ528" s="18">
        <f t="shared" si="286"/>
        <v>2</v>
      </c>
      <c r="CR528" s="18">
        <f t="shared" si="287"/>
        <v>1144.6600000000001</v>
      </c>
      <c r="DH528" s="14">
        <v>523</v>
      </c>
      <c r="DI528" s="14">
        <f t="shared" si="288"/>
        <v>69373308</v>
      </c>
      <c r="DJ528" s="18">
        <f t="shared" si="289"/>
        <v>2</v>
      </c>
      <c r="DK528" s="18">
        <f t="shared" si="290"/>
        <v>69.37</v>
      </c>
    </row>
    <row r="529" spans="44:115" ht="16.5" x14ac:dyDescent="0.2">
      <c r="AR529" s="14">
        <v>524</v>
      </c>
      <c r="AS529" s="14">
        <f t="shared" si="269"/>
        <v>520</v>
      </c>
      <c r="AT529" s="18">
        <f t="shared" si="271"/>
        <v>2188750</v>
      </c>
      <c r="AU529" s="18">
        <f t="shared" si="270"/>
        <v>540</v>
      </c>
      <c r="AV529" s="18">
        <f t="shared" si="272"/>
        <v>2317500</v>
      </c>
      <c r="AW529" s="18">
        <f t="shared" si="273"/>
        <v>2214500</v>
      </c>
      <c r="AX529" s="18">
        <f t="shared" si="274"/>
        <v>9566640000</v>
      </c>
      <c r="CA529" s="14">
        <v>524</v>
      </c>
      <c r="CB529" s="14">
        <f>节奏规划!J518</f>
        <v>1.9230769230769232E-3</v>
      </c>
      <c r="CC529" s="23">
        <v>1</v>
      </c>
      <c r="CD529" s="18">
        <f>INDEX($AX$6:$AX$1005,MATCH(金币产出!CA529,$AR$6:$AR$1005,1))</f>
        <v>9566640000</v>
      </c>
      <c r="CE529" s="18">
        <f t="shared" si="275"/>
        <v>38266560000</v>
      </c>
      <c r="CF529" s="18">
        <f t="shared" si="276"/>
        <v>25756338</v>
      </c>
      <c r="CG529" s="18">
        <f t="shared" si="277"/>
        <v>14717908</v>
      </c>
      <c r="CH529" s="18">
        <f t="shared" si="278"/>
        <v>18397385</v>
      </c>
      <c r="CI529" s="18">
        <f t="shared" si="279"/>
        <v>7358954</v>
      </c>
      <c r="CJ529" s="18">
        <f t="shared" si="280"/>
        <v>7358954</v>
      </c>
      <c r="CK529" s="18">
        <f t="shared" si="281"/>
        <v>11038431</v>
      </c>
      <c r="CL529" s="18">
        <f t="shared" si="282"/>
        <v>3679477</v>
      </c>
      <c r="CM529" s="18">
        <f t="shared" si="283"/>
        <v>11038431</v>
      </c>
      <c r="CN529" s="18">
        <f t="shared" si="284"/>
        <v>99345878</v>
      </c>
      <c r="CP529" s="18">
        <f t="shared" si="285"/>
        <v>1147996824</v>
      </c>
      <c r="CQ529" s="18">
        <f t="shared" si="286"/>
        <v>2</v>
      </c>
      <c r="CR529" s="18">
        <f t="shared" si="287"/>
        <v>1148</v>
      </c>
      <c r="DH529" s="14">
        <v>524</v>
      </c>
      <c r="DI529" s="14">
        <f t="shared" si="288"/>
        <v>69575565</v>
      </c>
      <c r="DJ529" s="18">
        <f t="shared" si="289"/>
        <v>2</v>
      </c>
      <c r="DK529" s="18">
        <f t="shared" si="290"/>
        <v>69.58</v>
      </c>
    </row>
    <row r="530" spans="44:115" ht="16.5" x14ac:dyDescent="0.2">
      <c r="AR530" s="14">
        <v>525</v>
      </c>
      <c r="AS530" s="14">
        <f t="shared" si="269"/>
        <v>520</v>
      </c>
      <c r="AT530" s="18">
        <f t="shared" si="271"/>
        <v>2188750</v>
      </c>
      <c r="AU530" s="18">
        <f t="shared" si="270"/>
        <v>540</v>
      </c>
      <c r="AV530" s="18">
        <f t="shared" si="272"/>
        <v>2317500</v>
      </c>
      <c r="AW530" s="18">
        <f t="shared" si="273"/>
        <v>2220937.5</v>
      </c>
      <c r="AX530" s="18">
        <f t="shared" si="274"/>
        <v>9594450000</v>
      </c>
      <c r="CA530" s="14">
        <v>525</v>
      </c>
      <c r="CB530" s="14">
        <f>节奏规划!J519</f>
        <v>1.9230769230769232E-3</v>
      </c>
      <c r="CC530" s="23">
        <v>1</v>
      </c>
      <c r="CD530" s="18">
        <f>INDEX($AX$6:$AX$1005,MATCH(金币产出!CA530,$AR$6:$AR$1005,1))</f>
        <v>9594450000</v>
      </c>
      <c r="CE530" s="18">
        <f t="shared" si="275"/>
        <v>38377800000</v>
      </c>
      <c r="CF530" s="18">
        <f t="shared" si="276"/>
        <v>25831212</v>
      </c>
      <c r="CG530" s="18">
        <f t="shared" si="277"/>
        <v>14760692</v>
      </c>
      <c r="CH530" s="18">
        <f t="shared" si="278"/>
        <v>18450865</v>
      </c>
      <c r="CI530" s="18">
        <f t="shared" si="279"/>
        <v>7380346</v>
      </c>
      <c r="CJ530" s="18">
        <f t="shared" si="280"/>
        <v>7380346</v>
      </c>
      <c r="CK530" s="18">
        <f t="shared" si="281"/>
        <v>11070519</v>
      </c>
      <c r="CL530" s="18">
        <f t="shared" si="282"/>
        <v>3690173</v>
      </c>
      <c r="CM530" s="18">
        <f t="shared" si="283"/>
        <v>11070519</v>
      </c>
      <c r="CN530" s="18">
        <f t="shared" si="284"/>
        <v>99634672</v>
      </c>
      <c r="CP530" s="18">
        <f t="shared" si="285"/>
        <v>1151333976</v>
      </c>
      <c r="CQ530" s="18">
        <f t="shared" si="286"/>
        <v>2</v>
      </c>
      <c r="CR530" s="18">
        <f t="shared" si="287"/>
        <v>1151.33</v>
      </c>
      <c r="DH530" s="14">
        <v>525</v>
      </c>
      <c r="DI530" s="14">
        <f t="shared" si="288"/>
        <v>69777816</v>
      </c>
      <c r="DJ530" s="18">
        <f t="shared" si="289"/>
        <v>2</v>
      </c>
      <c r="DK530" s="18">
        <f t="shared" si="290"/>
        <v>69.78</v>
      </c>
    </row>
    <row r="531" spans="44:115" ht="16.5" x14ac:dyDescent="0.2">
      <c r="AR531" s="14">
        <v>526</v>
      </c>
      <c r="AS531" s="14">
        <f t="shared" si="269"/>
        <v>520</v>
      </c>
      <c r="AT531" s="18">
        <f t="shared" si="271"/>
        <v>2188750</v>
      </c>
      <c r="AU531" s="18">
        <f t="shared" si="270"/>
        <v>540</v>
      </c>
      <c r="AV531" s="18">
        <f t="shared" si="272"/>
        <v>2317500</v>
      </c>
      <c r="AW531" s="18">
        <f t="shared" si="273"/>
        <v>2227375</v>
      </c>
      <c r="AX531" s="18">
        <f t="shared" si="274"/>
        <v>9622260000</v>
      </c>
      <c r="CA531" s="14">
        <v>526</v>
      </c>
      <c r="CB531" s="14">
        <f>节奏规划!J520</f>
        <v>1.9230769230769232E-3</v>
      </c>
      <c r="CC531" s="23">
        <v>1</v>
      </c>
      <c r="CD531" s="18">
        <f>INDEX($AX$6:$AX$1005,MATCH(金币产出!CA531,$AR$6:$AR$1005,1))</f>
        <v>9622260000</v>
      </c>
      <c r="CE531" s="18">
        <f t="shared" si="275"/>
        <v>38489040000</v>
      </c>
      <c r="CF531" s="18">
        <f t="shared" si="276"/>
        <v>25906085</v>
      </c>
      <c r="CG531" s="18">
        <f t="shared" si="277"/>
        <v>14803477</v>
      </c>
      <c r="CH531" s="18">
        <f t="shared" si="278"/>
        <v>18504346</v>
      </c>
      <c r="CI531" s="18">
        <f t="shared" si="279"/>
        <v>7401738</v>
      </c>
      <c r="CJ531" s="18">
        <f t="shared" si="280"/>
        <v>7401738</v>
      </c>
      <c r="CK531" s="18">
        <f t="shared" si="281"/>
        <v>11102608</v>
      </c>
      <c r="CL531" s="18">
        <f t="shared" si="282"/>
        <v>3700869</v>
      </c>
      <c r="CM531" s="18">
        <f t="shared" si="283"/>
        <v>11102608</v>
      </c>
      <c r="CN531" s="18">
        <f t="shared" si="284"/>
        <v>99923469</v>
      </c>
      <c r="CP531" s="18">
        <f t="shared" si="285"/>
        <v>1154671232</v>
      </c>
      <c r="CQ531" s="18">
        <f t="shared" si="286"/>
        <v>2</v>
      </c>
      <c r="CR531" s="18">
        <f t="shared" si="287"/>
        <v>1154.67</v>
      </c>
      <c r="DH531" s="14">
        <v>526</v>
      </c>
      <c r="DI531" s="14">
        <f t="shared" si="288"/>
        <v>69980073</v>
      </c>
      <c r="DJ531" s="18">
        <f t="shared" si="289"/>
        <v>2</v>
      </c>
      <c r="DK531" s="18">
        <f t="shared" si="290"/>
        <v>69.98</v>
      </c>
    </row>
    <row r="532" spans="44:115" ht="16.5" x14ac:dyDescent="0.2">
      <c r="AR532" s="14">
        <v>527</v>
      </c>
      <c r="AS532" s="14">
        <f t="shared" si="269"/>
        <v>520</v>
      </c>
      <c r="AT532" s="18">
        <f t="shared" si="271"/>
        <v>2188750</v>
      </c>
      <c r="AU532" s="18">
        <f t="shared" si="270"/>
        <v>540</v>
      </c>
      <c r="AV532" s="18">
        <f t="shared" si="272"/>
        <v>2317500</v>
      </c>
      <c r="AW532" s="18">
        <f t="shared" si="273"/>
        <v>2233812.5</v>
      </c>
      <c r="AX532" s="18">
        <f t="shared" si="274"/>
        <v>9650070000</v>
      </c>
      <c r="CA532" s="14">
        <v>527</v>
      </c>
      <c r="CB532" s="14">
        <f>节奏规划!J521</f>
        <v>1.9230769230769232E-3</v>
      </c>
      <c r="CC532" s="23">
        <v>1</v>
      </c>
      <c r="CD532" s="18">
        <f>INDEX($AX$6:$AX$1005,MATCH(金币产出!CA532,$AR$6:$AR$1005,1))</f>
        <v>9650070000</v>
      </c>
      <c r="CE532" s="18">
        <f t="shared" si="275"/>
        <v>38600280000</v>
      </c>
      <c r="CF532" s="18">
        <f t="shared" si="276"/>
        <v>25980958</v>
      </c>
      <c r="CG532" s="18">
        <f t="shared" si="277"/>
        <v>14846262</v>
      </c>
      <c r="CH532" s="18">
        <f t="shared" si="278"/>
        <v>18557827</v>
      </c>
      <c r="CI532" s="18">
        <f t="shared" si="279"/>
        <v>7423131</v>
      </c>
      <c r="CJ532" s="18">
        <f t="shared" si="280"/>
        <v>7423131</v>
      </c>
      <c r="CK532" s="18">
        <f t="shared" si="281"/>
        <v>11134696</v>
      </c>
      <c r="CL532" s="18">
        <f t="shared" si="282"/>
        <v>3711565</v>
      </c>
      <c r="CM532" s="18">
        <f t="shared" si="283"/>
        <v>11134696</v>
      </c>
      <c r="CN532" s="18">
        <f t="shared" si="284"/>
        <v>100212266</v>
      </c>
      <c r="CP532" s="18">
        <f t="shared" si="285"/>
        <v>1158008384</v>
      </c>
      <c r="CQ532" s="18">
        <f t="shared" si="286"/>
        <v>2</v>
      </c>
      <c r="CR532" s="18">
        <f t="shared" si="287"/>
        <v>1158.01</v>
      </c>
      <c r="DH532" s="14">
        <v>527</v>
      </c>
      <c r="DI532" s="14">
        <f t="shared" si="288"/>
        <v>70182329</v>
      </c>
      <c r="DJ532" s="18">
        <f t="shared" si="289"/>
        <v>2</v>
      </c>
      <c r="DK532" s="18">
        <f t="shared" si="290"/>
        <v>70.180000000000007</v>
      </c>
    </row>
    <row r="533" spans="44:115" ht="16.5" x14ac:dyDescent="0.2">
      <c r="AR533" s="14">
        <v>528</v>
      </c>
      <c r="AS533" s="14">
        <f t="shared" si="269"/>
        <v>520</v>
      </c>
      <c r="AT533" s="18">
        <f t="shared" si="271"/>
        <v>2188750</v>
      </c>
      <c r="AU533" s="18">
        <f t="shared" si="270"/>
        <v>540</v>
      </c>
      <c r="AV533" s="18">
        <f t="shared" si="272"/>
        <v>2317500</v>
      </c>
      <c r="AW533" s="18">
        <f t="shared" si="273"/>
        <v>2240250</v>
      </c>
      <c r="AX533" s="18">
        <f t="shared" si="274"/>
        <v>9677880000</v>
      </c>
      <c r="CA533" s="14">
        <v>528</v>
      </c>
      <c r="CB533" s="14">
        <f>节奏规划!J522</f>
        <v>1.9230769230769232E-3</v>
      </c>
      <c r="CC533" s="23">
        <v>1</v>
      </c>
      <c r="CD533" s="18">
        <f>INDEX($AX$6:$AX$1005,MATCH(金币产出!CA533,$AR$6:$AR$1005,1))</f>
        <v>9677880000</v>
      </c>
      <c r="CE533" s="18">
        <f t="shared" si="275"/>
        <v>38711520000</v>
      </c>
      <c r="CF533" s="18">
        <f t="shared" si="276"/>
        <v>26055831</v>
      </c>
      <c r="CG533" s="18">
        <f t="shared" si="277"/>
        <v>14889046</v>
      </c>
      <c r="CH533" s="18">
        <f t="shared" si="278"/>
        <v>18611308</v>
      </c>
      <c r="CI533" s="18">
        <f t="shared" si="279"/>
        <v>7444523</v>
      </c>
      <c r="CJ533" s="18">
        <f t="shared" si="280"/>
        <v>7444523</v>
      </c>
      <c r="CK533" s="18">
        <f t="shared" si="281"/>
        <v>11166785</v>
      </c>
      <c r="CL533" s="18">
        <f t="shared" si="282"/>
        <v>3722262</v>
      </c>
      <c r="CM533" s="18">
        <f t="shared" si="283"/>
        <v>11166785</v>
      </c>
      <c r="CN533" s="18">
        <f t="shared" si="284"/>
        <v>100501063</v>
      </c>
      <c r="CP533" s="18">
        <f t="shared" si="285"/>
        <v>1161345640</v>
      </c>
      <c r="CQ533" s="18">
        <f t="shared" si="286"/>
        <v>2</v>
      </c>
      <c r="CR533" s="18">
        <f t="shared" si="287"/>
        <v>1161.3499999999999</v>
      </c>
      <c r="DH533" s="14">
        <v>528</v>
      </c>
      <c r="DI533" s="14">
        <f t="shared" si="288"/>
        <v>70384581</v>
      </c>
      <c r="DJ533" s="18">
        <f t="shared" si="289"/>
        <v>2</v>
      </c>
      <c r="DK533" s="18">
        <f t="shared" si="290"/>
        <v>70.38</v>
      </c>
    </row>
    <row r="534" spans="44:115" ht="16.5" x14ac:dyDescent="0.2">
      <c r="AR534" s="14">
        <v>529</v>
      </c>
      <c r="AS534" s="14">
        <f t="shared" si="269"/>
        <v>520</v>
      </c>
      <c r="AT534" s="18">
        <f t="shared" si="271"/>
        <v>2188750</v>
      </c>
      <c r="AU534" s="18">
        <f t="shared" si="270"/>
        <v>540</v>
      </c>
      <c r="AV534" s="18">
        <f t="shared" si="272"/>
        <v>2317500</v>
      </c>
      <c r="AW534" s="18">
        <f t="shared" si="273"/>
        <v>2246687.5</v>
      </c>
      <c r="AX534" s="18">
        <f t="shared" si="274"/>
        <v>9705690000</v>
      </c>
      <c r="CA534" s="14">
        <v>529</v>
      </c>
      <c r="CB534" s="14">
        <f>节奏规划!J523</f>
        <v>1.9230769230769232E-3</v>
      </c>
      <c r="CC534" s="23">
        <v>1</v>
      </c>
      <c r="CD534" s="18">
        <f>INDEX($AX$6:$AX$1005,MATCH(金币产出!CA534,$AR$6:$AR$1005,1))</f>
        <v>9705690000</v>
      </c>
      <c r="CE534" s="18">
        <f t="shared" si="275"/>
        <v>38822760000</v>
      </c>
      <c r="CF534" s="18">
        <f t="shared" si="276"/>
        <v>26130704</v>
      </c>
      <c r="CG534" s="18">
        <f t="shared" si="277"/>
        <v>14931831</v>
      </c>
      <c r="CH534" s="18">
        <f t="shared" si="278"/>
        <v>18664788</v>
      </c>
      <c r="CI534" s="18">
        <f t="shared" si="279"/>
        <v>7465915</v>
      </c>
      <c r="CJ534" s="18">
        <f t="shared" si="280"/>
        <v>7465915</v>
      </c>
      <c r="CK534" s="18">
        <f t="shared" si="281"/>
        <v>11198873</v>
      </c>
      <c r="CL534" s="18">
        <f t="shared" si="282"/>
        <v>3732958</v>
      </c>
      <c r="CM534" s="18">
        <f t="shared" si="283"/>
        <v>11198873</v>
      </c>
      <c r="CN534" s="18">
        <f t="shared" si="284"/>
        <v>100789857</v>
      </c>
      <c r="CP534" s="18">
        <f t="shared" si="285"/>
        <v>1164682792</v>
      </c>
      <c r="CQ534" s="18">
        <f t="shared" si="286"/>
        <v>2</v>
      </c>
      <c r="CR534" s="18">
        <f t="shared" si="287"/>
        <v>1164.68</v>
      </c>
      <c r="DH534" s="14">
        <v>529</v>
      </c>
      <c r="DI534" s="14">
        <f t="shared" si="288"/>
        <v>70586837</v>
      </c>
      <c r="DJ534" s="18">
        <f t="shared" si="289"/>
        <v>2</v>
      </c>
      <c r="DK534" s="18">
        <f t="shared" si="290"/>
        <v>70.59</v>
      </c>
    </row>
    <row r="535" spans="44:115" ht="16.5" x14ac:dyDescent="0.2">
      <c r="AR535" s="14">
        <v>530</v>
      </c>
      <c r="AS535" s="14">
        <f t="shared" si="269"/>
        <v>520</v>
      </c>
      <c r="AT535" s="18">
        <f t="shared" si="271"/>
        <v>2188750</v>
      </c>
      <c r="AU535" s="18">
        <f t="shared" si="270"/>
        <v>540</v>
      </c>
      <c r="AV535" s="18">
        <f t="shared" si="272"/>
        <v>2317500</v>
      </c>
      <c r="AW535" s="18">
        <f t="shared" si="273"/>
        <v>2253125</v>
      </c>
      <c r="AX535" s="18">
        <f t="shared" si="274"/>
        <v>9733500000</v>
      </c>
      <c r="CA535" s="14">
        <v>530</v>
      </c>
      <c r="CB535" s="14">
        <f>节奏规划!J524</f>
        <v>1.8181818181818182E-3</v>
      </c>
      <c r="CC535" s="23">
        <v>1</v>
      </c>
      <c r="CD535" s="18">
        <f>INDEX($AX$6:$AX$1005,MATCH(金币产出!CA535,$AR$6:$AR$1005,1))</f>
        <v>9733500000</v>
      </c>
      <c r="CE535" s="18">
        <f t="shared" si="275"/>
        <v>38934000000</v>
      </c>
      <c r="CF535" s="18">
        <f t="shared" si="276"/>
        <v>24776182</v>
      </c>
      <c r="CG535" s="18">
        <f t="shared" si="277"/>
        <v>14157818</v>
      </c>
      <c r="CH535" s="18">
        <f t="shared" si="278"/>
        <v>17697273</v>
      </c>
      <c r="CI535" s="18">
        <f t="shared" si="279"/>
        <v>7078909</v>
      </c>
      <c r="CJ535" s="18">
        <f t="shared" si="280"/>
        <v>7078909</v>
      </c>
      <c r="CK535" s="18">
        <f t="shared" si="281"/>
        <v>10618364</v>
      </c>
      <c r="CL535" s="18">
        <f t="shared" si="282"/>
        <v>3539455</v>
      </c>
      <c r="CM535" s="18">
        <f t="shared" si="283"/>
        <v>10618364</v>
      </c>
      <c r="CN535" s="18">
        <f t="shared" si="284"/>
        <v>95565274</v>
      </c>
      <c r="CP535" s="18">
        <f t="shared" si="285"/>
        <v>1168020040</v>
      </c>
      <c r="CQ535" s="18">
        <f t="shared" si="286"/>
        <v>2</v>
      </c>
      <c r="CR535" s="18">
        <f t="shared" si="287"/>
        <v>1168.02</v>
      </c>
      <c r="DH535" s="14">
        <v>530</v>
      </c>
      <c r="DI535" s="14">
        <f t="shared" si="288"/>
        <v>70789090</v>
      </c>
      <c r="DJ535" s="18">
        <f t="shared" si="289"/>
        <v>2</v>
      </c>
      <c r="DK535" s="18">
        <f t="shared" si="290"/>
        <v>70.790000000000006</v>
      </c>
    </row>
    <row r="536" spans="44:115" ht="16.5" x14ac:dyDescent="0.2">
      <c r="AR536" s="14">
        <v>531</v>
      </c>
      <c r="AS536" s="14">
        <f t="shared" si="269"/>
        <v>520</v>
      </c>
      <c r="AT536" s="18">
        <f t="shared" si="271"/>
        <v>2188750</v>
      </c>
      <c r="AU536" s="18">
        <f t="shared" si="270"/>
        <v>540</v>
      </c>
      <c r="AV536" s="18">
        <f t="shared" si="272"/>
        <v>2317500</v>
      </c>
      <c r="AW536" s="18">
        <f t="shared" si="273"/>
        <v>2259562.5</v>
      </c>
      <c r="AX536" s="18">
        <f t="shared" si="274"/>
        <v>9761310000</v>
      </c>
      <c r="CA536" s="14">
        <v>531</v>
      </c>
      <c r="CB536" s="14">
        <f>节奏规划!J525</f>
        <v>1.8181818181818182E-3</v>
      </c>
      <c r="CC536" s="23">
        <v>1</v>
      </c>
      <c r="CD536" s="18">
        <f>INDEX($AX$6:$AX$1005,MATCH(金币产出!CA536,$AR$6:$AR$1005,1))</f>
        <v>9761310000</v>
      </c>
      <c r="CE536" s="18">
        <f t="shared" si="275"/>
        <v>39045240000</v>
      </c>
      <c r="CF536" s="18">
        <f t="shared" si="276"/>
        <v>24846971</v>
      </c>
      <c r="CG536" s="18">
        <f t="shared" si="277"/>
        <v>14198269</v>
      </c>
      <c r="CH536" s="18">
        <f t="shared" si="278"/>
        <v>17747836</v>
      </c>
      <c r="CI536" s="18">
        <f t="shared" si="279"/>
        <v>7099135</v>
      </c>
      <c r="CJ536" s="18">
        <f t="shared" si="280"/>
        <v>7099135</v>
      </c>
      <c r="CK536" s="18">
        <f t="shared" si="281"/>
        <v>10648702</v>
      </c>
      <c r="CL536" s="18">
        <f t="shared" si="282"/>
        <v>3549567</v>
      </c>
      <c r="CM536" s="18">
        <f t="shared" si="283"/>
        <v>10648702</v>
      </c>
      <c r="CN536" s="18">
        <f t="shared" si="284"/>
        <v>95838317</v>
      </c>
      <c r="CP536" s="18">
        <f t="shared" si="285"/>
        <v>1171357220</v>
      </c>
      <c r="CQ536" s="18">
        <f t="shared" si="286"/>
        <v>2</v>
      </c>
      <c r="CR536" s="18">
        <f t="shared" si="287"/>
        <v>1171.3599999999999</v>
      </c>
      <c r="DH536" s="14">
        <v>531</v>
      </c>
      <c r="DI536" s="14">
        <f t="shared" si="288"/>
        <v>70991345</v>
      </c>
      <c r="DJ536" s="18">
        <f t="shared" si="289"/>
        <v>2</v>
      </c>
      <c r="DK536" s="18">
        <f t="shared" si="290"/>
        <v>70.989999999999995</v>
      </c>
    </row>
    <row r="537" spans="44:115" ht="16.5" x14ac:dyDescent="0.2">
      <c r="AR537" s="14">
        <v>532</v>
      </c>
      <c r="AS537" s="14">
        <f t="shared" si="269"/>
        <v>520</v>
      </c>
      <c r="AT537" s="18">
        <f t="shared" si="271"/>
        <v>2188750</v>
      </c>
      <c r="AU537" s="18">
        <f t="shared" si="270"/>
        <v>540</v>
      </c>
      <c r="AV537" s="18">
        <f t="shared" si="272"/>
        <v>2317500</v>
      </c>
      <c r="AW537" s="18">
        <f t="shared" si="273"/>
        <v>2266000</v>
      </c>
      <c r="AX537" s="18">
        <f t="shared" si="274"/>
        <v>9789120000</v>
      </c>
      <c r="CA537" s="14">
        <v>532</v>
      </c>
      <c r="CB537" s="14">
        <f>节奏规划!J526</f>
        <v>1.8181818181818182E-3</v>
      </c>
      <c r="CC537" s="23">
        <v>1</v>
      </c>
      <c r="CD537" s="18">
        <f>INDEX($AX$6:$AX$1005,MATCH(金币产出!CA537,$AR$6:$AR$1005,1))</f>
        <v>9789120000</v>
      </c>
      <c r="CE537" s="18">
        <f t="shared" si="275"/>
        <v>39156480000</v>
      </c>
      <c r="CF537" s="18">
        <f t="shared" si="276"/>
        <v>24917760</v>
      </c>
      <c r="CG537" s="18">
        <f t="shared" si="277"/>
        <v>14238720</v>
      </c>
      <c r="CH537" s="18">
        <f t="shared" si="278"/>
        <v>17798400</v>
      </c>
      <c r="CI537" s="18">
        <f t="shared" si="279"/>
        <v>7119360</v>
      </c>
      <c r="CJ537" s="18">
        <f t="shared" si="280"/>
        <v>7119360</v>
      </c>
      <c r="CK537" s="18">
        <f t="shared" si="281"/>
        <v>10679040</v>
      </c>
      <c r="CL537" s="18">
        <f t="shared" si="282"/>
        <v>3559680</v>
      </c>
      <c r="CM537" s="18">
        <f t="shared" si="283"/>
        <v>10679040</v>
      </c>
      <c r="CN537" s="18">
        <f t="shared" si="284"/>
        <v>96111360</v>
      </c>
      <c r="CP537" s="18">
        <f t="shared" si="285"/>
        <v>1174694400</v>
      </c>
      <c r="CQ537" s="18">
        <f t="shared" si="286"/>
        <v>2</v>
      </c>
      <c r="CR537" s="18">
        <f t="shared" si="287"/>
        <v>1174.69</v>
      </c>
      <c r="DH537" s="14">
        <v>532</v>
      </c>
      <c r="DI537" s="14">
        <f t="shared" si="288"/>
        <v>71193600</v>
      </c>
      <c r="DJ537" s="18">
        <f t="shared" si="289"/>
        <v>2</v>
      </c>
      <c r="DK537" s="18">
        <f t="shared" si="290"/>
        <v>71.19</v>
      </c>
    </row>
    <row r="538" spans="44:115" ht="16.5" x14ac:dyDescent="0.2">
      <c r="AR538" s="14">
        <v>533</v>
      </c>
      <c r="AS538" s="14">
        <f t="shared" si="269"/>
        <v>520</v>
      </c>
      <c r="AT538" s="18">
        <f t="shared" si="271"/>
        <v>2188750</v>
      </c>
      <c r="AU538" s="18">
        <f t="shared" si="270"/>
        <v>540</v>
      </c>
      <c r="AV538" s="18">
        <f t="shared" si="272"/>
        <v>2317500</v>
      </c>
      <c r="AW538" s="18">
        <f t="shared" si="273"/>
        <v>2272437.5</v>
      </c>
      <c r="AX538" s="18">
        <f t="shared" si="274"/>
        <v>9816930000</v>
      </c>
      <c r="CA538" s="14">
        <v>533</v>
      </c>
      <c r="CB538" s="14">
        <f>节奏规划!J527</f>
        <v>1.8181818181818182E-3</v>
      </c>
      <c r="CC538" s="23">
        <v>1</v>
      </c>
      <c r="CD538" s="18">
        <f>INDEX($AX$6:$AX$1005,MATCH(金币产出!CA538,$AR$6:$AR$1005,1))</f>
        <v>9816930000</v>
      </c>
      <c r="CE538" s="18">
        <f t="shared" si="275"/>
        <v>39267720000</v>
      </c>
      <c r="CF538" s="18">
        <f t="shared" si="276"/>
        <v>24988549</v>
      </c>
      <c r="CG538" s="18">
        <f t="shared" si="277"/>
        <v>14279171</v>
      </c>
      <c r="CH538" s="18">
        <f t="shared" si="278"/>
        <v>17848964</v>
      </c>
      <c r="CI538" s="18">
        <f t="shared" si="279"/>
        <v>7139585</v>
      </c>
      <c r="CJ538" s="18">
        <f t="shared" si="280"/>
        <v>7139585</v>
      </c>
      <c r="CK538" s="18">
        <f t="shared" si="281"/>
        <v>10709378</v>
      </c>
      <c r="CL538" s="18">
        <f t="shared" si="282"/>
        <v>3569793</v>
      </c>
      <c r="CM538" s="18">
        <f t="shared" si="283"/>
        <v>10709378</v>
      </c>
      <c r="CN538" s="18">
        <f t="shared" si="284"/>
        <v>96384403</v>
      </c>
      <c r="CP538" s="18">
        <f t="shared" si="285"/>
        <v>1178031580</v>
      </c>
      <c r="CQ538" s="18">
        <f t="shared" si="286"/>
        <v>2</v>
      </c>
      <c r="CR538" s="18">
        <f t="shared" si="287"/>
        <v>1178.03</v>
      </c>
      <c r="DH538" s="14">
        <v>533</v>
      </c>
      <c r="DI538" s="14">
        <f t="shared" si="288"/>
        <v>71395855</v>
      </c>
      <c r="DJ538" s="18">
        <f t="shared" si="289"/>
        <v>2</v>
      </c>
      <c r="DK538" s="18">
        <f t="shared" si="290"/>
        <v>71.400000000000006</v>
      </c>
    </row>
    <row r="539" spans="44:115" ht="16.5" x14ac:dyDescent="0.2">
      <c r="AR539" s="14">
        <v>534</v>
      </c>
      <c r="AS539" s="14">
        <f t="shared" si="269"/>
        <v>520</v>
      </c>
      <c r="AT539" s="18">
        <f t="shared" si="271"/>
        <v>2188750</v>
      </c>
      <c r="AU539" s="18">
        <f t="shared" si="270"/>
        <v>540</v>
      </c>
      <c r="AV539" s="18">
        <f t="shared" si="272"/>
        <v>2317500</v>
      </c>
      <c r="AW539" s="18">
        <f t="shared" si="273"/>
        <v>2278875</v>
      </c>
      <c r="AX539" s="18">
        <f t="shared" si="274"/>
        <v>9844740000</v>
      </c>
      <c r="CA539" s="14">
        <v>534</v>
      </c>
      <c r="CB539" s="14">
        <f>节奏规划!J528</f>
        <v>1.8181818181818182E-3</v>
      </c>
      <c r="CC539" s="23">
        <v>1</v>
      </c>
      <c r="CD539" s="18">
        <f>INDEX($AX$6:$AX$1005,MATCH(金币产出!CA539,$AR$6:$AR$1005,1))</f>
        <v>9844740000</v>
      </c>
      <c r="CE539" s="18">
        <f t="shared" si="275"/>
        <v>39378960000</v>
      </c>
      <c r="CF539" s="18">
        <f t="shared" si="276"/>
        <v>25059338</v>
      </c>
      <c r="CG539" s="18">
        <f t="shared" si="277"/>
        <v>14319622</v>
      </c>
      <c r="CH539" s="18">
        <f t="shared" si="278"/>
        <v>17899527</v>
      </c>
      <c r="CI539" s="18">
        <f t="shared" si="279"/>
        <v>7159811</v>
      </c>
      <c r="CJ539" s="18">
        <f t="shared" si="280"/>
        <v>7159811</v>
      </c>
      <c r="CK539" s="18">
        <f t="shared" si="281"/>
        <v>10739716</v>
      </c>
      <c r="CL539" s="18">
        <f t="shared" si="282"/>
        <v>3579905</v>
      </c>
      <c r="CM539" s="18">
        <f t="shared" si="283"/>
        <v>10739716</v>
      </c>
      <c r="CN539" s="18">
        <f t="shared" si="284"/>
        <v>96657446</v>
      </c>
      <c r="CP539" s="18">
        <f t="shared" si="285"/>
        <v>1181368760</v>
      </c>
      <c r="CQ539" s="18">
        <f t="shared" si="286"/>
        <v>2</v>
      </c>
      <c r="CR539" s="18">
        <f t="shared" si="287"/>
        <v>1181.3699999999999</v>
      </c>
      <c r="DH539" s="14">
        <v>534</v>
      </c>
      <c r="DI539" s="14">
        <f t="shared" si="288"/>
        <v>71598110</v>
      </c>
      <c r="DJ539" s="18">
        <f t="shared" si="289"/>
        <v>2</v>
      </c>
      <c r="DK539" s="18">
        <f t="shared" si="290"/>
        <v>71.599999999999994</v>
      </c>
    </row>
    <row r="540" spans="44:115" ht="16.5" x14ac:dyDescent="0.2">
      <c r="AR540" s="14">
        <v>535</v>
      </c>
      <c r="AS540" s="14">
        <f t="shared" si="269"/>
        <v>520</v>
      </c>
      <c r="AT540" s="18">
        <f t="shared" si="271"/>
        <v>2188750</v>
      </c>
      <c r="AU540" s="18">
        <f t="shared" si="270"/>
        <v>540</v>
      </c>
      <c r="AV540" s="18">
        <f t="shared" si="272"/>
        <v>2317500</v>
      </c>
      <c r="AW540" s="18">
        <f t="shared" si="273"/>
        <v>2285312.5</v>
      </c>
      <c r="AX540" s="18">
        <f t="shared" si="274"/>
        <v>9872550000</v>
      </c>
      <c r="CA540" s="14">
        <v>535</v>
      </c>
      <c r="CB540" s="14">
        <f>节奏规划!J529</f>
        <v>1.8181818181818182E-3</v>
      </c>
      <c r="CC540" s="23">
        <v>1</v>
      </c>
      <c r="CD540" s="18">
        <f>INDEX($AX$6:$AX$1005,MATCH(金币产出!CA540,$AR$6:$AR$1005,1))</f>
        <v>9872550000</v>
      </c>
      <c r="CE540" s="18">
        <f t="shared" si="275"/>
        <v>39490200000</v>
      </c>
      <c r="CF540" s="18">
        <f t="shared" si="276"/>
        <v>25130127</v>
      </c>
      <c r="CG540" s="18">
        <f t="shared" si="277"/>
        <v>14360073</v>
      </c>
      <c r="CH540" s="18">
        <f t="shared" si="278"/>
        <v>17950091</v>
      </c>
      <c r="CI540" s="18">
        <f t="shared" si="279"/>
        <v>7180036</v>
      </c>
      <c r="CJ540" s="18">
        <f t="shared" si="280"/>
        <v>7180036</v>
      </c>
      <c r="CK540" s="18">
        <f t="shared" si="281"/>
        <v>10770055</v>
      </c>
      <c r="CL540" s="18">
        <f t="shared" si="282"/>
        <v>3590018</v>
      </c>
      <c r="CM540" s="18">
        <f t="shared" si="283"/>
        <v>10770055</v>
      </c>
      <c r="CN540" s="18">
        <f t="shared" si="284"/>
        <v>96930491</v>
      </c>
      <c r="CP540" s="18">
        <f t="shared" si="285"/>
        <v>1184706050</v>
      </c>
      <c r="CQ540" s="18">
        <f t="shared" si="286"/>
        <v>2</v>
      </c>
      <c r="CR540" s="18">
        <f t="shared" si="287"/>
        <v>1184.71</v>
      </c>
      <c r="DH540" s="14">
        <v>535</v>
      </c>
      <c r="DI540" s="14">
        <f t="shared" si="288"/>
        <v>71800365</v>
      </c>
      <c r="DJ540" s="18">
        <f t="shared" si="289"/>
        <v>2</v>
      </c>
      <c r="DK540" s="18">
        <f t="shared" si="290"/>
        <v>71.8</v>
      </c>
    </row>
    <row r="541" spans="44:115" ht="16.5" x14ac:dyDescent="0.2">
      <c r="AR541" s="14">
        <v>536</v>
      </c>
      <c r="AS541" s="14">
        <f t="shared" si="269"/>
        <v>520</v>
      </c>
      <c r="AT541" s="18">
        <f t="shared" si="271"/>
        <v>2188750</v>
      </c>
      <c r="AU541" s="18">
        <f t="shared" si="270"/>
        <v>540</v>
      </c>
      <c r="AV541" s="18">
        <f t="shared" si="272"/>
        <v>2317500</v>
      </c>
      <c r="AW541" s="18">
        <f t="shared" si="273"/>
        <v>2291750</v>
      </c>
      <c r="AX541" s="18">
        <f t="shared" si="274"/>
        <v>9900360000</v>
      </c>
      <c r="CA541" s="14">
        <v>536</v>
      </c>
      <c r="CB541" s="14">
        <f>节奏规划!J530</f>
        <v>1.8181818181818182E-3</v>
      </c>
      <c r="CC541" s="23">
        <v>1</v>
      </c>
      <c r="CD541" s="18">
        <f>INDEX($AX$6:$AX$1005,MATCH(金币产出!CA541,$AR$6:$AR$1005,1))</f>
        <v>9900360000</v>
      </c>
      <c r="CE541" s="18">
        <f t="shared" si="275"/>
        <v>39601440000</v>
      </c>
      <c r="CF541" s="18">
        <f t="shared" si="276"/>
        <v>25200916</v>
      </c>
      <c r="CG541" s="18">
        <f t="shared" si="277"/>
        <v>14400524</v>
      </c>
      <c r="CH541" s="18">
        <f t="shared" si="278"/>
        <v>18000655</v>
      </c>
      <c r="CI541" s="18">
        <f t="shared" si="279"/>
        <v>7200262</v>
      </c>
      <c r="CJ541" s="18">
        <f t="shared" si="280"/>
        <v>7200262</v>
      </c>
      <c r="CK541" s="18">
        <f t="shared" si="281"/>
        <v>10800393</v>
      </c>
      <c r="CL541" s="18">
        <f t="shared" si="282"/>
        <v>3600131</v>
      </c>
      <c r="CM541" s="18">
        <f t="shared" si="283"/>
        <v>10800393</v>
      </c>
      <c r="CN541" s="18">
        <f t="shared" si="284"/>
        <v>97203536</v>
      </c>
      <c r="CP541" s="18">
        <f t="shared" si="285"/>
        <v>1188043230</v>
      </c>
      <c r="CQ541" s="18">
        <f t="shared" si="286"/>
        <v>2</v>
      </c>
      <c r="CR541" s="18">
        <f t="shared" si="287"/>
        <v>1188.04</v>
      </c>
      <c r="DH541" s="14">
        <v>536</v>
      </c>
      <c r="DI541" s="14">
        <f t="shared" si="288"/>
        <v>72002620</v>
      </c>
      <c r="DJ541" s="18">
        <f t="shared" si="289"/>
        <v>2</v>
      </c>
      <c r="DK541" s="18">
        <f t="shared" si="290"/>
        <v>72</v>
      </c>
    </row>
    <row r="542" spans="44:115" ht="16.5" x14ac:dyDescent="0.2">
      <c r="AR542" s="14">
        <v>537</v>
      </c>
      <c r="AS542" s="14">
        <f t="shared" si="269"/>
        <v>520</v>
      </c>
      <c r="AT542" s="18">
        <f t="shared" si="271"/>
        <v>2188750</v>
      </c>
      <c r="AU542" s="18">
        <f t="shared" si="270"/>
        <v>540</v>
      </c>
      <c r="AV542" s="18">
        <f t="shared" si="272"/>
        <v>2317500</v>
      </c>
      <c r="AW542" s="18">
        <f t="shared" si="273"/>
        <v>2298187.5</v>
      </c>
      <c r="AX542" s="18">
        <f t="shared" si="274"/>
        <v>9928170000</v>
      </c>
      <c r="CA542" s="14">
        <v>537</v>
      </c>
      <c r="CB542" s="14">
        <f>节奏规划!J531</f>
        <v>1.8181818181818182E-3</v>
      </c>
      <c r="CC542" s="23">
        <v>1</v>
      </c>
      <c r="CD542" s="18">
        <f>INDEX($AX$6:$AX$1005,MATCH(金币产出!CA542,$AR$6:$AR$1005,1))</f>
        <v>9928170000</v>
      </c>
      <c r="CE542" s="18">
        <f t="shared" si="275"/>
        <v>39712680000</v>
      </c>
      <c r="CF542" s="18">
        <f t="shared" si="276"/>
        <v>25271705</v>
      </c>
      <c r="CG542" s="18">
        <f t="shared" si="277"/>
        <v>14440975</v>
      </c>
      <c r="CH542" s="18">
        <f t="shared" si="278"/>
        <v>18051218</v>
      </c>
      <c r="CI542" s="18">
        <f t="shared" si="279"/>
        <v>7220487</v>
      </c>
      <c r="CJ542" s="18">
        <f t="shared" si="280"/>
        <v>7220487</v>
      </c>
      <c r="CK542" s="18">
        <f t="shared" si="281"/>
        <v>10830731</v>
      </c>
      <c r="CL542" s="18">
        <f t="shared" si="282"/>
        <v>3610244</v>
      </c>
      <c r="CM542" s="18">
        <f t="shared" si="283"/>
        <v>10830731</v>
      </c>
      <c r="CN542" s="18">
        <f t="shared" si="284"/>
        <v>97476578</v>
      </c>
      <c r="CP542" s="18">
        <f t="shared" si="285"/>
        <v>1191380410</v>
      </c>
      <c r="CQ542" s="18">
        <f t="shared" si="286"/>
        <v>2</v>
      </c>
      <c r="CR542" s="18">
        <f t="shared" si="287"/>
        <v>1191.3800000000001</v>
      </c>
      <c r="DH542" s="14">
        <v>537</v>
      </c>
      <c r="DI542" s="14">
        <f t="shared" si="288"/>
        <v>72204875</v>
      </c>
      <c r="DJ542" s="18">
        <f t="shared" si="289"/>
        <v>2</v>
      </c>
      <c r="DK542" s="18">
        <f t="shared" si="290"/>
        <v>72.2</v>
      </c>
    </row>
    <row r="543" spans="44:115" ht="16.5" x14ac:dyDescent="0.2">
      <c r="AR543" s="14">
        <v>538</v>
      </c>
      <c r="AS543" s="14">
        <f t="shared" si="269"/>
        <v>520</v>
      </c>
      <c r="AT543" s="18">
        <f t="shared" si="271"/>
        <v>2188750</v>
      </c>
      <c r="AU543" s="18">
        <f t="shared" si="270"/>
        <v>540</v>
      </c>
      <c r="AV543" s="18">
        <f t="shared" si="272"/>
        <v>2317500</v>
      </c>
      <c r="AW543" s="18">
        <f t="shared" si="273"/>
        <v>2304625</v>
      </c>
      <c r="AX543" s="18">
        <f t="shared" si="274"/>
        <v>9955980000</v>
      </c>
      <c r="CA543" s="14">
        <v>538</v>
      </c>
      <c r="CB543" s="14">
        <f>节奏规划!J532</f>
        <v>1.8181818181818182E-3</v>
      </c>
      <c r="CC543" s="23">
        <v>1</v>
      </c>
      <c r="CD543" s="18">
        <f>INDEX($AX$6:$AX$1005,MATCH(金币产出!CA543,$AR$6:$AR$1005,1))</f>
        <v>9955980000</v>
      </c>
      <c r="CE543" s="18">
        <f t="shared" si="275"/>
        <v>39823920000</v>
      </c>
      <c r="CF543" s="18">
        <f t="shared" si="276"/>
        <v>25342495</v>
      </c>
      <c r="CG543" s="18">
        <f t="shared" si="277"/>
        <v>14481425</v>
      </c>
      <c r="CH543" s="18">
        <f t="shared" si="278"/>
        <v>18101782</v>
      </c>
      <c r="CI543" s="18">
        <f t="shared" si="279"/>
        <v>7240713</v>
      </c>
      <c r="CJ543" s="18">
        <f t="shared" si="280"/>
        <v>7240713</v>
      </c>
      <c r="CK543" s="18">
        <f t="shared" si="281"/>
        <v>10861069</v>
      </c>
      <c r="CL543" s="18">
        <f t="shared" si="282"/>
        <v>3620356</v>
      </c>
      <c r="CM543" s="18">
        <f t="shared" si="283"/>
        <v>10861069</v>
      </c>
      <c r="CN543" s="18">
        <f t="shared" si="284"/>
        <v>97749622</v>
      </c>
      <c r="CP543" s="18">
        <f t="shared" si="285"/>
        <v>1194717590</v>
      </c>
      <c r="CQ543" s="18">
        <f t="shared" si="286"/>
        <v>2</v>
      </c>
      <c r="CR543" s="18">
        <f t="shared" si="287"/>
        <v>1194.72</v>
      </c>
      <c r="DH543" s="14">
        <v>538</v>
      </c>
      <c r="DI543" s="14">
        <f t="shared" si="288"/>
        <v>72407125</v>
      </c>
      <c r="DJ543" s="18">
        <f t="shared" si="289"/>
        <v>2</v>
      </c>
      <c r="DK543" s="18">
        <f t="shared" si="290"/>
        <v>72.41</v>
      </c>
    </row>
    <row r="544" spans="44:115" ht="16.5" x14ac:dyDescent="0.2">
      <c r="AR544" s="14">
        <v>539</v>
      </c>
      <c r="AS544" s="14">
        <f t="shared" si="269"/>
        <v>520</v>
      </c>
      <c r="AT544" s="18">
        <f t="shared" si="271"/>
        <v>2188750</v>
      </c>
      <c r="AU544" s="18">
        <f t="shared" si="270"/>
        <v>540</v>
      </c>
      <c r="AV544" s="18">
        <f t="shared" si="272"/>
        <v>2317500</v>
      </c>
      <c r="AW544" s="18">
        <f t="shared" si="273"/>
        <v>2311062.5</v>
      </c>
      <c r="AX544" s="18">
        <f t="shared" si="274"/>
        <v>9983790000</v>
      </c>
      <c r="CA544" s="14">
        <v>539</v>
      </c>
      <c r="CB544" s="14">
        <f>节奏规划!J533</f>
        <v>1.8181818181818182E-3</v>
      </c>
      <c r="CC544" s="23">
        <v>1</v>
      </c>
      <c r="CD544" s="18">
        <f>INDEX($AX$6:$AX$1005,MATCH(金币产出!CA544,$AR$6:$AR$1005,1))</f>
        <v>9983790000</v>
      </c>
      <c r="CE544" s="18">
        <f t="shared" si="275"/>
        <v>39935160000</v>
      </c>
      <c r="CF544" s="18">
        <f t="shared" si="276"/>
        <v>25413284</v>
      </c>
      <c r="CG544" s="18">
        <f t="shared" si="277"/>
        <v>14521876</v>
      </c>
      <c r="CH544" s="18">
        <f t="shared" si="278"/>
        <v>18152345</v>
      </c>
      <c r="CI544" s="18">
        <f t="shared" si="279"/>
        <v>7260938</v>
      </c>
      <c r="CJ544" s="18">
        <f t="shared" si="280"/>
        <v>7260938</v>
      </c>
      <c r="CK544" s="18">
        <f t="shared" si="281"/>
        <v>10891407</v>
      </c>
      <c r="CL544" s="18">
        <f t="shared" si="282"/>
        <v>3630469</v>
      </c>
      <c r="CM544" s="18">
        <f t="shared" si="283"/>
        <v>10891407</v>
      </c>
      <c r="CN544" s="18">
        <f t="shared" si="284"/>
        <v>98022664</v>
      </c>
      <c r="CP544" s="18">
        <f t="shared" si="285"/>
        <v>1198054770</v>
      </c>
      <c r="CQ544" s="18">
        <f t="shared" si="286"/>
        <v>2</v>
      </c>
      <c r="CR544" s="18">
        <f t="shared" si="287"/>
        <v>1198.05</v>
      </c>
      <c r="DH544" s="14">
        <v>539</v>
      </c>
      <c r="DI544" s="14">
        <f t="shared" si="288"/>
        <v>72609380</v>
      </c>
      <c r="DJ544" s="18">
        <f t="shared" si="289"/>
        <v>2</v>
      </c>
      <c r="DK544" s="18">
        <f t="shared" si="290"/>
        <v>72.61</v>
      </c>
    </row>
    <row r="545" spans="44:115" ht="16.5" x14ac:dyDescent="0.2">
      <c r="AR545" s="14">
        <v>540</v>
      </c>
      <c r="AS545" s="14">
        <f t="shared" si="269"/>
        <v>540</v>
      </c>
      <c r="AT545" s="18">
        <f t="shared" si="271"/>
        <v>2317500</v>
      </c>
      <c r="AU545" s="18">
        <f t="shared" si="270"/>
        <v>560</v>
      </c>
      <c r="AV545" s="18">
        <f t="shared" si="272"/>
        <v>2446250</v>
      </c>
      <c r="AW545" s="18">
        <f t="shared" si="273"/>
        <v>2317500</v>
      </c>
      <c r="AX545" s="18">
        <f t="shared" si="274"/>
        <v>10011600000</v>
      </c>
      <c r="CA545" s="14">
        <v>540</v>
      </c>
      <c r="CB545" s="14">
        <f>节奏规划!J534</f>
        <v>1.8181818181818182E-3</v>
      </c>
      <c r="CC545" s="23">
        <v>1</v>
      </c>
      <c r="CD545" s="18">
        <f>INDEX($AX$6:$AX$1005,MATCH(金币产出!CA545,$AR$6:$AR$1005,1))</f>
        <v>10011600000</v>
      </c>
      <c r="CE545" s="18">
        <f t="shared" si="275"/>
        <v>40046400000</v>
      </c>
      <c r="CF545" s="18">
        <f t="shared" si="276"/>
        <v>25484073</v>
      </c>
      <c r="CG545" s="18">
        <f t="shared" si="277"/>
        <v>14562327</v>
      </c>
      <c r="CH545" s="18">
        <f t="shared" si="278"/>
        <v>18202909</v>
      </c>
      <c r="CI545" s="18">
        <f t="shared" si="279"/>
        <v>7281164</v>
      </c>
      <c r="CJ545" s="18">
        <f t="shared" si="280"/>
        <v>7281164</v>
      </c>
      <c r="CK545" s="18">
        <f t="shared" si="281"/>
        <v>10921745</v>
      </c>
      <c r="CL545" s="18">
        <f t="shared" si="282"/>
        <v>3640582</v>
      </c>
      <c r="CM545" s="18">
        <f t="shared" si="283"/>
        <v>10921745</v>
      </c>
      <c r="CN545" s="18">
        <f t="shared" si="284"/>
        <v>98295709</v>
      </c>
      <c r="CP545" s="18">
        <f t="shared" si="285"/>
        <v>1201391950</v>
      </c>
      <c r="CQ545" s="18">
        <f t="shared" si="286"/>
        <v>2</v>
      </c>
      <c r="CR545" s="18">
        <f t="shared" si="287"/>
        <v>1201.3900000000001</v>
      </c>
      <c r="DH545" s="14">
        <v>540</v>
      </c>
      <c r="DI545" s="14">
        <f t="shared" si="288"/>
        <v>72811635</v>
      </c>
      <c r="DJ545" s="18">
        <f t="shared" si="289"/>
        <v>2</v>
      </c>
      <c r="DK545" s="18">
        <f t="shared" si="290"/>
        <v>72.81</v>
      </c>
    </row>
    <row r="546" spans="44:115" ht="16.5" x14ac:dyDescent="0.2">
      <c r="AR546" s="14">
        <v>541</v>
      </c>
      <c r="AS546" s="14">
        <f t="shared" si="269"/>
        <v>540</v>
      </c>
      <c r="AT546" s="18">
        <f t="shared" si="271"/>
        <v>2317500</v>
      </c>
      <c r="AU546" s="18">
        <f t="shared" si="270"/>
        <v>560</v>
      </c>
      <c r="AV546" s="18">
        <f t="shared" si="272"/>
        <v>2446250</v>
      </c>
      <c r="AW546" s="18">
        <f t="shared" si="273"/>
        <v>2323937.5</v>
      </c>
      <c r="AX546" s="18">
        <f t="shared" si="274"/>
        <v>10039410000</v>
      </c>
      <c r="CA546" s="14">
        <v>541</v>
      </c>
      <c r="CB546" s="14">
        <f>节奏规划!J535</f>
        <v>1.8181818181818182E-3</v>
      </c>
      <c r="CC546" s="23">
        <v>1</v>
      </c>
      <c r="CD546" s="18">
        <f>INDEX($AX$6:$AX$1005,MATCH(金币产出!CA546,$AR$6:$AR$1005,1))</f>
        <v>10039410000</v>
      </c>
      <c r="CE546" s="18">
        <f t="shared" si="275"/>
        <v>40157640000</v>
      </c>
      <c r="CF546" s="18">
        <f t="shared" si="276"/>
        <v>25554862</v>
      </c>
      <c r="CG546" s="18">
        <f t="shared" si="277"/>
        <v>14602778</v>
      </c>
      <c r="CH546" s="18">
        <f t="shared" si="278"/>
        <v>18253473</v>
      </c>
      <c r="CI546" s="18">
        <f t="shared" si="279"/>
        <v>7301389</v>
      </c>
      <c r="CJ546" s="18">
        <f t="shared" si="280"/>
        <v>7301389</v>
      </c>
      <c r="CK546" s="18">
        <f t="shared" si="281"/>
        <v>10952084</v>
      </c>
      <c r="CL546" s="18">
        <f t="shared" si="282"/>
        <v>3650695</v>
      </c>
      <c r="CM546" s="18">
        <f t="shared" si="283"/>
        <v>10952084</v>
      </c>
      <c r="CN546" s="18">
        <f t="shared" si="284"/>
        <v>98568754</v>
      </c>
      <c r="CP546" s="18">
        <f t="shared" si="285"/>
        <v>1204729240</v>
      </c>
      <c r="CQ546" s="18">
        <f t="shared" si="286"/>
        <v>2</v>
      </c>
      <c r="CR546" s="18">
        <f t="shared" si="287"/>
        <v>1204.73</v>
      </c>
      <c r="DH546" s="14">
        <v>541</v>
      </c>
      <c r="DI546" s="14">
        <f t="shared" si="288"/>
        <v>73013890</v>
      </c>
      <c r="DJ546" s="18">
        <f t="shared" si="289"/>
        <v>2</v>
      </c>
      <c r="DK546" s="18">
        <f t="shared" si="290"/>
        <v>73.010000000000005</v>
      </c>
    </row>
    <row r="547" spans="44:115" ht="16.5" x14ac:dyDescent="0.2">
      <c r="AR547" s="14">
        <v>542</v>
      </c>
      <c r="AS547" s="14">
        <f t="shared" si="269"/>
        <v>540</v>
      </c>
      <c r="AT547" s="18">
        <f t="shared" si="271"/>
        <v>2317500</v>
      </c>
      <c r="AU547" s="18">
        <f t="shared" si="270"/>
        <v>560</v>
      </c>
      <c r="AV547" s="18">
        <f t="shared" si="272"/>
        <v>2446250</v>
      </c>
      <c r="AW547" s="18">
        <f t="shared" si="273"/>
        <v>2330375</v>
      </c>
      <c r="AX547" s="18">
        <f t="shared" si="274"/>
        <v>10067220000</v>
      </c>
      <c r="CA547" s="14">
        <v>542</v>
      </c>
      <c r="CB547" s="14">
        <f>节奏规划!J536</f>
        <v>1.8181818181818182E-3</v>
      </c>
      <c r="CC547" s="23">
        <v>1</v>
      </c>
      <c r="CD547" s="18">
        <f>INDEX($AX$6:$AX$1005,MATCH(金币产出!CA547,$AR$6:$AR$1005,1))</f>
        <v>10067220000</v>
      </c>
      <c r="CE547" s="18">
        <f t="shared" si="275"/>
        <v>40268880000</v>
      </c>
      <c r="CF547" s="18">
        <f t="shared" si="276"/>
        <v>25625651</v>
      </c>
      <c r="CG547" s="18">
        <f t="shared" si="277"/>
        <v>14643229</v>
      </c>
      <c r="CH547" s="18">
        <f t="shared" si="278"/>
        <v>18304036</v>
      </c>
      <c r="CI547" s="18">
        <f t="shared" si="279"/>
        <v>7321615</v>
      </c>
      <c r="CJ547" s="18">
        <f t="shared" si="280"/>
        <v>7321615</v>
      </c>
      <c r="CK547" s="18">
        <f t="shared" si="281"/>
        <v>10982422</v>
      </c>
      <c r="CL547" s="18">
        <f t="shared" si="282"/>
        <v>3660807</v>
      </c>
      <c r="CM547" s="18">
        <f t="shared" si="283"/>
        <v>10982422</v>
      </c>
      <c r="CN547" s="18">
        <f t="shared" si="284"/>
        <v>98841797</v>
      </c>
      <c r="CP547" s="18">
        <f t="shared" si="285"/>
        <v>1208066420</v>
      </c>
      <c r="CQ547" s="18">
        <f t="shared" si="286"/>
        <v>2</v>
      </c>
      <c r="CR547" s="18">
        <f t="shared" si="287"/>
        <v>1208.07</v>
      </c>
      <c r="DH547" s="14">
        <v>542</v>
      </c>
      <c r="DI547" s="14">
        <f t="shared" si="288"/>
        <v>73216145</v>
      </c>
      <c r="DJ547" s="18">
        <f t="shared" si="289"/>
        <v>2</v>
      </c>
      <c r="DK547" s="18">
        <f t="shared" si="290"/>
        <v>73.22</v>
      </c>
    </row>
    <row r="548" spans="44:115" ht="16.5" x14ac:dyDescent="0.2">
      <c r="AR548" s="14">
        <v>543</v>
      </c>
      <c r="AS548" s="14">
        <f t="shared" si="269"/>
        <v>540</v>
      </c>
      <c r="AT548" s="18">
        <f t="shared" si="271"/>
        <v>2317500</v>
      </c>
      <c r="AU548" s="18">
        <f t="shared" si="270"/>
        <v>560</v>
      </c>
      <c r="AV548" s="18">
        <f t="shared" si="272"/>
        <v>2446250</v>
      </c>
      <c r="AW548" s="18">
        <f t="shared" si="273"/>
        <v>2336812.5</v>
      </c>
      <c r="AX548" s="18">
        <f t="shared" si="274"/>
        <v>10095030000</v>
      </c>
      <c r="CA548" s="14">
        <v>543</v>
      </c>
      <c r="CB548" s="14">
        <f>节奏规划!J537</f>
        <v>1.8181818181818182E-3</v>
      </c>
      <c r="CC548" s="23">
        <v>1</v>
      </c>
      <c r="CD548" s="18">
        <f>INDEX($AX$6:$AX$1005,MATCH(金币产出!CA548,$AR$6:$AR$1005,1))</f>
        <v>10095030000</v>
      </c>
      <c r="CE548" s="18">
        <f t="shared" si="275"/>
        <v>40380120000</v>
      </c>
      <c r="CF548" s="18">
        <f t="shared" si="276"/>
        <v>25696440</v>
      </c>
      <c r="CG548" s="18">
        <f t="shared" si="277"/>
        <v>14683680</v>
      </c>
      <c r="CH548" s="18">
        <f t="shared" si="278"/>
        <v>18354600</v>
      </c>
      <c r="CI548" s="18">
        <f t="shared" si="279"/>
        <v>7341840</v>
      </c>
      <c r="CJ548" s="18">
        <f t="shared" si="280"/>
        <v>7341840</v>
      </c>
      <c r="CK548" s="18">
        <f t="shared" si="281"/>
        <v>11012760</v>
      </c>
      <c r="CL548" s="18">
        <f t="shared" si="282"/>
        <v>3670920</v>
      </c>
      <c r="CM548" s="18">
        <f t="shared" si="283"/>
        <v>11012760</v>
      </c>
      <c r="CN548" s="18">
        <f t="shared" si="284"/>
        <v>99114840</v>
      </c>
      <c r="CP548" s="18">
        <f t="shared" si="285"/>
        <v>1211403600</v>
      </c>
      <c r="CQ548" s="18">
        <f t="shared" si="286"/>
        <v>2</v>
      </c>
      <c r="CR548" s="18">
        <f t="shared" si="287"/>
        <v>1211.4000000000001</v>
      </c>
      <c r="DH548" s="14">
        <v>543</v>
      </c>
      <c r="DI548" s="14">
        <f t="shared" si="288"/>
        <v>73418400</v>
      </c>
      <c r="DJ548" s="18">
        <f t="shared" si="289"/>
        <v>2</v>
      </c>
      <c r="DK548" s="18">
        <f t="shared" si="290"/>
        <v>73.42</v>
      </c>
    </row>
    <row r="549" spans="44:115" ht="16.5" x14ac:dyDescent="0.2">
      <c r="AR549" s="14">
        <v>544</v>
      </c>
      <c r="AS549" s="14">
        <f t="shared" si="269"/>
        <v>540</v>
      </c>
      <c r="AT549" s="18">
        <f t="shared" si="271"/>
        <v>2317500</v>
      </c>
      <c r="AU549" s="18">
        <f t="shared" si="270"/>
        <v>560</v>
      </c>
      <c r="AV549" s="18">
        <f t="shared" si="272"/>
        <v>2446250</v>
      </c>
      <c r="AW549" s="18">
        <f t="shared" si="273"/>
        <v>2343250</v>
      </c>
      <c r="AX549" s="18">
        <f t="shared" si="274"/>
        <v>10122840000</v>
      </c>
      <c r="CA549" s="14">
        <v>544</v>
      </c>
      <c r="CB549" s="14">
        <f>节奏规划!J538</f>
        <v>1.8181818181818182E-3</v>
      </c>
      <c r="CC549" s="23">
        <v>1</v>
      </c>
      <c r="CD549" s="18">
        <f>INDEX($AX$6:$AX$1005,MATCH(金币产出!CA549,$AR$6:$AR$1005,1))</f>
        <v>10122840000</v>
      </c>
      <c r="CE549" s="18">
        <f t="shared" si="275"/>
        <v>40491360000</v>
      </c>
      <c r="CF549" s="18">
        <f t="shared" si="276"/>
        <v>25767229</v>
      </c>
      <c r="CG549" s="18">
        <f t="shared" si="277"/>
        <v>14724131</v>
      </c>
      <c r="CH549" s="18">
        <f t="shared" si="278"/>
        <v>18405164</v>
      </c>
      <c r="CI549" s="18">
        <f t="shared" si="279"/>
        <v>7362065</v>
      </c>
      <c r="CJ549" s="18">
        <f t="shared" si="280"/>
        <v>7362065</v>
      </c>
      <c r="CK549" s="18">
        <f t="shared" si="281"/>
        <v>11043098</v>
      </c>
      <c r="CL549" s="18">
        <f t="shared" si="282"/>
        <v>3681033</v>
      </c>
      <c r="CM549" s="18">
        <f t="shared" si="283"/>
        <v>11043098</v>
      </c>
      <c r="CN549" s="18">
        <f t="shared" si="284"/>
        <v>99387883</v>
      </c>
      <c r="CP549" s="18">
        <f t="shared" si="285"/>
        <v>1214740780</v>
      </c>
      <c r="CQ549" s="18">
        <f t="shared" si="286"/>
        <v>2</v>
      </c>
      <c r="CR549" s="18">
        <f t="shared" si="287"/>
        <v>1214.74</v>
      </c>
      <c r="DH549" s="14">
        <v>544</v>
      </c>
      <c r="DI549" s="14">
        <f t="shared" si="288"/>
        <v>73620655</v>
      </c>
      <c r="DJ549" s="18">
        <f t="shared" si="289"/>
        <v>2</v>
      </c>
      <c r="DK549" s="18">
        <f t="shared" si="290"/>
        <v>73.62</v>
      </c>
    </row>
    <row r="550" spans="44:115" ht="16.5" x14ac:dyDescent="0.2">
      <c r="AR550" s="14">
        <v>545</v>
      </c>
      <c r="AS550" s="14">
        <f t="shared" si="269"/>
        <v>540</v>
      </c>
      <c r="AT550" s="18">
        <f t="shared" si="271"/>
        <v>2317500</v>
      </c>
      <c r="AU550" s="18">
        <f t="shared" si="270"/>
        <v>560</v>
      </c>
      <c r="AV550" s="18">
        <f t="shared" si="272"/>
        <v>2446250</v>
      </c>
      <c r="AW550" s="18">
        <f t="shared" si="273"/>
        <v>2349687.5</v>
      </c>
      <c r="AX550" s="18">
        <f t="shared" si="274"/>
        <v>10150650000</v>
      </c>
      <c r="CA550" s="14">
        <v>545</v>
      </c>
      <c r="CB550" s="14">
        <f>节奏规划!J539</f>
        <v>1.8181818181818182E-3</v>
      </c>
      <c r="CC550" s="23">
        <v>1</v>
      </c>
      <c r="CD550" s="18">
        <f>INDEX($AX$6:$AX$1005,MATCH(金币产出!CA550,$AR$6:$AR$1005,1))</f>
        <v>10150650000</v>
      </c>
      <c r="CE550" s="18">
        <f t="shared" si="275"/>
        <v>40602600000</v>
      </c>
      <c r="CF550" s="18">
        <f t="shared" si="276"/>
        <v>25838018</v>
      </c>
      <c r="CG550" s="18">
        <f t="shared" si="277"/>
        <v>14764582</v>
      </c>
      <c r="CH550" s="18">
        <f t="shared" si="278"/>
        <v>18455727</v>
      </c>
      <c r="CI550" s="18">
        <f t="shared" si="279"/>
        <v>7382291</v>
      </c>
      <c r="CJ550" s="18">
        <f t="shared" si="280"/>
        <v>7382291</v>
      </c>
      <c r="CK550" s="18">
        <f t="shared" si="281"/>
        <v>11073436</v>
      </c>
      <c r="CL550" s="18">
        <f t="shared" si="282"/>
        <v>3691145</v>
      </c>
      <c r="CM550" s="18">
        <f t="shared" si="283"/>
        <v>11073436</v>
      </c>
      <c r="CN550" s="18">
        <f t="shared" si="284"/>
        <v>99660926</v>
      </c>
      <c r="CP550" s="18">
        <f t="shared" si="285"/>
        <v>1218077960</v>
      </c>
      <c r="CQ550" s="18">
        <f t="shared" si="286"/>
        <v>2</v>
      </c>
      <c r="CR550" s="18">
        <f t="shared" si="287"/>
        <v>1218.08</v>
      </c>
      <c r="DH550" s="14">
        <v>545</v>
      </c>
      <c r="DI550" s="14">
        <f t="shared" si="288"/>
        <v>73822910</v>
      </c>
      <c r="DJ550" s="18">
        <f t="shared" si="289"/>
        <v>2</v>
      </c>
      <c r="DK550" s="18">
        <f t="shared" si="290"/>
        <v>73.819999999999993</v>
      </c>
    </row>
    <row r="551" spans="44:115" ht="16.5" x14ac:dyDescent="0.2">
      <c r="AR551" s="14">
        <v>546</v>
      </c>
      <c r="AS551" s="14">
        <f t="shared" si="269"/>
        <v>540</v>
      </c>
      <c r="AT551" s="18">
        <f t="shared" si="271"/>
        <v>2317500</v>
      </c>
      <c r="AU551" s="18">
        <f t="shared" si="270"/>
        <v>560</v>
      </c>
      <c r="AV551" s="18">
        <f t="shared" si="272"/>
        <v>2446250</v>
      </c>
      <c r="AW551" s="18">
        <f t="shared" si="273"/>
        <v>2356125</v>
      </c>
      <c r="AX551" s="18">
        <f t="shared" si="274"/>
        <v>10178460000</v>
      </c>
      <c r="CA551" s="14">
        <v>546</v>
      </c>
      <c r="CB551" s="14">
        <f>节奏规划!J540</f>
        <v>1.8181818181818182E-3</v>
      </c>
      <c r="CC551" s="23">
        <v>1</v>
      </c>
      <c r="CD551" s="18">
        <f>INDEX($AX$6:$AX$1005,MATCH(金币产出!CA551,$AR$6:$AR$1005,1))</f>
        <v>10178460000</v>
      </c>
      <c r="CE551" s="18">
        <f t="shared" si="275"/>
        <v>40713840000</v>
      </c>
      <c r="CF551" s="18">
        <f t="shared" si="276"/>
        <v>25908807</v>
      </c>
      <c r="CG551" s="18">
        <f t="shared" si="277"/>
        <v>14805033</v>
      </c>
      <c r="CH551" s="18">
        <f t="shared" si="278"/>
        <v>18506291</v>
      </c>
      <c r="CI551" s="18">
        <f t="shared" si="279"/>
        <v>7402516</v>
      </c>
      <c r="CJ551" s="18">
        <f t="shared" si="280"/>
        <v>7402516</v>
      </c>
      <c r="CK551" s="18">
        <f t="shared" si="281"/>
        <v>11103775</v>
      </c>
      <c r="CL551" s="18">
        <f t="shared" si="282"/>
        <v>3701258</v>
      </c>
      <c r="CM551" s="18">
        <f t="shared" si="283"/>
        <v>11103775</v>
      </c>
      <c r="CN551" s="18">
        <f t="shared" si="284"/>
        <v>99933971</v>
      </c>
      <c r="CP551" s="18">
        <f t="shared" si="285"/>
        <v>1221415250</v>
      </c>
      <c r="CQ551" s="18">
        <f t="shared" si="286"/>
        <v>2</v>
      </c>
      <c r="CR551" s="18">
        <f t="shared" si="287"/>
        <v>1221.42</v>
      </c>
      <c r="DH551" s="14">
        <v>546</v>
      </c>
      <c r="DI551" s="14">
        <f t="shared" si="288"/>
        <v>74025165</v>
      </c>
      <c r="DJ551" s="18">
        <f t="shared" si="289"/>
        <v>2</v>
      </c>
      <c r="DK551" s="18">
        <f t="shared" si="290"/>
        <v>74.03</v>
      </c>
    </row>
    <row r="552" spans="44:115" ht="16.5" x14ac:dyDescent="0.2">
      <c r="AR552" s="14">
        <v>547</v>
      </c>
      <c r="AS552" s="14">
        <f t="shared" si="269"/>
        <v>540</v>
      </c>
      <c r="AT552" s="18">
        <f t="shared" si="271"/>
        <v>2317500</v>
      </c>
      <c r="AU552" s="18">
        <f t="shared" si="270"/>
        <v>560</v>
      </c>
      <c r="AV552" s="18">
        <f t="shared" si="272"/>
        <v>2446250</v>
      </c>
      <c r="AW552" s="18">
        <f t="shared" si="273"/>
        <v>2362562.5</v>
      </c>
      <c r="AX552" s="18">
        <f t="shared" si="274"/>
        <v>10206270000</v>
      </c>
      <c r="CA552" s="14">
        <v>547</v>
      </c>
      <c r="CB552" s="14">
        <f>节奏规划!J541</f>
        <v>1.8181818181818182E-3</v>
      </c>
      <c r="CC552" s="23">
        <v>1</v>
      </c>
      <c r="CD552" s="18">
        <f>INDEX($AX$6:$AX$1005,MATCH(金币产出!CA552,$AR$6:$AR$1005,1))</f>
        <v>10206270000</v>
      </c>
      <c r="CE552" s="18">
        <f t="shared" si="275"/>
        <v>40825080000</v>
      </c>
      <c r="CF552" s="18">
        <f t="shared" si="276"/>
        <v>25979596</v>
      </c>
      <c r="CG552" s="18">
        <f t="shared" si="277"/>
        <v>14845484</v>
      </c>
      <c r="CH552" s="18">
        <f t="shared" si="278"/>
        <v>18556855</v>
      </c>
      <c r="CI552" s="18">
        <f t="shared" si="279"/>
        <v>7422742</v>
      </c>
      <c r="CJ552" s="18">
        <f t="shared" si="280"/>
        <v>7422742</v>
      </c>
      <c r="CK552" s="18">
        <f t="shared" si="281"/>
        <v>11134113</v>
      </c>
      <c r="CL552" s="18">
        <f t="shared" si="282"/>
        <v>3711371</v>
      </c>
      <c r="CM552" s="18">
        <f t="shared" si="283"/>
        <v>11134113</v>
      </c>
      <c r="CN552" s="18">
        <f t="shared" si="284"/>
        <v>100207016</v>
      </c>
      <c r="CP552" s="18">
        <f t="shared" si="285"/>
        <v>1224752430</v>
      </c>
      <c r="CQ552" s="18">
        <f t="shared" si="286"/>
        <v>2</v>
      </c>
      <c r="CR552" s="18">
        <f t="shared" si="287"/>
        <v>1224.75</v>
      </c>
      <c r="DH552" s="14">
        <v>547</v>
      </c>
      <c r="DI552" s="14">
        <f t="shared" si="288"/>
        <v>74227420</v>
      </c>
      <c r="DJ552" s="18">
        <f t="shared" si="289"/>
        <v>2</v>
      </c>
      <c r="DK552" s="18">
        <f t="shared" si="290"/>
        <v>74.23</v>
      </c>
    </row>
    <row r="553" spans="44:115" ht="16.5" x14ac:dyDescent="0.2">
      <c r="AR553" s="14">
        <v>548</v>
      </c>
      <c r="AS553" s="14">
        <f t="shared" si="269"/>
        <v>540</v>
      </c>
      <c r="AT553" s="18">
        <f t="shared" si="271"/>
        <v>2317500</v>
      </c>
      <c r="AU553" s="18">
        <f t="shared" si="270"/>
        <v>560</v>
      </c>
      <c r="AV553" s="18">
        <f t="shared" si="272"/>
        <v>2446250</v>
      </c>
      <c r="AW553" s="18">
        <f t="shared" si="273"/>
        <v>2369000</v>
      </c>
      <c r="AX553" s="18">
        <f t="shared" si="274"/>
        <v>10234080000</v>
      </c>
      <c r="CA553" s="14">
        <v>548</v>
      </c>
      <c r="CB553" s="14">
        <f>节奏规划!J542</f>
        <v>1.8181818181818182E-3</v>
      </c>
      <c r="CC553" s="23">
        <v>1</v>
      </c>
      <c r="CD553" s="18">
        <f>INDEX($AX$6:$AX$1005,MATCH(金币产出!CA553,$AR$6:$AR$1005,1))</f>
        <v>10234080000</v>
      </c>
      <c r="CE553" s="18">
        <f t="shared" si="275"/>
        <v>40936320000</v>
      </c>
      <c r="CF553" s="18">
        <f t="shared" si="276"/>
        <v>26050385</v>
      </c>
      <c r="CG553" s="18">
        <f t="shared" si="277"/>
        <v>14885935</v>
      </c>
      <c r="CH553" s="18">
        <f t="shared" si="278"/>
        <v>18607418</v>
      </c>
      <c r="CI553" s="18">
        <f t="shared" si="279"/>
        <v>7442967</v>
      </c>
      <c r="CJ553" s="18">
        <f t="shared" si="280"/>
        <v>7442967</v>
      </c>
      <c r="CK553" s="18">
        <f t="shared" si="281"/>
        <v>11164451</v>
      </c>
      <c r="CL553" s="18">
        <f t="shared" si="282"/>
        <v>3721484</v>
      </c>
      <c r="CM553" s="18">
        <f t="shared" si="283"/>
        <v>11164451</v>
      </c>
      <c r="CN553" s="18">
        <f t="shared" si="284"/>
        <v>100480058</v>
      </c>
      <c r="CP553" s="18">
        <f t="shared" si="285"/>
        <v>1228089610</v>
      </c>
      <c r="CQ553" s="18">
        <f t="shared" si="286"/>
        <v>2</v>
      </c>
      <c r="CR553" s="18">
        <f t="shared" si="287"/>
        <v>1228.0899999999999</v>
      </c>
      <c r="DH553" s="14">
        <v>548</v>
      </c>
      <c r="DI553" s="14">
        <f t="shared" si="288"/>
        <v>74429675</v>
      </c>
      <c r="DJ553" s="18">
        <f t="shared" si="289"/>
        <v>2</v>
      </c>
      <c r="DK553" s="18">
        <f t="shared" si="290"/>
        <v>74.430000000000007</v>
      </c>
    </row>
    <row r="554" spans="44:115" ht="16.5" x14ac:dyDescent="0.2">
      <c r="AR554" s="14">
        <v>549</v>
      </c>
      <c r="AS554" s="14">
        <f t="shared" si="269"/>
        <v>540</v>
      </c>
      <c r="AT554" s="18">
        <f t="shared" si="271"/>
        <v>2317500</v>
      </c>
      <c r="AU554" s="18">
        <f t="shared" si="270"/>
        <v>560</v>
      </c>
      <c r="AV554" s="18">
        <f t="shared" si="272"/>
        <v>2446250</v>
      </c>
      <c r="AW554" s="18">
        <f t="shared" si="273"/>
        <v>2375437.5</v>
      </c>
      <c r="AX554" s="18">
        <f t="shared" si="274"/>
        <v>10261890000</v>
      </c>
      <c r="CA554" s="14">
        <v>549</v>
      </c>
      <c r="CB554" s="14">
        <f>节奏规划!J543</f>
        <v>1.8181818181818182E-3</v>
      </c>
      <c r="CC554" s="23">
        <v>1</v>
      </c>
      <c r="CD554" s="18">
        <f>INDEX($AX$6:$AX$1005,MATCH(金币产出!CA554,$AR$6:$AR$1005,1))</f>
        <v>10261890000</v>
      </c>
      <c r="CE554" s="18">
        <f t="shared" si="275"/>
        <v>41047560000</v>
      </c>
      <c r="CF554" s="18">
        <f t="shared" si="276"/>
        <v>26121175</v>
      </c>
      <c r="CG554" s="18">
        <f t="shared" si="277"/>
        <v>14926385</v>
      </c>
      <c r="CH554" s="18">
        <f t="shared" si="278"/>
        <v>18657982</v>
      </c>
      <c r="CI554" s="18">
        <f t="shared" si="279"/>
        <v>7463193</v>
      </c>
      <c r="CJ554" s="18">
        <f t="shared" si="280"/>
        <v>7463193</v>
      </c>
      <c r="CK554" s="18">
        <f t="shared" si="281"/>
        <v>11194789</v>
      </c>
      <c r="CL554" s="18">
        <f t="shared" si="282"/>
        <v>3731596</v>
      </c>
      <c r="CM554" s="18">
        <f t="shared" si="283"/>
        <v>11194789</v>
      </c>
      <c r="CN554" s="18">
        <f t="shared" si="284"/>
        <v>100753102</v>
      </c>
      <c r="CP554" s="18">
        <f t="shared" si="285"/>
        <v>1231426790</v>
      </c>
      <c r="CQ554" s="18">
        <f t="shared" si="286"/>
        <v>2</v>
      </c>
      <c r="CR554" s="18">
        <f t="shared" si="287"/>
        <v>1231.43</v>
      </c>
      <c r="DH554" s="14">
        <v>549</v>
      </c>
      <c r="DI554" s="14">
        <f t="shared" si="288"/>
        <v>74631925</v>
      </c>
      <c r="DJ554" s="18">
        <f t="shared" si="289"/>
        <v>2</v>
      </c>
      <c r="DK554" s="18">
        <f t="shared" si="290"/>
        <v>74.63</v>
      </c>
    </row>
    <row r="555" spans="44:115" ht="16.5" x14ac:dyDescent="0.2">
      <c r="AR555" s="14">
        <v>550</v>
      </c>
      <c r="AS555" s="14">
        <f t="shared" si="269"/>
        <v>540</v>
      </c>
      <c r="AT555" s="18">
        <f t="shared" si="271"/>
        <v>2317500</v>
      </c>
      <c r="AU555" s="18">
        <f t="shared" si="270"/>
        <v>560</v>
      </c>
      <c r="AV555" s="18">
        <f t="shared" si="272"/>
        <v>2446250</v>
      </c>
      <c r="AW555" s="18">
        <f t="shared" si="273"/>
        <v>2381875</v>
      </c>
      <c r="AX555" s="18">
        <f t="shared" si="274"/>
        <v>10289700000</v>
      </c>
      <c r="CA555" s="14">
        <v>550</v>
      </c>
      <c r="CB555" s="14">
        <f>节奏规划!J544</f>
        <v>1.8181818181818182E-3</v>
      </c>
      <c r="CC555" s="23">
        <v>1</v>
      </c>
      <c r="CD555" s="18">
        <f>INDEX($AX$6:$AX$1005,MATCH(金币产出!CA555,$AR$6:$AR$1005,1))</f>
        <v>10289700000</v>
      </c>
      <c r="CE555" s="18">
        <f t="shared" si="275"/>
        <v>41158800000</v>
      </c>
      <c r="CF555" s="18">
        <f t="shared" si="276"/>
        <v>26191964</v>
      </c>
      <c r="CG555" s="18">
        <f t="shared" si="277"/>
        <v>14966836</v>
      </c>
      <c r="CH555" s="18">
        <f t="shared" si="278"/>
        <v>18708545</v>
      </c>
      <c r="CI555" s="18">
        <f t="shared" si="279"/>
        <v>7483418</v>
      </c>
      <c r="CJ555" s="18">
        <f t="shared" si="280"/>
        <v>7483418</v>
      </c>
      <c r="CK555" s="18">
        <f t="shared" si="281"/>
        <v>11225127</v>
      </c>
      <c r="CL555" s="18">
        <f t="shared" si="282"/>
        <v>3741709</v>
      </c>
      <c r="CM555" s="18">
        <f t="shared" si="283"/>
        <v>11225127</v>
      </c>
      <c r="CN555" s="18">
        <f t="shared" si="284"/>
        <v>101026144</v>
      </c>
      <c r="CP555" s="18">
        <f t="shared" si="285"/>
        <v>1234763970</v>
      </c>
      <c r="CQ555" s="18">
        <f t="shared" si="286"/>
        <v>2</v>
      </c>
      <c r="CR555" s="18">
        <f t="shared" si="287"/>
        <v>1234.76</v>
      </c>
      <c r="DH555" s="14">
        <v>550</v>
      </c>
      <c r="DI555" s="14">
        <f t="shared" si="288"/>
        <v>74834180</v>
      </c>
      <c r="DJ555" s="18">
        <f t="shared" si="289"/>
        <v>2</v>
      </c>
      <c r="DK555" s="18">
        <f t="shared" si="290"/>
        <v>74.83</v>
      </c>
    </row>
    <row r="556" spans="44:115" ht="16.5" x14ac:dyDescent="0.2">
      <c r="AR556" s="14">
        <v>551</v>
      </c>
      <c r="AS556" s="14">
        <f t="shared" si="269"/>
        <v>540</v>
      </c>
      <c r="AT556" s="18">
        <f t="shared" si="271"/>
        <v>2317500</v>
      </c>
      <c r="AU556" s="18">
        <f t="shared" si="270"/>
        <v>560</v>
      </c>
      <c r="AV556" s="18">
        <f t="shared" si="272"/>
        <v>2446250</v>
      </c>
      <c r="AW556" s="18">
        <f t="shared" si="273"/>
        <v>2388312.5</v>
      </c>
      <c r="AX556" s="18">
        <f t="shared" si="274"/>
        <v>10317510000</v>
      </c>
      <c r="CA556" s="14">
        <v>551</v>
      </c>
      <c r="CB556" s="14">
        <f>节奏规划!J545</f>
        <v>1.8181818181818182E-3</v>
      </c>
      <c r="CC556" s="23">
        <v>1</v>
      </c>
      <c r="CD556" s="18">
        <f>INDEX($AX$6:$AX$1005,MATCH(金币产出!CA556,$AR$6:$AR$1005,1))</f>
        <v>10317510000</v>
      </c>
      <c r="CE556" s="18">
        <f t="shared" si="275"/>
        <v>41270040000</v>
      </c>
      <c r="CF556" s="18">
        <f t="shared" si="276"/>
        <v>26262753</v>
      </c>
      <c r="CG556" s="18">
        <f t="shared" si="277"/>
        <v>15007287</v>
      </c>
      <c r="CH556" s="18">
        <f t="shared" si="278"/>
        <v>18759109</v>
      </c>
      <c r="CI556" s="18">
        <f t="shared" si="279"/>
        <v>7503644</v>
      </c>
      <c r="CJ556" s="18">
        <f t="shared" si="280"/>
        <v>7503644</v>
      </c>
      <c r="CK556" s="18">
        <f t="shared" si="281"/>
        <v>11255465</v>
      </c>
      <c r="CL556" s="18">
        <f t="shared" si="282"/>
        <v>3751822</v>
      </c>
      <c r="CM556" s="18">
        <f t="shared" si="283"/>
        <v>11255465</v>
      </c>
      <c r="CN556" s="18">
        <f t="shared" si="284"/>
        <v>101299189</v>
      </c>
      <c r="CP556" s="18">
        <f t="shared" si="285"/>
        <v>1238101150</v>
      </c>
      <c r="CQ556" s="18">
        <f t="shared" si="286"/>
        <v>2</v>
      </c>
      <c r="CR556" s="18">
        <f t="shared" si="287"/>
        <v>1238.0999999999999</v>
      </c>
      <c r="DH556" s="14">
        <v>551</v>
      </c>
      <c r="DI556" s="14">
        <f t="shared" si="288"/>
        <v>75036435</v>
      </c>
      <c r="DJ556" s="18">
        <f t="shared" si="289"/>
        <v>2</v>
      </c>
      <c r="DK556" s="18">
        <f t="shared" si="290"/>
        <v>75.040000000000006</v>
      </c>
    </row>
    <row r="557" spans="44:115" ht="16.5" x14ac:dyDescent="0.2">
      <c r="AR557" s="14">
        <v>552</v>
      </c>
      <c r="AS557" s="14">
        <f t="shared" si="269"/>
        <v>540</v>
      </c>
      <c r="AT557" s="18">
        <f t="shared" si="271"/>
        <v>2317500</v>
      </c>
      <c r="AU557" s="18">
        <f t="shared" si="270"/>
        <v>560</v>
      </c>
      <c r="AV557" s="18">
        <f t="shared" si="272"/>
        <v>2446250</v>
      </c>
      <c r="AW557" s="18">
        <f t="shared" si="273"/>
        <v>2394750</v>
      </c>
      <c r="AX557" s="18">
        <f t="shared" si="274"/>
        <v>10345320000</v>
      </c>
      <c r="CA557" s="14">
        <v>552</v>
      </c>
      <c r="CB557" s="14">
        <f>节奏规划!J546</f>
        <v>1.8181818181818182E-3</v>
      </c>
      <c r="CC557" s="23">
        <v>1</v>
      </c>
      <c r="CD557" s="18">
        <f>INDEX($AX$6:$AX$1005,MATCH(金币产出!CA557,$AR$6:$AR$1005,1))</f>
        <v>10345320000</v>
      </c>
      <c r="CE557" s="18">
        <f t="shared" si="275"/>
        <v>41381280000</v>
      </c>
      <c r="CF557" s="18">
        <f t="shared" si="276"/>
        <v>26333542</v>
      </c>
      <c r="CG557" s="18">
        <f t="shared" si="277"/>
        <v>15047738</v>
      </c>
      <c r="CH557" s="18">
        <f t="shared" si="278"/>
        <v>18809673</v>
      </c>
      <c r="CI557" s="18">
        <f t="shared" si="279"/>
        <v>7523869</v>
      </c>
      <c r="CJ557" s="18">
        <f t="shared" si="280"/>
        <v>7523869</v>
      </c>
      <c r="CK557" s="18">
        <f t="shared" si="281"/>
        <v>11285804</v>
      </c>
      <c r="CL557" s="18">
        <f t="shared" si="282"/>
        <v>3761935</v>
      </c>
      <c r="CM557" s="18">
        <f t="shared" si="283"/>
        <v>11285804</v>
      </c>
      <c r="CN557" s="18">
        <f t="shared" si="284"/>
        <v>101572234</v>
      </c>
      <c r="CP557" s="18">
        <f t="shared" si="285"/>
        <v>1241438440</v>
      </c>
      <c r="CQ557" s="18">
        <f t="shared" si="286"/>
        <v>2</v>
      </c>
      <c r="CR557" s="18">
        <f t="shared" si="287"/>
        <v>1241.44</v>
      </c>
      <c r="DH557" s="14">
        <v>552</v>
      </c>
      <c r="DI557" s="14">
        <f t="shared" si="288"/>
        <v>75238690</v>
      </c>
      <c r="DJ557" s="18">
        <f t="shared" si="289"/>
        <v>2</v>
      </c>
      <c r="DK557" s="18">
        <f t="shared" si="290"/>
        <v>75.239999999999995</v>
      </c>
    </row>
    <row r="558" spans="44:115" ht="16.5" x14ac:dyDescent="0.2">
      <c r="AR558" s="14">
        <v>553</v>
      </c>
      <c r="AS558" s="14">
        <f t="shared" si="269"/>
        <v>540</v>
      </c>
      <c r="AT558" s="18">
        <f t="shared" si="271"/>
        <v>2317500</v>
      </c>
      <c r="AU558" s="18">
        <f t="shared" si="270"/>
        <v>560</v>
      </c>
      <c r="AV558" s="18">
        <f t="shared" si="272"/>
        <v>2446250</v>
      </c>
      <c r="AW558" s="18">
        <f t="shared" si="273"/>
        <v>2401187.5</v>
      </c>
      <c r="AX558" s="18">
        <f t="shared" si="274"/>
        <v>10373130000</v>
      </c>
      <c r="CA558" s="14">
        <v>553</v>
      </c>
      <c r="CB558" s="14">
        <f>节奏规划!J547</f>
        <v>1.8181818181818182E-3</v>
      </c>
      <c r="CC558" s="23">
        <v>1</v>
      </c>
      <c r="CD558" s="18">
        <f>INDEX($AX$6:$AX$1005,MATCH(金币产出!CA558,$AR$6:$AR$1005,1))</f>
        <v>10373130000</v>
      </c>
      <c r="CE558" s="18">
        <f t="shared" si="275"/>
        <v>41492520000</v>
      </c>
      <c r="CF558" s="18">
        <f t="shared" si="276"/>
        <v>26404331</v>
      </c>
      <c r="CG558" s="18">
        <f t="shared" si="277"/>
        <v>15088189</v>
      </c>
      <c r="CH558" s="18">
        <f t="shared" si="278"/>
        <v>18860236</v>
      </c>
      <c r="CI558" s="18">
        <f t="shared" si="279"/>
        <v>7544095</v>
      </c>
      <c r="CJ558" s="18">
        <f t="shared" si="280"/>
        <v>7544095</v>
      </c>
      <c r="CK558" s="18">
        <f t="shared" si="281"/>
        <v>11316142</v>
      </c>
      <c r="CL558" s="18">
        <f t="shared" si="282"/>
        <v>3772047</v>
      </c>
      <c r="CM558" s="18">
        <f t="shared" si="283"/>
        <v>11316142</v>
      </c>
      <c r="CN558" s="18">
        <f t="shared" si="284"/>
        <v>101845277</v>
      </c>
      <c r="CP558" s="18">
        <f t="shared" si="285"/>
        <v>1244775620</v>
      </c>
      <c r="CQ558" s="18">
        <f t="shared" si="286"/>
        <v>2</v>
      </c>
      <c r="CR558" s="18">
        <f t="shared" si="287"/>
        <v>1244.78</v>
      </c>
      <c r="DH558" s="14">
        <v>553</v>
      </c>
      <c r="DI558" s="14">
        <f t="shared" si="288"/>
        <v>75440945</v>
      </c>
      <c r="DJ558" s="18">
        <f t="shared" si="289"/>
        <v>2</v>
      </c>
      <c r="DK558" s="18">
        <f t="shared" si="290"/>
        <v>75.44</v>
      </c>
    </row>
    <row r="559" spans="44:115" ht="16.5" x14ac:dyDescent="0.2">
      <c r="AR559" s="14">
        <v>554</v>
      </c>
      <c r="AS559" s="14">
        <f t="shared" si="269"/>
        <v>540</v>
      </c>
      <c r="AT559" s="18">
        <f t="shared" si="271"/>
        <v>2317500</v>
      </c>
      <c r="AU559" s="18">
        <f t="shared" si="270"/>
        <v>560</v>
      </c>
      <c r="AV559" s="18">
        <f t="shared" si="272"/>
        <v>2446250</v>
      </c>
      <c r="AW559" s="18">
        <f t="shared" si="273"/>
        <v>2407625</v>
      </c>
      <c r="AX559" s="18">
        <f t="shared" si="274"/>
        <v>10400940000</v>
      </c>
      <c r="CA559" s="14">
        <v>554</v>
      </c>
      <c r="CB559" s="14">
        <f>节奏规划!J548</f>
        <v>1.8181818181818182E-3</v>
      </c>
      <c r="CC559" s="23">
        <v>1</v>
      </c>
      <c r="CD559" s="18">
        <f>INDEX($AX$6:$AX$1005,MATCH(金币产出!CA559,$AR$6:$AR$1005,1))</f>
        <v>10400940000</v>
      </c>
      <c r="CE559" s="18">
        <f t="shared" si="275"/>
        <v>41603760000</v>
      </c>
      <c r="CF559" s="18">
        <f t="shared" si="276"/>
        <v>26475120</v>
      </c>
      <c r="CG559" s="18">
        <f t="shared" si="277"/>
        <v>15128640</v>
      </c>
      <c r="CH559" s="18">
        <f t="shared" si="278"/>
        <v>18910800</v>
      </c>
      <c r="CI559" s="18">
        <f t="shared" si="279"/>
        <v>7564320</v>
      </c>
      <c r="CJ559" s="18">
        <f t="shared" si="280"/>
        <v>7564320</v>
      </c>
      <c r="CK559" s="18">
        <f t="shared" si="281"/>
        <v>11346480</v>
      </c>
      <c r="CL559" s="18">
        <f t="shared" si="282"/>
        <v>3782160</v>
      </c>
      <c r="CM559" s="18">
        <f t="shared" si="283"/>
        <v>11346480</v>
      </c>
      <c r="CN559" s="18">
        <f t="shared" si="284"/>
        <v>102118320</v>
      </c>
      <c r="CP559" s="18">
        <f t="shared" si="285"/>
        <v>1248112800</v>
      </c>
      <c r="CQ559" s="18">
        <f t="shared" si="286"/>
        <v>2</v>
      </c>
      <c r="CR559" s="18">
        <f t="shared" si="287"/>
        <v>1248.1099999999999</v>
      </c>
      <c r="DH559" s="14">
        <v>554</v>
      </c>
      <c r="DI559" s="14">
        <f t="shared" si="288"/>
        <v>75643200</v>
      </c>
      <c r="DJ559" s="18">
        <f t="shared" si="289"/>
        <v>2</v>
      </c>
      <c r="DK559" s="18">
        <f t="shared" si="290"/>
        <v>75.64</v>
      </c>
    </row>
    <row r="560" spans="44:115" ht="16.5" x14ac:dyDescent="0.2">
      <c r="AR560" s="14">
        <v>555</v>
      </c>
      <c r="AS560" s="14">
        <f t="shared" si="269"/>
        <v>540</v>
      </c>
      <c r="AT560" s="18">
        <f t="shared" si="271"/>
        <v>2317500</v>
      </c>
      <c r="AU560" s="18">
        <f t="shared" si="270"/>
        <v>560</v>
      </c>
      <c r="AV560" s="18">
        <f t="shared" si="272"/>
        <v>2446250</v>
      </c>
      <c r="AW560" s="18">
        <f t="shared" si="273"/>
        <v>2414062.5</v>
      </c>
      <c r="AX560" s="18">
        <f t="shared" si="274"/>
        <v>10428750000</v>
      </c>
      <c r="CA560" s="14">
        <v>555</v>
      </c>
      <c r="CB560" s="14">
        <f>节奏规划!J549</f>
        <v>1.8181818181818182E-3</v>
      </c>
      <c r="CC560" s="23">
        <v>1</v>
      </c>
      <c r="CD560" s="18">
        <f>INDEX($AX$6:$AX$1005,MATCH(金币产出!CA560,$AR$6:$AR$1005,1))</f>
        <v>10428750000</v>
      </c>
      <c r="CE560" s="18">
        <f t="shared" si="275"/>
        <v>41715000000</v>
      </c>
      <c r="CF560" s="18">
        <f t="shared" si="276"/>
        <v>26545909</v>
      </c>
      <c r="CG560" s="18">
        <f t="shared" si="277"/>
        <v>15169091</v>
      </c>
      <c r="CH560" s="18">
        <f t="shared" si="278"/>
        <v>18961364</v>
      </c>
      <c r="CI560" s="18">
        <f t="shared" si="279"/>
        <v>7584545</v>
      </c>
      <c r="CJ560" s="18">
        <f t="shared" si="280"/>
        <v>7584545</v>
      </c>
      <c r="CK560" s="18">
        <f t="shared" si="281"/>
        <v>11376818</v>
      </c>
      <c r="CL560" s="18">
        <f t="shared" si="282"/>
        <v>3792273</v>
      </c>
      <c r="CM560" s="18">
        <f t="shared" si="283"/>
        <v>11376818</v>
      </c>
      <c r="CN560" s="18">
        <f t="shared" si="284"/>
        <v>102391363</v>
      </c>
      <c r="CP560" s="18">
        <f t="shared" si="285"/>
        <v>1251449980</v>
      </c>
      <c r="CQ560" s="18">
        <f t="shared" si="286"/>
        <v>2</v>
      </c>
      <c r="CR560" s="18">
        <f t="shared" si="287"/>
        <v>1251.45</v>
      </c>
      <c r="DH560" s="14">
        <v>555</v>
      </c>
      <c r="DI560" s="14">
        <f t="shared" si="288"/>
        <v>75845455</v>
      </c>
      <c r="DJ560" s="18">
        <f t="shared" si="289"/>
        <v>2</v>
      </c>
      <c r="DK560" s="18">
        <f t="shared" si="290"/>
        <v>75.849999999999994</v>
      </c>
    </row>
    <row r="561" spans="44:115" ht="16.5" x14ac:dyDescent="0.2">
      <c r="AR561" s="14">
        <v>556</v>
      </c>
      <c r="AS561" s="14">
        <f t="shared" si="269"/>
        <v>540</v>
      </c>
      <c r="AT561" s="18">
        <f t="shared" si="271"/>
        <v>2317500</v>
      </c>
      <c r="AU561" s="18">
        <f t="shared" si="270"/>
        <v>560</v>
      </c>
      <c r="AV561" s="18">
        <f t="shared" si="272"/>
        <v>2446250</v>
      </c>
      <c r="AW561" s="18">
        <f t="shared" si="273"/>
        <v>2420500</v>
      </c>
      <c r="AX561" s="18">
        <f t="shared" si="274"/>
        <v>10456560000</v>
      </c>
      <c r="CA561" s="14">
        <v>556</v>
      </c>
      <c r="CB561" s="14">
        <f>节奏规划!J550</f>
        <v>1.8181818181818182E-3</v>
      </c>
      <c r="CC561" s="23">
        <v>1</v>
      </c>
      <c r="CD561" s="18">
        <f>INDEX($AX$6:$AX$1005,MATCH(金币产出!CA561,$AR$6:$AR$1005,1))</f>
        <v>10456560000</v>
      </c>
      <c r="CE561" s="18">
        <f t="shared" si="275"/>
        <v>41826240000</v>
      </c>
      <c r="CF561" s="18">
        <f t="shared" si="276"/>
        <v>26616698</v>
      </c>
      <c r="CG561" s="18">
        <f t="shared" si="277"/>
        <v>15209542</v>
      </c>
      <c r="CH561" s="18">
        <f t="shared" si="278"/>
        <v>19011927</v>
      </c>
      <c r="CI561" s="18">
        <f t="shared" si="279"/>
        <v>7604771</v>
      </c>
      <c r="CJ561" s="18">
        <f t="shared" si="280"/>
        <v>7604771</v>
      </c>
      <c r="CK561" s="18">
        <f t="shared" si="281"/>
        <v>11407156</v>
      </c>
      <c r="CL561" s="18">
        <f t="shared" si="282"/>
        <v>3802385</v>
      </c>
      <c r="CM561" s="18">
        <f t="shared" si="283"/>
        <v>11407156</v>
      </c>
      <c r="CN561" s="18">
        <f t="shared" si="284"/>
        <v>102664406</v>
      </c>
      <c r="CP561" s="18">
        <f t="shared" si="285"/>
        <v>1254787160</v>
      </c>
      <c r="CQ561" s="18">
        <f t="shared" si="286"/>
        <v>2</v>
      </c>
      <c r="CR561" s="18">
        <f t="shared" si="287"/>
        <v>1254.79</v>
      </c>
      <c r="DH561" s="14">
        <v>556</v>
      </c>
      <c r="DI561" s="14">
        <f t="shared" si="288"/>
        <v>76047710</v>
      </c>
      <c r="DJ561" s="18">
        <f t="shared" si="289"/>
        <v>2</v>
      </c>
      <c r="DK561" s="18">
        <f t="shared" si="290"/>
        <v>76.05</v>
      </c>
    </row>
    <row r="562" spans="44:115" ht="16.5" x14ac:dyDescent="0.2">
      <c r="AR562" s="14">
        <v>557</v>
      </c>
      <c r="AS562" s="14">
        <f t="shared" si="269"/>
        <v>540</v>
      </c>
      <c r="AT562" s="18">
        <f t="shared" si="271"/>
        <v>2317500</v>
      </c>
      <c r="AU562" s="18">
        <f t="shared" si="270"/>
        <v>560</v>
      </c>
      <c r="AV562" s="18">
        <f t="shared" si="272"/>
        <v>2446250</v>
      </c>
      <c r="AW562" s="18">
        <f t="shared" si="273"/>
        <v>2426937.5</v>
      </c>
      <c r="AX562" s="18">
        <f t="shared" si="274"/>
        <v>10484370000</v>
      </c>
      <c r="CA562" s="14">
        <v>557</v>
      </c>
      <c r="CB562" s="14">
        <f>节奏规划!J551</f>
        <v>1.8181818181818182E-3</v>
      </c>
      <c r="CC562" s="23">
        <v>1</v>
      </c>
      <c r="CD562" s="18">
        <f>INDEX($AX$6:$AX$1005,MATCH(金币产出!CA562,$AR$6:$AR$1005,1))</f>
        <v>10484370000</v>
      </c>
      <c r="CE562" s="18">
        <f t="shared" si="275"/>
        <v>41937480000</v>
      </c>
      <c r="CF562" s="18">
        <f t="shared" si="276"/>
        <v>26687487</v>
      </c>
      <c r="CG562" s="18">
        <f t="shared" si="277"/>
        <v>15249993</v>
      </c>
      <c r="CH562" s="18">
        <f t="shared" si="278"/>
        <v>19062491</v>
      </c>
      <c r="CI562" s="18">
        <f t="shared" si="279"/>
        <v>7624996</v>
      </c>
      <c r="CJ562" s="18">
        <f t="shared" si="280"/>
        <v>7624996</v>
      </c>
      <c r="CK562" s="18">
        <f t="shared" si="281"/>
        <v>11437495</v>
      </c>
      <c r="CL562" s="18">
        <f t="shared" si="282"/>
        <v>3812498</v>
      </c>
      <c r="CM562" s="18">
        <f t="shared" si="283"/>
        <v>11437495</v>
      </c>
      <c r="CN562" s="18">
        <f t="shared" si="284"/>
        <v>102937451</v>
      </c>
      <c r="CP562" s="18">
        <f t="shared" si="285"/>
        <v>1258124450</v>
      </c>
      <c r="CQ562" s="18">
        <f t="shared" si="286"/>
        <v>2</v>
      </c>
      <c r="CR562" s="18">
        <f t="shared" si="287"/>
        <v>1258.1199999999999</v>
      </c>
      <c r="DH562" s="14">
        <v>557</v>
      </c>
      <c r="DI562" s="14">
        <f t="shared" si="288"/>
        <v>76249965</v>
      </c>
      <c r="DJ562" s="18">
        <f t="shared" si="289"/>
        <v>2</v>
      </c>
      <c r="DK562" s="18">
        <f t="shared" si="290"/>
        <v>76.25</v>
      </c>
    </row>
    <row r="563" spans="44:115" ht="16.5" x14ac:dyDescent="0.2">
      <c r="AR563" s="14">
        <v>558</v>
      </c>
      <c r="AS563" s="14">
        <f t="shared" si="269"/>
        <v>540</v>
      </c>
      <c r="AT563" s="18">
        <f t="shared" si="271"/>
        <v>2317500</v>
      </c>
      <c r="AU563" s="18">
        <f t="shared" si="270"/>
        <v>560</v>
      </c>
      <c r="AV563" s="18">
        <f t="shared" si="272"/>
        <v>2446250</v>
      </c>
      <c r="AW563" s="18">
        <f t="shared" si="273"/>
        <v>2433375</v>
      </c>
      <c r="AX563" s="18">
        <f t="shared" si="274"/>
        <v>10512180000</v>
      </c>
      <c r="CA563" s="14">
        <v>558</v>
      </c>
      <c r="CB563" s="14">
        <f>节奏规划!J552</f>
        <v>1.8181818181818182E-3</v>
      </c>
      <c r="CC563" s="23">
        <v>1</v>
      </c>
      <c r="CD563" s="18">
        <f>INDEX($AX$6:$AX$1005,MATCH(金币产出!CA563,$AR$6:$AR$1005,1))</f>
        <v>10512180000</v>
      </c>
      <c r="CE563" s="18">
        <f t="shared" si="275"/>
        <v>42048720000</v>
      </c>
      <c r="CF563" s="18">
        <f t="shared" si="276"/>
        <v>26758276</v>
      </c>
      <c r="CG563" s="18">
        <f t="shared" si="277"/>
        <v>15290444</v>
      </c>
      <c r="CH563" s="18">
        <f t="shared" si="278"/>
        <v>19113055</v>
      </c>
      <c r="CI563" s="18">
        <f t="shared" si="279"/>
        <v>7645222</v>
      </c>
      <c r="CJ563" s="18">
        <f t="shared" si="280"/>
        <v>7645222</v>
      </c>
      <c r="CK563" s="18">
        <f t="shared" si="281"/>
        <v>11467833</v>
      </c>
      <c r="CL563" s="18">
        <f t="shared" si="282"/>
        <v>3822611</v>
      </c>
      <c r="CM563" s="18">
        <f t="shared" si="283"/>
        <v>11467833</v>
      </c>
      <c r="CN563" s="18">
        <f t="shared" si="284"/>
        <v>103210496</v>
      </c>
      <c r="CP563" s="18">
        <f t="shared" si="285"/>
        <v>1261461630</v>
      </c>
      <c r="CQ563" s="18">
        <f t="shared" si="286"/>
        <v>2</v>
      </c>
      <c r="CR563" s="18">
        <f t="shared" si="287"/>
        <v>1261.46</v>
      </c>
      <c r="DH563" s="14">
        <v>558</v>
      </c>
      <c r="DI563" s="14">
        <f t="shared" si="288"/>
        <v>76452220</v>
      </c>
      <c r="DJ563" s="18">
        <f t="shared" si="289"/>
        <v>2</v>
      </c>
      <c r="DK563" s="18">
        <f t="shared" si="290"/>
        <v>76.45</v>
      </c>
    </row>
    <row r="564" spans="44:115" ht="16.5" x14ac:dyDescent="0.2">
      <c r="AR564" s="14">
        <v>559</v>
      </c>
      <c r="AS564" s="14">
        <f t="shared" si="269"/>
        <v>540</v>
      </c>
      <c r="AT564" s="18">
        <f t="shared" si="271"/>
        <v>2317500</v>
      </c>
      <c r="AU564" s="18">
        <f t="shared" si="270"/>
        <v>560</v>
      </c>
      <c r="AV564" s="18">
        <f t="shared" si="272"/>
        <v>2446250</v>
      </c>
      <c r="AW564" s="18">
        <f t="shared" si="273"/>
        <v>2439812.5</v>
      </c>
      <c r="AX564" s="18">
        <f t="shared" si="274"/>
        <v>10539990000</v>
      </c>
      <c r="CA564" s="14">
        <v>559</v>
      </c>
      <c r="CB564" s="14">
        <f>节奏规划!J553</f>
        <v>1.8181818181818182E-3</v>
      </c>
      <c r="CC564" s="23">
        <v>1</v>
      </c>
      <c r="CD564" s="18">
        <f>INDEX($AX$6:$AX$1005,MATCH(金币产出!CA564,$AR$6:$AR$1005,1))</f>
        <v>10539990000</v>
      </c>
      <c r="CE564" s="18">
        <f t="shared" si="275"/>
        <v>42159960000</v>
      </c>
      <c r="CF564" s="18">
        <f t="shared" si="276"/>
        <v>26829065</v>
      </c>
      <c r="CG564" s="18">
        <f t="shared" si="277"/>
        <v>15330895</v>
      </c>
      <c r="CH564" s="18">
        <f t="shared" si="278"/>
        <v>19163618</v>
      </c>
      <c r="CI564" s="18">
        <f t="shared" si="279"/>
        <v>7665447</v>
      </c>
      <c r="CJ564" s="18">
        <f t="shared" si="280"/>
        <v>7665447</v>
      </c>
      <c r="CK564" s="18">
        <f t="shared" si="281"/>
        <v>11498171</v>
      </c>
      <c r="CL564" s="18">
        <f t="shared" si="282"/>
        <v>3832724</v>
      </c>
      <c r="CM564" s="18">
        <f t="shared" si="283"/>
        <v>11498171</v>
      </c>
      <c r="CN564" s="18">
        <f t="shared" si="284"/>
        <v>103483538</v>
      </c>
      <c r="CP564" s="18">
        <f t="shared" si="285"/>
        <v>1264798810</v>
      </c>
      <c r="CQ564" s="18">
        <f t="shared" si="286"/>
        <v>2</v>
      </c>
      <c r="CR564" s="18">
        <f t="shared" si="287"/>
        <v>1264.8</v>
      </c>
      <c r="DH564" s="14">
        <v>559</v>
      </c>
      <c r="DI564" s="14">
        <f t="shared" si="288"/>
        <v>76654475</v>
      </c>
      <c r="DJ564" s="18">
        <f t="shared" si="289"/>
        <v>2</v>
      </c>
      <c r="DK564" s="18">
        <f t="shared" si="290"/>
        <v>76.650000000000006</v>
      </c>
    </row>
    <row r="565" spans="44:115" ht="16.5" x14ac:dyDescent="0.2">
      <c r="AR565" s="14">
        <v>560</v>
      </c>
      <c r="AS565" s="14">
        <f t="shared" si="269"/>
        <v>560</v>
      </c>
      <c r="AT565" s="18">
        <f t="shared" si="271"/>
        <v>2446250</v>
      </c>
      <c r="AU565" s="18">
        <f t="shared" si="270"/>
        <v>580</v>
      </c>
      <c r="AV565" s="18">
        <f t="shared" si="272"/>
        <v>2575000</v>
      </c>
      <c r="AW565" s="18">
        <f t="shared" si="273"/>
        <v>2446250</v>
      </c>
      <c r="AX565" s="18">
        <f t="shared" si="274"/>
        <v>10567800000</v>
      </c>
      <c r="CA565" s="14">
        <v>560</v>
      </c>
      <c r="CB565" s="14">
        <f>节奏规划!J554</f>
        <v>1.7241379310344827E-3</v>
      </c>
      <c r="CC565" s="23">
        <v>1</v>
      </c>
      <c r="CD565" s="18">
        <f>INDEX($AX$6:$AX$1005,MATCH(金币产出!CA565,$AR$6:$AR$1005,1))</f>
        <v>10567800000</v>
      </c>
      <c r="CE565" s="18">
        <f t="shared" si="275"/>
        <v>42271200000</v>
      </c>
      <c r="CF565" s="18">
        <f t="shared" si="276"/>
        <v>25508483</v>
      </c>
      <c r="CG565" s="18">
        <f t="shared" si="277"/>
        <v>14576276</v>
      </c>
      <c r="CH565" s="18">
        <f t="shared" si="278"/>
        <v>18220345</v>
      </c>
      <c r="CI565" s="18">
        <f t="shared" si="279"/>
        <v>7288138</v>
      </c>
      <c r="CJ565" s="18">
        <f t="shared" si="280"/>
        <v>7288138</v>
      </c>
      <c r="CK565" s="18">
        <f t="shared" si="281"/>
        <v>10932207</v>
      </c>
      <c r="CL565" s="18">
        <f t="shared" si="282"/>
        <v>3644069</v>
      </c>
      <c r="CM565" s="18">
        <f t="shared" si="283"/>
        <v>10932207</v>
      </c>
      <c r="CN565" s="18">
        <f t="shared" si="284"/>
        <v>98389863</v>
      </c>
      <c r="CP565" s="18">
        <f t="shared" si="285"/>
        <v>1268136012</v>
      </c>
      <c r="CQ565" s="18">
        <f t="shared" si="286"/>
        <v>2</v>
      </c>
      <c r="CR565" s="18">
        <f t="shared" si="287"/>
        <v>1268.1400000000001</v>
      </c>
      <c r="DH565" s="14">
        <v>560</v>
      </c>
      <c r="DI565" s="14">
        <f t="shared" si="288"/>
        <v>76856728</v>
      </c>
      <c r="DJ565" s="18">
        <f t="shared" si="289"/>
        <v>2</v>
      </c>
      <c r="DK565" s="18">
        <f t="shared" si="290"/>
        <v>76.86</v>
      </c>
    </row>
    <row r="566" spans="44:115" ht="16.5" x14ac:dyDescent="0.2">
      <c r="AR566" s="14">
        <v>561</v>
      </c>
      <c r="AS566" s="14">
        <f t="shared" si="269"/>
        <v>560</v>
      </c>
      <c r="AT566" s="18">
        <f t="shared" si="271"/>
        <v>2446250</v>
      </c>
      <c r="AU566" s="18">
        <f t="shared" si="270"/>
        <v>580</v>
      </c>
      <c r="AV566" s="18">
        <f t="shared" si="272"/>
        <v>2575000</v>
      </c>
      <c r="AW566" s="18">
        <f t="shared" si="273"/>
        <v>2452687.5</v>
      </c>
      <c r="AX566" s="18">
        <f t="shared" si="274"/>
        <v>10595610000</v>
      </c>
      <c r="CA566" s="14">
        <v>561</v>
      </c>
      <c r="CB566" s="14">
        <f>节奏规划!J555</f>
        <v>1.7241379310344827E-3</v>
      </c>
      <c r="CC566" s="23">
        <v>1</v>
      </c>
      <c r="CD566" s="18">
        <f>INDEX($AX$6:$AX$1005,MATCH(金币产出!CA566,$AR$6:$AR$1005,1))</f>
        <v>10595610000</v>
      </c>
      <c r="CE566" s="18">
        <f t="shared" si="275"/>
        <v>42382440000</v>
      </c>
      <c r="CF566" s="18">
        <f t="shared" si="276"/>
        <v>25575610</v>
      </c>
      <c r="CG566" s="18">
        <f t="shared" si="277"/>
        <v>14614634</v>
      </c>
      <c r="CH566" s="18">
        <f t="shared" si="278"/>
        <v>18268293</v>
      </c>
      <c r="CI566" s="18">
        <f t="shared" si="279"/>
        <v>7307317</v>
      </c>
      <c r="CJ566" s="18">
        <f t="shared" si="280"/>
        <v>7307317</v>
      </c>
      <c r="CK566" s="18">
        <f t="shared" si="281"/>
        <v>10960976</v>
      </c>
      <c r="CL566" s="18">
        <f t="shared" si="282"/>
        <v>3653659</v>
      </c>
      <c r="CM566" s="18">
        <f t="shared" si="283"/>
        <v>10960976</v>
      </c>
      <c r="CN566" s="18">
        <f t="shared" si="284"/>
        <v>98648782</v>
      </c>
      <c r="CP566" s="18">
        <f t="shared" si="285"/>
        <v>1271473216</v>
      </c>
      <c r="CQ566" s="18">
        <f t="shared" si="286"/>
        <v>2</v>
      </c>
      <c r="CR566" s="18">
        <f t="shared" si="287"/>
        <v>1271.47</v>
      </c>
      <c r="DH566" s="14">
        <v>561</v>
      </c>
      <c r="DI566" s="14">
        <f t="shared" si="288"/>
        <v>77058979</v>
      </c>
      <c r="DJ566" s="18">
        <f t="shared" si="289"/>
        <v>2</v>
      </c>
      <c r="DK566" s="18">
        <f t="shared" si="290"/>
        <v>77.06</v>
      </c>
    </row>
    <row r="567" spans="44:115" ht="16.5" x14ac:dyDescent="0.2">
      <c r="AR567" s="14">
        <v>562</v>
      </c>
      <c r="AS567" s="14">
        <f t="shared" si="269"/>
        <v>560</v>
      </c>
      <c r="AT567" s="18">
        <f t="shared" si="271"/>
        <v>2446250</v>
      </c>
      <c r="AU567" s="18">
        <f t="shared" si="270"/>
        <v>580</v>
      </c>
      <c r="AV567" s="18">
        <f t="shared" si="272"/>
        <v>2575000</v>
      </c>
      <c r="AW567" s="18">
        <f t="shared" si="273"/>
        <v>2459125</v>
      </c>
      <c r="AX567" s="18">
        <f t="shared" si="274"/>
        <v>10623420000</v>
      </c>
      <c r="CA567" s="14">
        <v>562</v>
      </c>
      <c r="CB567" s="14">
        <f>节奏规划!J556</f>
        <v>1.7241379310344827E-3</v>
      </c>
      <c r="CC567" s="23">
        <v>1</v>
      </c>
      <c r="CD567" s="18">
        <f>INDEX($AX$6:$AX$1005,MATCH(金币产出!CA567,$AR$6:$AR$1005,1))</f>
        <v>10623420000</v>
      </c>
      <c r="CE567" s="18">
        <f t="shared" si="275"/>
        <v>42493680000</v>
      </c>
      <c r="CF567" s="18">
        <f t="shared" si="276"/>
        <v>25642738</v>
      </c>
      <c r="CG567" s="18">
        <f t="shared" si="277"/>
        <v>14652993</v>
      </c>
      <c r="CH567" s="18">
        <f t="shared" si="278"/>
        <v>18316241</v>
      </c>
      <c r="CI567" s="18">
        <f t="shared" si="279"/>
        <v>7326497</v>
      </c>
      <c r="CJ567" s="18">
        <f t="shared" si="280"/>
        <v>7326497</v>
      </c>
      <c r="CK567" s="18">
        <f t="shared" si="281"/>
        <v>10989745</v>
      </c>
      <c r="CL567" s="18">
        <f t="shared" si="282"/>
        <v>3663248</v>
      </c>
      <c r="CM567" s="18">
        <f t="shared" si="283"/>
        <v>10989745</v>
      </c>
      <c r="CN567" s="18">
        <f t="shared" si="284"/>
        <v>98907704</v>
      </c>
      <c r="CP567" s="18">
        <f t="shared" si="285"/>
        <v>1274810420</v>
      </c>
      <c r="CQ567" s="18">
        <f t="shared" si="286"/>
        <v>2</v>
      </c>
      <c r="CR567" s="18">
        <f t="shared" si="287"/>
        <v>1274.81</v>
      </c>
      <c r="DH567" s="14">
        <v>562</v>
      </c>
      <c r="DI567" s="14">
        <f t="shared" si="288"/>
        <v>77261235</v>
      </c>
      <c r="DJ567" s="18">
        <f t="shared" si="289"/>
        <v>2</v>
      </c>
      <c r="DK567" s="18">
        <f t="shared" si="290"/>
        <v>77.260000000000005</v>
      </c>
    </row>
    <row r="568" spans="44:115" ht="16.5" x14ac:dyDescent="0.2">
      <c r="AR568" s="14">
        <v>563</v>
      </c>
      <c r="AS568" s="14">
        <f t="shared" si="269"/>
        <v>560</v>
      </c>
      <c r="AT568" s="18">
        <f t="shared" si="271"/>
        <v>2446250</v>
      </c>
      <c r="AU568" s="18">
        <f t="shared" si="270"/>
        <v>580</v>
      </c>
      <c r="AV568" s="18">
        <f t="shared" si="272"/>
        <v>2575000</v>
      </c>
      <c r="AW568" s="18">
        <f t="shared" si="273"/>
        <v>2465562.5</v>
      </c>
      <c r="AX568" s="18">
        <f t="shared" si="274"/>
        <v>10651230000</v>
      </c>
      <c r="CA568" s="14">
        <v>563</v>
      </c>
      <c r="CB568" s="14">
        <f>节奏规划!J557</f>
        <v>1.7241379310344827E-3</v>
      </c>
      <c r="CC568" s="23">
        <v>1</v>
      </c>
      <c r="CD568" s="18">
        <f>INDEX($AX$6:$AX$1005,MATCH(金币产出!CA568,$AR$6:$AR$1005,1))</f>
        <v>10651230000</v>
      </c>
      <c r="CE568" s="18">
        <f t="shared" si="275"/>
        <v>42604920000</v>
      </c>
      <c r="CF568" s="18">
        <f t="shared" si="276"/>
        <v>25709866</v>
      </c>
      <c r="CG568" s="18">
        <f t="shared" si="277"/>
        <v>14691352</v>
      </c>
      <c r="CH568" s="18">
        <f t="shared" si="278"/>
        <v>18364190</v>
      </c>
      <c r="CI568" s="18">
        <f t="shared" si="279"/>
        <v>7345676</v>
      </c>
      <c r="CJ568" s="18">
        <f t="shared" si="280"/>
        <v>7345676</v>
      </c>
      <c r="CK568" s="18">
        <f t="shared" si="281"/>
        <v>11018514</v>
      </c>
      <c r="CL568" s="18">
        <f t="shared" si="282"/>
        <v>3672838</v>
      </c>
      <c r="CM568" s="18">
        <f t="shared" si="283"/>
        <v>11018514</v>
      </c>
      <c r="CN568" s="18">
        <f t="shared" si="284"/>
        <v>99166626</v>
      </c>
      <c r="CP568" s="18">
        <f t="shared" si="285"/>
        <v>1278147624</v>
      </c>
      <c r="CQ568" s="18">
        <f t="shared" si="286"/>
        <v>2</v>
      </c>
      <c r="CR568" s="18">
        <f t="shared" si="287"/>
        <v>1278.1500000000001</v>
      </c>
      <c r="DH568" s="14">
        <v>563</v>
      </c>
      <c r="DI568" s="14">
        <f t="shared" si="288"/>
        <v>77463492</v>
      </c>
      <c r="DJ568" s="18">
        <f t="shared" si="289"/>
        <v>2</v>
      </c>
      <c r="DK568" s="18">
        <f t="shared" si="290"/>
        <v>77.459999999999994</v>
      </c>
    </row>
    <row r="569" spans="44:115" ht="16.5" x14ac:dyDescent="0.2">
      <c r="AR569" s="14">
        <v>564</v>
      </c>
      <c r="AS569" s="14">
        <f t="shared" si="269"/>
        <v>560</v>
      </c>
      <c r="AT569" s="18">
        <f t="shared" si="271"/>
        <v>2446250</v>
      </c>
      <c r="AU569" s="18">
        <f t="shared" si="270"/>
        <v>580</v>
      </c>
      <c r="AV569" s="18">
        <f t="shared" si="272"/>
        <v>2575000</v>
      </c>
      <c r="AW569" s="18">
        <f t="shared" si="273"/>
        <v>2472000</v>
      </c>
      <c r="AX569" s="18">
        <f t="shared" si="274"/>
        <v>10679040000</v>
      </c>
      <c r="CA569" s="14">
        <v>564</v>
      </c>
      <c r="CB569" s="14">
        <f>节奏规划!J558</f>
        <v>1.7241379310344827E-3</v>
      </c>
      <c r="CC569" s="23">
        <v>1</v>
      </c>
      <c r="CD569" s="18">
        <f>INDEX($AX$6:$AX$1005,MATCH(金币产出!CA569,$AR$6:$AR$1005,1))</f>
        <v>10679040000</v>
      </c>
      <c r="CE569" s="18">
        <f t="shared" si="275"/>
        <v>42716160000</v>
      </c>
      <c r="CF569" s="18">
        <f t="shared" si="276"/>
        <v>25776993</v>
      </c>
      <c r="CG569" s="18">
        <f t="shared" si="277"/>
        <v>14729710</v>
      </c>
      <c r="CH569" s="18">
        <f t="shared" si="278"/>
        <v>18412138</v>
      </c>
      <c r="CI569" s="18">
        <f t="shared" si="279"/>
        <v>7364855</v>
      </c>
      <c r="CJ569" s="18">
        <f t="shared" si="280"/>
        <v>7364855</v>
      </c>
      <c r="CK569" s="18">
        <f t="shared" si="281"/>
        <v>11047283</v>
      </c>
      <c r="CL569" s="18">
        <f t="shared" si="282"/>
        <v>3682428</v>
      </c>
      <c r="CM569" s="18">
        <f t="shared" si="283"/>
        <v>11047283</v>
      </c>
      <c r="CN569" s="18">
        <f t="shared" si="284"/>
        <v>99425545</v>
      </c>
      <c r="CP569" s="18">
        <f t="shared" si="285"/>
        <v>1281484828</v>
      </c>
      <c r="CQ569" s="18">
        <f t="shared" si="286"/>
        <v>2</v>
      </c>
      <c r="CR569" s="18">
        <f t="shared" si="287"/>
        <v>1281.48</v>
      </c>
      <c r="DH569" s="14">
        <v>564</v>
      </c>
      <c r="DI569" s="14">
        <f t="shared" si="288"/>
        <v>77665743</v>
      </c>
      <c r="DJ569" s="18">
        <f t="shared" si="289"/>
        <v>2</v>
      </c>
      <c r="DK569" s="18">
        <f t="shared" si="290"/>
        <v>77.67</v>
      </c>
    </row>
    <row r="570" spans="44:115" ht="16.5" x14ac:dyDescent="0.2">
      <c r="AR570" s="14">
        <v>565</v>
      </c>
      <c r="AS570" s="14">
        <f t="shared" si="269"/>
        <v>560</v>
      </c>
      <c r="AT570" s="18">
        <f t="shared" si="271"/>
        <v>2446250</v>
      </c>
      <c r="AU570" s="18">
        <f t="shared" si="270"/>
        <v>580</v>
      </c>
      <c r="AV570" s="18">
        <f t="shared" si="272"/>
        <v>2575000</v>
      </c>
      <c r="AW570" s="18">
        <f t="shared" si="273"/>
        <v>2478437.5</v>
      </c>
      <c r="AX570" s="18">
        <f t="shared" si="274"/>
        <v>10706850000</v>
      </c>
      <c r="CA570" s="14">
        <v>565</v>
      </c>
      <c r="CB570" s="14">
        <f>节奏规划!J559</f>
        <v>1.7241379310344827E-3</v>
      </c>
      <c r="CC570" s="23">
        <v>1</v>
      </c>
      <c r="CD570" s="18">
        <f>INDEX($AX$6:$AX$1005,MATCH(金币产出!CA570,$AR$6:$AR$1005,1))</f>
        <v>10706850000</v>
      </c>
      <c r="CE570" s="18">
        <f t="shared" si="275"/>
        <v>42827400000</v>
      </c>
      <c r="CF570" s="18">
        <f t="shared" si="276"/>
        <v>25844121</v>
      </c>
      <c r="CG570" s="18">
        <f t="shared" si="277"/>
        <v>14768069</v>
      </c>
      <c r="CH570" s="18">
        <f t="shared" si="278"/>
        <v>18460086</v>
      </c>
      <c r="CI570" s="18">
        <f t="shared" si="279"/>
        <v>7384034</v>
      </c>
      <c r="CJ570" s="18">
        <f t="shared" si="280"/>
        <v>7384034</v>
      </c>
      <c r="CK570" s="18">
        <f t="shared" si="281"/>
        <v>11076052</v>
      </c>
      <c r="CL570" s="18">
        <f t="shared" si="282"/>
        <v>3692017</v>
      </c>
      <c r="CM570" s="18">
        <f t="shared" si="283"/>
        <v>11076052</v>
      </c>
      <c r="CN570" s="18">
        <f t="shared" si="284"/>
        <v>99684465</v>
      </c>
      <c r="CP570" s="18">
        <f t="shared" si="285"/>
        <v>1284822032</v>
      </c>
      <c r="CQ570" s="18">
        <f t="shared" si="286"/>
        <v>2</v>
      </c>
      <c r="CR570" s="18">
        <f t="shared" si="287"/>
        <v>1284.82</v>
      </c>
      <c r="DH570" s="14">
        <v>565</v>
      </c>
      <c r="DI570" s="14">
        <f t="shared" si="288"/>
        <v>77868000</v>
      </c>
      <c r="DJ570" s="18">
        <f t="shared" si="289"/>
        <v>2</v>
      </c>
      <c r="DK570" s="18">
        <f t="shared" si="290"/>
        <v>77.87</v>
      </c>
    </row>
    <row r="571" spans="44:115" ht="16.5" x14ac:dyDescent="0.2">
      <c r="AR571" s="14">
        <v>566</v>
      </c>
      <c r="AS571" s="14">
        <f t="shared" si="269"/>
        <v>560</v>
      </c>
      <c r="AT571" s="18">
        <f t="shared" si="271"/>
        <v>2446250</v>
      </c>
      <c r="AU571" s="18">
        <f t="shared" si="270"/>
        <v>580</v>
      </c>
      <c r="AV571" s="18">
        <f t="shared" si="272"/>
        <v>2575000</v>
      </c>
      <c r="AW571" s="18">
        <f t="shared" si="273"/>
        <v>2484875</v>
      </c>
      <c r="AX571" s="18">
        <f t="shared" si="274"/>
        <v>10734660000</v>
      </c>
      <c r="CA571" s="14">
        <v>566</v>
      </c>
      <c r="CB571" s="14">
        <f>节奏规划!J560</f>
        <v>1.7241379310344827E-3</v>
      </c>
      <c r="CC571" s="23">
        <v>1</v>
      </c>
      <c r="CD571" s="18">
        <f>INDEX($AX$6:$AX$1005,MATCH(金币产出!CA571,$AR$6:$AR$1005,1))</f>
        <v>10734660000</v>
      </c>
      <c r="CE571" s="18">
        <f t="shared" si="275"/>
        <v>42938640000</v>
      </c>
      <c r="CF571" s="18">
        <f t="shared" si="276"/>
        <v>25911248</v>
      </c>
      <c r="CG571" s="18">
        <f t="shared" si="277"/>
        <v>14806428</v>
      </c>
      <c r="CH571" s="18">
        <f t="shared" si="278"/>
        <v>18508034</v>
      </c>
      <c r="CI571" s="18">
        <f t="shared" si="279"/>
        <v>7403214</v>
      </c>
      <c r="CJ571" s="18">
        <f t="shared" si="280"/>
        <v>7403214</v>
      </c>
      <c r="CK571" s="18">
        <f t="shared" si="281"/>
        <v>11104821</v>
      </c>
      <c r="CL571" s="18">
        <f t="shared" si="282"/>
        <v>3701607</v>
      </c>
      <c r="CM571" s="18">
        <f t="shared" si="283"/>
        <v>11104821</v>
      </c>
      <c r="CN571" s="18">
        <f t="shared" si="284"/>
        <v>99943387</v>
      </c>
      <c r="CP571" s="18">
        <f t="shared" si="285"/>
        <v>1288159236</v>
      </c>
      <c r="CQ571" s="18">
        <f t="shared" si="286"/>
        <v>2</v>
      </c>
      <c r="CR571" s="18">
        <f t="shared" si="287"/>
        <v>1288.1600000000001</v>
      </c>
      <c r="DH571" s="14">
        <v>566</v>
      </c>
      <c r="DI571" s="14">
        <f t="shared" si="288"/>
        <v>78070256</v>
      </c>
      <c r="DJ571" s="18">
        <f t="shared" si="289"/>
        <v>2</v>
      </c>
      <c r="DK571" s="18">
        <f t="shared" si="290"/>
        <v>78.069999999999993</v>
      </c>
    </row>
    <row r="572" spans="44:115" ht="16.5" x14ac:dyDescent="0.2">
      <c r="AR572" s="14">
        <v>567</v>
      </c>
      <c r="AS572" s="14">
        <f t="shared" si="269"/>
        <v>560</v>
      </c>
      <c r="AT572" s="18">
        <f t="shared" si="271"/>
        <v>2446250</v>
      </c>
      <c r="AU572" s="18">
        <f t="shared" si="270"/>
        <v>580</v>
      </c>
      <c r="AV572" s="18">
        <f t="shared" si="272"/>
        <v>2575000</v>
      </c>
      <c r="AW572" s="18">
        <f t="shared" si="273"/>
        <v>2491312.5</v>
      </c>
      <c r="AX572" s="18">
        <f t="shared" si="274"/>
        <v>10762470000</v>
      </c>
      <c r="CA572" s="14">
        <v>567</v>
      </c>
      <c r="CB572" s="14">
        <f>节奏规划!J561</f>
        <v>1.7241379310344827E-3</v>
      </c>
      <c r="CC572" s="23">
        <v>1</v>
      </c>
      <c r="CD572" s="18">
        <f>INDEX($AX$6:$AX$1005,MATCH(金币产出!CA572,$AR$6:$AR$1005,1))</f>
        <v>10762470000</v>
      </c>
      <c r="CE572" s="18">
        <f t="shared" si="275"/>
        <v>43049880000</v>
      </c>
      <c r="CF572" s="18">
        <f t="shared" si="276"/>
        <v>25978376</v>
      </c>
      <c r="CG572" s="18">
        <f t="shared" si="277"/>
        <v>14844786</v>
      </c>
      <c r="CH572" s="18">
        <f t="shared" si="278"/>
        <v>18555983</v>
      </c>
      <c r="CI572" s="18">
        <f t="shared" si="279"/>
        <v>7422393</v>
      </c>
      <c r="CJ572" s="18">
        <f t="shared" si="280"/>
        <v>7422393</v>
      </c>
      <c r="CK572" s="18">
        <f t="shared" si="281"/>
        <v>11133590</v>
      </c>
      <c r="CL572" s="18">
        <f t="shared" si="282"/>
        <v>3711197</v>
      </c>
      <c r="CM572" s="18">
        <f t="shared" si="283"/>
        <v>11133590</v>
      </c>
      <c r="CN572" s="18">
        <f t="shared" si="284"/>
        <v>100202308</v>
      </c>
      <c r="CP572" s="18">
        <f t="shared" si="285"/>
        <v>1291496440</v>
      </c>
      <c r="CQ572" s="18">
        <f t="shared" si="286"/>
        <v>2</v>
      </c>
      <c r="CR572" s="18">
        <f t="shared" si="287"/>
        <v>1291.5</v>
      </c>
      <c r="DH572" s="14">
        <v>567</v>
      </c>
      <c r="DI572" s="14">
        <f t="shared" si="288"/>
        <v>78272508</v>
      </c>
      <c r="DJ572" s="18">
        <f t="shared" si="289"/>
        <v>2</v>
      </c>
      <c r="DK572" s="18">
        <f t="shared" si="290"/>
        <v>78.27</v>
      </c>
    </row>
    <row r="573" spans="44:115" ht="16.5" x14ac:dyDescent="0.2">
      <c r="AR573" s="14">
        <v>568</v>
      </c>
      <c r="AS573" s="14">
        <f t="shared" si="269"/>
        <v>560</v>
      </c>
      <c r="AT573" s="18">
        <f t="shared" si="271"/>
        <v>2446250</v>
      </c>
      <c r="AU573" s="18">
        <f t="shared" si="270"/>
        <v>580</v>
      </c>
      <c r="AV573" s="18">
        <f t="shared" si="272"/>
        <v>2575000</v>
      </c>
      <c r="AW573" s="18">
        <f t="shared" si="273"/>
        <v>2497750</v>
      </c>
      <c r="AX573" s="18">
        <f t="shared" si="274"/>
        <v>10790280000</v>
      </c>
      <c r="CA573" s="14">
        <v>568</v>
      </c>
      <c r="CB573" s="14">
        <f>节奏规划!J562</f>
        <v>1.7241379310344827E-3</v>
      </c>
      <c r="CC573" s="23">
        <v>1</v>
      </c>
      <c r="CD573" s="18">
        <f>INDEX($AX$6:$AX$1005,MATCH(金币产出!CA573,$AR$6:$AR$1005,1))</f>
        <v>10790280000</v>
      </c>
      <c r="CE573" s="18">
        <f t="shared" si="275"/>
        <v>43161120000</v>
      </c>
      <c r="CF573" s="18">
        <f t="shared" si="276"/>
        <v>26045503</v>
      </c>
      <c r="CG573" s="18">
        <f t="shared" si="277"/>
        <v>14883145</v>
      </c>
      <c r="CH573" s="18">
        <f t="shared" si="278"/>
        <v>18603931</v>
      </c>
      <c r="CI573" s="18">
        <f t="shared" si="279"/>
        <v>7441572</v>
      </c>
      <c r="CJ573" s="18">
        <f t="shared" si="280"/>
        <v>7441572</v>
      </c>
      <c r="CK573" s="18">
        <f t="shared" si="281"/>
        <v>11162359</v>
      </c>
      <c r="CL573" s="18">
        <f t="shared" si="282"/>
        <v>3720786</v>
      </c>
      <c r="CM573" s="18">
        <f t="shared" si="283"/>
        <v>11162359</v>
      </c>
      <c r="CN573" s="18">
        <f t="shared" si="284"/>
        <v>100461227</v>
      </c>
      <c r="CP573" s="18">
        <f t="shared" si="285"/>
        <v>1294833644</v>
      </c>
      <c r="CQ573" s="18">
        <f t="shared" si="286"/>
        <v>2</v>
      </c>
      <c r="CR573" s="18">
        <f t="shared" si="287"/>
        <v>1294.83</v>
      </c>
      <c r="DH573" s="14">
        <v>568</v>
      </c>
      <c r="DI573" s="14">
        <f t="shared" si="288"/>
        <v>78474764</v>
      </c>
      <c r="DJ573" s="18">
        <f t="shared" si="289"/>
        <v>2</v>
      </c>
      <c r="DK573" s="18">
        <f t="shared" si="290"/>
        <v>78.47</v>
      </c>
    </row>
    <row r="574" spans="44:115" ht="16.5" x14ac:dyDescent="0.2">
      <c r="AR574" s="14">
        <v>569</v>
      </c>
      <c r="AS574" s="14">
        <f t="shared" si="269"/>
        <v>560</v>
      </c>
      <c r="AT574" s="18">
        <f t="shared" si="271"/>
        <v>2446250</v>
      </c>
      <c r="AU574" s="18">
        <f t="shared" si="270"/>
        <v>580</v>
      </c>
      <c r="AV574" s="18">
        <f t="shared" si="272"/>
        <v>2575000</v>
      </c>
      <c r="AW574" s="18">
        <f t="shared" si="273"/>
        <v>2504187.5</v>
      </c>
      <c r="AX574" s="18">
        <f t="shared" si="274"/>
        <v>10818090000</v>
      </c>
      <c r="CA574" s="14">
        <v>569</v>
      </c>
      <c r="CB574" s="14">
        <f>节奏规划!J563</f>
        <v>1.7241379310344827E-3</v>
      </c>
      <c r="CC574" s="23">
        <v>1</v>
      </c>
      <c r="CD574" s="18">
        <f>INDEX($AX$6:$AX$1005,MATCH(金币产出!CA574,$AR$6:$AR$1005,1))</f>
        <v>10818090000</v>
      </c>
      <c r="CE574" s="18">
        <f t="shared" si="275"/>
        <v>43272360000</v>
      </c>
      <c r="CF574" s="18">
        <f t="shared" si="276"/>
        <v>26112631</v>
      </c>
      <c r="CG574" s="18">
        <f t="shared" si="277"/>
        <v>14921503</v>
      </c>
      <c r="CH574" s="18">
        <f t="shared" si="278"/>
        <v>18651879</v>
      </c>
      <c r="CI574" s="18">
        <f t="shared" si="279"/>
        <v>7460752</v>
      </c>
      <c r="CJ574" s="18">
        <f t="shared" si="280"/>
        <v>7460752</v>
      </c>
      <c r="CK574" s="18">
        <f t="shared" si="281"/>
        <v>11191128</v>
      </c>
      <c r="CL574" s="18">
        <f t="shared" si="282"/>
        <v>3730376</v>
      </c>
      <c r="CM574" s="18">
        <f t="shared" si="283"/>
        <v>11191128</v>
      </c>
      <c r="CN574" s="18">
        <f t="shared" si="284"/>
        <v>100720149</v>
      </c>
      <c r="CP574" s="18">
        <f t="shared" si="285"/>
        <v>1298170848</v>
      </c>
      <c r="CQ574" s="18">
        <f t="shared" si="286"/>
        <v>2</v>
      </c>
      <c r="CR574" s="18">
        <f t="shared" si="287"/>
        <v>1298.17</v>
      </c>
      <c r="DH574" s="14">
        <v>569</v>
      </c>
      <c r="DI574" s="14">
        <f t="shared" si="288"/>
        <v>78677015</v>
      </c>
      <c r="DJ574" s="18">
        <f t="shared" si="289"/>
        <v>2</v>
      </c>
      <c r="DK574" s="18">
        <f t="shared" si="290"/>
        <v>78.680000000000007</v>
      </c>
    </row>
    <row r="575" spans="44:115" ht="16.5" x14ac:dyDescent="0.2">
      <c r="AR575" s="14">
        <v>570</v>
      </c>
      <c r="AS575" s="14">
        <f t="shared" si="269"/>
        <v>560</v>
      </c>
      <c r="AT575" s="18">
        <f t="shared" si="271"/>
        <v>2446250</v>
      </c>
      <c r="AU575" s="18">
        <f t="shared" si="270"/>
        <v>580</v>
      </c>
      <c r="AV575" s="18">
        <f t="shared" si="272"/>
        <v>2575000</v>
      </c>
      <c r="AW575" s="18">
        <f t="shared" si="273"/>
        <v>2510625</v>
      </c>
      <c r="AX575" s="18">
        <f t="shared" si="274"/>
        <v>10845900000</v>
      </c>
      <c r="CA575" s="14">
        <v>570</v>
      </c>
      <c r="CB575" s="14">
        <f>节奏规划!J564</f>
        <v>1.7241379310344827E-3</v>
      </c>
      <c r="CC575" s="23">
        <v>1</v>
      </c>
      <c r="CD575" s="18">
        <f>INDEX($AX$6:$AX$1005,MATCH(金币产出!CA575,$AR$6:$AR$1005,1))</f>
        <v>10845900000</v>
      </c>
      <c r="CE575" s="18">
        <f t="shared" si="275"/>
        <v>43383600000</v>
      </c>
      <c r="CF575" s="18">
        <f t="shared" si="276"/>
        <v>26179759</v>
      </c>
      <c r="CG575" s="18">
        <f t="shared" si="277"/>
        <v>14959862</v>
      </c>
      <c r="CH575" s="18">
        <f t="shared" si="278"/>
        <v>18699828</v>
      </c>
      <c r="CI575" s="18">
        <f t="shared" si="279"/>
        <v>7479931</v>
      </c>
      <c r="CJ575" s="18">
        <f t="shared" si="280"/>
        <v>7479931</v>
      </c>
      <c r="CK575" s="18">
        <f t="shared" si="281"/>
        <v>11219897</v>
      </c>
      <c r="CL575" s="18">
        <f t="shared" si="282"/>
        <v>3739966</v>
      </c>
      <c r="CM575" s="18">
        <f t="shared" si="283"/>
        <v>11219897</v>
      </c>
      <c r="CN575" s="18">
        <f t="shared" si="284"/>
        <v>100979071</v>
      </c>
      <c r="CP575" s="18">
        <f t="shared" si="285"/>
        <v>1301508052</v>
      </c>
      <c r="CQ575" s="18">
        <f t="shared" si="286"/>
        <v>2</v>
      </c>
      <c r="CR575" s="18">
        <f t="shared" si="287"/>
        <v>1301.51</v>
      </c>
      <c r="DH575" s="14">
        <v>570</v>
      </c>
      <c r="DI575" s="14">
        <f t="shared" si="288"/>
        <v>78879272</v>
      </c>
      <c r="DJ575" s="18">
        <f t="shared" si="289"/>
        <v>2</v>
      </c>
      <c r="DK575" s="18">
        <f t="shared" si="290"/>
        <v>78.88</v>
      </c>
    </row>
    <row r="576" spans="44:115" ht="16.5" x14ac:dyDescent="0.2">
      <c r="AR576" s="14">
        <v>571</v>
      </c>
      <c r="AS576" s="14">
        <f t="shared" si="269"/>
        <v>560</v>
      </c>
      <c r="AT576" s="18">
        <f t="shared" si="271"/>
        <v>2446250</v>
      </c>
      <c r="AU576" s="18">
        <f t="shared" si="270"/>
        <v>580</v>
      </c>
      <c r="AV576" s="18">
        <f t="shared" si="272"/>
        <v>2575000</v>
      </c>
      <c r="AW576" s="18">
        <f t="shared" si="273"/>
        <v>2517062.5</v>
      </c>
      <c r="AX576" s="18">
        <f t="shared" si="274"/>
        <v>10873710000</v>
      </c>
      <c r="CA576" s="14">
        <v>571</v>
      </c>
      <c r="CB576" s="14">
        <f>节奏规划!J565</f>
        <v>1.7241379310344827E-3</v>
      </c>
      <c r="CC576" s="23">
        <v>1</v>
      </c>
      <c r="CD576" s="18">
        <f>INDEX($AX$6:$AX$1005,MATCH(金币产出!CA576,$AR$6:$AR$1005,1))</f>
        <v>10873710000</v>
      </c>
      <c r="CE576" s="18">
        <f t="shared" si="275"/>
        <v>43494840000</v>
      </c>
      <c r="CF576" s="18">
        <f t="shared" si="276"/>
        <v>26246886</v>
      </c>
      <c r="CG576" s="18">
        <f t="shared" si="277"/>
        <v>14998221</v>
      </c>
      <c r="CH576" s="18">
        <f t="shared" si="278"/>
        <v>18747776</v>
      </c>
      <c r="CI576" s="18">
        <f t="shared" si="279"/>
        <v>7499110</v>
      </c>
      <c r="CJ576" s="18">
        <f t="shared" si="280"/>
        <v>7499110</v>
      </c>
      <c r="CK576" s="18">
        <f t="shared" si="281"/>
        <v>11248666</v>
      </c>
      <c r="CL576" s="18">
        <f t="shared" si="282"/>
        <v>3749555</v>
      </c>
      <c r="CM576" s="18">
        <f t="shared" si="283"/>
        <v>11248666</v>
      </c>
      <c r="CN576" s="18">
        <f t="shared" si="284"/>
        <v>101237990</v>
      </c>
      <c r="CP576" s="18">
        <f t="shared" si="285"/>
        <v>1304845256</v>
      </c>
      <c r="CQ576" s="18">
        <f t="shared" si="286"/>
        <v>2</v>
      </c>
      <c r="CR576" s="18">
        <f t="shared" si="287"/>
        <v>1304.8499999999999</v>
      </c>
      <c r="DH576" s="14">
        <v>571</v>
      </c>
      <c r="DI576" s="14">
        <f t="shared" si="288"/>
        <v>79081528</v>
      </c>
      <c r="DJ576" s="18">
        <f t="shared" si="289"/>
        <v>2</v>
      </c>
      <c r="DK576" s="18">
        <f t="shared" si="290"/>
        <v>79.08</v>
      </c>
    </row>
    <row r="577" spans="44:115" ht="16.5" x14ac:dyDescent="0.2">
      <c r="AR577" s="14">
        <v>572</v>
      </c>
      <c r="AS577" s="14">
        <f t="shared" si="269"/>
        <v>560</v>
      </c>
      <c r="AT577" s="18">
        <f t="shared" si="271"/>
        <v>2446250</v>
      </c>
      <c r="AU577" s="18">
        <f t="shared" si="270"/>
        <v>580</v>
      </c>
      <c r="AV577" s="18">
        <f t="shared" si="272"/>
        <v>2575000</v>
      </c>
      <c r="AW577" s="18">
        <f t="shared" si="273"/>
        <v>2523500</v>
      </c>
      <c r="AX577" s="18">
        <f t="shared" si="274"/>
        <v>10901520000</v>
      </c>
      <c r="CA577" s="14">
        <v>572</v>
      </c>
      <c r="CB577" s="14">
        <f>节奏规划!J566</f>
        <v>1.7241379310344827E-3</v>
      </c>
      <c r="CC577" s="23">
        <v>1</v>
      </c>
      <c r="CD577" s="18">
        <f>INDEX($AX$6:$AX$1005,MATCH(金币产出!CA577,$AR$6:$AR$1005,1))</f>
        <v>10901520000</v>
      </c>
      <c r="CE577" s="18">
        <f t="shared" si="275"/>
        <v>43606080000</v>
      </c>
      <c r="CF577" s="18">
        <f t="shared" si="276"/>
        <v>26314014</v>
      </c>
      <c r="CG577" s="18">
        <f t="shared" si="277"/>
        <v>15036579</v>
      </c>
      <c r="CH577" s="18">
        <f t="shared" si="278"/>
        <v>18795724</v>
      </c>
      <c r="CI577" s="18">
        <f t="shared" si="279"/>
        <v>7518290</v>
      </c>
      <c r="CJ577" s="18">
        <f t="shared" si="280"/>
        <v>7518290</v>
      </c>
      <c r="CK577" s="18">
        <f t="shared" si="281"/>
        <v>11277434</v>
      </c>
      <c r="CL577" s="18">
        <f t="shared" si="282"/>
        <v>3759145</v>
      </c>
      <c r="CM577" s="18">
        <f t="shared" si="283"/>
        <v>11277434</v>
      </c>
      <c r="CN577" s="18">
        <f t="shared" si="284"/>
        <v>101496910</v>
      </c>
      <c r="CP577" s="18">
        <f t="shared" si="285"/>
        <v>1308182344</v>
      </c>
      <c r="CQ577" s="18">
        <f t="shared" si="286"/>
        <v>2</v>
      </c>
      <c r="CR577" s="18">
        <f t="shared" si="287"/>
        <v>1308.18</v>
      </c>
      <c r="DH577" s="14">
        <v>572</v>
      </c>
      <c r="DI577" s="14">
        <f t="shared" si="288"/>
        <v>79283780</v>
      </c>
      <c r="DJ577" s="18">
        <f t="shared" si="289"/>
        <v>2</v>
      </c>
      <c r="DK577" s="18">
        <f t="shared" si="290"/>
        <v>79.28</v>
      </c>
    </row>
    <row r="578" spans="44:115" ht="16.5" x14ac:dyDescent="0.2">
      <c r="AR578" s="14">
        <v>573</v>
      </c>
      <c r="AS578" s="14">
        <f t="shared" si="269"/>
        <v>560</v>
      </c>
      <c r="AT578" s="18">
        <f t="shared" si="271"/>
        <v>2446250</v>
      </c>
      <c r="AU578" s="18">
        <f t="shared" si="270"/>
        <v>580</v>
      </c>
      <c r="AV578" s="18">
        <f t="shared" si="272"/>
        <v>2575000</v>
      </c>
      <c r="AW578" s="18">
        <f t="shared" si="273"/>
        <v>2529937.5</v>
      </c>
      <c r="AX578" s="18">
        <f t="shared" si="274"/>
        <v>10929330000</v>
      </c>
      <c r="CA578" s="14">
        <v>573</v>
      </c>
      <c r="CB578" s="14">
        <f>节奏规划!J567</f>
        <v>1.7241379310344827E-3</v>
      </c>
      <c r="CC578" s="23">
        <v>1</v>
      </c>
      <c r="CD578" s="18">
        <f>INDEX($AX$6:$AX$1005,MATCH(金币产出!CA578,$AR$6:$AR$1005,1))</f>
        <v>10929330000</v>
      </c>
      <c r="CE578" s="18">
        <f t="shared" si="275"/>
        <v>43717320000</v>
      </c>
      <c r="CF578" s="18">
        <f t="shared" si="276"/>
        <v>26381141</v>
      </c>
      <c r="CG578" s="18">
        <f t="shared" si="277"/>
        <v>15074938</v>
      </c>
      <c r="CH578" s="18">
        <f t="shared" si="278"/>
        <v>18843672</v>
      </c>
      <c r="CI578" s="18">
        <f t="shared" si="279"/>
        <v>7537469</v>
      </c>
      <c r="CJ578" s="18">
        <f t="shared" si="280"/>
        <v>7537469</v>
      </c>
      <c r="CK578" s="18">
        <f t="shared" si="281"/>
        <v>11306203</v>
      </c>
      <c r="CL578" s="18">
        <f t="shared" si="282"/>
        <v>3768734</v>
      </c>
      <c r="CM578" s="18">
        <f t="shared" si="283"/>
        <v>11306203</v>
      </c>
      <c r="CN578" s="18">
        <f t="shared" si="284"/>
        <v>101755829</v>
      </c>
      <c r="CP578" s="18">
        <f t="shared" si="285"/>
        <v>1311519548</v>
      </c>
      <c r="CQ578" s="18">
        <f t="shared" si="286"/>
        <v>2</v>
      </c>
      <c r="CR578" s="18">
        <f t="shared" si="287"/>
        <v>1311.52</v>
      </c>
      <c r="DH578" s="14">
        <v>573</v>
      </c>
      <c r="DI578" s="14">
        <f t="shared" si="288"/>
        <v>79486036</v>
      </c>
      <c r="DJ578" s="18">
        <f t="shared" si="289"/>
        <v>2</v>
      </c>
      <c r="DK578" s="18">
        <f t="shared" si="290"/>
        <v>79.489999999999995</v>
      </c>
    </row>
    <row r="579" spans="44:115" ht="16.5" x14ac:dyDescent="0.2">
      <c r="AR579" s="14">
        <v>574</v>
      </c>
      <c r="AS579" s="14">
        <f t="shared" si="269"/>
        <v>560</v>
      </c>
      <c r="AT579" s="18">
        <f t="shared" si="271"/>
        <v>2446250</v>
      </c>
      <c r="AU579" s="18">
        <f t="shared" si="270"/>
        <v>580</v>
      </c>
      <c r="AV579" s="18">
        <f t="shared" si="272"/>
        <v>2575000</v>
      </c>
      <c r="AW579" s="18">
        <f t="shared" si="273"/>
        <v>2536375</v>
      </c>
      <c r="AX579" s="18">
        <f t="shared" si="274"/>
        <v>10957140000</v>
      </c>
      <c r="CA579" s="14">
        <v>574</v>
      </c>
      <c r="CB579" s="14">
        <f>节奏规划!J568</f>
        <v>1.7241379310344827E-3</v>
      </c>
      <c r="CC579" s="23">
        <v>1</v>
      </c>
      <c r="CD579" s="18">
        <f>INDEX($AX$6:$AX$1005,MATCH(金币产出!CA579,$AR$6:$AR$1005,1))</f>
        <v>10957140000</v>
      </c>
      <c r="CE579" s="18">
        <f t="shared" si="275"/>
        <v>43828560000</v>
      </c>
      <c r="CF579" s="18">
        <f t="shared" si="276"/>
        <v>26448269</v>
      </c>
      <c r="CG579" s="18">
        <f t="shared" si="277"/>
        <v>15113297</v>
      </c>
      <c r="CH579" s="18">
        <f t="shared" si="278"/>
        <v>18891621</v>
      </c>
      <c r="CI579" s="18">
        <f t="shared" si="279"/>
        <v>7556648</v>
      </c>
      <c r="CJ579" s="18">
        <f t="shared" si="280"/>
        <v>7556648</v>
      </c>
      <c r="CK579" s="18">
        <f t="shared" si="281"/>
        <v>11334972</v>
      </c>
      <c r="CL579" s="18">
        <f t="shared" si="282"/>
        <v>3778324</v>
      </c>
      <c r="CM579" s="18">
        <f t="shared" si="283"/>
        <v>11334972</v>
      </c>
      <c r="CN579" s="18">
        <f t="shared" si="284"/>
        <v>102014751</v>
      </c>
      <c r="CP579" s="18">
        <f t="shared" si="285"/>
        <v>1314856752</v>
      </c>
      <c r="CQ579" s="18">
        <f t="shared" si="286"/>
        <v>2</v>
      </c>
      <c r="CR579" s="18">
        <f t="shared" si="287"/>
        <v>1314.86</v>
      </c>
      <c r="DH579" s="14">
        <v>574</v>
      </c>
      <c r="DI579" s="14">
        <f t="shared" si="288"/>
        <v>79688293</v>
      </c>
      <c r="DJ579" s="18">
        <f t="shared" si="289"/>
        <v>2</v>
      </c>
      <c r="DK579" s="18">
        <f t="shared" si="290"/>
        <v>79.69</v>
      </c>
    </row>
    <row r="580" spans="44:115" ht="16.5" x14ac:dyDescent="0.2">
      <c r="AR580" s="14">
        <v>575</v>
      </c>
      <c r="AS580" s="14">
        <f t="shared" si="269"/>
        <v>560</v>
      </c>
      <c r="AT580" s="18">
        <f t="shared" si="271"/>
        <v>2446250</v>
      </c>
      <c r="AU580" s="18">
        <f t="shared" si="270"/>
        <v>580</v>
      </c>
      <c r="AV580" s="18">
        <f t="shared" si="272"/>
        <v>2575000</v>
      </c>
      <c r="AW580" s="18">
        <f t="shared" si="273"/>
        <v>2542812.5</v>
      </c>
      <c r="AX580" s="18">
        <f t="shared" si="274"/>
        <v>10984950000</v>
      </c>
      <c r="CA580" s="14">
        <v>575</v>
      </c>
      <c r="CB580" s="14">
        <f>节奏规划!J569</f>
        <v>1.7241379310344827E-3</v>
      </c>
      <c r="CC580" s="23">
        <v>1</v>
      </c>
      <c r="CD580" s="18">
        <f>INDEX($AX$6:$AX$1005,MATCH(金币产出!CA580,$AR$6:$AR$1005,1))</f>
        <v>10984950000</v>
      </c>
      <c r="CE580" s="18">
        <f t="shared" si="275"/>
        <v>43939800000</v>
      </c>
      <c r="CF580" s="18">
        <f t="shared" si="276"/>
        <v>26515397</v>
      </c>
      <c r="CG580" s="18">
        <f t="shared" si="277"/>
        <v>15151655</v>
      </c>
      <c r="CH580" s="18">
        <f t="shared" si="278"/>
        <v>18939569</v>
      </c>
      <c r="CI580" s="18">
        <f t="shared" si="279"/>
        <v>7575828</v>
      </c>
      <c r="CJ580" s="18">
        <f t="shared" si="280"/>
        <v>7575828</v>
      </c>
      <c r="CK580" s="18">
        <f t="shared" si="281"/>
        <v>11363741</v>
      </c>
      <c r="CL580" s="18">
        <f t="shared" si="282"/>
        <v>3787914</v>
      </c>
      <c r="CM580" s="18">
        <f t="shared" si="283"/>
        <v>11363741</v>
      </c>
      <c r="CN580" s="18">
        <f t="shared" si="284"/>
        <v>102273673</v>
      </c>
      <c r="CP580" s="18">
        <f t="shared" si="285"/>
        <v>1318193956</v>
      </c>
      <c r="CQ580" s="18">
        <f t="shared" si="286"/>
        <v>2</v>
      </c>
      <c r="CR580" s="18">
        <f t="shared" si="287"/>
        <v>1318.19</v>
      </c>
      <c r="DH580" s="14">
        <v>575</v>
      </c>
      <c r="DI580" s="14">
        <f t="shared" si="288"/>
        <v>79890544</v>
      </c>
      <c r="DJ580" s="18">
        <f t="shared" si="289"/>
        <v>2</v>
      </c>
      <c r="DK580" s="18">
        <f t="shared" si="290"/>
        <v>79.89</v>
      </c>
    </row>
    <row r="581" spans="44:115" ht="16.5" x14ac:dyDescent="0.2">
      <c r="AR581" s="14">
        <v>576</v>
      </c>
      <c r="AS581" s="14">
        <f t="shared" si="269"/>
        <v>560</v>
      </c>
      <c r="AT581" s="18">
        <f t="shared" si="271"/>
        <v>2446250</v>
      </c>
      <c r="AU581" s="18">
        <f t="shared" si="270"/>
        <v>580</v>
      </c>
      <c r="AV581" s="18">
        <f t="shared" si="272"/>
        <v>2575000</v>
      </c>
      <c r="AW581" s="18">
        <f t="shared" si="273"/>
        <v>2549250</v>
      </c>
      <c r="AX581" s="18">
        <f t="shared" si="274"/>
        <v>11012760000</v>
      </c>
      <c r="CA581" s="14">
        <v>576</v>
      </c>
      <c r="CB581" s="14">
        <f>节奏规划!J570</f>
        <v>1.7241379310344827E-3</v>
      </c>
      <c r="CC581" s="23">
        <v>1</v>
      </c>
      <c r="CD581" s="18">
        <f>INDEX($AX$6:$AX$1005,MATCH(金币产出!CA581,$AR$6:$AR$1005,1))</f>
        <v>11012760000</v>
      </c>
      <c r="CE581" s="18">
        <f t="shared" si="275"/>
        <v>44051040000</v>
      </c>
      <c r="CF581" s="18">
        <f t="shared" si="276"/>
        <v>26582524</v>
      </c>
      <c r="CG581" s="18">
        <f t="shared" si="277"/>
        <v>15190014</v>
      </c>
      <c r="CH581" s="18">
        <f t="shared" si="278"/>
        <v>18987517</v>
      </c>
      <c r="CI581" s="18">
        <f t="shared" si="279"/>
        <v>7595007</v>
      </c>
      <c r="CJ581" s="18">
        <f t="shared" si="280"/>
        <v>7595007</v>
      </c>
      <c r="CK581" s="18">
        <f t="shared" si="281"/>
        <v>11392510</v>
      </c>
      <c r="CL581" s="18">
        <f t="shared" si="282"/>
        <v>3797503</v>
      </c>
      <c r="CM581" s="18">
        <f t="shared" si="283"/>
        <v>11392510</v>
      </c>
      <c r="CN581" s="18">
        <f t="shared" si="284"/>
        <v>102532592</v>
      </c>
      <c r="CP581" s="18">
        <f t="shared" si="285"/>
        <v>1321531160</v>
      </c>
      <c r="CQ581" s="18">
        <f t="shared" si="286"/>
        <v>2</v>
      </c>
      <c r="CR581" s="18">
        <f t="shared" si="287"/>
        <v>1321.53</v>
      </c>
      <c r="DH581" s="14">
        <v>576</v>
      </c>
      <c r="DI581" s="14">
        <f t="shared" si="288"/>
        <v>80092801</v>
      </c>
      <c r="DJ581" s="18">
        <f t="shared" si="289"/>
        <v>2</v>
      </c>
      <c r="DK581" s="18">
        <f t="shared" si="290"/>
        <v>80.09</v>
      </c>
    </row>
    <row r="582" spans="44:115" ht="16.5" x14ac:dyDescent="0.2">
      <c r="AR582" s="14">
        <v>577</v>
      </c>
      <c r="AS582" s="14">
        <f t="shared" ref="AS582:AS645" si="291">VLOOKUP(AR582,$A$7:$A$90,1)</f>
        <v>560</v>
      </c>
      <c r="AT582" s="18">
        <f t="shared" si="271"/>
        <v>2446250</v>
      </c>
      <c r="AU582" s="18">
        <f t="shared" ref="AU582:AU645" si="292">INDEX($A$7:$A$90,MATCH(AR582,$A$7:$A$90,1)+1)</f>
        <v>580</v>
      </c>
      <c r="AV582" s="18">
        <f t="shared" si="272"/>
        <v>2575000</v>
      </c>
      <c r="AW582" s="18">
        <f t="shared" si="273"/>
        <v>2555687.5</v>
      </c>
      <c r="AX582" s="18">
        <f t="shared" si="274"/>
        <v>11040570000</v>
      </c>
      <c r="CA582" s="14">
        <v>577</v>
      </c>
      <c r="CB582" s="14">
        <f>节奏规划!J571</f>
        <v>1.7241379310344827E-3</v>
      </c>
      <c r="CC582" s="23">
        <v>1</v>
      </c>
      <c r="CD582" s="18">
        <f>INDEX($AX$6:$AX$1005,MATCH(金币产出!CA582,$AR$6:$AR$1005,1))</f>
        <v>11040570000</v>
      </c>
      <c r="CE582" s="18">
        <f t="shared" si="275"/>
        <v>44162280000</v>
      </c>
      <c r="CF582" s="18">
        <f t="shared" si="276"/>
        <v>26649652</v>
      </c>
      <c r="CG582" s="18">
        <f t="shared" si="277"/>
        <v>15228372</v>
      </c>
      <c r="CH582" s="18">
        <f t="shared" si="278"/>
        <v>19035466</v>
      </c>
      <c r="CI582" s="18">
        <f t="shared" si="279"/>
        <v>7614186</v>
      </c>
      <c r="CJ582" s="18">
        <f t="shared" si="280"/>
        <v>7614186</v>
      </c>
      <c r="CK582" s="18">
        <f t="shared" si="281"/>
        <v>11421279</v>
      </c>
      <c r="CL582" s="18">
        <f t="shared" si="282"/>
        <v>3807093</v>
      </c>
      <c r="CM582" s="18">
        <f t="shared" si="283"/>
        <v>11421279</v>
      </c>
      <c r="CN582" s="18">
        <f t="shared" si="284"/>
        <v>102791513</v>
      </c>
      <c r="CP582" s="18">
        <f t="shared" si="285"/>
        <v>1324868364</v>
      </c>
      <c r="CQ582" s="18">
        <f t="shared" si="286"/>
        <v>2</v>
      </c>
      <c r="CR582" s="18">
        <f t="shared" si="287"/>
        <v>1324.87</v>
      </c>
      <c r="DH582" s="14">
        <v>577</v>
      </c>
      <c r="DI582" s="14">
        <f t="shared" si="288"/>
        <v>80295052</v>
      </c>
      <c r="DJ582" s="18">
        <f t="shared" si="289"/>
        <v>2</v>
      </c>
      <c r="DK582" s="18">
        <f t="shared" si="290"/>
        <v>80.3</v>
      </c>
    </row>
    <row r="583" spans="44:115" ht="16.5" x14ac:dyDescent="0.2">
      <c r="AR583" s="14">
        <v>578</v>
      </c>
      <c r="AS583" s="14">
        <f t="shared" si="291"/>
        <v>560</v>
      </c>
      <c r="AT583" s="18">
        <f t="shared" ref="AT583:AT646" si="293">VLOOKUP(AS583,$A$7:$AJ$90,28)</f>
        <v>2446250</v>
      </c>
      <c r="AU583" s="18">
        <f t="shared" si="292"/>
        <v>580</v>
      </c>
      <c r="AV583" s="18">
        <f t="shared" ref="AV583:AV646" si="294">VLOOKUP(AU583,$A$7:$AJ$90,28)</f>
        <v>2575000</v>
      </c>
      <c r="AW583" s="18">
        <f t="shared" ref="AW583:AW646" si="295">(AT583*(AU583-AR583)+AV583*(AR583-AS583))/(AU583-AS583)</f>
        <v>2562125</v>
      </c>
      <c r="AX583" s="18">
        <f t="shared" ref="AX583:AX646" si="296">AW583*AX$4</f>
        <v>11068380000</v>
      </c>
      <c r="CA583" s="14">
        <v>578</v>
      </c>
      <c r="CB583" s="14">
        <f>节奏规划!J572</f>
        <v>1.7241379310344827E-3</v>
      </c>
      <c r="CC583" s="23">
        <v>1</v>
      </c>
      <c r="CD583" s="18">
        <f>INDEX($AX$6:$AX$1005,MATCH(金币产出!CA583,$AR$6:$AR$1005,1))</f>
        <v>11068380000</v>
      </c>
      <c r="CE583" s="18">
        <f t="shared" ref="CE583:CE646" si="297">INT(CD583/$BB$4*$BA$4/500)*500</f>
        <v>44273520000</v>
      </c>
      <c r="CF583" s="18">
        <f t="shared" ref="CF583:CF646" si="298">ROUND($CE583*BB$4*$CB583,0)</f>
        <v>26716779</v>
      </c>
      <c r="CG583" s="18">
        <f t="shared" ref="CG583:CG646" si="299">ROUND($CE583*BC$4*$CB583,0)</f>
        <v>15266731</v>
      </c>
      <c r="CH583" s="18">
        <f t="shared" ref="CH583:CH646" si="300">ROUND($CE583*BD$4*$CB583,0)</f>
        <v>19083414</v>
      </c>
      <c r="CI583" s="18">
        <f t="shared" ref="CI583:CI646" si="301">ROUND($CE583*BE$4*$CB583,0)</f>
        <v>7633366</v>
      </c>
      <c r="CJ583" s="18">
        <f t="shared" ref="CJ583:CJ646" si="302">ROUND($CE583*BF$4*$CB583,0)</f>
        <v>7633366</v>
      </c>
      <c r="CK583" s="18">
        <f t="shared" ref="CK583:CK646" si="303">ROUND($CE583*BG$4*$CB583,0)</f>
        <v>11450048</v>
      </c>
      <c r="CL583" s="18">
        <f t="shared" ref="CL583:CL646" si="304">ROUND($CE583*BH$4*$CB583,0)</f>
        <v>3816683</v>
      </c>
      <c r="CM583" s="18">
        <f t="shared" ref="CM583:CM646" si="305">ROUND($CE583*BI$4*$CB583,0)</f>
        <v>11450048</v>
      </c>
      <c r="CN583" s="18">
        <f t="shared" ref="CN583:CN646" si="306">SUMIF($CF$3:$CM$3,"&lt;="&amp;CA583,CF583:CM583)</f>
        <v>103050435</v>
      </c>
      <c r="CP583" s="18">
        <f t="shared" ref="CP583:CP646" si="307">INT(CM583/CB583/CP$3)</f>
        <v>1328205568</v>
      </c>
      <c r="CQ583" s="18">
        <f t="shared" ref="CQ583:CQ646" si="308">INT(LOG(CP583/10,1000))</f>
        <v>2</v>
      </c>
      <c r="CR583" s="18">
        <f t="shared" ref="CR583:CR646" si="309">ROUND(CP583/1000^CQ583,2)</f>
        <v>1328.21</v>
      </c>
      <c r="DH583" s="14">
        <v>578</v>
      </c>
      <c r="DI583" s="14">
        <f t="shared" ref="DI583:DI646" si="310">INT(CG583/CB583*$DC$3)</f>
        <v>80497308</v>
      </c>
      <c r="DJ583" s="18">
        <f t="shared" ref="DJ583:DJ646" si="311">INT(LOG(DI583/10,1000))</f>
        <v>2</v>
      </c>
      <c r="DK583" s="18">
        <f t="shared" ref="DK583:DK646" si="312">ROUND(DI583/1000^DJ583,2)</f>
        <v>80.5</v>
      </c>
    </row>
    <row r="584" spans="44:115" ht="16.5" x14ac:dyDescent="0.2">
      <c r="AR584" s="14">
        <v>579</v>
      </c>
      <c r="AS584" s="14">
        <f t="shared" si="291"/>
        <v>560</v>
      </c>
      <c r="AT584" s="18">
        <f t="shared" si="293"/>
        <v>2446250</v>
      </c>
      <c r="AU584" s="18">
        <f t="shared" si="292"/>
        <v>580</v>
      </c>
      <c r="AV584" s="18">
        <f t="shared" si="294"/>
        <v>2575000</v>
      </c>
      <c r="AW584" s="18">
        <f t="shared" si="295"/>
        <v>2568562.5</v>
      </c>
      <c r="AX584" s="18">
        <f t="shared" si="296"/>
        <v>11096190000</v>
      </c>
      <c r="CA584" s="14">
        <v>579</v>
      </c>
      <c r="CB584" s="14">
        <f>节奏规划!J573</f>
        <v>1.7241379310344827E-3</v>
      </c>
      <c r="CC584" s="23">
        <v>1</v>
      </c>
      <c r="CD584" s="18">
        <f>INDEX($AX$6:$AX$1005,MATCH(金币产出!CA584,$AR$6:$AR$1005,1))</f>
        <v>11096190000</v>
      </c>
      <c r="CE584" s="18">
        <f t="shared" si="297"/>
        <v>44384760000</v>
      </c>
      <c r="CF584" s="18">
        <f t="shared" si="298"/>
        <v>26783907</v>
      </c>
      <c r="CG584" s="18">
        <f t="shared" si="299"/>
        <v>15305090</v>
      </c>
      <c r="CH584" s="18">
        <f t="shared" si="300"/>
        <v>19131362</v>
      </c>
      <c r="CI584" s="18">
        <f t="shared" si="301"/>
        <v>7652545</v>
      </c>
      <c r="CJ584" s="18">
        <f t="shared" si="302"/>
        <v>7652545</v>
      </c>
      <c r="CK584" s="18">
        <f t="shared" si="303"/>
        <v>11478817</v>
      </c>
      <c r="CL584" s="18">
        <f t="shared" si="304"/>
        <v>3826272</v>
      </c>
      <c r="CM584" s="18">
        <f t="shared" si="305"/>
        <v>11478817</v>
      </c>
      <c r="CN584" s="18">
        <f t="shared" si="306"/>
        <v>103309355</v>
      </c>
      <c r="CP584" s="18">
        <f t="shared" si="307"/>
        <v>1331542772</v>
      </c>
      <c r="CQ584" s="18">
        <f t="shared" si="308"/>
        <v>2</v>
      </c>
      <c r="CR584" s="18">
        <f t="shared" si="309"/>
        <v>1331.54</v>
      </c>
      <c r="DH584" s="14">
        <v>579</v>
      </c>
      <c r="DI584" s="14">
        <f t="shared" si="310"/>
        <v>80699565</v>
      </c>
      <c r="DJ584" s="18">
        <f t="shared" si="311"/>
        <v>2</v>
      </c>
      <c r="DK584" s="18">
        <f t="shared" si="312"/>
        <v>80.7</v>
      </c>
    </row>
    <row r="585" spans="44:115" ht="16.5" x14ac:dyDescent="0.2">
      <c r="AR585" s="14">
        <v>580</v>
      </c>
      <c r="AS585" s="14">
        <f t="shared" si="291"/>
        <v>580</v>
      </c>
      <c r="AT585" s="18">
        <f t="shared" si="293"/>
        <v>2575000</v>
      </c>
      <c r="AU585" s="18">
        <f t="shared" si="292"/>
        <v>600</v>
      </c>
      <c r="AV585" s="18">
        <f t="shared" si="294"/>
        <v>2887500</v>
      </c>
      <c r="AW585" s="18">
        <f t="shared" si="295"/>
        <v>2575000</v>
      </c>
      <c r="AX585" s="18">
        <f t="shared" si="296"/>
        <v>11124000000</v>
      </c>
      <c r="CA585" s="14">
        <v>580</v>
      </c>
      <c r="CB585" s="14">
        <f>节奏规划!J574</f>
        <v>1.7241379310344827E-3</v>
      </c>
      <c r="CC585" s="23">
        <v>1</v>
      </c>
      <c r="CD585" s="18">
        <f>INDEX($AX$6:$AX$1005,MATCH(金币产出!CA585,$AR$6:$AR$1005,1))</f>
        <v>11124000000</v>
      </c>
      <c r="CE585" s="18">
        <f t="shared" si="297"/>
        <v>44496000000</v>
      </c>
      <c r="CF585" s="18">
        <f t="shared" si="298"/>
        <v>26851034</v>
      </c>
      <c r="CG585" s="18">
        <f t="shared" si="299"/>
        <v>15343448</v>
      </c>
      <c r="CH585" s="18">
        <f t="shared" si="300"/>
        <v>19179310</v>
      </c>
      <c r="CI585" s="18">
        <f t="shared" si="301"/>
        <v>7671724</v>
      </c>
      <c r="CJ585" s="18">
        <f t="shared" si="302"/>
        <v>7671724</v>
      </c>
      <c r="CK585" s="18">
        <f t="shared" si="303"/>
        <v>11507586</v>
      </c>
      <c r="CL585" s="18">
        <f t="shared" si="304"/>
        <v>3835862</v>
      </c>
      <c r="CM585" s="18">
        <f t="shared" si="305"/>
        <v>11507586</v>
      </c>
      <c r="CN585" s="18">
        <f t="shared" si="306"/>
        <v>103568274</v>
      </c>
      <c r="CP585" s="18">
        <f t="shared" si="307"/>
        <v>1334879976</v>
      </c>
      <c r="CQ585" s="18">
        <f t="shared" si="308"/>
        <v>2</v>
      </c>
      <c r="CR585" s="18">
        <f t="shared" si="309"/>
        <v>1334.88</v>
      </c>
      <c r="DH585" s="14">
        <v>580</v>
      </c>
      <c r="DI585" s="14">
        <f t="shared" si="310"/>
        <v>80901816</v>
      </c>
      <c r="DJ585" s="18">
        <f t="shared" si="311"/>
        <v>2</v>
      </c>
      <c r="DK585" s="18">
        <f t="shared" si="312"/>
        <v>80.900000000000006</v>
      </c>
    </row>
    <row r="586" spans="44:115" ht="16.5" x14ac:dyDescent="0.2">
      <c r="AR586" s="14">
        <v>581</v>
      </c>
      <c r="AS586" s="14">
        <f t="shared" si="291"/>
        <v>580</v>
      </c>
      <c r="AT586" s="18">
        <f t="shared" si="293"/>
        <v>2575000</v>
      </c>
      <c r="AU586" s="18">
        <f t="shared" si="292"/>
        <v>600</v>
      </c>
      <c r="AV586" s="18">
        <f t="shared" si="294"/>
        <v>2887500</v>
      </c>
      <c r="AW586" s="18">
        <f t="shared" si="295"/>
        <v>2590625</v>
      </c>
      <c r="AX586" s="18">
        <f t="shared" si="296"/>
        <v>11191500000</v>
      </c>
      <c r="CA586" s="14">
        <v>581</v>
      </c>
      <c r="CB586" s="14">
        <f>节奏规划!J575</f>
        <v>1.7241379310344827E-3</v>
      </c>
      <c r="CC586" s="23">
        <v>1</v>
      </c>
      <c r="CD586" s="18">
        <f>INDEX($AX$6:$AX$1005,MATCH(金币产出!CA586,$AR$6:$AR$1005,1))</f>
        <v>11191500000</v>
      </c>
      <c r="CE586" s="18">
        <f t="shared" si="297"/>
        <v>44766000000</v>
      </c>
      <c r="CF586" s="18">
        <f t="shared" si="298"/>
        <v>27013966</v>
      </c>
      <c r="CG586" s="18">
        <f t="shared" si="299"/>
        <v>15436552</v>
      </c>
      <c r="CH586" s="18">
        <f t="shared" si="300"/>
        <v>19295690</v>
      </c>
      <c r="CI586" s="18">
        <f t="shared" si="301"/>
        <v>7718276</v>
      </c>
      <c r="CJ586" s="18">
        <f t="shared" si="302"/>
        <v>7718276</v>
      </c>
      <c r="CK586" s="18">
        <f t="shared" si="303"/>
        <v>11577414</v>
      </c>
      <c r="CL586" s="18">
        <f t="shared" si="304"/>
        <v>3859138</v>
      </c>
      <c r="CM586" s="18">
        <f t="shared" si="305"/>
        <v>11577414</v>
      </c>
      <c r="CN586" s="18">
        <f t="shared" si="306"/>
        <v>104196726</v>
      </c>
      <c r="CP586" s="18">
        <f t="shared" si="307"/>
        <v>1342980024</v>
      </c>
      <c r="CQ586" s="18">
        <f t="shared" si="308"/>
        <v>2</v>
      </c>
      <c r="CR586" s="18">
        <f t="shared" si="309"/>
        <v>1342.98</v>
      </c>
      <c r="DH586" s="14">
        <v>581</v>
      </c>
      <c r="DI586" s="14">
        <f t="shared" si="310"/>
        <v>81392728</v>
      </c>
      <c r="DJ586" s="18">
        <f t="shared" si="311"/>
        <v>2</v>
      </c>
      <c r="DK586" s="18">
        <f t="shared" si="312"/>
        <v>81.39</v>
      </c>
    </row>
    <row r="587" spans="44:115" ht="16.5" x14ac:dyDescent="0.2">
      <c r="AR587" s="14">
        <v>582</v>
      </c>
      <c r="AS587" s="14">
        <f t="shared" si="291"/>
        <v>580</v>
      </c>
      <c r="AT587" s="18">
        <f t="shared" si="293"/>
        <v>2575000</v>
      </c>
      <c r="AU587" s="18">
        <f t="shared" si="292"/>
        <v>600</v>
      </c>
      <c r="AV587" s="18">
        <f t="shared" si="294"/>
        <v>2887500</v>
      </c>
      <c r="AW587" s="18">
        <f t="shared" si="295"/>
        <v>2606250</v>
      </c>
      <c r="AX587" s="18">
        <f t="shared" si="296"/>
        <v>11259000000</v>
      </c>
      <c r="CA587" s="14">
        <v>582</v>
      </c>
      <c r="CB587" s="14">
        <f>节奏规划!J576</f>
        <v>1.7241379310344827E-3</v>
      </c>
      <c r="CC587" s="23">
        <v>1</v>
      </c>
      <c r="CD587" s="18">
        <f>INDEX($AX$6:$AX$1005,MATCH(金币产出!CA587,$AR$6:$AR$1005,1))</f>
        <v>11259000000</v>
      </c>
      <c r="CE587" s="18">
        <f t="shared" si="297"/>
        <v>45036000000</v>
      </c>
      <c r="CF587" s="18">
        <f t="shared" si="298"/>
        <v>27176897</v>
      </c>
      <c r="CG587" s="18">
        <f t="shared" si="299"/>
        <v>15529655</v>
      </c>
      <c r="CH587" s="18">
        <f t="shared" si="300"/>
        <v>19412069</v>
      </c>
      <c r="CI587" s="18">
        <f t="shared" si="301"/>
        <v>7764828</v>
      </c>
      <c r="CJ587" s="18">
        <f t="shared" si="302"/>
        <v>7764828</v>
      </c>
      <c r="CK587" s="18">
        <f t="shared" si="303"/>
        <v>11647241</v>
      </c>
      <c r="CL587" s="18">
        <f t="shared" si="304"/>
        <v>3882414</v>
      </c>
      <c r="CM587" s="18">
        <f t="shared" si="305"/>
        <v>11647241</v>
      </c>
      <c r="CN587" s="18">
        <f t="shared" si="306"/>
        <v>104825173</v>
      </c>
      <c r="CP587" s="18">
        <f t="shared" si="307"/>
        <v>1351079956</v>
      </c>
      <c r="CQ587" s="18">
        <f t="shared" si="308"/>
        <v>2</v>
      </c>
      <c r="CR587" s="18">
        <f t="shared" si="309"/>
        <v>1351.08</v>
      </c>
      <c r="DH587" s="14">
        <v>582</v>
      </c>
      <c r="DI587" s="14">
        <f t="shared" si="310"/>
        <v>81883635</v>
      </c>
      <c r="DJ587" s="18">
        <f t="shared" si="311"/>
        <v>2</v>
      </c>
      <c r="DK587" s="18">
        <f t="shared" si="312"/>
        <v>81.88</v>
      </c>
    </row>
    <row r="588" spans="44:115" ht="16.5" x14ac:dyDescent="0.2">
      <c r="AR588" s="14">
        <v>583</v>
      </c>
      <c r="AS588" s="14">
        <f t="shared" si="291"/>
        <v>580</v>
      </c>
      <c r="AT588" s="18">
        <f t="shared" si="293"/>
        <v>2575000</v>
      </c>
      <c r="AU588" s="18">
        <f t="shared" si="292"/>
        <v>600</v>
      </c>
      <c r="AV588" s="18">
        <f t="shared" si="294"/>
        <v>2887500</v>
      </c>
      <c r="AW588" s="18">
        <f t="shared" si="295"/>
        <v>2621875</v>
      </c>
      <c r="AX588" s="18">
        <f t="shared" si="296"/>
        <v>11326500000</v>
      </c>
      <c r="CA588" s="14">
        <v>583</v>
      </c>
      <c r="CB588" s="14">
        <f>节奏规划!J577</f>
        <v>1.7241379310344827E-3</v>
      </c>
      <c r="CC588" s="23">
        <v>1</v>
      </c>
      <c r="CD588" s="18">
        <f>INDEX($AX$6:$AX$1005,MATCH(金币产出!CA588,$AR$6:$AR$1005,1))</f>
        <v>11326500000</v>
      </c>
      <c r="CE588" s="18">
        <f t="shared" si="297"/>
        <v>45306000000</v>
      </c>
      <c r="CF588" s="18">
        <f t="shared" si="298"/>
        <v>27339828</v>
      </c>
      <c r="CG588" s="18">
        <f t="shared" si="299"/>
        <v>15622759</v>
      </c>
      <c r="CH588" s="18">
        <f t="shared" si="300"/>
        <v>19528448</v>
      </c>
      <c r="CI588" s="18">
        <f t="shared" si="301"/>
        <v>7811379</v>
      </c>
      <c r="CJ588" s="18">
        <f t="shared" si="302"/>
        <v>7811379</v>
      </c>
      <c r="CK588" s="18">
        <f t="shared" si="303"/>
        <v>11717069</v>
      </c>
      <c r="CL588" s="18">
        <f t="shared" si="304"/>
        <v>3905690</v>
      </c>
      <c r="CM588" s="18">
        <f t="shared" si="305"/>
        <v>11717069</v>
      </c>
      <c r="CN588" s="18">
        <f t="shared" si="306"/>
        <v>105453621</v>
      </c>
      <c r="CP588" s="18">
        <f t="shared" si="307"/>
        <v>1359180004</v>
      </c>
      <c r="CQ588" s="18">
        <f t="shared" si="308"/>
        <v>2</v>
      </c>
      <c r="CR588" s="18">
        <f t="shared" si="309"/>
        <v>1359.18</v>
      </c>
      <c r="DH588" s="14">
        <v>583</v>
      </c>
      <c r="DI588" s="14">
        <f t="shared" si="310"/>
        <v>82374547</v>
      </c>
      <c r="DJ588" s="18">
        <f t="shared" si="311"/>
        <v>2</v>
      </c>
      <c r="DK588" s="18">
        <f t="shared" si="312"/>
        <v>82.37</v>
      </c>
    </row>
    <row r="589" spans="44:115" ht="16.5" x14ac:dyDescent="0.2">
      <c r="AR589" s="14">
        <v>584</v>
      </c>
      <c r="AS589" s="14">
        <f t="shared" si="291"/>
        <v>580</v>
      </c>
      <c r="AT589" s="18">
        <f t="shared" si="293"/>
        <v>2575000</v>
      </c>
      <c r="AU589" s="18">
        <f t="shared" si="292"/>
        <v>600</v>
      </c>
      <c r="AV589" s="18">
        <f t="shared" si="294"/>
        <v>2887500</v>
      </c>
      <c r="AW589" s="18">
        <f t="shared" si="295"/>
        <v>2637500</v>
      </c>
      <c r="AX589" s="18">
        <f t="shared" si="296"/>
        <v>11394000000</v>
      </c>
      <c r="CA589" s="14">
        <v>584</v>
      </c>
      <c r="CB589" s="14">
        <f>节奏规划!J578</f>
        <v>1.7241379310344827E-3</v>
      </c>
      <c r="CC589" s="23">
        <v>1</v>
      </c>
      <c r="CD589" s="18">
        <f>INDEX($AX$6:$AX$1005,MATCH(金币产出!CA589,$AR$6:$AR$1005,1))</f>
        <v>11394000000</v>
      </c>
      <c r="CE589" s="18">
        <f t="shared" si="297"/>
        <v>45576000000</v>
      </c>
      <c r="CF589" s="18">
        <f t="shared" si="298"/>
        <v>27502759</v>
      </c>
      <c r="CG589" s="18">
        <f t="shared" si="299"/>
        <v>15715862</v>
      </c>
      <c r="CH589" s="18">
        <f t="shared" si="300"/>
        <v>19644828</v>
      </c>
      <c r="CI589" s="18">
        <f t="shared" si="301"/>
        <v>7857931</v>
      </c>
      <c r="CJ589" s="18">
        <f t="shared" si="302"/>
        <v>7857931</v>
      </c>
      <c r="CK589" s="18">
        <f t="shared" si="303"/>
        <v>11786897</v>
      </c>
      <c r="CL589" s="18">
        <f t="shared" si="304"/>
        <v>3928966</v>
      </c>
      <c r="CM589" s="18">
        <f t="shared" si="305"/>
        <v>11786897</v>
      </c>
      <c r="CN589" s="18">
        <f t="shared" si="306"/>
        <v>106082071</v>
      </c>
      <c r="CP589" s="18">
        <f t="shared" si="307"/>
        <v>1367280052</v>
      </c>
      <c r="CQ589" s="18">
        <f t="shared" si="308"/>
        <v>2</v>
      </c>
      <c r="CR589" s="18">
        <f t="shared" si="309"/>
        <v>1367.28</v>
      </c>
      <c r="DH589" s="14">
        <v>584</v>
      </c>
      <c r="DI589" s="14">
        <f t="shared" si="310"/>
        <v>82865454</v>
      </c>
      <c r="DJ589" s="18">
        <f t="shared" si="311"/>
        <v>2</v>
      </c>
      <c r="DK589" s="18">
        <f t="shared" si="312"/>
        <v>82.87</v>
      </c>
    </row>
    <row r="590" spans="44:115" ht="16.5" x14ac:dyDescent="0.2">
      <c r="AR590" s="14">
        <v>585</v>
      </c>
      <c r="AS590" s="14">
        <f t="shared" si="291"/>
        <v>580</v>
      </c>
      <c r="AT590" s="18">
        <f t="shared" si="293"/>
        <v>2575000</v>
      </c>
      <c r="AU590" s="18">
        <f t="shared" si="292"/>
        <v>600</v>
      </c>
      <c r="AV590" s="18">
        <f t="shared" si="294"/>
        <v>2887500</v>
      </c>
      <c r="AW590" s="18">
        <f t="shared" si="295"/>
        <v>2653125</v>
      </c>
      <c r="AX590" s="18">
        <f t="shared" si="296"/>
        <v>11461500000</v>
      </c>
      <c r="CA590" s="14">
        <v>585</v>
      </c>
      <c r="CB590" s="14">
        <f>节奏规划!J579</f>
        <v>1.7241379310344827E-3</v>
      </c>
      <c r="CC590" s="23">
        <v>1</v>
      </c>
      <c r="CD590" s="18">
        <f>INDEX($AX$6:$AX$1005,MATCH(金币产出!CA590,$AR$6:$AR$1005,1))</f>
        <v>11461500000</v>
      </c>
      <c r="CE590" s="18">
        <f t="shared" si="297"/>
        <v>45846000000</v>
      </c>
      <c r="CF590" s="18">
        <f t="shared" si="298"/>
        <v>27665690</v>
      </c>
      <c r="CG590" s="18">
        <f t="shared" si="299"/>
        <v>15808966</v>
      </c>
      <c r="CH590" s="18">
        <f t="shared" si="300"/>
        <v>19761207</v>
      </c>
      <c r="CI590" s="18">
        <f t="shared" si="301"/>
        <v>7904483</v>
      </c>
      <c r="CJ590" s="18">
        <f t="shared" si="302"/>
        <v>7904483</v>
      </c>
      <c r="CK590" s="18">
        <f t="shared" si="303"/>
        <v>11856724</v>
      </c>
      <c r="CL590" s="18">
        <f t="shared" si="304"/>
        <v>3952241</v>
      </c>
      <c r="CM590" s="18">
        <f t="shared" si="305"/>
        <v>11856724</v>
      </c>
      <c r="CN590" s="18">
        <f t="shared" si="306"/>
        <v>106710518</v>
      </c>
      <c r="CP590" s="18">
        <f t="shared" si="307"/>
        <v>1375379984</v>
      </c>
      <c r="CQ590" s="18">
        <f t="shared" si="308"/>
        <v>2</v>
      </c>
      <c r="CR590" s="18">
        <f t="shared" si="309"/>
        <v>1375.38</v>
      </c>
      <c r="DH590" s="14">
        <v>585</v>
      </c>
      <c r="DI590" s="14">
        <f t="shared" si="310"/>
        <v>83356366</v>
      </c>
      <c r="DJ590" s="18">
        <f t="shared" si="311"/>
        <v>2</v>
      </c>
      <c r="DK590" s="18">
        <f t="shared" si="312"/>
        <v>83.36</v>
      </c>
    </row>
    <row r="591" spans="44:115" ht="16.5" x14ac:dyDescent="0.2">
      <c r="AR591" s="14">
        <v>586</v>
      </c>
      <c r="AS591" s="14">
        <f t="shared" si="291"/>
        <v>580</v>
      </c>
      <c r="AT591" s="18">
        <f t="shared" si="293"/>
        <v>2575000</v>
      </c>
      <c r="AU591" s="18">
        <f t="shared" si="292"/>
        <v>600</v>
      </c>
      <c r="AV591" s="18">
        <f t="shared" si="294"/>
        <v>2887500</v>
      </c>
      <c r="AW591" s="18">
        <f t="shared" si="295"/>
        <v>2668750</v>
      </c>
      <c r="AX591" s="18">
        <f t="shared" si="296"/>
        <v>11529000000</v>
      </c>
      <c r="CA591" s="14">
        <v>586</v>
      </c>
      <c r="CB591" s="14">
        <f>节奏规划!J580</f>
        <v>1.7241379310344827E-3</v>
      </c>
      <c r="CC591" s="23">
        <v>1</v>
      </c>
      <c r="CD591" s="18">
        <f>INDEX($AX$6:$AX$1005,MATCH(金币产出!CA591,$AR$6:$AR$1005,1))</f>
        <v>11529000000</v>
      </c>
      <c r="CE591" s="18">
        <f t="shared" si="297"/>
        <v>46116000000</v>
      </c>
      <c r="CF591" s="18">
        <f t="shared" si="298"/>
        <v>27828621</v>
      </c>
      <c r="CG591" s="18">
        <f t="shared" si="299"/>
        <v>15902069</v>
      </c>
      <c r="CH591" s="18">
        <f t="shared" si="300"/>
        <v>19877586</v>
      </c>
      <c r="CI591" s="18">
        <f t="shared" si="301"/>
        <v>7951034</v>
      </c>
      <c r="CJ591" s="18">
        <f t="shared" si="302"/>
        <v>7951034</v>
      </c>
      <c r="CK591" s="18">
        <f t="shared" si="303"/>
        <v>11926552</v>
      </c>
      <c r="CL591" s="18">
        <f t="shared" si="304"/>
        <v>3975517</v>
      </c>
      <c r="CM591" s="18">
        <f t="shared" si="305"/>
        <v>11926552</v>
      </c>
      <c r="CN591" s="18">
        <f t="shared" si="306"/>
        <v>107338965</v>
      </c>
      <c r="CP591" s="18">
        <f t="shared" si="307"/>
        <v>1383480032</v>
      </c>
      <c r="CQ591" s="18">
        <f t="shared" si="308"/>
        <v>2</v>
      </c>
      <c r="CR591" s="18">
        <f t="shared" si="309"/>
        <v>1383.48</v>
      </c>
      <c r="DH591" s="14">
        <v>586</v>
      </c>
      <c r="DI591" s="14">
        <f t="shared" si="310"/>
        <v>83847272</v>
      </c>
      <c r="DJ591" s="18">
        <f t="shared" si="311"/>
        <v>2</v>
      </c>
      <c r="DK591" s="18">
        <f t="shared" si="312"/>
        <v>83.85</v>
      </c>
    </row>
    <row r="592" spans="44:115" ht="16.5" x14ac:dyDescent="0.2">
      <c r="AR592" s="14">
        <v>587</v>
      </c>
      <c r="AS592" s="14">
        <f t="shared" si="291"/>
        <v>580</v>
      </c>
      <c r="AT592" s="18">
        <f t="shared" si="293"/>
        <v>2575000</v>
      </c>
      <c r="AU592" s="18">
        <f t="shared" si="292"/>
        <v>600</v>
      </c>
      <c r="AV592" s="18">
        <f t="shared" si="294"/>
        <v>2887500</v>
      </c>
      <c r="AW592" s="18">
        <f t="shared" si="295"/>
        <v>2684375</v>
      </c>
      <c r="AX592" s="18">
        <f t="shared" si="296"/>
        <v>11596500000</v>
      </c>
      <c r="CA592" s="14">
        <v>587</v>
      </c>
      <c r="CB592" s="14">
        <f>节奏规划!J581</f>
        <v>1.7241379310344827E-3</v>
      </c>
      <c r="CC592" s="23">
        <v>1</v>
      </c>
      <c r="CD592" s="18">
        <f>INDEX($AX$6:$AX$1005,MATCH(金币产出!CA592,$AR$6:$AR$1005,1))</f>
        <v>11596500000</v>
      </c>
      <c r="CE592" s="18">
        <f t="shared" si="297"/>
        <v>46386000000</v>
      </c>
      <c r="CF592" s="18">
        <f t="shared" si="298"/>
        <v>27991552</v>
      </c>
      <c r="CG592" s="18">
        <f t="shared" si="299"/>
        <v>15995172</v>
      </c>
      <c r="CH592" s="18">
        <f t="shared" si="300"/>
        <v>19993966</v>
      </c>
      <c r="CI592" s="18">
        <f t="shared" si="301"/>
        <v>7997586</v>
      </c>
      <c r="CJ592" s="18">
        <f t="shared" si="302"/>
        <v>7997586</v>
      </c>
      <c r="CK592" s="18">
        <f t="shared" si="303"/>
        <v>11996379</v>
      </c>
      <c r="CL592" s="18">
        <f t="shared" si="304"/>
        <v>3998793</v>
      </c>
      <c r="CM592" s="18">
        <f t="shared" si="305"/>
        <v>11996379</v>
      </c>
      <c r="CN592" s="18">
        <f t="shared" si="306"/>
        <v>107967413</v>
      </c>
      <c r="CP592" s="18">
        <f t="shared" si="307"/>
        <v>1391579964</v>
      </c>
      <c r="CQ592" s="18">
        <f t="shared" si="308"/>
        <v>2</v>
      </c>
      <c r="CR592" s="18">
        <f t="shared" si="309"/>
        <v>1391.58</v>
      </c>
      <c r="DH592" s="14">
        <v>587</v>
      </c>
      <c r="DI592" s="14">
        <f t="shared" si="310"/>
        <v>84338179</v>
      </c>
      <c r="DJ592" s="18">
        <f t="shared" si="311"/>
        <v>2</v>
      </c>
      <c r="DK592" s="18">
        <f t="shared" si="312"/>
        <v>84.34</v>
      </c>
    </row>
    <row r="593" spans="44:115" ht="16.5" x14ac:dyDescent="0.2">
      <c r="AR593" s="14">
        <v>588</v>
      </c>
      <c r="AS593" s="14">
        <f t="shared" si="291"/>
        <v>580</v>
      </c>
      <c r="AT593" s="18">
        <f t="shared" si="293"/>
        <v>2575000</v>
      </c>
      <c r="AU593" s="18">
        <f t="shared" si="292"/>
        <v>600</v>
      </c>
      <c r="AV593" s="18">
        <f t="shared" si="294"/>
        <v>2887500</v>
      </c>
      <c r="AW593" s="18">
        <f t="shared" si="295"/>
        <v>2700000</v>
      </c>
      <c r="AX593" s="18">
        <f t="shared" si="296"/>
        <v>11664000000</v>
      </c>
      <c r="CA593" s="14">
        <v>588</v>
      </c>
      <c r="CB593" s="14">
        <f>节奏规划!J582</f>
        <v>1.7241379310344827E-3</v>
      </c>
      <c r="CC593" s="23">
        <v>1</v>
      </c>
      <c r="CD593" s="18">
        <f>INDEX($AX$6:$AX$1005,MATCH(金币产出!CA593,$AR$6:$AR$1005,1))</f>
        <v>11664000000</v>
      </c>
      <c r="CE593" s="18">
        <f t="shared" si="297"/>
        <v>46656000000</v>
      </c>
      <c r="CF593" s="18">
        <f t="shared" si="298"/>
        <v>28154483</v>
      </c>
      <c r="CG593" s="18">
        <f t="shared" si="299"/>
        <v>16088276</v>
      </c>
      <c r="CH593" s="18">
        <f t="shared" si="300"/>
        <v>20110345</v>
      </c>
      <c r="CI593" s="18">
        <f t="shared" si="301"/>
        <v>8044138</v>
      </c>
      <c r="CJ593" s="18">
        <f t="shared" si="302"/>
        <v>8044138</v>
      </c>
      <c r="CK593" s="18">
        <f t="shared" si="303"/>
        <v>12066207</v>
      </c>
      <c r="CL593" s="18">
        <f t="shared" si="304"/>
        <v>4022069</v>
      </c>
      <c r="CM593" s="18">
        <f t="shared" si="305"/>
        <v>12066207</v>
      </c>
      <c r="CN593" s="18">
        <f t="shared" si="306"/>
        <v>108595863</v>
      </c>
      <c r="CP593" s="18">
        <f t="shared" si="307"/>
        <v>1399680012</v>
      </c>
      <c r="CQ593" s="18">
        <f t="shared" si="308"/>
        <v>2</v>
      </c>
      <c r="CR593" s="18">
        <f t="shared" si="309"/>
        <v>1399.68</v>
      </c>
      <c r="DH593" s="14">
        <v>588</v>
      </c>
      <c r="DI593" s="14">
        <f t="shared" si="310"/>
        <v>84829091</v>
      </c>
      <c r="DJ593" s="18">
        <f t="shared" si="311"/>
        <v>2</v>
      </c>
      <c r="DK593" s="18">
        <f t="shared" si="312"/>
        <v>84.83</v>
      </c>
    </row>
    <row r="594" spans="44:115" ht="16.5" x14ac:dyDescent="0.2">
      <c r="AR594" s="14">
        <v>589</v>
      </c>
      <c r="AS594" s="14">
        <f t="shared" si="291"/>
        <v>580</v>
      </c>
      <c r="AT594" s="18">
        <f t="shared" si="293"/>
        <v>2575000</v>
      </c>
      <c r="AU594" s="18">
        <f t="shared" si="292"/>
        <v>600</v>
      </c>
      <c r="AV594" s="18">
        <f t="shared" si="294"/>
        <v>2887500</v>
      </c>
      <c r="AW594" s="18">
        <f t="shared" si="295"/>
        <v>2715625</v>
      </c>
      <c r="AX594" s="18">
        <f t="shared" si="296"/>
        <v>11731500000</v>
      </c>
      <c r="CA594" s="14">
        <v>589</v>
      </c>
      <c r="CB594" s="14">
        <f>节奏规划!J583</f>
        <v>1.7241379310344827E-3</v>
      </c>
      <c r="CC594" s="23">
        <v>1</v>
      </c>
      <c r="CD594" s="18">
        <f>INDEX($AX$6:$AX$1005,MATCH(金币产出!CA594,$AR$6:$AR$1005,1))</f>
        <v>11731500000</v>
      </c>
      <c r="CE594" s="18">
        <f t="shared" si="297"/>
        <v>46926000000</v>
      </c>
      <c r="CF594" s="18">
        <f t="shared" si="298"/>
        <v>28317414</v>
      </c>
      <c r="CG594" s="18">
        <f t="shared" si="299"/>
        <v>16181379</v>
      </c>
      <c r="CH594" s="18">
        <f t="shared" si="300"/>
        <v>20226724</v>
      </c>
      <c r="CI594" s="18">
        <f t="shared" si="301"/>
        <v>8090690</v>
      </c>
      <c r="CJ594" s="18">
        <f t="shared" si="302"/>
        <v>8090690</v>
      </c>
      <c r="CK594" s="18">
        <f t="shared" si="303"/>
        <v>12136034</v>
      </c>
      <c r="CL594" s="18">
        <f t="shared" si="304"/>
        <v>4045345</v>
      </c>
      <c r="CM594" s="18">
        <f t="shared" si="305"/>
        <v>12136034</v>
      </c>
      <c r="CN594" s="18">
        <f t="shared" si="306"/>
        <v>109224310</v>
      </c>
      <c r="CP594" s="18">
        <f t="shared" si="307"/>
        <v>1407779944</v>
      </c>
      <c r="CQ594" s="18">
        <f t="shared" si="308"/>
        <v>2</v>
      </c>
      <c r="CR594" s="18">
        <f t="shared" si="309"/>
        <v>1407.78</v>
      </c>
      <c r="DH594" s="14">
        <v>589</v>
      </c>
      <c r="DI594" s="14">
        <f t="shared" si="310"/>
        <v>85319998</v>
      </c>
      <c r="DJ594" s="18">
        <f t="shared" si="311"/>
        <v>2</v>
      </c>
      <c r="DK594" s="18">
        <f t="shared" si="312"/>
        <v>85.32</v>
      </c>
    </row>
    <row r="595" spans="44:115" ht="16.5" x14ac:dyDescent="0.2">
      <c r="AR595" s="14">
        <v>590</v>
      </c>
      <c r="AS595" s="14">
        <f t="shared" si="291"/>
        <v>580</v>
      </c>
      <c r="AT595" s="18">
        <f t="shared" si="293"/>
        <v>2575000</v>
      </c>
      <c r="AU595" s="18">
        <f t="shared" si="292"/>
        <v>600</v>
      </c>
      <c r="AV595" s="18">
        <f t="shared" si="294"/>
        <v>2887500</v>
      </c>
      <c r="AW595" s="18">
        <f t="shared" si="295"/>
        <v>2731250</v>
      </c>
      <c r="AX595" s="18">
        <f t="shared" si="296"/>
        <v>11799000000</v>
      </c>
      <c r="CA595" s="14">
        <v>590</v>
      </c>
      <c r="CB595" s="14">
        <f>节奏规划!J584</f>
        <v>1.639344262295082E-3</v>
      </c>
      <c r="CC595" s="23">
        <v>1</v>
      </c>
      <c r="CD595" s="18">
        <f>INDEX($AX$6:$AX$1005,MATCH(金币产出!CA595,$AR$6:$AR$1005,1))</f>
        <v>11799000000</v>
      </c>
      <c r="CE595" s="18">
        <f t="shared" si="297"/>
        <v>47196000000</v>
      </c>
      <c r="CF595" s="18">
        <f t="shared" si="298"/>
        <v>27079672</v>
      </c>
      <c r="CG595" s="18">
        <f t="shared" si="299"/>
        <v>15474098</v>
      </c>
      <c r="CH595" s="18">
        <f t="shared" si="300"/>
        <v>19342623</v>
      </c>
      <c r="CI595" s="18">
        <f t="shared" si="301"/>
        <v>7737049</v>
      </c>
      <c r="CJ595" s="18">
        <f t="shared" si="302"/>
        <v>7737049</v>
      </c>
      <c r="CK595" s="18">
        <f t="shared" si="303"/>
        <v>11605574</v>
      </c>
      <c r="CL595" s="18">
        <f t="shared" si="304"/>
        <v>3868525</v>
      </c>
      <c r="CM595" s="18">
        <f t="shared" si="305"/>
        <v>11605574</v>
      </c>
      <c r="CN595" s="18">
        <f t="shared" si="306"/>
        <v>104450164</v>
      </c>
      <c r="CP595" s="18">
        <f t="shared" si="307"/>
        <v>1415880028</v>
      </c>
      <c r="CQ595" s="18">
        <f t="shared" si="308"/>
        <v>2</v>
      </c>
      <c r="CR595" s="18">
        <f t="shared" si="309"/>
        <v>1415.88</v>
      </c>
      <c r="DH595" s="14">
        <v>590</v>
      </c>
      <c r="DI595" s="14">
        <f t="shared" si="310"/>
        <v>85810907</v>
      </c>
      <c r="DJ595" s="18">
        <f t="shared" si="311"/>
        <v>2</v>
      </c>
      <c r="DK595" s="18">
        <f t="shared" si="312"/>
        <v>85.81</v>
      </c>
    </row>
    <row r="596" spans="44:115" ht="16.5" x14ac:dyDescent="0.2">
      <c r="AR596" s="14">
        <v>591</v>
      </c>
      <c r="AS596" s="14">
        <f t="shared" si="291"/>
        <v>580</v>
      </c>
      <c r="AT596" s="18">
        <f t="shared" si="293"/>
        <v>2575000</v>
      </c>
      <c r="AU596" s="18">
        <f t="shared" si="292"/>
        <v>600</v>
      </c>
      <c r="AV596" s="18">
        <f t="shared" si="294"/>
        <v>2887500</v>
      </c>
      <c r="AW596" s="18">
        <f t="shared" si="295"/>
        <v>2746875</v>
      </c>
      <c r="AX596" s="18">
        <f t="shared" si="296"/>
        <v>11866500000</v>
      </c>
      <c r="CA596" s="14">
        <v>591</v>
      </c>
      <c r="CB596" s="14">
        <f>节奏规划!J585</f>
        <v>1.639344262295082E-3</v>
      </c>
      <c r="CC596" s="23">
        <v>1</v>
      </c>
      <c r="CD596" s="18">
        <f>INDEX($AX$6:$AX$1005,MATCH(金币产出!CA596,$AR$6:$AR$1005,1))</f>
        <v>11866500000</v>
      </c>
      <c r="CE596" s="18">
        <f t="shared" si="297"/>
        <v>47466000000</v>
      </c>
      <c r="CF596" s="18">
        <f t="shared" si="298"/>
        <v>27234590</v>
      </c>
      <c r="CG596" s="18">
        <f t="shared" si="299"/>
        <v>15562623</v>
      </c>
      <c r="CH596" s="18">
        <f t="shared" si="300"/>
        <v>19453279</v>
      </c>
      <c r="CI596" s="18">
        <f t="shared" si="301"/>
        <v>7781311</v>
      </c>
      <c r="CJ596" s="18">
        <f t="shared" si="302"/>
        <v>7781311</v>
      </c>
      <c r="CK596" s="18">
        <f t="shared" si="303"/>
        <v>11671967</v>
      </c>
      <c r="CL596" s="18">
        <f t="shared" si="304"/>
        <v>3890656</v>
      </c>
      <c r="CM596" s="18">
        <f t="shared" si="305"/>
        <v>11671967</v>
      </c>
      <c r="CN596" s="18">
        <f t="shared" si="306"/>
        <v>105047704</v>
      </c>
      <c r="CP596" s="18">
        <f t="shared" si="307"/>
        <v>1423979974</v>
      </c>
      <c r="CQ596" s="18">
        <f t="shared" si="308"/>
        <v>2</v>
      </c>
      <c r="CR596" s="18">
        <f t="shared" si="309"/>
        <v>1423.98</v>
      </c>
      <c r="DH596" s="14">
        <v>591</v>
      </c>
      <c r="DI596" s="14">
        <f t="shared" si="310"/>
        <v>86301818</v>
      </c>
      <c r="DJ596" s="18">
        <f t="shared" si="311"/>
        <v>2</v>
      </c>
      <c r="DK596" s="18">
        <f t="shared" si="312"/>
        <v>86.3</v>
      </c>
    </row>
    <row r="597" spans="44:115" ht="16.5" x14ac:dyDescent="0.2">
      <c r="AR597" s="14">
        <v>592</v>
      </c>
      <c r="AS597" s="14">
        <f t="shared" si="291"/>
        <v>580</v>
      </c>
      <c r="AT597" s="18">
        <f t="shared" si="293"/>
        <v>2575000</v>
      </c>
      <c r="AU597" s="18">
        <f t="shared" si="292"/>
        <v>600</v>
      </c>
      <c r="AV597" s="18">
        <f t="shared" si="294"/>
        <v>2887500</v>
      </c>
      <c r="AW597" s="18">
        <f t="shared" si="295"/>
        <v>2762500</v>
      </c>
      <c r="AX597" s="18">
        <f t="shared" si="296"/>
        <v>11934000000</v>
      </c>
      <c r="CA597" s="14">
        <v>592</v>
      </c>
      <c r="CB597" s="14">
        <f>节奏规划!J586</f>
        <v>1.639344262295082E-3</v>
      </c>
      <c r="CC597" s="23">
        <v>1</v>
      </c>
      <c r="CD597" s="18">
        <f>INDEX($AX$6:$AX$1005,MATCH(金币产出!CA597,$AR$6:$AR$1005,1))</f>
        <v>11934000000</v>
      </c>
      <c r="CE597" s="18">
        <f t="shared" si="297"/>
        <v>47736000000</v>
      </c>
      <c r="CF597" s="18">
        <f t="shared" si="298"/>
        <v>27389508</v>
      </c>
      <c r="CG597" s="18">
        <f t="shared" si="299"/>
        <v>15651148</v>
      </c>
      <c r="CH597" s="18">
        <f t="shared" si="300"/>
        <v>19563934</v>
      </c>
      <c r="CI597" s="18">
        <f t="shared" si="301"/>
        <v>7825574</v>
      </c>
      <c r="CJ597" s="18">
        <f t="shared" si="302"/>
        <v>7825574</v>
      </c>
      <c r="CK597" s="18">
        <f t="shared" si="303"/>
        <v>11738361</v>
      </c>
      <c r="CL597" s="18">
        <f t="shared" si="304"/>
        <v>3912787</v>
      </c>
      <c r="CM597" s="18">
        <f t="shared" si="305"/>
        <v>11738361</v>
      </c>
      <c r="CN597" s="18">
        <f t="shared" si="306"/>
        <v>105645247</v>
      </c>
      <c r="CP597" s="18">
        <f t="shared" si="307"/>
        <v>1432080042</v>
      </c>
      <c r="CQ597" s="18">
        <f t="shared" si="308"/>
        <v>2</v>
      </c>
      <c r="CR597" s="18">
        <f t="shared" si="309"/>
        <v>1432.08</v>
      </c>
      <c r="DH597" s="14">
        <v>592</v>
      </c>
      <c r="DI597" s="14">
        <f t="shared" si="310"/>
        <v>86792729</v>
      </c>
      <c r="DJ597" s="18">
        <f t="shared" si="311"/>
        <v>2</v>
      </c>
      <c r="DK597" s="18">
        <f t="shared" si="312"/>
        <v>86.79</v>
      </c>
    </row>
    <row r="598" spans="44:115" ht="16.5" x14ac:dyDescent="0.2">
      <c r="AR598" s="14">
        <v>593</v>
      </c>
      <c r="AS598" s="14">
        <f t="shared" si="291"/>
        <v>580</v>
      </c>
      <c r="AT598" s="18">
        <f t="shared" si="293"/>
        <v>2575000</v>
      </c>
      <c r="AU598" s="18">
        <f t="shared" si="292"/>
        <v>600</v>
      </c>
      <c r="AV598" s="18">
        <f t="shared" si="294"/>
        <v>2887500</v>
      </c>
      <c r="AW598" s="18">
        <f t="shared" si="295"/>
        <v>2778125</v>
      </c>
      <c r="AX598" s="18">
        <f t="shared" si="296"/>
        <v>12001500000</v>
      </c>
      <c r="CA598" s="14">
        <v>593</v>
      </c>
      <c r="CB598" s="14">
        <f>节奏规划!J587</f>
        <v>1.639344262295082E-3</v>
      </c>
      <c r="CC598" s="23">
        <v>1</v>
      </c>
      <c r="CD598" s="18">
        <f>INDEX($AX$6:$AX$1005,MATCH(金币产出!CA598,$AR$6:$AR$1005,1))</f>
        <v>12001500000</v>
      </c>
      <c r="CE598" s="18">
        <f t="shared" si="297"/>
        <v>48006000000</v>
      </c>
      <c r="CF598" s="18">
        <f t="shared" si="298"/>
        <v>27544426</v>
      </c>
      <c r="CG598" s="18">
        <f t="shared" si="299"/>
        <v>15739672</v>
      </c>
      <c r="CH598" s="18">
        <f t="shared" si="300"/>
        <v>19674590</v>
      </c>
      <c r="CI598" s="18">
        <f t="shared" si="301"/>
        <v>7869836</v>
      </c>
      <c r="CJ598" s="18">
        <f t="shared" si="302"/>
        <v>7869836</v>
      </c>
      <c r="CK598" s="18">
        <f t="shared" si="303"/>
        <v>11804754</v>
      </c>
      <c r="CL598" s="18">
        <f t="shared" si="304"/>
        <v>3934918</v>
      </c>
      <c r="CM598" s="18">
        <f t="shared" si="305"/>
        <v>11804754</v>
      </c>
      <c r="CN598" s="18">
        <f t="shared" si="306"/>
        <v>106242786</v>
      </c>
      <c r="CP598" s="18">
        <f t="shared" si="307"/>
        <v>1440179988</v>
      </c>
      <c r="CQ598" s="18">
        <f t="shared" si="308"/>
        <v>2</v>
      </c>
      <c r="CR598" s="18">
        <f t="shared" si="309"/>
        <v>1440.18</v>
      </c>
      <c r="DH598" s="14">
        <v>593</v>
      </c>
      <c r="DI598" s="14">
        <f t="shared" si="310"/>
        <v>87283635</v>
      </c>
      <c r="DJ598" s="18">
        <f t="shared" si="311"/>
        <v>2</v>
      </c>
      <c r="DK598" s="18">
        <f t="shared" si="312"/>
        <v>87.28</v>
      </c>
    </row>
    <row r="599" spans="44:115" ht="16.5" x14ac:dyDescent="0.2">
      <c r="AR599" s="14">
        <v>594</v>
      </c>
      <c r="AS599" s="14">
        <f t="shared" si="291"/>
        <v>580</v>
      </c>
      <c r="AT599" s="18">
        <f t="shared" si="293"/>
        <v>2575000</v>
      </c>
      <c r="AU599" s="18">
        <f t="shared" si="292"/>
        <v>600</v>
      </c>
      <c r="AV599" s="18">
        <f t="shared" si="294"/>
        <v>2887500</v>
      </c>
      <c r="AW599" s="18">
        <f t="shared" si="295"/>
        <v>2793750</v>
      </c>
      <c r="AX599" s="18">
        <f t="shared" si="296"/>
        <v>12069000000</v>
      </c>
      <c r="CA599" s="14">
        <v>594</v>
      </c>
      <c r="CB599" s="14">
        <f>节奏规划!J588</f>
        <v>1.639344262295082E-3</v>
      </c>
      <c r="CC599" s="23">
        <v>1</v>
      </c>
      <c r="CD599" s="18">
        <f>INDEX($AX$6:$AX$1005,MATCH(金币产出!CA599,$AR$6:$AR$1005,1))</f>
        <v>12069000000</v>
      </c>
      <c r="CE599" s="18">
        <f t="shared" si="297"/>
        <v>48276000000</v>
      </c>
      <c r="CF599" s="18">
        <f t="shared" si="298"/>
        <v>27699344</v>
      </c>
      <c r="CG599" s="18">
        <f t="shared" si="299"/>
        <v>15828197</v>
      </c>
      <c r="CH599" s="18">
        <f t="shared" si="300"/>
        <v>19785246</v>
      </c>
      <c r="CI599" s="18">
        <f t="shared" si="301"/>
        <v>7914098</v>
      </c>
      <c r="CJ599" s="18">
        <f t="shared" si="302"/>
        <v>7914098</v>
      </c>
      <c r="CK599" s="18">
        <f t="shared" si="303"/>
        <v>11871148</v>
      </c>
      <c r="CL599" s="18">
        <f t="shared" si="304"/>
        <v>3957049</v>
      </c>
      <c r="CM599" s="18">
        <f t="shared" si="305"/>
        <v>11871148</v>
      </c>
      <c r="CN599" s="18">
        <f t="shared" si="306"/>
        <v>106840328</v>
      </c>
      <c r="CP599" s="18">
        <f t="shared" si="307"/>
        <v>1448280056</v>
      </c>
      <c r="CQ599" s="18">
        <f t="shared" si="308"/>
        <v>2</v>
      </c>
      <c r="CR599" s="18">
        <f t="shared" si="309"/>
        <v>1448.28</v>
      </c>
      <c r="DH599" s="14">
        <v>594</v>
      </c>
      <c r="DI599" s="14">
        <f t="shared" si="310"/>
        <v>87774547</v>
      </c>
      <c r="DJ599" s="18">
        <f t="shared" si="311"/>
        <v>2</v>
      </c>
      <c r="DK599" s="18">
        <f t="shared" si="312"/>
        <v>87.77</v>
      </c>
    </row>
    <row r="600" spans="44:115" ht="16.5" x14ac:dyDescent="0.2">
      <c r="AR600" s="14">
        <v>595</v>
      </c>
      <c r="AS600" s="14">
        <f t="shared" si="291"/>
        <v>580</v>
      </c>
      <c r="AT600" s="18">
        <f t="shared" si="293"/>
        <v>2575000</v>
      </c>
      <c r="AU600" s="18">
        <f t="shared" si="292"/>
        <v>600</v>
      </c>
      <c r="AV600" s="18">
        <f t="shared" si="294"/>
        <v>2887500</v>
      </c>
      <c r="AW600" s="18">
        <f t="shared" si="295"/>
        <v>2809375</v>
      </c>
      <c r="AX600" s="18">
        <f t="shared" si="296"/>
        <v>12136500000</v>
      </c>
      <c r="CA600" s="14">
        <v>595</v>
      </c>
      <c r="CB600" s="14">
        <f>节奏规划!J589</f>
        <v>1.639344262295082E-3</v>
      </c>
      <c r="CC600" s="23">
        <v>1</v>
      </c>
      <c r="CD600" s="18">
        <f>INDEX($AX$6:$AX$1005,MATCH(金币产出!CA600,$AR$6:$AR$1005,1))</f>
        <v>12136500000</v>
      </c>
      <c r="CE600" s="18">
        <f t="shared" si="297"/>
        <v>48546000000</v>
      </c>
      <c r="CF600" s="18">
        <f t="shared" si="298"/>
        <v>27854262</v>
      </c>
      <c r="CG600" s="18">
        <f t="shared" si="299"/>
        <v>15916721</v>
      </c>
      <c r="CH600" s="18">
        <f t="shared" si="300"/>
        <v>19895902</v>
      </c>
      <c r="CI600" s="18">
        <f t="shared" si="301"/>
        <v>7958361</v>
      </c>
      <c r="CJ600" s="18">
        <f t="shared" si="302"/>
        <v>7958361</v>
      </c>
      <c r="CK600" s="18">
        <f t="shared" si="303"/>
        <v>11937541</v>
      </c>
      <c r="CL600" s="18">
        <f t="shared" si="304"/>
        <v>3979180</v>
      </c>
      <c r="CM600" s="18">
        <f t="shared" si="305"/>
        <v>11937541</v>
      </c>
      <c r="CN600" s="18">
        <f t="shared" si="306"/>
        <v>107437869</v>
      </c>
      <c r="CP600" s="18">
        <f t="shared" si="307"/>
        <v>1456380002</v>
      </c>
      <c r="CQ600" s="18">
        <f t="shared" si="308"/>
        <v>2</v>
      </c>
      <c r="CR600" s="18">
        <f t="shared" si="309"/>
        <v>1456.38</v>
      </c>
      <c r="DH600" s="14">
        <v>595</v>
      </c>
      <c r="DI600" s="14">
        <f t="shared" si="310"/>
        <v>88265452</v>
      </c>
      <c r="DJ600" s="18">
        <f t="shared" si="311"/>
        <v>2</v>
      </c>
      <c r="DK600" s="18">
        <f t="shared" si="312"/>
        <v>88.27</v>
      </c>
    </row>
    <row r="601" spans="44:115" ht="16.5" x14ac:dyDescent="0.2">
      <c r="AR601" s="14">
        <v>596</v>
      </c>
      <c r="AS601" s="14">
        <f t="shared" si="291"/>
        <v>580</v>
      </c>
      <c r="AT601" s="18">
        <f t="shared" si="293"/>
        <v>2575000</v>
      </c>
      <c r="AU601" s="18">
        <f t="shared" si="292"/>
        <v>600</v>
      </c>
      <c r="AV601" s="18">
        <f t="shared" si="294"/>
        <v>2887500</v>
      </c>
      <c r="AW601" s="18">
        <f t="shared" si="295"/>
        <v>2825000</v>
      </c>
      <c r="AX601" s="18">
        <f t="shared" si="296"/>
        <v>12204000000</v>
      </c>
      <c r="CA601" s="14">
        <v>596</v>
      </c>
      <c r="CB601" s="14">
        <f>节奏规划!J590</f>
        <v>1.639344262295082E-3</v>
      </c>
      <c r="CC601" s="23">
        <v>1</v>
      </c>
      <c r="CD601" s="18">
        <f>INDEX($AX$6:$AX$1005,MATCH(金币产出!CA601,$AR$6:$AR$1005,1))</f>
        <v>12204000000</v>
      </c>
      <c r="CE601" s="18">
        <f t="shared" si="297"/>
        <v>48816000000</v>
      </c>
      <c r="CF601" s="18">
        <f t="shared" si="298"/>
        <v>28009180</v>
      </c>
      <c r="CG601" s="18">
        <f t="shared" si="299"/>
        <v>16005246</v>
      </c>
      <c r="CH601" s="18">
        <f t="shared" si="300"/>
        <v>20006557</v>
      </c>
      <c r="CI601" s="18">
        <f t="shared" si="301"/>
        <v>8002623</v>
      </c>
      <c r="CJ601" s="18">
        <f t="shared" si="302"/>
        <v>8002623</v>
      </c>
      <c r="CK601" s="18">
        <f t="shared" si="303"/>
        <v>12003934</v>
      </c>
      <c r="CL601" s="18">
        <f t="shared" si="304"/>
        <v>4001311</v>
      </c>
      <c r="CM601" s="18">
        <f t="shared" si="305"/>
        <v>12003934</v>
      </c>
      <c r="CN601" s="18">
        <f t="shared" si="306"/>
        <v>108035408</v>
      </c>
      <c r="CP601" s="18">
        <f t="shared" si="307"/>
        <v>1464479948</v>
      </c>
      <c r="CQ601" s="18">
        <f t="shared" si="308"/>
        <v>2</v>
      </c>
      <c r="CR601" s="18">
        <f t="shared" si="309"/>
        <v>1464.48</v>
      </c>
      <c r="DH601" s="14">
        <v>596</v>
      </c>
      <c r="DI601" s="14">
        <f t="shared" si="310"/>
        <v>88756364</v>
      </c>
      <c r="DJ601" s="18">
        <f t="shared" si="311"/>
        <v>2</v>
      </c>
      <c r="DK601" s="18">
        <f t="shared" si="312"/>
        <v>88.76</v>
      </c>
    </row>
    <row r="602" spans="44:115" ht="16.5" x14ac:dyDescent="0.2">
      <c r="AR602" s="14">
        <v>597</v>
      </c>
      <c r="AS602" s="14">
        <f t="shared" si="291"/>
        <v>580</v>
      </c>
      <c r="AT602" s="18">
        <f t="shared" si="293"/>
        <v>2575000</v>
      </c>
      <c r="AU602" s="18">
        <f t="shared" si="292"/>
        <v>600</v>
      </c>
      <c r="AV602" s="18">
        <f t="shared" si="294"/>
        <v>2887500</v>
      </c>
      <c r="AW602" s="18">
        <f t="shared" si="295"/>
        <v>2840625</v>
      </c>
      <c r="AX602" s="18">
        <f t="shared" si="296"/>
        <v>12271500000</v>
      </c>
      <c r="CA602" s="14">
        <v>597</v>
      </c>
      <c r="CB602" s="14">
        <f>节奏规划!J591</f>
        <v>1.639344262295082E-3</v>
      </c>
      <c r="CC602" s="23">
        <v>1</v>
      </c>
      <c r="CD602" s="18">
        <f>INDEX($AX$6:$AX$1005,MATCH(金币产出!CA602,$AR$6:$AR$1005,1))</f>
        <v>12271500000</v>
      </c>
      <c r="CE602" s="18">
        <f t="shared" si="297"/>
        <v>49086000000</v>
      </c>
      <c r="CF602" s="18">
        <f t="shared" si="298"/>
        <v>28164098</v>
      </c>
      <c r="CG602" s="18">
        <f t="shared" si="299"/>
        <v>16093770</v>
      </c>
      <c r="CH602" s="18">
        <f t="shared" si="300"/>
        <v>20117213</v>
      </c>
      <c r="CI602" s="18">
        <f t="shared" si="301"/>
        <v>8046885</v>
      </c>
      <c r="CJ602" s="18">
        <f t="shared" si="302"/>
        <v>8046885</v>
      </c>
      <c r="CK602" s="18">
        <f t="shared" si="303"/>
        <v>12070328</v>
      </c>
      <c r="CL602" s="18">
        <f t="shared" si="304"/>
        <v>4023443</v>
      </c>
      <c r="CM602" s="18">
        <f t="shared" si="305"/>
        <v>12070328</v>
      </c>
      <c r="CN602" s="18">
        <f t="shared" si="306"/>
        <v>108632950</v>
      </c>
      <c r="CP602" s="18">
        <f t="shared" si="307"/>
        <v>1472580016</v>
      </c>
      <c r="CQ602" s="18">
        <f t="shared" si="308"/>
        <v>2</v>
      </c>
      <c r="CR602" s="18">
        <f t="shared" si="309"/>
        <v>1472.58</v>
      </c>
      <c r="DH602" s="14">
        <v>597</v>
      </c>
      <c r="DI602" s="14">
        <f t="shared" si="310"/>
        <v>89247270</v>
      </c>
      <c r="DJ602" s="18">
        <f t="shared" si="311"/>
        <v>2</v>
      </c>
      <c r="DK602" s="18">
        <f t="shared" si="312"/>
        <v>89.25</v>
      </c>
    </row>
    <row r="603" spans="44:115" ht="16.5" x14ac:dyDescent="0.2">
      <c r="AR603" s="14">
        <v>598</v>
      </c>
      <c r="AS603" s="14">
        <f t="shared" si="291"/>
        <v>580</v>
      </c>
      <c r="AT603" s="18">
        <f t="shared" si="293"/>
        <v>2575000</v>
      </c>
      <c r="AU603" s="18">
        <f t="shared" si="292"/>
        <v>600</v>
      </c>
      <c r="AV603" s="18">
        <f t="shared" si="294"/>
        <v>2887500</v>
      </c>
      <c r="AW603" s="18">
        <f t="shared" si="295"/>
        <v>2856250</v>
      </c>
      <c r="AX603" s="18">
        <f t="shared" si="296"/>
        <v>12339000000</v>
      </c>
      <c r="CA603" s="14">
        <v>598</v>
      </c>
      <c r="CB603" s="14">
        <f>节奏规划!J592</f>
        <v>1.639344262295082E-3</v>
      </c>
      <c r="CC603" s="23">
        <v>1</v>
      </c>
      <c r="CD603" s="18">
        <f>INDEX($AX$6:$AX$1005,MATCH(金币产出!CA603,$AR$6:$AR$1005,1))</f>
        <v>12339000000</v>
      </c>
      <c r="CE603" s="18">
        <f t="shared" si="297"/>
        <v>49356000000</v>
      </c>
      <c r="CF603" s="18">
        <f t="shared" si="298"/>
        <v>28319016</v>
      </c>
      <c r="CG603" s="18">
        <f t="shared" si="299"/>
        <v>16182295</v>
      </c>
      <c r="CH603" s="18">
        <f t="shared" si="300"/>
        <v>20227869</v>
      </c>
      <c r="CI603" s="18">
        <f t="shared" si="301"/>
        <v>8091148</v>
      </c>
      <c r="CJ603" s="18">
        <f t="shared" si="302"/>
        <v>8091148</v>
      </c>
      <c r="CK603" s="18">
        <f t="shared" si="303"/>
        <v>12136721</v>
      </c>
      <c r="CL603" s="18">
        <f t="shared" si="304"/>
        <v>4045574</v>
      </c>
      <c r="CM603" s="18">
        <f t="shared" si="305"/>
        <v>12136721</v>
      </c>
      <c r="CN603" s="18">
        <f t="shared" si="306"/>
        <v>109230492</v>
      </c>
      <c r="CP603" s="18">
        <f t="shared" si="307"/>
        <v>1480679962</v>
      </c>
      <c r="CQ603" s="18">
        <f t="shared" si="308"/>
        <v>2</v>
      </c>
      <c r="CR603" s="18">
        <f t="shared" si="309"/>
        <v>1480.68</v>
      </c>
      <c r="DH603" s="14">
        <v>598</v>
      </c>
      <c r="DI603" s="14">
        <f t="shared" si="310"/>
        <v>89738181</v>
      </c>
      <c r="DJ603" s="18">
        <f t="shared" si="311"/>
        <v>2</v>
      </c>
      <c r="DK603" s="18">
        <f t="shared" si="312"/>
        <v>89.74</v>
      </c>
    </row>
    <row r="604" spans="44:115" ht="16.5" x14ac:dyDescent="0.2">
      <c r="AR604" s="14">
        <v>599</v>
      </c>
      <c r="AS604" s="14">
        <f t="shared" si="291"/>
        <v>580</v>
      </c>
      <c r="AT604" s="18">
        <f t="shared" si="293"/>
        <v>2575000</v>
      </c>
      <c r="AU604" s="18">
        <f t="shared" si="292"/>
        <v>600</v>
      </c>
      <c r="AV604" s="18">
        <f t="shared" si="294"/>
        <v>2887500</v>
      </c>
      <c r="AW604" s="18">
        <f t="shared" si="295"/>
        <v>2871875</v>
      </c>
      <c r="AX604" s="18">
        <f t="shared" si="296"/>
        <v>12406500000</v>
      </c>
      <c r="CA604" s="14">
        <v>599</v>
      </c>
      <c r="CB604" s="14">
        <f>节奏规划!J593</f>
        <v>1.639344262295082E-3</v>
      </c>
      <c r="CC604" s="23">
        <v>1</v>
      </c>
      <c r="CD604" s="18">
        <f>INDEX($AX$6:$AX$1005,MATCH(金币产出!CA604,$AR$6:$AR$1005,1))</f>
        <v>12406500000</v>
      </c>
      <c r="CE604" s="18">
        <f t="shared" si="297"/>
        <v>49626000000</v>
      </c>
      <c r="CF604" s="18">
        <f t="shared" si="298"/>
        <v>28473934</v>
      </c>
      <c r="CG604" s="18">
        <f t="shared" si="299"/>
        <v>16270820</v>
      </c>
      <c r="CH604" s="18">
        <f t="shared" si="300"/>
        <v>20338525</v>
      </c>
      <c r="CI604" s="18">
        <f t="shared" si="301"/>
        <v>8135410</v>
      </c>
      <c r="CJ604" s="18">
        <f t="shared" si="302"/>
        <v>8135410</v>
      </c>
      <c r="CK604" s="18">
        <f t="shared" si="303"/>
        <v>12203115</v>
      </c>
      <c r="CL604" s="18">
        <f t="shared" si="304"/>
        <v>4067705</v>
      </c>
      <c r="CM604" s="18">
        <f t="shared" si="305"/>
        <v>12203115</v>
      </c>
      <c r="CN604" s="18">
        <f t="shared" si="306"/>
        <v>109828034</v>
      </c>
      <c r="CP604" s="18">
        <f t="shared" si="307"/>
        <v>1488780030</v>
      </c>
      <c r="CQ604" s="18">
        <f t="shared" si="308"/>
        <v>2</v>
      </c>
      <c r="CR604" s="18">
        <f t="shared" si="309"/>
        <v>1488.78</v>
      </c>
      <c r="DH604" s="14">
        <v>599</v>
      </c>
      <c r="DI604" s="14">
        <f t="shared" si="310"/>
        <v>90229092</v>
      </c>
      <c r="DJ604" s="18">
        <f t="shared" si="311"/>
        <v>2</v>
      </c>
      <c r="DK604" s="18">
        <f t="shared" si="312"/>
        <v>90.23</v>
      </c>
    </row>
    <row r="605" spans="44:115" ht="16.5" x14ac:dyDescent="0.2">
      <c r="AR605" s="14">
        <v>600</v>
      </c>
      <c r="AS605" s="14">
        <f t="shared" si="291"/>
        <v>600</v>
      </c>
      <c r="AT605" s="18">
        <f t="shared" si="293"/>
        <v>2887500</v>
      </c>
      <c r="AU605" s="18">
        <f t="shared" si="292"/>
        <v>620</v>
      </c>
      <c r="AV605" s="18">
        <f t="shared" si="294"/>
        <v>3360000</v>
      </c>
      <c r="AW605" s="18">
        <f t="shared" si="295"/>
        <v>2887500</v>
      </c>
      <c r="AX605" s="18">
        <f t="shared" si="296"/>
        <v>12474000000</v>
      </c>
      <c r="CA605" s="14">
        <v>600</v>
      </c>
      <c r="CB605" s="14">
        <f>节奏规划!J594</f>
        <v>1.639344262295082E-3</v>
      </c>
      <c r="CC605" s="23">
        <v>1</v>
      </c>
      <c r="CD605" s="18">
        <f>INDEX($AX$6:$AX$1005,MATCH(金币产出!CA605,$AR$6:$AR$1005,1))</f>
        <v>12474000000</v>
      </c>
      <c r="CE605" s="18">
        <f t="shared" si="297"/>
        <v>49896000000</v>
      </c>
      <c r="CF605" s="18">
        <f t="shared" si="298"/>
        <v>28628852</v>
      </c>
      <c r="CG605" s="18">
        <f t="shared" si="299"/>
        <v>16359344</v>
      </c>
      <c r="CH605" s="18">
        <f t="shared" si="300"/>
        <v>20449180</v>
      </c>
      <c r="CI605" s="18">
        <f t="shared" si="301"/>
        <v>8179672</v>
      </c>
      <c r="CJ605" s="18">
        <f t="shared" si="302"/>
        <v>8179672</v>
      </c>
      <c r="CK605" s="18">
        <f t="shared" si="303"/>
        <v>12269508</v>
      </c>
      <c r="CL605" s="18">
        <f t="shared" si="304"/>
        <v>4089836</v>
      </c>
      <c r="CM605" s="18">
        <f t="shared" si="305"/>
        <v>12269508</v>
      </c>
      <c r="CN605" s="18">
        <f t="shared" si="306"/>
        <v>110425572</v>
      </c>
      <c r="CP605" s="18">
        <f t="shared" si="307"/>
        <v>1496879976</v>
      </c>
      <c r="CQ605" s="18">
        <f t="shared" si="308"/>
        <v>2</v>
      </c>
      <c r="CR605" s="18">
        <f t="shared" si="309"/>
        <v>1496.88</v>
      </c>
      <c r="DH605" s="14">
        <v>600</v>
      </c>
      <c r="DI605" s="14">
        <f t="shared" si="310"/>
        <v>90719998</v>
      </c>
      <c r="DJ605" s="18">
        <f t="shared" si="311"/>
        <v>2</v>
      </c>
      <c r="DK605" s="18">
        <f t="shared" si="312"/>
        <v>90.72</v>
      </c>
    </row>
    <row r="606" spans="44:115" ht="16.5" x14ac:dyDescent="0.2">
      <c r="AR606" s="14">
        <v>601</v>
      </c>
      <c r="AS606" s="14">
        <f t="shared" si="291"/>
        <v>600</v>
      </c>
      <c r="AT606" s="18">
        <f t="shared" si="293"/>
        <v>2887500</v>
      </c>
      <c r="AU606" s="18">
        <f t="shared" si="292"/>
        <v>620</v>
      </c>
      <c r="AV606" s="18">
        <f t="shared" si="294"/>
        <v>3360000</v>
      </c>
      <c r="AW606" s="18">
        <f t="shared" si="295"/>
        <v>2911125</v>
      </c>
      <c r="AX606" s="18">
        <f t="shared" si="296"/>
        <v>12576060000</v>
      </c>
      <c r="CA606" s="14">
        <v>601</v>
      </c>
      <c r="CB606" s="14">
        <f>节奏规划!J595</f>
        <v>1.639344262295082E-3</v>
      </c>
      <c r="CC606" s="23">
        <v>1</v>
      </c>
      <c r="CD606" s="18">
        <f>INDEX($AX$6:$AX$1005,MATCH(金币产出!CA606,$AR$6:$AR$1005,1))</f>
        <v>12576060000</v>
      </c>
      <c r="CE606" s="18">
        <f t="shared" si="297"/>
        <v>50304240000</v>
      </c>
      <c r="CF606" s="18">
        <f t="shared" si="298"/>
        <v>28863089</v>
      </c>
      <c r="CG606" s="18">
        <f t="shared" si="299"/>
        <v>16493193</v>
      </c>
      <c r="CH606" s="18">
        <f t="shared" si="300"/>
        <v>20616492</v>
      </c>
      <c r="CI606" s="18">
        <f t="shared" si="301"/>
        <v>8246597</v>
      </c>
      <c r="CJ606" s="18">
        <f t="shared" si="302"/>
        <v>8246597</v>
      </c>
      <c r="CK606" s="18">
        <f t="shared" si="303"/>
        <v>12369895</v>
      </c>
      <c r="CL606" s="18">
        <f t="shared" si="304"/>
        <v>4123298</v>
      </c>
      <c r="CM606" s="18">
        <f t="shared" si="305"/>
        <v>12369895</v>
      </c>
      <c r="CN606" s="18">
        <f t="shared" si="306"/>
        <v>111329056</v>
      </c>
      <c r="CP606" s="18">
        <f t="shared" si="307"/>
        <v>1509127190</v>
      </c>
      <c r="CQ606" s="18">
        <f t="shared" si="308"/>
        <v>2</v>
      </c>
      <c r="CR606" s="18">
        <f t="shared" si="309"/>
        <v>1509.13</v>
      </c>
      <c r="DH606" s="14">
        <v>601</v>
      </c>
      <c r="DI606" s="14">
        <f t="shared" si="310"/>
        <v>91462252</v>
      </c>
      <c r="DJ606" s="18">
        <f t="shared" si="311"/>
        <v>2</v>
      </c>
      <c r="DK606" s="18">
        <f t="shared" si="312"/>
        <v>91.46</v>
      </c>
    </row>
    <row r="607" spans="44:115" ht="16.5" x14ac:dyDescent="0.2">
      <c r="AR607" s="14">
        <v>602</v>
      </c>
      <c r="AS607" s="14">
        <f t="shared" si="291"/>
        <v>600</v>
      </c>
      <c r="AT607" s="18">
        <f t="shared" si="293"/>
        <v>2887500</v>
      </c>
      <c r="AU607" s="18">
        <f t="shared" si="292"/>
        <v>620</v>
      </c>
      <c r="AV607" s="18">
        <f t="shared" si="294"/>
        <v>3360000</v>
      </c>
      <c r="AW607" s="18">
        <f t="shared" si="295"/>
        <v>2934750</v>
      </c>
      <c r="AX607" s="18">
        <f t="shared" si="296"/>
        <v>12678120000</v>
      </c>
      <c r="CA607" s="14">
        <v>602</v>
      </c>
      <c r="CB607" s="14">
        <f>节奏规划!J596</f>
        <v>1.639344262295082E-3</v>
      </c>
      <c r="CC607" s="23">
        <v>1</v>
      </c>
      <c r="CD607" s="18">
        <f>INDEX($AX$6:$AX$1005,MATCH(金币产出!CA607,$AR$6:$AR$1005,1))</f>
        <v>12678120000</v>
      </c>
      <c r="CE607" s="18">
        <f t="shared" si="297"/>
        <v>50712480000</v>
      </c>
      <c r="CF607" s="18">
        <f t="shared" si="298"/>
        <v>29097325</v>
      </c>
      <c r="CG607" s="18">
        <f t="shared" si="299"/>
        <v>16627043</v>
      </c>
      <c r="CH607" s="18">
        <f t="shared" si="300"/>
        <v>20783803</v>
      </c>
      <c r="CI607" s="18">
        <f t="shared" si="301"/>
        <v>8313521</v>
      </c>
      <c r="CJ607" s="18">
        <f t="shared" si="302"/>
        <v>8313521</v>
      </c>
      <c r="CK607" s="18">
        <f t="shared" si="303"/>
        <v>12470282</v>
      </c>
      <c r="CL607" s="18">
        <f t="shared" si="304"/>
        <v>4156761</v>
      </c>
      <c r="CM607" s="18">
        <f t="shared" si="305"/>
        <v>12470282</v>
      </c>
      <c r="CN607" s="18">
        <f t="shared" si="306"/>
        <v>112232538</v>
      </c>
      <c r="CP607" s="18">
        <f t="shared" si="307"/>
        <v>1521374404</v>
      </c>
      <c r="CQ607" s="18">
        <f t="shared" si="308"/>
        <v>2</v>
      </c>
      <c r="CR607" s="18">
        <f t="shared" si="309"/>
        <v>1521.37</v>
      </c>
      <c r="DH607" s="14">
        <v>602</v>
      </c>
      <c r="DI607" s="14">
        <f t="shared" si="310"/>
        <v>92204511</v>
      </c>
      <c r="DJ607" s="18">
        <f t="shared" si="311"/>
        <v>2</v>
      </c>
      <c r="DK607" s="18">
        <f t="shared" si="312"/>
        <v>92.2</v>
      </c>
    </row>
    <row r="608" spans="44:115" ht="16.5" x14ac:dyDescent="0.2">
      <c r="AR608" s="14">
        <v>603</v>
      </c>
      <c r="AS608" s="14">
        <f t="shared" si="291"/>
        <v>600</v>
      </c>
      <c r="AT608" s="18">
        <f t="shared" si="293"/>
        <v>2887500</v>
      </c>
      <c r="AU608" s="18">
        <f t="shared" si="292"/>
        <v>620</v>
      </c>
      <c r="AV608" s="18">
        <f t="shared" si="294"/>
        <v>3360000</v>
      </c>
      <c r="AW608" s="18">
        <f t="shared" si="295"/>
        <v>2958375</v>
      </c>
      <c r="AX608" s="18">
        <f t="shared" si="296"/>
        <v>12780180000</v>
      </c>
      <c r="CA608" s="14">
        <v>603</v>
      </c>
      <c r="CB608" s="14">
        <f>节奏规划!J597</f>
        <v>1.639344262295082E-3</v>
      </c>
      <c r="CC608" s="23">
        <v>1</v>
      </c>
      <c r="CD608" s="18">
        <f>INDEX($AX$6:$AX$1005,MATCH(金币产出!CA608,$AR$6:$AR$1005,1))</f>
        <v>12780180000</v>
      </c>
      <c r="CE608" s="18">
        <f t="shared" si="297"/>
        <v>51120720000</v>
      </c>
      <c r="CF608" s="18">
        <f t="shared" si="298"/>
        <v>29331561</v>
      </c>
      <c r="CG608" s="18">
        <f t="shared" si="299"/>
        <v>16760892</v>
      </c>
      <c r="CH608" s="18">
        <f t="shared" si="300"/>
        <v>20951115</v>
      </c>
      <c r="CI608" s="18">
        <f t="shared" si="301"/>
        <v>8380446</v>
      </c>
      <c r="CJ608" s="18">
        <f t="shared" si="302"/>
        <v>8380446</v>
      </c>
      <c r="CK608" s="18">
        <f t="shared" si="303"/>
        <v>12570669</v>
      </c>
      <c r="CL608" s="18">
        <f t="shared" si="304"/>
        <v>4190223</v>
      </c>
      <c r="CM608" s="18">
        <f t="shared" si="305"/>
        <v>12570669</v>
      </c>
      <c r="CN608" s="18">
        <f t="shared" si="306"/>
        <v>113136021</v>
      </c>
      <c r="CP608" s="18">
        <f t="shared" si="307"/>
        <v>1533621618</v>
      </c>
      <c r="CQ608" s="18">
        <f t="shared" si="308"/>
        <v>2</v>
      </c>
      <c r="CR608" s="18">
        <f t="shared" si="309"/>
        <v>1533.62</v>
      </c>
      <c r="DH608" s="14">
        <v>603</v>
      </c>
      <c r="DI608" s="14">
        <f t="shared" si="310"/>
        <v>92946764</v>
      </c>
      <c r="DJ608" s="18">
        <f t="shared" si="311"/>
        <v>2</v>
      </c>
      <c r="DK608" s="18">
        <f t="shared" si="312"/>
        <v>92.95</v>
      </c>
    </row>
    <row r="609" spans="44:115" ht="16.5" x14ac:dyDescent="0.2">
      <c r="AR609" s="14">
        <v>604</v>
      </c>
      <c r="AS609" s="14">
        <f t="shared" si="291"/>
        <v>600</v>
      </c>
      <c r="AT609" s="18">
        <f t="shared" si="293"/>
        <v>2887500</v>
      </c>
      <c r="AU609" s="18">
        <f t="shared" si="292"/>
        <v>620</v>
      </c>
      <c r="AV609" s="18">
        <f t="shared" si="294"/>
        <v>3360000</v>
      </c>
      <c r="AW609" s="18">
        <f t="shared" si="295"/>
        <v>2982000</v>
      </c>
      <c r="AX609" s="18">
        <f t="shared" si="296"/>
        <v>12882240000</v>
      </c>
      <c r="CA609" s="14">
        <v>604</v>
      </c>
      <c r="CB609" s="14">
        <f>节奏规划!J598</f>
        <v>1.639344262295082E-3</v>
      </c>
      <c r="CC609" s="23">
        <v>1</v>
      </c>
      <c r="CD609" s="18">
        <f>INDEX($AX$6:$AX$1005,MATCH(金币产出!CA609,$AR$6:$AR$1005,1))</f>
        <v>12882240000</v>
      </c>
      <c r="CE609" s="18">
        <f t="shared" si="297"/>
        <v>51528960000</v>
      </c>
      <c r="CF609" s="18">
        <f t="shared" si="298"/>
        <v>29565797</v>
      </c>
      <c r="CG609" s="18">
        <f t="shared" si="299"/>
        <v>16894741</v>
      </c>
      <c r="CH609" s="18">
        <f t="shared" si="300"/>
        <v>21118426</v>
      </c>
      <c r="CI609" s="18">
        <f t="shared" si="301"/>
        <v>8447370</v>
      </c>
      <c r="CJ609" s="18">
        <f t="shared" si="302"/>
        <v>8447370</v>
      </c>
      <c r="CK609" s="18">
        <f t="shared" si="303"/>
        <v>12671056</v>
      </c>
      <c r="CL609" s="18">
        <f t="shared" si="304"/>
        <v>4223685</v>
      </c>
      <c r="CM609" s="18">
        <f t="shared" si="305"/>
        <v>12671056</v>
      </c>
      <c r="CN609" s="18">
        <f t="shared" si="306"/>
        <v>114039501</v>
      </c>
      <c r="CP609" s="18">
        <f t="shared" si="307"/>
        <v>1545868832</v>
      </c>
      <c r="CQ609" s="18">
        <f t="shared" si="308"/>
        <v>2</v>
      </c>
      <c r="CR609" s="18">
        <f t="shared" si="309"/>
        <v>1545.87</v>
      </c>
      <c r="DH609" s="14">
        <v>604</v>
      </c>
      <c r="DI609" s="14">
        <f t="shared" si="310"/>
        <v>93689018</v>
      </c>
      <c r="DJ609" s="18">
        <f t="shared" si="311"/>
        <v>2</v>
      </c>
      <c r="DK609" s="18">
        <f t="shared" si="312"/>
        <v>93.69</v>
      </c>
    </row>
    <row r="610" spans="44:115" ht="16.5" x14ac:dyDescent="0.2">
      <c r="AR610" s="14">
        <v>605</v>
      </c>
      <c r="AS610" s="14">
        <f t="shared" si="291"/>
        <v>600</v>
      </c>
      <c r="AT610" s="18">
        <f t="shared" si="293"/>
        <v>2887500</v>
      </c>
      <c r="AU610" s="18">
        <f t="shared" si="292"/>
        <v>620</v>
      </c>
      <c r="AV610" s="18">
        <f t="shared" si="294"/>
        <v>3360000</v>
      </c>
      <c r="AW610" s="18">
        <f t="shared" si="295"/>
        <v>3005625</v>
      </c>
      <c r="AX610" s="18">
        <f t="shared" si="296"/>
        <v>12984300000</v>
      </c>
      <c r="CA610" s="14">
        <v>605</v>
      </c>
      <c r="CB610" s="14">
        <f>节奏规划!J599</f>
        <v>1.639344262295082E-3</v>
      </c>
      <c r="CC610" s="23">
        <v>1</v>
      </c>
      <c r="CD610" s="18">
        <f>INDEX($AX$6:$AX$1005,MATCH(金币产出!CA610,$AR$6:$AR$1005,1))</f>
        <v>12984300000</v>
      </c>
      <c r="CE610" s="18">
        <f t="shared" si="297"/>
        <v>51937200000</v>
      </c>
      <c r="CF610" s="18">
        <f t="shared" si="298"/>
        <v>29800033</v>
      </c>
      <c r="CG610" s="18">
        <f t="shared" si="299"/>
        <v>17028590</v>
      </c>
      <c r="CH610" s="18">
        <f t="shared" si="300"/>
        <v>21285738</v>
      </c>
      <c r="CI610" s="18">
        <f t="shared" si="301"/>
        <v>8514295</v>
      </c>
      <c r="CJ610" s="18">
        <f t="shared" si="302"/>
        <v>8514295</v>
      </c>
      <c r="CK610" s="18">
        <f t="shared" si="303"/>
        <v>12771443</v>
      </c>
      <c r="CL610" s="18">
        <f t="shared" si="304"/>
        <v>4257148</v>
      </c>
      <c r="CM610" s="18">
        <f t="shared" si="305"/>
        <v>12771443</v>
      </c>
      <c r="CN610" s="18">
        <f t="shared" si="306"/>
        <v>114942985</v>
      </c>
      <c r="CP610" s="18">
        <f t="shared" si="307"/>
        <v>1558116046</v>
      </c>
      <c r="CQ610" s="18">
        <f t="shared" si="308"/>
        <v>2</v>
      </c>
      <c r="CR610" s="18">
        <f t="shared" si="309"/>
        <v>1558.12</v>
      </c>
      <c r="DH610" s="14">
        <v>605</v>
      </c>
      <c r="DI610" s="14">
        <f t="shared" si="310"/>
        <v>94431271</v>
      </c>
      <c r="DJ610" s="18">
        <f t="shared" si="311"/>
        <v>2</v>
      </c>
      <c r="DK610" s="18">
        <f t="shared" si="312"/>
        <v>94.43</v>
      </c>
    </row>
    <row r="611" spans="44:115" ht="16.5" x14ac:dyDescent="0.2">
      <c r="AR611" s="14">
        <v>606</v>
      </c>
      <c r="AS611" s="14">
        <f t="shared" si="291"/>
        <v>600</v>
      </c>
      <c r="AT611" s="18">
        <f t="shared" si="293"/>
        <v>2887500</v>
      </c>
      <c r="AU611" s="18">
        <f t="shared" si="292"/>
        <v>620</v>
      </c>
      <c r="AV611" s="18">
        <f t="shared" si="294"/>
        <v>3360000</v>
      </c>
      <c r="AW611" s="18">
        <f t="shared" si="295"/>
        <v>3029250</v>
      </c>
      <c r="AX611" s="18">
        <f t="shared" si="296"/>
        <v>13086360000</v>
      </c>
      <c r="CA611" s="14">
        <v>606</v>
      </c>
      <c r="CB611" s="14">
        <f>节奏规划!J600</f>
        <v>1.639344262295082E-3</v>
      </c>
      <c r="CC611" s="23">
        <v>1</v>
      </c>
      <c r="CD611" s="18">
        <f>INDEX($AX$6:$AX$1005,MATCH(金币产出!CA611,$AR$6:$AR$1005,1))</f>
        <v>13086360000</v>
      </c>
      <c r="CE611" s="18">
        <f t="shared" si="297"/>
        <v>52345440000</v>
      </c>
      <c r="CF611" s="18">
        <f t="shared" si="298"/>
        <v>30034269</v>
      </c>
      <c r="CG611" s="18">
        <f t="shared" si="299"/>
        <v>17162439</v>
      </c>
      <c r="CH611" s="18">
        <f t="shared" si="300"/>
        <v>21453049</v>
      </c>
      <c r="CI611" s="18">
        <f t="shared" si="301"/>
        <v>8581220</v>
      </c>
      <c r="CJ611" s="18">
        <f t="shared" si="302"/>
        <v>8581220</v>
      </c>
      <c r="CK611" s="18">
        <f t="shared" si="303"/>
        <v>12871830</v>
      </c>
      <c r="CL611" s="18">
        <f t="shared" si="304"/>
        <v>4290610</v>
      </c>
      <c r="CM611" s="18">
        <f t="shared" si="305"/>
        <v>12871830</v>
      </c>
      <c r="CN611" s="18">
        <f t="shared" si="306"/>
        <v>115846467</v>
      </c>
      <c r="CP611" s="18">
        <f t="shared" si="307"/>
        <v>1570363260</v>
      </c>
      <c r="CQ611" s="18">
        <f t="shared" si="308"/>
        <v>2</v>
      </c>
      <c r="CR611" s="18">
        <f t="shared" si="309"/>
        <v>1570.36</v>
      </c>
      <c r="DH611" s="14">
        <v>606</v>
      </c>
      <c r="DI611" s="14">
        <f t="shared" si="310"/>
        <v>95173525</v>
      </c>
      <c r="DJ611" s="18">
        <f t="shared" si="311"/>
        <v>2</v>
      </c>
      <c r="DK611" s="18">
        <f t="shared" si="312"/>
        <v>95.17</v>
      </c>
    </row>
    <row r="612" spans="44:115" ht="16.5" x14ac:dyDescent="0.2">
      <c r="AR612" s="14">
        <v>607</v>
      </c>
      <c r="AS612" s="14">
        <f t="shared" si="291"/>
        <v>600</v>
      </c>
      <c r="AT612" s="18">
        <f t="shared" si="293"/>
        <v>2887500</v>
      </c>
      <c r="AU612" s="18">
        <f t="shared" si="292"/>
        <v>620</v>
      </c>
      <c r="AV612" s="18">
        <f t="shared" si="294"/>
        <v>3360000</v>
      </c>
      <c r="AW612" s="18">
        <f t="shared" si="295"/>
        <v>3052875</v>
      </c>
      <c r="AX612" s="18">
        <f t="shared" si="296"/>
        <v>13188420000</v>
      </c>
      <c r="CA612" s="14">
        <v>607</v>
      </c>
      <c r="CB612" s="14">
        <f>节奏规划!J601</f>
        <v>1.639344262295082E-3</v>
      </c>
      <c r="CC612" s="23">
        <v>1</v>
      </c>
      <c r="CD612" s="18">
        <f>INDEX($AX$6:$AX$1005,MATCH(金币产出!CA612,$AR$6:$AR$1005,1))</f>
        <v>13188420000</v>
      </c>
      <c r="CE612" s="18">
        <f t="shared" si="297"/>
        <v>52753680000</v>
      </c>
      <c r="CF612" s="18">
        <f t="shared" si="298"/>
        <v>30268505</v>
      </c>
      <c r="CG612" s="18">
        <f t="shared" si="299"/>
        <v>17296289</v>
      </c>
      <c r="CH612" s="18">
        <f t="shared" si="300"/>
        <v>21620361</v>
      </c>
      <c r="CI612" s="18">
        <f t="shared" si="301"/>
        <v>8648144</v>
      </c>
      <c r="CJ612" s="18">
        <f t="shared" si="302"/>
        <v>8648144</v>
      </c>
      <c r="CK612" s="18">
        <f t="shared" si="303"/>
        <v>12972216</v>
      </c>
      <c r="CL612" s="18">
        <f t="shared" si="304"/>
        <v>4324072</v>
      </c>
      <c r="CM612" s="18">
        <f t="shared" si="305"/>
        <v>12972216</v>
      </c>
      <c r="CN612" s="18">
        <f t="shared" si="306"/>
        <v>116749947</v>
      </c>
      <c r="CP612" s="18">
        <f t="shared" si="307"/>
        <v>1582610352</v>
      </c>
      <c r="CQ612" s="18">
        <f t="shared" si="308"/>
        <v>2</v>
      </c>
      <c r="CR612" s="18">
        <f t="shared" si="309"/>
        <v>1582.61</v>
      </c>
      <c r="DH612" s="14">
        <v>607</v>
      </c>
      <c r="DI612" s="14">
        <f t="shared" si="310"/>
        <v>95915784</v>
      </c>
      <c r="DJ612" s="18">
        <f t="shared" si="311"/>
        <v>2</v>
      </c>
      <c r="DK612" s="18">
        <f t="shared" si="312"/>
        <v>95.92</v>
      </c>
    </row>
    <row r="613" spans="44:115" ht="16.5" x14ac:dyDescent="0.2">
      <c r="AR613" s="14">
        <v>608</v>
      </c>
      <c r="AS613" s="14">
        <f t="shared" si="291"/>
        <v>600</v>
      </c>
      <c r="AT613" s="18">
        <f t="shared" si="293"/>
        <v>2887500</v>
      </c>
      <c r="AU613" s="18">
        <f t="shared" si="292"/>
        <v>620</v>
      </c>
      <c r="AV613" s="18">
        <f t="shared" si="294"/>
        <v>3360000</v>
      </c>
      <c r="AW613" s="18">
        <f t="shared" si="295"/>
        <v>3076500</v>
      </c>
      <c r="AX613" s="18">
        <f t="shared" si="296"/>
        <v>13290480000</v>
      </c>
      <c r="CA613" s="14">
        <v>608</v>
      </c>
      <c r="CB613" s="14">
        <f>节奏规划!J602</f>
        <v>1.639344262295082E-3</v>
      </c>
      <c r="CC613" s="23">
        <v>1</v>
      </c>
      <c r="CD613" s="18">
        <f>INDEX($AX$6:$AX$1005,MATCH(金币产出!CA613,$AR$6:$AR$1005,1))</f>
        <v>13290480000</v>
      </c>
      <c r="CE613" s="18">
        <f t="shared" si="297"/>
        <v>53161920000</v>
      </c>
      <c r="CF613" s="18">
        <f t="shared" si="298"/>
        <v>30502741</v>
      </c>
      <c r="CG613" s="18">
        <f t="shared" si="299"/>
        <v>17430138</v>
      </c>
      <c r="CH613" s="18">
        <f t="shared" si="300"/>
        <v>21787672</v>
      </c>
      <c r="CI613" s="18">
        <f t="shared" si="301"/>
        <v>8715069</v>
      </c>
      <c r="CJ613" s="18">
        <f t="shared" si="302"/>
        <v>8715069</v>
      </c>
      <c r="CK613" s="18">
        <f t="shared" si="303"/>
        <v>13072603</v>
      </c>
      <c r="CL613" s="18">
        <f t="shared" si="304"/>
        <v>4357534</v>
      </c>
      <c r="CM613" s="18">
        <f t="shared" si="305"/>
        <v>13072603</v>
      </c>
      <c r="CN613" s="18">
        <f t="shared" si="306"/>
        <v>117653429</v>
      </c>
      <c r="CP613" s="18">
        <f t="shared" si="307"/>
        <v>1594857566</v>
      </c>
      <c r="CQ613" s="18">
        <f t="shared" si="308"/>
        <v>2</v>
      </c>
      <c r="CR613" s="18">
        <f t="shared" si="309"/>
        <v>1594.86</v>
      </c>
      <c r="DH613" s="14">
        <v>608</v>
      </c>
      <c r="DI613" s="14">
        <f t="shared" si="310"/>
        <v>96658038</v>
      </c>
      <c r="DJ613" s="18">
        <f t="shared" si="311"/>
        <v>2</v>
      </c>
      <c r="DK613" s="18">
        <f t="shared" si="312"/>
        <v>96.66</v>
      </c>
    </row>
    <row r="614" spans="44:115" ht="16.5" x14ac:dyDescent="0.2">
      <c r="AR614" s="14">
        <v>609</v>
      </c>
      <c r="AS614" s="14">
        <f t="shared" si="291"/>
        <v>600</v>
      </c>
      <c r="AT614" s="18">
        <f t="shared" si="293"/>
        <v>2887500</v>
      </c>
      <c r="AU614" s="18">
        <f t="shared" si="292"/>
        <v>620</v>
      </c>
      <c r="AV614" s="18">
        <f t="shared" si="294"/>
        <v>3360000</v>
      </c>
      <c r="AW614" s="18">
        <f t="shared" si="295"/>
        <v>3100125</v>
      </c>
      <c r="AX614" s="18">
        <f t="shared" si="296"/>
        <v>13392540000</v>
      </c>
      <c r="CA614" s="14">
        <v>609</v>
      </c>
      <c r="CB614" s="14">
        <f>节奏规划!J603</f>
        <v>1.639344262295082E-3</v>
      </c>
      <c r="CC614" s="23">
        <v>1</v>
      </c>
      <c r="CD614" s="18">
        <f>INDEX($AX$6:$AX$1005,MATCH(金币产出!CA614,$AR$6:$AR$1005,1))</f>
        <v>13392540000</v>
      </c>
      <c r="CE614" s="18">
        <f t="shared" si="297"/>
        <v>53570160000</v>
      </c>
      <c r="CF614" s="18">
        <f t="shared" si="298"/>
        <v>30736977</v>
      </c>
      <c r="CG614" s="18">
        <f t="shared" si="299"/>
        <v>17563987</v>
      </c>
      <c r="CH614" s="18">
        <f t="shared" si="300"/>
        <v>21954984</v>
      </c>
      <c r="CI614" s="18">
        <f t="shared" si="301"/>
        <v>8781993</v>
      </c>
      <c r="CJ614" s="18">
        <f t="shared" si="302"/>
        <v>8781993</v>
      </c>
      <c r="CK614" s="18">
        <f t="shared" si="303"/>
        <v>13172990</v>
      </c>
      <c r="CL614" s="18">
        <f t="shared" si="304"/>
        <v>4390997</v>
      </c>
      <c r="CM614" s="18">
        <f t="shared" si="305"/>
        <v>13172990</v>
      </c>
      <c r="CN614" s="18">
        <f t="shared" si="306"/>
        <v>118556911</v>
      </c>
      <c r="CP614" s="18">
        <f t="shared" si="307"/>
        <v>1607104780</v>
      </c>
      <c r="CQ614" s="18">
        <f t="shared" si="308"/>
        <v>2</v>
      </c>
      <c r="CR614" s="18">
        <f t="shared" si="309"/>
        <v>1607.1</v>
      </c>
      <c r="DH614" s="14">
        <v>609</v>
      </c>
      <c r="DI614" s="14">
        <f t="shared" si="310"/>
        <v>97400291</v>
      </c>
      <c r="DJ614" s="18">
        <f t="shared" si="311"/>
        <v>2</v>
      </c>
      <c r="DK614" s="18">
        <f t="shared" si="312"/>
        <v>97.4</v>
      </c>
    </row>
    <row r="615" spans="44:115" ht="16.5" x14ac:dyDescent="0.2">
      <c r="AR615" s="14">
        <v>610</v>
      </c>
      <c r="AS615" s="14">
        <f t="shared" si="291"/>
        <v>600</v>
      </c>
      <c r="AT615" s="18">
        <f t="shared" si="293"/>
        <v>2887500</v>
      </c>
      <c r="AU615" s="18">
        <f t="shared" si="292"/>
        <v>620</v>
      </c>
      <c r="AV615" s="18">
        <f t="shared" si="294"/>
        <v>3360000</v>
      </c>
      <c r="AW615" s="18">
        <f t="shared" si="295"/>
        <v>3123750</v>
      </c>
      <c r="AX615" s="18">
        <f t="shared" si="296"/>
        <v>13494600000</v>
      </c>
      <c r="CA615" s="14">
        <v>610</v>
      </c>
      <c r="CB615" s="14">
        <f>节奏规划!J604</f>
        <v>1.639344262295082E-3</v>
      </c>
      <c r="CC615" s="23">
        <v>1</v>
      </c>
      <c r="CD615" s="18">
        <f>INDEX($AX$6:$AX$1005,MATCH(金币产出!CA615,$AR$6:$AR$1005,1))</f>
        <v>13494600000</v>
      </c>
      <c r="CE615" s="18">
        <f t="shared" si="297"/>
        <v>53978400000</v>
      </c>
      <c r="CF615" s="18">
        <f t="shared" si="298"/>
        <v>30971213</v>
      </c>
      <c r="CG615" s="18">
        <f t="shared" si="299"/>
        <v>17697836</v>
      </c>
      <c r="CH615" s="18">
        <f t="shared" si="300"/>
        <v>22122295</v>
      </c>
      <c r="CI615" s="18">
        <f t="shared" si="301"/>
        <v>8848918</v>
      </c>
      <c r="CJ615" s="18">
        <f t="shared" si="302"/>
        <v>8848918</v>
      </c>
      <c r="CK615" s="18">
        <f t="shared" si="303"/>
        <v>13273377</v>
      </c>
      <c r="CL615" s="18">
        <f t="shared" si="304"/>
        <v>4424459</v>
      </c>
      <c r="CM615" s="18">
        <f t="shared" si="305"/>
        <v>13273377</v>
      </c>
      <c r="CN615" s="18">
        <f t="shared" si="306"/>
        <v>119460393</v>
      </c>
      <c r="CP615" s="18">
        <f t="shared" si="307"/>
        <v>1619351994</v>
      </c>
      <c r="CQ615" s="18">
        <f t="shared" si="308"/>
        <v>2</v>
      </c>
      <c r="CR615" s="18">
        <f t="shared" si="309"/>
        <v>1619.35</v>
      </c>
      <c r="DH615" s="14">
        <v>610</v>
      </c>
      <c r="DI615" s="14">
        <f t="shared" si="310"/>
        <v>98142545</v>
      </c>
      <c r="DJ615" s="18">
        <f t="shared" si="311"/>
        <v>2</v>
      </c>
      <c r="DK615" s="18">
        <f t="shared" si="312"/>
        <v>98.14</v>
      </c>
    </row>
    <row r="616" spans="44:115" ht="16.5" x14ac:dyDescent="0.2">
      <c r="AR616" s="14">
        <v>611</v>
      </c>
      <c r="AS616" s="14">
        <f t="shared" si="291"/>
        <v>600</v>
      </c>
      <c r="AT616" s="18">
        <f t="shared" si="293"/>
        <v>2887500</v>
      </c>
      <c r="AU616" s="18">
        <f t="shared" si="292"/>
        <v>620</v>
      </c>
      <c r="AV616" s="18">
        <f t="shared" si="294"/>
        <v>3360000</v>
      </c>
      <c r="AW616" s="18">
        <f t="shared" si="295"/>
        <v>3147375</v>
      </c>
      <c r="AX616" s="18">
        <f t="shared" si="296"/>
        <v>13596660000</v>
      </c>
      <c r="CA616" s="14">
        <v>611</v>
      </c>
      <c r="CB616" s="14">
        <f>节奏规划!J605</f>
        <v>1.639344262295082E-3</v>
      </c>
      <c r="CC616" s="23">
        <v>1</v>
      </c>
      <c r="CD616" s="18">
        <f>INDEX($AX$6:$AX$1005,MATCH(金币产出!CA616,$AR$6:$AR$1005,1))</f>
        <v>13596660000</v>
      </c>
      <c r="CE616" s="18">
        <f t="shared" si="297"/>
        <v>54386640000</v>
      </c>
      <c r="CF616" s="18">
        <f t="shared" si="298"/>
        <v>31205449</v>
      </c>
      <c r="CG616" s="18">
        <f t="shared" si="299"/>
        <v>17831685</v>
      </c>
      <c r="CH616" s="18">
        <f t="shared" si="300"/>
        <v>22289607</v>
      </c>
      <c r="CI616" s="18">
        <f t="shared" si="301"/>
        <v>8915843</v>
      </c>
      <c r="CJ616" s="18">
        <f t="shared" si="302"/>
        <v>8915843</v>
      </c>
      <c r="CK616" s="18">
        <f t="shared" si="303"/>
        <v>13373764</v>
      </c>
      <c r="CL616" s="18">
        <f t="shared" si="304"/>
        <v>4457921</v>
      </c>
      <c r="CM616" s="18">
        <f t="shared" si="305"/>
        <v>13373764</v>
      </c>
      <c r="CN616" s="18">
        <f t="shared" si="306"/>
        <v>120363876</v>
      </c>
      <c r="CP616" s="18">
        <f t="shared" si="307"/>
        <v>1631599208</v>
      </c>
      <c r="CQ616" s="18">
        <f t="shared" si="308"/>
        <v>2</v>
      </c>
      <c r="CR616" s="18">
        <f t="shared" si="309"/>
        <v>1631.6</v>
      </c>
      <c r="DH616" s="14">
        <v>611</v>
      </c>
      <c r="DI616" s="14">
        <f t="shared" si="310"/>
        <v>98884798</v>
      </c>
      <c r="DJ616" s="18">
        <f t="shared" si="311"/>
        <v>2</v>
      </c>
      <c r="DK616" s="18">
        <f t="shared" si="312"/>
        <v>98.88</v>
      </c>
    </row>
    <row r="617" spans="44:115" ht="16.5" x14ac:dyDescent="0.2">
      <c r="AR617" s="14">
        <v>612</v>
      </c>
      <c r="AS617" s="14">
        <f t="shared" si="291"/>
        <v>600</v>
      </c>
      <c r="AT617" s="18">
        <f t="shared" si="293"/>
        <v>2887500</v>
      </c>
      <c r="AU617" s="18">
        <f t="shared" si="292"/>
        <v>620</v>
      </c>
      <c r="AV617" s="18">
        <f t="shared" si="294"/>
        <v>3360000</v>
      </c>
      <c r="AW617" s="18">
        <f t="shared" si="295"/>
        <v>3171000</v>
      </c>
      <c r="AX617" s="18">
        <f t="shared" si="296"/>
        <v>13698720000</v>
      </c>
      <c r="CA617" s="14">
        <v>612</v>
      </c>
      <c r="CB617" s="14">
        <f>节奏规划!J606</f>
        <v>1.639344262295082E-3</v>
      </c>
      <c r="CC617" s="23">
        <v>1</v>
      </c>
      <c r="CD617" s="18">
        <f>INDEX($AX$6:$AX$1005,MATCH(金币产出!CA617,$AR$6:$AR$1005,1))</f>
        <v>13698720000</v>
      </c>
      <c r="CE617" s="18">
        <f t="shared" si="297"/>
        <v>54794880000</v>
      </c>
      <c r="CF617" s="18">
        <f t="shared" si="298"/>
        <v>31439685</v>
      </c>
      <c r="CG617" s="18">
        <f t="shared" si="299"/>
        <v>17965534</v>
      </c>
      <c r="CH617" s="18">
        <f t="shared" si="300"/>
        <v>22456918</v>
      </c>
      <c r="CI617" s="18">
        <f t="shared" si="301"/>
        <v>8982767</v>
      </c>
      <c r="CJ617" s="18">
        <f t="shared" si="302"/>
        <v>8982767</v>
      </c>
      <c r="CK617" s="18">
        <f t="shared" si="303"/>
        <v>13474151</v>
      </c>
      <c r="CL617" s="18">
        <f t="shared" si="304"/>
        <v>4491384</v>
      </c>
      <c r="CM617" s="18">
        <f t="shared" si="305"/>
        <v>13474151</v>
      </c>
      <c r="CN617" s="18">
        <f t="shared" si="306"/>
        <v>121267357</v>
      </c>
      <c r="CP617" s="18">
        <f t="shared" si="307"/>
        <v>1643846422</v>
      </c>
      <c r="CQ617" s="18">
        <f t="shared" si="308"/>
        <v>2</v>
      </c>
      <c r="CR617" s="18">
        <f t="shared" si="309"/>
        <v>1643.85</v>
      </c>
      <c r="DH617" s="14">
        <v>612</v>
      </c>
      <c r="DI617" s="14">
        <f t="shared" si="310"/>
        <v>99627052</v>
      </c>
      <c r="DJ617" s="18">
        <f t="shared" si="311"/>
        <v>2</v>
      </c>
      <c r="DK617" s="18">
        <f t="shared" si="312"/>
        <v>99.63</v>
      </c>
    </row>
    <row r="618" spans="44:115" ht="16.5" x14ac:dyDescent="0.2">
      <c r="AR618" s="14">
        <v>613</v>
      </c>
      <c r="AS618" s="14">
        <f t="shared" si="291"/>
        <v>600</v>
      </c>
      <c r="AT618" s="18">
        <f t="shared" si="293"/>
        <v>2887500</v>
      </c>
      <c r="AU618" s="18">
        <f t="shared" si="292"/>
        <v>620</v>
      </c>
      <c r="AV618" s="18">
        <f t="shared" si="294"/>
        <v>3360000</v>
      </c>
      <c r="AW618" s="18">
        <f t="shared" si="295"/>
        <v>3194625</v>
      </c>
      <c r="AX618" s="18">
        <f t="shared" si="296"/>
        <v>13800780000</v>
      </c>
      <c r="CA618" s="14">
        <v>613</v>
      </c>
      <c r="CB618" s="14">
        <f>节奏规划!J607</f>
        <v>1.639344262295082E-3</v>
      </c>
      <c r="CC618" s="23">
        <v>1</v>
      </c>
      <c r="CD618" s="18">
        <f>INDEX($AX$6:$AX$1005,MATCH(金币产出!CA618,$AR$6:$AR$1005,1))</f>
        <v>13800780000</v>
      </c>
      <c r="CE618" s="18">
        <f t="shared" si="297"/>
        <v>55203120000</v>
      </c>
      <c r="CF618" s="18">
        <f t="shared" si="298"/>
        <v>31673921</v>
      </c>
      <c r="CG618" s="18">
        <f t="shared" si="299"/>
        <v>18099384</v>
      </c>
      <c r="CH618" s="18">
        <f t="shared" si="300"/>
        <v>22624230</v>
      </c>
      <c r="CI618" s="18">
        <f t="shared" si="301"/>
        <v>9049692</v>
      </c>
      <c r="CJ618" s="18">
        <f t="shared" si="302"/>
        <v>9049692</v>
      </c>
      <c r="CK618" s="18">
        <f t="shared" si="303"/>
        <v>13574538</v>
      </c>
      <c r="CL618" s="18">
        <f t="shared" si="304"/>
        <v>4524846</v>
      </c>
      <c r="CM618" s="18">
        <f t="shared" si="305"/>
        <v>13574538</v>
      </c>
      <c r="CN618" s="18">
        <f t="shared" si="306"/>
        <v>122170841</v>
      </c>
      <c r="CP618" s="18">
        <f t="shared" si="307"/>
        <v>1656093636</v>
      </c>
      <c r="CQ618" s="18">
        <f t="shared" si="308"/>
        <v>2</v>
      </c>
      <c r="CR618" s="18">
        <f t="shared" si="309"/>
        <v>1656.09</v>
      </c>
      <c r="DH618" s="14">
        <v>613</v>
      </c>
      <c r="DI618" s="14">
        <f t="shared" si="310"/>
        <v>100369311</v>
      </c>
      <c r="DJ618" s="18">
        <f t="shared" si="311"/>
        <v>2</v>
      </c>
      <c r="DK618" s="18">
        <f t="shared" si="312"/>
        <v>100.37</v>
      </c>
    </row>
    <row r="619" spans="44:115" ht="16.5" x14ac:dyDescent="0.2">
      <c r="AR619" s="14">
        <v>614</v>
      </c>
      <c r="AS619" s="14">
        <f t="shared" si="291"/>
        <v>600</v>
      </c>
      <c r="AT619" s="18">
        <f t="shared" si="293"/>
        <v>2887500</v>
      </c>
      <c r="AU619" s="18">
        <f t="shared" si="292"/>
        <v>620</v>
      </c>
      <c r="AV619" s="18">
        <f t="shared" si="294"/>
        <v>3360000</v>
      </c>
      <c r="AW619" s="18">
        <f t="shared" si="295"/>
        <v>3218250</v>
      </c>
      <c r="AX619" s="18">
        <f t="shared" si="296"/>
        <v>13902840000</v>
      </c>
      <c r="CA619" s="14">
        <v>614</v>
      </c>
      <c r="CB619" s="14">
        <f>节奏规划!J608</f>
        <v>1.639344262295082E-3</v>
      </c>
      <c r="CC619" s="23">
        <v>1</v>
      </c>
      <c r="CD619" s="18">
        <f>INDEX($AX$6:$AX$1005,MATCH(金币产出!CA619,$AR$6:$AR$1005,1))</f>
        <v>13902840000</v>
      </c>
      <c r="CE619" s="18">
        <f t="shared" si="297"/>
        <v>55611360000</v>
      </c>
      <c r="CF619" s="18">
        <f t="shared" si="298"/>
        <v>31908157</v>
      </c>
      <c r="CG619" s="18">
        <f t="shared" si="299"/>
        <v>18233233</v>
      </c>
      <c r="CH619" s="18">
        <f t="shared" si="300"/>
        <v>22791541</v>
      </c>
      <c r="CI619" s="18">
        <f t="shared" si="301"/>
        <v>9116616</v>
      </c>
      <c r="CJ619" s="18">
        <f t="shared" si="302"/>
        <v>9116616</v>
      </c>
      <c r="CK619" s="18">
        <f t="shared" si="303"/>
        <v>13674925</v>
      </c>
      <c r="CL619" s="18">
        <f t="shared" si="304"/>
        <v>4558308</v>
      </c>
      <c r="CM619" s="18">
        <f t="shared" si="305"/>
        <v>13674925</v>
      </c>
      <c r="CN619" s="18">
        <f t="shared" si="306"/>
        <v>123074321</v>
      </c>
      <c r="CP619" s="18">
        <f t="shared" si="307"/>
        <v>1668340850</v>
      </c>
      <c r="CQ619" s="18">
        <f t="shared" si="308"/>
        <v>2</v>
      </c>
      <c r="CR619" s="18">
        <f t="shared" si="309"/>
        <v>1668.34</v>
      </c>
      <c r="DH619" s="14">
        <v>614</v>
      </c>
      <c r="DI619" s="14">
        <f t="shared" si="310"/>
        <v>101111564</v>
      </c>
      <c r="DJ619" s="18">
        <f t="shared" si="311"/>
        <v>2</v>
      </c>
      <c r="DK619" s="18">
        <f t="shared" si="312"/>
        <v>101.11</v>
      </c>
    </row>
    <row r="620" spans="44:115" ht="16.5" x14ac:dyDescent="0.2">
      <c r="AR620" s="14">
        <v>615</v>
      </c>
      <c r="AS620" s="14">
        <f t="shared" si="291"/>
        <v>600</v>
      </c>
      <c r="AT620" s="18">
        <f t="shared" si="293"/>
        <v>2887500</v>
      </c>
      <c r="AU620" s="18">
        <f t="shared" si="292"/>
        <v>620</v>
      </c>
      <c r="AV620" s="18">
        <f t="shared" si="294"/>
        <v>3360000</v>
      </c>
      <c r="AW620" s="18">
        <f t="shared" si="295"/>
        <v>3241875</v>
      </c>
      <c r="AX620" s="18">
        <f t="shared" si="296"/>
        <v>14004900000</v>
      </c>
      <c r="CA620" s="14">
        <v>615</v>
      </c>
      <c r="CB620" s="14">
        <f>节奏规划!J609</f>
        <v>1.639344262295082E-3</v>
      </c>
      <c r="CC620" s="23">
        <v>1</v>
      </c>
      <c r="CD620" s="18">
        <f>INDEX($AX$6:$AX$1005,MATCH(金币产出!CA620,$AR$6:$AR$1005,1))</f>
        <v>14004900000</v>
      </c>
      <c r="CE620" s="18">
        <f t="shared" si="297"/>
        <v>56019600000</v>
      </c>
      <c r="CF620" s="18">
        <f t="shared" si="298"/>
        <v>32142393</v>
      </c>
      <c r="CG620" s="18">
        <f t="shared" si="299"/>
        <v>18367082</v>
      </c>
      <c r="CH620" s="18">
        <f t="shared" si="300"/>
        <v>22958852</v>
      </c>
      <c r="CI620" s="18">
        <f t="shared" si="301"/>
        <v>9183541</v>
      </c>
      <c r="CJ620" s="18">
        <f t="shared" si="302"/>
        <v>9183541</v>
      </c>
      <c r="CK620" s="18">
        <f t="shared" si="303"/>
        <v>13775311</v>
      </c>
      <c r="CL620" s="18">
        <f t="shared" si="304"/>
        <v>4591770</v>
      </c>
      <c r="CM620" s="18">
        <f t="shared" si="305"/>
        <v>13775311</v>
      </c>
      <c r="CN620" s="18">
        <f t="shared" si="306"/>
        <v>123977801</v>
      </c>
      <c r="CP620" s="18">
        <f t="shared" si="307"/>
        <v>1680587942</v>
      </c>
      <c r="CQ620" s="18">
        <f t="shared" si="308"/>
        <v>2</v>
      </c>
      <c r="CR620" s="18">
        <f t="shared" si="309"/>
        <v>1680.59</v>
      </c>
      <c r="DH620" s="14">
        <v>615</v>
      </c>
      <c r="DI620" s="14">
        <f t="shared" si="310"/>
        <v>101853818</v>
      </c>
      <c r="DJ620" s="18">
        <f t="shared" si="311"/>
        <v>2</v>
      </c>
      <c r="DK620" s="18">
        <f t="shared" si="312"/>
        <v>101.85</v>
      </c>
    </row>
    <row r="621" spans="44:115" ht="16.5" x14ac:dyDescent="0.2">
      <c r="AR621" s="14">
        <v>616</v>
      </c>
      <c r="AS621" s="14">
        <f t="shared" si="291"/>
        <v>600</v>
      </c>
      <c r="AT621" s="18">
        <f t="shared" si="293"/>
        <v>2887500</v>
      </c>
      <c r="AU621" s="18">
        <f t="shared" si="292"/>
        <v>620</v>
      </c>
      <c r="AV621" s="18">
        <f t="shared" si="294"/>
        <v>3360000</v>
      </c>
      <c r="AW621" s="18">
        <f t="shared" si="295"/>
        <v>3265500</v>
      </c>
      <c r="AX621" s="18">
        <f t="shared" si="296"/>
        <v>14106960000</v>
      </c>
      <c r="CA621" s="14">
        <v>616</v>
      </c>
      <c r="CB621" s="14">
        <f>节奏规划!J610</f>
        <v>1.639344262295082E-3</v>
      </c>
      <c r="CC621" s="23">
        <v>1</v>
      </c>
      <c r="CD621" s="18">
        <f>INDEX($AX$6:$AX$1005,MATCH(金币产出!CA621,$AR$6:$AR$1005,1))</f>
        <v>14106960000</v>
      </c>
      <c r="CE621" s="18">
        <f t="shared" si="297"/>
        <v>56427840000</v>
      </c>
      <c r="CF621" s="18">
        <f t="shared" si="298"/>
        <v>32376630</v>
      </c>
      <c r="CG621" s="18">
        <f t="shared" si="299"/>
        <v>18500931</v>
      </c>
      <c r="CH621" s="18">
        <f t="shared" si="300"/>
        <v>23126164</v>
      </c>
      <c r="CI621" s="18">
        <f t="shared" si="301"/>
        <v>9250466</v>
      </c>
      <c r="CJ621" s="18">
        <f t="shared" si="302"/>
        <v>9250466</v>
      </c>
      <c r="CK621" s="18">
        <f t="shared" si="303"/>
        <v>13875698</v>
      </c>
      <c r="CL621" s="18">
        <f t="shared" si="304"/>
        <v>4625233</v>
      </c>
      <c r="CM621" s="18">
        <f t="shared" si="305"/>
        <v>13875698</v>
      </c>
      <c r="CN621" s="18">
        <f t="shared" si="306"/>
        <v>124881286</v>
      </c>
      <c r="CP621" s="18">
        <f t="shared" si="307"/>
        <v>1692835156</v>
      </c>
      <c r="CQ621" s="18">
        <f t="shared" si="308"/>
        <v>2</v>
      </c>
      <c r="CR621" s="18">
        <f t="shared" si="309"/>
        <v>1692.84</v>
      </c>
      <c r="DH621" s="14">
        <v>616</v>
      </c>
      <c r="DI621" s="14">
        <f t="shared" si="310"/>
        <v>102596071</v>
      </c>
      <c r="DJ621" s="18">
        <f t="shared" si="311"/>
        <v>2</v>
      </c>
      <c r="DK621" s="18">
        <f t="shared" si="312"/>
        <v>102.6</v>
      </c>
    </row>
    <row r="622" spans="44:115" ht="16.5" x14ac:dyDescent="0.2">
      <c r="AR622" s="14">
        <v>617</v>
      </c>
      <c r="AS622" s="14">
        <f t="shared" si="291"/>
        <v>600</v>
      </c>
      <c r="AT622" s="18">
        <f t="shared" si="293"/>
        <v>2887500</v>
      </c>
      <c r="AU622" s="18">
        <f t="shared" si="292"/>
        <v>620</v>
      </c>
      <c r="AV622" s="18">
        <f t="shared" si="294"/>
        <v>3360000</v>
      </c>
      <c r="AW622" s="18">
        <f t="shared" si="295"/>
        <v>3289125</v>
      </c>
      <c r="AX622" s="18">
        <f t="shared" si="296"/>
        <v>14209020000</v>
      </c>
      <c r="CA622" s="14">
        <v>617</v>
      </c>
      <c r="CB622" s="14">
        <f>节奏规划!J611</f>
        <v>1.639344262295082E-3</v>
      </c>
      <c r="CC622" s="23">
        <v>1</v>
      </c>
      <c r="CD622" s="18">
        <f>INDEX($AX$6:$AX$1005,MATCH(金币产出!CA622,$AR$6:$AR$1005,1))</f>
        <v>14209020000</v>
      </c>
      <c r="CE622" s="18">
        <f t="shared" si="297"/>
        <v>56836080000</v>
      </c>
      <c r="CF622" s="18">
        <f t="shared" si="298"/>
        <v>32610866</v>
      </c>
      <c r="CG622" s="18">
        <f t="shared" si="299"/>
        <v>18634780</v>
      </c>
      <c r="CH622" s="18">
        <f t="shared" si="300"/>
        <v>23293475</v>
      </c>
      <c r="CI622" s="18">
        <f t="shared" si="301"/>
        <v>9317390</v>
      </c>
      <c r="CJ622" s="18">
        <f t="shared" si="302"/>
        <v>9317390</v>
      </c>
      <c r="CK622" s="18">
        <f t="shared" si="303"/>
        <v>13976085</v>
      </c>
      <c r="CL622" s="18">
        <f t="shared" si="304"/>
        <v>4658695</v>
      </c>
      <c r="CM622" s="18">
        <f t="shared" si="305"/>
        <v>13976085</v>
      </c>
      <c r="CN622" s="18">
        <f t="shared" si="306"/>
        <v>125784766</v>
      </c>
      <c r="CP622" s="18">
        <f t="shared" si="307"/>
        <v>1705082370</v>
      </c>
      <c r="CQ622" s="18">
        <f t="shared" si="308"/>
        <v>2</v>
      </c>
      <c r="CR622" s="18">
        <f t="shared" si="309"/>
        <v>1705.08</v>
      </c>
      <c r="DH622" s="14">
        <v>617</v>
      </c>
      <c r="DI622" s="14">
        <f t="shared" si="310"/>
        <v>103338325</v>
      </c>
      <c r="DJ622" s="18">
        <f t="shared" si="311"/>
        <v>2</v>
      </c>
      <c r="DK622" s="18">
        <f t="shared" si="312"/>
        <v>103.34</v>
      </c>
    </row>
    <row r="623" spans="44:115" ht="16.5" x14ac:dyDescent="0.2">
      <c r="AR623" s="14">
        <v>618</v>
      </c>
      <c r="AS623" s="14">
        <f t="shared" si="291"/>
        <v>600</v>
      </c>
      <c r="AT623" s="18">
        <f t="shared" si="293"/>
        <v>2887500</v>
      </c>
      <c r="AU623" s="18">
        <f t="shared" si="292"/>
        <v>620</v>
      </c>
      <c r="AV623" s="18">
        <f t="shared" si="294"/>
        <v>3360000</v>
      </c>
      <c r="AW623" s="18">
        <f t="shared" si="295"/>
        <v>3312750</v>
      </c>
      <c r="AX623" s="18">
        <f t="shared" si="296"/>
        <v>14311080000</v>
      </c>
      <c r="CA623" s="14">
        <v>618</v>
      </c>
      <c r="CB623" s="14">
        <f>节奏规划!J612</f>
        <v>1.639344262295082E-3</v>
      </c>
      <c r="CC623" s="23">
        <v>1</v>
      </c>
      <c r="CD623" s="18">
        <f>INDEX($AX$6:$AX$1005,MATCH(金币产出!CA623,$AR$6:$AR$1005,1))</f>
        <v>14311080000</v>
      </c>
      <c r="CE623" s="18">
        <f t="shared" si="297"/>
        <v>57244320000</v>
      </c>
      <c r="CF623" s="18">
        <f t="shared" si="298"/>
        <v>32845102</v>
      </c>
      <c r="CG623" s="18">
        <f t="shared" si="299"/>
        <v>18768630</v>
      </c>
      <c r="CH623" s="18">
        <f t="shared" si="300"/>
        <v>23460787</v>
      </c>
      <c r="CI623" s="18">
        <f t="shared" si="301"/>
        <v>9384315</v>
      </c>
      <c r="CJ623" s="18">
        <f t="shared" si="302"/>
        <v>9384315</v>
      </c>
      <c r="CK623" s="18">
        <f t="shared" si="303"/>
        <v>14076472</v>
      </c>
      <c r="CL623" s="18">
        <f t="shared" si="304"/>
        <v>4692157</v>
      </c>
      <c r="CM623" s="18">
        <f t="shared" si="305"/>
        <v>14076472</v>
      </c>
      <c r="CN623" s="18">
        <f t="shared" si="306"/>
        <v>126688250</v>
      </c>
      <c r="CP623" s="18">
        <f t="shared" si="307"/>
        <v>1717329584</v>
      </c>
      <c r="CQ623" s="18">
        <f t="shared" si="308"/>
        <v>2</v>
      </c>
      <c r="CR623" s="18">
        <f t="shared" si="309"/>
        <v>1717.33</v>
      </c>
      <c r="DH623" s="14">
        <v>618</v>
      </c>
      <c r="DI623" s="14">
        <f t="shared" si="310"/>
        <v>104080584</v>
      </c>
      <c r="DJ623" s="18">
        <f t="shared" si="311"/>
        <v>2</v>
      </c>
      <c r="DK623" s="18">
        <f t="shared" si="312"/>
        <v>104.08</v>
      </c>
    </row>
    <row r="624" spans="44:115" ht="16.5" x14ac:dyDescent="0.2">
      <c r="AR624" s="14">
        <v>619</v>
      </c>
      <c r="AS624" s="14">
        <f t="shared" si="291"/>
        <v>600</v>
      </c>
      <c r="AT624" s="18">
        <f t="shared" si="293"/>
        <v>2887500</v>
      </c>
      <c r="AU624" s="18">
        <f t="shared" si="292"/>
        <v>620</v>
      </c>
      <c r="AV624" s="18">
        <f t="shared" si="294"/>
        <v>3360000</v>
      </c>
      <c r="AW624" s="18">
        <f t="shared" si="295"/>
        <v>3336375</v>
      </c>
      <c r="AX624" s="18">
        <f t="shared" si="296"/>
        <v>14413140000</v>
      </c>
      <c r="CA624" s="14">
        <v>619</v>
      </c>
      <c r="CB624" s="14">
        <f>节奏规划!J613</f>
        <v>1.639344262295082E-3</v>
      </c>
      <c r="CC624" s="23">
        <v>1</v>
      </c>
      <c r="CD624" s="18">
        <f>INDEX($AX$6:$AX$1005,MATCH(金币产出!CA624,$AR$6:$AR$1005,1))</f>
        <v>14413140000</v>
      </c>
      <c r="CE624" s="18">
        <f t="shared" si="297"/>
        <v>57652560000</v>
      </c>
      <c r="CF624" s="18">
        <f t="shared" si="298"/>
        <v>33079338</v>
      </c>
      <c r="CG624" s="18">
        <f t="shared" si="299"/>
        <v>18902479</v>
      </c>
      <c r="CH624" s="18">
        <f t="shared" si="300"/>
        <v>23628098</v>
      </c>
      <c r="CI624" s="18">
        <f t="shared" si="301"/>
        <v>9451239</v>
      </c>
      <c r="CJ624" s="18">
        <f t="shared" si="302"/>
        <v>9451239</v>
      </c>
      <c r="CK624" s="18">
        <f t="shared" si="303"/>
        <v>14176859</v>
      </c>
      <c r="CL624" s="18">
        <f t="shared" si="304"/>
        <v>4725620</v>
      </c>
      <c r="CM624" s="18">
        <f t="shared" si="305"/>
        <v>14176859</v>
      </c>
      <c r="CN624" s="18">
        <f t="shared" si="306"/>
        <v>127591731</v>
      </c>
      <c r="CP624" s="18">
        <f t="shared" si="307"/>
        <v>1729576798</v>
      </c>
      <c r="CQ624" s="18">
        <f t="shared" si="308"/>
        <v>2</v>
      </c>
      <c r="CR624" s="18">
        <f t="shared" si="309"/>
        <v>1729.58</v>
      </c>
      <c r="DH624" s="14">
        <v>619</v>
      </c>
      <c r="DI624" s="14">
        <f t="shared" si="310"/>
        <v>104822838</v>
      </c>
      <c r="DJ624" s="18">
        <f t="shared" si="311"/>
        <v>2</v>
      </c>
      <c r="DK624" s="18">
        <f t="shared" si="312"/>
        <v>104.82</v>
      </c>
    </row>
    <row r="625" spans="44:115" ht="16.5" x14ac:dyDescent="0.2">
      <c r="AR625" s="14">
        <v>620</v>
      </c>
      <c r="AS625" s="14">
        <f t="shared" si="291"/>
        <v>620</v>
      </c>
      <c r="AT625" s="18">
        <f t="shared" si="293"/>
        <v>3360000</v>
      </c>
      <c r="AU625" s="18">
        <f t="shared" si="292"/>
        <v>640</v>
      </c>
      <c r="AV625" s="18">
        <f t="shared" si="294"/>
        <v>3666000.0000000005</v>
      </c>
      <c r="AW625" s="18">
        <f t="shared" si="295"/>
        <v>3360000</v>
      </c>
      <c r="AX625" s="18">
        <f t="shared" si="296"/>
        <v>14515200000</v>
      </c>
      <c r="CA625" s="14">
        <v>620</v>
      </c>
      <c r="CB625" s="14">
        <f>节奏规划!J614</f>
        <v>1.5625000000000001E-3</v>
      </c>
      <c r="CC625" s="23">
        <v>1</v>
      </c>
      <c r="CD625" s="18">
        <f>INDEX($AX$6:$AX$1005,MATCH(金币产出!CA625,$AR$6:$AR$1005,1))</f>
        <v>14515200000</v>
      </c>
      <c r="CE625" s="18">
        <f t="shared" si="297"/>
        <v>58060800000</v>
      </c>
      <c r="CF625" s="18">
        <f t="shared" si="298"/>
        <v>31752000</v>
      </c>
      <c r="CG625" s="18">
        <f t="shared" si="299"/>
        <v>18144000</v>
      </c>
      <c r="CH625" s="18">
        <f t="shared" si="300"/>
        <v>22680000</v>
      </c>
      <c r="CI625" s="18">
        <f t="shared" si="301"/>
        <v>9072000</v>
      </c>
      <c r="CJ625" s="18">
        <f t="shared" si="302"/>
        <v>9072000</v>
      </c>
      <c r="CK625" s="18">
        <f t="shared" si="303"/>
        <v>13608000</v>
      </c>
      <c r="CL625" s="18">
        <f t="shared" si="304"/>
        <v>4536000</v>
      </c>
      <c r="CM625" s="18">
        <f t="shared" si="305"/>
        <v>13608000</v>
      </c>
      <c r="CN625" s="18">
        <f t="shared" si="306"/>
        <v>122472000</v>
      </c>
      <c r="CP625" s="18">
        <f t="shared" si="307"/>
        <v>1741824000</v>
      </c>
      <c r="CQ625" s="18">
        <f t="shared" si="308"/>
        <v>2</v>
      </c>
      <c r="CR625" s="18">
        <f t="shared" si="309"/>
        <v>1741.82</v>
      </c>
      <c r="DH625" s="14">
        <v>620</v>
      </c>
      <c r="DI625" s="14">
        <f t="shared" si="310"/>
        <v>105565090</v>
      </c>
      <c r="DJ625" s="18">
        <f t="shared" si="311"/>
        <v>2</v>
      </c>
      <c r="DK625" s="18">
        <f t="shared" si="312"/>
        <v>105.57</v>
      </c>
    </row>
    <row r="626" spans="44:115" ht="16.5" x14ac:dyDescent="0.2">
      <c r="AR626" s="14">
        <v>621</v>
      </c>
      <c r="AS626" s="14">
        <f t="shared" si="291"/>
        <v>620</v>
      </c>
      <c r="AT626" s="18">
        <f t="shared" si="293"/>
        <v>3360000</v>
      </c>
      <c r="AU626" s="18">
        <f t="shared" si="292"/>
        <v>640</v>
      </c>
      <c r="AV626" s="18">
        <f t="shared" si="294"/>
        <v>3666000.0000000005</v>
      </c>
      <c r="AW626" s="18">
        <f t="shared" si="295"/>
        <v>3375300</v>
      </c>
      <c r="AX626" s="18">
        <f t="shared" si="296"/>
        <v>14581296000</v>
      </c>
      <c r="CA626" s="14">
        <v>621</v>
      </c>
      <c r="CB626" s="14">
        <f>节奏规划!J615</f>
        <v>1.5625000000000001E-3</v>
      </c>
      <c r="CC626" s="23">
        <v>1</v>
      </c>
      <c r="CD626" s="18">
        <f>INDEX($AX$6:$AX$1005,MATCH(金币产出!CA626,$AR$6:$AR$1005,1))</f>
        <v>14581296000</v>
      </c>
      <c r="CE626" s="18">
        <f t="shared" si="297"/>
        <v>58325184000</v>
      </c>
      <c r="CF626" s="18">
        <f t="shared" si="298"/>
        <v>31896585</v>
      </c>
      <c r="CG626" s="18">
        <f t="shared" si="299"/>
        <v>18226620</v>
      </c>
      <c r="CH626" s="18">
        <f t="shared" si="300"/>
        <v>22783275</v>
      </c>
      <c r="CI626" s="18">
        <f t="shared" si="301"/>
        <v>9113310</v>
      </c>
      <c r="CJ626" s="18">
        <f t="shared" si="302"/>
        <v>9113310</v>
      </c>
      <c r="CK626" s="18">
        <f t="shared" si="303"/>
        <v>13669965</v>
      </c>
      <c r="CL626" s="18">
        <f t="shared" si="304"/>
        <v>4556655</v>
      </c>
      <c r="CM626" s="18">
        <f t="shared" si="305"/>
        <v>13669965</v>
      </c>
      <c r="CN626" s="18">
        <f t="shared" si="306"/>
        <v>123029685</v>
      </c>
      <c r="CP626" s="18">
        <f t="shared" si="307"/>
        <v>1749755520</v>
      </c>
      <c r="CQ626" s="18">
        <f t="shared" si="308"/>
        <v>2</v>
      </c>
      <c r="CR626" s="18">
        <f t="shared" si="309"/>
        <v>1749.76</v>
      </c>
      <c r="DH626" s="14">
        <v>621</v>
      </c>
      <c r="DI626" s="14">
        <f t="shared" si="310"/>
        <v>106045789</v>
      </c>
      <c r="DJ626" s="18">
        <f t="shared" si="311"/>
        <v>2</v>
      </c>
      <c r="DK626" s="18">
        <f t="shared" si="312"/>
        <v>106.05</v>
      </c>
    </row>
    <row r="627" spans="44:115" ht="16.5" x14ac:dyDescent="0.2">
      <c r="AR627" s="14">
        <v>622</v>
      </c>
      <c r="AS627" s="14">
        <f t="shared" si="291"/>
        <v>620</v>
      </c>
      <c r="AT627" s="18">
        <f t="shared" si="293"/>
        <v>3360000</v>
      </c>
      <c r="AU627" s="18">
        <f t="shared" si="292"/>
        <v>640</v>
      </c>
      <c r="AV627" s="18">
        <f t="shared" si="294"/>
        <v>3666000.0000000005</v>
      </c>
      <c r="AW627" s="18">
        <f t="shared" si="295"/>
        <v>3390600</v>
      </c>
      <c r="AX627" s="18">
        <f t="shared" si="296"/>
        <v>14647392000</v>
      </c>
      <c r="CA627" s="14">
        <v>622</v>
      </c>
      <c r="CB627" s="14">
        <f>节奏规划!J616</f>
        <v>1.5625000000000001E-3</v>
      </c>
      <c r="CC627" s="23">
        <v>1</v>
      </c>
      <c r="CD627" s="18">
        <f>INDEX($AX$6:$AX$1005,MATCH(金币产出!CA627,$AR$6:$AR$1005,1))</f>
        <v>14647392000</v>
      </c>
      <c r="CE627" s="18">
        <f t="shared" si="297"/>
        <v>58589568000</v>
      </c>
      <c r="CF627" s="18">
        <f t="shared" si="298"/>
        <v>32041170</v>
      </c>
      <c r="CG627" s="18">
        <f t="shared" si="299"/>
        <v>18309240</v>
      </c>
      <c r="CH627" s="18">
        <f t="shared" si="300"/>
        <v>22886550</v>
      </c>
      <c r="CI627" s="18">
        <f t="shared" si="301"/>
        <v>9154620</v>
      </c>
      <c r="CJ627" s="18">
        <f t="shared" si="302"/>
        <v>9154620</v>
      </c>
      <c r="CK627" s="18">
        <f t="shared" si="303"/>
        <v>13731930</v>
      </c>
      <c r="CL627" s="18">
        <f t="shared" si="304"/>
        <v>4577310</v>
      </c>
      <c r="CM627" s="18">
        <f t="shared" si="305"/>
        <v>13731930</v>
      </c>
      <c r="CN627" s="18">
        <f t="shared" si="306"/>
        <v>123587370</v>
      </c>
      <c r="CP627" s="18">
        <f t="shared" si="307"/>
        <v>1757687040</v>
      </c>
      <c r="CQ627" s="18">
        <f t="shared" si="308"/>
        <v>2</v>
      </c>
      <c r="CR627" s="18">
        <f t="shared" si="309"/>
        <v>1757.69</v>
      </c>
      <c r="DH627" s="14">
        <v>622</v>
      </c>
      <c r="DI627" s="14">
        <f t="shared" si="310"/>
        <v>106526487</v>
      </c>
      <c r="DJ627" s="18">
        <f t="shared" si="311"/>
        <v>2</v>
      </c>
      <c r="DK627" s="18">
        <f t="shared" si="312"/>
        <v>106.53</v>
      </c>
    </row>
    <row r="628" spans="44:115" ht="16.5" x14ac:dyDescent="0.2">
      <c r="AR628" s="14">
        <v>623</v>
      </c>
      <c r="AS628" s="14">
        <f t="shared" si="291"/>
        <v>620</v>
      </c>
      <c r="AT628" s="18">
        <f t="shared" si="293"/>
        <v>3360000</v>
      </c>
      <c r="AU628" s="18">
        <f t="shared" si="292"/>
        <v>640</v>
      </c>
      <c r="AV628" s="18">
        <f t="shared" si="294"/>
        <v>3666000.0000000005</v>
      </c>
      <c r="AW628" s="18">
        <f t="shared" si="295"/>
        <v>3405900</v>
      </c>
      <c r="AX628" s="18">
        <f t="shared" si="296"/>
        <v>14713488000</v>
      </c>
      <c r="CA628" s="14">
        <v>623</v>
      </c>
      <c r="CB628" s="14">
        <f>节奏规划!J617</f>
        <v>1.5625000000000001E-3</v>
      </c>
      <c r="CC628" s="23">
        <v>1</v>
      </c>
      <c r="CD628" s="18">
        <f>INDEX($AX$6:$AX$1005,MATCH(金币产出!CA628,$AR$6:$AR$1005,1))</f>
        <v>14713488000</v>
      </c>
      <c r="CE628" s="18">
        <f t="shared" si="297"/>
        <v>58853952000</v>
      </c>
      <c r="CF628" s="18">
        <f t="shared" si="298"/>
        <v>32185755</v>
      </c>
      <c r="CG628" s="18">
        <f t="shared" si="299"/>
        <v>18391860</v>
      </c>
      <c r="CH628" s="18">
        <f t="shared" si="300"/>
        <v>22989825</v>
      </c>
      <c r="CI628" s="18">
        <f t="shared" si="301"/>
        <v>9195930</v>
      </c>
      <c r="CJ628" s="18">
        <f t="shared" si="302"/>
        <v>9195930</v>
      </c>
      <c r="CK628" s="18">
        <f t="shared" si="303"/>
        <v>13793895</v>
      </c>
      <c r="CL628" s="18">
        <f t="shared" si="304"/>
        <v>4597965</v>
      </c>
      <c r="CM628" s="18">
        <f t="shared" si="305"/>
        <v>13793895</v>
      </c>
      <c r="CN628" s="18">
        <f t="shared" si="306"/>
        <v>124145055</v>
      </c>
      <c r="CP628" s="18">
        <f t="shared" si="307"/>
        <v>1765618560</v>
      </c>
      <c r="CQ628" s="18">
        <f t="shared" si="308"/>
        <v>2</v>
      </c>
      <c r="CR628" s="18">
        <f t="shared" si="309"/>
        <v>1765.62</v>
      </c>
      <c r="DH628" s="14">
        <v>623</v>
      </c>
      <c r="DI628" s="14">
        <f t="shared" si="310"/>
        <v>107007185</v>
      </c>
      <c r="DJ628" s="18">
        <f t="shared" si="311"/>
        <v>2</v>
      </c>
      <c r="DK628" s="18">
        <f t="shared" si="312"/>
        <v>107.01</v>
      </c>
    </row>
    <row r="629" spans="44:115" ht="16.5" x14ac:dyDescent="0.2">
      <c r="AR629" s="14">
        <v>624</v>
      </c>
      <c r="AS629" s="14">
        <f t="shared" si="291"/>
        <v>620</v>
      </c>
      <c r="AT629" s="18">
        <f t="shared" si="293"/>
        <v>3360000</v>
      </c>
      <c r="AU629" s="18">
        <f t="shared" si="292"/>
        <v>640</v>
      </c>
      <c r="AV629" s="18">
        <f t="shared" si="294"/>
        <v>3666000.0000000005</v>
      </c>
      <c r="AW629" s="18">
        <f t="shared" si="295"/>
        <v>3421200</v>
      </c>
      <c r="AX629" s="18">
        <f t="shared" si="296"/>
        <v>14779584000</v>
      </c>
      <c r="CA629" s="14">
        <v>624</v>
      </c>
      <c r="CB629" s="14">
        <f>节奏规划!J618</f>
        <v>1.5625000000000001E-3</v>
      </c>
      <c r="CC629" s="23">
        <v>1</v>
      </c>
      <c r="CD629" s="18">
        <f>INDEX($AX$6:$AX$1005,MATCH(金币产出!CA629,$AR$6:$AR$1005,1))</f>
        <v>14779584000</v>
      </c>
      <c r="CE629" s="18">
        <f t="shared" si="297"/>
        <v>59118336000</v>
      </c>
      <c r="CF629" s="18">
        <f t="shared" si="298"/>
        <v>32330340</v>
      </c>
      <c r="CG629" s="18">
        <f t="shared" si="299"/>
        <v>18474480</v>
      </c>
      <c r="CH629" s="18">
        <f t="shared" si="300"/>
        <v>23093100</v>
      </c>
      <c r="CI629" s="18">
        <f t="shared" si="301"/>
        <v>9237240</v>
      </c>
      <c r="CJ629" s="18">
        <f t="shared" si="302"/>
        <v>9237240</v>
      </c>
      <c r="CK629" s="18">
        <f t="shared" si="303"/>
        <v>13855860</v>
      </c>
      <c r="CL629" s="18">
        <f t="shared" si="304"/>
        <v>4618620</v>
      </c>
      <c r="CM629" s="18">
        <f t="shared" si="305"/>
        <v>13855860</v>
      </c>
      <c r="CN629" s="18">
        <f t="shared" si="306"/>
        <v>124702740</v>
      </c>
      <c r="CP629" s="18">
        <f t="shared" si="307"/>
        <v>1773550080</v>
      </c>
      <c r="CQ629" s="18">
        <f t="shared" si="308"/>
        <v>2</v>
      </c>
      <c r="CR629" s="18">
        <f t="shared" si="309"/>
        <v>1773.55</v>
      </c>
      <c r="DH629" s="14">
        <v>624</v>
      </c>
      <c r="DI629" s="14">
        <f t="shared" si="310"/>
        <v>107487883</v>
      </c>
      <c r="DJ629" s="18">
        <f t="shared" si="311"/>
        <v>2</v>
      </c>
      <c r="DK629" s="18">
        <f t="shared" si="312"/>
        <v>107.49</v>
      </c>
    </row>
    <row r="630" spans="44:115" ht="16.5" x14ac:dyDescent="0.2">
      <c r="AR630" s="14">
        <v>625</v>
      </c>
      <c r="AS630" s="14">
        <f t="shared" si="291"/>
        <v>620</v>
      </c>
      <c r="AT630" s="18">
        <f t="shared" si="293"/>
        <v>3360000</v>
      </c>
      <c r="AU630" s="18">
        <f t="shared" si="292"/>
        <v>640</v>
      </c>
      <c r="AV630" s="18">
        <f t="shared" si="294"/>
        <v>3666000.0000000005</v>
      </c>
      <c r="AW630" s="18">
        <f t="shared" si="295"/>
        <v>3436500</v>
      </c>
      <c r="AX630" s="18">
        <f t="shared" si="296"/>
        <v>14845680000</v>
      </c>
      <c r="CA630" s="14">
        <v>625</v>
      </c>
      <c r="CB630" s="14">
        <f>节奏规划!J619</f>
        <v>1.5625000000000001E-3</v>
      </c>
      <c r="CC630" s="23">
        <v>1</v>
      </c>
      <c r="CD630" s="18">
        <f>INDEX($AX$6:$AX$1005,MATCH(金币产出!CA630,$AR$6:$AR$1005,1))</f>
        <v>14845680000</v>
      </c>
      <c r="CE630" s="18">
        <f t="shared" si="297"/>
        <v>59382720000</v>
      </c>
      <c r="CF630" s="18">
        <f t="shared" si="298"/>
        <v>32474925</v>
      </c>
      <c r="CG630" s="18">
        <f t="shared" si="299"/>
        <v>18557100</v>
      </c>
      <c r="CH630" s="18">
        <f t="shared" si="300"/>
        <v>23196375</v>
      </c>
      <c r="CI630" s="18">
        <f t="shared" si="301"/>
        <v>9278550</v>
      </c>
      <c r="CJ630" s="18">
        <f t="shared" si="302"/>
        <v>9278550</v>
      </c>
      <c r="CK630" s="18">
        <f t="shared" si="303"/>
        <v>13917825</v>
      </c>
      <c r="CL630" s="18">
        <f t="shared" si="304"/>
        <v>4639275</v>
      </c>
      <c r="CM630" s="18">
        <f t="shared" si="305"/>
        <v>13917825</v>
      </c>
      <c r="CN630" s="18">
        <f t="shared" si="306"/>
        <v>125260425</v>
      </c>
      <c r="CP630" s="18">
        <f t="shared" si="307"/>
        <v>1781481600</v>
      </c>
      <c r="CQ630" s="18">
        <f t="shared" si="308"/>
        <v>2</v>
      </c>
      <c r="CR630" s="18">
        <f t="shared" si="309"/>
        <v>1781.48</v>
      </c>
      <c r="DH630" s="14">
        <v>625</v>
      </c>
      <c r="DI630" s="14">
        <f t="shared" si="310"/>
        <v>107968581</v>
      </c>
      <c r="DJ630" s="18">
        <f t="shared" si="311"/>
        <v>2</v>
      </c>
      <c r="DK630" s="18">
        <f t="shared" si="312"/>
        <v>107.97</v>
      </c>
    </row>
    <row r="631" spans="44:115" ht="16.5" x14ac:dyDescent="0.2">
      <c r="AR631" s="14">
        <v>626</v>
      </c>
      <c r="AS631" s="14">
        <f t="shared" si="291"/>
        <v>620</v>
      </c>
      <c r="AT631" s="18">
        <f t="shared" si="293"/>
        <v>3360000</v>
      </c>
      <c r="AU631" s="18">
        <f t="shared" si="292"/>
        <v>640</v>
      </c>
      <c r="AV631" s="18">
        <f t="shared" si="294"/>
        <v>3666000.0000000005</v>
      </c>
      <c r="AW631" s="18">
        <f t="shared" si="295"/>
        <v>3451800</v>
      </c>
      <c r="AX631" s="18">
        <f t="shared" si="296"/>
        <v>14911776000</v>
      </c>
      <c r="CA631" s="14">
        <v>626</v>
      </c>
      <c r="CB631" s="14">
        <f>节奏规划!J620</f>
        <v>1.5625000000000001E-3</v>
      </c>
      <c r="CC631" s="23">
        <v>1</v>
      </c>
      <c r="CD631" s="18">
        <f>INDEX($AX$6:$AX$1005,MATCH(金币产出!CA631,$AR$6:$AR$1005,1))</f>
        <v>14911776000</v>
      </c>
      <c r="CE631" s="18">
        <f t="shared" si="297"/>
        <v>59647104000</v>
      </c>
      <c r="CF631" s="18">
        <f t="shared" si="298"/>
        <v>32619510</v>
      </c>
      <c r="CG631" s="18">
        <f t="shared" si="299"/>
        <v>18639720</v>
      </c>
      <c r="CH631" s="18">
        <f t="shared" si="300"/>
        <v>23299650</v>
      </c>
      <c r="CI631" s="18">
        <f t="shared" si="301"/>
        <v>9319860</v>
      </c>
      <c r="CJ631" s="18">
        <f t="shared" si="302"/>
        <v>9319860</v>
      </c>
      <c r="CK631" s="18">
        <f t="shared" si="303"/>
        <v>13979790</v>
      </c>
      <c r="CL631" s="18">
        <f t="shared" si="304"/>
        <v>4659930</v>
      </c>
      <c r="CM631" s="18">
        <f t="shared" si="305"/>
        <v>13979790</v>
      </c>
      <c r="CN631" s="18">
        <f t="shared" si="306"/>
        <v>125818110</v>
      </c>
      <c r="CP631" s="18">
        <f t="shared" si="307"/>
        <v>1789413120</v>
      </c>
      <c r="CQ631" s="18">
        <f t="shared" si="308"/>
        <v>2</v>
      </c>
      <c r="CR631" s="18">
        <f t="shared" si="309"/>
        <v>1789.41</v>
      </c>
      <c r="DH631" s="14">
        <v>626</v>
      </c>
      <c r="DI631" s="14">
        <f t="shared" si="310"/>
        <v>108449280</v>
      </c>
      <c r="DJ631" s="18">
        <f t="shared" si="311"/>
        <v>2</v>
      </c>
      <c r="DK631" s="18">
        <f t="shared" si="312"/>
        <v>108.45</v>
      </c>
    </row>
    <row r="632" spans="44:115" ht="16.5" x14ac:dyDescent="0.2">
      <c r="AR632" s="14">
        <v>627</v>
      </c>
      <c r="AS632" s="14">
        <f t="shared" si="291"/>
        <v>620</v>
      </c>
      <c r="AT632" s="18">
        <f t="shared" si="293"/>
        <v>3360000</v>
      </c>
      <c r="AU632" s="18">
        <f t="shared" si="292"/>
        <v>640</v>
      </c>
      <c r="AV632" s="18">
        <f t="shared" si="294"/>
        <v>3666000.0000000005</v>
      </c>
      <c r="AW632" s="18">
        <f t="shared" si="295"/>
        <v>3467100</v>
      </c>
      <c r="AX632" s="18">
        <f t="shared" si="296"/>
        <v>14977872000</v>
      </c>
      <c r="CA632" s="14">
        <v>627</v>
      </c>
      <c r="CB632" s="14">
        <f>节奏规划!J621</f>
        <v>1.5625000000000001E-3</v>
      </c>
      <c r="CC632" s="23">
        <v>1</v>
      </c>
      <c r="CD632" s="18">
        <f>INDEX($AX$6:$AX$1005,MATCH(金币产出!CA632,$AR$6:$AR$1005,1))</f>
        <v>14977872000</v>
      </c>
      <c r="CE632" s="18">
        <f t="shared" si="297"/>
        <v>59911488000</v>
      </c>
      <c r="CF632" s="18">
        <f t="shared" si="298"/>
        <v>32764095</v>
      </c>
      <c r="CG632" s="18">
        <f t="shared" si="299"/>
        <v>18722340</v>
      </c>
      <c r="CH632" s="18">
        <f t="shared" si="300"/>
        <v>23402925</v>
      </c>
      <c r="CI632" s="18">
        <f t="shared" si="301"/>
        <v>9361170</v>
      </c>
      <c r="CJ632" s="18">
        <f t="shared" si="302"/>
        <v>9361170</v>
      </c>
      <c r="CK632" s="18">
        <f t="shared" si="303"/>
        <v>14041755</v>
      </c>
      <c r="CL632" s="18">
        <f t="shared" si="304"/>
        <v>4680585</v>
      </c>
      <c r="CM632" s="18">
        <f t="shared" si="305"/>
        <v>14041755</v>
      </c>
      <c r="CN632" s="18">
        <f t="shared" si="306"/>
        <v>126375795</v>
      </c>
      <c r="CP632" s="18">
        <f t="shared" si="307"/>
        <v>1797344640</v>
      </c>
      <c r="CQ632" s="18">
        <f t="shared" si="308"/>
        <v>2</v>
      </c>
      <c r="CR632" s="18">
        <f t="shared" si="309"/>
        <v>1797.34</v>
      </c>
      <c r="DH632" s="14">
        <v>627</v>
      </c>
      <c r="DI632" s="14">
        <f t="shared" si="310"/>
        <v>108929978</v>
      </c>
      <c r="DJ632" s="18">
        <f t="shared" si="311"/>
        <v>2</v>
      </c>
      <c r="DK632" s="18">
        <f t="shared" si="312"/>
        <v>108.93</v>
      </c>
    </row>
    <row r="633" spans="44:115" ht="16.5" x14ac:dyDescent="0.2">
      <c r="AR633" s="14">
        <v>628</v>
      </c>
      <c r="AS633" s="14">
        <f t="shared" si="291"/>
        <v>620</v>
      </c>
      <c r="AT633" s="18">
        <f t="shared" si="293"/>
        <v>3360000</v>
      </c>
      <c r="AU633" s="18">
        <f t="shared" si="292"/>
        <v>640</v>
      </c>
      <c r="AV633" s="18">
        <f t="shared" si="294"/>
        <v>3666000.0000000005</v>
      </c>
      <c r="AW633" s="18">
        <f t="shared" si="295"/>
        <v>3482400</v>
      </c>
      <c r="AX633" s="18">
        <f t="shared" si="296"/>
        <v>15043968000</v>
      </c>
      <c r="CA633" s="14">
        <v>628</v>
      </c>
      <c r="CB633" s="14">
        <f>节奏规划!J622</f>
        <v>1.5625000000000001E-3</v>
      </c>
      <c r="CC633" s="23">
        <v>1</v>
      </c>
      <c r="CD633" s="18">
        <f>INDEX($AX$6:$AX$1005,MATCH(金币产出!CA633,$AR$6:$AR$1005,1))</f>
        <v>15043968000</v>
      </c>
      <c r="CE633" s="18">
        <f t="shared" si="297"/>
        <v>60175872000</v>
      </c>
      <c r="CF633" s="18">
        <f t="shared" si="298"/>
        <v>32908680</v>
      </c>
      <c r="CG633" s="18">
        <f t="shared" si="299"/>
        <v>18804960</v>
      </c>
      <c r="CH633" s="18">
        <f t="shared" si="300"/>
        <v>23506200</v>
      </c>
      <c r="CI633" s="18">
        <f t="shared" si="301"/>
        <v>9402480</v>
      </c>
      <c r="CJ633" s="18">
        <f t="shared" si="302"/>
        <v>9402480</v>
      </c>
      <c r="CK633" s="18">
        <f t="shared" si="303"/>
        <v>14103720</v>
      </c>
      <c r="CL633" s="18">
        <f t="shared" si="304"/>
        <v>4701240</v>
      </c>
      <c r="CM633" s="18">
        <f t="shared" si="305"/>
        <v>14103720</v>
      </c>
      <c r="CN633" s="18">
        <f t="shared" si="306"/>
        <v>126933480</v>
      </c>
      <c r="CP633" s="18">
        <f t="shared" si="307"/>
        <v>1805276160</v>
      </c>
      <c r="CQ633" s="18">
        <f t="shared" si="308"/>
        <v>2</v>
      </c>
      <c r="CR633" s="18">
        <f t="shared" si="309"/>
        <v>1805.28</v>
      </c>
      <c r="DH633" s="14">
        <v>628</v>
      </c>
      <c r="DI633" s="14">
        <f t="shared" si="310"/>
        <v>109410676</v>
      </c>
      <c r="DJ633" s="18">
        <f t="shared" si="311"/>
        <v>2</v>
      </c>
      <c r="DK633" s="18">
        <f t="shared" si="312"/>
        <v>109.41</v>
      </c>
    </row>
    <row r="634" spans="44:115" ht="16.5" x14ac:dyDescent="0.2">
      <c r="AR634" s="14">
        <v>629</v>
      </c>
      <c r="AS634" s="14">
        <f t="shared" si="291"/>
        <v>620</v>
      </c>
      <c r="AT634" s="18">
        <f t="shared" si="293"/>
        <v>3360000</v>
      </c>
      <c r="AU634" s="18">
        <f t="shared" si="292"/>
        <v>640</v>
      </c>
      <c r="AV634" s="18">
        <f t="shared" si="294"/>
        <v>3666000.0000000005</v>
      </c>
      <c r="AW634" s="18">
        <f t="shared" si="295"/>
        <v>3497700</v>
      </c>
      <c r="AX634" s="18">
        <f t="shared" si="296"/>
        <v>15110064000</v>
      </c>
      <c r="CA634" s="14">
        <v>629</v>
      </c>
      <c r="CB634" s="14">
        <f>节奏规划!J623</f>
        <v>1.5625000000000001E-3</v>
      </c>
      <c r="CC634" s="23">
        <v>1</v>
      </c>
      <c r="CD634" s="18">
        <f>INDEX($AX$6:$AX$1005,MATCH(金币产出!CA634,$AR$6:$AR$1005,1))</f>
        <v>15110064000</v>
      </c>
      <c r="CE634" s="18">
        <f t="shared" si="297"/>
        <v>60440256000</v>
      </c>
      <c r="CF634" s="18">
        <f t="shared" si="298"/>
        <v>33053265</v>
      </c>
      <c r="CG634" s="18">
        <f t="shared" si="299"/>
        <v>18887580</v>
      </c>
      <c r="CH634" s="18">
        <f t="shared" si="300"/>
        <v>23609475</v>
      </c>
      <c r="CI634" s="18">
        <f t="shared" si="301"/>
        <v>9443790</v>
      </c>
      <c r="CJ634" s="18">
        <f t="shared" si="302"/>
        <v>9443790</v>
      </c>
      <c r="CK634" s="18">
        <f t="shared" si="303"/>
        <v>14165685</v>
      </c>
      <c r="CL634" s="18">
        <f t="shared" si="304"/>
        <v>4721895</v>
      </c>
      <c r="CM634" s="18">
        <f t="shared" si="305"/>
        <v>14165685</v>
      </c>
      <c r="CN634" s="18">
        <f t="shared" si="306"/>
        <v>127491165</v>
      </c>
      <c r="CP634" s="18">
        <f t="shared" si="307"/>
        <v>1813207680</v>
      </c>
      <c r="CQ634" s="18">
        <f t="shared" si="308"/>
        <v>2</v>
      </c>
      <c r="CR634" s="18">
        <f t="shared" si="309"/>
        <v>1813.21</v>
      </c>
      <c r="DH634" s="14">
        <v>629</v>
      </c>
      <c r="DI634" s="14">
        <f t="shared" si="310"/>
        <v>109891374</v>
      </c>
      <c r="DJ634" s="18">
        <f t="shared" si="311"/>
        <v>2</v>
      </c>
      <c r="DK634" s="18">
        <f t="shared" si="312"/>
        <v>109.89</v>
      </c>
    </row>
    <row r="635" spans="44:115" ht="16.5" x14ac:dyDescent="0.2">
      <c r="AR635" s="14">
        <v>630</v>
      </c>
      <c r="AS635" s="14">
        <f t="shared" si="291"/>
        <v>620</v>
      </c>
      <c r="AT635" s="18">
        <f t="shared" si="293"/>
        <v>3360000</v>
      </c>
      <c r="AU635" s="18">
        <f t="shared" si="292"/>
        <v>640</v>
      </c>
      <c r="AV635" s="18">
        <f t="shared" si="294"/>
        <v>3666000.0000000005</v>
      </c>
      <c r="AW635" s="18">
        <f t="shared" si="295"/>
        <v>3513000</v>
      </c>
      <c r="AX635" s="18">
        <f t="shared" si="296"/>
        <v>15176160000</v>
      </c>
      <c r="CA635" s="14">
        <v>630</v>
      </c>
      <c r="CB635" s="14">
        <f>节奏规划!J624</f>
        <v>1.5625000000000001E-3</v>
      </c>
      <c r="CC635" s="23">
        <v>1</v>
      </c>
      <c r="CD635" s="18">
        <f>INDEX($AX$6:$AX$1005,MATCH(金币产出!CA635,$AR$6:$AR$1005,1))</f>
        <v>15176160000</v>
      </c>
      <c r="CE635" s="18">
        <f t="shared" si="297"/>
        <v>60704640000</v>
      </c>
      <c r="CF635" s="18">
        <f t="shared" si="298"/>
        <v>33197850</v>
      </c>
      <c r="CG635" s="18">
        <f t="shared" si="299"/>
        <v>18970200</v>
      </c>
      <c r="CH635" s="18">
        <f t="shared" si="300"/>
        <v>23712750</v>
      </c>
      <c r="CI635" s="18">
        <f t="shared" si="301"/>
        <v>9485100</v>
      </c>
      <c r="CJ635" s="18">
        <f t="shared" si="302"/>
        <v>9485100</v>
      </c>
      <c r="CK635" s="18">
        <f t="shared" si="303"/>
        <v>14227650</v>
      </c>
      <c r="CL635" s="18">
        <f t="shared" si="304"/>
        <v>4742550</v>
      </c>
      <c r="CM635" s="18">
        <f t="shared" si="305"/>
        <v>14227650</v>
      </c>
      <c r="CN635" s="18">
        <f t="shared" si="306"/>
        <v>128048850</v>
      </c>
      <c r="CP635" s="18">
        <f t="shared" si="307"/>
        <v>1821139200</v>
      </c>
      <c r="CQ635" s="18">
        <f t="shared" si="308"/>
        <v>2</v>
      </c>
      <c r="CR635" s="18">
        <f t="shared" si="309"/>
        <v>1821.14</v>
      </c>
      <c r="DH635" s="14">
        <v>630</v>
      </c>
      <c r="DI635" s="14">
        <f t="shared" si="310"/>
        <v>110372072</v>
      </c>
      <c r="DJ635" s="18">
        <f t="shared" si="311"/>
        <v>2</v>
      </c>
      <c r="DK635" s="18">
        <f t="shared" si="312"/>
        <v>110.37</v>
      </c>
    </row>
    <row r="636" spans="44:115" ht="16.5" x14ac:dyDescent="0.2">
      <c r="AR636" s="14">
        <v>631</v>
      </c>
      <c r="AS636" s="14">
        <f t="shared" si="291"/>
        <v>620</v>
      </c>
      <c r="AT636" s="18">
        <f t="shared" si="293"/>
        <v>3360000</v>
      </c>
      <c r="AU636" s="18">
        <f t="shared" si="292"/>
        <v>640</v>
      </c>
      <c r="AV636" s="18">
        <f t="shared" si="294"/>
        <v>3666000.0000000005</v>
      </c>
      <c r="AW636" s="18">
        <f t="shared" si="295"/>
        <v>3528300</v>
      </c>
      <c r="AX636" s="18">
        <f t="shared" si="296"/>
        <v>15242256000</v>
      </c>
      <c r="CA636" s="14">
        <v>631</v>
      </c>
      <c r="CB636" s="14">
        <f>节奏规划!J625</f>
        <v>1.5625000000000001E-3</v>
      </c>
      <c r="CC636" s="23">
        <v>1</v>
      </c>
      <c r="CD636" s="18">
        <f>INDEX($AX$6:$AX$1005,MATCH(金币产出!CA636,$AR$6:$AR$1005,1))</f>
        <v>15242256000</v>
      </c>
      <c r="CE636" s="18">
        <f t="shared" si="297"/>
        <v>60969024000</v>
      </c>
      <c r="CF636" s="18">
        <f t="shared" si="298"/>
        <v>33342435</v>
      </c>
      <c r="CG636" s="18">
        <f t="shared" si="299"/>
        <v>19052820</v>
      </c>
      <c r="CH636" s="18">
        <f t="shared" si="300"/>
        <v>23816025</v>
      </c>
      <c r="CI636" s="18">
        <f t="shared" si="301"/>
        <v>9526410</v>
      </c>
      <c r="CJ636" s="18">
        <f t="shared" si="302"/>
        <v>9526410</v>
      </c>
      <c r="CK636" s="18">
        <f t="shared" si="303"/>
        <v>14289615</v>
      </c>
      <c r="CL636" s="18">
        <f t="shared" si="304"/>
        <v>4763205</v>
      </c>
      <c r="CM636" s="18">
        <f t="shared" si="305"/>
        <v>14289615</v>
      </c>
      <c r="CN636" s="18">
        <f t="shared" si="306"/>
        <v>128606535</v>
      </c>
      <c r="CP636" s="18">
        <f t="shared" si="307"/>
        <v>1829070720</v>
      </c>
      <c r="CQ636" s="18">
        <f t="shared" si="308"/>
        <v>2</v>
      </c>
      <c r="CR636" s="18">
        <f t="shared" si="309"/>
        <v>1829.07</v>
      </c>
      <c r="DH636" s="14">
        <v>631</v>
      </c>
      <c r="DI636" s="14">
        <f t="shared" si="310"/>
        <v>110852770</v>
      </c>
      <c r="DJ636" s="18">
        <f t="shared" si="311"/>
        <v>2</v>
      </c>
      <c r="DK636" s="18">
        <f t="shared" si="312"/>
        <v>110.85</v>
      </c>
    </row>
    <row r="637" spans="44:115" ht="16.5" x14ac:dyDescent="0.2">
      <c r="AR637" s="14">
        <v>632</v>
      </c>
      <c r="AS637" s="14">
        <f t="shared" si="291"/>
        <v>620</v>
      </c>
      <c r="AT637" s="18">
        <f t="shared" si="293"/>
        <v>3360000</v>
      </c>
      <c r="AU637" s="18">
        <f t="shared" si="292"/>
        <v>640</v>
      </c>
      <c r="AV637" s="18">
        <f t="shared" si="294"/>
        <v>3666000.0000000005</v>
      </c>
      <c r="AW637" s="18">
        <f t="shared" si="295"/>
        <v>3543600</v>
      </c>
      <c r="AX637" s="18">
        <f t="shared" si="296"/>
        <v>15308352000</v>
      </c>
      <c r="CA637" s="14">
        <v>632</v>
      </c>
      <c r="CB637" s="14">
        <f>节奏规划!J626</f>
        <v>1.5625000000000001E-3</v>
      </c>
      <c r="CC637" s="23">
        <v>1</v>
      </c>
      <c r="CD637" s="18">
        <f>INDEX($AX$6:$AX$1005,MATCH(金币产出!CA637,$AR$6:$AR$1005,1))</f>
        <v>15308352000</v>
      </c>
      <c r="CE637" s="18">
        <f t="shared" si="297"/>
        <v>61233408000</v>
      </c>
      <c r="CF637" s="18">
        <f t="shared" si="298"/>
        <v>33487020</v>
      </c>
      <c r="CG637" s="18">
        <f t="shared" si="299"/>
        <v>19135440</v>
      </c>
      <c r="CH637" s="18">
        <f t="shared" si="300"/>
        <v>23919300</v>
      </c>
      <c r="CI637" s="18">
        <f t="shared" si="301"/>
        <v>9567720</v>
      </c>
      <c r="CJ637" s="18">
        <f t="shared" si="302"/>
        <v>9567720</v>
      </c>
      <c r="CK637" s="18">
        <f t="shared" si="303"/>
        <v>14351580</v>
      </c>
      <c r="CL637" s="18">
        <f t="shared" si="304"/>
        <v>4783860</v>
      </c>
      <c r="CM637" s="18">
        <f t="shared" si="305"/>
        <v>14351580</v>
      </c>
      <c r="CN637" s="18">
        <f t="shared" si="306"/>
        <v>129164220</v>
      </c>
      <c r="CP637" s="18">
        <f t="shared" si="307"/>
        <v>1837002240</v>
      </c>
      <c r="CQ637" s="18">
        <f t="shared" si="308"/>
        <v>2</v>
      </c>
      <c r="CR637" s="18">
        <f t="shared" si="309"/>
        <v>1837</v>
      </c>
      <c r="DH637" s="14">
        <v>632</v>
      </c>
      <c r="DI637" s="14">
        <f t="shared" si="310"/>
        <v>111333469</v>
      </c>
      <c r="DJ637" s="18">
        <f t="shared" si="311"/>
        <v>2</v>
      </c>
      <c r="DK637" s="18">
        <f t="shared" si="312"/>
        <v>111.33</v>
      </c>
    </row>
    <row r="638" spans="44:115" ht="16.5" x14ac:dyDescent="0.2">
      <c r="AR638" s="14">
        <v>633</v>
      </c>
      <c r="AS638" s="14">
        <f t="shared" si="291"/>
        <v>620</v>
      </c>
      <c r="AT638" s="18">
        <f t="shared" si="293"/>
        <v>3360000</v>
      </c>
      <c r="AU638" s="18">
        <f t="shared" si="292"/>
        <v>640</v>
      </c>
      <c r="AV638" s="18">
        <f t="shared" si="294"/>
        <v>3666000.0000000005</v>
      </c>
      <c r="AW638" s="18">
        <f t="shared" si="295"/>
        <v>3558900</v>
      </c>
      <c r="AX638" s="18">
        <f t="shared" si="296"/>
        <v>15374448000</v>
      </c>
      <c r="CA638" s="14">
        <v>633</v>
      </c>
      <c r="CB638" s="14">
        <f>节奏规划!J627</f>
        <v>1.5625000000000001E-3</v>
      </c>
      <c r="CC638" s="23">
        <v>1</v>
      </c>
      <c r="CD638" s="18">
        <f>INDEX($AX$6:$AX$1005,MATCH(金币产出!CA638,$AR$6:$AR$1005,1))</f>
        <v>15374448000</v>
      </c>
      <c r="CE638" s="18">
        <f t="shared" si="297"/>
        <v>61497792000</v>
      </c>
      <c r="CF638" s="18">
        <f t="shared" si="298"/>
        <v>33631605</v>
      </c>
      <c r="CG638" s="18">
        <f t="shared" si="299"/>
        <v>19218060</v>
      </c>
      <c r="CH638" s="18">
        <f t="shared" si="300"/>
        <v>24022575</v>
      </c>
      <c r="CI638" s="18">
        <f t="shared" si="301"/>
        <v>9609030</v>
      </c>
      <c r="CJ638" s="18">
        <f t="shared" si="302"/>
        <v>9609030</v>
      </c>
      <c r="CK638" s="18">
        <f t="shared" si="303"/>
        <v>14413545</v>
      </c>
      <c r="CL638" s="18">
        <f t="shared" si="304"/>
        <v>4804515</v>
      </c>
      <c r="CM638" s="18">
        <f t="shared" si="305"/>
        <v>14413545</v>
      </c>
      <c r="CN638" s="18">
        <f t="shared" si="306"/>
        <v>129721905</v>
      </c>
      <c r="CP638" s="18">
        <f t="shared" si="307"/>
        <v>1844933760</v>
      </c>
      <c r="CQ638" s="18">
        <f t="shared" si="308"/>
        <v>2</v>
      </c>
      <c r="CR638" s="18">
        <f t="shared" si="309"/>
        <v>1844.93</v>
      </c>
      <c r="DH638" s="14">
        <v>633</v>
      </c>
      <c r="DI638" s="14">
        <f t="shared" si="310"/>
        <v>111814167</v>
      </c>
      <c r="DJ638" s="18">
        <f t="shared" si="311"/>
        <v>2</v>
      </c>
      <c r="DK638" s="18">
        <f t="shared" si="312"/>
        <v>111.81</v>
      </c>
    </row>
    <row r="639" spans="44:115" ht="16.5" x14ac:dyDescent="0.2">
      <c r="AR639" s="14">
        <v>634</v>
      </c>
      <c r="AS639" s="14">
        <f t="shared" si="291"/>
        <v>620</v>
      </c>
      <c r="AT639" s="18">
        <f t="shared" si="293"/>
        <v>3360000</v>
      </c>
      <c r="AU639" s="18">
        <f t="shared" si="292"/>
        <v>640</v>
      </c>
      <c r="AV639" s="18">
        <f t="shared" si="294"/>
        <v>3666000.0000000005</v>
      </c>
      <c r="AW639" s="18">
        <f t="shared" si="295"/>
        <v>3574200</v>
      </c>
      <c r="AX639" s="18">
        <f t="shared" si="296"/>
        <v>15440544000</v>
      </c>
      <c r="CA639" s="14">
        <v>634</v>
      </c>
      <c r="CB639" s="14">
        <f>节奏规划!J628</f>
        <v>1.5625000000000001E-3</v>
      </c>
      <c r="CC639" s="23">
        <v>1</v>
      </c>
      <c r="CD639" s="18">
        <f>INDEX($AX$6:$AX$1005,MATCH(金币产出!CA639,$AR$6:$AR$1005,1))</f>
        <v>15440544000</v>
      </c>
      <c r="CE639" s="18">
        <f t="shared" si="297"/>
        <v>61762176000</v>
      </c>
      <c r="CF639" s="18">
        <f t="shared" si="298"/>
        <v>33776190</v>
      </c>
      <c r="CG639" s="18">
        <f t="shared" si="299"/>
        <v>19300680</v>
      </c>
      <c r="CH639" s="18">
        <f t="shared" si="300"/>
        <v>24125850</v>
      </c>
      <c r="CI639" s="18">
        <f t="shared" si="301"/>
        <v>9650340</v>
      </c>
      <c r="CJ639" s="18">
        <f t="shared" si="302"/>
        <v>9650340</v>
      </c>
      <c r="CK639" s="18">
        <f t="shared" si="303"/>
        <v>14475510</v>
      </c>
      <c r="CL639" s="18">
        <f t="shared" si="304"/>
        <v>4825170</v>
      </c>
      <c r="CM639" s="18">
        <f t="shared" si="305"/>
        <v>14475510</v>
      </c>
      <c r="CN639" s="18">
        <f t="shared" si="306"/>
        <v>130279590</v>
      </c>
      <c r="CP639" s="18">
        <f t="shared" si="307"/>
        <v>1852865280</v>
      </c>
      <c r="CQ639" s="18">
        <f t="shared" si="308"/>
        <v>2</v>
      </c>
      <c r="CR639" s="18">
        <f t="shared" si="309"/>
        <v>1852.87</v>
      </c>
      <c r="DH639" s="14">
        <v>634</v>
      </c>
      <c r="DI639" s="14">
        <f t="shared" si="310"/>
        <v>112294865</v>
      </c>
      <c r="DJ639" s="18">
        <f t="shared" si="311"/>
        <v>2</v>
      </c>
      <c r="DK639" s="18">
        <f t="shared" si="312"/>
        <v>112.29</v>
      </c>
    </row>
    <row r="640" spans="44:115" ht="16.5" x14ac:dyDescent="0.2">
      <c r="AR640" s="14">
        <v>635</v>
      </c>
      <c r="AS640" s="14">
        <f t="shared" si="291"/>
        <v>620</v>
      </c>
      <c r="AT640" s="18">
        <f t="shared" si="293"/>
        <v>3360000</v>
      </c>
      <c r="AU640" s="18">
        <f t="shared" si="292"/>
        <v>640</v>
      </c>
      <c r="AV640" s="18">
        <f t="shared" si="294"/>
        <v>3666000.0000000005</v>
      </c>
      <c r="AW640" s="18">
        <f t="shared" si="295"/>
        <v>3589500</v>
      </c>
      <c r="AX640" s="18">
        <f t="shared" si="296"/>
        <v>15506640000</v>
      </c>
      <c r="CA640" s="14">
        <v>635</v>
      </c>
      <c r="CB640" s="14">
        <f>节奏规划!J629</f>
        <v>1.5625000000000001E-3</v>
      </c>
      <c r="CC640" s="23">
        <v>1</v>
      </c>
      <c r="CD640" s="18">
        <f>INDEX($AX$6:$AX$1005,MATCH(金币产出!CA640,$AR$6:$AR$1005,1))</f>
        <v>15506640000</v>
      </c>
      <c r="CE640" s="18">
        <f t="shared" si="297"/>
        <v>62026560000</v>
      </c>
      <c r="CF640" s="18">
        <f t="shared" si="298"/>
        <v>33920775</v>
      </c>
      <c r="CG640" s="18">
        <f t="shared" si="299"/>
        <v>19383300</v>
      </c>
      <c r="CH640" s="18">
        <f t="shared" si="300"/>
        <v>24229125</v>
      </c>
      <c r="CI640" s="18">
        <f t="shared" si="301"/>
        <v>9691650</v>
      </c>
      <c r="CJ640" s="18">
        <f t="shared" si="302"/>
        <v>9691650</v>
      </c>
      <c r="CK640" s="18">
        <f t="shared" si="303"/>
        <v>14537475</v>
      </c>
      <c r="CL640" s="18">
        <f t="shared" si="304"/>
        <v>4845825</v>
      </c>
      <c r="CM640" s="18">
        <f t="shared" si="305"/>
        <v>14537475</v>
      </c>
      <c r="CN640" s="18">
        <f t="shared" si="306"/>
        <v>130837275</v>
      </c>
      <c r="CP640" s="18">
        <f t="shared" si="307"/>
        <v>1860796800</v>
      </c>
      <c r="CQ640" s="18">
        <f t="shared" si="308"/>
        <v>2</v>
      </c>
      <c r="CR640" s="18">
        <f t="shared" si="309"/>
        <v>1860.8</v>
      </c>
      <c r="DH640" s="14">
        <v>635</v>
      </c>
      <c r="DI640" s="14">
        <f t="shared" si="310"/>
        <v>112775563</v>
      </c>
      <c r="DJ640" s="18">
        <f t="shared" si="311"/>
        <v>2</v>
      </c>
      <c r="DK640" s="18">
        <f t="shared" si="312"/>
        <v>112.78</v>
      </c>
    </row>
    <row r="641" spans="44:115" ht="16.5" x14ac:dyDescent="0.2">
      <c r="AR641" s="14">
        <v>636</v>
      </c>
      <c r="AS641" s="14">
        <f t="shared" si="291"/>
        <v>620</v>
      </c>
      <c r="AT641" s="18">
        <f t="shared" si="293"/>
        <v>3360000</v>
      </c>
      <c r="AU641" s="18">
        <f t="shared" si="292"/>
        <v>640</v>
      </c>
      <c r="AV641" s="18">
        <f t="shared" si="294"/>
        <v>3666000.0000000005</v>
      </c>
      <c r="AW641" s="18">
        <f t="shared" si="295"/>
        <v>3604800</v>
      </c>
      <c r="AX641" s="18">
        <f t="shared" si="296"/>
        <v>15572736000</v>
      </c>
      <c r="CA641" s="14">
        <v>636</v>
      </c>
      <c r="CB641" s="14">
        <f>节奏规划!J630</f>
        <v>1.5625000000000001E-3</v>
      </c>
      <c r="CC641" s="23">
        <v>1</v>
      </c>
      <c r="CD641" s="18">
        <f>INDEX($AX$6:$AX$1005,MATCH(金币产出!CA641,$AR$6:$AR$1005,1))</f>
        <v>15572736000</v>
      </c>
      <c r="CE641" s="18">
        <f t="shared" si="297"/>
        <v>62290944000</v>
      </c>
      <c r="CF641" s="18">
        <f t="shared" si="298"/>
        <v>34065360</v>
      </c>
      <c r="CG641" s="18">
        <f t="shared" si="299"/>
        <v>19465920</v>
      </c>
      <c r="CH641" s="18">
        <f t="shared" si="300"/>
        <v>24332400</v>
      </c>
      <c r="CI641" s="18">
        <f t="shared" si="301"/>
        <v>9732960</v>
      </c>
      <c r="CJ641" s="18">
        <f t="shared" si="302"/>
        <v>9732960</v>
      </c>
      <c r="CK641" s="18">
        <f t="shared" si="303"/>
        <v>14599440</v>
      </c>
      <c r="CL641" s="18">
        <f t="shared" si="304"/>
        <v>4866480</v>
      </c>
      <c r="CM641" s="18">
        <f t="shared" si="305"/>
        <v>14599440</v>
      </c>
      <c r="CN641" s="18">
        <f t="shared" si="306"/>
        <v>131394960</v>
      </c>
      <c r="CP641" s="18">
        <f t="shared" si="307"/>
        <v>1868728320</v>
      </c>
      <c r="CQ641" s="18">
        <f t="shared" si="308"/>
        <v>2</v>
      </c>
      <c r="CR641" s="18">
        <f t="shared" si="309"/>
        <v>1868.73</v>
      </c>
      <c r="DH641" s="14">
        <v>636</v>
      </c>
      <c r="DI641" s="14">
        <f t="shared" si="310"/>
        <v>113256261</v>
      </c>
      <c r="DJ641" s="18">
        <f t="shared" si="311"/>
        <v>2</v>
      </c>
      <c r="DK641" s="18">
        <f t="shared" si="312"/>
        <v>113.26</v>
      </c>
    </row>
    <row r="642" spans="44:115" ht="16.5" x14ac:dyDescent="0.2">
      <c r="AR642" s="14">
        <v>637</v>
      </c>
      <c r="AS642" s="14">
        <f t="shared" si="291"/>
        <v>620</v>
      </c>
      <c r="AT642" s="18">
        <f t="shared" si="293"/>
        <v>3360000</v>
      </c>
      <c r="AU642" s="18">
        <f t="shared" si="292"/>
        <v>640</v>
      </c>
      <c r="AV642" s="18">
        <f t="shared" si="294"/>
        <v>3666000.0000000005</v>
      </c>
      <c r="AW642" s="18">
        <f t="shared" si="295"/>
        <v>3620100</v>
      </c>
      <c r="AX642" s="18">
        <f t="shared" si="296"/>
        <v>15638832000</v>
      </c>
      <c r="CA642" s="14">
        <v>637</v>
      </c>
      <c r="CB642" s="14">
        <f>节奏规划!J631</f>
        <v>1.5625000000000001E-3</v>
      </c>
      <c r="CC642" s="23">
        <v>1</v>
      </c>
      <c r="CD642" s="18">
        <f>INDEX($AX$6:$AX$1005,MATCH(金币产出!CA642,$AR$6:$AR$1005,1))</f>
        <v>15638832000</v>
      </c>
      <c r="CE642" s="18">
        <f t="shared" si="297"/>
        <v>62555328000</v>
      </c>
      <c r="CF642" s="18">
        <f t="shared" si="298"/>
        <v>34209945</v>
      </c>
      <c r="CG642" s="18">
        <f t="shared" si="299"/>
        <v>19548540</v>
      </c>
      <c r="CH642" s="18">
        <f t="shared" si="300"/>
        <v>24435675</v>
      </c>
      <c r="CI642" s="18">
        <f t="shared" si="301"/>
        <v>9774270</v>
      </c>
      <c r="CJ642" s="18">
        <f t="shared" si="302"/>
        <v>9774270</v>
      </c>
      <c r="CK642" s="18">
        <f t="shared" si="303"/>
        <v>14661405</v>
      </c>
      <c r="CL642" s="18">
        <f t="shared" si="304"/>
        <v>4887135</v>
      </c>
      <c r="CM642" s="18">
        <f t="shared" si="305"/>
        <v>14661405</v>
      </c>
      <c r="CN642" s="18">
        <f t="shared" si="306"/>
        <v>131952645</v>
      </c>
      <c r="CP642" s="18">
        <f t="shared" si="307"/>
        <v>1876659840</v>
      </c>
      <c r="CQ642" s="18">
        <f t="shared" si="308"/>
        <v>2</v>
      </c>
      <c r="CR642" s="18">
        <f t="shared" si="309"/>
        <v>1876.66</v>
      </c>
      <c r="DH642" s="14">
        <v>637</v>
      </c>
      <c r="DI642" s="14">
        <f t="shared" si="310"/>
        <v>113736960</v>
      </c>
      <c r="DJ642" s="18">
        <f t="shared" si="311"/>
        <v>2</v>
      </c>
      <c r="DK642" s="18">
        <f t="shared" si="312"/>
        <v>113.74</v>
      </c>
    </row>
    <row r="643" spans="44:115" ht="16.5" x14ac:dyDescent="0.2">
      <c r="AR643" s="14">
        <v>638</v>
      </c>
      <c r="AS643" s="14">
        <f t="shared" si="291"/>
        <v>620</v>
      </c>
      <c r="AT643" s="18">
        <f t="shared" si="293"/>
        <v>3360000</v>
      </c>
      <c r="AU643" s="18">
        <f t="shared" si="292"/>
        <v>640</v>
      </c>
      <c r="AV643" s="18">
        <f t="shared" si="294"/>
        <v>3666000.0000000005</v>
      </c>
      <c r="AW643" s="18">
        <f t="shared" si="295"/>
        <v>3635400</v>
      </c>
      <c r="AX643" s="18">
        <f t="shared" si="296"/>
        <v>15704928000</v>
      </c>
      <c r="CA643" s="14">
        <v>638</v>
      </c>
      <c r="CB643" s="14">
        <f>节奏规划!J632</f>
        <v>1.5625000000000001E-3</v>
      </c>
      <c r="CC643" s="23">
        <v>1</v>
      </c>
      <c r="CD643" s="18">
        <f>INDEX($AX$6:$AX$1005,MATCH(金币产出!CA643,$AR$6:$AR$1005,1))</f>
        <v>15704928000</v>
      </c>
      <c r="CE643" s="18">
        <f t="shared" si="297"/>
        <v>62819712000</v>
      </c>
      <c r="CF643" s="18">
        <f t="shared" si="298"/>
        <v>34354530</v>
      </c>
      <c r="CG643" s="18">
        <f t="shared" si="299"/>
        <v>19631160</v>
      </c>
      <c r="CH643" s="18">
        <f t="shared" si="300"/>
        <v>24538950</v>
      </c>
      <c r="CI643" s="18">
        <f t="shared" si="301"/>
        <v>9815580</v>
      </c>
      <c r="CJ643" s="18">
        <f t="shared" si="302"/>
        <v>9815580</v>
      </c>
      <c r="CK643" s="18">
        <f t="shared" si="303"/>
        <v>14723370</v>
      </c>
      <c r="CL643" s="18">
        <f t="shared" si="304"/>
        <v>4907790</v>
      </c>
      <c r="CM643" s="18">
        <f t="shared" si="305"/>
        <v>14723370</v>
      </c>
      <c r="CN643" s="18">
        <f t="shared" si="306"/>
        <v>132510330</v>
      </c>
      <c r="CP643" s="18">
        <f t="shared" si="307"/>
        <v>1884591360</v>
      </c>
      <c r="CQ643" s="18">
        <f t="shared" si="308"/>
        <v>2</v>
      </c>
      <c r="CR643" s="18">
        <f t="shared" si="309"/>
        <v>1884.59</v>
      </c>
      <c r="DH643" s="14">
        <v>638</v>
      </c>
      <c r="DI643" s="14">
        <f t="shared" si="310"/>
        <v>114217658</v>
      </c>
      <c r="DJ643" s="18">
        <f t="shared" si="311"/>
        <v>2</v>
      </c>
      <c r="DK643" s="18">
        <f t="shared" si="312"/>
        <v>114.22</v>
      </c>
    </row>
    <row r="644" spans="44:115" ht="16.5" x14ac:dyDescent="0.2">
      <c r="AR644" s="14">
        <v>639</v>
      </c>
      <c r="AS644" s="14">
        <f t="shared" si="291"/>
        <v>620</v>
      </c>
      <c r="AT644" s="18">
        <f t="shared" si="293"/>
        <v>3360000</v>
      </c>
      <c r="AU644" s="18">
        <f t="shared" si="292"/>
        <v>640</v>
      </c>
      <c r="AV644" s="18">
        <f t="shared" si="294"/>
        <v>3666000.0000000005</v>
      </c>
      <c r="AW644" s="18">
        <f t="shared" si="295"/>
        <v>3650700.0000000009</v>
      </c>
      <c r="AX644" s="18">
        <f t="shared" si="296"/>
        <v>15771024000.000004</v>
      </c>
      <c r="CA644" s="14">
        <v>639</v>
      </c>
      <c r="CB644" s="14">
        <f>节奏规划!J633</f>
        <v>1.5625000000000001E-3</v>
      </c>
      <c r="CC644" s="23">
        <v>1</v>
      </c>
      <c r="CD644" s="18">
        <f>INDEX($AX$6:$AX$1005,MATCH(金币产出!CA644,$AR$6:$AR$1005,1))</f>
        <v>15771024000.000004</v>
      </c>
      <c r="CE644" s="18">
        <f t="shared" si="297"/>
        <v>63084096000</v>
      </c>
      <c r="CF644" s="18">
        <f t="shared" si="298"/>
        <v>34499115</v>
      </c>
      <c r="CG644" s="18">
        <f t="shared" si="299"/>
        <v>19713780</v>
      </c>
      <c r="CH644" s="18">
        <f t="shared" si="300"/>
        <v>24642225</v>
      </c>
      <c r="CI644" s="18">
        <f t="shared" si="301"/>
        <v>9856890</v>
      </c>
      <c r="CJ644" s="18">
        <f t="shared" si="302"/>
        <v>9856890</v>
      </c>
      <c r="CK644" s="18">
        <f t="shared" si="303"/>
        <v>14785335</v>
      </c>
      <c r="CL644" s="18">
        <f t="shared" si="304"/>
        <v>4928445</v>
      </c>
      <c r="CM644" s="18">
        <f t="shared" si="305"/>
        <v>14785335</v>
      </c>
      <c r="CN644" s="18">
        <f t="shared" si="306"/>
        <v>133068015</v>
      </c>
      <c r="CP644" s="18">
        <f t="shared" si="307"/>
        <v>1892522880</v>
      </c>
      <c r="CQ644" s="18">
        <f t="shared" si="308"/>
        <v>2</v>
      </c>
      <c r="CR644" s="18">
        <f t="shared" si="309"/>
        <v>1892.52</v>
      </c>
      <c r="DH644" s="14">
        <v>639</v>
      </c>
      <c r="DI644" s="14">
        <f t="shared" si="310"/>
        <v>114698356</v>
      </c>
      <c r="DJ644" s="18">
        <f t="shared" si="311"/>
        <v>2</v>
      </c>
      <c r="DK644" s="18">
        <f t="shared" si="312"/>
        <v>114.7</v>
      </c>
    </row>
    <row r="645" spans="44:115" ht="16.5" x14ac:dyDescent="0.2">
      <c r="AR645" s="14">
        <v>640</v>
      </c>
      <c r="AS645" s="14">
        <f t="shared" si="291"/>
        <v>640</v>
      </c>
      <c r="AT645" s="18">
        <f t="shared" si="293"/>
        <v>3666000.0000000005</v>
      </c>
      <c r="AU645" s="18">
        <f t="shared" si="292"/>
        <v>660</v>
      </c>
      <c r="AV645" s="18">
        <f t="shared" si="294"/>
        <v>3976000</v>
      </c>
      <c r="AW645" s="18">
        <f t="shared" si="295"/>
        <v>3666000.0000000009</v>
      </c>
      <c r="AX645" s="18">
        <f t="shared" si="296"/>
        <v>15837120000.000004</v>
      </c>
      <c r="CA645" s="14">
        <v>640</v>
      </c>
      <c r="CB645" s="14">
        <f>节奏规划!J634</f>
        <v>1.5625000000000001E-3</v>
      </c>
      <c r="CC645" s="23">
        <v>1</v>
      </c>
      <c r="CD645" s="18">
        <f>INDEX($AX$6:$AX$1005,MATCH(金币产出!CA645,$AR$6:$AR$1005,1))</f>
        <v>15837120000.000004</v>
      </c>
      <c r="CE645" s="18">
        <f t="shared" si="297"/>
        <v>63348480000</v>
      </c>
      <c r="CF645" s="18">
        <f t="shared" si="298"/>
        <v>34643700</v>
      </c>
      <c r="CG645" s="18">
        <f t="shared" si="299"/>
        <v>19796400</v>
      </c>
      <c r="CH645" s="18">
        <f t="shared" si="300"/>
        <v>24745500</v>
      </c>
      <c r="CI645" s="18">
        <f t="shared" si="301"/>
        <v>9898200</v>
      </c>
      <c r="CJ645" s="18">
        <f t="shared" si="302"/>
        <v>9898200</v>
      </c>
      <c r="CK645" s="18">
        <f t="shared" si="303"/>
        <v>14847300</v>
      </c>
      <c r="CL645" s="18">
        <f t="shared" si="304"/>
        <v>4949100</v>
      </c>
      <c r="CM645" s="18">
        <f t="shared" si="305"/>
        <v>14847300</v>
      </c>
      <c r="CN645" s="18">
        <f t="shared" si="306"/>
        <v>133625700</v>
      </c>
      <c r="CP645" s="18">
        <f t="shared" si="307"/>
        <v>1900454400</v>
      </c>
      <c r="CQ645" s="18">
        <f t="shared" si="308"/>
        <v>2</v>
      </c>
      <c r="CR645" s="18">
        <f t="shared" si="309"/>
        <v>1900.45</v>
      </c>
      <c r="DH645" s="14">
        <v>640</v>
      </c>
      <c r="DI645" s="14">
        <f t="shared" si="310"/>
        <v>115179054</v>
      </c>
      <c r="DJ645" s="18">
        <f t="shared" si="311"/>
        <v>2</v>
      </c>
      <c r="DK645" s="18">
        <f t="shared" si="312"/>
        <v>115.18</v>
      </c>
    </row>
    <row r="646" spans="44:115" ht="16.5" x14ac:dyDescent="0.2">
      <c r="AR646" s="14">
        <v>641</v>
      </c>
      <c r="AS646" s="14">
        <f t="shared" ref="AS646:AS709" si="313">VLOOKUP(AR646,$A$7:$A$90,1)</f>
        <v>640</v>
      </c>
      <c r="AT646" s="18">
        <f t="shared" si="293"/>
        <v>3666000.0000000005</v>
      </c>
      <c r="AU646" s="18">
        <f t="shared" ref="AU646:AU709" si="314">INDEX($A$7:$A$90,MATCH(AR646,$A$7:$A$90,1)+1)</f>
        <v>660</v>
      </c>
      <c r="AV646" s="18">
        <f t="shared" si="294"/>
        <v>3976000</v>
      </c>
      <c r="AW646" s="18">
        <f t="shared" si="295"/>
        <v>3681500.0000000009</v>
      </c>
      <c r="AX646" s="18">
        <f t="shared" si="296"/>
        <v>15904080000.000004</v>
      </c>
      <c r="CA646" s="14">
        <v>641</v>
      </c>
      <c r="CB646" s="14">
        <f>节奏规划!J635</f>
        <v>1.5625000000000001E-3</v>
      </c>
      <c r="CC646" s="23">
        <v>1</v>
      </c>
      <c r="CD646" s="18">
        <f>INDEX($AX$6:$AX$1005,MATCH(金币产出!CA646,$AR$6:$AR$1005,1))</f>
        <v>15904080000.000004</v>
      </c>
      <c r="CE646" s="18">
        <f t="shared" si="297"/>
        <v>63616320000</v>
      </c>
      <c r="CF646" s="18">
        <f t="shared" si="298"/>
        <v>34790175</v>
      </c>
      <c r="CG646" s="18">
        <f t="shared" si="299"/>
        <v>19880100</v>
      </c>
      <c r="CH646" s="18">
        <f t="shared" si="300"/>
        <v>24850125</v>
      </c>
      <c r="CI646" s="18">
        <f t="shared" si="301"/>
        <v>9940050</v>
      </c>
      <c r="CJ646" s="18">
        <f t="shared" si="302"/>
        <v>9940050</v>
      </c>
      <c r="CK646" s="18">
        <f t="shared" si="303"/>
        <v>14910075</v>
      </c>
      <c r="CL646" s="18">
        <f t="shared" si="304"/>
        <v>4970025</v>
      </c>
      <c r="CM646" s="18">
        <f t="shared" si="305"/>
        <v>14910075</v>
      </c>
      <c r="CN646" s="18">
        <f t="shared" si="306"/>
        <v>134190675</v>
      </c>
      <c r="CP646" s="18">
        <f t="shared" si="307"/>
        <v>1908489600</v>
      </c>
      <c r="CQ646" s="18">
        <f t="shared" si="308"/>
        <v>2</v>
      </c>
      <c r="CR646" s="18">
        <f t="shared" si="309"/>
        <v>1908.49</v>
      </c>
      <c r="DH646" s="14">
        <v>641</v>
      </c>
      <c r="DI646" s="14">
        <f t="shared" si="310"/>
        <v>115666036</v>
      </c>
      <c r="DJ646" s="18">
        <f t="shared" si="311"/>
        <v>2</v>
      </c>
      <c r="DK646" s="18">
        <f t="shared" si="312"/>
        <v>115.67</v>
      </c>
    </row>
    <row r="647" spans="44:115" ht="16.5" x14ac:dyDescent="0.2">
      <c r="AR647" s="14">
        <v>642</v>
      </c>
      <c r="AS647" s="14">
        <f t="shared" si="313"/>
        <v>640</v>
      </c>
      <c r="AT647" s="18">
        <f t="shared" ref="AT647:AT710" si="315">VLOOKUP(AS647,$A$7:$AJ$90,28)</f>
        <v>3666000.0000000005</v>
      </c>
      <c r="AU647" s="18">
        <f t="shared" si="314"/>
        <v>660</v>
      </c>
      <c r="AV647" s="18">
        <f t="shared" ref="AV647:AV710" si="316">VLOOKUP(AU647,$A$7:$AJ$90,28)</f>
        <v>3976000</v>
      </c>
      <c r="AW647" s="18">
        <f t="shared" ref="AW647:AW710" si="317">(AT647*(AU647-AR647)+AV647*(AR647-AS647))/(AU647-AS647)</f>
        <v>3697000</v>
      </c>
      <c r="AX647" s="18">
        <f t="shared" ref="AX647:AX710" si="318">AW647*AX$4</f>
        <v>15971040000</v>
      </c>
      <c r="CA647" s="14">
        <v>642</v>
      </c>
      <c r="CB647" s="14">
        <f>节奏规划!J636</f>
        <v>1.5625000000000001E-3</v>
      </c>
      <c r="CC647" s="23">
        <v>1</v>
      </c>
      <c r="CD647" s="18">
        <f>INDEX($AX$6:$AX$1005,MATCH(金币产出!CA647,$AR$6:$AR$1005,1))</f>
        <v>15971040000</v>
      </c>
      <c r="CE647" s="18">
        <f t="shared" ref="CE647:CE710" si="319">INT(CD647/$BB$4*$BA$4/500)*500</f>
        <v>63884160000</v>
      </c>
      <c r="CF647" s="18">
        <f t="shared" ref="CF647:CF710" si="320">ROUND($CE647*BB$4*$CB647,0)</f>
        <v>34936650</v>
      </c>
      <c r="CG647" s="18">
        <f t="shared" ref="CG647:CG710" si="321">ROUND($CE647*BC$4*$CB647,0)</f>
        <v>19963800</v>
      </c>
      <c r="CH647" s="18">
        <f t="shared" ref="CH647:CH710" si="322">ROUND($CE647*BD$4*$CB647,0)</f>
        <v>24954750</v>
      </c>
      <c r="CI647" s="18">
        <f t="shared" ref="CI647:CI710" si="323">ROUND($CE647*BE$4*$CB647,0)</f>
        <v>9981900</v>
      </c>
      <c r="CJ647" s="18">
        <f t="shared" ref="CJ647:CJ710" si="324">ROUND($CE647*BF$4*$CB647,0)</f>
        <v>9981900</v>
      </c>
      <c r="CK647" s="18">
        <f t="shared" ref="CK647:CK710" si="325">ROUND($CE647*BG$4*$CB647,0)</f>
        <v>14972850</v>
      </c>
      <c r="CL647" s="18">
        <f t="shared" ref="CL647:CL710" si="326">ROUND($CE647*BH$4*$CB647,0)</f>
        <v>4990950</v>
      </c>
      <c r="CM647" s="18">
        <f t="shared" ref="CM647:CM710" si="327">ROUND($CE647*BI$4*$CB647,0)</f>
        <v>14972850</v>
      </c>
      <c r="CN647" s="18">
        <f t="shared" ref="CN647:CN710" si="328">SUMIF($CF$3:$CM$3,"&lt;="&amp;CA647,CF647:CM647)</f>
        <v>134755650</v>
      </c>
      <c r="CP647" s="18">
        <f t="shared" ref="CP647:CP710" si="329">INT(CM647/CB647/CP$3)</f>
        <v>1916524800</v>
      </c>
      <c r="CQ647" s="18">
        <f t="shared" ref="CQ647:CQ710" si="330">INT(LOG(CP647/10,1000))</f>
        <v>2</v>
      </c>
      <c r="CR647" s="18">
        <f t="shared" ref="CR647:CR710" si="331">ROUND(CP647/1000^CQ647,2)</f>
        <v>1916.52</v>
      </c>
      <c r="DH647" s="14">
        <v>642</v>
      </c>
      <c r="DI647" s="14">
        <f t="shared" ref="DI647:DI710" si="332">INT(CG647/CB647*$DC$3)</f>
        <v>116153018</v>
      </c>
      <c r="DJ647" s="18">
        <f t="shared" ref="DJ647:DJ710" si="333">INT(LOG(DI647/10,1000))</f>
        <v>2</v>
      </c>
      <c r="DK647" s="18">
        <f t="shared" ref="DK647:DK710" si="334">ROUND(DI647/1000^DJ647,2)</f>
        <v>116.15</v>
      </c>
    </row>
    <row r="648" spans="44:115" ht="16.5" x14ac:dyDescent="0.2">
      <c r="AR648" s="14">
        <v>643</v>
      </c>
      <c r="AS648" s="14">
        <f t="shared" si="313"/>
        <v>640</v>
      </c>
      <c r="AT648" s="18">
        <f t="shared" si="315"/>
        <v>3666000.0000000005</v>
      </c>
      <c r="AU648" s="18">
        <f t="shared" si="314"/>
        <v>660</v>
      </c>
      <c r="AV648" s="18">
        <f t="shared" si="316"/>
        <v>3976000</v>
      </c>
      <c r="AW648" s="18">
        <f t="shared" si="317"/>
        <v>3712500</v>
      </c>
      <c r="AX648" s="18">
        <f t="shared" si="318"/>
        <v>16038000000</v>
      </c>
      <c r="CA648" s="14">
        <v>643</v>
      </c>
      <c r="CB648" s="14">
        <f>节奏规划!J637</f>
        <v>1.5625000000000001E-3</v>
      </c>
      <c r="CC648" s="23">
        <v>1</v>
      </c>
      <c r="CD648" s="18">
        <f>INDEX($AX$6:$AX$1005,MATCH(金币产出!CA648,$AR$6:$AR$1005,1))</f>
        <v>16038000000</v>
      </c>
      <c r="CE648" s="18">
        <f t="shared" si="319"/>
        <v>64152000000</v>
      </c>
      <c r="CF648" s="18">
        <f t="shared" si="320"/>
        <v>35083125</v>
      </c>
      <c r="CG648" s="18">
        <f t="shared" si="321"/>
        <v>20047500</v>
      </c>
      <c r="CH648" s="18">
        <f t="shared" si="322"/>
        <v>25059375</v>
      </c>
      <c r="CI648" s="18">
        <f t="shared" si="323"/>
        <v>10023750</v>
      </c>
      <c r="CJ648" s="18">
        <f t="shared" si="324"/>
        <v>10023750</v>
      </c>
      <c r="CK648" s="18">
        <f t="shared" si="325"/>
        <v>15035625</v>
      </c>
      <c r="CL648" s="18">
        <f t="shared" si="326"/>
        <v>5011875</v>
      </c>
      <c r="CM648" s="18">
        <f t="shared" si="327"/>
        <v>15035625</v>
      </c>
      <c r="CN648" s="18">
        <f t="shared" si="328"/>
        <v>135320625</v>
      </c>
      <c r="CP648" s="18">
        <f t="shared" si="329"/>
        <v>1924560000</v>
      </c>
      <c r="CQ648" s="18">
        <f t="shared" si="330"/>
        <v>2</v>
      </c>
      <c r="CR648" s="18">
        <f t="shared" si="331"/>
        <v>1924.56</v>
      </c>
      <c r="DH648" s="14">
        <v>643</v>
      </c>
      <c r="DI648" s="14">
        <f t="shared" si="332"/>
        <v>116640000</v>
      </c>
      <c r="DJ648" s="18">
        <f t="shared" si="333"/>
        <v>2</v>
      </c>
      <c r="DK648" s="18">
        <f t="shared" si="334"/>
        <v>116.64</v>
      </c>
    </row>
    <row r="649" spans="44:115" ht="16.5" x14ac:dyDescent="0.2">
      <c r="AR649" s="14">
        <v>644</v>
      </c>
      <c r="AS649" s="14">
        <f t="shared" si="313"/>
        <v>640</v>
      </c>
      <c r="AT649" s="18">
        <f t="shared" si="315"/>
        <v>3666000.0000000005</v>
      </c>
      <c r="AU649" s="18">
        <f t="shared" si="314"/>
        <v>660</v>
      </c>
      <c r="AV649" s="18">
        <f t="shared" si="316"/>
        <v>3976000</v>
      </c>
      <c r="AW649" s="18">
        <f t="shared" si="317"/>
        <v>3728000</v>
      </c>
      <c r="AX649" s="18">
        <f t="shared" si="318"/>
        <v>16104960000</v>
      </c>
      <c r="CA649" s="14">
        <v>644</v>
      </c>
      <c r="CB649" s="14">
        <f>节奏规划!J638</f>
        <v>1.5625000000000001E-3</v>
      </c>
      <c r="CC649" s="23">
        <v>1</v>
      </c>
      <c r="CD649" s="18">
        <f>INDEX($AX$6:$AX$1005,MATCH(金币产出!CA649,$AR$6:$AR$1005,1))</f>
        <v>16104960000</v>
      </c>
      <c r="CE649" s="18">
        <f t="shared" si="319"/>
        <v>64419840000</v>
      </c>
      <c r="CF649" s="18">
        <f t="shared" si="320"/>
        <v>35229600</v>
      </c>
      <c r="CG649" s="18">
        <f t="shared" si="321"/>
        <v>20131200</v>
      </c>
      <c r="CH649" s="18">
        <f t="shared" si="322"/>
        <v>25164000</v>
      </c>
      <c r="CI649" s="18">
        <f t="shared" si="323"/>
        <v>10065600</v>
      </c>
      <c r="CJ649" s="18">
        <f t="shared" si="324"/>
        <v>10065600</v>
      </c>
      <c r="CK649" s="18">
        <f t="shared" si="325"/>
        <v>15098400</v>
      </c>
      <c r="CL649" s="18">
        <f t="shared" si="326"/>
        <v>5032800</v>
      </c>
      <c r="CM649" s="18">
        <f t="shared" si="327"/>
        <v>15098400</v>
      </c>
      <c r="CN649" s="18">
        <f t="shared" si="328"/>
        <v>135885600</v>
      </c>
      <c r="CP649" s="18">
        <f t="shared" si="329"/>
        <v>1932595200</v>
      </c>
      <c r="CQ649" s="18">
        <f t="shared" si="330"/>
        <v>2</v>
      </c>
      <c r="CR649" s="18">
        <f t="shared" si="331"/>
        <v>1932.6</v>
      </c>
      <c r="DH649" s="14">
        <v>644</v>
      </c>
      <c r="DI649" s="14">
        <f t="shared" si="332"/>
        <v>117126981</v>
      </c>
      <c r="DJ649" s="18">
        <f t="shared" si="333"/>
        <v>2</v>
      </c>
      <c r="DK649" s="18">
        <f t="shared" si="334"/>
        <v>117.13</v>
      </c>
    </row>
    <row r="650" spans="44:115" ht="16.5" x14ac:dyDescent="0.2">
      <c r="AR650" s="14">
        <v>645</v>
      </c>
      <c r="AS650" s="14">
        <f t="shared" si="313"/>
        <v>640</v>
      </c>
      <c r="AT650" s="18">
        <f t="shared" si="315"/>
        <v>3666000.0000000005</v>
      </c>
      <c r="AU650" s="18">
        <f t="shared" si="314"/>
        <v>660</v>
      </c>
      <c r="AV650" s="18">
        <f t="shared" si="316"/>
        <v>3976000</v>
      </c>
      <c r="AW650" s="18">
        <f t="shared" si="317"/>
        <v>3743500</v>
      </c>
      <c r="AX650" s="18">
        <f t="shared" si="318"/>
        <v>16171920000</v>
      </c>
      <c r="CA650" s="14">
        <v>645</v>
      </c>
      <c r="CB650" s="14">
        <f>节奏规划!J639</f>
        <v>1.5625000000000001E-3</v>
      </c>
      <c r="CC650" s="23">
        <v>1</v>
      </c>
      <c r="CD650" s="18">
        <f>INDEX($AX$6:$AX$1005,MATCH(金币产出!CA650,$AR$6:$AR$1005,1))</f>
        <v>16171920000</v>
      </c>
      <c r="CE650" s="18">
        <f t="shared" si="319"/>
        <v>64687680000</v>
      </c>
      <c r="CF650" s="18">
        <f t="shared" si="320"/>
        <v>35376075</v>
      </c>
      <c r="CG650" s="18">
        <f t="shared" si="321"/>
        <v>20214900</v>
      </c>
      <c r="CH650" s="18">
        <f t="shared" si="322"/>
        <v>25268625</v>
      </c>
      <c r="CI650" s="18">
        <f t="shared" si="323"/>
        <v>10107450</v>
      </c>
      <c r="CJ650" s="18">
        <f t="shared" si="324"/>
        <v>10107450</v>
      </c>
      <c r="CK650" s="18">
        <f t="shared" si="325"/>
        <v>15161175</v>
      </c>
      <c r="CL650" s="18">
        <f t="shared" si="326"/>
        <v>5053725</v>
      </c>
      <c r="CM650" s="18">
        <f t="shared" si="327"/>
        <v>15161175</v>
      </c>
      <c r="CN650" s="18">
        <f t="shared" si="328"/>
        <v>136450575</v>
      </c>
      <c r="CP650" s="18">
        <f t="shared" si="329"/>
        <v>1940630400</v>
      </c>
      <c r="CQ650" s="18">
        <f t="shared" si="330"/>
        <v>2</v>
      </c>
      <c r="CR650" s="18">
        <f t="shared" si="331"/>
        <v>1940.63</v>
      </c>
      <c r="DH650" s="14">
        <v>645</v>
      </c>
      <c r="DI650" s="14">
        <f t="shared" si="332"/>
        <v>117613963</v>
      </c>
      <c r="DJ650" s="18">
        <f t="shared" si="333"/>
        <v>2</v>
      </c>
      <c r="DK650" s="18">
        <f t="shared" si="334"/>
        <v>117.61</v>
      </c>
    </row>
    <row r="651" spans="44:115" ht="16.5" x14ac:dyDescent="0.2">
      <c r="AR651" s="14">
        <v>646</v>
      </c>
      <c r="AS651" s="14">
        <f t="shared" si="313"/>
        <v>640</v>
      </c>
      <c r="AT651" s="18">
        <f t="shared" si="315"/>
        <v>3666000.0000000005</v>
      </c>
      <c r="AU651" s="18">
        <f t="shared" si="314"/>
        <v>660</v>
      </c>
      <c r="AV651" s="18">
        <f t="shared" si="316"/>
        <v>3976000</v>
      </c>
      <c r="AW651" s="18">
        <f t="shared" si="317"/>
        <v>3759000</v>
      </c>
      <c r="AX651" s="18">
        <f t="shared" si="318"/>
        <v>16238880000</v>
      </c>
      <c r="CA651" s="14">
        <v>646</v>
      </c>
      <c r="CB651" s="14">
        <f>节奏规划!J640</f>
        <v>1.5625000000000001E-3</v>
      </c>
      <c r="CC651" s="23">
        <v>1</v>
      </c>
      <c r="CD651" s="18">
        <f>INDEX($AX$6:$AX$1005,MATCH(金币产出!CA651,$AR$6:$AR$1005,1))</f>
        <v>16238880000</v>
      </c>
      <c r="CE651" s="18">
        <f t="shared" si="319"/>
        <v>64955520000</v>
      </c>
      <c r="CF651" s="18">
        <f t="shared" si="320"/>
        <v>35522550</v>
      </c>
      <c r="CG651" s="18">
        <f t="shared" si="321"/>
        <v>20298600</v>
      </c>
      <c r="CH651" s="18">
        <f t="shared" si="322"/>
        <v>25373250</v>
      </c>
      <c r="CI651" s="18">
        <f t="shared" si="323"/>
        <v>10149300</v>
      </c>
      <c r="CJ651" s="18">
        <f t="shared" si="324"/>
        <v>10149300</v>
      </c>
      <c r="CK651" s="18">
        <f t="shared" si="325"/>
        <v>15223950</v>
      </c>
      <c r="CL651" s="18">
        <f t="shared" si="326"/>
        <v>5074650</v>
      </c>
      <c r="CM651" s="18">
        <f t="shared" si="327"/>
        <v>15223950</v>
      </c>
      <c r="CN651" s="18">
        <f t="shared" si="328"/>
        <v>137015550</v>
      </c>
      <c r="CP651" s="18">
        <f t="shared" si="329"/>
        <v>1948665600</v>
      </c>
      <c r="CQ651" s="18">
        <f t="shared" si="330"/>
        <v>2</v>
      </c>
      <c r="CR651" s="18">
        <f t="shared" si="331"/>
        <v>1948.67</v>
      </c>
      <c r="DH651" s="14">
        <v>646</v>
      </c>
      <c r="DI651" s="14">
        <f t="shared" si="332"/>
        <v>118100945</v>
      </c>
      <c r="DJ651" s="18">
        <f t="shared" si="333"/>
        <v>2</v>
      </c>
      <c r="DK651" s="18">
        <f t="shared" si="334"/>
        <v>118.1</v>
      </c>
    </row>
    <row r="652" spans="44:115" ht="16.5" x14ac:dyDescent="0.2">
      <c r="AR652" s="14">
        <v>647</v>
      </c>
      <c r="AS652" s="14">
        <f t="shared" si="313"/>
        <v>640</v>
      </c>
      <c r="AT652" s="18">
        <f t="shared" si="315"/>
        <v>3666000.0000000005</v>
      </c>
      <c r="AU652" s="18">
        <f t="shared" si="314"/>
        <v>660</v>
      </c>
      <c r="AV652" s="18">
        <f t="shared" si="316"/>
        <v>3976000</v>
      </c>
      <c r="AW652" s="18">
        <f t="shared" si="317"/>
        <v>3774500</v>
      </c>
      <c r="AX652" s="18">
        <f t="shared" si="318"/>
        <v>16305840000</v>
      </c>
      <c r="CA652" s="14">
        <v>647</v>
      </c>
      <c r="CB652" s="14">
        <f>节奏规划!J641</f>
        <v>1.5625000000000001E-3</v>
      </c>
      <c r="CC652" s="23">
        <v>1</v>
      </c>
      <c r="CD652" s="18">
        <f>INDEX($AX$6:$AX$1005,MATCH(金币产出!CA652,$AR$6:$AR$1005,1))</f>
        <v>16305840000</v>
      </c>
      <c r="CE652" s="18">
        <f t="shared" si="319"/>
        <v>65223360000</v>
      </c>
      <c r="CF652" s="18">
        <f t="shared" si="320"/>
        <v>35669025</v>
      </c>
      <c r="CG652" s="18">
        <f t="shared" si="321"/>
        <v>20382300</v>
      </c>
      <c r="CH652" s="18">
        <f t="shared" si="322"/>
        <v>25477875</v>
      </c>
      <c r="CI652" s="18">
        <f t="shared" si="323"/>
        <v>10191150</v>
      </c>
      <c r="CJ652" s="18">
        <f t="shared" si="324"/>
        <v>10191150</v>
      </c>
      <c r="CK652" s="18">
        <f t="shared" si="325"/>
        <v>15286725</v>
      </c>
      <c r="CL652" s="18">
        <f t="shared" si="326"/>
        <v>5095575</v>
      </c>
      <c r="CM652" s="18">
        <f t="shared" si="327"/>
        <v>15286725</v>
      </c>
      <c r="CN652" s="18">
        <f t="shared" si="328"/>
        <v>137580525</v>
      </c>
      <c r="CP652" s="18">
        <f t="shared" si="329"/>
        <v>1956700800</v>
      </c>
      <c r="CQ652" s="18">
        <f t="shared" si="330"/>
        <v>2</v>
      </c>
      <c r="CR652" s="18">
        <f t="shared" si="331"/>
        <v>1956.7</v>
      </c>
      <c r="DH652" s="14">
        <v>647</v>
      </c>
      <c r="DI652" s="14">
        <f t="shared" si="332"/>
        <v>118587927</v>
      </c>
      <c r="DJ652" s="18">
        <f t="shared" si="333"/>
        <v>2</v>
      </c>
      <c r="DK652" s="18">
        <f t="shared" si="334"/>
        <v>118.59</v>
      </c>
    </row>
    <row r="653" spans="44:115" ht="16.5" x14ac:dyDescent="0.2">
      <c r="AR653" s="14">
        <v>648</v>
      </c>
      <c r="AS653" s="14">
        <f t="shared" si="313"/>
        <v>640</v>
      </c>
      <c r="AT653" s="18">
        <f t="shared" si="315"/>
        <v>3666000.0000000005</v>
      </c>
      <c r="AU653" s="18">
        <f t="shared" si="314"/>
        <v>660</v>
      </c>
      <c r="AV653" s="18">
        <f t="shared" si="316"/>
        <v>3976000</v>
      </c>
      <c r="AW653" s="18">
        <f t="shared" si="317"/>
        <v>3790000</v>
      </c>
      <c r="AX653" s="18">
        <f t="shared" si="318"/>
        <v>16372800000</v>
      </c>
      <c r="CA653" s="14">
        <v>648</v>
      </c>
      <c r="CB653" s="14">
        <f>节奏规划!J642</f>
        <v>1.5625000000000001E-3</v>
      </c>
      <c r="CC653" s="23">
        <v>1</v>
      </c>
      <c r="CD653" s="18">
        <f>INDEX($AX$6:$AX$1005,MATCH(金币产出!CA653,$AR$6:$AR$1005,1))</f>
        <v>16372800000</v>
      </c>
      <c r="CE653" s="18">
        <f t="shared" si="319"/>
        <v>65491200000</v>
      </c>
      <c r="CF653" s="18">
        <f t="shared" si="320"/>
        <v>35815500</v>
      </c>
      <c r="CG653" s="18">
        <f t="shared" si="321"/>
        <v>20466000</v>
      </c>
      <c r="CH653" s="18">
        <f t="shared" si="322"/>
        <v>25582500</v>
      </c>
      <c r="CI653" s="18">
        <f t="shared" si="323"/>
        <v>10233000</v>
      </c>
      <c r="CJ653" s="18">
        <f t="shared" si="324"/>
        <v>10233000</v>
      </c>
      <c r="CK653" s="18">
        <f t="shared" si="325"/>
        <v>15349500</v>
      </c>
      <c r="CL653" s="18">
        <f t="shared" si="326"/>
        <v>5116500</v>
      </c>
      <c r="CM653" s="18">
        <f t="shared" si="327"/>
        <v>15349500</v>
      </c>
      <c r="CN653" s="18">
        <f t="shared" si="328"/>
        <v>138145500</v>
      </c>
      <c r="CP653" s="18">
        <f t="shared" si="329"/>
        <v>1964736000</v>
      </c>
      <c r="CQ653" s="18">
        <f t="shared" si="330"/>
        <v>2</v>
      </c>
      <c r="CR653" s="18">
        <f t="shared" si="331"/>
        <v>1964.74</v>
      </c>
      <c r="DH653" s="14">
        <v>648</v>
      </c>
      <c r="DI653" s="14">
        <f t="shared" si="332"/>
        <v>119074909</v>
      </c>
      <c r="DJ653" s="18">
        <f t="shared" si="333"/>
        <v>2</v>
      </c>
      <c r="DK653" s="18">
        <f t="shared" si="334"/>
        <v>119.07</v>
      </c>
    </row>
    <row r="654" spans="44:115" ht="16.5" x14ac:dyDescent="0.2">
      <c r="AR654" s="14">
        <v>649</v>
      </c>
      <c r="AS654" s="14">
        <f t="shared" si="313"/>
        <v>640</v>
      </c>
      <c r="AT654" s="18">
        <f t="shared" si="315"/>
        <v>3666000.0000000005</v>
      </c>
      <c r="AU654" s="18">
        <f t="shared" si="314"/>
        <v>660</v>
      </c>
      <c r="AV654" s="18">
        <f t="shared" si="316"/>
        <v>3976000</v>
      </c>
      <c r="AW654" s="18">
        <f t="shared" si="317"/>
        <v>3805500</v>
      </c>
      <c r="AX654" s="18">
        <f t="shared" si="318"/>
        <v>16439760000</v>
      </c>
      <c r="CA654" s="14">
        <v>649</v>
      </c>
      <c r="CB654" s="14">
        <f>节奏规划!J643</f>
        <v>1.5625000000000001E-3</v>
      </c>
      <c r="CC654" s="23">
        <v>1</v>
      </c>
      <c r="CD654" s="18">
        <f>INDEX($AX$6:$AX$1005,MATCH(金币产出!CA654,$AR$6:$AR$1005,1))</f>
        <v>16439760000</v>
      </c>
      <c r="CE654" s="18">
        <f t="shared" si="319"/>
        <v>65759040000</v>
      </c>
      <c r="CF654" s="18">
        <f t="shared" si="320"/>
        <v>35961975</v>
      </c>
      <c r="CG654" s="18">
        <f t="shared" si="321"/>
        <v>20549700</v>
      </c>
      <c r="CH654" s="18">
        <f t="shared" si="322"/>
        <v>25687125</v>
      </c>
      <c r="CI654" s="18">
        <f t="shared" si="323"/>
        <v>10274850</v>
      </c>
      <c r="CJ654" s="18">
        <f t="shared" si="324"/>
        <v>10274850</v>
      </c>
      <c r="CK654" s="18">
        <f t="shared" si="325"/>
        <v>15412275</v>
      </c>
      <c r="CL654" s="18">
        <f t="shared" si="326"/>
        <v>5137425</v>
      </c>
      <c r="CM654" s="18">
        <f t="shared" si="327"/>
        <v>15412275</v>
      </c>
      <c r="CN654" s="18">
        <f t="shared" si="328"/>
        <v>138710475</v>
      </c>
      <c r="CP654" s="18">
        <f t="shared" si="329"/>
        <v>1972771200</v>
      </c>
      <c r="CQ654" s="18">
        <f t="shared" si="330"/>
        <v>2</v>
      </c>
      <c r="CR654" s="18">
        <f t="shared" si="331"/>
        <v>1972.77</v>
      </c>
      <c r="DH654" s="14">
        <v>649</v>
      </c>
      <c r="DI654" s="14">
        <f t="shared" si="332"/>
        <v>119561890</v>
      </c>
      <c r="DJ654" s="18">
        <f t="shared" si="333"/>
        <v>2</v>
      </c>
      <c r="DK654" s="18">
        <f t="shared" si="334"/>
        <v>119.56</v>
      </c>
    </row>
    <row r="655" spans="44:115" ht="16.5" x14ac:dyDescent="0.2">
      <c r="AR655" s="14">
        <v>650</v>
      </c>
      <c r="AS655" s="14">
        <f t="shared" si="313"/>
        <v>640</v>
      </c>
      <c r="AT655" s="18">
        <f t="shared" si="315"/>
        <v>3666000.0000000005</v>
      </c>
      <c r="AU655" s="18">
        <f t="shared" si="314"/>
        <v>660</v>
      </c>
      <c r="AV655" s="18">
        <f t="shared" si="316"/>
        <v>3976000</v>
      </c>
      <c r="AW655" s="18">
        <f t="shared" si="317"/>
        <v>3821000</v>
      </c>
      <c r="AX655" s="18">
        <f t="shared" si="318"/>
        <v>16506720000</v>
      </c>
      <c r="CA655" s="14">
        <v>650</v>
      </c>
      <c r="CB655" s="14">
        <f>节奏规划!J644</f>
        <v>1.4925373134328358E-3</v>
      </c>
      <c r="CC655" s="23">
        <v>1</v>
      </c>
      <c r="CD655" s="18">
        <f>INDEX($AX$6:$AX$1005,MATCH(金币产出!CA655,$AR$6:$AR$1005,1))</f>
        <v>16506720000</v>
      </c>
      <c r="CE655" s="18">
        <f t="shared" si="319"/>
        <v>66026880000</v>
      </c>
      <c r="CF655" s="18">
        <f t="shared" si="320"/>
        <v>34491654</v>
      </c>
      <c r="CG655" s="18">
        <f t="shared" si="321"/>
        <v>19709516</v>
      </c>
      <c r="CH655" s="18">
        <f t="shared" si="322"/>
        <v>24636896</v>
      </c>
      <c r="CI655" s="18">
        <f t="shared" si="323"/>
        <v>9854758</v>
      </c>
      <c r="CJ655" s="18">
        <f t="shared" si="324"/>
        <v>9854758</v>
      </c>
      <c r="CK655" s="18">
        <f t="shared" si="325"/>
        <v>14782137</v>
      </c>
      <c r="CL655" s="18">
        <f t="shared" si="326"/>
        <v>4927379</v>
      </c>
      <c r="CM655" s="18">
        <f t="shared" si="327"/>
        <v>14782137</v>
      </c>
      <c r="CN655" s="18">
        <f t="shared" si="328"/>
        <v>133039235</v>
      </c>
      <c r="CP655" s="18">
        <f t="shared" si="329"/>
        <v>1980806358</v>
      </c>
      <c r="CQ655" s="18">
        <f t="shared" si="330"/>
        <v>2</v>
      </c>
      <c r="CR655" s="18">
        <f t="shared" si="331"/>
        <v>1980.81</v>
      </c>
      <c r="DH655" s="14">
        <v>650</v>
      </c>
      <c r="DI655" s="14">
        <f t="shared" si="332"/>
        <v>120048870</v>
      </c>
      <c r="DJ655" s="18">
        <f t="shared" si="333"/>
        <v>2</v>
      </c>
      <c r="DK655" s="18">
        <f t="shared" si="334"/>
        <v>120.05</v>
      </c>
    </row>
    <row r="656" spans="44:115" ht="16.5" x14ac:dyDescent="0.2">
      <c r="AR656" s="14">
        <v>651</v>
      </c>
      <c r="AS656" s="14">
        <f t="shared" si="313"/>
        <v>640</v>
      </c>
      <c r="AT656" s="18">
        <f t="shared" si="315"/>
        <v>3666000.0000000005</v>
      </c>
      <c r="AU656" s="18">
        <f t="shared" si="314"/>
        <v>660</v>
      </c>
      <c r="AV656" s="18">
        <f t="shared" si="316"/>
        <v>3976000</v>
      </c>
      <c r="AW656" s="18">
        <f t="shared" si="317"/>
        <v>3836500</v>
      </c>
      <c r="AX656" s="18">
        <f t="shared" si="318"/>
        <v>16573680000</v>
      </c>
      <c r="CA656" s="14">
        <v>651</v>
      </c>
      <c r="CB656" s="14">
        <f>节奏规划!J645</f>
        <v>1.4925373134328358E-3</v>
      </c>
      <c r="CC656" s="23">
        <v>1</v>
      </c>
      <c r="CD656" s="18">
        <f>INDEX($AX$6:$AX$1005,MATCH(金币产出!CA656,$AR$6:$AR$1005,1))</f>
        <v>16573680000</v>
      </c>
      <c r="CE656" s="18">
        <f t="shared" si="319"/>
        <v>66294720000</v>
      </c>
      <c r="CF656" s="18">
        <f t="shared" si="320"/>
        <v>34631570</v>
      </c>
      <c r="CG656" s="18">
        <f t="shared" si="321"/>
        <v>19789469</v>
      </c>
      <c r="CH656" s="18">
        <f t="shared" si="322"/>
        <v>24736836</v>
      </c>
      <c r="CI656" s="18">
        <f t="shared" si="323"/>
        <v>9894734</v>
      </c>
      <c r="CJ656" s="18">
        <f t="shared" si="324"/>
        <v>9894734</v>
      </c>
      <c r="CK656" s="18">
        <f t="shared" si="325"/>
        <v>14842101</v>
      </c>
      <c r="CL656" s="18">
        <f t="shared" si="326"/>
        <v>4947367</v>
      </c>
      <c r="CM656" s="18">
        <f t="shared" si="327"/>
        <v>14842101</v>
      </c>
      <c r="CN656" s="18">
        <f t="shared" si="328"/>
        <v>133578912</v>
      </c>
      <c r="CP656" s="18">
        <f t="shared" si="329"/>
        <v>1988841534</v>
      </c>
      <c r="CQ656" s="18">
        <f t="shared" si="330"/>
        <v>2</v>
      </c>
      <c r="CR656" s="18">
        <f t="shared" si="331"/>
        <v>1988.84</v>
      </c>
      <c r="DH656" s="14">
        <v>651</v>
      </c>
      <c r="DI656" s="14">
        <f t="shared" si="332"/>
        <v>120535856</v>
      </c>
      <c r="DJ656" s="18">
        <f t="shared" si="333"/>
        <v>2</v>
      </c>
      <c r="DK656" s="18">
        <f t="shared" si="334"/>
        <v>120.54</v>
      </c>
    </row>
    <row r="657" spans="44:115" ht="16.5" x14ac:dyDescent="0.2">
      <c r="AR657" s="14">
        <v>652</v>
      </c>
      <c r="AS657" s="14">
        <f t="shared" si="313"/>
        <v>640</v>
      </c>
      <c r="AT657" s="18">
        <f t="shared" si="315"/>
        <v>3666000.0000000005</v>
      </c>
      <c r="AU657" s="18">
        <f t="shared" si="314"/>
        <v>660</v>
      </c>
      <c r="AV657" s="18">
        <f t="shared" si="316"/>
        <v>3976000</v>
      </c>
      <c r="AW657" s="18">
        <f t="shared" si="317"/>
        <v>3852000</v>
      </c>
      <c r="AX657" s="18">
        <f t="shared" si="318"/>
        <v>16640640000</v>
      </c>
      <c r="CA657" s="14">
        <v>652</v>
      </c>
      <c r="CB657" s="14">
        <f>节奏规划!J646</f>
        <v>1.4925373134328358E-3</v>
      </c>
      <c r="CC657" s="23">
        <v>1</v>
      </c>
      <c r="CD657" s="18">
        <f>INDEX($AX$6:$AX$1005,MATCH(金币产出!CA657,$AR$6:$AR$1005,1))</f>
        <v>16640640000</v>
      </c>
      <c r="CE657" s="18">
        <f t="shared" si="319"/>
        <v>66562560000</v>
      </c>
      <c r="CF657" s="18">
        <f t="shared" si="320"/>
        <v>34771487</v>
      </c>
      <c r="CG657" s="18">
        <f t="shared" si="321"/>
        <v>19869421</v>
      </c>
      <c r="CH657" s="18">
        <f t="shared" si="322"/>
        <v>24836776</v>
      </c>
      <c r="CI657" s="18">
        <f t="shared" si="323"/>
        <v>9934710</v>
      </c>
      <c r="CJ657" s="18">
        <f t="shared" si="324"/>
        <v>9934710</v>
      </c>
      <c r="CK657" s="18">
        <f t="shared" si="325"/>
        <v>14902066</v>
      </c>
      <c r="CL657" s="18">
        <f t="shared" si="326"/>
        <v>4967355</v>
      </c>
      <c r="CM657" s="18">
        <f t="shared" si="327"/>
        <v>14902066</v>
      </c>
      <c r="CN657" s="18">
        <f t="shared" si="328"/>
        <v>134118591</v>
      </c>
      <c r="CP657" s="18">
        <f t="shared" si="329"/>
        <v>1996876844</v>
      </c>
      <c r="CQ657" s="18">
        <f t="shared" si="330"/>
        <v>2</v>
      </c>
      <c r="CR657" s="18">
        <f t="shared" si="331"/>
        <v>1996.88</v>
      </c>
      <c r="DH657" s="14">
        <v>652</v>
      </c>
      <c r="DI657" s="14">
        <f t="shared" si="332"/>
        <v>121022837</v>
      </c>
      <c r="DJ657" s="18">
        <f t="shared" si="333"/>
        <v>2</v>
      </c>
      <c r="DK657" s="18">
        <f t="shared" si="334"/>
        <v>121.02</v>
      </c>
    </row>
    <row r="658" spans="44:115" ht="16.5" x14ac:dyDescent="0.2">
      <c r="AR658" s="14">
        <v>653</v>
      </c>
      <c r="AS658" s="14">
        <f t="shared" si="313"/>
        <v>640</v>
      </c>
      <c r="AT658" s="18">
        <f t="shared" si="315"/>
        <v>3666000.0000000005</v>
      </c>
      <c r="AU658" s="18">
        <f t="shared" si="314"/>
        <v>660</v>
      </c>
      <c r="AV658" s="18">
        <f t="shared" si="316"/>
        <v>3976000</v>
      </c>
      <c r="AW658" s="18">
        <f t="shared" si="317"/>
        <v>3867500</v>
      </c>
      <c r="AX658" s="18">
        <f t="shared" si="318"/>
        <v>16707600000</v>
      </c>
      <c r="CA658" s="14">
        <v>653</v>
      </c>
      <c r="CB658" s="14">
        <f>节奏规划!J647</f>
        <v>1.4925373134328358E-3</v>
      </c>
      <c r="CC658" s="23">
        <v>1</v>
      </c>
      <c r="CD658" s="18">
        <f>INDEX($AX$6:$AX$1005,MATCH(金币产出!CA658,$AR$6:$AR$1005,1))</f>
        <v>16707600000</v>
      </c>
      <c r="CE658" s="18">
        <f t="shared" si="319"/>
        <v>66830400000</v>
      </c>
      <c r="CF658" s="18">
        <f t="shared" si="320"/>
        <v>34911403</v>
      </c>
      <c r="CG658" s="18">
        <f t="shared" si="321"/>
        <v>19949373</v>
      </c>
      <c r="CH658" s="18">
        <f t="shared" si="322"/>
        <v>24936716</v>
      </c>
      <c r="CI658" s="18">
        <f t="shared" si="323"/>
        <v>9974687</v>
      </c>
      <c r="CJ658" s="18">
        <f t="shared" si="324"/>
        <v>9974687</v>
      </c>
      <c r="CK658" s="18">
        <f t="shared" si="325"/>
        <v>14962030</v>
      </c>
      <c r="CL658" s="18">
        <f t="shared" si="326"/>
        <v>4987343</v>
      </c>
      <c r="CM658" s="18">
        <f t="shared" si="327"/>
        <v>14962030</v>
      </c>
      <c r="CN658" s="18">
        <f t="shared" si="328"/>
        <v>134658269</v>
      </c>
      <c r="CP658" s="18">
        <f t="shared" si="329"/>
        <v>2004912020</v>
      </c>
      <c r="CQ658" s="18">
        <f t="shared" si="330"/>
        <v>2</v>
      </c>
      <c r="CR658" s="18">
        <f t="shared" si="331"/>
        <v>2004.91</v>
      </c>
      <c r="DH658" s="14">
        <v>653</v>
      </c>
      <c r="DI658" s="14">
        <f t="shared" si="332"/>
        <v>121509817</v>
      </c>
      <c r="DJ658" s="18">
        <f t="shared" si="333"/>
        <v>2</v>
      </c>
      <c r="DK658" s="18">
        <f t="shared" si="334"/>
        <v>121.51</v>
      </c>
    </row>
    <row r="659" spans="44:115" ht="16.5" x14ac:dyDescent="0.2">
      <c r="AR659" s="14">
        <v>654</v>
      </c>
      <c r="AS659" s="14">
        <f t="shared" si="313"/>
        <v>640</v>
      </c>
      <c r="AT659" s="18">
        <f t="shared" si="315"/>
        <v>3666000.0000000005</v>
      </c>
      <c r="AU659" s="18">
        <f t="shared" si="314"/>
        <v>660</v>
      </c>
      <c r="AV659" s="18">
        <f t="shared" si="316"/>
        <v>3976000</v>
      </c>
      <c r="AW659" s="18">
        <f t="shared" si="317"/>
        <v>3883000</v>
      </c>
      <c r="AX659" s="18">
        <f t="shared" si="318"/>
        <v>16774560000</v>
      </c>
      <c r="CA659" s="14">
        <v>654</v>
      </c>
      <c r="CB659" s="14">
        <f>节奏规划!J648</f>
        <v>1.4925373134328358E-3</v>
      </c>
      <c r="CC659" s="23">
        <v>1</v>
      </c>
      <c r="CD659" s="18">
        <f>INDEX($AX$6:$AX$1005,MATCH(金币产出!CA659,$AR$6:$AR$1005,1))</f>
        <v>16774560000</v>
      </c>
      <c r="CE659" s="18">
        <f t="shared" si="319"/>
        <v>67098240000</v>
      </c>
      <c r="CF659" s="18">
        <f t="shared" si="320"/>
        <v>35051319</v>
      </c>
      <c r="CG659" s="18">
        <f t="shared" si="321"/>
        <v>20029325</v>
      </c>
      <c r="CH659" s="18">
        <f t="shared" si="322"/>
        <v>25036657</v>
      </c>
      <c r="CI659" s="18">
        <f t="shared" si="323"/>
        <v>10014663</v>
      </c>
      <c r="CJ659" s="18">
        <f t="shared" si="324"/>
        <v>10014663</v>
      </c>
      <c r="CK659" s="18">
        <f t="shared" si="325"/>
        <v>15021994</v>
      </c>
      <c r="CL659" s="18">
        <f t="shared" si="326"/>
        <v>5007331</v>
      </c>
      <c r="CM659" s="18">
        <f t="shared" si="327"/>
        <v>15021994</v>
      </c>
      <c r="CN659" s="18">
        <f t="shared" si="328"/>
        <v>135197946</v>
      </c>
      <c r="CP659" s="18">
        <f t="shared" si="329"/>
        <v>2012947196</v>
      </c>
      <c r="CQ659" s="18">
        <f t="shared" si="330"/>
        <v>2</v>
      </c>
      <c r="CR659" s="18">
        <f t="shared" si="331"/>
        <v>2012.95</v>
      </c>
      <c r="DH659" s="14">
        <v>654</v>
      </c>
      <c r="DI659" s="14">
        <f t="shared" si="332"/>
        <v>121996797</v>
      </c>
      <c r="DJ659" s="18">
        <f t="shared" si="333"/>
        <v>2</v>
      </c>
      <c r="DK659" s="18">
        <f t="shared" si="334"/>
        <v>122</v>
      </c>
    </row>
    <row r="660" spans="44:115" ht="16.5" x14ac:dyDescent="0.2">
      <c r="AR660" s="14">
        <v>655</v>
      </c>
      <c r="AS660" s="14">
        <f t="shared" si="313"/>
        <v>640</v>
      </c>
      <c r="AT660" s="18">
        <f t="shared" si="315"/>
        <v>3666000.0000000005</v>
      </c>
      <c r="AU660" s="18">
        <f t="shared" si="314"/>
        <v>660</v>
      </c>
      <c r="AV660" s="18">
        <f t="shared" si="316"/>
        <v>3976000</v>
      </c>
      <c r="AW660" s="18">
        <f t="shared" si="317"/>
        <v>3898500</v>
      </c>
      <c r="AX660" s="18">
        <f t="shared" si="318"/>
        <v>16841520000</v>
      </c>
      <c r="CA660" s="14">
        <v>655</v>
      </c>
      <c r="CB660" s="14">
        <f>节奏规划!J649</f>
        <v>1.4925373134328358E-3</v>
      </c>
      <c r="CC660" s="23">
        <v>1</v>
      </c>
      <c r="CD660" s="18">
        <f>INDEX($AX$6:$AX$1005,MATCH(金币产出!CA660,$AR$6:$AR$1005,1))</f>
        <v>16841520000</v>
      </c>
      <c r="CE660" s="18">
        <f t="shared" si="319"/>
        <v>67366080000</v>
      </c>
      <c r="CF660" s="18">
        <f t="shared" si="320"/>
        <v>35191236</v>
      </c>
      <c r="CG660" s="18">
        <f t="shared" si="321"/>
        <v>20109278</v>
      </c>
      <c r="CH660" s="18">
        <f t="shared" si="322"/>
        <v>25136597</v>
      </c>
      <c r="CI660" s="18">
        <f t="shared" si="323"/>
        <v>10054639</v>
      </c>
      <c r="CJ660" s="18">
        <f t="shared" si="324"/>
        <v>10054639</v>
      </c>
      <c r="CK660" s="18">
        <f t="shared" si="325"/>
        <v>15081958</v>
      </c>
      <c r="CL660" s="18">
        <f t="shared" si="326"/>
        <v>5027319</v>
      </c>
      <c r="CM660" s="18">
        <f t="shared" si="327"/>
        <v>15081958</v>
      </c>
      <c r="CN660" s="18">
        <f t="shared" si="328"/>
        <v>135737624</v>
      </c>
      <c r="CP660" s="18">
        <f t="shared" si="329"/>
        <v>2020982372</v>
      </c>
      <c r="CQ660" s="18">
        <f t="shared" si="330"/>
        <v>2</v>
      </c>
      <c r="CR660" s="18">
        <f t="shared" si="331"/>
        <v>2020.98</v>
      </c>
      <c r="DH660" s="14">
        <v>655</v>
      </c>
      <c r="DI660" s="14">
        <f t="shared" si="332"/>
        <v>122483784</v>
      </c>
      <c r="DJ660" s="18">
        <f t="shared" si="333"/>
        <v>2</v>
      </c>
      <c r="DK660" s="18">
        <f t="shared" si="334"/>
        <v>122.48</v>
      </c>
    </row>
    <row r="661" spans="44:115" ht="16.5" x14ac:dyDescent="0.2">
      <c r="AR661" s="14">
        <v>656</v>
      </c>
      <c r="AS661" s="14">
        <f t="shared" si="313"/>
        <v>640</v>
      </c>
      <c r="AT661" s="18">
        <f t="shared" si="315"/>
        <v>3666000.0000000005</v>
      </c>
      <c r="AU661" s="18">
        <f t="shared" si="314"/>
        <v>660</v>
      </c>
      <c r="AV661" s="18">
        <f t="shared" si="316"/>
        <v>3976000</v>
      </c>
      <c r="AW661" s="18">
        <f t="shared" si="317"/>
        <v>3914000</v>
      </c>
      <c r="AX661" s="18">
        <f t="shared" si="318"/>
        <v>16908480000</v>
      </c>
      <c r="CA661" s="14">
        <v>656</v>
      </c>
      <c r="CB661" s="14">
        <f>节奏规划!J650</f>
        <v>1.4925373134328358E-3</v>
      </c>
      <c r="CC661" s="23">
        <v>1</v>
      </c>
      <c r="CD661" s="18">
        <f>INDEX($AX$6:$AX$1005,MATCH(金币产出!CA661,$AR$6:$AR$1005,1))</f>
        <v>16908480000</v>
      </c>
      <c r="CE661" s="18">
        <f t="shared" si="319"/>
        <v>67633920000</v>
      </c>
      <c r="CF661" s="18">
        <f t="shared" si="320"/>
        <v>35331152</v>
      </c>
      <c r="CG661" s="18">
        <f t="shared" si="321"/>
        <v>20189230</v>
      </c>
      <c r="CH661" s="18">
        <f t="shared" si="322"/>
        <v>25236537</v>
      </c>
      <c r="CI661" s="18">
        <f t="shared" si="323"/>
        <v>10094615</v>
      </c>
      <c r="CJ661" s="18">
        <f t="shared" si="324"/>
        <v>10094615</v>
      </c>
      <c r="CK661" s="18">
        <f t="shared" si="325"/>
        <v>15141922</v>
      </c>
      <c r="CL661" s="18">
        <f t="shared" si="326"/>
        <v>5047307</v>
      </c>
      <c r="CM661" s="18">
        <f t="shared" si="327"/>
        <v>15141922</v>
      </c>
      <c r="CN661" s="18">
        <f t="shared" si="328"/>
        <v>136277300</v>
      </c>
      <c r="CP661" s="18">
        <f t="shared" si="329"/>
        <v>2029017548</v>
      </c>
      <c r="CQ661" s="18">
        <f t="shared" si="330"/>
        <v>2</v>
      </c>
      <c r="CR661" s="18">
        <f t="shared" si="331"/>
        <v>2029.02</v>
      </c>
      <c r="DH661" s="14">
        <v>656</v>
      </c>
      <c r="DI661" s="14">
        <f t="shared" si="332"/>
        <v>122970764</v>
      </c>
      <c r="DJ661" s="18">
        <f t="shared" si="333"/>
        <v>2</v>
      </c>
      <c r="DK661" s="18">
        <f t="shared" si="334"/>
        <v>122.97</v>
      </c>
    </row>
    <row r="662" spans="44:115" ht="16.5" x14ac:dyDescent="0.2">
      <c r="AR662" s="14">
        <v>657</v>
      </c>
      <c r="AS662" s="14">
        <f t="shared" si="313"/>
        <v>640</v>
      </c>
      <c r="AT662" s="18">
        <f t="shared" si="315"/>
        <v>3666000.0000000005</v>
      </c>
      <c r="AU662" s="18">
        <f t="shared" si="314"/>
        <v>660</v>
      </c>
      <c r="AV662" s="18">
        <f t="shared" si="316"/>
        <v>3976000</v>
      </c>
      <c r="AW662" s="18">
        <f t="shared" si="317"/>
        <v>3929500</v>
      </c>
      <c r="AX662" s="18">
        <f t="shared" si="318"/>
        <v>16975440000</v>
      </c>
      <c r="CA662" s="14">
        <v>657</v>
      </c>
      <c r="CB662" s="14">
        <f>节奏规划!J651</f>
        <v>1.4925373134328358E-3</v>
      </c>
      <c r="CC662" s="23">
        <v>1</v>
      </c>
      <c r="CD662" s="18">
        <f>INDEX($AX$6:$AX$1005,MATCH(金币产出!CA662,$AR$6:$AR$1005,1))</f>
        <v>16975440000</v>
      </c>
      <c r="CE662" s="18">
        <f t="shared" si="319"/>
        <v>67901760000</v>
      </c>
      <c r="CF662" s="18">
        <f t="shared" si="320"/>
        <v>35471069</v>
      </c>
      <c r="CG662" s="18">
        <f t="shared" si="321"/>
        <v>20269182</v>
      </c>
      <c r="CH662" s="18">
        <f t="shared" si="322"/>
        <v>25336478</v>
      </c>
      <c r="CI662" s="18">
        <f t="shared" si="323"/>
        <v>10134591</v>
      </c>
      <c r="CJ662" s="18">
        <f t="shared" si="324"/>
        <v>10134591</v>
      </c>
      <c r="CK662" s="18">
        <f t="shared" si="325"/>
        <v>15201887</v>
      </c>
      <c r="CL662" s="18">
        <f t="shared" si="326"/>
        <v>5067296</v>
      </c>
      <c r="CM662" s="18">
        <f t="shared" si="327"/>
        <v>15201887</v>
      </c>
      <c r="CN662" s="18">
        <f t="shared" si="328"/>
        <v>136816981</v>
      </c>
      <c r="CP662" s="18">
        <f t="shared" si="329"/>
        <v>2037052858</v>
      </c>
      <c r="CQ662" s="18">
        <f t="shared" si="330"/>
        <v>2</v>
      </c>
      <c r="CR662" s="18">
        <f t="shared" si="331"/>
        <v>2037.05</v>
      </c>
      <c r="DH662" s="14">
        <v>657</v>
      </c>
      <c r="DI662" s="14">
        <f t="shared" si="332"/>
        <v>123457744</v>
      </c>
      <c r="DJ662" s="18">
        <f t="shared" si="333"/>
        <v>2</v>
      </c>
      <c r="DK662" s="18">
        <f t="shared" si="334"/>
        <v>123.46</v>
      </c>
    </row>
    <row r="663" spans="44:115" ht="16.5" x14ac:dyDescent="0.2">
      <c r="AR663" s="14">
        <v>658</v>
      </c>
      <c r="AS663" s="14">
        <f t="shared" si="313"/>
        <v>640</v>
      </c>
      <c r="AT663" s="18">
        <f t="shared" si="315"/>
        <v>3666000.0000000005</v>
      </c>
      <c r="AU663" s="18">
        <f t="shared" si="314"/>
        <v>660</v>
      </c>
      <c r="AV663" s="18">
        <f t="shared" si="316"/>
        <v>3976000</v>
      </c>
      <c r="AW663" s="18">
        <f t="shared" si="317"/>
        <v>3945000</v>
      </c>
      <c r="AX663" s="18">
        <f t="shared" si="318"/>
        <v>17042400000</v>
      </c>
      <c r="CA663" s="14">
        <v>658</v>
      </c>
      <c r="CB663" s="14">
        <f>节奏规划!J652</f>
        <v>1.4925373134328358E-3</v>
      </c>
      <c r="CC663" s="23">
        <v>1</v>
      </c>
      <c r="CD663" s="18">
        <f>INDEX($AX$6:$AX$1005,MATCH(金币产出!CA663,$AR$6:$AR$1005,1))</f>
        <v>17042400000</v>
      </c>
      <c r="CE663" s="18">
        <f t="shared" si="319"/>
        <v>68169600000</v>
      </c>
      <c r="CF663" s="18">
        <f t="shared" si="320"/>
        <v>35610985</v>
      </c>
      <c r="CG663" s="18">
        <f t="shared" si="321"/>
        <v>20349134</v>
      </c>
      <c r="CH663" s="18">
        <f t="shared" si="322"/>
        <v>25436418</v>
      </c>
      <c r="CI663" s="18">
        <f t="shared" si="323"/>
        <v>10174567</v>
      </c>
      <c r="CJ663" s="18">
        <f t="shared" si="324"/>
        <v>10174567</v>
      </c>
      <c r="CK663" s="18">
        <f t="shared" si="325"/>
        <v>15261851</v>
      </c>
      <c r="CL663" s="18">
        <f t="shared" si="326"/>
        <v>5087284</v>
      </c>
      <c r="CM663" s="18">
        <f t="shared" si="327"/>
        <v>15261851</v>
      </c>
      <c r="CN663" s="18">
        <f t="shared" si="328"/>
        <v>137356657</v>
      </c>
      <c r="CP663" s="18">
        <f t="shared" si="329"/>
        <v>2045088034</v>
      </c>
      <c r="CQ663" s="18">
        <f t="shared" si="330"/>
        <v>2</v>
      </c>
      <c r="CR663" s="18">
        <f t="shared" si="331"/>
        <v>2045.09</v>
      </c>
      <c r="DH663" s="14">
        <v>658</v>
      </c>
      <c r="DI663" s="14">
        <f t="shared" si="332"/>
        <v>123944725</v>
      </c>
      <c r="DJ663" s="18">
        <f t="shared" si="333"/>
        <v>2</v>
      </c>
      <c r="DK663" s="18">
        <f t="shared" si="334"/>
        <v>123.94</v>
      </c>
    </row>
    <row r="664" spans="44:115" ht="16.5" x14ac:dyDescent="0.2">
      <c r="AR664" s="14">
        <v>659</v>
      </c>
      <c r="AS664" s="14">
        <f t="shared" si="313"/>
        <v>640</v>
      </c>
      <c r="AT664" s="18">
        <f t="shared" si="315"/>
        <v>3666000.0000000005</v>
      </c>
      <c r="AU664" s="18">
        <f t="shared" si="314"/>
        <v>660</v>
      </c>
      <c r="AV664" s="18">
        <f t="shared" si="316"/>
        <v>3976000</v>
      </c>
      <c r="AW664" s="18">
        <f t="shared" si="317"/>
        <v>3960500</v>
      </c>
      <c r="AX664" s="18">
        <f t="shared" si="318"/>
        <v>17109360000</v>
      </c>
      <c r="CA664" s="14">
        <v>659</v>
      </c>
      <c r="CB664" s="14">
        <f>节奏规划!J653</f>
        <v>1.4925373134328358E-3</v>
      </c>
      <c r="CC664" s="23">
        <v>1</v>
      </c>
      <c r="CD664" s="18">
        <f>INDEX($AX$6:$AX$1005,MATCH(金币产出!CA664,$AR$6:$AR$1005,1))</f>
        <v>17109360000</v>
      </c>
      <c r="CE664" s="18">
        <f t="shared" si="319"/>
        <v>68437440000</v>
      </c>
      <c r="CF664" s="18">
        <f t="shared" si="320"/>
        <v>35750901</v>
      </c>
      <c r="CG664" s="18">
        <f t="shared" si="321"/>
        <v>20429087</v>
      </c>
      <c r="CH664" s="18">
        <f t="shared" si="322"/>
        <v>25536358</v>
      </c>
      <c r="CI664" s="18">
        <f t="shared" si="323"/>
        <v>10214543</v>
      </c>
      <c r="CJ664" s="18">
        <f t="shared" si="324"/>
        <v>10214543</v>
      </c>
      <c r="CK664" s="18">
        <f t="shared" si="325"/>
        <v>15321815</v>
      </c>
      <c r="CL664" s="18">
        <f t="shared" si="326"/>
        <v>5107272</v>
      </c>
      <c r="CM664" s="18">
        <f t="shared" si="327"/>
        <v>15321815</v>
      </c>
      <c r="CN664" s="18">
        <f t="shared" si="328"/>
        <v>137896334</v>
      </c>
      <c r="CP664" s="18">
        <f t="shared" si="329"/>
        <v>2053123210</v>
      </c>
      <c r="CQ664" s="18">
        <f t="shared" si="330"/>
        <v>2</v>
      </c>
      <c r="CR664" s="18">
        <f t="shared" si="331"/>
        <v>2053.12</v>
      </c>
      <c r="DH664" s="14">
        <v>659</v>
      </c>
      <c r="DI664" s="14">
        <f t="shared" si="332"/>
        <v>124431711</v>
      </c>
      <c r="DJ664" s="18">
        <f t="shared" si="333"/>
        <v>2</v>
      </c>
      <c r="DK664" s="18">
        <f t="shared" si="334"/>
        <v>124.43</v>
      </c>
    </row>
    <row r="665" spans="44:115" ht="16.5" x14ac:dyDescent="0.2">
      <c r="AR665" s="14">
        <v>660</v>
      </c>
      <c r="AS665" s="14">
        <f t="shared" si="313"/>
        <v>660</v>
      </c>
      <c r="AT665" s="18">
        <f t="shared" si="315"/>
        <v>3976000</v>
      </c>
      <c r="AU665" s="18">
        <f t="shared" si="314"/>
        <v>680</v>
      </c>
      <c r="AV665" s="18">
        <f t="shared" si="316"/>
        <v>4290000.0000000009</v>
      </c>
      <c r="AW665" s="18">
        <f t="shared" si="317"/>
        <v>3976000</v>
      </c>
      <c r="AX665" s="18">
        <f t="shared" si="318"/>
        <v>17176320000</v>
      </c>
      <c r="CA665" s="14">
        <v>660</v>
      </c>
      <c r="CB665" s="14">
        <f>节奏规划!J654</f>
        <v>1.4925373134328358E-3</v>
      </c>
      <c r="CC665" s="23">
        <v>1</v>
      </c>
      <c r="CD665" s="18">
        <f>INDEX($AX$6:$AX$1005,MATCH(金币产出!CA665,$AR$6:$AR$1005,1))</f>
        <v>17176320000</v>
      </c>
      <c r="CE665" s="18">
        <f t="shared" si="319"/>
        <v>68705280000</v>
      </c>
      <c r="CF665" s="18">
        <f t="shared" si="320"/>
        <v>35890818</v>
      </c>
      <c r="CG665" s="18">
        <f t="shared" si="321"/>
        <v>20509039</v>
      </c>
      <c r="CH665" s="18">
        <f t="shared" si="322"/>
        <v>25636299</v>
      </c>
      <c r="CI665" s="18">
        <f t="shared" si="323"/>
        <v>10254519</v>
      </c>
      <c r="CJ665" s="18">
        <f t="shared" si="324"/>
        <v>10254519</v>
      </c>
      <c r="CK665" s="18">
        <f t="shared" si="325"/>
        <v>15381779</v>
      </c>
      <c r="CL665" s="18">
        <f t="shared" si="326"/>
        <v>5127260</v>
      </c>
      <c r="CM665" s="18">
        <f t="shared" si="327"/>
        <v>15381779</v>
      </c>
      <c r="CN665" s="18">
        <f t="shared" si="328"/>
        <v>138436012</v>
      </c>
      <c r="CP665" s="18">
        <f t="shared" si="329"/>
        <v>2061158386</v>
      </c>
      <c r="CQ665" s="18">
        <f t="shared" si="330"/>
        <v>2</v>
      </c>
      <c r="CR665" s="18">
        <f t="shared" si="331"/>
        <v>2061.16</v>
      </c>
      <c r="DH665" s="14">
        <v>660</v>
      </c>
      <c r="DI665" s="14">
        <f t="shared" si="332"/>
        <v>124918692</v>
      </c>
      <c r="DJ665" s="18">
        <f t="shared" si="333"/>
        <v>2</v>
      </c>
      <c r="DK665" s="18">
        <f t="shared" si="334"/>
        <v>124.92</v>
      </c>
    </row>
    <row r="666" spans="44:115" ht="16.5" x14ac:dyDescent="0.2">
      <c r="AR666" s="14">
        <v>661</v>
      </c>
      <c r="AS666" s="14">
        <f t="shared" si="313"/>
        <v>660</v>
      </c>
      <c r="AT666" s="18">
        <f t="shared" si="315"/>
        <v>3976000</v>
      </c>
      <c r="AU666" s="18">
        <f t="shared" si="314"/>
        <v>680</v>
      </c>
      <c r="AV666" s="18">
        <f t="shared" si="316"/>
        <v>4290000.0000000009</v>
      </c>
      <c r="AW666" s="18">
        <f t="shared" si="317"/>
        <v>3991700</v>
      </c>
      <c r="AX666" s="18">
        <f t="shared" si="318"/>
        <v>17244144000</v>
      </c>
      <c r="CA666" s="14">
        <v>661</v>
      </c>
      <c r="CB666" s="14">
        <f>节奏规划!J655</f>
        <v>1.4925373134328358E-3</v>
      </c>
      <c r="CC666" s="23">
        <v>1</v>
      </c>
      <c r="CD666" s="18">
        <f>INDEX($AX$6:$AX$1005,MATCH(金币产出!CA666,$AR$6:$AR$1005,1))</f>
        <v>17244144000</v>
      </c>
      <c r="CE666" s="18">
        <f t="shared" si="319"/>
        <v>68976576000</v>
      </c>
      <c r="CF666" s="18">
        <f t="shared" si="320"/>
        <v>36032540</v>
      </c>
      <c r="CG666" s="18">
        <f t="shared" si="321"/>
        <v>20590023</v>
      </c>
      <c r="CH666" s="18">
        <f t="shared" si="322"/>
        <v>25737528</v>
      </c>
      <c r="CI666" s="18">
        <f t="shared" si="323"/>
        <v>10295011</v>
      </c>
      <c r="CJ666" s="18">
        <f t="shared" si="324"/>
        <v>10295011</v>
      </c>
      <c r="CK666" s="18">
        <f t="shared" si="325"/>
        <v>15442517</v>
      </c>
      <c r="CL666" s="18">
        <f t="shared" si="326"/>
        <v>5147506</v>
      </c>
      <c r="CM666" s="18">
        <f t="shared" si="327"/>
        <v>15442517</v>
      </c>
      <c r="CN666" s="18">
        <f t="shared" si="328"/>
        <v>138982653</v>
      </c>
      <c r="CP666" s="18">
        <f t="shared" si="329"/>
        <v>2069297278</v>
      </c>
      <c r="CQ666" s="18">
        <f t="shared" si="330"/>
        <v>2</v>
      </c>
      <c r="CR666" s="18">
        <f t="shared" si="331"/>
        <v>2069.3000000000002</v>
      </c>
      <c r="DH666" s="14">
        <v>661</v>
      </c>
      <c r="DI666" s="14">
        <f t="shared" si="332"/>
        <v>125411958</v>
      </c>
      <c r="DJ666" s="18">
        <f t="shared" si="333"/>
        <v>2</v>
      </c>
      <c r="DK666" s="18">
        <f t="shared" si="334"/>
        <v>125.41</v>
      </c>
    </row>
    <row r="667" spans="44:115" ht="16.5" x14ac:dyDescent="0.2">
      <c r="AR667" s="14">
        <v>662</v>
      </c>
      <c r="AS667" s="14">
        <f t="shared" si="313"/>
        <v>660</v>
      </c>
      <c r="AT667" s="18">
        <f t="shared" si="315"/>
        <v>3976000</v>
      </c>
      <c r="AU667" s="18">
        <f t="shared" si="314"/>
        <v>680</v>
      </c>
      <c r="AV667" s="18">
        <f t="shared" si="316"/>
        <v>4290000.0000000009</v>
      </c>
      <c r="AW667" s="18">
        <f t="shared" si="317"/>
        <v>4007400</v>
      </c>
      <c r="AX667" s="18">
        <f t="shared" si="318"/>
        <v>17311968000</v>
      </c>
      <c r="CA667" s="14">
        <v>662</v>
      </c>
      <c r="CB667" s="14">
        <f>节奏规划!J656</f>
        <v>1.4925373134328358E-3</v>
      </c>
      <c r="CC667" s="23">
        <v>1</v>
      </c>
      <c r="CD667" s="18">
        <f>INDEX($AX$6:$AX$1005,MATCH(金币产出!CA667,$AR$6:$AR$1005,1))</f>
        <v>17311968000</v>
      </c>
      <c r="CE667" s="18">
        <f t="shared" si="319"/>
        <v>69247872000</v>
      </c>
      <c r="CF667" s="18">
        <f t="shared" si="320"/>
        <v>36174261</v>
      </c>
      <c r="CG667" s="18">
        <f t="shared" si="321"/>
        <v>20671007</v>
      </c>
      <c r="CH667" s="18">
        <f t="shared" si="322"/>
        <v>25838758</v>
      </c>
      <c r="CI667" s="18">
        <f t="shared" si="323"/>
        <v>10335503</v>
      </c>
      <c r="CJ667" s="18">
        <f t="shared" si="324"/>
        <v>10335503</v>
      </c>
      <c r="CK667" s="18">
        <f t="shared" si="325"/>
        <v>15503255</v>
      </c>
      <c r="CL667" s="18">
        <f t="shared" si="326"/>
        <v>5167752</v>
      </c>
      <c r="CM667" s="18">
        <f t="shared" si="327"/>
        <v>15503255</v>
      </c>
      <c r="CN667" s="18">
        <f t="shared" si="328"/>
        <v>139529294</v>
      </c>
      <c r="CP667" s="18">
        <f t="shared" si="329"/>
        <v>2077436170</v>
      </c>
      <c r="CQ667" s="18">
        <f t="shared" si="330"/>
        <v>2</v>
      </c>
      <c r="CR667" s="18">
        <f t="shared" si="331"/>
        <v>2077.44</v>
      </c>
      <c r="DH667" s="14">
        <v>662</v>
      </c>
      <c r="DI667" s="14">
        <f t="shared" si="332"/>
        <v>125905224</v>
      </c>
      <c r="DJ667" s="18">
        <f t="shared" si="333"/>
        <v>2</v>
      </c>
      <c r="DK667" s="18">
        <f t="shared" si="334"/>
        <v>125.91</v>
      </c>
    </row>
    <row r="668" spans="44:115" ht="16.5" x14ac:dyDescent="0.2">
      <c r="AR668" s="14">
        <v>663</v>
      </c>
      <c r="AS668" s="14">
        <f t="shared" si="313"/>
        <v>660</v>
      </c>
      <c r="AT668" s="18">
        <f t="shared" si="315"/>
        <v>3976000</v>
      </c>
      <c r="AU668" s="18">
        <f t="shared" si="314"/>
        <v>680</v>
      </c>
      <c r="AV668" s="18">
        <f t="shared" si="316"/>
        <v>4290000.0000000009</v>
      </c>
      <c r="AW668" s="18">
        <f t="shared" si="317"/>
        <v>4023100</v>
      </c>
      <c r="AX668" s="18">
        <f t="shared" si="318"/>
        <v>17379792000</v>
      </c>
      <c r="CA668" s="14">
        <v>663</v>
      </c>
      <c r="CB668" s="14">
        <f>节奏规划!J657</f>
        <v>1.4925373134328358E-3</v>
      </c>
      <c r="CC668" s="23">
        <v>1</v>
      </c>
      <c r="CD668" s="18">
        <f>INDEX($AX$6:$AX$1005,MATCH(金币产出!CA668,$AR$6:$AR$1005,1))</f>
        <v>17379792000</v>
      </c>
      <c r="CE668" s="18">
        <f t="shared" si="319"/>
        <v>69519168000</v>
      </c>
      <c r="CF668" s="18">
        <f t="shared" si="320"/>
        <v>36315983</v>
      </c>
      <c r="CG668" s="18">
        <f t="shared" si="321"/>
        <v>20751990</v>
      </c>
      <c r="CH668" s="18">
        <f t="shared" si="322"/>
        <v>25939988</v>
      </c>
      <c r="CI668" s="18">
        <f t="shared" si="323"/>
        <v>10375995</v>
      </c>
      <c r="CJ668" s="18">
        <f t="shared" si="324"/>
        <v>10375995</v>
      </c>
      <c r="CK668" s="18">
        <f t="shared" si="325"/>
        <v>15563993</v>
      </c>
      <c r="CL668" s="18">
        <f t="shared" si="326"/>
        <v>5187998</v>
      </c>
      <c r="CM668" s="18">
        <f t="shared" si="327"/>
        <v>15563993</v>
      </c>
      <c r="CN668" s="18">
        <f t="shared" si="328"/>
        <v>140075935</v>
      </c>
      <c r="CP668" s="18">
        <f t="shared" si="329"/>
        <v>2085575062</v>
      </c>
      <c r="CQ668" s="18">
        <f t="shared" si="330"/>
        <v>2</v>
      </c>
      <c r="CR668" s="18">
        <f t="shared" si="331"/>
        <v>2085.58</v>
      </c>
      <c r="DH668" s="14">
        <v>663</v>
      </c>
      <c r="DI668" s="14">
        <f t="shared" si="332"/>
        <v>126398484</v>
      </c>
      <c r="DJ668" s="18">
        <f t="shared" si="333"/>
        <v>2</v>
      </c>
      <c r="DK668" s="18">
        <f t="shared" si="334"/>
        <v>126.4</v>
      </c>
    </row>
    <row r="669" spans="44:115" ht="16.5" x14ac:dyDescent="0.2">
      <c r="AR669" s="14">
        <v>664</v>
      </c>
      <c r="AS669" s="14">
        <f t="shared" si="313"/>
        <v>660</v>
      </c>
      <c r="AT669" s="18">
        <f t="shared" si="315"/>
        <v>3976000</v>
      </c>
      <c r="AU669" s="18">
        <f t="shared" si="314"/>
        <v>680</v>
      </c>
      <c r="AV669" s="18">
        <f t="shared" si="316"/>
        <v>4290000.0000000009</v>
      </c>
      <c r="AW669" s="18">
        <f t="shared" si="317"/>
        <v>4038800</v>
      </c>
      <c r="AX669" s="18">
        <f t="shared" si="318"/>
        <v>17447616000</v>
      </c>
      <c r="CA669" s="14">
        <v>664</v>
      </c>
      <c r="CB669" s="14">
        <f>节奏规划!J658</f>
        <v>1.4925373134328358E-3</v>
      </c>
      <c r="CC669" s="23">
        <v>1</v>
      </c>
      <c r="CD669" s="18">
        <f>INDEX($AX$6:$AX$1005,MATCH(金币产出!CA669,$AR$6:$AR$1005,1))</f>
        <v>17447616000</v>
      </c>
      <c r="CE669" s="18">
        <f t="shared" si="319"/>
        <v>69790464000</v>
      </c>
      <c r="CF669" s="18">
        <f t="shared" si="320"/>
        <v>36457705</v>
      </c>
      <c r="CG669" s="18">
        <f t="shared" si="321"/>
        <v>20832974</v>
      </c>
      <c r="CH669" s="18">
        <f t="shared" si="322"/>
        <v>26041218</v>
      </c>
      <c r="CI669" s="18">
        <f t="shared" si="323"/>
        <v>10416487</v>
      </c>
      <c r="CJ669" s="18">
        <f t="shared" si="324"/>
        <v>10416487</v>
      </c>
      <c r="CK669" s="18">
        <f t="shared" si="325"/>
        <v>15624731</v>
      </c>
      <c r="CL669" s="18">
        <f t="shared" si="326"/>
        <v>5208244</v>
      </c>
      <c r="CM669" s="18">
        <f t="shared" si="327"/>
        <v>15624731</v>
      </c>
      <c r="CN669" s="18">
        <f t="shared" si="328"/>
        <v>140622577</v>
      </c>
      <c r="CP669" s="18">
        <f t="shared" si="329"/>
        <v>2093713954</v>
      </c>
      <c r="CQ669" s="18">
        <f t="shared" si="330"/>
        <v>2</v>
      </c>
      <c r="CR669" s="18">
        <f t="shared" si="331"/>
        <v>2093.71</v>
      </c>
      <c r="DH669" s="14">
        <v>664</v>
      </c>
      <c r="DI669" s="14">
        <f t="shared" si="332"/>
        <v>126891750</v>
      </c>
      <c r="DJ669" s="18">
        <f t="shared" si="333"/>
        <v>2</v>
      </c>
      <c r="DK669" s="18">
        <f t="shared" si="334"/>
        <v>126.89</v>
      </c>
    </row>
    <row r="670" spans="44:115" ht="16.5" x14ac:dyDescent="0.2">
      <c r="AR670" s="14">
        <v>665</v>
      </c>
      <c r="AS670" s="14">
        <f t="shared" si="313"/>
        <v>660</v>
      </c>
      <c r="AT670" s="18">
        <f t="shared" si="315"/>
        <v>3976000</v>
      </c>
      <c r="AU670" s="18">
        <f t="shared" si="314"/>
        <v>680</v>
      </c>
      <c r="AV670" s="18">
        <f t="shared" si="316"/>
        <v>4290000.0000000009</v>
      </c>
      <c r="AW670" s="18">
        <f t="shared" si="317"/>
        <v>4054500</v>
      </c>
      <c r="AX670" s="18">
        <f t="shared" si="318"/>
        <v>17515440000</v>
      </c>
      <c r="CA670" s="14">
        <v>665</v>
      </c>
      <c r="CB670" s="14">
        <f>节奏规划!J659</f>
        <v>1.4925373134328358E-3</v>
      </c>
      <c r="CC670" s="23">
        <v>1</v>
      </c>
      <c r="CD670" s="18">
        <f>INDEX($AX$6:$AX$1005,MATCH(金币产出!CA670,$AR$6:$AR$1005,1))</f>
        <v>17515440000</v>
      </c>
      <c r="CE670" s="18">
        <f t="shared" si="319"/>
        <v>70061760000</v>
      </c>
      <c r="CF670" s="18">
        <f t="shared" si="320"/>
        <v>36599427</v>
      </c>
      <c r="CG670" s="18">
        <f t="shared" si="321"/>
        <v>20913958</v>
      </c>
      <c r="CH670" s="18">
        <f t="shared" si="322"/>
        <v>26142448</v>
      </c>
      <c r="CI670" s="18">
        <f t="shared" si="323"/>
        <v>10456979</v>
      </c>
      <c r="CJ670" s="18">
        <f t="shared" si="324"/>
        <v>10456979</v>
      </c>
      <c r="CK670" s="18">
        <f t="shared" si="325"/>
        <v>15685469</v>
      </c>
      <c r="CL670" s="18">
        <f t="shared" si="326"/>
        <v>5228490</v>
      </c>
      <c r="CM670" s="18">
        <f t="shared" si="327"/>
        <v>15685469</v>
      </c>
      <c r="CN670" s="18">
        <f t="shared" si="328"/>
        <v>141169219</v>
      </c>
      <c r="CP670" s="18">
        <f t="shared" si="329"/>
        <v>2101852846</v>
      </c>
      <c r="CQ670" s="18">
        <f t="shared" si="330"/>
        <v>2</v>
      </c>
      <c r="CR670" s="18">
        <f t="shared" si="331"/>
        <v>2101.85</v>
      </c>
      <c r="DH670" s="14">
        <v>665</v>
      </c>
      <c r="DI670" s="14">
        <f t="shared" si="332"/>
        <v>127385016</v>
      </c>
      <c r="DJ670" s="18">
        <f t="shared" si="333"/>
        <v>2</v>
      </c>
      <c r="DK670" s="18">
        <f t="shared" si="334"/>
        <v>127.39</v>
      </c>
    </row>
    <row r="671" spans="44:115" ht="16.5" x14ac:dyDescent="0.2">
      <c r="AR671" s="14">
        <v>666</v>
      </c>
      <c r="AS671" s="14">
        <f t="shared" si="313"/>
        <v>660</v>
      </c>
      <c r="AT671" s="18">
        <f t="shared" si="315"/>
        <v>3976000</v>
      </c>
      <c r="AU671" s="18">
        <f t="shared" si="314"/>
        <v>680</v>
      </c>
      <c r="AV671" s="18">
        <f t="shared" si="316"/>
        <v>4290000.0000000009</v>
      </c>
      <c r="AW671" s="18">
        <f t="shared" si="317"/>
        <v>4070200</v>
      </c>
      <c r="AX671" s="18">
        <f t="shared" si="318"/>
        <v>17583264000</v>
      </c>
      <c r="CA671" s="14">
        <v>666</v>
      </c>
      <c r="CB671" s="14">
        <f>节奏规划!J660</f>
        <v>1.4925373134328358E-3</v>
      </c>
      <c r="CC671" s="23">
        <v>1</v>
      </c>
      <c r="CD671" s="18">
        <f>INDEX($AX$6:$AX$1005,MATCH(金币产出!CA671,$AR$6:$AR$1005,1))</f>
        <v>17583264000</v>
      </c>
      <c r="CE671" s="18">
        <f t="shared" si="319"/>
        <v>70333056000</v>
      </c>
      <c r="CF671" s="18">
        <f t="shared" si="320"/>
        <v>36741149</v>
      </c>
      <c r="CG671" s="18">
        <f t="shared" si="321"/>
        <v>20994942</v>
      </c>
      <c r="CH671" s="18">
        <f t="shared" si="322"/>
        <v>26243678</v>
      </c>
      <c r="CI671" s="18">
        <f t="shared" si="323"/>
        <v>10497471</v>
      </c>
      <c r="CJ671" s="18">
        <f t="shared" si="324"/>
        <v>10497471</v>
      </c>
      <c r="CK671" s="18">
        <f t="shared" si="325"/>
        <v>15746207</v>
      </c>
      <c r="CL671" s="18">
        <f t="shared" si="326"/>
        <v>5248736</v>
      </c>
      <c r="CM671" s="18">
        <f t="shared" si="327"/>
        <v>15746207</v>
      </c>
      <c r="CN671" s="18">
        <f t="shared" si="328"/>
        <v>141715861</v>
      </c>
      <c r="CP671" s="18">
        <f t="shared" si="329"/>
        <v>2109991738</v>
      </c>
      <c r="CQ671" s="18">
        <f t="shared" si="330"/>
        <v>2</v>
      </c>
      <c r="CR671" s="18">
        <f t="shared" si="331"/>
        <v>2109.9899999999998</v>
      </c>
      <c r="DH671" s="14">
        <v>666</v>
      </c>
      <c r="DI671" s="14">
        <f t="shared" si="332"/>
        <v>127878283</v>
      </c>
      <c r="DJ671" s="18">
        <f t="shared" si="333"/>
        <v>2</v>
      </c>
      <c r="DK671" s="18">
        <f t="shared" si="334"/>
        <v>127.88</v>
      </c>
    </row>
    <row r="672" spans="44:115" ht="16.5" x14ac:dyDescent="0.2">
      <c r="AR672" s="14">
        <v>667</v>
      </c>
      <c r="AS672" s="14">
        <f t="shared" si="313"/>
        <v>660</v>
      </c>
      <c r="AT672" s="18">
        <f t="shared" si="315"/>
        <v>3976000</v>
      </c>
      <c r="AU672" s="18">
        <f t="shared" si="314"/>
        <v>680</v>
      </c>
      <c r="AV672" s="18">
        <f t="shared" si="316"/>
        <v>4290000.0000000009</v>
      </c>
      <c r="AW672" s="18">
        <f t="shared" si="317"/>
        <v>4085900</v>
      </c>
      <c r="AX672" s="18">
        <f t="shared" si="318"/>
        <v>17651088000</v>
      </c>
      <c r="CA672" s="14">
        <v>667</v>
      </c>
      <c r="CB672" s="14">
        <f>节奏规划!J661</f>
        <v>1.4925373134328358E-3</v>
      </c>
      <c r="CC672" s="23">
        <v>1</v>
      </c>
      <c r="CD672" s="18">
        <f>INDEX($AX$6:$AX$1005,MATCH(金币产出!CA672,$AR$6:$AR$1005,1))</f>
        <v>17651088000</v>
      </c>
      <c r="CE672" s="18">
        <f t="shared" si="319"/>
        <v>70604352000</v>
      </c>
      <c r="CF672" s="18">
        <f t="shared" si="320"/>
        <v>36882870</v>
      </c>
      <c r="CG672" s="18">
        <f t="shared" si="321"/>
        <v>21075926</v>
      </c>
      <c r="CH672" s="18">
        <f t="shared" si="322"/>
        <v>26344907</v>
      </c>
      <c r="CI672" s="18">
        <f t="shared" si="323"/>
        <v>10537963</v>
      </c>
      <c r="CJ672" s="18">
        <f t="shared" si="324"/>
        <v>10537963</v>
      </c>
      <c r="CK672" s="18">
        <f t="shared" si="325"/>
        <v>15806944</v>
      </c>
      <c r="CL672" s="18">
        <f t="shared" si="326"/>
        <v>5268981</v>
      </c>
      <c r="CM672" s="18">
        <f t="shared" si="327"/>
        <v>15806944</v>
      </c>
      <c r="CN672" s="18">
        <f t="shared" si="328"/>
        <v>142262498</v>
      </c>
      <c r="CP672" s="18">
        <f t="shared" si="329"/>
        <v>2118130496</v>
      </c>
      <c r="CQ672" s="18">
        <f t="shared" si="330"/>
        <v>2</v>
      </c>
      <c r="CR672" s="18">
        <f t="shared" si="331"/>
        <v>2118.13</v>
      </c>
      <c r="DH672" s="14">
        <v>667</v>
      </c>
      <c r="DI672" s="14">
        <f t="shared" si="332"/>
        <v>128371549</v>
      </c>
      <c r="DJ672" s="18">
        <f t="shared" si="333"/>
        <v>2</v>
      </c>
      <c r="DK672" s="18">
        <f t="shared" si="334"/>
        <v>128.37</v>
      </c>
    </row>
    <row r="673" spans="44:115" ht="16.5" x14ac:dyDescent="0.2">
      <c r="AR673" s="14">
        <v>668</v>
      </c>
      <c r="AS673" s="14">
        <f t="shared" si="313"/>
        <v>660</v>
      </c>
      <c r="AT673" s="18">
        <f t="shared" si="315"/>
        <v>3976000</v>
      </c>
      <c r="AU673" s="18">
        <f t="shared" si="314"/>
        <v>680</v>
      </c>
      <c r="AV673" s="18">
        <f t="shared" si="316"/>
        <v>4290000.0000000009</v>
      </c>
      <c r="AW673" s="18">
        <f t="shared" si="317"/>
        <v>4101600</v>
      </c>
      <c r="AX673" s="18">
        <f t="shared" si="318"/>
        <v>17718912000</v>
      </c>
      <c r="CA673" s="14">
        <v>668</v>
      </c>
      <c r="CB673" s="14">
        <f>节奏规划!J662</f>
        <v>1.4925373134328358E-3</v>
      </c>
      <c r="CC673" s="23">
        <v>1</v>
      </c>
      <c r="CD673" s="18">
        <f>INDEX($AX$6:$AX$1005,MATCH(金币产出!CA673,$AR$6:$AR$1005,1))</f>
        <v>17718912000</v>
      </c>
      <c r="CE673" s="18">
        <f t="shared" si="319"/>
        <v>70875648000</v>
      </c>
      <c r="CF673" s="18">
        <f t="shared" si="320"/>
        <v>37024592</v>
      </c>
      <c r="CG673" s="18">
        <f t="shared" si="321"/>
        <v>21156910</v>
      </c>
      <c r="CH673" s="18">
        <f t="shared" si="322"/>
        <v>26446137</v>
      </c>
      <c r="CI673" s="18">
        <f t="shared" si="323"/>
        <v>10578455</v>
      </c>
      <c r="CJ673" s="18">
        <f t="shared" si="324"/>
        <v>10578455</v>
      </c>
      <c r="CK673" s="18">
        <f t="shared" si="325"/>
        <v>15867682</v>
      </c>
      <c r="CL673" s="18">
        <f t="shared" si="326"/>
        <v>5289227</v>
      </c>
      <c r="CM673" s="18">
        <f t="shared" si="327"/>
        <v>15867682</v>
      </c>
      <c r="CN673" s="18">
        <f t="shared" si="328"/>
        <v>142809140</v>
      </c>
      <c r="CP673" s="18">
        <f t="shared" si="329"/>
        <v>2126269388</v>
      </c>
      <c r="CQ673" s="18">
        <f t="shared" si="330"/>
        <v>2</v>
      </c>
      <c r="CR673" s="18">
        <f t="shared" si="331"/>
        <v>2126.27</v>
      </c>
      <c r="DH673" s="14">
        <v>668</v>
      </c>
      <c r="DI673" s="14">
        <f t="shared" si="332"/>
        <v>128864815</v>
      </c>
      <c r="DJ673" s="18">
        <f t="shared" si="333"/>
        <v>2</v>
      </c>
      <c r="DK673" s="18">
        <f t="shared" si="334"/>
        <v>128.86000000000001</v>
      </c>
    </row>
    <row r="674" spans="44:115" ht="16.5" x14ac:dyDescent="0.2">
      <c r="AR674" s="14">
        <v>669</v>
      </c>
      <c r="AS674" s="14">
        <f t="shared" si="313"/>
        <v>660</v>
      </c>
      <c r="AT674" s="18">
        <f t="shared" si="315"/>
        <v>3976000</v>
      </c>
      <c r="AU674" s="18">
        <f t="shared" si="314"/>
        <v>680</v>
      </c>
      <c r="AV674" s="18">
        <f t="shared" si="316"/>
        <v>4290000.0000000009</v>
      </c>
      <c r="AW674" s="18">
        <f t="shared" si="317"/>
        <v>4117300</v>
      </c>
      <c r="AX674" s="18">
        <f t="shared" si="318"/>
        <v>17786736000</v>
      </c>
      <c r="CA674" s="14">
        <v>669</v>
      </c>
      <c r="CB674" s="14">
        <f>节奏规划!J663</f>
        <v>1.4925373134328358E-3</v>
      </c>
      <c r="CC674" s="23">
        <v>1</v>
      </c>
      <c r="CD674" s="18">
        <f>INDEX($AX$6:$AX$1005,MATCH(金币产出!CA674,$AR$6:$AR$1005,1))</f>
        <v>17786736000</v>
      </c>
      <c r="CE674" s="18">
        <f t="shared" si="319"/>
        <v>71146944000</v>
      </c>
      <c r="CF674" s="18">
        <f t="shared" si="320"/>
        <v>37166314</v>
      </c>
      <c r="CG674" s="18">
        <f t="shared" si="321"/>
        <v>21237894</v>
      </c>
      <c r="CH674" s="18">
        <f t="shared" si="322"/>
        <v>26547367</v>
      </c>
      <c r="CI674" s="18">
        <f t="shared" si="323"/>
        <v>10618947</v>
      </c>
      <c r="CJ674" s="18">
        <f t="shared" si="324"/>
        <v>10618947</v>
      </c>
      <c r="CK674" s="18">
        <f t="shared" si="325"/>
        <v>15928420</v>
      </c>
      <c r="CL674" s="18">
        <f t="shared" si="326"/>
        <v>5309473</v>
      </c>
      <c r="CM674" s="18">
        <f t="shared" si="327"/>
        <v>15928420</v>
      </c>
      <c r="CN674" s="18">
        <f t="shared" si="328"/>
        <v>143355782</v>
      </c>
      <c r="CP674" s="18">
        <f t="shared" si="329"/>
        <v>2134408280</v>
      </c>
      <c r="CQ674" s="18">
        <f t="shared" si="330"/>
        <v>2</v>
      </c>
      <c r="CR674" s="18">
        <f t="shared" si="331"/>
        <v>2134.41</v>
      </c>
      <c r="DH674" s="14">
        <v>669</v>
      </c>
      <c r="DI674" s="14">
        <f t="shared" si="332"/>
        <v>129358081</v>
      </c>
      <c r="DJ674" s="18">
        <f t="shared" si="333"/>
        <v>2</v>
      </c>
      <c r="DK674" s="18">
        <f t="shared" si="334"/>
        <v>129.36000000000001</v>
      </c>
    </row>
    <row r="675" spans="44:115" ht="16.5" x14ac:dyDescent="0.2">
      <c r="AR675" s="14">
        <v>670</v>
      </c>
      <c r="AS675" s="14">
        <f t="shared" si="313"/>
        <v>660</v>
      </c>
      <c r="AT675" s="18">
        <f t="shared" si="315"/>
        <v>3976000</v>
      </c>
      <c r="AU675" s="18">
        <f t="shared" si="314"/>
        <v>680</v>
      </c>
      <c r="AV675" s="18">
        <f t="shared" si="316"/>
        <v>4290000.0000000009</v>
      </c>
      <c r="AW675" s="18">
        <f t="shared" si="317"/>
        <v>4133000</v>
      </c>
      <c r="AX675" s="18">
        <f t="shared" si="318"/>
        <v>17854560000</v>
      </c>
      <c r="CA675" s="14">
        <v>670</v>
      </c>
      <c r="CB675" s="14">
        <f>节奏规划!J664</f>
        <v>1.4925373134328358E-3</v>
      </c>
      <c r="CC675" s="23">
        <v>1</v>
      </c>
      <c r="CD675" s="18">
        <f>INDEX($AX$6:$AX$1005,MATCH(金币产出!CA675,$AR$6:$AR$1005,1))</f>
        <v>17854560000</v>
      </c>
      <c r="CE675" s="18">
        <f t="shared" si="319"/>
        <v>71418240000</v>
      </c>
      <c r="CF675" s="18">
        <f t="shared" si="320"/>
        <v>37308036</v>
      </c>
      <c r="CG675" s="18">
        <f t="shared" si="321"/>
        <v>21318878</v>
      </c>
      <c r="CH675" s="18">
        <f t="shared" si="322"/>
        <v>26648597</v>
      </c>
      <c r="CI675" s="18">
        <f t="shared" si="323"/>
        <v>10659439</v>
      </c>
      <c r="CJ675" s="18">
        <f t="shared" si="324"/>
        <v>10659439</v>
      </c>
      <c r="CK675" s="18">
        <f t="shared" si="325"/>
        <v>15989158</v>
      </c>
      <c r="CL675" s="18">
        <f t="shared" si="326"/>
        <v>5329719</v>
      </c>
      <c r="CM675" s="18">
        <f t="shared" si="327"/>
        <v>15989158</v>
      </c>
      <c r="CN675" s="18">
        <f t="shared" si="328"/>
        <v>143902424</v>
      </c>
      <c r="CP675" s="18">
        <f t="shared" si="329"/>
        <v>2142547172</v>
      </c>
      <c r="CQ675" s="18">
        <f t="shared" si="330"/>
        <v>2</v>
      </c>
      <c r="CR675" s="18">
        <f t="shared" si="331"/>
        <v>2142.5500000000002</v>
      </c>
      <c r="DH675" s="14">
        <v>670</v>
      </c>
      <c r="DI675" s="14">
        <f t="shared" si="332"/>
        <v>129851347</v>
      </c>
      <c r="DJ675" s="18">
        <f t="shared" si="333"/>
        <v>2</v>
      </c>
      <c r="DK675" s="18">
        <f t="shared" si="334"/>
        <v>129.85</v>
      </c>
    </row>
    <row r="676" spans="44:115" ht="16.5" x14ac:dyDescent="0.2">
      <c r="AR676" s="14">
        <v>671</v>
      </c>
      <c r="AS676" s="14">
        <f t="shared" si="313"/>
        <v>660</v>
      </c>
      <c r="AT676" s="18">
        <f t="shared" si="315"/>
        <v>3976000</v>
      </c>
      <c r="AU676" s="18">
        <f t="shared" si="314"/>
        <v>680</v>
      </c>
      <c r="AV676" s="18">
        <f t="shared" si="316"/>
        <v>4290000.0000000009</v>
      </c>
      <c r="AW676" s="18">
        <f t="shared" si="317"/>
        <v>4148700</v>
      </c>
      <c r="AX676" s="18">
        <f t="shared" si="318"/>
        <v>17922384000</v>
      </c>
      <c r="CA676" s="14">
        <v>671</v>
      </c>
      <c r="CB676" s="14">
        <f>节奏规划!J665</f>
        <v>1.4925373134328358E-3</v>
      </c>
      <c r="CC676" s="23">
        <v>1</v>
      </c>
      <c r="CD676" s="18">
        <f>INDEX($AX$6:$AX$1005,MATCH(金币产出!CA676,$AR$6:$AR$1005,1))</f>
        <v>17922384000</v>
      </c>
      <c r="CE676" s="18">
        <f t="shared" si="319"/>
        <v>71689536000</v>
      </c>
      <c r="CF676" s="18">
        <f t="shared" si="320"/>
        <v>37449758</v>
      </c>
      <c r="CG676" s="18">
        <f t="shared" si="321"/>
        <v>21399861</v>
      </c>
      <c r="CH676" s="18">
        <f t="shared" si="322"/>
        <v>26749827</v>
      </c>
      <c r="CI676" s="18">
        <f t="shared" si="323"/>
        <v>10699931</v>
      </c>
      <c r="CJ676" s="18">
        <f t="shared" si="324"/>
        <v>10699931</v>
      </c>
      <c r="CK676" s="18">
        <f t="shared" si="325"/>
        <v>16049896</v>
      </c>
      <c r="CL676" s="18">
        <f t="shared" si="326"/>
        <v>5349965</v>
      </c>
      <c r="CM676" s="18">
        <f t="shared" si="327"/>
        <v>16049896</v>
      </c>
      <c r="CN676" s="18">
        <f t="shared" si="328"/>
        <v>144449065</v>
      </c>
      <c r="CP676" s="18">
        <f t="shared" si="329"/>
        <v>2150686064</v>
      </c>
      <c r="CQ676" s="18">
        <f t="shared" si="330"/>
        <v>2</v>
      </c>
      <c r="CR676" s="18">
        <f t="shared" si="331"/>
        <v>2150.69</v>
      </c>
      <c r="DH676" s="14">
        <v>671</v>
      </c>
      <c r="DI676" s="14">
        <f t="shared" si="332"/>
        <v>130344607</v>
      </c>
      <c r="DJ676" s="18">
        <f t="shared" si="333"/>
        <v>2</v>
      </c>
      <c r="DK676" s="18">
        <f t="shared" si="334"/>
        <v>130.34</v>
      </c>
    </row>
    <row r="677" spans="44:115" ht="16.5" x14ac:dyDescent="0.2">
      <c r="AR677" s="14">
        <v>672</v>
      </c>
      <c r="AS677" s="14">
        <f t="shared" si="313"/>
        <v>660</v>
      </c>
      <c r="AT677" s="18">
        <f t="shared" si="315"/>
        <v>3976000</v>
      </c>
      <c r="AU677" s="18">
        <f t="shared" si="314"/>
        <v>680</v>
      </c>
      <c r="AV677" s="18">
        <f t="shared" si="316"/>
        <v>4290000.0000000009</v>
      </c>
      <c r="AW677" s="18">
        <f t="shared" si="317"/>
        <v>4164400.0000000009</v>
      </c>
      <c r="AX677" s="18">
        <f t="shared" si="318"/>
        <v>17990208000.000004</v>
      </c>
      <c r="CA677" s="14">
        <v>672</v>
      </c>
      <c r="CB677" s="14">
        <f>节奏规划!J666</f>
        <v>1.4925373134328358E-3</v>
      </c>
      <c r="CC677" s="23">
        <v>1</v>
      </c>
      <c r="CD677" s="18">
        <f>INDEX($AX$6:$AX$1005,MATCH(金币产出!CA677,$AR$6:$AR$1005,1))</f>
        <v>17990208000.000004</v>
      </c>
      <c r="CE677" s="18">
        <f t="shared" si="319"/>
        <v>71960832000</v>
      </c>
      <c r="CF677" s="18">
        <f t="shared" si="320"/>
        <v>37591479</v>
      </c>
      <c r="CG677" s="18">
        <f t="shared" si="321"/>
        <v>21480845</v>
      </c>
      <c r="CH677" s="18">
        <f t="shared" si="322"/>
        <v>26851057</v>
      </c>
      <c r="CI677" s="18">
        <f t="shared" si="323"/>
        <v>10740423</v>
      </c>
      <c r="CJ677" s="18">
        <f t="shared" si="324"/>
        <v>10740423</v>
      </c>
      <c r="CK677" s="18">
        <f t="shared" si="325"/>
        <v>16110634</v>
      </c>
      <c r="CL677" s="18">
        <f t="shared" si="326"/>
        <v>5370211</v>
      </c>
      <c r="CM677" s="18">
        <f t="shared" si="327"/>
        <v>16110634</v>
      </c>
      <c r="CN677" s="18">
        <f t="shared" si="328"/>
        <v>144995706</v>
      </c>
      <c r="CP677" s="18">
        <f t="shared" si="329"/>
        <v>2158824956</v>
      </c>
      <c r="CQ677" s="18">
        <f t="shared" si="330"/>
        <v>2</v>
      </c>
      <c r="CR677" s="18">
        <f t="shared" si="331"/>
        <v>2158.8200000000002</v>
      </c>
      <c r="DH677" s="14">
        <v>672</v>
      </c>
      <c r="DI677" s="14">
        <f t="shared" si="332"/>
        <v>130837874</v>
      </c>
      <c r="DJ677" s="18">
        <f t="shared" si="333"/>
        <v>2</v>
      </c>
      <c r="DK677" s="18">
        <f t="shared" si="334"/>
        <v>130.84</v>
      </c>
    </row>
    <row r="678" spans="44:115" ht="16.5" x14ac:dyDescent="0.2">
      <c r="AR678" s="14">
        <v>673</v>
      </c>
      <c r="AS678" s="14">
        <f t="shared" si="313"/>
        <v>660</v>
      </c>
      <c r="AT678" s="18">
        <f t="shared" si="315"/>
        <v>3976000</v>
      </c>
      <c r="AU678" s="18">
        <f t="shared" si="314"/>
        <v>680</v>
      </c>
      <c r="AV678" s="18">
        <f t="shared" si="316"/>
        <v>4290000.0000000009</v>
      </c>
      <c r="AW678" s="18">
        <f t="shared" si="317"/>
        <v>4180100.0000000009</v>
      </c>
      <c r="AX678" s="18">
        <f t="shared" si="318"/>
        <v>18058032000.000004</v>
      </c>
      <c r="CA678" s="14">
        <v>673</v>
      </c>
      <c r="CB678" s="14">
        <f>节奏规划!J667</f>
        <v>1.4925373134328358E-3</v>
      </c>
      <c r="CC678" s="23">
        <v>1</v>
      </c>
      <c r="CD678" s="18">
        <f>INDEX($AX$6:$AX$1005,MATCH(金币产出!CA678,$AR$6:$AR$1005,1))</f>
        <v>18058032000.000004</v>
      </c>
      <c r="CE678" s="18">
        <f t="shared" si="319"/>
        <v>72232128000</v>
      </c>
      <c r="CF678" s="18">
        <f t="shared" si="320"/>
        <v>37733201</v>
      </c>
      <c r="CG678" s="18">
        <f t="shared" si="321"/>
        <v>21561829</v>
      </c>
      <c r="CH678" s="18">
        <f t="shared" si="322"/>
        <v>26952287</v>
      </c>
      <c r="CI678" s="18">
        <f t="shared" si="323"/>
        <v>10780915</v>
      </c>
      <c r="CJ678" s="18">
        <f t="shared" si="324"/>
        <v>10780915</v>
      </c>
      <c r="CK678" s="18">
        <f t="shared" si="325"/>
        <v>16171372</v>
      </c>
      <c r="CL678" s="18">
        <f t="shared" si="326"/>
        <v>5390457</v>
      </c>
      <c r="CM678" s="18">
        <f t="shared" si="327"/>
        <v>16171372</v>
      </c>
      <c r="CN678" s="18">
        <f t="shared" si="328"/>
        <v>145542348</v>
      </c>
      <c r="CP678" s="18">
        <f t="shared" si="329"/>
        <v>2166963848</v>
      </c>
      <c r="CQ678" s="18">
        <f t="shared" si="330"/>
        <v>2</v>
      </c>
      <c r="CR678" s="18">
        <f t="shared" si="331"/>
        <v>2166.96</v>
      </c>
      <c r="DH678" s="14">
        <v>673</v>
      </c>
      <c r="DI678" s="14">
        <f t="shared" si="332"/>
        <v>131331140</v>
      </c>
      <c r="DJ678" s="18">
        <f t="shared" si="333"/>
        <v>2</v>
      </c>
      <c r="DK678" s="18">
        <f t="shared" si="334"/>
        <v>131.33000000000001</v>
      </c>
    </row>
    <row r="679" spans="44:115" ht="16.5" x14ac:dyDescent="0.2">
      <c r="AR679" s="14">
        <v>674</v>
      </c>
      <c r="AS679" s="14">
        <f t="shared" si="313"/>
        <v>660</v>
      </c>
      <c r="AT679" s="18">
        <f t="shared" si="315"/>
        <v>3976000</v>
      </c>
      <c r="AU679" s="18">
        <f t="shared" si="314"/>
        <v>680</v>
      </c>
      <c r="AV679" s="18">
        <f t="shared" si="316"/>
        <v>4290000.0000000009</v>
      </c>
      <c r="AW679" s="18">
        <f t="shared" si="317"/>
        <v>4195800.0000000009</v>
      </c>
      <c r="AX679" s="18">
        <f t="shared" si="318"/>
        <v>18125856000.000004</v>
      </c>
      <c r="CA679" s="14">
        <v>674</v>
      </c>
      <c r="CB679" s="14">
        <f>节奏规划!J668</f>
        <v>1.4925373134328358E-3</v>
      </c>
      <c r="CC679" s="23">
        <v>1</v>
      </c>
      <c r="CD679" s="18">
        <f>INDEX($AX$6:$AX$1005,MATCH(金币产出!CA679,$AR$6:$AR$1005,1))</f>
        <v>18125856000.000004</v>
      </c>
      <c r="CE679" s="18">
        <f t="shared" si="319"/>
        <v>72503424000</v>
      </c>
      <c r="CF679" s="18">
        <f t="shared" si="320"/>
        <v>37874923</v>
      </c>
      <c r="CG679" s="18">
        <f t="shared" si="321"/>
        <v>21642813</v>
      </c>
      <c r="CH679" s="18">
        <f t="shared" si="322"/>
        <v>27053516</v>
      </c>
      <c r="CI679" s="18">
        <f t="shared" si="323"/>
        <v>10821407</v>
      </c>
      <c r="CJ679" s="18">
        <f t="shared" si="324"/>
        <v>10821407</v>
      </c>
      <c r="CK679" s="18">
        <f t="shared" si="325"/>
        <v>16232110</v>
      </c>
      <c r="CL679" s="18">
        <f t="shared" si="326"/>
        <v>5410703</v>
      </c>
      <c r="CM679" s="18">
        <f t="shared" si="327"/>
        <v>16232110</v>
      </c>
      <c r="CN679" s="18">
        <f t="shared" si="328"/>
        <v>146088989</v>
      </c>
      <c r="CP679" s="18">
        <f t="shared" si="329"/>
        <v>2175102740</v>
      </c>
      <c r="CQ679" s="18">
        <f t="shared" si="330"/>
        <v>2</v>
      </c>
      <c r="CR679" s="18">
        <f t="shared" si="331"/>
        <v>2175.1</v>
      </c>
      <c r="DH679" s="14">
        <v>674</v>
      </c>
      <c r="DI679" s="14">
        <f t="shared" si="332"/>
        <v>131824406</v>
      </c>
      <c r="DJ679" s="18">
        <f t="shared" si="333"/>
        <v>2</v>
      </c>
      <c r="DK679" s="18">
        <f t="shared" si="334"/>
        <v>131.82</v>
      </c>
    </row>
    <row r="680" spans="44:115" ht="16.5" x14ac:dyDescent="0.2">
      <c r="AR680" s="14">
        <v>675</v>
      </c>
      <c r="AS680" s="14">
        <f t="shared" si="313"/>
        <v>660</v>
      </c>
      <c r="AT680" s="18">
        <f t="shared" si="315"/>
        <v>3976000</v>
      </c>
      <c r="AU680" s="18">
        <f t="shared" si="314"/>
        <v>680</v>
      </c>
      <c r="AV680" s="18">
        <f t="shared" si="316"/>
        <v>4290000.0000000009</v>
      </c>
      <c r="AW680" s="18">
        <f t="shared" si="317"/>
        <v>4211500.0000000009</v>
      </c>
      <c r="AX680" s="18">
        <f t="shared" si="318"/>
        <v>18193680000.000004</v>
      </c>
      <c r="CA680" s="14">
        <v>675</v>
      </c>
      <c r="CB680" s="14">
        <f>节奏规划!J669</f>
        <v>1.4925373134328358E-3</v>
      </c>
      <c r="CC680" s="23">
        <v>1</v>
      </c>
      <c r="CD680" s="18">
        <f>INDEX($AX$6:$AX$1005,MATCH(金币产出!CA680,$AR$6:$AR$1005,1))</f>
        <v>18193680000.000004</v>
      </c>
      <c r="CE680" s="18">
        <f t="shared" si="319"/>
        <v>72774720000</v>
      </c>
      <c r="CF680" s="18">
        <f t="shared" si="320"/>
        <v>38016645</v>
      </c>
      <c r="CG680" s="18">
        <f t="shared" si="321"/>
        <v>21723797</v>
      </c>
      <c r="CH680" s="18">
        <f t="shared" si="322"/>
        <v>27154746</v>
      </c>
      <c r="CI680" s="18">
        <f t="shared" si="323"/>
        <v>10861899</v>
      </c>
      <c r="CJ680" s="18">
        <f t="shared" si="324"/>
        <v>10861899</v>
      </c>
      <c r="CK680" s="18">
        <f t="shared" si="325"/>
        <v>16292848</v>
      </c>
      <c r="CL680" s="18">
        <f t="shared" si="326"/>
        <v>5430949</v>
      </c>
      <c r="CM680" s="18">
        <f t="shared" si="327"/>
        <v>16292848</v>
      </c>
      <c r="CN680" s="18">
        <f t="shared" si="328"/>
        <v>146635631</v>
      </c>
      <c r="CP680" s="18">
        <f t="shared" si="329"/>
        <v>2183241632</v>
      </c>
      <c r="CQ680" s="18">
        <f t="shared" si="330"/>
        <v>2</v>
      </c>
      <c r="CR680" s="18">
        <f t="shared" si="331"/>
        <v>2183.2399999999998</v>
      </c>
      <c r="DH680" s="14">
        <v>675</v>
      </c>
      <c r="DI680" s="14">
        <f t="shared" si="332"/>
        <v>132317672</v>
      </c>
      <c r="DJ680" s="18">
        <f t="shared" si="333"/>
        <v>2</v>
      </c>
      <c r="DK680" s="18">
        <f t="shared" si="334"/>
        <v>132.32</v>
      </c>
    </row>
    <row r="681" spans="44:115" ht="16.5" x14ac:dyDescent="0.2">
      <c r="AR681" s="14">
        <v>676</v>
      </c>
      <c r="AS681" s="14">
        <f t="shared" si="313"/>
        <v>660</v>
      </c>
      <c r="AT681" s="18">
        <f t="shared" si="315"/>
        <v>3976000</v>
      </c>
      <c r="AU681" s="18">
        <f t="shared" si="314"/>
        <v>680</v>
      </c>
      <c r="AV681" s="18">
        <f t="shared" si="316"/>
        <v>4290000.0000000009</v>
      </c>
      <c r="AW681" s="18">
        <f t="shared" si="317"/>
        <v>4227200.0000000009</v>
      </c>
      <c r="AX681" s="18">
        <f t="shared" si="318"/>
        <v>18261504000.000004</v>
      </c>
      <c r="CA681" s="14">
        <v>676</v>
      </c>
      <c r="CB681" s="14">
        <f>节奏规划!J670</f>
        <v>1.4925373134328358E-3</v>
      </c>
      <c r="CC681" s="23">
        <v>1</v>
      </c>
      <c r="CD681" s="18">
        <f>INDEX($AX$6:$AX$1005,MATCH(金币产出!CA681,$AR$6:$AR$1005,1))</f>
        <v>18261504000.000004</v>
      </c>
      <c r="CE681" s="18">
        <f t="shared" si="319"/>
        <v>73046016000</v>
      </c>
      <c r="CF681" s="18">
        <f t="shared" si="320"/>
        <v>38158367</v>
      </c>
      <c r="CG681" s="18">
        <f t="shared" si="321"/>
        <v>21804781</v>
      </c>
      <c r="CH681" s="18">
        <f t="shared" si="322"/>
        <v>27255976</v>
      </c>
      <c r="CI681" s="18">
        <f t="shared" si="323"/>
        <v>10902390</v>
      </c>
      <c r="CJ681" s="18">
        <f t="shared" si="324"/>
        <v>10902390</v>
      </c>
      <c r="CK681" s="18">
        <f t="shared" si="325"/>
        <v>16353586</v>
      </c>
      <c r="CL681" s="18">
        <f t="shared" si="326"/>
        <v>5451195</v>
      </c>
      <c r="CM681" s="18">
        <f t="shared" si="327"/>
        <v>16353586</v>
      </c>
      <c r="CN681" s="18">
        <f t="shared" si="328"/>
        <v>147182271</v>
      </c>
      <c r="CP681" s="18">
        <f t="shared" si="329"/>
        <v>2191380524</v>
      </c>
      <c r="CQ681" s="18">
        <f t="shared" si="330"/>
        <v>2</v>
      </c>
      <c r="CR681" s="18">
        <f t="shared" si="331"/>
        <v>2191.38</v>
      </c>
      <c r="DH681" s="14">
        <v>676</v>
      </c>
      <c r="DI681" s="14">
        <f t="shared" si="332"/>
        <v>132810938</v>
      </c>
      <c r="DJ681" s="18">
        <f t="shared" si="333"/>
        <v>2</v>
      </c>
      <c r="DK681" s="18">
        <f t="shared" si="334"/>
        <v>132.81</v>
      </c>
    </row>
    <row r="682" spans="44:115" ht="16.5" x14ac:dyDescent="0.2">
      <c r="AR682" s="14">
        <v>677</v>
      </c>
      <c r="AS682" s="14">
        <f t="shared" si="313"/>
        <v>660</v>
      </c>
      <c r="AT682" s="18">
        <f t="shared" si="315"/>
        <v>3976000</v>
      </c>
      <c r="AU682" s="18">
        <f t="shared" si="314"/>
        <v>680</v>
      </c>
      <c r="AV682" s="18">
        <f t="shared" si="316"/>
        <v>4290000.0000000009</v>
      </c>
      <c r="AW682" s="18">
        <f t="shared" si="317"/>
        <v>4242900.0000000009</v>
      </c>
      <c r="AX682" s="18">
        <f t="shared" si="318"/>
        <v>18329328000.000004</v>
      </c>
      <c r="CA682" s="14">
        <v>677</v>
      </c>
      <c r="CB682" s="14">
        <f>节奏规划!J671</f>
        <v>1.4925373134328358E-3</v>
      </c>
      <c r="CC682" s="23">
        <v>1</v>
      </c>
      <c r="CD682" s="18">
        <f>INDEX($AX$6:$AX$1005,MATCH(金币产出!CA682,$AR$6:$AR$1005,1))</f>
        <v>18329328000.000004</v>
      </c>
      <c r="CE682" s="18">
        <f t="shared" si="319"/>
        <v>73317312000</v>
      </c>
      <c r="CF682" s="18">
        <f t="shared" si="320"/>
        <v>38300088</v>
      </c>
      <c r="CG682" s="18">
        <f t="shared" si="321"/>
        <v>21885765</v>
      </c>
      <c r="CH682" s="18">
        <f t="shared" si="322"/>
        <v>27357206</v>
      </c>
      <c r="CI682" s="18">
        <f t="shared" si="323"/>
        <v>10942882</v>
      </c>
      <c r="CJ682" s="18">
        <f t="shared" si="324"/>
        <v>10942882</v>
      </c>
      <c r="CK682" s="18">
        <f t="shared" si="325"/>
        <v>16414324</v>
      </c>
      <c r="CL682" s="18">
        <f t="shared" si="326"/>
        <v>5471441</v>
      </c>
      <c r="CM682" s="18">
        <f t="shared" si="327"/>
        <v>16414324</v>
      </c>
      <c r="CN682" s="18">
        <f t="shared" si="328"/>
        <v>147728912</v>
      </c>
      <c r="CP682" s="18">
        <f t="shared" si="329"/>
        <v>2199519416</v>
      </c>
      <c r="CQ682" s="18">
        <f t="shared" si="330"/>
        <v>2</v>
      </c>
      <c r="CR682" s="18">
        <f t="shared" si="331"/>
        <v>2199.52</v>
      </c>
      <c r="DH682" s="14">
        <v>677</v>
      </c>
      <c r="DI682" s="14">
        <f t="shared" si="332"/>
        <v>133304205</v>
      </c>
      <c r="DJ682" s="18">
        <f t="shared" si="333"/>
        <v>2</v>
      </c>
      <c r="DK682" s="18">
        <f t="shared" si="334"/>
        <v>133.30000000000001</v>
      </c>
    </row>
    <row r="683" spans="44:115" ht="16.5" x14ac:dyDescent="0.2">
      <c r="AR683" s="14">
        <v>678</v>
      </c>
      <c r="AS683" s="14">
        <f t="shared" si="313"/>
        <v>660</v>
      </c>
      <c r="AT683" s="18">
        <f t="shared" si="315"/>
        <v>3976000</v>
      </c>
      <c r="AU683" s="18">
        <f t="shared" si="314"/>
        <v>680</v>
      </c>
      <c r="AV683" s="18">
        <f t="shared" si="316"/>
        <v>4290000.0000000009</v>
      </c>
      <c r="AW683" s="18">
        <f t="shared" si="317"/>
        <v>4258600.0000000009</v>
      </c>
      <c r="AX683" s="18">
        <f t="shared" si="318"/>
        <v>18397152000.000004</v>
      </c>
      <c r="CA683" s="14">
        <v>678</v>
      </c>
      <c r="CB683" s="14">
        <f>节奏规划!J672</f>
        <v>1.4925373134328358E-3</v>
      </c>
      <c r="CC683" s="23">
        <v>1</v>
      </c>
      <c r="CD683" s="18">
        <f>INDEX($AX$6:$AX$1005,MATCH(金币产出!CA683,$AR$6:$AR$1005,1))</f>
        <v>18397152000.000004</v>
      </c>
      <c r="CE683" s="18">
        <f t="shared" si="319"/>
        <v>73588608000</v>
      </c>
      <c r="CF683" s="18">
        <f t="shared" si="320"/>
        <v>38441810</v>
      </c>
      <c r="CG683" s="18">
        <f t="shared" si="321"/>
        <v>21966749</v>
      </c>
      <c r="CH683" s="18">
        <f t="shared" si="322"/>
        <v>27458436</v>
      </c>
      <c r="CI683" s="18">
        <f t="shared" si="323"/>
        <v>10983374</v>
      </c>
      <c r="CJ683" s="18">
        <f t="shared" si="324"/>
        <v>10983374</v>
      </c>
      <c r="CK683" s="18">
        <f t="shared" si="325"/>
        <v>16475061</v>
      </c>
      <c r="CL683" s="18">
        <f t="shared" si="326"/>
        <v>5491687</v>
      </c>
      <c r="CM683" s="18">
        <f t="shared" si="327"/>
        <v>16475061</v>
      </c>
      <c r="CN683" s="18">
        <f t="shared" si="328"/>
        <v>148275552</v>
      </c>
      <c r="CP683" s="18">
        <f t="shared" si="329"/>
        <v>2207658174</v>
      </c>
      <c r="CQ683" s="18">
        <f t="shared" si="330"/>
        <v>2</v>
      </c>
      <c r="CR683" s="18">
        <f t="shared" si="331"/>
        <v>2207.66</v>
      </c>
      <c r="DH683" s="14">
        <v>678</v>
      </c>
      <c r="DI683" s="14">
        <f t="shared" si="332"/>
        <v>133797471</v>
      </c>
      <c r="DJ683" s="18">
        <f t="shared" si="333"/>
        <v>2</v>
      </c>
      <c r="DK683" s="18">
        <f t="shared" si="334"/>
        <v>133.80000000000001</v>
      </c>
    </row>
    <row r="684" spans="44:115" ht="16.5" x14ac:dyDescent="0.2">
      <c r="AR684" s="14">
        <v>679</v>
      </c>
      <c r="AS684" s="14">
        <f t="shared" si="313"/>
        <v>660</v>
      </c>
      <c r="AT684" s="18">
        <f t="shared" si="315"/>
        <v>3976000</v>
      </c>
      <c r="AU684" s="18">
        <f t="shared" si="314"/>
        <v>680</v>
      </c>
      <c r="AV684" s="18">
        <f t="shared" si="316"/>
        <v>4290000.0000000009</v>
      </c>
      <c r="AW684" s="18">
        <f t="shared" si="317"/>
        <v>4274300.0000000009</v>
      </c>
      <c r="AX684" s="18">
        <f t="shared" si="318"/>
        <v>18464976000.000004</v>
      </c>
      <c r="CA684" s="14">
        <v>679</v>
      </c>
      <c r="CB684" s="14">
        <f>节奏规划!J673</f>
        <v>1.4925373134328358E-3</v>
      </c>
      <c r="CC684" s="23">
        <v>1</v>
      </c>
      <c r="CD684" s="18">
        <f>INDEX($AX$6:$AX$1005,MATCH(金币产出!CA684,$AR$6:$AR$1005,1))</f>
        <v>18464976000.000004</v>
      </c>
      <c r="CE684" s="18">
        <f t="shared" si="319"/>
        <v>73859904000</v>
      </c>
      <c r="CF684" s="18">
        <f t="shared" si="320"/>
        <v>38583532</v>
      </c>
      <c r="CG684" s="18">
        <f t="shared" si="321"/>
        <v>22047733</v>
      </c>
      <c r="CH684" s="18">
        <f t="shared" si="322"/>
        <v>27559666</v>
      </c>
      <c r="CI684" s="18">
        <f t="shared" si="323"/>
        <v>11023866</v>
      </c>
      <c r="CJ684" s="18">
        <f t="shared" si="324"/>
        <v>11023866</v>
      </c>
      <c r="CK684" s="18">
        <f t="shared" si="325"/>
        <v>16535799</v>
      </c>
      <c r="CL684" s="18">
        <f t="shared" si="326"/>
        <v>5511933</v>
      </c>
      <c r="CM684" s="18">
        <f t="shared" si="327"/>
        <v>16535799</v>
      </c>
      <c r="CN684" s="18">
        <f t="shared" si="328"/>
        <v>148822194</v>
      </c>
      <c r="CP684" s="18">
        <f t="shared" si="329"/>
        <v>2215797066</v>
      </c>
      <c r="CQ684" s="18">
        <f t="shared" si="330"/>
        <v>2</v>
      </c>
      <c r="CR684" s="18">
        <f t="shared" si="331"/>
        <v>2215.8000000000002</v>
      </c>
      <c r="DH684" s="14">
        <v>679</v>
      </c>
      <c r="DI684" s="14">
        <f t="shared" si="332"/>
        <v>134290737</v>
      </c>
      <c r="DJ684" s="18">
        <f t="shared" si="333"/>
        <v>2</v>
      </c>
      <c r="DK684" s="18">
        <f t="shared" si="334"/>
        <v>134.29</v>
      </c>
    </row>
    <row r="685" spans="44:115" ht="16.5" x14ac:dyDescent="0.2">
      <c r="AR685" s="14">
        <v>680</v>
      </c>
      <c r="AS685" s="14">
        <f t="shared" si="313"/>
        <v>680</v>
      </c>
      <c r="AT685" s="18">
        <f t="shared" si="315"/>
        <v>4290000.0000000009</v>
      </c>
      <c r="AU685" s="18">
        <f t="shared" si="314"/>
        <v>700</v>
      </c>
      <c r="AV685" s="18">
        <f t="shared" si="316"/>
        <v>4608000</v>
      </c>
      <c r="AW685" s="18">
        <f t="shared" si="317"/>
        <v>4290000.0000000009</v>
      </c>
      <c r="AX685" s="18">
        <f t="shared" si="318"/>
        <v>18532800000.000004</v>
      </c>
      <c r="CA685" s="14">
        <v>680</v>
      </c>
      <c r="CB685" s="14">
        <f>节奏规划!J674</f>
        <v>1.4285714285714286E-3</v>
      </c>
      <c r="CC685" s="23">
        <v>1</v>
      </c>
      <c r="CD685" s="18">
        <f>INDEX($AX$6:$AX$1005,MATCH(金币产出!CA685,$AR$6:$AR$1005,1))</f>
        <v>18532800000.000004</v>
      </c>
      <c r="CE685" s="18">
        <f t="shared" si="319"/>
        <v>74131200000</v>
      </c>
      <c r="CF685" s="18">
        <f t="shared" si="320"/>
        <v>37065600</v>
      </c>
      <c r="CG685" s="18">
        <f t="shared" si="321"/>
        <v>21180343</v>
      </c>
      <c r="CH685" s="18">
        <f t="shared" si="322"/>
        <v>26475429</v>
      </c>
      <c r="CI685" s="18">
        <f t="shared" si="323"/>
        <v>10590171</v>
      </c>
      <c r="CJ685" s="18">
        <f t="shared" si="324"/>
        <v>10590171</v>
      </c>
      <c r="CK685" s="18">
        <f t="shared" si="325"/>
        <v>15885257</v>
      </c>
      <c r="CL685" s="18">
        <f t="shared" si="326"/>
        <v>5295086</v>
      </c>
      <c r="CM685" s="18">
        <f t="shared" si="327"/>
        <v>15885257</v>
      </c>
      <c r="CN685" s="18">
        <f t="shared" si="328"/>
        <v>142967314</v>
      </c>
      <c r="CP685" s="18">
        <f t="shared" si="329"/>
        <v>2223935980</v>
      </c>
      <c r="CQ685" s="18">
        <f t="shared" si="330"/>
        <v>2</v>
      </c>
      <c r="CR685" s="18">
        <f t="shared" si="331"/>
        <v>2223.94</v>
      </c>
      <c r="DH685" s="14">
        <v>680</v>
      </c>
      <c r="DI685" s="14">
        <f t="shared" si="332"/>
        <v>134784000</v>
      </c>
      <c r="DJ685" s="18">
        <f t="shared" si="333"/>
        <v>2</v>
      </c>
      <c r="DK685" s="18">
        <f t="shared" si="334"/>
        <v>134.78</v>
      </c>
    </row>
    <row r="686" spans="44:115" ht="16.5" x14ac:dyDescent="0.2">
      <c r="AR686" s="14">
        <v>681</v>
      </c>
      <c r="AS686" s="14">
        <f t="shared" si="313"/>
        <v>680</v>
      </c>
      <c r="AT686" s="18">
        <f t="shared" si="315"/>
        <v>4290000.0000000009</v>
      </c>
      <c r="AU686" s="18">
        <f t="shared" si="314"/>
        <v>700</v>
      </c>
      <c r="AV686" s="18">
        <f t="shared" si="316"/>
        <v>4608000</v>
      </c>
      <c r="AW686" s="18">
        <f t="shared" si="317"/>
        <v>4305900.0000000009</v>
      </c>
      <c r="AX686" s="18">
        <f t="shared" si="318"/>
        <v>18601488000.000004</v>
      </c>
      <c r="CA686" s="14">
        <v>681</v>
      </c>
      <c r="CB686" s="14">
        <f>节奏规划!J675</f>
        <v>1.4285714285714286E-3</v>
      </c>
      <c r="CC686" s="23">
        <v>1</v>
      </c>
      <c r="CD686" s="18">
        <f>INDEX($AX$6:$AX$1005,MATCH(金币产出!CA686,$AR$6:$AR$1005,1))</f>
        <v>18601488000.000004</v>
      </c>
      <c r="CE686" s="18">
        <f t="shared" si="319"/>
        <v>74405952000</v>
      </c>
      <c r="CF686" s="18">
        <f t="shared" si="320"/>
        <v>37202976</v>
      </c>
      <c r="CG686" s="18">
        <f t="shared" si="321"/>
        <v>21258843</v>
      </c>
      <c r="CH686" s="18">
        <f t="shared" si="322"/>
        <v>26573554</v>
      </c>
      <c r="CI686" s="18">
        <f t="shared" si="323"/>
        <v>10629422</v>
      </c>
      <c r="CJ686" s="18">
        <f t="shared" si="324"/>
        <v>10629422</v>
      </c>
      <c r="CK686" s="18">
        <f t="shared" si="325"/>
        <v>15944133</v>
      </c>
      <c r="CL686" s="18">
        <f t="shared" si="326"/>
        <v>5314711</v>
      </c>
      <c r="CM686" s="18">
        <f t="shared" si="327"/>
        <v>15944133</v>
      </c>
      <c r="CN686" s="18">
        <f t="shared" si="328"/>
        <v>143497194</v>
      </c>
      <c r="CP686" s="18">
        <f t="shared" si="329"/>
        <v>2232178620</v>
      </c>
      <c r="CQ686" s="18">
        <f t="shared" si="330"/>
        <v>2</v>
      </c>
      <c r="CR686" s="18">
        <f t="shared" si="331"/>
        <v>2232.1799999999998</v>
      </c>
      <c r="DH686" s="14">
        <v>681</v>
      </c>
      <c r="DI686" s="14">
        <f t="shared" si="332"/>
        <v>135283546</v>
      </c>
      <c r="DJ686" s="18">
        <f t="shared" si="333"/>
        <v>2</v>
      </c>
      <c r="DK686" s="18">
        <f t="shared" si="334"/>
        <v>135.28</v>
      </c>
    </row>
    <row r="687" spans="44:115" ht="16.5" x14ac:dyDescent="0.2">
      <c r="AR687" s="14">
        <v>682</v>
      </c>
      <c r="AS687" s="14">
        <f t="shared" si="313"/>
        <v>680</v>
      </c>
      <c r="AT687" s="18">
        <f t="shared" si="315"/>
        <v>4290000.0000000009</v>
      </c>
      <c r="AU687" s="18">
        <f t="shared" si="314"/>
        <v>700</v>
      </c>
      <c r="AV687" s="18">
        <f t="shared" si="316"/>
        <v>4608000</v>
      </c>
      <c r="AW687" s="18">
        <f t="shared" si="317"/>
        <v>4321800.0000000009</v>
      </c>
      <c r="AX687" s="18">
        <f t="shared" si="318"/>
        <v>18670176000.000004</v>
      </c>
      <c r="CA687" s="14">
        <v>682</v>
      </c>
      <c r="CB687" s="14">
        <f>节奏规划!J676</f>
        <v>1.4285714285714286E-3</v>
      </c>
      <c r="CC687" s="23">
        <v>1</v>
      </c>
      <c r="CD687" s="18">
        <f>INDEX($AX$6:$AX$1005,MATCH(金币产出!CA687,$AR$6:$AR$1005,1))</f>
        <v>18670176000.000004</v>
      </c>
      <c r="CE687" s="18">
        <f t="shared" si="319"/>
        <v>74680704000</v>
      </c>
      <c r="CF687" s="18">
        <f t="shared" si="320"/>
        <v>37340352</v>
      </c>
      <c r="CG687" s="18">
        <f t="shared" si="321"/>
        <v>21337344</v>
      </c>
      <c r="CH687" s="18">
        <f t="shared" si="322"/>
        <v>26671680</v>
      </c>
      <c r="CI687" s="18">
        <f t="shared" si="323"/>
        <v>10668672</v>
      </c>
      <c r="CJ687" s="18">
        <f t="shared" si="324"/>
        <v>10668672</v>
      </c>
      <c r="CK687" s="18">
        <f t="shared" si="325"/>
        <v>16003008</v>
      </c>
      <c r="CL687" s="18">
        <f t="shared" si="326"/>
        <v>5334336</v>
      </c>
      <c r="CM687" s="18">
        <f t="shared" si="327"/>
        <v>16003008</v>
      </c>
      <c r="CN687" s="18">
        <f t="shared" si="328"/>
        <v>144027072</v>
      </c>
      <c r="CP687" s="18">
        <f t="shared" si="329"/>
        <v>2240421120</v>
      </c>
      <c r="CQ687" s="18">
        <f t="shared" si="330"/>
        <v>2</v>
      </c>
      <c r="CR687" s="18">
        <f t="shared" si="331"/>
        <v>2240.42</v>
      </c>
      <c r="DH687" s="14">
        <v>682</v>
      </c>
      <c r="DI687" s="14">
        <f t="shared" si="332"/>
        <v>135783098</v>
      </c>
      <c r="DJ687" s="18">
        <f t="shared" si="333"/>
        <v>2</v>
      </c>
      <c r="DK687" s="18">
        <f t="shared" si="334"/>
        <v>135.78</v>
      </c>
    </row>
    <row r="688" spans="44:115" ht="16.5" x14ac:dyDescent="0.2">
      <c r="AR688" s="14">
        <v>683</v>
      </c>
      <c r="AS688" s="14">
        <f t="shared" si="313"/>
        <v>680</v>
      </c>
      <c r="AT688" s="18">
        <f t="shared" si="315"/>
        <v>4290000.0000000009</v>
      </c>
      <c r="AU688" s="18">
        <f t="shared" si="314"/>
        <v>700</v>
      </c>
      <c r="AV688" s="18">
        <f t="shared" si="316"/>
        <v>4608000</v>
      </c>
      <c r="AW688" s="18">
        <f t="shared" si="317"/>
        <v>4337700.0000000009</v>
      </c>
      <c r="AX688" s="18">
        <f t="shared" si="318"/>
        <v>18738864000.000004</v>
      </c>
      <c r="CA688" s="14">
        <v>683</v>
      </c>
      <c r="CB688" s="14">
        <f>节奏规划!J677</f>
        <v>1.4285714285714286E-3</v>
      </c>
      <c r="CC688" s="23">
        <v>1</v>
      </c>
      <c r="CD688" s="18">
        <f>INDEX($AX$6:$AX$1005,MATCH(金币产出!CA688,$AR$6:$AR$1005,1))</f>
        <v>18738864000.000004</v>
      </c>
      <c r="CE688" s="18">
        <f t="shared" si="319"/>
        <v>74955456000</v>
      </c>
      <c r="CF688" s="18">
        <f t="shared" si="320"/>
        <v>37477728</v>
      </c>
      <c r="CG688" s="18">
        <f t="shared" si="321"/>
        <v>21415845</v>
      </c>
      <c r="CH688" s="18">
        <f t="shared" si="322"/>
        <v>26769806</v>
      </c>
      <c r="CI688" s="18">
        <f t="shared" si="323"/>
        <v>10707922</v>
      </c>
      <c r="CJ688" s="18">
        <f t="shared" si="324"/>
        <v>10707922</v>
      </c>
      <c r="CK688" s="18">
        <f t="shared" si="325"/>
        <v>16061883</v>
      </c>
      <c r="CL688" s="18">
        <f t="shared" si="326"/>
        <v>5353961</v>
      </c>
      <c r="CM688" s="18">
        <f t="shared" si="327"/>
        <v>16061883</v>
      </c>
      <c r="CN688" s="18">
        <f t="shared" si="328"/>
        <v>144556950</v>
      </c>
      <c r="CP688" s="18">
        <f t="shared" si="329"/>
        <v>2248663620</v>
      </c>
      <c r="CQ688" s="18">
        <f t="shared" si="330"/>
        <v>2</v>
      </c>
      <c r="CR688" s="18">
        <f t="shared" si="331"/>
        <v>2248.66</v>
      </c>
      <c r="DH688" s="14">
        <v>683</v>
      </c>
      <c r="DI688" s="14">
        <f t="shared" si="332"/>
        <v>136282650</v>
      </c>
      <c r="DJ688" s="18">
        <f t="shared" si="333"/>
        <v>2</v>
      </c>
      <c r="DK688" s="18">
        <f t="shared" si="334"/>
        <v>136.28</v>
      </c>
    </row>
    <row r="689" spans="44:115" ht="16.5" x14ac:dyDescent="0.2">
      <c r="AR689" s="14">
        <v>684</v>
      </c>
      <c r="AS689" s="14">
        <f t="shared" si="313"/>
        <v>680</v>
      </c>
      <c r="AT689" s="18">
        <f t="shared" si="315"/>
        <v>4290000.0000000009</v>
      </c>
      <c r="AU689" s="18">
        <f t="shared" si="314"/>
        <v>700</v>
      </c>
      <c r="AV689" s="18">
        <f t="shared" si="316"/>
        <v>4608000</v>
      </c>
      <c r="AW689" s="18">
        <f t="shared" si="317"/>
        <v>4353600.0000000009</v>
      </c>
      <c r="AX689" s="18">
        <f t="shared" si="318"/>
        <v>18807552000.000004</v>
      </c>
      <c r="CA689" s="14">
        <v>684</v>
      </c>
      <c r="CB689" s="14">
        <f>节奏规划!J678</f>
        <v>1.4285714285714286E-3</v>
      </c>
      <c r="CC689" s="23">
        <v>1</v>
      </c>
      <c r="CD689" s="18">
        <f>INDEX($AX$6:$AX$1005,MATCH(金币产出!CA689,$AR$6:$AR$1005,1))</f>
        <v>18807552000.000004</v>
      </c>
      <c r="CE689" s="18">
        <f t="shared" si="319"/>
        <v>75230208000</v>
      </c>
      <c r="CF689" s="18">
        <f t="shared" si="320"/>
        <v>37615104</v>
      </c>
      <c r="CG689" s="18">
        <f t="shared" si="321"/>
        <v>21494345</v>
      </c>
      <c r="CH689" s="18">
        <f t="shared" si="322"/>
        <v>26867931</v>
      </c>
      <c r="CI689" s="18">
        <f t="shared" si="323"/>
        <v>10747173</v>
      </c>
      <c r="CJ689" s="18">
        <f t="shared" si="324"/>
        <v>10747173</v>
      </c>
      <c r="CK689" s="18">
        <f t="shared" si="325"/>
        <v>16120759</v>
      </c>
      <c r="CL689" s="18">
        <f t="shared" si="326"/>
        <v>5373586</v>
      </c>
      <c r="CM689" s="18">
        <f t="shared" si="327"/>
        <v>16120759</v>
      </c>
      <c r="CN689" s="18">
        <f t="shared" si="328"/>
        <v>145086830</v>
      </c>
      <c r="CP689" s="18">
        <f t="shared" si="329"/>
        <v>2256906260</v>
      </c>
      <c r="CQ689" s="18">
        <f t="shared" si="330"/>
        <v>2</v>
      </c>
      <c r="CR689" s="18">
        <f t="shared" si="331"/>
        <v>2256.91</v>
      </c>
      <c r="DH689" s="14">
        <v>684</v>
      </c>
      <c r="DI689" s="14">
        <f t="shared" si="332"/>
        <v>136782195</v>
      </c>
      <c r="DJ689" s="18">
        <f t="shared" si="333"/>
        <v>2</v>
      </c>
      <c r="DK689" s="18">
        <f t="shared" si="334"/>
        <v>136.78</v>
      </c>
    </row>
    <row r="690" spans="44:115" ht="16.5" x14ac:dyDescent="0.2">
      <c r="AR690" s="14">
        <v>685</v>
      </c>
      <c r="AS690" s="14">
        <f t="shared" si="313"/>
        <v>680</v>
      </c>
      <c r="AT690" s="18">
        <f t="shared" si="315"/>
        <v>4290000.0000000009</v>
      </c>
      <c r="AU690" s="18">
        <f t="shared" si="314"/>
        <v>700</v>
      </c>
      <c r="AV690" s="18">
        <f t="shared" si="316"/>
        <v>4608000</v>
      </c>
      <c r="AW690" s="18">
        <f t="shared" si="317"/>
        <v>4369500.0000000009</v>
      </c>
      <c r="AX690" s="18">
        <f t="shared" si="318"/>
        <v>18876240000.000004</v>
      </c>
      <c r="CA690" s="14">
        <v>685</v>
      </c>
      <c r="CB690" s="14">
        <f>节奏规划!J679</f>
        <v>1.4285714285714286E-3</v>
      </c>
      <c r="CC690" s="23">
        <v>1</v>
      </c>
      <c r="CD690" s="18">
        <f>INDEX($AX$6:$AX$1005,MATCH(金币产出!CA690,$AR$6:$AR$1005,1))</f>
        <v>18876240000.000004</v>
      </c>
      <c r="CE690" s="18">
        <f t="shared" si="319"/>
        <v>75504960000</v>
      </c>
      <c r="CF690" s="18">
        <f t="shared" si="320"/>
        <v>37752480</v>
      </c>
      <c r="CG690" s="18">
        <f t="shared" si="321"/>
        <v>21572846</v>
      </c>
      <c r="CH690" s="18">
        <f t="shared" si="322"/>
        <v>26966057</v>
      </c>
      <c r="CI690" s="18">
        <f t="shared" si="323"/>
        <v>10786423</v>
      </c>
      <c r="CJ690" s="18">
        <f t="shared" si="324"/>
        <v>10786423</v>
      </c>
      <c r="CK690" s="18">
        <f t="shared" si="325"/>
        <v>16179634</v>
      </c>
      <c r="CL690" s="18">
        <f t="shared" si="326"/>
        <v>5393211</v>
      </c>
      <c r="CM690" s="18">
        <f t="shared" si="327"/>
        <v>16179634</v>
      </c>
      <c r="CN690" s="18">
        <f t="shared" si="328"/>
        <v>145616708</v>
      </c>
      <c r="CP690" s="18">
        <f t="shared" si="329"/>
        <v>2265148760</v>
      </c>
      <c r="CQ690" s="18">
        <f t="shared" si="330"/>
        <v>2</v>
      </c>
      <c r="CR690" s="18">
        <f t="shared" si="331"/>
        <v>2265.15</v>
      </c>
      <c r="DH690" s="14">
        <v>685</v>
      </c>
      <c r="DI690" s="14">
        <f t="shared" si="332"/>
        <v>137281747</v>
      </c>
      <c r="DJ690" s="18">
        <f t="shared" si="333"/>
        <v>2</v>
      </c>
      <c r="DK690" s="18">
        <f t="shared" si="334"/>
        <v>137.28</v>
      </c>
    </row>
    <row r="691" spans="44:115" ht="16.5" x14ac:dyDescent="0.2">
      <c r="AR691" s="14">
        <v>686</v>
      </c>
      <c r="AS691" s="14">
        <f t="shared" si="313"/>
        <v>680</v>
      </c>
      <c r="AT691" s="18">
        <f t="shared" si="315"/>
        <v>4290000.0000000009</v>
      </c>
      <c r="AU691" s="18">
        <f t="shared" si="314"/>
        <v>700</v>
      </c>
      <c r="AV691" s="18">
        <f t="shared" si="316"/>
        <v>4608000</v>
      </c>
      <c r="AW691" s="18">
        <f t="shared" si="317"/>
        <v>4385400.0000000009</v>
      </c>
      <c r="AX691" s="18">
        <f t="shared" si="318"/>
        <v>18944928000.000004</v>
      </c>
      <c r="CA691" s="14">
        <v>686</v>
      </c>
      <c r="CB691" s="14">
        <f>节奏规划!J680</f>
        <v>1.4285714285714286E-3</v>
      </c>
      <c r="CC691" s="23">
        <v>1</v>
      </c>
      <c r="CD691" s="18">
        <f>INDEX($AX$6:$AX$1005,MATCH(金币产出!CA691,$AR$6:$AR$1005,1))</f>
        <v>18944928000.000004</v>
      </c>
      <c r="CE691" s="18">
        <f t="shared" si="319"/>
        <v>75779712000</v>
      </c>
      <c r="CF691" s="18">
        <f t="shared" si="320"/>
        <v>37889856</v>
      </c>
      <c r="CG691" s="18">
        <f t="shared" si="321"/>
        <v>21651346</v>
      </c>
      <c r="CH691" s="18">
        <f t="shared" si="322"/>
        <v>27064183</v>
      </c>
      <c r="CI691" s="18">
        <f t="shared" si="323"/>
        <v>10825673</v>
      </c>
      <c r="CJ691" s="18">
        <f t="shared" si="324"/>
        <v>10825673</v>
      </c>
      <c r="CK691" s="18">
        <f t="shared" si="325"/>
        <v>16238510</v>
      </c>
      <c r="CL691" s="18">
        <f t="shared" si="326"/>
        <v>5412837</v>
      </c>
      <c r="CM691" s="18">
        <f t="shared" si="327"/>
        <v>16238510</v>
      </c>
      <c r="CN691" s="18">
        <f t="shared" si="328"/>
        <v>146146588</v>
      </c>
      <c r="CP691" s="18">
        <f t="shared" si="329"/>
        <v>2273391400</v>
      </c>
      <c r="CQ691" s="18">
        <f t="shared" si="330"/>
        <v>2</v>
      </c>
      <c r="CR691" s="18">
        <f t="shared" si="331"/>
        <v>2273.39</v>
      </c>
      <c r="DH691" s="14">
        <v>686</v>
      </c>
      <c r="DI691" s="14">
        <f t="shared" si="332"/>
        <v>137781292</v>
      </c>
      <c r="DJ691" s="18">
        <f t="shared" si="333"/>
        <v>2</v>
      </c>
      <c r="DK691" s="18">
        <f t="shared" si="334"/>
        <v>137.78</v>
      </c>
    </row>
    <row r="692" spans="44:115" ht="16.5" x14ac:dyDescent="0.2">
      <c r="AR692" s="14">
        <v>687</v>
      </c>
      <c r="AS692" s="14">
        <f t="shared" si="313"/>
        <v>680</v>
      </c>
      <c r="AT692" s="18">
        <f t="shared" si="315"/>
        <v>4290000.0000000009</v>
      </c>
      <c r="AU692" s="18">
        <f t="shared" si="314"/>
        <v>700</v>
      </c>
      <c r="AV692" s="18">
        <f t="shared" si="316"/>
        <v>4608000</v>
      </c>
      <c r="AW692" s="18">
        <f t="shared" si="317"/>
        <v>4401300.0000000009</v>
      </c>
      <c r="AX692" s="18">
        <f t="shared" si="318"/>
        <v>19013616000.000004</v>
      </c>
      <c r="CA692" s="14">
        <v>687</v>
      </c>
      <c r="CB692" s="14">
        <f>节奏规划!J681</f>
        <v>1.4285714285714286E-3</v>
      </c>
      <c r="CC692" s="23">
        <v>1</v>
      </c>
      <c r="CD692" s="18">
        <f>INDEX($AX$6:$AX$1005,MATCH(金币产出!CA692,$AR$6:$AR$1005,1))</f>
        <v>19013616000.000004</v>
      </c>
      <c r="CE692" s="18">
        <f t="shared" si="319"/>
        <v>76054464000</v>
      </c>
      <c r="CF692" s="18">
        <f t="shared" si="320"/>
        <v>38027232</v>
      </c>
      <c r="CG692" s="18">
        <f t="shared" si="321"/>
        <v>21729847</v>
      </c>
      <c r="CH692" s="18">
        <f t="shared" si="322"/>
        <v>27162309</v>
      </c>
      <c r="CI692" s="18">
        <f t="shared" si="323"/>
        <v>10864923</v>
      </c>
      <c r="CJ692" s="18">
        <f t="shared" si="324"/>
        <v>10864923</v>
      </c>
      <c r="CK692" s="18">
        <f t="shared" si="325"/>
        <v>16297385</v>
      </c>
      <c r="CL692" s="18">
        <f t="shared" si="326"/>
        <v>5432462</v>
      </c>
      <c r="CM692" s="18">
        <f t="shared" si="327"/>
        <v>16297385</v>
      </c>
      <c r="CN692" s="18">
        <f t="shared" si="328"/>
        <v>146676466</v>
      </c>
      <c r="CP692" s="18">
        <f t="shared" si="329"/>
        <v>2281633900</v>
      </c>
      <c r="CQ692" s="18">
        <f t="shared" si="330"/>
        <v>2</v>
      </c>
      <c r="CR692" s="18">
        <f t="shared" si="331"/>
        <v>2281.63</v>
      </c>
      <c r="DH692" s="14">
        <v>687</v>
      </c>
      <c r="DI692" s="14">
        <f t="shared" si="332"/>
        <v>138280844</v>
      </c>
      <c r="DJ692" s="18">
        <f t="shared" si="333"/>
        <v>2</v>
      </c>
      <c r="DK692" s="18">
        <f t="shared" si="334"/>
        <v>138.28</v>
      </c>
    </row>
    <row r="693" spans="44:115" ht="16.5" x14ac:dyDescent="0.2">
      <c r="AR693" s="14">
        <v>688</v>
      </c>
      <c r="AS693" s="14">
        <f t="shared" si="313"/>
        <v>680</v>
      </c>
      <c r="AT693" s="18">
        <f t="shared" si="315"/>
        <v>4290000.0000000009</v>
      </c>
      <c r="AU693" s="18">
        <f t="shared" si="314"/>
        <v>700</v>
      </c>
      <c r="AV693" s="18">
        <f t="shared" si="316"/>
        <v>4608000</v>
      </c>
      <c r="AW693" s="18">
        <f t="shared" si="317"/>
        <v>4417200.0000000009</v>
      </c>
      <c r="AX693" s="18">
        <f t="shared" si="318"/>
        <v>19082304000.000004</v>
      </c>
      <c r="CA693" s="14">
        <v>688</v>
      </c>
      <c r="CB693" s="14">
        <f>节奏规划!J682</f>
        <v>1.4285714285714286E-3</v>
      </c>
      <c r="CC693" s="23">
        <v>1</v>
      </c>
      <c r="CD693" s="18">
        <f>INDEX($AX$6:$AX$1005,MATCH(金币产出!CA693,$AR$6:$AR$1005,1))</f>
        <v>19082304000.000004</v>
      </c>
      <c r="CE693" s="18">
        <f t="shared" si="319"/>
        <v>76329216000</v>
      </c>
      <c r="CF693" s="18">
        <f t="shared" si="320"/>
        <v>38164608</v>
      </c>
      <c r="CG693" s="18">
        <f t="shared" si="321"/>
        <v>21808347</v>
      </c>
      <c r="CH693" s="18">
        <f t="shared" si="322"/>
        <v>27260434</v>
      </c>
      <c r="CI693" s="18">
        <f t="shared" si="323"/>
        <v>10904174</v>
      </c>
      <c r="CJ693" s="18">
        <f t="shared" si="324"/>
        <v>10904174</v>
      </c>
      <c r="CK693" s="18">
        <f t="shared" si="325"/>
        <v>16356261</v>
      </c>
      <c r="CL693" s="18">
        <f t="shared" si="326"/>
        <v>5452087</v>
      </c>
      <c r="CM693" s="18">
        <f t="shared" si="327"/>
        <v>16356261</v>
      </c>
      <c r="CN693" s="18">
        <f t="shared" si="328"/>
        <v>147206346</v>
      </c>
      <c r="CP693" s="18">
        <f t="shared" si="329"/>
        <v>2289876540</v>
      </c>
      <c r="CQ693" s="18">
        <f t="shared" si="330"/>
        <v>2</v>
      </c>
      <c r="CR693" s="18">
        <f t="shared" si="331"/>
        <v>2289.88</v>
      </c>
      <c r="DH693" s="14">
        <v>688</v>
      </c>
      <c r="DI693" s="14">
        <f t="shared" si="332"/>
        <v>138780390</v>
      </c>
      <c r="DJ693" s="18">
        <f t="shared" si="333"/>
        <v>2</v>
      </c>
      <c r="DK693" s="18">
        <f t="shared" si="334"/>
        <v>138.78</v>
      </c>
    </row>
    <row r="694" spans="44:115" ht="16.5" x14ac:dyDescent="0.2">
      <c r="AR694" s="14">
        <v>689</v>
      </c>
      <c r="AS694" s="14">
        <f t="shared" si="313"/>
        <v>680</v>
      </c>
      <c r="AT694" s="18">
        <f t="shared" si="315"/>
        <v>4290000.0000000009</v>
      </c>
      <c r="AU694" s="18">
        <f t="shared" si="314"/>
        <v>700</v>
      </c>
      <c r="AV694" s="18">
        <f t="shared" si="316"/>
        <v>4608000</v>
      </c>
      <c r="AW694" s="18">
        <f t="shared" si="317"/>
        <v>4433100</v>
      </c>
      <c r="AX694" s="18">
        <f t="shared" si="318"/>
        <v>19150992000</v>
      </c>
      <c r="CA694" s="14">
        <v>689</v>
      </c>
      <c r="CB694" s="14">
        <f>节奏规划!J683</f>
        <v>1.4285714285714286E-3</v>
      </c>
      <c r="CC694" s="23">
        <v>1</v>
      </c>
      <c r="CD694" s="18">
        <f>INDEX($AX$6:$AX$1005,MATCH(金币产出!CA694,$AR$6:$AR$1005,1))</f>
        <v>19150992000</v>
      </c>
      <c r="CE694" s="18">
        <f t="shared" si="319"/>
        <v>76603968000</v>
      </c>
      <c r="CF694" s="18">
        <f t="shared" si="320"/>
        <v>38301984</v>
      </c>
      <c r="CG694" s="18">
        <f t="shared" si="321"/>
        <v>21886848</v>
      </c>
      <c r="CH694" s="18">
        <f t="shared" si="322"/>
        <v>27358560</v>
      </c>
      <c r="CI694" s="18">
        <f t="shared" si="323"/>
        <v>10943424</v>
      </c>
      <c r="CJ694" s="18">
        <f t="shared" si="324"/>
        <v>10943424</v>
      </c>
      <c r="CK694" s="18">
        <f t="shared" si="325"/>
        <v>16415136</v>
      </c>
      <c r="CL694" s="18">
        <f t="shared" si="326"/>
        <v>5471712</v>
      </c>
      <c r="CM694" s="18">
        <f t="shared" si="327"/>
        <v>16415136</v>
      </c>
      <c r="CN694" s="18">
        <f t="shared" si="328"/>
        <v>147736224</v>
      </c>
      <c r="CP694" s="18">
        <f t="shared" si="329"/>
        <v>2298119040</v>
      </c>
      <c r="CQ694" s="18">
        <f t="shared" si="330"/>
        <v>2</v>
      </c>
      <c r="CR694" s="18">
        <f t="shared" si="331"/>
        <v>2298.12</v>
      </c>
      <c r="DH694" s="14">
        <v>689</v>
      </c>
      <c r="DI694" s="14">
        <f t="shared" si="332"/>
        <v>139279941</v>
      </c>
      <c r="DJ694" s="18">
        <f t="shared" si="333"/>
        <v>2</v>
      </c>
      <c r="DK694" s="18">
        <f t="shared" si="334"/>
        <v>139.28</v>
      </c>
    </row>
    <row r="695" spans="44:115" ht="16.5" x14ac:dyDescent="0.2">
      <c r="AR695" s="14">
        <v>690</v>
      </c>
      <c r="AS695" s="14">
        <f t="shared" si="313"/>
        <v>680</v>
      </c>
      <c r="AT695" s="18">
        <f t="shared" si="315"/>
        <v>4290000.0000000009</v>
      </c>
      <c r="AU695" s="18">
        <f t="shared" si="314"/>
        <v>700</v>
      </c>
      <c r="AV695" s="18">
        <f t="shared" si="316"/>
        <v>4608000</v>
      </c>
      <c r="AW695" s="18">
        <f t="shared" si="317"/>
        <v>4449000</v>
      </c>
      <c r="AX695" s="18">
        <f t="shared" si="318"/>
        <v>19219680000</v>
      </c>
      <c r="CA695" s="14">
        <v>690</v>
      </c>
      <c r="CB695" s="14">
        <f>节奏规划!J684</f>
        <v>1.4285714285714286E-3</v>
      </c>
      <c r="CC695" s="23">
        <v>1</v>
      </c>
      <c r="CD695" s="18">
        <f>INDEX($AX$6:$AX$1005,MATCH(金币产出!CA695,$AR$6:$AR$1005,1))</f>
        <v>19219680000</v>
      </c>
      <c r="CE695" s="18">
        <f t="shared" si="319"/>
        <v>76878720000</v>
      </c>
      <c r="CF695" s="18">
        <f t="shared" si="320"/>
        <v>38439360</v>
      </c>
      <c r="CG695" s="18">
        <f t="shared" si="321"/>
        <v>21965349</v>
      </c>
      <c r="CH695" s="18">
        <f t="shared" si="322"/>
        <v>27456686</v>
      </c>
      <c r="CI695" s="18">
        <f t="shared" si="323"/>
        <v>10982674</v>
      </c>
      <c r="CJ695" s="18">
        <f t="shared" si="324"/>
        <v>10982674</v>
      </c>
      <c r="CK695" s="18">
        <f t="shared" si="325"/>
        <v>16474011</v>
      </c>
      <c r="CL695" s="18">
        <f t="shared" si="326"/>
        <v>5491337</v>
      </c>
      <c r="CM695" s="18">
        <f t="shared" si="327"/>
        <v>16474011</v>
      </c>
      <c r="CN695" s="18">
        <f t="shared" si="328"/>
        <v>148266102</v>
      </c>
      <c r="CP695" s="18">
        <f t="shared" si="329"/>
        <v>2306361540</v>
      </c>
      <c r="CQ695" s="18">
        <f t="shared" si="330"/>
        <v>2</v>
      </c>
      <c r="CR695" s="18">
        <f t="shared" si="331"/>
        <v>2306.36</v>
      </c>
      <c r="DH695" s="14">
        <v>690</v>
      </c>
      <c r="DI695" s="14">
        <f t="shared" si="332"/>
        <v>139779493</v>
      </c>
      <c r="DJ695" s="18">
        <f t="shared" si="333"/>
        <v>2</v>
      </c>
      <c r="DK695" s="18">
        <f t="shared" si="334"/>
        <v>139.78</v>
      </c>
    </row>
    <row r="696" spans="44:115" ht="16.5" x14ac:dyDescent="0.2">
      <c r="AR696" s="14">
        <v>691</v>
      </c>
      <c r="AS696" s="14">
        <f t="shared" si="313"/>
        <v>680</v>
      </c>
      <c r="AT696" s="18">
        <f t="shared" si="315"/>
        <v>4290000.0000000009</v>
      </c>
      <c r="AU696" s="18">
        <f t="shared" si="314"/>
        <v>700</v>
      </c>
      <c r="AV696" s="18">
        <f t="shared" si="316"/>
        <v>4608000</v>
      </c>
      <c r="AW696" s="18">
        <f t="shared" si="317"/>
        <v>4464900</v>
      </c>
      <c r="AX696" s="18">
        <f t="shared" si="318"/>
        <v>19288368000</v>
      </c>
      <c r="CA696" s="14">
        <v>691</v>
      </c>
      <c r="CB696" s="14">
        <f>节奏规划!J685</f>
        <v>1.4285714285714286E-3</v>
      </c>
      <c r="CC696" s="23">
        <v>1</v>
      </c>
      <c r="CD696" s="18">
        <f>INDEX($AX$6:$AX$1005,MATCH(金币产出!CA696,$AR$6:$AR$1005,1))</f>
        <v>19288368000</v>
      </c>
      <c r="CE696" s="18">
        <f t="shared" si="319"/>
        <v>77153472000</v>
      </c>
      <c r="CF696" s="18">
        <f t="shared" si="320"/>
        <v>38576736</v>
      </c>
      <c r="CG696" s="18">
        <f t="shared" si="321"/>
        <v>22043849</v>
      </c>
      <c r="CH696" s="18">
        <f t="shared" si="322"/>
        <v>27554811</v>
      </c>
      <c r="CI696" s="18">
        <f t="shared" si="323"/>
        <v>11021925</v>
      </c>
      <c r="CJ696" s="18">
        <f t="shared" si="324"/>
        <v>11021925</v>
      </c>
      <c r="CK696" s="18">
        <f t="shared" si="325"/>
        <v>16532887</v>
      </c>
      <c r="CL696" s="18">
        <f t="shared" si="326"/>
        <v>5510962</v>
      </c>
      <c r="CM696" s="18">
        <f t="shared" si="327"/>
        <v>16532887</v>
      </c>
      <c r="CN696" s="18">
        <f t="shared" si="328"/>
        <v>148795982</v>
      </c>
      <c r="CP696" s="18">
        <f t="shared" si="329"/>
        <v>2314604180</v>
      </c>
      <c r="CQ696" s="18">
        <f t="shared" si="330"/>
        <v>2</v>
      </c>
      <c r="CR696" s="18">
        <f t="shared" si="331"/>
        <v>2314.6</v>
      </c>
      <c r="DH696" s="14">
        <v>691</v>
      </c>
      <c r="DI696" s="14">
        <f t="shared" si="332"/>
        <v>140279039</v>
      </c>
      <c r="DJ696" s="18">
        <f t="shared" si="333"/>
        <v>2</v>
      </c>
      <c r="DK696" s="18">
        <f t="shared" si="334"/>
        <v>140.28</v>
      </c>
    </row>
    <row r="697" spans="44:115" ht="16.5" x14ac:dyDescent="0.2">
      <c r="AR697" s="14">
        <v>692</v>
      </c>
      <c r="AS697" s="14">
        <f t="shared" si="313"/>
        <v>680</v>
      </c>
      <c r="AT697" s="18">
        <f t="shared" si="315"/>
        <v>4290000.0000000009</v>
      </c>
      <c r="AU697" s="18">
        <f t="shared" si="314"/>
        <v>700</v>
      </c>
      <c r="AV697" s="18">
        <f t="shared" si="316"/>
        <v>4608000</v>
      </c>
      <c r="AW697" s="18">
        <f t="shared" si="317"/>
        <v>4480800</v>
      </c>
      <c r="AX697" s="18">
        <f t="shared" si="318"/>
        <v>19357056000</v>
      </c>
      <c r="CA697" s="14">
        <v>692</v>
      </c>
      <c r="CB697" s="14">
        <f>节奏规划!J686</f>
        <v>1.4285714285714286E-3</v>
      </c>
      <c r="CC697" s="23">
        <v>1</v>
      </c>
      <c r="CD697" s="18">
        <f>INDEX($AX$6:$AX$1005,MATCH(金币产出!CA697,$AR$6:$AR$1005,1))</f>
        <v>19357056000</v>
      </c>
      <c r="CE697" s="18">
        <f t="shared" si="319"/>
        <v>77428224000</v>
      </c>
      <c r="CF697" s="18">
        <f t="shared" si="320"/>
        <v>38714112</v>
      </c>
      <c r="CG697" s="18">
        <f t="shared" si="321"/>
        <v>22122350</v>
      </c>
      <c r="CH697" s="18">
        <f t="shared" si="322"/>
        <v>27652937</v>
      </c>
      <c r="CI697" s="18">
        <f t="shared" si="323"/>
        <v>11061175</v>
      </c>
      <c r="CJ697" s="18">
        <f t="shared" si="324"/>
        <v>11061175</v>
      </c>
      <c r="CK697" s="18">
        <f t="shared" si="325"/>
        <v>16591762</v>
      </c>
      <c r="CL697" s="18">
        <f t="shared" si="326"/>
        <v>5530587</v>
      </c>
      <c r="CM697" s="18">
        <f t="shared" si="327"/>
        <v>16591762</v>
      </c>
      <c r="CN697" s="18">
        <f t="shared" si="328"/>
        <v>149325860</v>
      </c>
      <c r="CP697" s="18">
        <f t="shared" si="329"/>
        <v>2322846680</v>
      </c>
      <c r="CQ697" s="18">
        <f t="shared" si="330"/>
        <v>2</v>
      </c>
      <c r="CR697" s="18">
        <f t="shared" si="331"/>
        <v>2322.85</v>
      </c>
      <c r="DH697" s="14">
        <v>692</v>
      </c>
      <c r="DI697" s="14">
        <f t="shared" si="332"/>
        <v>140778590</v>
      </c>
      <c r="DJ697" s="18">
        <f t="shared" si="333"/>
        <v>2</v>
      </c>
      <c r="DK697" s="18">
        <f t="shared" si="334"/>
        <v>140.78</v>
      </c>
    </row>
    <row r="698" spans="44:115" ht="16.5" x14ac:dyDescent="0.2">
      <c r="AR698" s="14">
        <v>693</v>
      </c>
      <c r="AS698" s="14">
        <f t="shared" si="313"/>
        <v>680</v>
      </c>
      <c r="AT698" s="18">
        <f t="shared" si="315"/>
        <v>4290000.0000000009</v>
      </c>
      <c r="AU698" s="18">
        <f t="shared" si="314"/>
        <v>700</v>
      </c>
      <c r="AV698" s="18">
        <f t="shared" si="316"/>
        <v>4608000</v>
      </c>
      <c r="AW698" s="18">
        <f t="shared" si="317"/>
        <v>4496700</v>
      </c>
      <c r="AX698" s="18">
        <f t="shared" si="318"/>
        <v>19425744000</v>
      </c>
      <c r="CA698" s="14">
        <v>693</v>
      </c>
      <c r="CB698" s="14">
        <f>节奏规划!J687</f>
        <v>1.4285714285714286E-3</v>
      </c>
      <c r="CC698" s="23">
        <v>1</v>
      </c>
      <c r="CD698" s="18">
        <f>INDEX($AX$6:$AX$1005,MATCH(金币产出!CA698,$AR$6:$AR$1005,1))</f>
        <v>19425744000</v>
      </c>
      <c r="CE698" s="18">
        <f t="shared" si="319"/>
        <v>77702976000</v>
      </c>
      <c r="CF698" s="18">
        <f t="shared" si="320"/>
        <v>38851488</v>
      </c>
      <c r="CG698" s="18">
        <f t="shared" si="321"/>
        <v>22200850</v>
      </c>
      <c r="CH698" s="18">
        <f t="shared" si="322"/>
        <v>27751063</v>
      </c>
      <c r="CI698" s="18">
        <f t="shared" si="323"/>
        <v>11100425</v>
      </c>
      <c r="CJ698" s="18">
        <f t="shared" si="324"/>
        <v>11100425</v>
      </c>
      <c r="CK698" s="18">
        <f t="shared" si="325"/>
        <v>16650638</v>
      </c>
      <c r="CL698" s="18">
        <f t="shared" si="326"/>
        <v>5550213</v>
      </c>
      <c r="CM698" s="18">
        <f t="shared" si="327"/>
        <v>16650638</v>
      </c>
      <c r="CN698" s="18">
        <f t="shared" si="328"/>
        <v>149855740</v>
      </c>
      <c r="CP698" s="18">
        <f t="shared" si="329"/>
        <v>2331089320</v>
      </c>
      <c r="CQ698" s="18">
        <f t="shared" si="330"/>
        <v>2</v>
      </c>
      <c r="CR698" s="18">
        <f t="shared" si="331"/>
        <v>2331.09</v>
      </c>
      <c r="DH698" s="14">
        <v>693</v>
      </c>
      <c r="DI698" s="14">
        <f t="shared" si="332"/>
        <v>141278136</v>
      </c>
      <c r="DJ698" s="18">
        <f t="shared" si="333"/>
        <v>2</v>
      </c>
      <c r="DK698" s="18">
        <f t="shared" si="334"/>
        <v>141.28</v>
      </c>
    </row>
    <row r="699" spans="44:115" ht="16.5" x14ac:dyDescent="0.2">
      <c r="AR699" s="14">
        <v>694</v>
      </c>
      <c r="AS699" s="14">
        <f t="shared" si="313"/>
        <v>680</v>
      </c>
      <c r="AT699" s="18">
        <f t="shared" si="315"/>
        <v>4290000.0000000009</v>
      </c>
      <c r="AU699" s="18">
        <f t="shared" si="314"/>
        <v>700</v>
      </c>
      <c r="AV699" s="18">
        <f t="shared" si="316"/>
        <v>4608000</v>
      </c>
      <c r="AW699" s="18">
        <f t="shared" si="317"/>
        <v>4512600</v>
      </c>
      <c r="AX699" s="18">
        <f t="shared" si="318"/>
        <v>19494432000</v>
      </c>
      <c r="CA699" s="14">
        <v>694</v>
      </c>
      <c r="CB699" s="14">
        <f>节奏规划!J688</f>
        <v>1.4285714285714286E-3</v>
      </c>
      <c r="CC699" s="23">
        <v>1</v>
      </c>
      <c r="CD699" s="18">
        <f>INDEX($AX$6:$AX$1005,MATCH(金币产出!CA699,$AR$6:$AR$1005,1))</f>
        <v>19494432000</v>
      </c>
      <c r="CE699" s="18">
        <f t="shared" si="319"/>
        <v>77977728000</v>
      </c>
      <c r="CF699" s="18">
        <f t="shared" si="320"/>
        <v>38988864</v>
      </c>
      <c r="CG699" s="18">
        <f t="shared" si="321"/>
        <v>22279351</v>
      </c>
      <c r="CH699" s="18">
        <f t="shared" si="322"/>
        <v>27849189</v>
      </c>
      <c r="CI699" s="18">
        <f t="shared" si="323"/>
        <v>11139675</v>
      </c>
      <c r="CJ699" s="18">
        <f t="shared" si="324"/>
        <v>11139675</v>
      </c>
      <c r="CK699" s="18">
        <f t="shared" si="325"/>
        <v>16709513</v>
      </c>
      <c r="CL699" s="18">
        <f t="shared" si="326"/>
        <v>5569838</v>
      </c>
      <c r="CM699" s="18">
        <f t="shared" si="327"/>
        <v>16709513</v>
      </c>
      <c r="CN699" s="18">
        <f t="shared" si="328"/>
        <v>150385618</v>
      </c>
      <c r="CP699" s="18">
        <f t="shared" si="329"/>
        <v>2339331820</v>
      </c>
      <c r="CQ699" s="18">
        <f t="shared" si="330"/>
        <v>2</v>
      </c>
      <c r="CR699" s="18">
        <f t="shared" si="331"/>
        <v>2339.33</v>
      </c>
      <c r="DH699" s="14">
        <v>694</v>
      </c>
      <c r="DI699" s="14">
        <f t="shared" si="332"/>
        <v>141777688</v>
      </c>
      <c r="DJ699" s="18">
        <f t="shared" si="333"/>
        <v>2</v>
      </c>
      <c r="DK699" s="18">
        <f t="shared" si="334"/>
        <v>141.78</v>
      </c>
    </row>
    <row r="700" spans="44:115" ht="16.5" x14ac:dyDescent="0.2">
      <c r="AR700" s="14">
        <v>695</v>
      </c>
      <c r="AS700" s="14">
        <f t="shared" si="313"/>
        <v>680</v>
      </c>
      <c r="AT700" s="18">
        <f t="shared" si="315"/>
        <v>4290000.0000000009</v>
      </c>
      <c r="AU700" s="18">
        <f t="shared" si="314"/>
        <v>700</v>
      </c>
      <c r="AV700" s="18">
        <f t="shared" si="316"/>
        <v>4608000</v>
      </c>
      <c r="AW700" s="18">
        <f t="shared" si="317"/>
        <v>4528500</v>
      </c>
      <c r="AX700" s="18">
        <f t="shared" si="318"/>
        <v>19563120000</v>
      </c>
      <c r="CA700" s="14">
        <v>695</v>
      </c>
      <c r="CB700" s="14">
        <f>节奏规划!J689</f>
        <v>1.4285714285714286E-3</v>
      </c>
      <c r="CC700" s="23">
        <v>1</v>
      </c>
      <c r="CD700" s="18">
        <f>INDEX($AX$6:$AX$1005,MATCH(金币产出!CA700,$AR$6:$AR$1005,1))</f>
        <v>19563120000</v>
      </c>
      <c r="CE700" s="18">
        <f t="shared" si="319"/>
        <v>78252480000</v>
      </c>
      <c r="CF700" s="18">
        <f t="shared" si="320"/>
        <v>39126240</v>
      </c>
      <c r="CG700" s="18">
        <f t="shared" si="321"/>
        <v>22357851</v>
      </c>
      <c r="CH700" s="18">
        <f t="shared" si="322"/>
        <v>27947314</v>
      </c>
      <c r="CI700" s="18">
        <f t="shared" si="323"/>
        <v>11178926</v>
      </c>
      <c r="CJ700" s="18">
        <f t="shared" si="324"/>
        <v>11178926</v>
      </c>
      <c r="CK700" s="18">
        <f t="shared" si="325"/>
        <v>16768389</v>
      </c>
      <c r="CL700" s="18">
        <f t="shared" si="326"/>
        <v>5589463</v>
      </c>
      <c r="CM700" s="18">
        <f t="shared" si="327"/>
        <v>16768389</v>
      </c>
      <c r="CN700" s="18">
        <f t="shared" si="328"/>
        <v>150915498</v>
      </c>
      <c r="CP700" s="18">
        <f t="shared" si="329"/>
        <v>2347574460</v>
      </c>
      <c r="CQ700" s="18">
        <f t="shared" si="330"/>
        <v>2</v>
      </c>
      <c r="CR700" s="18">
        <f t="shared" si="331"/>
        <v>2347.5700000000002</v>
      </c>
      <c r="DH700" s="14">
        <v>695</v>
      </c>
      <c r="DI700" s="14">
        <f t="shared" si="332"/>
        <v>142277233</v>
      </c>
      <c r="DJ700" s="18">
        <f t="shared" si="333"/>
        <v>2</v>
      </c>
      <c r="DK700" s="18">
        <f t="shared" si="334"/>
        <v>142.28</v>
      </c>
    </row>
    <row r="701" spans="44:115" ht="16.5" x14ac:dyDescent="0.2">
      <c r="AR701" s="14">
        <v>696</v>
      </c>
      <c r="AS701" s="14">
        <f t="shared" si="313"/>
        <v>680</v>
      </c>
      <c r="AT701" s="18">
        <f t="shared" si="315"/>
        <v>4290000.0000000009</v>
      </c>
      <c r="AU701" s="18">
        <f t="shared" si="314"/>
        <v>700</v>
      </c>
      <c r="AV701" s="18">
        <f t="shared" si="316"/>
        <v>4608000</v>
      </c>
      <c r="AW701" s="18">
        <f t="shared" si="317"/>
        <v>4544400</v>
      </c>
      <c r="AX701" s="18">
        <f t="shared" si="318"/>
        <v>19631808000</v>
      </c>
      <c r="CA701" s="14">
        <v>696</v>
      </c>
      <c r="CB701" s="14">
        <f>节奏规划!J690</f>
        <v>1.4285714285714286E-3</v>
      </c>
      <c r="CC701" s="23">
        <v>1</v>
      </c>
      <c r="CD701" s="18">
        <f>INDEX($AX$6:$AX$1005,MATCH(金币产出!CA701,$AR$6:$AR$1005,1))</f>
        <v>19631808000</v>
      </c>
      <c r="CE701" s="18">
        <f t="shared" si="319"/>
        <v>78527232000</v>
      </c>
      <c r="CF701" s="18">
        <f t="shared" si="320"/>
        <v>39263616</v>
      </c>
      <c r="CG701" s="18">
        <f t="shared" si="321"/>
        <v>22436352</v>
      </c>
      <c r="CH701" s="18">
        <f t="shared" si="322"/>
        <v>28045440</v>
      </c>
      <c r="CI701" s="18">
        <f t="shared" si="323"/>
        <v>11218176</v>
      </c>
      <c r="CJ701" s="18">
        <f t="shared" si="324"/>
        <v>11218176</v>
      </c>
      <c r="CK701" s="18">
        <f t="shared" si="325"/>
        <v>16827264</v>
      </c>
      <c r="CL701" s="18">
        <f t="shared" si="326"/>
        <v>5609088</v>
      </c>
      <c r="CM701" s="18">
        <f t="shared" si="327"/>
        <v>16827264</v>
      </c>
      <c r="CN701" s="18">
        <f t="shared" si="328"/>
        <v>151445376</v>
      </c>
      <c r="CP701" s="18">
        <f t="shared" si="329"/>
        <v>2355816960</v>
      </c>
      <c r="CQ701" s="18">
        <f t="shared" si="330"/>
        <v>2</v>
      </c>
      <c r="CR701" s="18">
        <f t="shared" si="331"/>
        <v>2355.8200000000002</v>
      </c>
      <c r="DH701" s="14">
        <v>696</v>
      </c>
      <c r="DI701" s="14">
        <f t="shared" si="332"/>
        <v>142776785</v>
      </c>
      <c r="DJ701" s="18">
        <f t="shared" si="333"/>
        <v>2</v>
      </c>
      <c r="DK701" s="18">
        <f t="shared" si="334"/>
        <v>142.78</v>
      </c>
    </row>
    <row r="702" spans="44:115" ht="16.5" x14ac:dyDescent="0.2">
      <c r="AR702" s="14">
        <v>697</v>
      </c>
      <c r="AS702" s="14">
        <f t="shared" si="313"/>
        <v>680</v>
      </c>
      <c r="AT702" s="18">
        <f t="shared" si="315"/>
        <v>4290000.0000000009</v>
      </c>
      <c r="AU702" s="18">
        <f t="shared" si="314"/>
        <v>700</v>
      </c>
      <c r="AV702" s="18">
        <f t="shared" si="316"/>
        <v>4608000</v>
      </c>
      <c r="AW702" s="18">
        <f t="shared" si="317"/>
        <v>4560300</v>
      </c>
      <c r="AX702" s="18">
        <f t="shared" si="318"/>
        <v>19700496000</v>
      </c>
      <c r="CA702" s="14">
        <v>697</v>
      </c>
      <c r="CB702" s="14">
        <f>节奏规划!J691</f>
        <v>1.4285714285714286E-3</v>
      </c>
      <c r="CC702" s="23">
        <v>1</v>
      </c>
      <c r="CD702" s="18">
        <f>INDEX($AX$6:$AX$1005,MATCH(金币产出!CA702,$AR$6:$AR$1005,1))</f>
        <v>19700496000</v>
      </c>
      <c r="CE702" s="18">
        <f t="shared" si="319"/>
        <v>78801984000</v>
      </c>
      <c r="CF702" s="18">
        <f t="shared" si="320"/>
        <v>39400992</v>
      </c>
      <c r="CG702" s="18">
        <f t="shared" si="321"/>
        <v>22514853</v>
      </c>
      <c r="CH702" s="18">
        <f t="shared" si="322"/>
        <v>28143566</v>
      </c>
      <c r="CI702" s="18">
        <f t="shared" si="323"/>
        <v>11257426</v>
      </c>
      <c r="CJ702" s="18">
        <f t="shared" si="324"/>
        <v>11257426</v>
      </c>
      <c r="CK702" s="18">
        <f t="shared" si="325"/>
        <v>16886139</v>
      </c>
      <c r="CL702" s="18">
        <f t="shared" si="326"/>
        <v>5628713</v>
      </c>
      <c r="CM702" s="18">
        <f t="shared" si="327"/>
        <v>16886139</v>
      </c>
      <c r="CN702" s="18">
        <f t="shared" si="328"/>
        <v>151975254</v>
      </c>
      <c r="CP702" s="18">
        <f t="shared" si="329"/>
        <v>2364059460</v>
      </c>
      <c r="CQ702" s="18">
        <f t="shared" si="330"/>
        <v>2</v>
      </c>
      <c r="CR702" s="18">
        <f t="shared" si="331"/>
        <v>2364.06</v>
      </c>
      <c r="DH702" s="14">
        <v>697</v>
      </c>
      <c r="DI702" s="14">
        <f t="shared" si="332"/>
        <v>143276337</v>
      </c>
      <c r="DJ702" s="18">
        <f t="shared" si="333"/>
        <v>2</v>
      </c>
      <c r="DK702" s="18">
        <f t="shared" si="334"/>
        <v>143.28</v>
      </c>
    </row>
    <row r="703" spans="44:115" ht="16.5" x14ac:dyDescent="0.2">
      <c r="AR703" s="14">
        <v>698</v>
      </c>
      <c r="AS703" s="14">
        <f t="shared" si="313"/>
        <v>680</v>
      </c>
      <c r="AT703" s="18">
        <f t="shared" si="315"/>
        <v>4290000.0000000009</v>
      </c>
      <c r="AU703" s="18">
        <f t="shared" si="314"/>
        <v>700</v>
      </c>
      <c r="AV703" s="18">
        <f t="shared" si="316"/>
        <v>4608000</v>
      </c>
      <c r="AW703" s="18">
        <f t="shared" si="317"/>
        <v>4576200</v>
      </c>
      <c r="AX703" s="18">
        <f t="shared" si="318"/>
        <v>19769184000</v>
      </c>
      <c r="CA703" s="14">
        <v>698</v>
      </c>
      <c r="CB703" s="14">
        <f>节奏规划!J692</f>
        <v>1.4285714285714286E-3</v>
      </c>
      <c r="CC703" s="23">
        <v>1</v>
      </c>
      <c r="CD703" s="18">
        <f>INDEX($AX$6:$AX$1005,MATCH(金币产出!CA703,$AR$6:$AR$1005,1))</f>
        <v>19769184000</v>
      </c>
      <c r="CE703" s="18">
        <f t="shared" si="319"/>
        <v>79076736000</v>
      </c>
      <c r="CF703" s="18">
        <f t="shared" si="320"/>
        <v>39538368</v>
      </c>
      <c r="CG703" s="18">
        <f t="shared" si="321"/>
        <v>22593353</v>
      </c>
      <c r="CH703" s="18">
        <f t="shared" si="322"/>
        <v>28241691</v>
      </c>
      <c r="CI703" s="18">
        <f t="shared" si="323"/>
        <v>11296677</v>
      </c>
      <c r="CJ703" s="18">
        <f t="shared" si="324"/>
        <v>11296677</v>
      </c>
      <c r="CK703" s="18">
        <f t="shared" si="325"/>
        <v>16945015</v>
      </c>
      <c r="CL703" s="18">
        <f t="shared" si="326"/>
        <v>5648338</v>
      </c>
      <c r="CM703" s="18">
        <f t="shared" si="327"/>
        <v>16945015</v>
      </c>
      <c r="CN703" s="18">
        <f t="shared" si="328"/>
        <v>152505134</v>
      </c>
      <c r="CP703" s="18">
        <f t="shared" si="329"/>
        <v>2372302100</v>
      </c>
      <c r="CQ703" s="18">
        <f t="shared" si="330"/>
        <v>2</v>
      </c>
      <c r="CR703" s="18">
        <f t="shared" si="331"/>
        <v>2372.3000000000002</v>
      </c>
      <c r="DH703" s="14">
        <v>698</v>
      </c>
      <c r="DI703" s="14">
        <f t="shared" si="332"/>
        <v>143775882</v>
      </c>
      <c r="DJ703" s="18">
        <f t="shared" si="333"/>
        <v>2</v>
      </c>
      <c r="DK703" s="18">
        <f t="shared" si="334"/>
        <v>143.78</v>
      </c>
    </row>
    <row r="704" spans="44:115" ht="16.5" x14ac:dyDescent="0.2">
      <c r="AR704" s="14">
        <v>699</v>
      </c>
      <c r="AS704" s="14">
        <f t="shared" si="313"/>
        <v>680</v>
      </c>
      <c r="AT704" s="18">
        <f t="shared" si="315"/>
        <v>4290000.0000000009</v>
      </c>
      <c r="AU704" s="18">
        <f t="shared" si="314"/>
        <v>700</v>
      </c>
      <c r="AV704" s="18">
        <f t="shared" si="316"/>
        <v>4608000</v>
      </c>
      <c r="AW704" s="18">
        <f t="shared" si="317"/>
        <v>4592100</v>
      </c>
      <c r="AX704" s="18">
        <f t="shared" si="318"/>
        <v>19837872000</v>
      </c>
      <c r="CA704" s="14">
        <v>699</v>
      </c>
      <c r="CB704" s="14">
        <f>节奏规划!J693</f>
        <v>1.4285714285714286E-3</v>
      </c>
      <c r="CC704" s="23">
        <v>1</v>
      </c>
      <c r="CD704" s="18">
        <f>INDEX($AX$6:$AX$1005,MATCH(金币产出!CA704,$AR$6:$AR$1005,1))</f>
        <v>19837872000</v>
      </c>
      <c r="CE704" s="18">
        <f t="shared" si="319"/>
        <v>79351488000</v>
      </c>
      <c r="CF704" s="18">
        <f t="shared" si="320"/>
        <v>39675744</v>
      </c>
      <c r="CG704" s="18">
        <f t="shared" si="321"/>
        <v>22671854</v>
      </c>
      <c r="CH704" s="18">
        <f t="shared" si="322"/>
        <v>28339817</v>
      </c>
      <c r="CI704" s="18">
        <f t="shared" si="323"/>
        <v>11335927</v>
      </c>
      <c r="CJ704" s="18">
        <f t="shared" si="324"/>
        <v>11335927</v>
      </c>
      <c r="CK704" s="18">
        <f t="shared" si="325"/>
        <v>17003890</v>
      </c>
      <c r="CL704" s="18">
        <f t="shared" si="326"/>
        <v>5667963</v>
      </c>
      <c r="CM704" s="18">
        <f t="shared" si="327"/>
        <v>17003890</v>
      </c>
      <c r="CN704" s="18">
        <f t="shared" si="328"/>
        <v>153035012</v>
      </c>
      <c r="CP704" s="18">
        <f t="shared" si="329"/>
        <v>2380544600</v>
      </c>
      <c r="CQ704" s="18">
        <f t="shared" si="330"/>
        <v>2</v>
      </c>
      <c r="CR704" s="18">
        <f t="shared" si="331"/>
        <v>2380.54</v>
      </c>
      <c r="DH704" s="14">
        <v>699</v>
      </c>
      <c r="DI704" s="14">
        <f t="shared" si="332"/>
        <v>144275434</v>
      </c>
      <c r="DJ704" s="18">
        <f t="shared" si="333"/>
        <v>2</v>
      </c>
      <c r="DK704" s="18">
        <f t="shared" si="334"/>
        <v>144.28</v>
      </c>
    </row>
    <row r="705" spans="44:115" ht="16.5" x14ac:dyDescent="0.2">
      <c r="AR705" s="14">
        <v>700</v>
      </c>
      <c r="AS705" s="14">
        <f t="shared" si="313"/>
        <v>700</v>
      </c>
      <c r="AT705" s="18">
        <f t="shared" si="315"/>
        <v>4608000</v>
      </c>
      <c r="AU705" s="18">
        <f t="shared" si="314"/>
        <v>720</v>
      </c>
      <c r="AV705" s="18">
        <f t="shared" si="316"/>
        <v>4930000</v>
      </c>
      <c r="AW705" s="18">
        <f t="shared" si="317"/>
        <v>4608000</v>
      </c>
      <c r="AX705" s="18">
        <f t="shared" si="318"/>
        <v>19906560000</v>
      </c>
      <c r="CA705" s="14">
        <v>700</v>
      </c>
      <c r="CB705" s="14">
        <f>节奏规划!J694</f>
        <v>1.4285714285714286E-3</v>
      </c>
      <c r="CC705" s="23">
        <v>1</v>
      </c>
      <c r="CD705" s="18">
        <f>INDEX($AX$6:$AX$1005,MATCH(金币产出!CA705,$AR$6:$AR$1005,1))</f>
        <v>19906560000</v>
      </c>
      <c r="CE705" s="18">
        <f t="shared" si="319"/>
        <v>79626240000</v>
      </c>
      <c r="CF705" s="18">
        <f t="shared" si="320"/>
        <v>39813120</v>
      </c>
      <c r="CG705" s="18">
        <f t="shared" si="321"/>
        <v>22750354</v>
      </c>
      <c r="CH705" s="18">
        <f t="shared" si="322"/>
        <v>28437943</v>
      </c>
      <c r="CI705" s="18">
        <f t="shared" si="323"/>
        <v>11375177</v>
      </c>
      <c r="CJ705" s="18">
        <f t="shared" si="324"/>
        <v>11375177</v>
      </c>
      <c r="CK705" s="18">
        <f t="shared" si="325"/>
        <v>17062766</v>
      </c>
      <c r="CL705" s="18">
        <f t="shared" si="326"/>
        <v>5687589</v>
      </c>
      <c r="CM705" s="18">
        <f t="shared" si="327"/>
        <v>17062766</v>
      </c>
      <c r="CN705" s="18">
        <f t="shared" si="328"/>
        <v>153564892</v>
      </c>
      <c r="CP705" s="18">
        <f t="shared" si="329"/>
        <v>2388787240</v>
      </c>
      <c r="CQ705" s="18">
        <f t="shared" si="330"/>
        <v>2</v>
      </c>
      <c r="CR705" s="18">
        <f t="shared" si="331"/>
        <v>2388.79</v>
      </c>
      <c r="DH705" s="14">
        <v>700</v>
      </c>
      <c r="DI705" s="14">
        <f t="shared" si="332"/>
        <v>144774980</v>
      </c>
      <c r="DJ705" s="18">
        <f t="shared" si="333"/>
        <v>2</v>
      </c>
      <c r="DK705" s="18">
        <f t="shared" si="334"/>
        <v>144.77000000000001</v>
      </c>
    </row>
    <row r="706" spans="44:115" ht="16.5" x14ac:dyDescent="0.2">
      <c r="AR706" s="14">
        <v>701</v>
      </c>
      <c r="AS706" s="14">
        <f t="shared" si="313"/>
        <v>700</v>
      </c>
      <c r="AT706" s="18">
        <f t="shared" si="315"/>
        <v>4608000</v>
      </c>
      <c r="AU706" s="18">
        <f t="shared" si="314"/>
        <v>720</v>
      </c>
      <c r="AV706" s="18">
        <f t="shared" si="316"/>
        <v>4930000</v>
      </c>
      <c r="AW706" s="18">
        <f t="shared" si="317"/>
        <v>4624100</v>
      </c>
      <c r="AX706" s="18">
        <f t="shared" si="318"/>
        <v>19976112000</v>
      </c>
      <c r="CA706" s="14">
        <v>701</v>
      </c>
      <c r="CB706" s="14">
        <f>节奏规划!J695</f>
        <v>1.4285714285714286E-3</v>
      </c>
      <c r="CC706" s="23">
        <v>1</v>
      </c>
      <c r="CD706" s="18">
        <f>INDEX($AX$6:$AX$1005,MATCH(金币产出!CA706,$AR$6:$AR$1005,1))</f>
        <v>19976112000</v>
      </c>
      <c r="CE706" s="18">
        <f t="shared" si="319"/>
        <v>79904448000</v>
      </c>
      <c r="CF706" s="18">
        <f t="shared" si="320"/>
        <v>39952224</v>
      </c>
      <c r="CG706" s="18">
        <f t="shared" si="321"/>
        <v>22829842</v>
      </c>
      <c r="CH706" s="18">
        <f t="shared" si="322"/>
        <v>28537303</v>
      </c>
      <c r="CI706" s="18">
        <f t="shared" si="323"/>
        <v>11414921</v>
      </c>
      <c r="CJ706" s="18">
        <f t="shared" si="324"/>
        <v>11414921</v>
      </c>
      <c r="CK706" s="18">
        <f t="shared" si="325"/>
        <v>17122382</v>
      </c>
      <c r="CL706" s="18">
        <f t="shared" si="326"/>
        <v>5707461</v>
      </c>
      <c r="CM706" s="18">
        <f t="shared" si="327"/>
        <v>17122382</v>
      </c>
      <c r="CN706" s="18">
        <f t="shared" si="328"/>
        <v>154101436</v>
      </c>
      <c r="CP706" s="18">
        <f t="shared" si="329"/>
        <v>2397133480</v>
      </c>
      <c r="CQ706" s="18">
        <f t="shared" si="330"/>
        <v>2</v>
      </c>
      <c r="CR706" s="18">
        <f t="shared" si="331"/>
        <v>2397.13</v>
      </c>
      <c r="DH706" s="14">
        <v>701</v>
      </c>
      <c r="DI706" s="14">
        <f t="shared" si="332"/>
        <v>145280812</v>
      </c>
      <c r="DJ706" s="18">
        <f t="shared" si="333"/>
        <v>2</v>
      </c>
      <c r="DK706" s="18">
        <f t="shared" si="334"/>
        <v>145.28</v>
      </c>
    </row>
    <row r="707" spans="44:115" ht="16.5" x14ac:dyDescent="0.2">
      <c r="AR707" s="14">
        <v>702</v>
      </c>
      <c r="AS707" s="14">
        <f t="shared" si="313"/>
        <v>700</v>
      </c>
      <c r="AT707" s="18">
        <f t="shared" si="315"/>
        <v>4608000</v>
      </c>
      <c r="AU707" s="18">
        <f t="shared" si="314"/>
        <v>720</v>
      </c>
      <c r="AV707" s="18">
        <f t="shared" si="316"/>
        <v>4930000</v>
      </c>
      <c r="AW707" s="18">
        <f t="shared" si="317"/>
        <v>4640200</v>
      </c>
      <c r="AX707" s="18">
        <f t="shared" si="318"/>
        <v>20045664000</v>
      </c>
      <c r="CA707" s="14">
        <v>702</v>
      </c>
      <c r="CB707" s="14">
        <f>节奏规划!J696</f>
        <v>1.4285714285714286E-3</v>
      </c>
      <c r="CC707" s="23">
        <v>1</v>
      </c>
      <c r="CD707" s="18">
        <f>INDEX($AX$6:$AX$1005,MATCH(金币产出!CA707,$AR$6:$AR$1005,1))</f>
        <v>20045664000</v>
      </c>
      <c r="CE707" s="18">
        <f t="shared" si="319"/>
        <v>80182656000</v>
      </c>
      <c r="CF707" s="18">
        <f t="shared" si="320"/>
        <v>40091328</v>
      </c>
      <c r="CG707" s="18">
        <f t="shared" si="321"/>
        <v>22909330</v>
      </c>
      <c r="CH707" s="18">
        <f t="shared" si="322"/>
        <v>28636663</v>
      </c>
      <c r="CI707" s="18">
        <f t="shared" si="323"/>
        <v>11454665</v>
      </c>
      <c r="CJ707" s="18">
        <f t="shared" si="324"/>
        <v>11454665</v>
      </c>
      <c r="CK707" s="18">
        <f t="shared" si="325"/>
        <v>17181998</v>
      </c>
      <c r="CL707" s="18">
        <f t="shared" si="326"/>
        <v>5727333</v>
      </c>
      <c r="CM707" s="18">
        <f t="shared" si="327"/>
        <v>17181998</v>
      </c>
      <c r="CN707" s="18">
        <f t="shared" si="328"/>
        <v>154637980</v>
      </c>
      <c r="CP707" s="18">
        <f t="shared" si="329"/>
        <v>2405479720</v>
      </c>
      <c r="CQ707" s="18">
        <f t="shared" si="330"/>
        <v>2</v>
      </c>
      <c r="CR707" s="18">
        <f t="shared" si="331"/>
        <v>2405.48</v>
      </c>
      <c r="DH707" s="14">
        <v>702</v>
      </c>
      <c r="DI707" s="14">
        <f t="shared" si="332"/>
        <v>145786645</v>
      </c>
      <c r="DJ707" s="18">
        <f t="shared" si="333"/>
        <v>2</v>
      </c>
      <c r="DK707" s="18">
        <f t="shared" si="334"/>
        <v>145.79</v>
      </c>
    </row>
    <row r="708" spans="44:115" ht="16.5" x14ac:dyDescent="0.2">
      <c r="AR708" s="14">
        <v>703</v>
      </c>
      <c r="AS708" s="14">
        <f t="shared" si="313"/>
        <v>700</v>
      </c>
      <c r="AT708" s="18">
        <f t="shared" si="315"/>
        <v>4608000</v>
      </c>
      <c r="AU708" s="18">
        <f t="shared" si="314"/>
        <v>720</v>
      </c>
      <c r="AV708" s="18">
        <f t="shared" si="316"/>
        <v>4930000</v>
      </c>
      <c r="AW708" s="18">
        <f t="shared" si="317"/>
        <v>4656300</v>
      </c>
      <c r="AX708" s="18">
        <f t="shared" si="318"/>
        <v>20115216000</v>
      </c>
      <c r="CA708" s="14">
        <v>703</v>
      </c>
      <c r="CB708" s="14">
        <f>节奏规划!J697</f>
        <v>1.4285714285714286E-3</v>
      </c>
      <c r="CC708" s="23">
        <v>1</v>
      </c>
      <c r="CD708" s="18">
        <f>INDEX($AX$6:$AX$1005,MATCH(金币产出!CA708,$AR$6:$AR$1005,1))</f>
        <v>20115216000</v>
      </c>
      <c r="CE708" s="18">
        <f t="shared" si="319"/>
        <v>80460864000</v>
      </c>
      <c r="CF708" s="18">
        <f t="shared" si="320"/>
        <v>40230432</v>
      </c>
      <c r="CG708" s="18">
        <f t="shared" si="321"/>
        <v>22988818</v>
      </c>
      <c r="CH708" s="18">
        <f t="shared" si="322"/>
        <v>28736023</v>
      </c>
      <c r="CI708" s="18">
        <f t="shared" si="323"/>
        <v>11494409</v>
      </c>
      <c r="CJ708" s="18">
        <f t="shared" si="324"/>
        <v>11494409</v>
      </c>
      <c r="CK708" s="18">
        <f t="shared" si="325"/>
        <v>17241614</v>
      </c>
      <c r="CL708" s="18">
        <f t="shared" si="326"/>
        <v>5747205</v>
      </c>
      <c r="CM708" s="18">
        <f t="shared" si="327"/>
        <v>17241614</v>
      </c>
      <c r="CN708" s="18">
        <f t="shared" si="328"/>
        <v>155174524</v>
      </c>
      <c r="CP708" s="18">
        <f t="shared" si="329"/>
        <v>2413825960</v>
      </c>
      <c r="CQ708" s="18">
        <f t="shared" si="330"/>
        <v>2</v>
      </c>
      <c r="CR708" s="18">
        <f t="shared" si="331"/>
        <v>2413.83</v>
      </c>
      <c r="DH708" s="14">
        <v>703</v>
      </c>
      <c r="DI708" s="14">
        <f t="shared" si="332"/>
        <v>146292478</v>
      </c>
      <c r="DJ708" s="18">
        <f t="shared" si="333"/>
        <v>2</v>
      </c>
      <c r="DK708" s="18">
        <f t="shared" si="334"/>
        <v>146.29</v>
      </c>
    </row>
    <row r="709" spans="44:115" ht="16.5" x14ac:dyDescent="0.2">
      <c r="AR709" s="14">
        <v>704</v>
      </c>
      <c r="AS709" s="14">
        <f t="shared" si="313"/>
        <v>700</v>
      </c>
      <c r="AT709" s="18">
        <f t="shared" si="315"/>
        <v>4608000</v>
      </c>
      <c r="AU709" s="18">
        <f t="shared" si="314"/>
        <v>720</v>
      </c>
      <c r="AV709" s="18">
        <f t="shared" si="316"/>
        <v>4930000</v>
      </c>
      <c r="AW709" s="18">
        <f t="shared" si="317"/>
        <v>4672400</v>
      </c>
      <c r="AX709" s="18">
        <f t="shared" si="318"/>
        <v>20184768000</v>
      </c>
      <c r="CA709" s="14">
        <v>704</v>
      </c>
      <c r="CB709" s="14">
        <f>节奏规划!J698</f>
        <v>1.4285714285714286E-3</v>
      </c>
      <c r="CC709" s="23">
        <v>1</v>
      </c>
      <c r="CD709" s="18">
        <f>INDEX($AX$6:$AX$1005,MATCH(金币产出!CA709,$AR$6:$AR$1005,1))</f>
        <v>20184768000</v>
      </c>
      <c r="CE709" s="18">
        <f t="shared" si="319"/>
        <v>80739072000</v>
      </c>
      <c r="CF709" s="18">
        <f t="shared" si="320"/>
        <v>40369536</v>
      </c>
      <c r="CG709" s="18">
        <f t="shared" si="321"/>
        <v>23068306</v>
      </c>
      <c r="CH709" s="18">
        <f t="shared" si="322"/>
        <v>28835383</v>
      </c>
      <c r="CI709" s="18">
        <f t="shared" si="323"/>
        <v>11534153</v>
      </c>
      <c r="CJ709" s="18">
        <f t="shared" si="324"/>
        <v>11534153</v>
      </c>
      <c r="CK709" s="18">
        <f t="shared" si="325"/>
        <v>17301230</v>
      </c>
      <c r="CL709" s="18">
        <f t="shared" si="326"/>
        <v>5767077</v>
      </c>
      <c r="CM709" s="18">
        <f t="shared" si="327"/>
        <v>17301230</v>
      </c>
      <c r="CN709" s="18">
        <f t="shared" si="328"/>
        <v>155711068</v>
      </c>
      <c r="CP709" s="18">
        <f t="shared" si="329"/>
        <v>2422172200</v>
      </c>
      <c r="CQ709" s="18">
        <f t="shared" si="330"/>
        <v>2</v>
      </c>
      <c r="CR709" s="18">
        <f t="shared" si="331"/>
        <v>2422.17</v>
      </c>
      <c r="DH709" s="14">
        <v>704</v>
      </c>
      <c r="DI709" s="14">
        <f t="shared" si="332"/>
        <v>146798310</v>
      </c>
      <c r="DJ709" s="18">
        <f t="shared" si="333"/>
        <v>2</v>
      </c>
      <c r="DK709" s="18">
        <f t="shared" si="334"/>
        <v>146.80000000000001</v>
      </c>
    </row>
    <row r="710" spans="44:115" ht="16.5" x14ac:dyDescent="0.2">
      <c r="AR710" s="14">
        <v>705</v>
      </c>
      <c r="AS710" s="14">
        <f t="shared" ref="AS710:AS773" si="335">VLOOKUP(AR710,$A$7:$A$90,1)</f>
        <v>700</v>
      </c>
      <c r="AT710" s="18">
        <f t="shared" si="315"/>
        <v>4608000</v>
      </c>
      <c r="AU710" s="18">
        <f t="shared" ref="AU710:AU773" si="336">INDEX($A$7:$A$90,MATCH(AR710,$A$7:$A$90,1)+1)</f>
        <v>720</v>
      </c>
      <c r="AV710" s="18">
        <f t="shared" si="316"/>
        <v>4930000</v>
      </c>
      <c r="AW710" s="18">
        <f t="shared" si="317"/>
        <v>4688500</v>
      </c>
      <c r="AX710" s="18">
        <f t="shared" si="318"/>
        <v>20254320000</v>
      </c>
      <c r="CA710" s="14">
        <v>705</v>
      </c>
      <c r="CB710" s="14">
        <f>节奏规划!J699</f>
        <v>1.4285714285714286E-3</v>
      </c>
      <c r="CC710" s="23">
        <v>1</v>
      </c>
      <c r="CD710" s="18">
        <f>INDEX($AX$6:$AX$1005,MATCH(金币产出!CA710,$AR$6:$AR$1005,1))</f>
        <v>20254320000</v>
      </c>
      <c r="CE710" s="18">
        <f t="shared" si="319"/>
        <v>81017280000</v>
      </c>
      <c r="CF710" s="18">
        <f t="shared" si="320"/>
        <v>40508640</v>
      </c>
      <c r="CG710" s="18">
        <f t="shared" si="321"/>
        <v>23147794</v>
      </c>
      <c r="CH710" s="18">
        <f t="shared" si="322"/>
        <v>28934743</v>
      </c>
      <c r="CI710" s="18">
        <f t="shared" si="323"/>
        <v>11573897</v>
      </c>
      <c r="CJ710" s="18">
        <f t="shared" si="324"/>
        <v>11573897</v>
      </c>
      <c r="CK710" s="18">
        <f t="shared" si="325"/>
        <v>17360846</v>
      </c>
      <c r="CL710" s="18">
        <f t="shared" si="326"/>
        <v>5786949</v>
      </c>
      <c r="CM710" s="18">
        <f t="shared" si="327"/>
        <v>17360846</v>
      </c>
      <c r="CN710" s="18">
        <f t="shared" si="328"/>
        <v>156247612</v>
      </c>
      <c r="CP710" s="18">
        <f t="shared" si="329"/>
        <v>2430518440</v>
      </c>
      <c r="CQ710" s="18">
        <f t="shared" si="330"/>
        <v>2</v>
      </c>
      <c r="CR710" s="18">
        <f t="shared" si="331"/>
        <v>2430.52</v>
      </c>
      <c r="DH710" s="14">
        <v>705</v>
      </c>
      <c r="DI710" s="14">
        <f t="shared" si="332"/>
        <v>147304143</v>
      </c>
      <c r="DJ710" s="18">
        <f t="shared" si="333"/>
        <v>2</v>
      </c>
      <c r="DK710" s="18">
        <f t="shared" si="334"/>
        <v>147.30000000000001</v>
      </c>
    </row>
    <row r="711" spans="44:115" ht="16.5" x14ac:dyDescent="0.2">
      <c r="AR711" s="14">
        <v>706</v>
      </c>
      <c r="AS711" s="14">
        <f t="shared" si="335"/>
        <v>700</v>
      </c>
      <c r="AT711" s="18">
        <f t="shared" ref="AT711:AT774" si="337">VLOOKUP(AS711,$A$7:$AJ$90,28)</f>
        <v>4608000</v>
      </c>
      <c r="AU711" s="18">
        <f t="shared" si="336"/>
        <v>720</v>
      </c>
      <c r="AV711" s="18">
        <f t="shared" ref="AV711:AV774" si="338">VLOOKUP(AU711,$A$7:$AJ$90,28)</f>
        <v>4930000</v>
      </c>
      <c r="AW711" s="18">
        <f t="shared" ref="AW711:AW774" si="339">(AT711*(AU711-AR711)+AV711*(AR711-AS711))/(AU711-AS711)</f>
        <v>4704600</v>
      </c>
      <c r="AX711" s="18">
        <f t="shared" ref="AX711:AX774" si="340">AW711*AX$4</f>
        <v>20323872000</v>
      </c>
      <c r="CA711" s="14">
        <v>706</v>
      </c>
      <c r="CB711" s="14">
        <f>节奏规划!J700</f>
        <v>1.4285714285714286E-3</v>
      </c>
      <c r="CC711" s="23">
        <v>1</v>
      </c>
      <c r="CD711" s="18">
        <f>INDEX($AX$6:$AX$1005,MATCH(金币产出!CA711,$AR$6:$AR$1005,1))</f>
        <v>20323872000</v>
      </c>
      <c r="CE711" s="18">
        <f t="shared" ref="CE711:CE774" si="341">INT(CD711/$BB$4*$BA$4/500)*500</f>
        <v>81295488000</v>
      </c>
      <c r="CF711" s="18">
        <f t="shared" ref="CF711:CF774" si="342">ROUND($CE711*BB$4*$CB711,0)</f>
        <v>40647744</v>
      </c>
      <c r="CG711" s="18">
        <f t="shared" ref="CG711:CG774" si="343">ROUND($CE711*BC$4*$CB711,0)</f>
        <v>23227282</v>
      </c>
      <c r="CH711" s="18">
        <f t="shared" ref="CH711:CH774" si="344">ROUND($CE711*BD$4*$CB711,0)</f>
        <v>29034103</v>
      </c>
      <c r="CI711" s="18">
        <f t="shared" ref="CI711:CI774" si="345">ROUND($CE711*BE$4*$CB711,0)</f>
        <v>11613641</v>
      </c>
      <c r="CJ711" s="18">
        <f t="shared" ref="CJ711:CJ774" si="346">ROUND($CE711*BF$4*$CB711,0)</f>
        <v>11613641</v>
      </c>
      <c r="CK711" s="18">
        <f t="shared" ref="CK711:CK774" si="347">ROUND($CE711*BG$4*$CB711,0)</f>
        <v>17420462</v>
      </c>
      <c r="CL711" s="18">
        <f t="shared" ref="CL711:CL774" si="348">ROUND($CE711*BH$4*$CB711,0)</f>
        <v>5806821</v>
      </c>
      <c r="CM711" s="18">
        <f t="shared" ref="CM711:CM774" si="349">ROUND($CE711*BI$4*$CB711,0)</f>
        <v>17420462</v>
      </c>
      <c r="CN711" s="18">
        <f t="shared" ref="CN711:CN774" si="350">SUMIF($CF$3:$CM$3,"&lt;="&amp;CA711,CF711:CM711)</f>
        <v>156784156</v>
      </c>
      <c r="CP711" s="18">
        <f t="shared" ref="CP711:CP774" si="351">INT(CM711/CB711/CP$3)</f>
        <v>2438864680</v>
      </c>
      <c r="CQ711" s="18">
        <f t="shared" ref="CQ711:CQ774" si="352">INT(LOG(CP711/10,1000))</f>
        <v>2</v>
      </c>
      <c r="CR711" s="18">
        <f t="shared" ref="CR711:CR774" si="353">ROUND(CP711/1000^CQ711,2)</f>
        <v>2438.86</v>
      </c>
      <c r="DH711" s="14">
        <v>706</v>
      </c>
      <c r="DI711" s="14">
        <f t="shared" ref="DI711:DI774" si="354">INT(CG711/CB711*$DC$3)</f>
        <v>147809976</v>
      </c>
      <c r="DJ711" s="18">
        <f t="shared" ref="DJ711:DJ774" si="355">INT(LOG(DI711/10,1000))</f>
        <v>2</v>
      </c>
      <c r="DK711" s="18">
        <f t="shared" ref="DK711:DK774" si="356">ROUND(DI711/1000^DJ711,2)</f>
        <v>147.81</v>
      </c>
    </row>
    <row r="712" spans="44:115" ht="16.5" x14ac:dyDescent="0.2">
      <c r="AR712" s="14">
        <v>707</v>
      </c>
      <c r="AS712" s="14">
        <f t="shared" si="335"/>
        <v>700</v>
      </c>
      <c r="AT712" s="18">
        <f t="shared" si="337"/>
        <v>4608000</v>
      </c>
      <c r="AU712" s="18">
        <f t="shared" si="336"/>
        <v>720</v>
      </c>
      <c r="AV712" s="18">
        <f t="shared" si="338"/>
        <v>4930000</v>
      </c>
      <c r="AW712" s="18">
        <f t="shared" si="339"/>
        <v>4720700</v>
      </c>
      <c r="AX712" s="18">
        <f t="shared" si="340"/>
        <v>20393424000</v>
      </c>
      <c r="CA712" s="14">
        <v>707</v>
      </c>
      <c r="CB712" s="14">
        <f>节奏规划!J701</f>
        <v>1.4285714285714286E-3</v>
      </c>
      <c r="CC712" s="23">
        <v>1</v>
      </c>
      <c r="CD712" s="18">
        <f>INDEX($AX$6:$AX$1005,MATCH(金币产出!CA712,$AR$6:$AR$1005,1))</f>
        <v>20393424000</v>
      </c>
      <c r="CE712" s="18">
        <f t="shared" si="341"/>
        <v>81573696000</v>
      </c>
      <c r="CF712" s="18">
        <f t="shared" si="342"/>
        <v>40786848</v>
      </c>
      <c r="CG712" s="18">
        <f t="shared" si="343"/>
        <v>23306770</v>
      </c>
      <c r="CH712" s="18">
        <f t="shared" si="344"/>
        <v>29133463</v>
      </c>
      <c r="CI712" s="18">
        <f t="shared" si="345"/>
        <v>11653385</v>
      </c>
      <c r="CJ712" s="18">
        <f t="shared" si="346"/>
        <v>11653385</v>
      </c>
      <c r="CK712" s="18">
        <f t="shared" si="347"/>
        <v>17480078</v>
      </c>
      <c r="CL712" s="18">
        <f t="shared" si="348"/>
        <v>5826693</v>
      </c>
      <c r="CM712" s="18">
        <f t="shared" si="349"/>
        <v>17480078</v>
      </c>
      <c r="CN712" s="18">
        <f t="shared" si="350"/>
        <v>157320700</v>
      </c>
      <c r="CP712" s="18">
        <f t="shared" si="351"/>
        <v>2447210920</v>
      </c>
      <c r="CQ712" s="18">
        <f t="shared" si="352"/>
        <v>2</v>
      </c>
      <c r="CR712" s="18">
        <f t="shared" si="353"/>
        <v>2447.21</v>
      </c>
      <c r="DH712" s="14">
        <v>707</v>
      </c>
      <c r="DI712" s="14">
        <f t="shared" si="354"/>
        <v>148315809</v>
      </c>
      <c r="DJ712" s="18">
        <f t="shared" si="355"/>
        <v>2</v>
      </c>
      <c r="DK712" s="18">
        <f t="shared" si="356"/>
        <v>148.32</v>
      </c>
    </row>
    <row r="713" spans="44:115" ht="16.5" x14ac:dyDescent="0.2">
      <c r="AR713" s="14">
        <v>708</v>
      </c>
      <c r="AS713" s="14">
        <f t="shared" si="335"/>
        <v>700</v>
      </c>
      <c r="AT713" s="18">
        <f t="shared" si="337"/>
        <v>4608000</v>
      </c>
      <c r="AU713" s="18">
        <f t="shared" si="336"/>
        <v>720</v>
      </c>
      <c r="AV713" s="18">
        <f t="shared" si="338"/>
        <v>4930000</v>
      </c>
      <c r="AW713" s="18">
        <f t="shared" si="339"/>
        <v>4736800</v>
      </c>
      <c r="AX713" s="18">
        <f t="shared" si="340"/>
        <v>20462976000</v>
      </c>
      <c r="CA713" s="14">
        <v>708</v>
      </c>
      <c r="CB713" s="14">
        <f>节奏规划!J702</f>
        <v>1.4285714285714286E-3</v>
      </c>
      <c r="CC713" s="23">
        <v>1</v>
      </c>
      <c r="CD713" s="18">
        <f>INDEX($AX$6:$AX$1005,MATCH(金币产出!CA713,$AR$6:$AR$1005,1))</f>
        <v>20462976000</v>
      </c>
      <c r="CE713" s="18">
        <f t="shared" si="341"/>
        <v>81851904000</v>
      </c>
      <c r="CF713" s="18">
        <f t="shared" si="342"/>
        <v>40925952</v>
      </c>
      <c r="CG713" s="18">
        <f t="shared" si="343"/>
        <v>23386258</v>
      </c>
      <c r="CH713" s="18">
        <f t="shared" si="344"/>
        <v>29232823</v>
      </c>
      <c r="CI713" s="18">
        <f t="shared" si="345"/>
        <v>11693129</v>
      </c>
      <c r="CJ713" s="18">
        <f t="shared" si="346"/>
        <v>11693129</v>
      </c>
      <c r="CK713" s="18">
        <f t="shared" si="347"/>
        <v>17539694</v>
      </c>
      <c r="CL713" s="18">
        <f t="shared" si="348"/>
        <v>5846565</v>
      </c>
      <c r="CM713" s="18">
        <f t="shared" si="349"/>
        <v>17539694</v>
      </c>
      <c r="CN713" s="18">
        <f t="shared" si="350"/>
        <v>157857244</v>
      </c>
      <c r="CP713" s="18">
        <f t="shared" si="351"/>
        <v>2455557160</v>
      </c>
      <c r="CQ713" s="18">
        <f t="shared" si="352"/>
        <v>2</v>
      </c>
      <c r="CR713" s="18">
        <f t="shared" si="353"/>
        <v>2455.56</v>
      </c>
      <c r="DH713" s="14">
        <v>708</v>
      </c>
      <c r="DI713" s="14">
        <f t="shared" si="354"/>
        <v>148821641</v>
      </c>
      <c r="DJ713" s="18">
        <f t="shared" si="355"/>
        <v>2</v>
      </c>
      <c r="DK713" s="18">
        <f t="shared" si="356"/>
        <v>148.82</v>
      </c>
    </row>
    <row r="714" spans="44:115" ht="16.5" x14ac:dyDescent="0.2">
      <c r="AR714" s="14">
        <v>709</v>
      </c>
      <c r="AS714" s="14">
        <f t="shared" si="335"/>
        <v>700</v>
      </c>
      <c r="AT714" s="18">
        <f t="shared" si="337"/>
        <v>4608000</v>
      </c>
      <c r="AU714" s="18">
        <f t="shared" si="336"/>
        <v>720</v>
      </c>
      <c r="AV714" s="18">
        <f t="shared" si="338"/>
        <v>4930000</v>
      </c>
      <c r="AW714" s="18">
        <f t="shared" si="339"/>
        <v>4752900</v>
      </c>
      <c r="AX714" s="18">
        <f t="shared" si="340"/>
        <v>20532528000</v>
      </c>
      <c r="CA714" s="14">
        <v>709</v>
      </c>
      <c r="CB714" s="14">
        <f>节奏规划!J703</f>
        <v>1.4285714285714286E-3</v>
      </c>
      <c r="CC714" s="23">
        <v>1</v>
      </c>
      <c r="CD714" s="18">
        <f>INDEX($AX$6:$AX$1005,MATCH(金币产出!CA714,$AR$6:$AR$1005,1))</f>
        <v>20532528000</v>
      </c>
      <c r="CE714" s="18">
        <f t="shared" si="341"/>
        <v>82130112000</v>
      </c>
      <c r="CF714" s="18">
        <f t="shared" si="342"/>
        <v>41065056</v>
      </c>
      <c r="CG714" s="18">
        <f t="shared" si="343"/>
        <v>23465746</v>
      </c>
      <c r="CH714" s="18">
        <f t="shared" si="344"/>
        <v>29332183</v>
      </c>
      <c r="CI714" s="18">
        <f t="shared" si="345"/>
        <v>11732873</v>
      </c>
      <c r="CJ714" s="18">
        <f t="shared" si="346"/>
        <v>11732873</v>
      </c>
      <c r="CK714" s="18">
        <f t="shared" si="347"/>
        <v>17599310</v>
      </c>
      <c r="CL714" s="18">
        <f t="shared" si="348"/>
        <v>5866437</v>
      </c>
      <c r="CM714" s="18">
        <f t="shared" si="349"/>
        <v>17599310</v>
      </c>
      <c r="CN714" s="18">
        <f t="shared" si="350"/>
        <v>158393788</v>
      </c>
      <c r="CP714" s="18">
        <f t="shared" si="351"/>
        <v>2463903400</v>
      </c>
      <c r="CQ714" s="18">
        <f t="shared" si="352"/>
        <v>2</v>
      </c>
      <c r="CR714" s="18">
        <f t="shared" si="353"/>
        <v>2463.9</v>
      </c>
      <c r="DH714" s="14">
        <v>709</v>
      </c>
      <c r="DI714" s="14">
        <f t="shared" si="354"/>
        <v>149327474</v>
      </c>
      <c r="DJ714" s="18">
        <f t="shared" si="355"/>
        <v>2</v>
      </c>
      <c r="DK714" s="18">
        <f t="shared" si="356"/>
        <v>149.33000000000001</v>
      </c>
    </row>
    <row r="715" spans="44:115" ht="16.5" x14ac:dyDescent="0.2">
      <c r="AR715" s="14">
        <v>710</v>
      </c>
      <c r="AS715" s="14">
        <f t="shared" si="335"/>
        <v>700</v>
      </c>
      <c r="AT715" s="18">
        <f t="shared" si="337"/>
        <v>4608000</v>
      </c>
      <c r="AU715" s="18">
        <f t="shared" si="336"/>
        <v>720</v>
      </c>
      <c r="AV715" s="18">
        <f t="shared" si="338"/>
        <v>4930000</v>
      </c>
      <c r="AW715" s="18">
        <f t="shared" si="339"/>
        <v>4769000</v>
      </c>
      <c r="AX715" s="18">
        <f t="shared" si="340"/>
        <v>20602080000</v>
      </c>
      <c r="CA715" s="14">
        <v>710</v>
      </c>
      <c r="CB715" s="14">
        <f>节奏规划!J704</f>
        <v>1.3888888888888889E-3</v>
      </c>
      <c r="CC715" s="23">
        <v>1</v>
      </c>
      <c r="CD715" s="18">
        <f>INDEX($AX$6:$AX$1005,MATCH(金币产出!CA715,$AR$6:$AR$1005,1))</f>
        <v>20602080000</v>
      </c>
      <c r="CE715" s="18">
        <f t="shared" si="341"/>
        <v>82408320000</v>
      </c>
      <c r="CF715" s="18">
        <f t="shared" si="342"/>
        <v>40059600</v>
      </c>
      <c r="CG715" s="18">
        <f t="shared" si="343"/>
        <v>22891200</v>
      </c>
      <c r="CH715" s="18">
        <f t="shared" si="344"/>
        <v>28614000</v>
      </c>
      <c r="CI715" s="18">
        <f t="shared" si="345"/>
        <v>11445600</v>
      </c>
      <c r="CJ715" s="18">
        <f t="shared" si="346"/>
        <v>11445600</v>
      </c>
      <c r="CK715" s="18">
        <f t="shared" si="347"/>
        <v>17168400</v>
      </c>
      <c r="CL715" s="18">
        <f t="shared" si="348"/>
        <v>5722800</v>
      </c>
      <c r="CM715" s="18">
        <f t="shared" si="349"/>
        <v>17168400</v>
      </c>
      <c r="CN715" s="18">
        <f t="shared" si="350"/>
        <v>154515600</v>
      </c>
      <c r="CP715" s="18">
        <f t="shared" si="351"/>
        <v>2472249600</v>
      </c>
      <c r="CQ715" s="18">
        <f t="shared" si="352"/>
        <v>2</v>
      </c>
      <c r="CR715" s="18">
        <f t="shared" si="353"/>
        <v>2472.25</v>
      </c>
      <c r="DH715" s="14">
        <v>710</v>
      </c>
      <c r="DI715" s="14">
        <f t="shared" si="354"/>
        <v>149833309</v>
      </c>
      <c r="DJ715" s="18">
        <f t="shared" si="355"/>
        <v>2</v>
      </c>
      <c r="DK715" s="18">
        <f t="shared" si="356"/>
        <v>149.83000000000001</v>
      </c>
    </row>
    <row r="716" spans="44:115" ht="16.5" x14ac:dyDescent="0.2">
      <c r="AR716" s="14">
        <v>711</v>
      </c>
      <c r="AS716" s="14">
        <f t="shared" si="335"/>
        <v>700</v>
      </c>
      <c r="AT716" s="18">
        <f t="shared" si="337"/>
        <v>4608000</v>
      </c>
      <c r="AU716" s="18">
        <f t="shared" si="336"/>
        <v>720</v>
      </c>
      <c r="AV716" s="18">
        <f t="shared" si="338"/>
        <v>4930000</v>
      </c>
      <c r="AW716" s="18">
        <f t="shared" si="339"/>
        <v>4785100</v>
      </c>
      <c r="AX716" s="18">
        <f t="shared" si="340"/>
        <v>20671632000</v>
      </c>
      <c r="CA716" s="14">
        <v>711</v>
      </c>
      <c r="CB716" s="14">
        <f>节奏规划!J705</f>
        <v>1.3888888888888889E-3</v>
      </c>
      <c r="CC716" s="23">
        <v>1</v>
      </c>
      <c r="CD716" s="18">
        <f>INDEX($AX$6:$AX$1005,MATCH(金币产出!CA716,$AR$6:$AR$1005,1))</f>
        <v>20671632000</v>
      </c>
      <c r="CE716" s="18">
        <f t="shared" si="341"/>
        <v>82686528000</v>
      </c>
      <c r="CF716" s="18">
        <f t="shared" si="342"/>
        <v>40194840</v>
      </c>
      <c r="CG716" s="18">
        <f t="shared" si="343"/>
        <v>22968480</v>
      </c>
      <c r="CH716" s="18">
        <f t="shared" si="344"/>
        <v>28710600</v>
      </c>
      <c r="CI716" s="18">
        <f t="shared" si="345"/>
        <v>11484240</v>
      </c>
      <c r="CJ716" s="18">
        <f t="shared" si="346"/>
        <v>11484240</v>
      </c>
      <c r="CK716" s="18">
        <f t="shared" si="347"/>
        <v>17226360</v>
      </c>
      <c r="CL716" s="18">
        <f t="shared" si="348"/>
        <v>5742120</v>
      </c>
      <c r="CM716" s="18">
        <f t="shared" si="349"/>
        <v>17226360</v>
      </c>
      <c r="CN716" s="18">
        <f t="shared" si="350"/>
        <v>155037240</v>
      </c>
      <c r="CP716" s="18">
        <f t="shared" si="351"/>
        <v>2480595840</v>
      </c>
      <c r="CQ716" s="18">
        <f t="shared" si="352"/>
        <v>2</v>
      </c>
      <c r="CR716" s="18">
        <f t="shared" si="353"/>
        <v>2480.6</v>
      </c>
      <c r="DH716" s="14">
        <v>711</v>
      </c>
      <c r="DI716" s="14">
        <f t="shared" si="354"/>
        <v>150339141</v>
      </c>
      <c r="DJ716" s="18">
        <f t="shared" si="355"/>
        <v>2</v>
      </c>
      <c r="DK716" s="18">
        <f t="shared" si="356"/>
        <v>150.34</v>
      </c>
    </row>
    <row r="717" spans="44:115" ht="16.5" x14ac:dyDescent="0.2">
      <c r="AR717" s="14">
        <v>712</v>
      </c>
      <c r="AS717" s="14">
        <f t="shared" si="335"/>
        <v>700</v>
      </c>
      <c r="AT717" s="18">
        <f t="shared" si="337"/>
        <v>4608000</v>
      </c>
      <c r="AU717" s="18">
        <f t="shared" si="336"/>
        <v>720</v>
      </c>
      <c r="AV717" s="18">
        <f t="shared" si="338"/>
        <v>4930000</v>
      </c>
      <c r="AW717" s="18">
        <f t="shared" si="339"/>
        <v>4801200</v>
      </c>
      <c r="AX717" s="18">
        <f t="shared" si="340"/>
        <v>20741184000</v>
      </c>
      <c r="CA717" s="14">
        <v>712</v>
      </c>
      <c r="CB717" s="14">
        <f>节奏规划!J706</f>
        <v>1.3888888888888889E-3</v>
      </c>
      <c r="CC717" s="23">
        <v>1</v>
      </c>
      <c r="CD717" s="18">
        <f>INDEX($AX$6:$AX$1005,MATCH(金币产出!CA717,$AR$6:$AR$1005,1))</f>
        <v>20741184000</v>
      </c>
      <c r="CE717" s="18">
        <f t="shared" si="341"/>
        <v>82964736000</v>
      </c>
      <c r="CF717" s="18">
        <f t="shared" si="342"/>
        <v>40330080</v>
      </c>
      <c r="CG717" s="18">
        <f t="shared" si="343"/>
        <v>23045760</v>
      </c>
      <c r="CH717" s="18">
        <f t="shared" si="344"/>
        <v>28807200</v>
      </c>
      <c r="CI717" s="18">
        <f t="shared" si="345"/>
        <v>11522880</v>
      </c>
      <c r="CJ717" s="18">
        <f t="shared" si="346"/>
        <v>11522880</v>
      </c>
      <c r="CK717" s="18">
        <f t="shared" si="347"/>
        <v>17284320</v>
      </c>
      <c r="CL717" s="18">
        <f t="shared" si="348"/>
        <v>5761440</v>
      </c>
      <c r="CM717" s="18">
        <f t="shared" si="349"/>
        <v>17284320</v>
      </c>
      <c r="CN717" s="18">
        <f t="shared" si="350"/>
        <v>155558880</v>
      </c>
      <c r="CP717" s="18">
        <f t="shared" si="351"/>
        <v>2488942080</v>
      </c>
      <c r="CQ717" s="18">
        <f t="shared" si="352"/>
        <v>2</v>
      </c>
      <c r="CR717" s="18">
        <f t="shared" si="353"/>
        <v>2488.94</v>
      </c>
      <c r="DH717" s="14">
        <v>712</v>
      </c>
      <c r="DI717" s="14">
        <f t="shared" si="354"/>
        <v>150844974</v>
      </c>
      <c r="DJ717" s="18">
        <f t="shared" si="355"/>
        <v>2</v>
      </c>
      <c r="DK717" s="18">
        <f t="shared" si="356"/>
        <v>150.84</v>
      </c>
    </row>
    <row r="718" spans="44:115" ht="16.5" x14ac:dyDescent="0.2">
      <c r="AR718" s="14">
        <v>713</v>
      </c>
      <c r="AS718" s="14">
        <f t="shared" si="335"/>
        <v>700</v>
      </c>
      <c r="AT718" s="18">
        <f t="shared" si="337"/>
        <v>4608000</v>
      </c>
      <c r="AU718" s="18">
        <f t="shared" si="336"/>
        <v>720</v>
      </c>
      <c r="AV718" s="18">
        <f t="shared" si="338"/>
        <v>4930000</v>
      </c>
      <c r="AW718" s="18">
        <f t="shared" si="339"/>
        <v>4817300</v>
      </c>
      <c r="AX718" s="18">
        <f t="shared" si="340"/>
        <v>20810736000</v>
      </c>
      <c r="CA718" s="14">
        <v>713</v>
      </c>
      <c r="CB718" s="14">
        <f>节奏规划!J707</f>
        <v>1.3888888888888889E-3</v>
      </c>
      <c r="CC718" s="23">
        <v>1</v>
      </c>
      <c r="CD718" s="18">
        <f>INDEX($AX$6:$AX$1005,MATCH(金币产出!CA718,$AR$6:$AR$1005,1))</f>
        <v>20810736000</v>
      </c>
      <c r="CE718" s="18">
        <f t="shared" si="341"/>
        <v>83242944000</v>
      </c>
      <c r="CF718" s="18">
        <f t="shared" si="342"/>
        <v>40465320</v>
      </c>
      <c r="CG718" s="18">
        <f t="shared" si="343"/>
        <v>23123040</v>
      </c>
      <c r="CH718" s="18">
        <f t="shared" si="344"/>
        <v>28903800</v>
      </c>
      <c r="CI718" s="18">
        <f t="shared" si="345"/>
        <v>11561520</v>
      </c>
      <c r="CJ718" s="18">
        <f t="shared" si="346"/>
        <v>11561520</v>
      </c>
      <c r="CK718" s="18">
        <f t="shared" si="347"/>
        <v>17342280</v>
      </c>
      <c r="CL718" s="18">
        <f t="shared" si="348"/>
        <v>5780760</v>
      </c>
      <c r="CM718" s="18">
        <f t="shared" si="349"/>
        <v>17342280</v>
      </c>
      <c r="CN718" s="18">
        <f t="shared" si="350"/>
        <v>156080520</v>
      </c>
      <c r="CP718" s="18">
        <f t="shared" si="351"/>
        <v>2497288320</v>
      </c>
      <c r="CQ718" s="18">
        <f t="shared" si="352"/>
        <v>2</v>
      </c>
      <c r="CR718" s="18">
        <f t="shared" si="353"/>
        <v>2497.29</v>
      </c>
      <c r="DH718" s="14">
        <v>713</v>
      </c>
      <c r="DI718" s="14">
        <f t="shared" si="354"/>
        <v>151350807</v>
      </c>
      <c r="DJ718" s="18">
        <f t="shared" si="355"/>
        <v>2</v>
      </c>
      <c r="DK718" s="18">
        <f t="shared" si="356"/>
        <v>151.35</v>
      </c>
    </row>
    <row r="719" spans="44:115" ht="16.5" x14ac:dyDescent="0.2">
      <c r="AR719" s="14">
        <v>714</v>
      </c>
      <c r="AS719" s="14">
        <f t="shared" si="335"/>
        <v>700</v>
      </c>
      <c r="AT719" s="18">
        <f t="shared" si="337"/>
        <v>4608000</v>
      </c>
      <c r="AU719" s="18">
        <f t="shared" si="336"/>
        <v>720</v>
      </c>
      <c r="AV719" s="18">
        <f t="shared" si="338"/>
        <v>4930000</v>
      </c>
      <c r="AW719" s="18">
        <f t="shared" si="339"/>
        <v>4833400</v>
      </c>
      <c r="AX719" s="18">
        <f t="shared" si="340"/>
        <v>20880288000</v>
      </c>
      <c r="CA719" s="14">
        <v>714</v>
      </c>
      <c r="CB719" s="14">
        <f>节奏规划!J708</f>
        <v>1.3888888888888889E-3</v>
      </c>
      <c r="CC719" s="23">
        <v>1</v>
      </c>
      <c r="CD719" s="18">
        <f>INDEX($AX$6:$AX$1005,MATCH(金币产出!CA719,$AR$6:$AR$1005,1))</f>
        <v>20880288000</v>
      </c>
      <c r="CE719" s="18">
        <f t="shared" si="341"/>
        <v>83521152000</v>
      </c>
      <c r="CF719" s="18">
        <f t="shared" si="342"/>
        <v>40600560</v>
      </c>
      <c r="CG719" s="18">
        <f t="shared" si="343"/>
        <v>23200320</v>
      </c>
      <c r="CH719" s="18">
        <f t="shared" si="344"/>
        <v>29000400</v>
      </c>
      <c r="CI719" s="18">
        <f t="shared" si="345"/>
        <v>11600160</v>
      </c>
      <c r="CJ719" s="18">
        <f t="shared" si="346"/>
        <v>11600160</v>
      </c>
      <c r="CK719" s="18">
        <f t="shared" si="347"/>
        <v>17400240</v>
      </c>
      <c r="CL719" s="18">
        <f t="shared" si="348"/>
        <v>5800080</v>
      </c>
      <c r="CM719" s="18">
        <f t="shared" si="349"/>
        <v>17400240</v>
      </c>
      <c r="CN719" s="18">
        <f t="shared" si="350"/>
        <v>156602160</v>
      </c>
      <c r="CP719" s="18">
        <f t="shared" si="351"/>
        <v>2505634560</v>
      </c>
      <c r="CQ719" s="18">
        <f t="shared" si="352"/>
        <v>2</v>
      </c>
      <c r="CR719" s="18">
        <f t="shared" si="353"/>
        <v>2505.63</v>
      </c>
      <c r="DH719" s="14">
        <v>714</v>
      </c>
      <c r="DI719" s="14">
        <f t="shared" si="354"/>
        <v>151856640</v>
      </c>
      <c r="DJ719" s="18">
        <f t="shared" si="355"/>
        <v>2</v>
      </c>
      <c r="DK719" s="18">
        <f t="shared" si="356"/>
        <v>151.86000000000001</v>
      </c>
    </row>
    <row r="720" spans="44:115" ht="16.5" x14ac:dyDescent="0.2">
      <c r="AR720" s="14">
        <v>715</v>
      </c>
      <c r="AS720" s="14">
        <f t="shared" si="335"/>
        <v>700</v>
      </c>
      <c r="AT720" s="18">
        <f t="shared" si="337"/>
        <v>4608000</v>
      </c>
      <c r="AU720" s="18">
        <f t="shared" si="336"/>
        <v>720</v>
      </c>
      <c r="AV720" s="18">
        <f t="shared" si="338"/>
        <v>4930000</v>
      </c>
      <c r="AW720" s="18">
        <f t="shared" si="339"/>
        <v>4849500</v>
      </c>
      <c r="AX720" s="18">
        <f t="shared" si="340"/>
        <v>20949840000</v>
      </c>
      <c r="CA720" s="14">
        <v>715</v>
      </c>
      <c r="CB720" s="14">
        <f>节奏规划!J709</f>
        <v>1.3888888888888889E-3</v>
      </c>
      <c r="CC720" s="23">
        <v>1</v>
      </c>
      <c r="CD720" s="18">
        <f>INDEX($AX$6:$AX$1005,MATCH(金币产出!CA720,$AR$6:$AR$1005,1))</f>
        <v>20949840000</v>
      </c>
      <c r="CE720" s="18">
        <f t="shared" si="341"/>
        <v>83799360000</v>
      </c>
      <c r="CF720" s="18">
        <f t="shared" si="342"/>
        <v>40735800</v>
      </c>
      <c r="CG720" s="18">
        <f t="shared" si="343"/>
        <v>23277600</v>
      </c>
      <c r="CH720" s="18">
        <f t="shared" si="344"/>
        <v>29097000</v>
      </c>
      <c r="CI720" s="18">
        <f t="shared" si="345"/>
        <v>11638800</v>
      </c>
      <c r="CJ720" s="18">
        <f t="shared" si="346"/>
        <v>11638800</v>
      </c>
      <c r="CK720" s="18">
        <f t="shared" si="347"/>
        <v>17458200</v>
      </c>
      <c r="CL720" s="18">
        <f t="shared" si="348"/>
        <v>5819400</v>
      </c>
      <c r="CM720" s="18">
        <f t="shared" si="349"/>
        <v>17458200</v>
      </c>
      <c r="CN720" s="18">
        <f t="shared" si="350"/>
        <v>157123800</v>
      </c>
      <c r="CP720" s="18">
        <f t="shared" si="351"/>
        <v>2513980800</v>
      </c>
      <c r="CQ720" s="18">
        <f t="shared" si="352"/>
        <v>2</v>
      </c>
      <c r="CR720" s="18">
        <f t="shared" si="353"/>
        <v>2513.98</v>
      </c>
      <c r="DH720" s="14">
        <v>715</v>
      </c>
      <c r="DI720" s="14">
        <f t="shared" si="354"/>
        <v>152362472</v>
      </c>
      <c r="DJ720" s="18">
        <f t="shared" si="355"/>
        <v>2</v>
      </c>
      <c r="DK720" s="18">
        <f t="shared" si="356"/>
        <v>152.36000000000001</v>
      </c>
    </row>
    <row r="721" spans="44:115" ht="16.5" x14ac:dyDescent="0.2">
      <c r="AR721" s="14">
        <v>716</v>
      </c>
      <c r="AS721" s="14">
        <f t="shared" si="335"/>
        <v>700</v>
      </c>
      <c r="AT721" s="18">
        <f t="shared" si="337"/>
        <v>4608000</v>
      </c>
      <c r="AU721" s="18">
        <f t="shared" si="336"/>
        <v>720</v>
      </c>
      <c r="AV721" s="18">
        <f t="shared" si="338"/>
        <v>4930000</v>
      </c>
      <c r="AW721" s="18">
        <f t="shared" si="339"/>
        <v>4865600</v>
      </c>
      <c r="AX721" s="18">
        <f t="shared" si="340"/>
        <v>21019392000</v>
      </c>
      <c r="CA721" s="14">
        <v>716</v>
      </c>
      <c r="CB721" s="14">
        <f>节奏规划!J710</f>
        <v>1.3888888888888889E-3</v>
      </c>
      <c r="CC721" s="23">
        <v>1</v>
      </c>
      <c r="CD721" s="18">
        <f>INDEX($AX$6:$AX$1005,MATCH(金币产出!CA721,$AR$6:$AR$1005,1))</f>
        <v>21019392000</v>
      </c>
      <c r="CE721" s="18">
        <f t="shared" si="341"/>
        <v>84077568000</v>
      </c>
      <c r="CF721" s="18">
        <f t="shared" si="342"/>
        <v>40871040</v>
      </c>
      <c r="CG721" s="18">
        <f t="shared" si="343"/>
        <v>23354880</v>
      </c>
      <c r="CH721" s="18">
        <f t="shared" si="344"/>
        <v>29193600</v>
      </c>
      <c r="CI721" s="18">
        <f t="shared" si="345"/>
        <v>11677440</v>
      </c>
      <c r="CJ721" s="18">
        <f t="shared" si="346"/>
        <v>11677440</v>
      </c>
      <c r="CK721" s="18">
        <f t="shared" si="347"/>
        <v>17516160</v>
      </c>
      <c r="CL721" s="18">
        <f t="shared" si="348"/>
        <v>5838720</v>
      </c>
      <c r="CM721" s="18">
        <f t="shared" si="349"/>
        <v>17516160</v>
      </c>
      <c r="CN721" s="18">
        <f t="shared" si="350"/>
        <v>157645440</v>
      </c>
      <c r="CP721" s="18">
        <f t="shared" si="351"/>
        <v>2522327040</v>
      </c>
      <c r="CQ721" s="18">
        <f t="shared" si="352"/>
        <v>2</v>
      </c>
      <c r="CR721" s="18">
        <f t="shared" si="353"/>
        <v>2522.33</v>
      </c>
      <c r="DH721" s="14">
        <v>716</v>
      </c>
      <c r="DI721" s="14">
        <f t="shared" si="354"/>
        <v>152868305</v>
      </c>
      <c r="DJ721" s="18">
        <f t="shared" si="355"/>
        <v>2</v>
      </c>
      <c r="DK721" s="18">
        <f t="shared" si="356"/>
        <v>152.87</v>
      </c>
    </row>
    <row r="722" spans="44:115" ht="16.5" x14ac:dyDescent="0.2">
      <c r="AR722" s="14">
        <v>717</v>
      </c>
      <c r="AS722" s="14">
        <f t="shared" si="335"/>
        <v>700</v>
      </c>
      <c r="AT722" s="18">
        <f t="shared" si="337"/>
        <v>4608000</v>
      </c>
      <c r="AU722" s="18">
        <f t="shared" si="336"/>
        <v>720</v>
      </c>
      <c r="AV722" s="18">
        <f t="shared" si="338"/>
        <v>4930000</v>
      </c>
      <c r="AW722" s="18">
        <f t="shared" si="339"/>
        <v>4881700</v>
      </c>
      <c r="AX722" s="18">
        <f t="shared" si="340"/>
        <v>21088944000</v>
      </c>
      <c r="CA722" s="14">
        <v>717</v>
      </c>
      <c r="CB722" s="14">
        <f>节奏规划!J711</f>
        <v>1.3888888888888889E-3</v>
      </c>
      <c r="CC722" s="23">
        <v>1</v>
      </c>
      <c r="CD722" s="18">
        <f>INDEX($AX$6:$AX$1005,MATCH(金币产出!CA722,$AR$6:$AR$1005,1))</f>
        <v>21088944000</v>
      </c>
      <c r="CE722" s="18">
        <f t="shared" si="341"/>
        <v>84355776000</v>
      </c>
      <c r="CF722" s="18">
        <f t="shared" si="342"/>
        <v>41006280</v>
      </c>
      <c r="CG722" s="18">
        <f t="shared" si="343"/>
        <v>23432160</v>
      </c>
      <c r="CH722" s="18">
        <f t="shared" si="344"/>
        <v>29290200</v>
      </c>
      <c r="CI722" s="18">
        <f t="shared" si="345"/>
        <v>11716080</v>
      </c>
      <c r="CJ722" s="18">
        <f t="shared" si="346"/>
        <v>11716080</v>
      </c>
      <c r="CK722" s="18">
        <f t="shared" si="347"/>
        <v>17574120</v>
      </c>
      <c r="CL722" s="18">
        <f t="shared" si="348"/>
        <v>5858040</v>
      </c>
      <c r="CM722" s="18">
        <f t="shared" si="349"/>
        <v>17574120</v>
      </c>
      <c r="CN722" s="18">
        <f t="shared" si="350"/>
        <v>158167080</v>
      </c>
      <c r="CP722" s="18">
        <f t="shared" si="351"/>
        <v>2530673280</v>
      </c>
      <c r="CQ722" s="18">
        <f t="shared" si="352"/>
        <v>2</v>
      </c>
      <c r="CR722" s="18">
        <f t="shared" si="353"/>
        <v>2530.67</v>
      </c>
      <c r="DH722" s="14">
        <v>717</v>
      </c>
      <c r="DI722" s="14">
        <f t="shared" si="354"/>
        <v>153374138</v>
      </c>
      <c r="DJ722" s="18">
        <f t="shared" si="355"/>
        <v>2</v>
      </c>
      <c r="DK722" s="18">
        <f t="shared" si="356"/>
        <v>153.37</v>
      </c>
    </row>
    <row r="723" spans="44:115" ht="16.5" x14ac:dyDescent="0.2">
      <c r="AR723" s="14">
        <v>718</v>
      </c>
      <c r="AS723" s="14">
        <f t="shared" si="335"/>
        <v>700</v>
      </c>
      <c r="AT723" s="18">
        <f t="shared" si="337"/>
        <v>4608000</v>
      </c>
      <c r="AU723" s="18">
        <f t="shared" si="336"/>
        <v>720</v>
      </c>
      <c r="AV723" s="18">
        <f t="shared" si="338"/>
        <v>4930000</v>
      </c>
      <c r="AW723" s="18">
        <f t="shared" si="339"/>
        <v>4897800</v>
      </c>
      <c r="AX723" s="18">
        <f t="shared" si="340"/>
        <v>21158496000</v>
      </c>
      <c r="CA723" s="14">
        <v>718</v>
      </c>
      <c r="CB723" s="14">
        <f>节奏规划!J712</f>
        <v>1.3888888888888889E-3</v>
      </c>
      <c r="CC723" s="23">
        <v>1</v>
      </c>
      <c r="CD723" s="18">
        <f>INDEX($AX$6:$AX$1005,MATCH(金币产出!CA723,$AR$6:$AR$1005,1))</f>
        <v>21158496000</v>
      </c>
      <c r="CE723" s="18">
        <f t="shared" si="341"/>
        <v>84633984000</v>
      </c>
      <c r="CF723" s="18">
        <f t="shared" si="342"/>
        <v>41141520</v>
      </c>
      <c r="CG723" s="18">
        <f t="shared" si="343"/>
        <v>23509440</v>
      </c>
      <c r="CH723" s="18">
        <f t="shared" si="344"/>
        <v>29386800</v>
      </c>
      <c r="CI723" s="18">
        <f t="shared" si="345"/>
        <v>11754720</v>
      </c>
      <c r="CJ723" s="18">
        <f t="shared" si="346"/>
        <v>11754720</v>
      </c>
      <c r="CK723" s="18">
        <f t="shared" si="347"/>
        <v>17632080</v>
      </c>
      <c r="CL723" s="18">
        <f t="shared" si="348"/>
        <v>5877360</v>
      </c>
      <c r="CM723" s="18">
        <f t="shared" si="349"/>
        <v>17632080</v>
      </c>
      <c r="CN723" s="18">
        <f t="shared" si="350"/>
        <v>158688720</v>
      </c>
      <c r="CP723" s="18">
        <f t="shared" si="351"/>
        <v>2539019520</v>
      </c>
      <c r="CQ723" s="18">
        <f t="shared" si="352"/>
        <v>2</v>
      </c>
      <c r="CR723" s="18">
        <f t="shared" si="353"/>
        <v>2539.02</v>
      </c>
      <c r="DH723" s="14">
        <v>718</v>
      </c>
      <c r="DI723" s="14">
        <f t="shared" si="354"/>
        <v>153879970</v>
      </c>
      <c r="DJ723" s="18">
        <f t="shared" si="355"/>
        <v>2</v>
      </c>
      <c r="DK723" s="18">
        <f t="shared" si="356"/>
        <v>153.88</v>
      </c>
    </row>
    <row r="724" spans="44:115" ht="16.5" x14ac:dyDescent="0.2">
      <c r="AR724" s="14">
        <v>719</v>
      </c>
      <c r="AS724" s="14">
        <f t="shared" si="335"/>
        <v>700</v>
      </c>
      <c r="AT724" s="18">
        <f t="shared" si="337"/>
        <v>4608000</v>
      </c>
      <c r="AU724" s="18">
        <f t="shared" si="336"/>
        <v>720</v>
      </c>
      <c r="AV724" s="18">
        <f t="shared" si="338"/>
        <v>4930000</v>
      </c>
      <c r="AW724" s="18">
        <f t="shared" si="339"/>
        <v>4913900</v>
      </c>
      <c r="AX724" s="18">
        <f t="shared" si="340"/>
        <v>21228048000</v>
      </c>
      <c r="CA724" s="14">
        <v>719</v>
      </c>
      <c r="CB724" s="14">
        <f>节奏规划!J713</f>
        <v>1.3888888888888889E-3</v>
      </c>
      <c r="CC724" s="23">
        <v>1</v>
      </c>
      <c r="CD724" s="18">
        <f>INDEX($AX$6:$AX$1005,MATCH(金币产出!CA724,$AR$6:$AR$1005,1))</f>
        <v>21228048000</v>
      </c>
      <c r="CE724" s="18">
        <f t="shared" si="341"/>
        <v>84912192000</v>
      </c>
      <c r="CF724" s="18">
        <f t="shared" si="342"/>
        <v>41276760</v>
      </c>
      <c r="CG724" s="18">
        <f t="shared" si="343"/>
        <v>23586720</v>
      </c>
      <c r="CH724" s="18">
        <f t="shared" si="344"/>
        <v>29483400</v>
      </c>
      <c r="CI724" s="18">
        <f t="shared" si="345"/>
        <v>11793360</v>
      </c>
      <c r="CJ724" s="18">
        <f t="shared" si="346"/>
        <v>11793360</v>
      </c>
      <c r="CK724" s="18">
        <f t="shared" si="347"/>
        <v>17690040</v>
      </c>
      <c r="CL724" s="18">
        <f t="shared" si="348"/>
        <v>5896680</v>
      </c>
      <c r="CM724" s="18">
        <f t="shared" si="349"/>
        <v>17690040</v>
      </c>
      <c r="CN724" s="18">
        <f t="shared" si="350"/>
        <v>159210360</v>
      </c>
      <c r="CP724" s="18">
        <f t="shared" si="351"/>
        <v>2547365760</v>
      </c>
      <c r="CQ724" s="18">
        <f t="shared" si="352"/>
        <v>2</v>
      </c>
      <c r="CR724" s="18">
        <f t="shared" si="353"/>
        <v>2547.37</v>
      </c>
      <c r="DH724" s="14">
        <v>719</v>
      </c>
      <c r="DI724" s="14">
        <f t="shared" si="354"/>
        <v>154385803</v>
      </c>
      <c r="DJ724" s="18">
        <f t="shared" si="355"/>
        <v>2</v>
      </c>
      <c r="DK724" s="18">
        <f t="shared" si="356"/>
        <v>154.38999999999999</v>
      </c>
    </row>
    <row r="725" spans="44:115" ht="16.5" x14ac:dyDescent="0.2">
      <c r="AR725" s="14">
        <v>720</v>
      </c>
      <c r="AS725" s="14">
        <f t="shared" si="335"/>
        <v>720</v>
      </c>
      <c r="AT725" s="18">
        <f t="shared" si="337"/>
        <v>4930000</v>
      </c>
      <c r="AU725" s="18">
        <f t="shared" si="336"/>
        <v>740</v>
      </c>
      <c r="AV725" s="18">
        <f t="shared" si="338"/>
        <v>5256000</v>
      </c>
      <c r="AW725" s="18">
        <f t="shared" si="339"/>
        <v>4930000</v>
      </c>
      <c r="AX725" s="18">
        <f t="shared" si="340"/>
        <v>21297600000</v>
      </c>
      <c r="CA725" s="14">
        <v>720</v>
      </c>
      <c r="CB725" s="14">
        <f>节奏规划!J714</f>
        <v>1.3888888888888889E-3</v>
      </c>
      <c r="CC725" s="23">
        <v>1</v>
      </c>
      <c r="CD725" s="18">
        <f>INDEX($AX$6:$AX$1005,MATCH(金币产出!CA725,$AR$6:$AR$1005,1))</f>
        <v>21297600000</v>
      </c>
      <c r="CE725" s="18">
        <f t="shared" si="341"/>
        <v>85190400000</v>
      </c>
      <c r="CF725" s="18">
        <f t="shared" si="342"/>
        <v>41412000</v>
      </c>
      <c r="CG725" s="18">
        <f t="shared" si="343"/>
        <v>23664000</v>
      </c>
      <c r="CH725" s="18">
        <f t="shared" si="344"/>
        <v>29580000</v>
      </c>
      <c r="CI725" s="18">
        <f t="shared" si="345"/>
        <v>11832000</v>
      </c>
      <c r="CJ725" s="18">
        <f t="shared" si="346"/>
        <v>11832000</v>
      </c>
      <c r="CK725" s="18">
        <f t="shared" si="347"/>
        <v>17748000</v>
      </c>
      <c r="CL725" s="18">
        <f t="shared" si="348"/>
        <v>5916000</v>
      </c>
      <c r="CM725" s="18">
        <f t="shared" si="349"/>
        <v>17748000</v>
      </c>
      <c r="CN725" s="18">
        <f t="shared" si="350"/>
        <v>159732000</v>
      </c>
      <c r="CP725" s="18">
        <f t="shared" si="351"/>
        <v>2555712000</v>
      </c>
      <c r="CQ725" s="18">
        <f t="shared" si="352"/>
        <v>2</v>
      </c>
      <c r="CR725" s="18">
        <f t="shared" si="353"/>
        <v>2555.71</v>
      </c>
      <c r="DH725" s="14">
        <v>720</v>
      </c>
      <c r="DI725" s="14">
        <f t="shared" si="354"/>
        <v>154891636</v>
      </c>
      <c r="DJ725" s="18">
        <f t="shared" si="355"/>
        <v>2</v>
      </c>
      <c r="DK725" s="18">
        <f t="shared" si="356"/>
        <v>154.88999999999999</v>
      </c>
    </row>
    <row r="726" spans="44:115" ht="16.5" x14ac:dyDescent="0.2">
      <c r="AR726" s="14">
        <v>721</v>
      </c>
      <c r="AS726" s="14">
        <f t="shared" si="335"/>
        <v>720</v>
      </c>
      <c r="AT726" s="18">
        <f t="shared" si="337"/>
        <v>4930000</v>
      </c>
      <c r="AU726" s="18">
        <f t="shared" si="336"/>
        <v>740</v>
      </c>
      <c r="AV726" s="18">
        <f t="shared" si="338"/>
        <v>5256000</v>
      </c>
      <c r="AW726" s="18">
        <f t="shared" si="339"/>
        <v>4946300</v>
      </c>
      <c r="AX726" s="18">
        <f t="shared" si="340"/>
        <v>21368016000</v>
      </c>
      <c r="CA726" s="14">
        <v>721</v>
      </c>
      <c r="CB726" s="14">
        <f>节奏规划!J715</f>
        <v>1.3888888888888889E-3</v>
      </c>
      <c r="CC726" s="23">
        <v>1</v>
      </c>
      <c r="CD726" s="18">
        <f>INDEX($AX$6:$AX$1005,MATCH(金币产出!CA726,$AR$6:$AR$1005,1))</f>
        <v>21368016000</v>
      </c>
      <c r="CE726" s="18">
        <f t="shared" si="341"/>
        <v>85472064000</v>
      </c>
      <c r="CF726" s="18">
        <f t="shared" si="342"/>
        <v>41548920</v>
      </c>
      <c r="CG726" s="18">
        <f t="shared" si="343"/>
        <v>23742240</v>
      </c>
      <c r="CH726" s="18">
        <f t="shared" si="344"/>
        <v>29677800</v>
      </c>
      <c r="CI726" s="18">
        <f t="shared" si="345"/>
        <v>11871120</v>
      </c>
      <c r="CJ726" s="18">
        <f t="shared" si="346"/>
        <v>11871120</v>
      </c>
      <c r="CK726" s="18">
        <f t="shared" si="347"/>
        <v>17806680</v>
      </c>
      <c r="CL726" s="18">
        <f t="shared" si="348"/>
        <v>5935560</v>
      </c>
      <c r="CM726" s="18">
        <f t="shared" si="349"/>
        <v>17806680</v>
      </c>
      <c r="CN726" s="18">
        <f t="shared" si="350"/>
        <v>160260120</v>
      </c>
      <c r="CP726" s="18">
        <f t="shared" si="351"/>
        <v>2564161920</v>
      </c>
      <c r="CQ726" s="18">
        <f t="shared" si="352"/>
        <v>2</v>
      </c>
      <c r="CR726" s="18">
        <f t="shared" si="353"/>
        <v>2564.16</v>
      </c>
      <c r="DH726" s="14">
        <v>721</v>
      </c>
      <c r="DI726" s="14">
        <f t="shared" si="354"/>
        <v>155403752</v>
      </c>
      <c r="DJ726" s="18">
        <f t="shared" si="355"/>
        <v>2</v>
      </c>
      <c r="DK726" s="18">
        <f t="shared" si="356"/>
        <v>155.4</v>
      </c>
    </row>
    <row r="727" spans="44:115" ht="16.5" x14ac:dyDescent="0.2">
      <c r="AR727" s="14">
        <v>722</v>
      </c>
      <c r="AS727" s="14">
        <f t="shared" si="335"/>
        <v>720</v>
      </c>
      <c r="AT727" s="18">
        <f t="shared" si="337"/>
        <v>4930000</v>
      </c>
      <c r="AU727" s="18">
        <f t="shared" si="336"/>
        <v>740</v>
      </c>
      <c r="AV727" s="18">
        <f t="shared" si="338"/>
        <v>5256000</v>
      </c>
      <c r="AW727" s="18">
        <f t="shared" si="339"/>
        <v>4962600</v>
      </c>
      <c r="AX727" s="18">
        <f t="shared" si="340"/>
        <v>21438432000</v>
      </c>
      <c r="CA727" s="14">
        <v>722</v>
      </c>
      <c r="CB727" s="14">
        <f>节奏规划!J716</f>
        <v>1.3888888888888889E-3</v>
      </c>
      <c r="CC727" s="23">
        <v>1</v>
      </c>
      <c r="CD727" s="18">
        <f>INDEX($AX$6:$AX$1005,MATCH(金币产出!CA727,$AR$6:$AR$1005,1))</f>
        <v>21438432000</v>
      </c>
      <c r="CE727" s="18">
        <f t="shared" si="341"/>
        <v>85753728000</v>
      </c>
      <c r="CF727" s="18">
        <f t="shared" si="342"/>
        <v>41685840</v>
      </c>
      <c r="CG727" s="18">
        <f t="shared" si="343"/>
        <v>23820480</v>
      </c>
      <c r="CH727" s="18">
        <f t="shared" si="344"/>
        <v>29775600</v>
      </c>
      <c r="CI727" s="18">
        <f t="shared" si="345"/>
        <v>11910240</v>
      </c>
      <c r="CJ727" s="18">
        <f t="shared" si="346"/>
        <v>11910240</v>
      </c>
      <c r="CK727" s="18">
        <f t="shared" si="347"/>
        <v>17865360</v>
      </c>
      <c r="CL727" s="18">
        <f t="shared" si="348"/>
        <v>5955120</v>
      </c>
      <c r="CM727" s="18">
        <f t="shared" si="349"/>
        <v>17865360</v>
      </c>
      <c r="CN727" s="18">
        <f t="shared" si="350"/>
        <v>160788240</v>
      </c>
      <c r="CP727" s="18">
        <f t="shared" si="351"/>
        <v>2572611840</v>
      </c>
      <c r="CQ727" s="18">
        <f t="shared" si="352"/>
        <v>2</v>
      </c>
      <c r="CR727" s="18">
        <f t="shared" si="353"/>
        <v>2572.61</v>
      </c>
      <c r="DH727" s="14">
        <v>722</v>
      </c>
      <c r="DI727" s="14">
        <f t="shared" si="354"/>
        <v>155915869</v>
      </c>
      <c r="DJ727" s="18">
        <f t="shared" si="355"/>
        <v>2</v>
      </c>
      <c r="DK727" s="18">
        <f t="shared" si="356"/>
        <v>155.91999999999999</v>
      </c>
    </row>
    <row r="728" spans="44:115" ht="16.5" x14ac:dyDescent="0.2">
      <c r="AR728" s="14">
        <v>723</v>
      </c>
      <c r="AS728" s="14">
        <f t="shared" si="335"/>
        <v>720</v>
      </c>
      <c r="AT728" s="18">
        <f t="shared" si="337"/>
        <v>4930000</v>
      </c>
      <c r="AU728" s="18">
        <f t="shared" si="336"/>
        <v>740</v>
      </c>
      <c r="AV728" s="18">
        <f t="shared" si="338"/>
        <v>5256000</v>
      </c>
      <c r="AW728" s="18">
        <f t="shared" si="339"/>
        <v>4978900</v>
      </c>
      <c r="AX728" s="18">
        <f t="shared" si="340"/>
        <v>21508848000</v>
      </c>
      <c r="CA728" s="14">
        <v>723</v>
      </c>
      <c r="CB728" s="14">
        <f>节奏规划!J717</f>
        <v>1.3888888888888889E-3</v>
      </c>
      <c r="CC728" s="23">
        <v>1</v>
      </c>
      <c r="CD728" s="18">
        <f>INDEX($AX$6:$AX$1005,MATCH(金币产出!CA728,$AR$6:$AR$1005,1))</f>
        <v>21508848000</v>
      </c>
      <c r="CE728" s="18">
        <f t="shared" si="341"/>
        <v>86035392000</v>
      </c>
      <c r="CF728" s="18">
        <f t="shared" si="342"/>
        <v>41822760</v>
      </c>
      <c r="CG728" s="18">
        <f t="shared" si="343"/>
        <v>23898720</v>
      </c>
      <c r="CH728" s="18">
        <f t="shared" si="344"/>
        <v>29873400</v>
      </c>
      <c r="CI728" s="18">
        <f t="shared" si="345"/>
        <v>11949360</v>
      </c>
      <c r="CJ728" s="18">
        <f t="shared" si="346"/>
        <v>11949360</v>
      </c>
      <c r="CK728" s="18">
        <f t="shared" si="347"/>
        <v>17924040</v>
      </c>
      <c r="CL728" s="18">
        <f t="shared" si="348"/>
        <v>5974680</v>
      </c>
      <c r="CM728" s="18">
        <f t="shared" si="349"/>
        <v>17924040</v>
      </c>
      <c r="CN728" s="18">
        <f t="shared" si="350"/>
        <v>161316360</v>
      </c>
      <c r="CP728" s="18">
        <f t="shared" si="351"/>
        <v>2581061760</v>
      </c>
      <c r="CQ728" s="18">
        <f t="shared" si="352"/>
        <v>2</v>
      </c>
      <c r="CR728" s="18">
        <f t="shared" si="353"/>
        <v>2581.06</v>
      </c>
      <c r="DH728" s="14">
        <v>723</v>
      </c>
      <c r="DI728" s="14">
        <f t="shared" si="354"/>
        <v>156427985</v>
      </c>
      <c r="DJ728" s="18">
        <f t="shared" si="355"/>
        <v>2</v>
      </c>
      <c r="DK728" s="18">
        <f t="shared" si="356"/>
        <v>156.43</v>
      </c>
    </row>
    <row r="729" spans="44:115" ht="16.5" x14ac:dyDescent="0.2">
      <c r="AR729" s="14">
        <v>724</v>
      </c>
      <c r="AS729" s="14">
        <f t="shared" si="335"/>
        <v>720</v>
      </c>
      <c r="AT729" s="18">
        <f t="shared" si="337"/>
        <v>4930000</v>
      </c>
      <c r="AU729" s="18">
        <f t="shared" si="336"/>
        <v>740</v>
      </c>
      <c r="AV729" s="18">
        <f t="shared" si="338"/>
        <v>5256000</v>
      </c>
      <c r="AW729" s="18">
        <f t="shared" si="339"/>
        <v>4995200</v>
      </c>
      <c r="AX729" s="18">
        <f t="shared" si="340"/>
        <v>21579264000</v>
      </c>
      <c r="CA729" s="14">
        <v>724</v>
      </c>
      <c r="CB729" s="14">
        <f>节奏规划!J718</f>
        <v>1.3888888888888889E-3</v>
      </c>
      <c r="CC729" s="23">
        <v>1</v>
      </c>
      <c r="CD729" s="18">
        <f>INDEX($AX$6:$AX$1005,MATCH(金币产出!CA729,$AR$6:$AR$1005,1))</f>
        <v>21579264000</v>
      </c>
      <c r="CE729" s="18">
        <f t="shared" si="341"/>
        <v>86317056000</v>
      </c>
      <c r="CF729" s="18">
        <f t="shared" si="342"/>
        <v>41959680</v>
      </c>
      <c r="CG729" s="18">
        <f t="shared" si="343"/>
        <v>23976960</v>
      </c>
      <c r="CH729" s="18">
        <f t="shared" si="344"/>
        <v>29971200</v>
      </c>
      <c r="CI729" s="18">
        <f t="shared" si="345"/>
        <v>11988480</v>
      </c>
      <c r="CJ729" s="18">
        <f t="shared" si="346"/>
        <v>11988480</v>
      </c>
      <c r="CK729" s="18">
        <f t="shared" si="347"/>
        <v>17982720</v>
      </c>
      <c r="CL729" s="18">
        <f t="shared" si="348"/>
        <v>5994240</v>
      </c>
      <c r="CM729" s="18">
        <f t="shared" si="349"/>
        <v>17982720</v>
      </c>
      <c r="CN729" s="18">
        <f t="shared" si="350"/>
        <v>161844480</v>
      </c>
      <c r="CP729" s="18">
        <f t="shared" si="351"/>
        <v>2589511680</v>
      </c>
      <c r="CQ729" s="18">
        <f t="shared" si="352"/>
        <v>2</v>
      </c>
      <c r="CR729" s="18">
        <f t="shared" si="353"/>
        <v>2589.5100000000002</v>
      </c>
      <c r="DH729" s="14">
        <v>724</v>
      </c>
      <c r="DI729" s="14">
        <f t="shared" si="354"/>
        <v>156940101</v>
      </c>
      <c r="DJ729" s="18">
        <f t="shared" si="355"/>
        <v>2</v>
      </c>
      <c r="DK729" s="18">
        <f t="shared" si="356"/>
        <v>156.94</v>
      </c>
    </row>
    <row r="730" spans="44:115" ht="16.5" x14ac:dyDescent="0.2">
      <c r="AR730" s="14">
        <v>725</v>
      </c>
      <c r="AS730" s="14">
        <f t="shared" si="335"/>
        <v>720</v>
      </c>
      <c r="AT730" s="18">
        <f t="shared" si="337"/>
        <v>4930000</v>
      </c>
      <c r="AU730" s="18">
        <f t="shared" si="336"/>
        <v>740</v>
      </c>
      <c r="AV730" s="18">
        <f t="shared" si="338"/>
        <v>5256000</v>
      </c>
      <c r="AW730" s="18">
        <f t="shared" si="339"/>
        <v>5011500</v>
      </c>
      <c r="AX730" s="18">
        <f t="shared" si="340"/>
        <v>21649680000</v>
      </c>
      <c r="CA730" s="14">
        <v>725</v>
      </c>
      <c r="CB730" s="14">
        <f>节奏规划!J719</f>
        <v>1.3888888888888889E-3</v>
      </c>
      <c r="CC730" s="23">
        <v>1</v>
      </c>
      <c r="CD730" s="18">
        <f>INDEX($AX$6:$AX$1005,MATCH(金币产出!CA730,$AR$6:$AR$1005,1))</f>
        <v>21649680000</v>
      </c>
      <c r="CE730" s="18">
        <f t="shared" si="341"/>
        <v>86598720000</v>
      </c>
      <c r="CF730" s="18">
        <f t="shared" si="342"/>
        <v>42096600</v>
      </c>
      <c r="CG730" s="18">
        <f t="shared" si="343"/>
        <v>24055200</v>
      </c>
      <c r="CH730" s="18">
        <f t="shared" si="344"/>
        <v>30069000</v>
      </c>
      <c r="CI730" s="18">
        <f t="shared" si="345"/>
        <v>12027600</v>
      </c>
      <c r="CJ730" s="18">
        <f t="shared" si="346"/>
        <v>12027600</v>
      </c>
      <c r="CK730" s="18">
        <f t="shared" si="347"/>
        <v>18041400</v>
      </c>
      <c r="CL730" s="18">
        <f t="shared" si="348"/>
        <v>6013800</v>
      </c>
      <c r="CM730" s="18">
        <f t="shared" si="349"/>
        <v>18041400</v>
      </c>
      <c r="CN730" s="18">
        <f t="shared" si="350"/>
        <v>162372600</v>
      </c>
      <c r="CP730" s="18">
        <f t="shared" si="351"/>
        <v>2597961600</v>
      </c>
      <c r="CQ730" s="18">
        <f t="shared" si="352"/>
        <v>2</v>
      </c>
      <c r="CR730" s="18">
        <f t="shared" si="353"/>
        <v>2597.96</v>
      </c>
      <c r="DH730" s="14">
        <v>725</v>
      </c>
      <c r="DI730" s="14">
        <f t="shared" si="354"/>
        <v>157452218</v>
      </c>
      <c r="DJ730" s="18">
        <f t="shared" si="355"/>
        <v>2</v>
      </c>
      <c r="DK730" s="18">
        <f t="shared" si="356"/>
        <v>157.44999999999999</v>
      </c>
    </row>
    <row r="731" spans="44:115" ht="16.5" x14ac:dyDescent="0.2">
      <c r="AR731" s="14">
        <v>726</v>
      </c>
      <c r="AS731" s="14">
        <f t="shared" si="335"/>
        <v>720</v>
      </c>
      <c r="AT731" s="18">
        <f t="shared" si="337"/>
        <v>4930000</v>
      </c>
      <c r="AU731" s="18">
        <f t="shared" si="336"/>
        <v>740</v>
      </c>
      <c r="AV731" s="18">
        <f t="shared" si="338"/>
        <v>5256000</v>
      </c>
      <c r="AW731" s="18">
        <f t="shared" si="339"/>
        <v>5027800</v>
      </c>
      <c r="AX731" s="18">
        <f t="shared" si="340"/>
        <v>21720096000</v>
      </c>
      <c r="CA731" s="14">
        <v>726</v>
      </c>
      <c r="CB731" s="14">
        <f>节奏规划!J720</f>
        <v>1.3888888888888889E-3</v>
      </c>
      <c r="CC731" s="23">
        <v>1</v>
      </c>
      <c r="CD731" s="18">
        <f>INDEX($AX$6:$AX$1005,MATCH(金币产出!CA731,$AR$6:$AR$1005,1))</f>
        <v>21720096000</v>
      </c>
      <c r="CE731" s="18">
        <f t="shared" si="341"/>
        <v>86880384000</v>
      </c>
      <c r="CF731" s="18">
        <f t="shared" si="342"/>
        <v>42233520</v>
      </c>
      <c r="CG731" s="18">
        <f t="shared" si="343"/>
        <v>24133440</v>
      </c>
      <c r="CH731" s="18">
        <f t="shared" si="344"/>
        <v>30166800</v>
      </c>
      <c r="CI731" s="18">
        <f t="shared" si="345"/>
        <v>12066720</v>
      </c>
      <c r="CJ731" s="18">
        <f t="shared" si="346"/>
        <v>12066720</v>
      </c>
      <c r="CK731" s="18">
        <f t="shared" si="347"/>
        <v>18100080</v>
      </c>
      <c r="CL731" s="18">
        <f t="shared" si="348"/>
        <v>6033360</v>
      </c>
      <c r="CM731" s="18">
        <f t="shared" si="349"/>
        <v>18100080</v>
      </c>
      <c r="CN731" s="18">
        <f t="shared" si="350"/>
        <v>162900720</v>
      </c>
      <c r="CP731" s="18">
        <f t="shared" si="351"/>
        <v>2606411520</v>
      </c>
      <c r="CQ731" s="18">
        <f t="shared" si="352"/>
        <v>2</v>
      </c>
      <c r="CR731" s="18">
        <f t="shared" si="353"/>
        <v>2606.41</v>
      </c>
      <c r="DH731" s="14">
        <v>726</v>
      </c>
      <c r="DI731" s="14">
        <f t="shared" si="354"/>
        <v>157964334</v>
      </c>
      <c r="DJ731" s="18">
        <f t="shared" si="355"/>
        <v>2</v>
      </c>
      <c r="DK731" s="18">
        <f t="shared" si="356"/>
        <v>157.96</v>
      </c>
    </row>
    <row r="732" spans="44:115" ht="16.5" x14ac:dyDescent="0.2">
      <c r="AR732" s="14">
        <v>727</v>
      </c>
      <c r="AS732" s="14">
        <f t="shared" si="335"/>
        <v>720</v>
      </c>
      <c r="AT732" s="18">
        <f t="shared" si="337"/>
        <v>4930000</v>
      </c>
      <c r="AU732" s="18">
        <f t="shared" si="336"/>
        <v>740</v>
      </c>
      <c r="AV732" s="18">
        <f t="shared" si="338"/>
        <v>5256000</v>
      </c>
      <c r="AW732" s="18">
        <f t="shared" si="339"/>
        <v>5044100</v>
      </c>
      <c r="AX732" s="18">
        <f t="shared" si="340"/>
        <v>21790512000</v>
      </c>
      <c r="CA732" s="14">
        <v>727</v>
      </c>
      <c r="CB732" s="14">
        <f>节奏规划!J721</f>
        <v>1.3888888888888889E-3</v>
      </c>
      <c r="CC732" s="23">
        <v>1</v>
      </c>
      <c r="CD732" s="18">
        <f>INDEX($AX$6:$AX$1005,MATCH(金币产出!CA732,$AR$6:$AR$1005,1))</f>
        <v>21790512000</v>
      </c>
      <c r="CE732" s="18">
        <f t="shared" si="341"/>
        <v>87162048000</v>
      </c>
      <c r="CF732" s="18">
        <f t="shared" si="342"/>
        <v>42370440</v>
      </c>
      <c r="CG732" s="18">
        <f t="shared" si="343"/>
        <v>24211680</v>
      </c>
      <c r="CH732" s="18">
        <f t="shared" si="344"/>
        <v>30264600</v>
      </c>
      <c r="CI732" s="18">
        <f t="shared" si="345"/>
        <v>12105840</v>
      </c>
      <c r="CJ732" s="18">
        <f t="shared" si="346"/>
        <v>12105840</v>
      </c>
      <c r="CK732" s="18">
        <f t="shared" si="347"/>
        <v>18158760</v>
      </c>
      <c r="CL732" s="18">
        <f t="shared" si="348"/>
        <v>6052920</v>
      </c>
      <c r="CM732" s="18">
        <f t="shared" si="349"/>
        <v>18158760</v>
      </c>
      <c r="CN732" s="18">
        <f t="shared" si="350"/>
        <v>163428840</v>
      </c>
      <c r="CP732" s="18">
        <f t="shared" si="351"/>
        <v>2614861440</v>
      </c>
      <c r="CQ732" s="18">
        <f t="shared" si="352"/>
        <v>2</v>
      </c>
      <c r="CR732" s="18">
        <f t="shared" si="353"/>
        <v>2614.86</v>
      </c>
      <c r="DH732" s="14">
        <v>727</v>
      </c>
      <c r="DI732" s="14">
        <f t="shared" si="354"/>
        <v>158476450</v>
      </c>
      <c r="DJ732" s="18">
        <f t="shared" si="355"/>
        <v>2</v>
      </c>
      <c r="DK732" s="18">
        <f t="shared" si="356"/>
        <v>158.47999999999999</v>
      </c>
    </row>
    <row r="733" spans="44:115" ht="16.5" x14ac:dyDescent="0.2">
      <c r="AR733" s="14">
        <v>728</v>
      </c>
      <c r="AS733" s="14">
        <f t="shared" si="335"/>
        <v>720</v>
      </c>
      <c r="AT733" s="18">
        <f t="shared" si="337"/>
        <v>4930000</v>
      </c>
      <c r="AU733" s="18">
        <f t="shared" si="336"/>
        <v>740</v>
      </c>
      <c r="AV733" s="18">
        <f t="shared" si="338"/>
        <v>5256000</v>
      </c>
      <c r="AW733" s="18">
        <f t="shared" si="339"/>
        <v>5060400</v>
      </c>
      <c r="AX733" s="18">
        <f t="shared" si="340"/>
        <v>21860928000</v>
      </c>
      <c r="CA733" s="14">
        <v>728</v>
      </c>
      <c r="CB733" s="14">
        <f>节奏规划!J722</f>
        <v>1.3888888888888889E-3</v>
      </c>
      <c r="CC733" s="23">
        <v>1</v>
      </c>
      <c r="CD733" s="18">
        <f>INDEX($AX$6:$AX$1005,MATCH(金币产出!CA733,$AR$6:$AR$1005,1))</f>
        <v>21860928000</v>
      </c>
      <c r="CE733" s="18">
        <f t="shared" si="341"/>
        <v>87443712000</v>
      </c>
      <c r="CF733" s="18">
        <f t="shared" si="342"/>
        <v>42507360</v>
      </c>
      <c r="CG733" s="18">
        <f t="shared" si="343"/>
        <v>24289920</v>
      </c>
      <c r="CH733" s="18">
        <f t="shared" si="344"/>
        <v>30362400</v>
      </c>
      <c r="CI733" s="18">
        <f t="shared" si="345"/>
        <v>12144960</v>
      </c>
      <c r="CJ733" s="18">
        <f t="shared" si="346"/>
        <v>12144960</v>
      </c>
      <c r="CK733" s="18">
        <f t="shared" si="347"/>
        <v>18217440</v>
      </c>
      <c r="CL733" s="18">
        <f t="shared" si="348"/>
        <v>6072480</v>
      </c>
      <c r="CM733" s="18">
        <f t="shared" si="349"/>
        <v>18217440</v>
      </c>
      <c r="CN733" s="18">
        <f t="shared" si="350"/>
        <v>163956960</v>
      </c>
      <c r="CP733" s="18">
        <f t="shared" si="351"/>
        <v>2623311360</v>
      </c>
      <c r="CQ733" s="18">
        <f t="shared" si="352"/>
        <v>2</v>
      </c>
      <c r="CR733" s="18">
        <f t="shared" si="353"/>
        <v>2623.31</v>
      </c>
      <c r="DH733" s="14">
        <v>728</v>
      </c>
      <c r="DI733" s="14">
        <f t="shared" si="354"/>
        <v>158988567</v>
      </c>
      <c r="DJ733" s="18">
        <f t="shared" si="355"/>
        <v>2</v>
      </c>
      <c r="DK733" s="18">
        <f t="shared" si="356"/>
        <v>158.99</v>
      </c>
    </row>
    <row r="734" spans="44:115" ht="16.5" x14ac:dyDescent="0.2">
      <c r="AR734" s="14">
        <v>729</v>
      </c>
      <c r="AS734" s="14">
        <f t="shared" si="335"/>
        <v>720</v>
      </c>
      <c r="AT734" s="18">
        <f t="shared" si="337"/>
        <v>4930000</v>
      </c>
      <c r="AU734" s="18">
        <f t="shared" si="336"/>
        <v>740</v>
      </c>
      <c r="AV734" s="18">
        <f t="shared" si="338"/>
        <v>5256000</v>
      </c>
      <c r="AW734" s="18">
        <f t="shared" si="339"/>
        <v>5076700</v>
      </c>
      <c r="AX734" s="18">
        <f t="shared" si="340"/>
        <v>21931344000</v>
      </c>
      <c r="CA734" s="14">
        <v>729</v>
      </c>
      <c r="CB734" s="14">
        <f>节奏规划!J723</f>
        <v>1.3888888888888889E-3</v>
      </c>
      <c r="CC734" s="23">
        <v>1</v>
      </c>
      <c r="CD734" s="18">
        <f>INDEX($AX$6:$AX$1005,MATCH(金币产出!CA734,$AR$6:$AR$1005,1))</f>
        <v>21931344000</v>
      </c>
      <c r="CE734" s="18">
        <f t="shared" si="341"/>
        <v>87725376000</v>
      </c>
      <c r="CF734" s="18">
        <f t="shared" si="342"/>
        <v>42644280</v>
      </c>
      <c r="CG734" s="18">
        <f t="shared" si="343"/>
        <v>24368160</v>
      </c>
      <c r="CH734" s="18">
        <f t="shared" si="344"/>
        <v>30460200</v>
      </c>
      <c r="CI734" s="18">
        <f t="shared" si="345"/>
        <v>12184080</v>
      </c>
      <c r="CJ734" s="18">
        <f t="shared" si="346"/>
        <v>12184080</v>
      </c>
      <c r="CK734" s="18">
        <f t="shared" si="347"/>
        <v>18276120</v>
      </c>
      <c r="CL734" s="18">
        <f t="shared" si="348"/>
        <v>6092040</v>
      </c>
      <c r="CM734" s="18">
        <f t="shared" si="349"/>
        <v>18276120</v>
      </c>
      <c r="CN734" s="18">
        <f t="shared" si="350"/>
        <v>164485080</v>
      </c>
      <c r="CP734" s="18">
        <f t="shared" si="351"/>
        <v>2631761280</v>
      </c>
      <c r="CQ734" s="18">
        <f t="shared" si="352"/>
        <v>2</v>
      </c>
      <c r="CR734" s="18">
        <f t="shared" si="353"/>
        <v>2631.76</v>
      </c>
      <c r="DH734" s="14">
        <v>729</v>
      </c>
      <c r="DI734" s="14">
        <f t="shared" si="354"/>
        <v>159500683</v>
      </c>
      <c r="DJ734" s="18">
        <f t="shared" si="355"/>
        <v>2</v>
      </c>
      <c r="DK734" s="18">
        <f t="shared" si="356"/>
        <v>159.5</v>
      </c>
    </row>
    <row r="735" spans="44:115" ht="16.5" x14ac:dyDescent="0.2">
      <c r="AR735" s="14">
        <v>730</v>
      </c>
      <c r="AS735" s="14">
        <f t="shared" si="335"/>
        <v>720</v>
      </c>
      <c r="AT735" s="18">
        <f t="shared" si="337"/>
        <v>4930000</v>
      </c>
      <c r="AU735" s="18">
        <f t="shared" si="336"/>
        <v>740</v>
      </c>
      <c r="AV735" s="18">
        <f t="shared" si="338"/>
        <v>5256000</v>
      </c>
      <c r="AW735" s="18">
        <f t="shared" si="339"/>
        <v>5093000</v>
      </c>
      <c r="AX735" s="18">
        <f t="shared" si="340"/>
        <v>22001760000</v>
      </c>
      <c r="CA735" s="14">
        <v>730</v>
      </c>
      <c r="CB735" s="14">
        <f>节奏规划!J724</f>
        <v>1.3513513513513514E-3</v>
      </c>
      <c r="CC735" s="23">
        <v>1</v>
      </c>
      <c r="CD735" s="18">
        <f>INDEX($AX$6:$AX$1005,MATCH(金币产出!CA735,$AR$6:$AR$1005,1))</f>
        <v>22001760000</v>
      </c>
      <c r="CE735" s="18">
        <f t="shared" si="341"/>
        <v>88007040000</v>
      </c>
      <c r="CF735" s="18">
        <f t="shared" si="342"/>
        <v>41624951</v>
      </c>
      <c r="CG735" s="18">
        <f t="shared" si="343"/>
        <v>23785686</v>
      </c>
      <c r="CH735" s="18">
        <f t="shared" si="344"/>
        <v>29732108</v>
      </c>
      <c r="CI735" s="18">
        <f t="shared" si="345"/>
        <v>11892843</v>
      </c>
      <c r="CJ735" s="18">
        <f t="shared" si="346"/>
        <v>11892843</v>
      </c>
      <c r="CK735" s="18">
        <f t="shared" si="347"/>
        <v>17839265</v>
      </c>
      <c r="CL735" s="18">
        <f t="shared" si="348"/>
        <v>5946422</v>
      </c>
      <c r="CM735" s="18">
        <f t="shared" si="349"/>
        <v>17839265</v>
      </c>
      <c r="CN735" s="18">
        <f t="shared" si="350"/>
        <v>160553383</v>
      </c>
      <c r="CP735" s="18">
        <f t="shared" si="351"/>
        <v>2640211220</v>
      </c>
      <c r="CQ735" s="18">
        <f t="shared" si="352"/>
        <v>2</v>
      </c>
      <c r="CR735" s="18">
        <f t="shared" si="353"/>
        <v>2640.21</v>
      </c>
      <c r="DH735" s="14">
        <v>730</v>
      </c>
      <c r="DI735" s="14">
        <f t="shared" si="354"/>
        <v>160012796</v>
      </c>
      <c r="DJ735" s="18">
        <f t="shared" si="355"/>
        <v>2</v>
      </c>
      <c r="DK735" s="18">
        <f t="shared" si="356"/>
        <v>160.01</v>
      </c>
    </row>
    <row r="736" spans="44:115" ht="16.5" x14ac:dyDescent="0.2">
      <c r="AR736" s="14">
        <v>731</v>
      </c>
      <c r="AS736" s="14">
        <f t="shared" si="335"/>
        <v>720</v>
      </c>
      <c r="AT736" s="18">
        <f t="shared" si="337"/>
        <v>4930000</v>
      </c>
      <c r="AU736" s="18">
        <f t="shared" si="336"/>
        <v>740</v>
      </c>
      <c r="AV736" s="18">
        <f t="shared" si="338"/>
        <v>5256000</v>
      </c>
      <c r="AW736" s="18">
        <f t="shared" si="339"/>
        <v>5109300</v>
      </c>
      <c r="AX736" s="18">
        <f t="shared" si="340"/>
        <v>22072176000</v>
      </c>
      <c r="CA736" s="14">
        <v>731</v>
      </c>
      <c r="CB736" s="14">
        <f>节奏规划!J725</f>
        <v>1.3513513513513514E-3</v>
      </c>
      <c r="CC736" s="23">
        <v>1</v>
      </c>
      <c r="CD736" s="18">
        <f>INDEX($AX$6:$AX$1005,MATCH(金币产出!CA736,$AR$6:$AR$1005,1))</f>
        <v>22072176000</v>
      </c>
      <c r="CE736" s="18">
        <f t="shared" si="341"/>
        <v>88288704000</v>
      </c>
      <c r="CF736" s="18">
        <f t="shared" si="342"/>
        <v>41758171</v>
      </c>
      <c r="CG736" s="18">
        <f t="shared" si="343"/>
        <v>23861812</v>
      </c>
      <c r="CH736" s="18">
        <f t="shared" si="344"/>
        <v>29827265</v>
      </c>
      <c r="CI736" s="18">
        <f t="shared" si="345"/>
        <v>11930906</v>
      </c>
      <c r="CJ736" s="18">
        <f t="shared" si="346"/>
        <v>11930906</v>
      </c>
      <c r="CK736" s="18">
        <f t="shared" si="347"/>
        <v>17896359</v>
      </c>
      <c r="CL736" s="18">
        <f t="shared" si="348"/>
        <v>5965453</v>
      </c>
      <c r="CM736" s="18">
        <f t="shared" si="349"/>
        <v>17896359</v>
      </c>
      <c r="CN736" s="18">
        <f t="shared" si="350"/>
        <v>161067231</v>
      </c>
      <c r="CP736" s="18">
        <f t="shared" si="351"/>
        <v>2648661132</v>
      </c>
      <c r="CQ736" s="18">
        <f t="shared" si="352"/>
        <v>2</v>
      </c>
      <c r="CR736" s="18">
        <f t="shared" si="353"/>
        <v>2648.66</v>
      </c>
      <c r="DH736" s="14">
        <v>731</v>
      </c>
      <c r="DI736" s="14">
        <f t="shared" si="354"/>
        <v>160524917</v>
      </c>
      <c r="DJ736" s="18">
        <f t="shared" si="355"/>
        <v>2</v>
      </c>
      <c r="DK736" s="18">
        <f t="shared" si="356"/>
        <v>160.52000000000001</v>
      </c>
    </row>
    <row r="737" spans="44:115" ht="16.5" x14ac:dyDescent="0.2">
      <c r="AR737" s="14">
        <v>732</v>
      </c>
      <c r="AS737" s="14">
        <f t="shared" si="335"/>
        <v>720</v>
      </c>
      <c r="AT737" s="18">
        <f t="shared" si="337"/>
        <v>4930000</v>
      </c>
      <c r="AU737" s="18">
        <f t="shared" si="336"/>
        <v>740</v>
      </c>
      <c r="AV737" s="18">
        <f t="shared" si="338"/>
        <v>5256000</v>
      </c>
      <c r="AW737" s="18">
        <f t="shared" si="339"/>
        <v>5125600</v>
      </c>
      <c r="AX737" s="18">
        <f t="shared" si="340"/>
        <v>22142592000</v>
      </c>
      <c r="CA737" s="14">
        <v>732</v>
      </c>
      <c r="CB737" s="14">
        <f>节奏规划!J726</f>
        <v>1.3513513513513514E-3</v>
      </c>
      <c r="CC737" s="23">
        <v>1</v>
      </c>
      <c r="CD737" s="18">
        <f>INDEX($AX$6:$AX$1005,MATCH(金币产出!CA737,$AR$6:$AR$1005,1))</f>
        <v>22142592000</v>
      </c>
      <c r="CE737" s="18">
        <f t="shared" si="341"/>
        <v>88570368000</v>
      </c>
      <c r="CF737" s="18">
        <f t="shared" si="342"/>
        <v>41891390</v>
      </c>
      <c r="CG737" s="18">
        <f t="shared" si="343"/>
        <v>23937937</v>
      </c>
      <c r="CH737" s="18">
        <f t="shared" si="344"/>
        <v>29922422</v>
      </c>
      <c r="CI737" s="18">
        <f t="shared" si="345"/>
        <v>11968969</v>
      </c>
      <c r="CJ737" s="18">
        <f t="shared" si="346"/>
        <v>11968969</v>
      </c>
      <c r="CK737" s="18">
        <f t="shared" si="347"/>
        <v>17953453</v>
      </c>
      <c r="CL737" s="18">
        <f t="shared" si="348"/>
        <v>5984484</v>
      </c>
      <c r="CM737" s="18">
        <f t="shared" si="349"/>
        <v>17953453</v>
      </c>
      <c r="CN737" s="18">
        <f t="shared" si="350"/>
        <v>161581077</v>
      </c>
      <c r="CP737" s="18">
        <f t="shared" si="351"/>
        <v>2657111044</v>
      </c>
      <c r="CQ737" s="18">
        <f t="shared" si="352"/>
        <v>2</v>
      </c>
      <c r="CR737" s="18">
        <f t="shared" si="353"/>
        <v>2657.11</v>
      </c>
      <c r="DH737" s="14">
        <v>732</v>
      </c>
      <c r="DI737" s="14">
        <f t="shared" si="354"/>
        <v>161037030</v>
      </c>
      <c r="DJ737" s="18">
        <f t="shared" si="355"/>
        <v>2</v>
      </c>
      <c r="DK737" s="18">
        <f t="shared" si="356"/>
        <v>161.04</v>
      </c>
    </row>
    <row r="738" spans="44:115" ht="16.5" x14ac:dyDescent="0.2">
      <c r="AR738" s="14">
        <v>733</v>
      </c>
      <c r="AS738" s="14">
        <f t="shared" si="335"/>
        <v>720</v>
      </c>
      <c r="AT738" s="18">
        <f t="shared" si="337"/>
        <v>4930000</v>
      </c>
      <c r="AU738" s="18">
        <f t="shared" si="336"/>
        <v>740</v>
      </c>
      <c r="AV738" s="18">
        <f t="shared" si="338"/>
        <v>5256000</v>
      </c>
      <c r="AW738" s="18">
        <f t="shared" si="339"/>
        <v>5141900</v>
      </c>
      <c r="AX738" s="18">
        <f t="shared" si="340"/>
        <v>22213008000</v>
      </c>
      <c r="CA738" s="14">
        <v>733</v>
      </c>
      <c r="CB738" s="14">
        <f>节奏规划!J727</f>
        <v>1.3513513513513514E-3</v>
      </c>
      <c r="CC738" s="23">
        <v>1</v>
      </c>
      <c r="CD738" s="18">
        <f>INDEX($AX$6:$AX$1005,MATCH(金币产出!CA738,$AR$6:$AR$1005,1))</f>
        <v>22213008000</v>
      </c>
      <c r="CE738" s="18">
        <f t="shared" si="341"/>
        <v>88852032000</v>
      </c>
      <c r="CF738" s="18">
        <f t="shared" si="342"/>
        <v>42024610</v>
      </c>
      <c r="CG738" s="18">
        <f t="shared" si="343"/>
        <v>24014063</v>
      </c>
      <c r="CH738" s="18">
        <f t="shared" si="344"/>
        <v>30017578</v>
      </c>
      <c r="CI738" s="18">
        <f t="shared" si="345"/>
        <v>12007031</v>
      </c>
      <c r="CJ738" s="18">
        <f t="shared" si="346"/>
        <v>12007031</v>
      </c>
      <c r="CK738" s="18">
        <f t="shared" si="347"/>
        <v>18010547</v>
      </c>
      <c r="CL738" s="18">
        <f t="shared" si="348"/>
        <v>6003516</v>
      </c>
      <c r="CM738" s="18">
        <f t="shared" si="349"/>
        <v>18010547</v>
      </c>
      <c r="CN738" s="18">
        <f t="shared" si="350"/>
        <v>162094923</v>
      </c>
      <c r="CP738" s="18">
        <f t="shared" si="351"/>
        <v>2665560956</v>
      </c>
      <c r="CQ738" s="18">
        <f t="shared" si="352"/>
        <v>2</v>
      </c>
      <c r="CR738" s="18">
        <f t="shared" si="353"/>
        <v>2665.56</v>
      </c>
      <c r="DH738" s="14">
        <v>733</v>
      </c>
      <c r="DI738" s="14">
        <f t="shared" si="354"/>
        <v>161549151</v>
      </c>
      <c r="DJ738" s="18">
        <f t="shared" si="355"/>
        <v>2</v>
      </c>
      <c r="DK738" s="18">
        <f t="shared" si="356"/>
        <v>161.55000000000001</v>
      </c>
    </row>
    <row r="739" spans="44:115" ht="16.5" x14ac:dyDescent="0.2">
      <c r="AR739" s="14">
        <v>734</v>
      </c>
      <c r="AS739" s="14">
        <f t="shared" si="335"/>
        <v>720</v>
      </c>
      <c r="AT739" s="18">
        <f t="shared" si="337"/>
        <v>4930000</v>
      </c>
      <c r="AU739" s="18">
        <f t="shared" si="336"/>
        <v>740</v>
      </c>
      <c r="AV739" s="18">
        <f t="shared" si="338"/>
        <v>5256000</v>
      </c>
      <c r="AW739" s="18">
        <f t="shared" si="339"/>
        <v>5158200</v>
      </c>
      <c r="AX739" s="18">
        <f t="shared" si="340"/>
        <v>22283424000</v>
      </c>
      <c r="CA739" s="14">
        <v>734</v>
      </c>
      <c r="CB739" s="14">
        <f>节奏规划!J728</f>
        <v>1.3513513513513514E-3</v>
      </c>
      <c r="CC739" s="23">
        <v>1</v>
      </c>
      <c r="CD739" s="18">
        <f>INDEX($AX$6:$AX$1005,MATCH(金币产出!CA739,$AR$6:$AR$1005,1))</f>
        <v>22283424000</v>
      </c>
      <c r="CE739" s="18">
        <f t="shared" si="341"/>
        <v>89133696000</v>
      </c>
      <c r="CF739" s="18">
        <f t="shared" si="342"/>
        <v>42157829</v>
      </c>
      <c r="CG739" s="18">
        <f t="shared" si="343"/>
        <v>24090188</v>
      </c>
      <c r="CH739" s="18">
        <f t="shared" si="344"/>
        <v>30112735</v>
      </c>
      <c r="CI739" s="18">
        <f t="shared" si="345"/>
        <v>12045094</v>
      </c>
      <c r="CJ739" s="18">
        <f t="shared" si="346"/>
        <v>12045094</v>
      </c>
      <c r="CK739" s="18">
        <f t="shared" si="347"/>
        <v>18067641</v>
      </c>
      <c r="CL739" s="18">
        <f t="shared" si="348"/>
        <v>6022547</v>
      </c>
      <c r="CM739" s="18">
        <f t="shared" si="349"/>
        <v>18067641</v>
      </c>
      <c r="CN739" s="18">
        <f t="shared" si="350"/>
        <v>162608769</v>
      </c>
      <c r="CP739" s="18">
        <f t="shared" si="351"/>
        <v>2674010868</v>
      </c>
      <c r="CQ739" s="18">
        <f t="shared" si="352"/>
        <v>2</v>
      </c>
      <c r="CR739" s="18">
        <f t="shared" si="353"/>
        <v>2674.01</v>
      </c>
      <c r="DH739" s="14">
        <v>734</v>
      </c>
      <c r="DI739" s="14">
        <f t="shared" si="354"/>
        <v>162061264</v>
      </c>
      <c r="DJ739" s="18">
        <f t="shared" si="355"/>
        <v>2</v>
      </c>
      <c r="DK739" s="18">
        <f t="shared" si="356"/>
        <v>162.06</v>
      </c>
    </row>
    <row r="740" spans="44:115" ht="16.5" x14ac:dyDescent="0.2">
      <c r="AR740" s="14">
        <v>735</v>
      </c>
      <c r="AS740" s="14">
        <f t="shared" si="335"/>
        <v>720</v>
      </c>
      <c r="AT740" s="18">
        <f t="shared" si="337"/>
        <v>4930000</v>
      </c>
      <c r="AU740" s="18">
        <f t="shared" si="336"/>
        <v>740</v>
      </c>
      <c r="AV740" s="18">
        <f t="shared" si="338"/>
        <v>5256000</v>
      </c>
      <c r="AW740" s="18">
        <f t="shared" si="339"/>
        <v>5174500</v>
      </c>
      <c r="AX740" s="18">
        <f t="shared" si="340"/>
        <v>22353840000</v>
      </c>
      <c r="CA740" s="14">
        <v>735</v>
      </c>
      <c r="CB740" s="14">
        <f>节奏规划!J729</f>
        <v>1.3513513513513514E-3</v>
      </c>
      <c r="CC740" s="23">
        <v>1</v>
      </c>
      <c r="CD740" s="18">
        <f>INDEX($AX$6:$AX$1005,MATCH(金币产出!CA740,$AR$6:$AR$1005,1))</f>
        <v>22353840000</v>
      </c>
      <c r="CE740" s="18">
        <f t="shared" si="341"/>
        <v>89415360000</v>
      </c>
      <c r="CF740" s="18">
        <f t="shared" si="342"/>
        <v>42291049</v>
      </c>
      <c r="CG740" s="18">
        <f t="shared" si="343"/>
        <v>24166314</v>
      </c>
      <c r="CH740" s="18">
        <f t="shared" si="344"/>
        <v>30207892</v>
      </c>
      <c r="CI740" s="18">
        <f t="shared" si="345"/>
        <v>12083157</v>
      </c>
      <c r="CJ740" s="18">
        <f t="shared" si="346"/>
        <v>12083157</v>
      </c>
      <c r="CK740" s="18">
        <f t="shared" si="347"/>
        <v>18124735</v>
      </c>
      <c r="CL740" s="18">
        <f t="shared" si="348"/>
        <v>6041578</v>
      </c>
      <c r="CM740" s="18">
        <f t="shared" si="349"/>
        <v>18124735</v>
      </c>
      <c r="CN740" s="18">
        <f t="shared" si="350"/>
        <v>163122617</v>
      </c>
      <c r="CP740" s="18">
        <f t="shared" si="351"/>
        <v>2682460780</v>
      </c>
      <c r="CQ740" s="18">
        <f t="shared" si="352"/>
        <v>2</v>
      </c>
      <c r="CR740" s="18">
        <f t="shared" si="353"/>
        <v>2682.46</v>
      </c>
      <c r="DH740" s="14">
        <v>735</v>
      </c>
      <c r="DI740" s="14">
        <f t="shared" si="354"/>
        <v>162573385</v>
      </c>
      <c r="DJ740" s="18">
        <f t="shared" si="355"/>
        <v>2</v>
      </c>
      <c r="DK740" s="18">
        <f t="shared" si="356"/>
        <v>162.57</v>
      </c>
    </row>
    <row r="741" spans="44:115" ht="16.5" x14ac:dyDescent="0.2">
      <c r="AR741" s="14">
        <v>736</v>
      </c>
      <c r="AS741" s="14">
        <f t="shared" si="335"/>
        <v>720</v>
      </c>
      <c r="AT741" s="18">
        <f t="shared" si="337"/>
        <v>4930000</v>
      </c>
      <c r="AU741" s="18">
        <f t="shared" si="336"/>
        <v>740</v>
      </c>
      <c r="AV741" s="18">
        <f t="shared" si="338"/>
        <v>5256000</v>
      </c>
      <c r="AW741" s="18">
        <f t="shared" si="339"/>
        <v>5190800</v>
      </c>
      <c r="AX741" s="18">
        <f t="shared" si="340"/>
        <v>22424256000</v>
      </c>
      <c r="CA741" s="14">
        <v>736</v>
      </c>
      <c r="CB741" s="14">
        <f>节奏规划!J730</f>
        <v>1.3513513513513514E-3</v>
      </c>
      <c r="CC741" s="23">
        <v>1</v>
      </c>
      <c r="CD741" s="18">
        <f>INDEX($AX$6:$AX$1005,MATCH(金币产出!CA741,$AR$6:$AR$1005,1))</f>
        <v>22424256000</v>
      </c>
      <c r="CE741" s="18">
        <f t="shared" si="341"/>
        <v>89697024000</v>
      </c>
      <c r="CF741" s="18">
        <f t="shared" si="342"/>
        <v>42424268</v>
      </c>
      <c r="CG741" s="18">
        <f t="shared" si="343"/>
        <v>24242439</v>
      </c>
      <c r="CH741" s="18">
        <f t="shared" si="344"/>
        <v>30303049</v>
      </c>
      <c r="CI741" s="18">
        <f t="shared" si="345"/>
        <v>12121219</v>
      </c>
      <c r="CJ741" s="18">
        <f t="shared" si="346"/>
        <v>12121219</v>
      </c>
      <c r="CK741" s="18">
        <f t="shared" si="347"/>
        <v>18181829</v>
      </c>
      <c r="CL741" s="18">
        <f t="shared" si="348"/>
        <v>6060610</v>
      </c>
      <c r="CM741" s="18">
        <f t="shared" si="349"/>
        <v>18181829</v>
      </c>
      <c r="CN741" s="18">
        <f t="shared" si="350"/>
        <v>163636462</v>
      </c>
      <c r="CP741" s="18">
        <f t="shared" si="351"/>
        <v>2690910692</v>
      </c>
      <c r="CQ741" s="18">
        <f t="shared" si="352"/>
        <v>2</v>
      </c>
      <c r="CR741" s="18">
        <f t="shared" si="353"/>
        <v>2690.91</v>
      </c>
      <c r="DH741" s="14">
        <v>736</v>
      </c>
      <c r="DI741" s="14">
        <f t="shared" si="354"/>
        <v>163085498</v>
      </c>
      <c r="DJ741" s="18">
        <f t="shared" si="355"/>
        <v>2</v>
      </c>
      <c r="DK741" s="18">
        <f t="shared" si="356"/>
        <v>163.09</v>
      </c>
    </row>
    <row r="742" spans="44:115" ht="16.5" x14ac:dyDescent="0.2">
      <c r="AR742" s="14">
        <v>737</v>
      </c>
      <c r="AS742" s="14">
        <f t="shared" si="335"/>
        <v>720</v>
      </c>
      <c r="AT742" s="18">
        <f t="shared" si="337"/>
        <v>4930000</v>
      </c>
      <c r="AU742" s="18">
        <f t="shared" si="336"/>
        <v>740</v>
      </c>
      <c r="AV742" s="18">
        <f t="shared" si="338"/>
        <v>5256000</v>
      </c>
      <c r="AW742" s="18">
        <f t="shared" si="339"/>
        <v>5207100</v>
      </c>
      <c r="AX742" s="18">
        <f t="shared" si="340"/>
        <v>22494672000</v>
      </c>
      <c r="CA742" s="14">
        <v>737</v>
      </c>
      <c r="CB742" s="14">
        <f>节奏规划!J731</f>
        <v>1.3513513513513514E-3</v>
      </c>
      <c r="CC742" s="23">
        <v>1</v>
      </c>
      <c r="CD742" s="18">
        <f>INDEX($AX$6:$AX$1005,MATCH(金币产出!CA742,$AR$6:$AR$1005,1))</f>
        <v>22494672000</v>
      </c>
      <c r="CE742" s="18">
        <f t="shared" si="341"/>
        <v>89978688000</v>
      </c>
      <c r="CF742" s="18">
        <f t="shared" si="342"/>
        <v>42557488</v>
      </c>
      <c r="CG742" s="18">
        <f t="shared" si="343"/>
        <v>24318564</v>
      </c>
      <c r="CH742" s="18">
        <f t="shared" si="344"/>
        <v>30398205</v>
      </c>
      <c r="CI742" s="18">
        <f t="shared" si="345"/>
        <v>12159282</v>
      </c>
      <c r="CJ742" s="18">
        <f t="shared" si="346"/>
        <v>12159282</v>
      </c>
      <c r="CK742" s="18">
        <f t="shared" si="347"/>
        <v>18238923</v>
      </c>
      <c r="CL742" s="18">
        <f t="shared" si="348"/>
        <v>6079641</v>
      </c>
      <c r="CM742" s="18">
        <f t="shared" si="349"/>
        <v>18238923</v>
      </c>
      <c r="CN742" s="18">
        <f t="shared" si="350"/>
        <v>164150308</v>
      </c>
      <c r="CP742" s="18">
        <f t="shared" si="351"/>
        <v>2699360604</v>
      </c>
      <c r="CQ742" s="18">
        <f t="shared" si="352"/>
        <v>2</v>
      </c>
      <c r="CR742" s="18">
        <f t="shared" si="353"/>
        <v>2699.36</v>
      </c>
      <c r="DH742" s="14">
        <v>737</v>
      </c>
      <c r="DI742" s="14">
        <f t="shared" si="354"/>
        <v>163597612</v>
      </c>
      <c r="DJ742" s="18">
        <f t="shared" si="355"/>
        <v>2</v>
      </c>
      <c r="DK742" s="18">
        <f t="shared" si="356"/>
        <v>163.6</v>
      </c>
    </row>
    <row r="743" spans="44:115" ht="16.5" x14ac:dyDescent="0.2">
      <c r="AR743" s="14">
        <v>738</v>
      </c>
      <c r="AS743" s="14">
        <f t="shared" si="335"/>
        <v>720</v>
      </c>
      <c r="AT743" s="18">
        <f t="shared" si="337"/>
        <v>4930000</v>
      </c>
      <c r="AU743" s="18">
        <f t="shared" si="336"/>
        <v>740</v>
      </c>
      <c r="AV743" s="18">
        <f t="shared" si="338"/>
        <v>5256000</v>
      </c>
      <c r="AW743" s="18">
        <f t="shared" si="339"/>
        <v>5223400</v>
      </c>
      <c r="AX743" s="18">
        <f t="shared" si="340"/>
        <v>22565088000</v>
      </c>
      <c r="CA743" s="14">
        <v>738</v>
      </c>
      <c r="CB743" s="14">
        <f>节奏规划!J732</f>
        <v>1.3513513513513514E-3</v>
      </c>
      <c r="CC743" s="23">
        <v>1</v>
      </c>
      <c r="CD743" s="18">
        <f>INDEX($AX$6:$AX$1005,MATCH(金币产出!CA743,$AR$6:$AR$1005,1))</f>
        <v>22565088000</v>
      </c>
      <c r="CE743" s="18">
        <f t="shared" si="341"/>
        <v>90260352000</v>
      </c>
      <c r="CF743" s="18">
        <f t="shared" si="342"/>
        <v>42690707</v>
      </c>
      <c r="CG743" s="18">
        <f t="shared" si="343"/>
        <v>24394690</v>
      </c>
      <c r="CH743" s="18">
        <f t="shared" si="344"/>
        <v>30493362</v>
      </c>
      <c r="CI743" s="18">
        <f t="shared" si="345"/>
        <v>12197345</v>
      </c>
      <c r="CJ743" s="18">
        <f t="shared" si="346"/>
        <v>12197345</v>
      </c>
      <c r="CK743" s="18">
        <f t="shared" si="347"/>
        <v>18296017</v>
      </c>
      <c r="CL743" s="18">
        <f t="shared" si="348"/>
        <v>6098672</v>
      </c>
      <c r="CM743" s="18">
        <f t="shared" si="349"/>
        <v>18296017</v>
      </c>
      <c r="CN743" s="18">
        <f t="shared" si="350"/>
        <v>164664155</v>
      </c>
      <c r="CP743" s="18">
        <f t="shared" si="351"/>
        <v>2707810516</v>
      </c>
      <c r="CQ743" s="18">
        <f t="shared" si="352"/>
        <v>2</v>
      </c>
      <c r="CR743" s="18">
        <f t="shared" si="353"/>
        <v>2707.81</v>
      </c>
      <c r="DH743" s="14">
        <v>738</v>
      </c>
      <c r="DI743" s="14">
        <f t="shared" si="354"/>
        <v>164109732</v>
      </c>
      <c r="DJ743" s="18">
        <f t="shared" si="355"/>
        <v>2</v>
      </c>
      <c r="DK743" s="18">
        <f t="shared" si="356"/>
        <v>164.11</v>
      </c>
    </row>
    <row r="744" spans="44:115" ht="16.5" x14ac:dyDescent="0.2">
      <c r="AR744" s="14">
        <v>739</v>
      </c>
      <c r="AS744" s="14">
        <f t="shared" si="335"/>
        <v>720</v>
      </c>
      <c r="AT744" s="18">
        <f t="shared" si="337"/>
        <v>4930000</v>
      </c>
      <c r="AU744" s="18">
        <f t="shared" si="336"/>
        <v>740</v>
      </c>
      <c r="AV744" s="18">
        <f t="shared" si="338"/>
        <v>5256000</v>
      </c>
      <c r="AW744" s="18">
        <f t="shared" si="339"/>
        <v>5239700</v>
      </c>
      <c r="AX744" s="18">
        <f t="shared" si="340"/>
        <v>22635504000</v>
      </c>
      <c r="CA744" s="14">
        <v>739</v>
      </c>
      <c r="CB744" s="14">
        <f>节奏规划!J733</f>
        <v>1.3513513513513514E-3</v>
      </c>
      <c r="CC744" s="23">
        <v>1</v>
      </c>
      <c r="CD744" s="18">
        <f>INDEX($AX$6:$AX$1005,MATCH(金币产出!CA744,$AR$6:$AR$1005,1))</f>
        <v>22635504000</v>
      </c>
      <c r="CE744" s="18">
        <f t="shared" si="341"/>
        <v>90542016000</v>
      </c>
      <c r="CF744" s="18">
        <f t="shared" si="342"/>
        <v>42823926</v>
      </c>
      <c r="CG744" s="18">
        <f t="shared" si="343"/>
        <v>24470815</v>
      </c>
      <c r="CH744" s="18">
        <f t="shared" si="344"/>
        <v>30588519</v>
      </c>
      <c r="CI744" s="18">
        <f t="shared" si="345"/>
        <v>12235408</v>
      </c>
      <c r="CJ744" s="18">
        <f t="shared" si="346"/>
        <v>12235408</v>
      </c>
      <c r="CK744" s="18">
        <f t="shared" si="347"/>
        <v>18353111</v>
      </c>
      <c r="CL744" s="18">
        <f t="shared" si="348"/>
        <v>6117704</v>
      </c>
      <c r="CM744" s="18">
        <f t="shared" si="349"/>
        <v>18353111</v>
      </c>
      <c r="CN744" s="18">
        <f t="shared" si="350"/>
        <v>165178002</v>
      </c>
      <c r="CP744" s="18">
        <f t="shared" si="351"/>
        <v>2716260428</v>
      </c>
      <c r="CQ744" s="18">
        <f t="shared" si="352"/>
        <v>2</v>
      </c>
      <c r="CR744" s="18">
        <f t="shared" si="353"/>
        <v>2716.26</v>
      </c>
      <c r="DH744" s="14">
        <v>739</v>
      </c>
      <c r="DI744" s="14">
        <f t="shared" si="354"/>
        <v>164621846</v>
      </c>
      <c r="DJ744" s="18">
        <f t="shared" si="355"/>
        <v>2</v>
      </c>
      <c r="DK744" s="18">
        <f t="shared" si="356"/>
        <v>164.62</v>
      </c>
    </row>
    <row r="745" spans="44:115" ht="16.5" x14ac:dyDescent="0.2">
      <c r="AR745" s="14">
        <v>740</v>
      </c>
      <c r="AS745" s="14">
        <f t="shared" si="335"/>
        <v>740</v>
      </c>
      <c r="AT745" s="18">
        <f t="shared" si="337"/>
        <v>5256000</v>
      </c>
      <c r="AU745" s="18">
        <f t="shared" si="336"/>
        <v>760</v>
      </c>
      <c r="AV745" s="18">
        <f t="shared" si="338"/>
        <v>5951750</v>
      </c>
      <c r="AW745" s="18">
        <f t="shared" si="339"/>
        <v>5256000</v>
      </c>
      <c r="AX745" s="18">
        <f t="shared" si="340"/>
        <v>22705920000</v>
      </c>
      <c r="CA745" s="14">
        <v>740</v>
      </c>
      <c r="CB745" s="14">
        <f>节奏规划!J734</f>
        <v>1.3513513513513514E-3</v>
      </c>
      <c r="CC745" s="23">
        <v>1</v>
      </c>
      <c r="CD745" s="18">
        <f>INDEX($AX$6:$AX$1005,MATCH(金币产出!CA745,$AR$6:$AR$1005,1))</f>
        <v>22705920000</v>
      </c>
      <c r="CE745" s="18">
        <f t="shared" si="341"/>
        <v>90823680000</v>
      </c>
      <c r="CF745" s="18">
        <f t="shared" si="342"/>
        <v>42957146</v>
      </c>
      <c r="CG745" s="18">
        <f t="shared" si="343"/>
        <v>24546941</v>
      </c>
      <c r="CH745" s="18">
        <f t="shared" si="344"/>
        <v>30683676</v>
      </c>
      <c r="CI745" s="18">
        <f t="shared" si="345"/>
        <v>12273470</v>
      </c>
      <c r="CJ745" s="18">
        <f t="shared" si="346"/>
        <v>12273470</v>
      </c>
      <c r="CK745" s="18">
        <f t="shared" si="347"/>
        <v>18410205</v>
      </c>
      <c r="CL745" s="18">
        <f t="shared" si="348"/>
        <v>6136735</v>
      </c>
      <c r="CM745" s="18">
        <f t="shared" si="349"/>
        <v>18410205</v>
      </c>
      <c r="CN745" s="18">
        <f t="shared" si="350"/>
        <v>165691848</v>
      </c>
      <c r="CP745" s="18">
        <f t="shared" si="351"/>
        <v>2724710340</v>
      </c>
      <c r="CQ745" s="18">
        <f t="shared" si="352"/>
        <v>2</v>
      </c>
      <c r="CR745" s="18">
        <f t="shared" si="353"/>
        <v>2724.71</v>
      </c>
      <c r="DH745" s="14">
        <v>740</v>
      </c>
      <c r="DI745" s="14">
        <f t="shared" si="354"/>
        <v>165133966</v>
      </c>
      <c r="DJ745" s="18">
        <f t="shared" si="355"/>
        <v>2</v>
      </c>
      <c r="DK745" s="18">
        <f t="shared" si="356"/>
        <v>165.13</v>
      </c>
    </row>
    <row r="746" spans="44:115" ht="16.5" x14ac:dyDescent="0.2">
      <c r="AR746" s="14">
        <v>741</v>
      </c>
      <c r="AS746" s="14">
        <f t="shared" si="335"/>
        <v>740</v>
      </c>
      <c r="AT746" s="18">
        <f t="shared" si="337"/>
        <v>5256000</v>
      </c>
      <c r="AU746" s="18">
        <f t="shared" si="336"/>
        <v>760</v>
      </c>
      <c r="AV746" s="18">
        <f t="shared" si="338"/>
        <v>5951750</v>
      </c>
      <c r="AW746" s="18">
        <f t="shared" si="339"/>
        <v>5290787.5</v>
      </c>
      <c r="AX746" s="18">
        <f t="shared" si="340"/>
        <v>22856202000</v>
      </c>
      <c r="CA746" s="14">
        <v>741</v>
      </c>
      <c r="CB746" s="14">
        <f>节奏规划!J735</f>
        <v>1.3513513513513514E-3</v>
      </c>
      <c r="CC746" s="23">
        <v>1</v>
      </c>
      <c r="CD746" s="18">
        <f>INDEX($AX$6:$AX$1005,MATCH(金币产出!CA746,$AR$6:$AR$1005,1))</f>
        <v>22856202000</v>
      </c>
      <c r="CE746" s="18">
        <f t="shared" si="341"/>
        <v>91424808000</v>
      </c>
      <c r="CF746" s="18">
        <f t="shared" si="342"/>
        <v>43241463</v>
      </c>
      <c r="CG746" s="18">
        <f t="shared" si="343"/>
        <v>24709408</v>
      </c>
      <c r="CH746" s="18">
        <f t="shared" si="344"/>
        <v>30886759</v>
      </c>
      <c r="CI746" s="18">
        <f t="shared" si="345"/>
        <v>12354704</v>
      </c>
      <c r="CJ746" s="18">
        <f t="shared" si="346"/>
        <v>12354704</v>
      </c>
      <c r="CK746" s="18">
        <f t="shared" si="347"/>
        <v>18532056</v>
      </c>
      <c r="CL746" s="18">
        <f t="shared" si="348"/>
        <v>6177352</v>
      </c>
      <c r="CM746" s="18">
        <f t="shared" si="349"/>
        <v>18532056</v>
      </c>
      <c r="CN746" s="18">
        <f t="shared" si="350"/>
        <v>166788502</v>
      </c>
      <c r="CP746" s="18">
        <f t="shared" si="351"/>
        <v>2742744288</v>
      </c>
      <c r="CQ746" s="18">
        <f t="shared" si="352"/>
        <v>2</v>
      </c>
      <c r="CR746" s="18">
        <f t="shared" si="353"/>
        <v>2742.74</v>
      </c>
      <c r="DH746" s="14">
        <v>741</v>
      </c>
      <c r="DI746" s="14">
        <f t="shared" si="354"/>
        <v>166226926</v>
      </c>
      <c r="DJ746" s="18">
        <f t="shared" si="355"/>
        <v>2</v>
      </c>
      <c r="DK746" s="18">
        <f t="shared" si="356"/>
        <v>166.23</v>
      </c>
    </row>
    <row r="747" spans="44:115" ht="16.5" x14ac:dyDescent="0.2">
      <c r="AR747" s="14">
        <v>742</v>
      </c>
      <c r="AS747" s="14">
        <f t="shared" si="335"/>
        <v>740</v>
      </c>
      <c r="AT747" s="18">
        <f t="shared" si="337"/>
        <v>5256000</v>
      </c>
      <c r="AU747" s="18">
        <f t="shared" si="336"/>
        <v>760</v>
      </c>
      <c r="AV747" s="18">
        <f t="shared" si="338"/>
        <v>5951750</v>
      </c>
      <c r="AW747" s="18">
        <f t="shared" si="339"/>
        <v>5325575</v>
      </c>
      <c r="AX747" s="18">
        <f t="shared" si="340"/>
        <v>23006484000</v>
      </c>
      <c r="CA747" s="14">
        <v>742</v>
      </c>
      <c r="CB747" s="14">
        <f>节奏规划!J736</f>
        <v>1.3513513513513514E-3</v>
      </c>
      <c r="CC747" s="23">
        <v>1</v>
      </c>
      <c r="CD747" s="18">
        <f>INDEX($AX$6:$AX$1005,MATCH(金币产出!CA747,$AR$6:$AR$1005,1))</f>
        <v>23006484000</v>
      </c>
      <c r="CE747" s="18">
        <f t="shared" si="341"/>
        <v>92025936000</v>
      </c>
      <c r="CF747" s="18">
        <f t="shared" si="342"/>
        <v>43525781</v>
      </c>
      <c r="CG747" s="18">
        <f t="shared" si="343"/>
        <v>24871875</v>
      </c>
      <c r="CH747" s="18">
        <f t="shared" si="344"/>
        <v>31089843</v>
      </c>
      <c r="CI747" s="18">
        <f t="shared" si="345"/>
        <v>12435937</v>
      </c>
      <c r="CJ747" s="18">
        <f t="shared" si="346"/>
        <v>12435937</v>
      </c>
      <c r="CK747" s="18">
        <f t="shared" si="347"/>
        <v>18653906</v>
      </c>
      <c r="CL747" s="18">
        <f t="shared" si="348"/>
        <v>6217969</v>
      </c>
      <c r="CM747" s="18">
        <f t="shared" si="349"/>
        <v>18653906</v>
      </c>
      <c r="CN747" s="18">
        <f t="shared" si="350"/>
        <v>167885154</v>
      </c>
      <c r="CP747" s="18">
        <f t="shared" si="351"/>
        <v>2760778088</v>
      </c>
      <c r="CQ747" s="18">
        <f t="shared" si="352"/>
        <v>2</v>
      </c>
      <c r="CR747" s="18">
        <f t="shared" si="353"/>
        <v>2760.78</v>
      </c>
      <c r="DH747" s="14">
        <v>742</v>
      </c>
      <c r="DI747" s="14">
        <f t="shared" si="354"/>
        <v>167319886</v>
      </c>
      <c r="DJ747" s="18">
        <f t="shared" si="355"/>
        <v>2</v>
      </c>
      <c r="DK747" s="18">
        <f t="shared" si="356"/>
        <v>167.32</v>
      </c>
    </row>
    <row r="748" spans="44:115" ht="16.5" x14ac:dyDescent="0.2">
      <c r="AR748" s="14">
        <v>743</v>
      </c>
      <c r="AS748" s="14">
        <f t="shared" si="335"/>
        <v>740</v>
      </c>
      <c r="AT748" s="18">
        <f t="shared" si="337"/>
        <v>5256000</v>
      </c>
      <c r="AU748" s="18">
        <f t="shared" si="336"/>
        <v>760</v>
      </c>
      <c r="AV748" s="18">
        <f t="shared" si="338"/>
        <v>5951750</v>
      </c>
      <c r="AW748" s="18">
        <f t="shared" si="339"/>
        <v>5360362.5</v>
      </c>
      <c r="AX748" s="18">
        <f t="shared" si="340"/>
        <v>23156766000</v>
      </c>
      <c r="CA748" s="14">
        <v>743</v>
      </c>
      <c r="CB748" s="14">
        <f>节奏规划!J737</f>
        <v>1.3513513513513514E-3</v>
      </c>
      <c r="CC748" s="23">
        <v>1</v>
      </c>
      <c r="CD748" s="18">
        <f>INDEX($AX$6:$AX$1005,MATCH(金币产出!CA748,$AR$6:$AR$1005,1))</f>
        <v>23156766000</v>
      </c>
      <c r="CE748" s="18">
        <f t="shared" si="341"/>
        <v>92627064000</v>
      </c>
      <c r="CF748" s="18">
        <f t="shared" si="342"/>
        <v>43810098</v>
      </c>
      <c r="CG748" s="18">
        <f t="shared" si="343"/>
        <v>25034342</v>
      </c>
      <c r="CH748" s="18">
        <f t="shared" si="344"/>
        <v>31292927</v>
      </c>
      <c r="CI748" s="18">
        <f t="shared" si="345"/>
        <v>12517171</v>
      </c>
      <c r="CJ748" s="18">
        <f t="shared" si="346"/>
        <v>12517171</v>
      </c>
      <c r="CK748" s="18">
        <f t="shared" si="347"/>
        <v>18775756</v>
      </c>
      <c r="CL748" s="18">
        <f t="shared" si="348"/>
        <v>6258585</v>
      </c>
      <c r="CM748" s="18">
        <f t="shared" si="349"/>
        <v>18775756</v>
      </c>
      <c r="CN748" s="18">
        <f t="shared" si="350"/>
        <v>168981806</v>
      </c>
      <c r="CP748" s="18">
        <f t="shared" si="351"/>
        <v>2778811888</v>
      </c>
      <c r="CQ748" s="18">
        <f t="shared" si="352"/>
        <v>2</v>
      </c>
      <c r="CR748" s="18">
        <f t="shared" si="353"/>
        <v>2778.81</v>
      </c>
      <c r="DH748" s="14">
        <v>743</v>
      </c>
      <c r="DI748" s="14">
        <f t="shared" si="354"/>
        <v>168412846</v>
      </c>
      <c r="DJ748" s="18">
        <f t="shared" si="355"/>
        <v>2</v>
      </c>
      <c r="DK748" s="18">
        <f t="shared" si="356"/>
        <v>168.41</v>
      </c>
    </row>
    <row r="749" spans="44:115" ht="16.5" x14ac:dyDescent="0.2">
      <c r="AR749" s="14">
        <v>744</v>
      </c>
      <c r="AS749" s="14">
        <f t="shared" si="335"/>
        <v>740</v>
      </c>
      <c r="AT749" s="18">
        <f t="shared" si="337"/>
        <v>5256000</v>
      </c>
      <c r="AU749" s="18">
        <f t="shared" si="336"/>
        <v>760</v>
      </c>
      <c r="AV749" s="18">
        <f t="shared" si="338"/>
        <v>5951750</v>
      </c>
      <c r="AW749" s="18">
        <f t="shared" si="339"/>
        <v>5395150</v>
      </c>
      <c r="AX749" s="18">
        <f t="shared" si="340"/>
        <v>23307048000</v>
      </c>
      <c r="CA749" s="14">
        <v>744</v>
      </c>
      <c r="CB749" s="14">
        <f>节奏规划!J738</f>
        <v>1.3513513513513514E-3</v>
      </c>
      <c r="CC749" s="23">
        <v>1</v>
      </c>
      <c r="CD749" s="18">
        <f>INDEX($AX$6:$AX$1005,MATCH(金币产出!CA749,$AR$6:$AR$1005,1))</f>
        <v>23307048000</v>
      </c>
      <c r="CE749" s="18">
        <f t="shared" si="341"/>
        <v>93228192000</v>
      </c>
      <c r="CF749" s="18">
        <f t="shared" si="342"/>
        <v>44094415</v>
      </c>
      <c r="CG749" s="18">
        <f t="shared" si="343"/>
        <v>25196809</v>
      </c>
      <c r="CH749" s="18">
        <f t="shared" si="344"/>
        <v>31496011</v>
      </c>
      <c r="CI749" s="18">
        <f t="shared" si="345"/>
        <v>12598404</v>
      </c>
      <c r="CJ749" s="18">
        <f t="shared" si="346"/>
        <v>12598404</v>
      </c>
      <c r="CK749" s="18">
        <f t="shared" si="347"/>
        <v>18897606</v>
      </c>
      <c r="CL749" s="18">
        <f t="shared" si="348"/>
        <v>6299202</v>
      </c>
      <c r="CM749" s="18">
        <f t="shared" si="349"/>
        <v>18897606</v>
      </c>
      <c r="CN749" s="18">
        <f t="shared" si="350"/>
        <v>170078457</v>
      </c>
      <c r="CP749" s="18">
        <f t="shared" si="351"/>
        <v>2796845688</v>
      </c>
      <c r="CQ749" s="18">
        <f t="shared" si="352"/>
        <v>2</v>
      </c>
      <c r="CR749" s="18">
        <f t="shared" si="353"/>
        <v>2796.85</v>
      </c>
      <c r="DH749" s="14">
        <v>744</v>
      </c>
      <c r="DI749" s="14">
        <f t="shared" si="354"/>
        <v>169505806</v>
      </c>
      <c r="DJ749" s="18">
        <f t="shared" si="355"/>
        <v>2</v>
      </c>
      <c r="DK749" s="18">
        <f t="shared" si="356"/>
        <v>169.51</v>
      </c>
    </row>
    <row r="750" spans="44:115" ht="16.5" x14ac:dyDescent="0.2">
      <c r="AR750" s="14">
        <v>745</v>
      </c>
      <c r="AS750" s="14">
        <f t="shared" si="335"/>
        <v>740</v>
      </c>
      <c r="AT750" s="18">
        <f t="shared" si="337"/>
        <v>5256000</v>
      </c>
      <c r="AU750" s="18">
        <f t="shared" si="336"/>
        <v>760</v>
      </c>
      <c r="AV750" s="18">
        <f t="shared" si="338"/>
        <v>5951750</v>
      </c>
      <c r="AW750" s="18">
        <f t="shared" si="339"/>
        <v>5429937.5</v>
      </c>
      <c r="AX750" s="18">
        <f t="shared" si="340"/>
        <v>23457330000</v>
      </c>
      <c r="CA750" s="14">
        <v>745</v>
      </c>
      <c r="CB750" s="14">
        <f>节奏规划!J739</f>
        <v>1.3513513513513514E-3</v>
      </c>
      <c r="CC750" s="23">
        <v>1</v>
      </c>
      <c r="CD750" s="18">
        <f>INDEX($AX$6:$AX$1005,MATCH(金币产出!CA750,$AR$6:$AR$1005,1))</f>
        <v>23457330000</v>
      </c>
      <c r="CE750" s="18">
        <f t="shared" si="341"/>
        <v>93829320000</v>
      </c>
      <c r="CF750" s="18">
        <f t="shared" si="342"/>
        <v>44378732</v>
      </c>
      <c r="CG750" s="18">
        <f t="shared" si="343"/>
        <v>25359276</v>
      </c>
      <c r="CH750" s="18">
        <f t="shared" si="344"/>
        <v>31699095</v>
      </c>
      <c r="CI750" s="18">
        <f t="shared" si="345"/>
        <v>12679638</v>
      </c>
      <c r="CJ750" s="18">
        <f t="shared" si="346"/>
        <v>12679638</v>
      </c>
      <c r="CK750" s="18">
        <f t="shared" si="347"/>
        <v>19019457</v>
      </c>
      <c r="CL750" s="18">
        <f t="shared" si="348"/>
        <v>6339819</v>
      </c>
      <c r="CM750" s="18">
        <f t="shared" si="349"/>
        <v>19019457</v>
      </c>
      <c r="CN750" s="18">
        <f t="shared" si="350"/>
        <v>171175112</v>
      </c>
      <c r="CP750" s="18">
        <f t="shared" si="351"/>
        <v>2814879636</v>
      </c>
      <c r="CQ750" s="18">
        <f t="shared" si="352"/>
        <v>2</v>
      </c>
      <c r="CR750" s="18">
        <f t="shared" si="353"/>
        <v>2814.88</v>
      </c>
      <c r="DH750" s="14">
        <v>745</v>
      </c>
      <c r="DI750" s="14">
        <f t="shared" si="354"/>
        <v>170598765</v>
      </c>
      <c r="DJ750" s="18">
        <f t="shared" si="355"/>
        <v>2</v>
      </c>
      <c r="DK750" s="18">
        <f t="shared" si="356"/>
        <v>170.6</v>
      </c>
    </row>
    <row r="751" spans="44:115" ht="16.5" x14ac:dyDescent="0.2">
      <c r="AR751" s="14">
        <v>746</v>
      </c>
      <c r="AS751" s="14">
        <f t="shared" si="335"/>
        <v>740</v>
      </c>
      <c r="AT751" s="18">
        <f t="shared" si="337"/>
        <v>5256000</v>
      </c>
      <c r="AU751" s="18">
        <f t="shared" si="336"/>
        <v>760</v>
      </c>
      <c r="AV751" s="18">
        <f t="shared" si="338"/>
        <v>5951750</v>
      </c>
      <c r="AW751" s="18">
        <f t="shared" si="339"/>
        <v>5464725</v>
      </c>
      <c r="AX751" s="18">
        <f t="shared" si="340"/>
        <v>23607612000</v>
      </c>
      <c r="CA751" s="14">
        <v>746</v>
      </c>
      <c r="CB751" s="14">
        <f>节奏规划!J740</f>
        <v>1.3513513513513514E-3</v>
      </c>
      <c r="CC751" s="23">
        <v>1</v>
      </c>
      <c r="CD751" s="18">
        <f>INDEX($AX$6:$AX$1005,MATCH(金币产出!CA751,$AR$6:$AR$1005,1))</f>
        <v>23607612000</v>
      </c>
      <c r="CE751" s="18">
        <f t="shared" si="341"/>
        <v>94430448000</v>
      </c>
      <c r="CF751" s="18">
        <f t="shared" si="342"/>
        <v>44663050</v>
      </c>
      <c r="CG751" s="18">
        <f t="shared" si="343"/>
        <v>25521743</v>
      </c>
      <c r="CH751" s="18">
        <f t="shared" si="344"/>
        <v>31902178</v>
      </c>
      <c r="CI751" s="18">
        <f t="shared" si="345"/>
        <v>12760871</v>
      </c>
      <c r="CJ751" s="18">
        <f t="shared" si="346"/>
        <v>12760871</v>
      </c>
      <c r="CK751" s="18">
        <f t="shared" si="347"/>
        <v>19141307</v>
      </c>
      <c r="CL751" s="18">
        <f t="shared" si="348"/>
        <v>6380436</v>
      </c>
      <c r="CM751" s="18">
        <f t="shared" si="349"/>
        <v>19141307</v>
      </c>
      <c r="CN751" s="18">
        <f t="shared" si="350"/>
        <v>172271763</v>
      </c>
      <c r="CP751" s="18">
        <f t="shared" si="351"/>
        <v>2832913436</v>
      </c>
      <c r="CQ751" s="18">
        <f t="shared" si="352"/>
        <v>2</v>
      </c>
      <c r="CR751" s="18">
        <f t="shared" si="353"/>
        <v>2832.91</v>
      </c>
      <c r="DH751" s="14">
        <v>746</v>
      </c>
      <c r="DI751" s="14">
        <f t="shared" si="354"/>
        <v>171691725</v>
      </c>
      <c r="DJ751" s="18">
        <f t="shared" si="355"/>
        <v>2</v>
      </c>
      <c r="DK751" s="18">
        <f t="shared" si="356"/>
        <v>171.69</v>
      </c>
    </row>
    <row r="752" spans="44:115" ht="16.5" x14ac:dyDescent="0.2">
      <c r="AR752" s="14">
        <v>747</v>
      </c>
      <c r="AS752" s="14">
        <f t="shared" si="335"/>
        <v>740</v>
      </c>
      <c r="AT752" s="18">
        <f t="shared" si="337"/>
        <v>5256000</v>
      </c>
      <c r="AU752" s="18">
        <f t="shared" si="336"/>
        <v>760</v>
      </c>
      <c r="AV752" s="18">
        <f t="shared" si="338"/>
        <v>5951750</v>
      </c>
      <c r="AW752" s="18">
        <f t="shared" si="339"/>
        <v>5499512.5</v>
      </c>
      <c r="AX752" s="18">
        <f t="shared" si="340"/>
        <v>23757894000</v>
      </c>
      <c r="CA752" s="14">
        <v>747</v>
      </c>
      <c r="CB752" s="14">
        <f>节奏规划!J741</f>
        <v>1.3513513513513514E-3</v>
      </c>
      <c r="CC752" s="23">
        <v>1</v>
      </c>
      <c r="CD752" s="18">
        <f>INDEX($AX$6:$AX$1005,MATCH(金币产出!CA752,$AR$6:$AR$1005,1))</f>
        <v>23757894000</v>
      </c>
      <c r="CE752" s="18">
        <f t="shared" si="341"/>
        <v>95031576000</v>
      </c>
      <c r="CF752" s="18">
        <f t="shared" si="342"/>
        <v>44947367</v>
      </c>
      <c r="CG752" s="18">
        <f t="shared" si="343"/>
        <v>25684210</v>
      </c>
      <c r="CH752" s="18">
        <f t="shared" si="344"/>
        <v>32105262</v>
      </c>
      <c r="CI752" s="18">
        <f t="shared" si="345"/>
        <v>12842105</v>
      </c>
      <c r="CJ752" s="18">
        <f t="shared" si="346"/>
        <v>12842105</v>
      </c>
      <c r="CK752" s="18">
        <f t="shared" si="347"/>
        <v>19263157</v>
      </c>
      <c r="CL752" s="18">
        <f t="shared" si="348"/>
        <v>6421052</v>
      </c>
      <c r="CM752" s="18">
        <f t="shared" si="349"/>
        <v>19263157</v>
      </c>
      <c r="CN752" s="18">
        <f t="shared" si="350"/>
        <v>173368415</v>
      </c>
      <c r="CP752" s="18">
        <f t="shared" si="351"/>
        <v>2850947236</v>
      </c>
      <c r="CQ752" s="18">
        <f t="shared" si="352"/>
        <v>2</v>
      </c>
      <c r="CR752" s="18">
        <f t="shared" si="353"/>
        <v>2850.95</v>
      </c>
      <c r="DH752" s="14">
        <v>747</v>
      </c>
      <c r="DI752" s="14">
        <f t="shared" si="354"/>
        <v>172784685</v>
      </c>
      <c r="DJ752" s="18">
        <f t="shared" si="355"/>
        <v>2</v>
      </c>
      <c r="DK752" s="18">
        <f t="shared" si="356"/>
        <v>172.78</v>
      </c>
    </row>
    <row r="753" spans="44:115" ht="16.5" x14ac:dyDescent="0.2">
      <c r="AR753" s="14">
        <v>748</v>
      </c>
      <c r="AS753" s="14">
        <f t="shared" si="335"/>
        <v>740</v>
      </c>
      <c r="AT753" s="18">
        <f t="shared" si="337"/>
        <v>5256000</v>
      </c>
      <c r="AU753" s="18">
        <f t="shared" si="336"/>
        <v>760</v>
      </c>
      <c r="AV753" s="18">
        <f t="shared" si="338"/>
        <v>5951750</v>
      </c>
      <c r="AW753" s="18">
        <f t="shared" si="339"/>
        <v>5534300</v>
      </c>
      <c r="AX753" s="18">
        <f t="shared" si="340"/>
        <v>23908176000</v>
      </c>
      <c r="CA753" s="14">
        <v>748</v>
      </c>
      <c r="CB753" s="14">
        <f>节奏规划!J742</f>
        <v>1.3513513513513514E-3</v>
      </c>
      <c r="CC753" s="23">
        <v>1</v>
      </c>
      <c r="CD753" s="18">
        <f>INDEX($AX$6:$AX$1005,MATCH(金币产出!CA753,$AR$6:$AR$1005,1))</f>
        <v>23908176000</v>
      </c>
      <c r="CE753" s="18">
        <f t="shared" si="341"/>
        <v>95632704000</v>
      </c>
      <c r="CF753" s="18">
        <f t="shared" si="342"/>
        <v>45231684</v>
      </c>
      <c r="CG753" s="18">
        <f t="shared" si="343"/>
        <v>25846677</v>
      </c>
      <c r="CH753" s="18">
        <f t="shared" si="344"/>
        <v>32308346</v>
      </c>
      <c r="CI753" s="18">
        <f t="shared" si="345"/>
        <v>12923338</v>
      </c>
      <c r="CJ753" s="18">
        <f t="shared" si="346"/>
        <v>12923338</v>
      </c>
      <c r="CK753" s="18">
        <f t="shared" si="347"/>
        <v>19385008</v>
      </c>
      <c r="CL753" s="18">
        <f t="shared" si="348"/>
        <v>6461669</v>
      </c>
      <c r="CM753" s="18">
        <f t="shared" si="349"/>
        <v>19385008</v>
      </c>
      <c r="CN753" s="18">
        <f t="shared" si="350"/>
        <v>174465068</v>
      </c>
      <c r="CP753" s="18">
        <f t="shared" si="351"/>
        <v>2868981184</v>
      </c>
      <c r="CQ753" s="18">
        <f t="shared" si="352"/>
        <v>2</v>
      </c>
      <c r="CR753" s="18">
        <f t="shared" si="353"/>
        <v>2868.98</v>
      </c>
      <c r="DH753" s="14">
        <v>748</v>
      </c>
      <c r="DI753" s="14">
        <f t="shared" si="354"/>
        <v>173877645</v>
      </c>
      <c r="DJ753" s="18">
        <f t="shared" si="355"/>
        <v>2</v>
      </c>
      <c r="DK753" s="18">
        <f t="shared" si="356"/>
        <v>173.88</v>
      </c>
    </row>
    <row r="754" spans="44:115" ht="16.5" x14ac:dyDescent="0.2">
      <c r="AR754" s="14">
        <v>749</v>
      </c>
      <c r="AS754" s="14">
        <f t="shared" si="335"/>
        <v>740</v>
      </c>
      <c r="AT754" s="18">
        <f t="shared" si="337"/>
        <v>5256000</v>
      </c>
      <c r="AU754" s="18">
        <f t="shared" si="336"/>
        <v>760</v>
      </c>
      <c r="AV754" s="18">
        <f t="shared" si="338"/>
        <v>5951750</v>
      </c>
      <c r="AW754" s="18">
        <f t="shared" si="339"/>
        <v>5569087.5</v>
      </c>
      <c r="AX754" s="18">
        <f t="shared" si="340"/>
        <v>24058458000</v>
      </c>
      <c r="CA754" s="14">
        <v>749</v>
      </c>
      <c r="CB754" s="14">
        <f>节奏规划!J743</f>
        <v>1.3513513513513514E-3</v>
      </c>
      <c r="CC754" s="23">
        <v>1</v>
      </c>
      <c r="CD754" s="18">
        <f>INDEX($AX$6:$AX$1005,MATCH(金币产出!CA754,$AR$6:$AR$1005,1))</f>
        <v>24058458000</v>
      </c>
      <c r="CE754" s="18">
        <f t="shared" si="341"/>
        <v>96233832000</v>
      </c>
      <c r="CF754" s="18">
        <f t="shared" si="342"/>
        <v>45516002</v>
      </c>
      <c r="CG754" s="18">
        <f t="shared" si="343"/>
        <v>26009144</v>
      </c>
      <c r="CH754" s="18">
        <f t="shared" si="344"/>
        <v>32511430</v>
      </c>
      <c r="CI754" s="18">
        <f t="shared" si="345"/>
        <v>13004572</v>
      </c>
      <c r="CJ754" s="18">
        <f t="shared" si="346"/>
        <v>13004572</v>
      </c>
      <c r="CK754" s="18">
        <f t="shared" si="347"/>
        <v>19506858</v>
      </c>
      <c r="CL754" s="18">
        <f t="shared" si="348"/>
        <v>6502286</v>
      </c>
      <c r="CM754" s="18">
        <f t="shared" si="349"/>
        <v>19506858</v>
      </c>
      <c r="CN754" s="18">
        <f t="shared" si="350"/>
        <v>175561722</v>
      </c>
      <c r="CP754" s="18">
        <f t="shared" si="351"/>
        <v>2887014984</v>
      </c>
      <c r="CQ754" s="18">
        <f t="shared" si="352"/>
        <v>2</v>
      </c>
      <c r="CR754" s="18">
        <f t="shared" si="353"/>
        <v>2887.01</v>
      </c>
      <c r="DH754" s="14">
        <v>749</v>
      </c>
      <c r="DI754" s="14">
        <f t="shared" si="354"/>
        <v>174970605</v>
      </c>
      <c r="DJ754" s="18">
        <f t="shared" si="355"/>
        <v>2</v>
      </c>
      <c r="DK754" s="18">
        <f t="shared" si="356"/>
        <v>174.97</v>
      </c>
    </row>
    <row r="755" spans="44:115" ht="16.5" x14ac:dyDescent="0.2">
      <c r="AR755" s="14">
        <v>750</v>
      </c>
      <c r="AS755" s="14">
        <f t="shared" si="335"/>
        <v>740</v>
      </c>
      <c r="AT755" s="18">
        <f t="shared" si="337"/>
        <v>5256000</v>
      </c>
      <c r="AU755" s="18">
        <f t="shared" si="336"/>
        <v>760</v>
      </c>
      <c r="AV755" s="18">
        <f t="shared" si="338"/>
        <v>5951750</v>
      </c>
      <c r="AW755" s="18">
        <f t="shared" si="339"/>
        <v>5603875</v>
      </c>
      <c r="AX755" s="18">
        <f t="shared" si="340"/>
        <v>24208740000</v>
      </c>
      <c r="CA755" s="14">
        <v>750</v>
      </c>
      <c r="CB755" s="14">
        <f>节奏规划!J744</f>
        <v>1.3157894736842105E-3</v>
      </c>
      <c r="CC755" s="23">
        <v>1</v>
      </c>
      <c r="CD755" s="18">
        <f>INDEX($AX$6:$AX$1005,MATCH(金币产出!CA755,$AR$6:$AR$1005,1))</f>
        <v>24208740000</v>
      </c>
      <c r="CE755" s="18">
        <f t="shared" si="341"/>
        <v>96834960000</v>
      </c>
      <c r="CF755" s="18">
        <f t="shared" si="342"/>
        <v>44595047</v>
      </c>
      <c r="CG755" s="18">
        <f t="shared" si="343"/>
        <v>25482884</v>
      </c>
      <c r="CH755" s="18">
        <f t="shared" si="344"/>
        <v>31853605</v>
      </c>
      <c r="CI755" s="18">
        <f t="shared" si="345"/>
        <v>12741442</v>
      </c>
      <c r="CJ755" s="18">
        <f t="shared" si="346"/>
        <v>12741442</v>
      </c>
      <c r="CK755" s="18">
        <f t="shared" si="347"/>
        <v>19112163</v>
      </c>
      <c r="CL755" s="18">
        <f t="shared" si="348"/>
        <v>6370721</v>
      </c>
      <c r="CM755" s="18">
        <f t="shared" si="349"/>
        <v>19112163</v>
      </c>
      <c r="CN755" s="18">
        <f t="shared" si="350"/>
        <v>172009467</v>
      </c>
      <c r="CP755" s="18">
        <f t="shared" si="351"/>
        <v>2905048776</v>
      </c>
      <c r="CQ755" s="18">
        <f t="shared" si="352"/>
        <v>2</v>
      </c>
      <c r="CR755" s="18">
        <f t="shared" si="353"/>
        <v>2905.05</v>
      </c>
      <c r="DH755" s="14">
        <v>750</v>
      </c>
      <c r="DI755" s="14">
        <f t="shared" si="354"/>
        <v>176063562</v>
      </c>
      <c r="DJ755" s="18">
        <f t="shared" si="355"/>
        <v>2</v>
      </c>
      <c r="DK755" s="18">
        <f t="shared" si="356"/>
        <v>176.06</v>
      </c>
    </row>
    <row r="756" spans="44:115" ht="16.5" x14ac:dyDescent="0.2">
      <c r="AR756" s="14">
        <v>751</v>
      </c>
      <c r="AS756" s="14">
        <f t="shared" si="335"/>
        <v>740</v>
      </c>
      <c r="AT756" s="18">
        <f t="shared" si="337"/>
        <v>5256000</v>
      </c>
      <c r="AU756" s="18">
        <f t="shared" si="336"/>
        <v>760</v>
      </c>
      <c r="AV756" s="18">
        <f t="shared" si="338"/>
        <v>5951750</v>
      </c>
      <c r="AW756" s="18">
        <f t="shared" si="339"/>
        <v>5638662.5</v>
      </c>
      <c r="AX756" s="18">
        <f t="shared" si="340"/>
        <v>24359022000</v>
      </c>
      <c r="CA756" s="14">
        <v>751</v>
      </c>
      <c r="CB756" s="14">
        <f>节奏规划!J745</f>
        <v>1.3157894736842105E-3</v>
      </c>
      <c r="CC756" s="23">
        <v>1</v>
      </c>
      <c r="CD756" s="18">
        <f>INDEX($AX$6:$AX$1005,MATCH(金币产出!CA756,$AR$6:$AR$1005,1))</f>
        <v>24359022000</v>
      </c>
      <c r="CE756" s="18">
        <f t="shared" si="341"/>
        <v>97436088000</v>
      </c>
      <c r="CF756" s="18">
        <f t="shared" si="342"/>
        <v>44871883</v>
      </c>
      <c r="CG756" s="18">
        <f t="shared" si="343"/>
        <v>25641076</v>
      </c>
      <c r="CH756" s="18">
        <f t="shared" si="344"/>
        <v>32051345</v>
      </c>
      <c r="CI756" s="18">
        <f t="shared" si="345"/>
        <v>12820538</v>
      </c>
      <c r="CJ756" s="18">
        <f t="shared" si="346"/>
        <v>12820538</v>
      </c>
      <c r="CK756" s="18">
        <f t="shared" si="347"/>
        <v>19230807</v>
      </c>
      <c r="CL756" s="18">
        <f t="shared" si="348"/>
        <v>6410269</v>
      </c>
      <c r="CM756" s="18">
        <f t="shared" si="349"/>
        <v>19230807</v>
      </c>
      <c r="CN756" s="18">
        <f t="shared" si="350"/>
        <v>173077263</v>
      </c>
      <c r="CP756" s="18">
        <f t="shared" si="351"/>
        <v>2923082664</v>
      </c>
      <c r="CQ756" s="18">
        <f t="shared" si="352"/>
        <v>2</v>
      </c>
      <c r="CR756" s="18">
        <f t="shared" si="353"/>
        <v>2923.08</v>
      </c>
      <c r="DH756" s="14">
        <v>751</v>
      </c>
      <c r="DI756" s="14">
        <f t="shared" si="354"/>
        <v>177156525</v>
      </c>
      <c r="DJ756" s="18">
        <f t="shared" si="355"/>
        <v>2</v>
      </c>
      <c r="DK756" s="18">
        <f t="shared" si="356"/>
        <v>177.16</v>
      </c>
    </row>
    <row r="757" spans="44:115" ht="16.5" x14ac:dyDescent="0.2">
      <c r="AR757" s="14">
        <v>752</v>
      </c>
      <c r="AS757" s="14">
        <f t="shared" si="335"/>
        <v>740</v>
      </c>
      <c r="AT757" s="18">
        <f t="shared" si="337"/>
        <v>5256000</v>
      </c>
      <c r="AU757" s="18">
        <f t="shared" si="336"/>
        <v>760</v>
      </c>
      <c r="AV757" s="18">
        <f t="shared" si="338"/>
        <v>5951750</v>
      </c>
      <c r="AW757" s="18">
        <f t="shared" si="339"/>
        <v>5673450</v>
      </c>
      <c r="AX757" s="18">
        <f t="shared" si="340"/>
        <v>24509304000</v>
      </c>
      <c r="CA757" s="14">
        <v>752</v>
      </c>
      <c r="CB757" s="14">
        <f>节奏规划!J746</f>
        <v>1.3157894736842105E-3</v>
      </c>
      <c r="CC757" s="23">
        <v>1</v>
      </c>
      <c r="CD757" s="18">
        <f>INDEX($AX$6:$AX$1005,MATCH(金币产出!CA757,$AR$6:$AR$1005,1))</f>
        <v>24509304000</v>
      </c>
      <c r="CE757" s="18">
        <f t="shared" si="341"/>
        <v>98037216000</v>
      </c>
      <c r="CF757" s="18">
        <f t="shared" si="342"/>
        <v>45148718</v>
      </c>
      <c r="CG757" s="18">
        <f t="shared" si="343"/>
        <v>25799267</v>
      </c>
      <c r="CH757" s="18">
        <f t="shared" si="344"/>
        <v>32249084</v>
      </c>
      <c r="CI757" s="18">
        <f t="shared" si="345"/>
        <v>12899634</v>
      </c>
      <c r="CJ757" s="18">
        <f t="shared" si="346"/>
        <v>12899634</v>
      </c>
      <c r="CK757" s="18">
        <f t="shared" si="347"/>
        <v>19349451</v>
      </c>
      <c r="CL757" s="18">
        <f t="shared" si="348"/>
        <v>6449817</v>
      </c>
      <c r="CM757" s="18">
        <f t="shared" si="349"/>
        <v>19349451</v>
      </c>
      <c r="CN757" s="18">
        <f t="shared" si="350"/>
        <v>174145056</v>
      </c>
      <c r="CP757" s="18">
        <f t="shared" si="351"/>
        <v>2941116552</v>
      </c>
      <c r="CQ757" s="18">
        <f t="shared" si="352"/>
        <v>2</v>
      </c>
      <c r="CR757" s="18">
        <f t="shared" si="353"/>
        <v>2941.12</v>
      </c>
      <c r="DH757" s="14">
        <v>752</v>
      </c>
      <c r="DI757" s="14">
        <f t="shared" si="354"/>
        <v>178249481</v>
      </c>
      <c r="DJ757" s="18">
        <f t="shared" si="355"/>
        <v>2</v>
      </c>
      <c r="DK757" s="18">
        <f t="shared" si="356"/>
        <v>178.25</v>
      </c>
    </row>
    <row r="758" spans="44:115" ht="16.5" x14ac:dyDescent="0.2">
      <c r="AR758" s="14">
        <v>753</v>
      </c>
      <c r="AS758" s="14">
        <f t="shared" si="335"/>
        <v>740</v>
      </c>
      <c r="AT758" s="18">
        <f t="shared" si="337"/>
        <v>5256000</v>
      </c>
      <c r="AU758" s="18">
        <f t="shared" si="336"/>
        <v>760</v>
      </c>
      <c r="AV758" s="18">
        <f t="shared" si="338"/>
        <v>5951750</v>
      </c>
      <c r="AW758" s="18">
        <f t="shared" si="339"/>
        <v>5708237.5</v>
      </c>
      <c r="AX758" s="18">
        <f t="shared" si="340"/>
        <v>24659586000</v>
      </c>
      <c r="CA758" s="14">
        <v>753</v>
      </c>
      <c r="CB758" s="14">
        <f>节奏规划!J747</f>
        <v>1.3157894736842105E-3</v>
      </c>
      <c r="CC758" s="23">
        <v>1</v>
      </c>
      <c r="CD758" s="18">
        <f>INDEX($AX$6:$AX$1005,MATCH(金币产出!CA758,$AR$6:$AR$1005,1))</f>
        <v>24659586000</v>
      </c>
      <c r="CE758" s="18">
        <f t="shared" si="341"/>
        <v>98638344000</v>
      </c>
      <c r="CF758" s="18">
        <f t="shared" si="342"/>
        <v>45425553</v>
      </c>
      <c r="CG758" s="18">
        <f t="shared" si="343"/>
        <v>25957459</v>
      </c>
      <c r="CH758" s="18">
        <f t="shared" si="344"/>
        <v>32446824</v>
      </c>
      <c r="CI758" s="18">
        <f t="shared" si="345"/>
        <v>12978729</v>
      </c>
      <c r="CJ758" s="18">
        <f t="shared" si="346"/>
        <v>12978729</v>
      </c>
      <c r="CK758" s="18">
        <f t="shared" si="347"/>
        <v>19468094</v>
      </c>
      <c r="CL758" s="18">
        <f t="shared" si="348"/>
        <v>6489365</v>
      </c>
      <c r="CM758" s="18">
        <f t="shared" si="349"/>
        <v>19468094</v>
      </c>
      <c r="CN758" s="18">
        <f t="shared" si="350"/>
        <v>175212847</v>
      </c>
      <c r="CP758" s="18">
        <f t="shared" si="351"/>
        <v>2959150288</v>
      </c>
      <c r="CQ758" s="18">
        <f t="shared" si="352"/>
        <v>2</v>
      </c>
      <c r="CR758" s="18">
        <f t="shared" si="353"/>
        <v>2959.15</v>
      </c>
      <c r="DH758" s="14">
        <v>753</v>
      </c>
      <c r="DI758" s="14">
        <f t="shared" si="354"/>
        <v>179342444</v>
      </c>
      <c r="DJ758" s="18">
        <f t="shared" si="355"/>
        <v>2</v>
      </c>
      <c r="DK758" s="18">
        <f t="shared" si="356"/>
        <v>179.34</v>
      </c>
    </row>
    <row r="759" spans="44:115" ht="16.5" x14ac:dyDescent="0.2">
      <c r="AR759" s="14">
        <v>754</v>
      </c>
      <c r="AS759" s="14">
        <f t="shared" si="335"/>
        <v>740</v>
      </c>
      <c r="AT759" s="18">
        <f t="shared" si="337"/>
        <v>5256000</v>
      </c>
      <c r="AU759" s="18">
        <f t="shared" si="336"/>
        <v>760</v>
      </c>
      <c r="AV759" s="18">
        <f t="shared" si="338"/>
        <v>5951750</v>
      </c>
      <c r="AW759" s="18">
        <f t="shared" si="339"/>
        <v>5743025</v>
      </c>
      <c r="AX759" s="18">
        <f t="shared" si="340"/>
        <v>24809868000</v>
      </c>
      <c r="CA759" s="14">
        <v>754</v>
      </c>
      <c r="CB759" s="14">
        <f>节奏规划!J748</f>
        <v>1.3157894736842105E-3</v>
      </c>
      <c r="CC759" s="23">
        <v>1</v>
      </c>
      <c r="CD759" s="18">
        <f>INDEX($AX$6:$AX$1005,MATCH(金币产出!CA759,$AR$6:$AR$1005,1))</f>
        <v>24809868000</v>
      </c>
      <c r="CE759" s="18">
        <f t="shared" si="341"/>
        <v>99239472000</v>
      </c>
      <c r="CF759" s="18">
        <f t="shared" si="342"/>
        <v>45702388</v>
      </c>
      <c r="CG759" s="18">
        <f t="shared" si="343"/>
        <v>26115651</v>
      </c>
      <c r="CH759" s="18">
        <f t="shared" si="344"/>
        <v>32644563</v>
      </c>
      <c r="CI759" s="18">
        <f t="shared" si="345"/>
        <v>13057825</v>
      </c>
      <c r="CJ759" s="18">
        <f t="shared" si="346"/>
        <v>13057825</v>
      </c>
      <c r="CK759" s="18">
        <f t="shared" si="347"/>
        <v>19586738</v>
      </c>
      <c r="CL759" s="18">
        <f t="shared" si="348"/>
        <v>6528913</v>
      </c>
      <c r="CM759" s="18">
        <f t="shared" si="349"/>
        <v>19586738</v>
      </c>
      <c r="CN759" s="18">
        <f t="shared" si="350"/>
        <v>176280641</v>
      </c>
      <c r="CP759" s="18">
        <f t="shared" si="351"/>
        <v>2977184176</v>
      </c>
      <c r="CQ759" s="18">
        <f t="shared" si="352"/>
        <v>2</v>
      </c>
      <c r="CR759" s="18">
        <f t="shared" si="353"/>
        <v>2977.18</v>
      </c>
      <c r="DH759" s="14">
        <v>754</v>
      </c>
      <c r="DI759" s="14">
        <f t="shared" si="354"/>
        <v>180435406</v>
      </c>
      <c r="DJ759" s="18">
        <f t="shared" si="355"/>
        <v>2</v>
      </c>
      <c r="DK759" s="18">
        <f t="shared" si="356"/>
        <v>180.44</v>
      </c>
    </row>
    <row r="760" spans="44:115" ht="16.5" x14ac:dyDescent="0.2">
      <c r="AR760" s="14">
        <v>755</v>
      </c>
      <c r="AS760" s="14">
        <f t="shared" si="335"/>
        <v>740</v>
      </c>
      <c r="AT760" s="18">
        <f t="shared" si="337"/>
        <v>5256000</v>
      </c>
      <c r="AU760" s="18">
        <f t="shared" si="336"/>
        <v>760</v>
      </c>
      <c r="AV760" s="18">
        <f t="shared" si="338"/>
        <v>5951750</v>
      </c>
      <c r="AW760" s="18">
        <f t="shared" si="339"/>
        <v>5777812.5</v>
      </c>
      <c r="AX760" s="18">
        <f t="shared" si="340"/>
        <v>24960150000</v>
      </c>
      <c r="CA760" s="14">
        <v>755</v>
      </c>
      <c r="CB760" s="14">
        <f>节奏规划!J749</f>
        <v>1.3157894736842105E-3</v>
      </c>
      <c r="CC760" s="23">
        <v>1</v>
      </c>
      <c r="CD760" s="18">
        <f>INDEX($AX$6:$AX$1005,MATCH(金币产出!CA760,$AR$6:$AR$1005,1))</f>
        <v>24960150000</v>
      </c>
      <c r="CE760" s="18">
        <f t="shared" si="341"/>
        <v>99840600000</v>
      </c>
      <c r="CF760" s="18">
        <f t="shared" si="342"/>
        <v>45979224</v>
      </c>
      <c r="CG760" s="18">
        <f t="shared" si="343"/>
        <v>26273842</v>
      </c>
      <c r="CH760" s="18">
        <f t="shared" si="344"/>
        <v>32842303</v>
      </c>
      <c r="CI760" s="18">
        <f t="shared" si="345"/>
        <v>13136921</v>
      </c>
      <c r="CJ760" s="18">
        <f t="shared" si="346"/>
        <v>13136921</v>
      </c>
      <c r="CK760" s="18">
        <f t="shared" si="347"/>
        <v>19705382</v>
      </c>
      <c r="CL760" s="18">
        <f t="shared" si="348"/>
        <v>6568461</v>
      </c>
      <c r="CM760" s="18">
        <f t="shared" si="349"/>
        <v>19705382</v>
      </c>
      <c r="CN760" s="18">
        <f t="shared" si="350"/>
        <v>177348436</v>
      </c>
      <c r="CP760" s="18">
        <f t="shared" si="351"/>
        <v>2995218064</v>
      </c>
      <c r="CQ760" s="18">
        <f t="shared" si="352"/>
        <v>2</v>
      </c>
      <c r="CR760" s="18">
        <f t="shared" si="353"/>
        <v>2995.22</v>
      </c>
      <c r="DH760" s="14">
        <v>755</v>
      </c>
      <c r="DI760" s="14">
        <f t="shared" si="354"/>
        <v>181528362</v>
      </c>
      <c r="DJ760" s="18">
        <f t="shared" si="355"/>
        <v>2</v>
      </c>
      <c r="DK760" s="18">
        <f t="shared" si="356"/>
        <v>181.53</v>
      </c>
    </row>
    <row r="761" spans="44:115" ht="16.5" x14ac:dyDescent="0.2">
      <c r="AR761" s="14">
        <v>756</v>
      </c>
      <c r="AS761" s="14">
        <f t="shared" si="335"/>
        <v>740</v>
      </c>
      <c r="AT761" s="18">
        <f t="shared" si="337"/>
        <v>5256000</v>
      </c>
      <c r="AU761" s="18">
        <f t="shared" si="336"/>
        <v>760</v>
      </c>
      <c r="AV761" s="18">
        <f t="shared" si="338"/>
        <v>5951750</v>
      </c>
      <c r="AW761" s="18">
        <f t="shared" si="339"/>
        <v>5812600</v>
      </c>
      <c r="AX761" s="18">
        <f t="shared" si="340"/>
        <v>25110432000</v>
      </c>
      <c r="CA761" s="14">
        <v>756</v>
      </c>
      <c r="CB761" s="14">
        <f>节奏规划!J750</f>
        <v>1.3157894736842105E-3</v>
      </c>
      <c r="CC761" s="23">
        <v>1</v>
      </c>
      <c r="CD761" s="18">
        <f>INDEX($AX$6:$AX$1005,MATCH(金币产出!CA761,$AR$6:$AR$1005,1))</f>
        <v>25110432000</v>
      </c>
      <c r="CE761" s="18">
        <f t="shared" si="341"/>
        <v>100441728000</v>
      </c>
      <c r="CF761" s="18">
        <f t="shared" si="342"/>
        <v>46256059</v>
      </c>
      <c r="CG761" s="18">
        <f t="shared" si="343"/>
        <v>26432034</v>
      </c>
      <c r="CH761" s="18">
        <f t="shared" si="344"/>
        <v>33040042</v>
      </c>
      <c r="CI761" s="18">
        <f t="shared" si="345"/>
        <v>13216017</v>
      </c>
      <c r="CJ761" s="18">
        <f t="shared" si="346"/>
        <v>13216017</v>
      </c>
      <c r="CK761" s="18">
        <f t="shared" si="347"/>
        <v>19824025</v>
      </c>
      <c r="CL761" s="18">
        <f t="shared" si="348"/>
        <v>6608008</v>
      </c>
      <c r="CM761" s="18">
        <f t="shared" si="349"/>
        <v>19824025</v>
      </c>
      <c r="CN761" s="18">
        <f t="shared" si="350"/>
        <v>178416227</v>
      </c>
      <c r="CP761" s="18">
        <f t="shared" si="351"/>
        <v>3013251800</v>
      </c>
      <c r="CQ761" s="18">
        <f t="shared" si="352"/>
        <v>2</v>
      </c>
      <c r="CR761" s="18">
        <f t="shared" si="353"/>
        <v>3013.25</v>
      </c>
      <c r="DH761" s="14">
        <v>756</v>
      </c>
      <c r="DI761" s="14">
        <f t="shared" si="354"/>
        <v>182621325</v>
      </c>
      <c r="DJ761" s="18">
        <f t="shared" si="355"/>
        <v>2</v>
      </c>
      <c r="DK761" s="18">
        <f t="shared" si="356"/>
        <v>182.62</v>
      </c>
    </row>
    <row r="762" spans="44:115" ht="16.5" x14ac:dyDescent="0.2">
      <c r="AR762" s="14">
        <v>757</v>
      </c>
      <c r="AS762" s="14">
        <f t="shared" si="335"/>
        <v>740</v>
      </c>
      <c r="AT762" s="18">
        <f t="shared" si="337"/>
        <v>5256000</v>
      </c>
      <c r="AU762" s="18">
        <f t="shared" si="336"/>
        <v>760</v>
      </c>
      <c r="AV762" s="18">
        <f t="shared" si="338"/>
        <v>5951750</v>
      </c>
      <c r="AW762" s="18">
        <f t="shared" si="339"/>
        <v>5847387.5</v>
      </c>
      <c r="AX762" s="18">
        <f t="shared" si="340"/>
        <v>25260714000</v>
      </c>
      <c r="CA762" s="14">
        <v>757</v>
      </c>
      <c r="CB762" s="14">
        <f>节奏规划!J751</f>
        <v>1.3157894736842105E-3</v>
      </c>
      <c r="CC762" s="23">
        <v>1</v>
      </c>
      <c r="CD762" s="18">
        <f>INDEX($AX$6:$AX$1005,MATCH(金币产出!CA762,$AR$6:$AR$1005,1))</f>
        <v>25260714000</v>
      </c>
      <c r="CE762" s="18">
        <f t="shared" si="341"/>
        <v>101042856000</v>
      </c>
      <c r="CF762" s="18">
        <f t="shared" si="342"/>
        <v>46532894</v>
      </c>
      <c r="CG762" s="18">
        <f t="shared" si="343"/>
        <v>26590225</v>
      </c>
      <c r="CH762" s="18">
        <f t="shared" si="344"/>
        <v>33237782</v>
      </c>
      <c r="CI762" s="18">
        <f t="shared" si="345"/>
        <v>13295113</v>
      </c>
      <c r="CJ762" s="18">
        <f t="shared" si="346"/>
        <v>13295113</v>
      </c>
      <c r="CK762" s="18">
        <f t="shared" si="347"/>
        <v>19942669</v>
      </c>
      <c r="CL762" s="18">
        <f t="shared" si="348"/>
        <v>6647556</v>
      </c>
      <c r="CM762" s="18">
        <f t="shared" si="349"/>
        <v>19942669</v>
      </c>
      <c r="CN762" s="18">
        <f t="shared" si="350"/>
        <v>179484021</v>
      </c>
      <c r="CP762" s="18">
        <f t="shared" si="351"/>
        <v>3031285688</v>
      </c>
      <c r="CQ762" s="18">
        <f t="shared" si="352"/>
        <v>2</v>
      </c>
      <c r="CR762" s="18">
        <f t="shared" si="353"/>
        <v>3031.29</v>
      </c>
      <c r="DH762" s="14">
        <v>757</v>
      </c>
      <c r="DI762" s="14">
        <f t="shared" si="354"/>
        <v>183714281</v>
      </c>
      <c r="DJ762" s="18">
        <f t="shared" si="355"/>
        <v>2</v>
      </c>
      <c r="DK762" s="18">
        <f t="shared" si="356"/>
        <v>183.71</v>
      </c>
    </row>
    <row r="763" spans="44:115" ht="16.5" x14ac:dyDescent="0.2">
      <c r="AR763" s="14">
        <v>758</v>
      </c>
      <c r="AS763" s="14">
        <f t="shared" si="335"/>
        <v>740</v>
      </c>
      <c r="AT763" s="18">
        <f t="shared" si="337"/>
        <v>5256000</v>
      </c>
      <c r="AU763" s="18">
        <f t="shared" si="336"/>
        <v>760</v>
      </c>
      <c r="AV763" s="18">
        <f t="shared" si="338"/>
        <v>5951750</v>
      </c>
      <c r="AW763" s="18">
        <f t="shared" si="339"/>
        <v>5882175</v>
      </c>
      <c r="AX763" s="18">
        <f t="shared" si="340"/>
        <v>25410996000</v>
      </c>
      <c r="CA763" s="14">
        <v>758</v>
      </c>
      <c r="CB763" s="14">
        <f>节奏规划!J752</f>
        <v>1.3157894736842105E-3</v>
      </c>
      <c r="CC763" s="23">
        <v>1</v>
      </c>
      <c r="CD763" s="18">
        <f>INDEX($AX$6:$AX$1005,MATCH(金币产出!CA763,$AR$6:$AR$1005,1))</f>
        <v>25410996000</v>
      </c>
      <c r="CE763" s="18">
        <f t="shared" si="341"/>
        <v>101643984000</v>
      </c>
      <c r="CF763" s="18">
        <f t="shared" si="342"/>
        <v>46809729</v>
      </c>
      <c r="CG763" s="18">
        <f t="shared" si="343"/>
        <v>26748417</v>
      </c>
      <c r="CH763" s="18">
        <f t="shared" si="344"/>
        <v>33435521</v>
      </c>
      <c r="CI763" s="18">
        <f t="shared" si="345"/>
        <v>13374208</v>
      </c>
      <c r="CJ763" s="18">
        <f t="shared" si="346"/>
        <v>13374208</v>
      </c>
      <c r="CK763" s="18">
        <f t="shared" si="347"/>
        <v>20061313</v>
      </c>
      <c r="CL763" s="18">
        <f t="shared" si="348"/>
        <v>6687104</v>
      </c>
      <c r="CM763" s="18">
        <f t="shared" si="349"/>
        <v>20061313</v>
      </c>
      <c r="CN763" s="18">
        <f t="shared" si="350"/>
        <v>180551813</v>
      </c>
      <c r="CP763" s="18">
        <f t="shared" si="351"/>
        <v>3049319576</v>
      </c>
      <c r="CQ763" s="18">
        <f t="shared" si="352"/>
        <v>2</v>
      </c>
      <c r="CR763" s="18">
        <f t="shared" si="353"/>
        <v>3049.32</v>
      </c>
      <c r="DH763" s="14">
        <v>758</v>
      </c>
      <c r="DI763" s="14">
        <f t="shared" si="354"/>
        <v>184807244</v>
      </c>
      <c r="DJ763" s="18">
        <f t="shared" si="355"/>
        <v>2</v>
      </c>
      <c r="DK763" s="18">
        <f t="shared" si="356"/>
        <v>184.81</v>
      </c>
    </row>
    <row r="764" spans="44:115" ht="16.5" x14ac:dyDescent="0.2">
      <c r="AR764" s="14">
        <v>759</v>
      </c>
      <c r="AS764" s="14">
        <f t="shared" si="335"/>
        <v>740</v>
      </c>
      <c r="AT764" s="18">
        <f t="shared" si="337"/>
        <v>5256000</v>
      </c>
      <c r="AU764" s="18">
        <f t="shared" si="336"/>
        <v>760</v>
      </c>
      <c r="AV764" s="18">
        <f t="shared" si="338"/>
        <v>5951750</v>
      </c>
      <c r="AW764" s="18">
        <f t="shared" si="339"/>
        <v>5916962.5</v>
      </c>
      <c r="AX764" s="18">
        <f t="shared" si="340"/>
        <v>25561278000</v>
      </c>
      <c r="CA764" s="14">
        <v>759</v>
      </c>
      <c r="CB764" s="14">
        <f>节奏规划!J753</f>
        <v>1.3157894736842105E-3</v>
      </c>
      <c r="CC764" s="23">
        <v>1</v>
      </c>
      <c r="CD764" s="18">
        <f>INDEX($AX$6:$AX$1005,MATCH(金币产出!CA764,$AR$6:$AR$1005,1))</f>
        <v>25561278000</v>
      </c>
      <c r="CE764" s="18">
        <f t="shared" si="341"/>
        <v>102245112000</v>
      </c>
      <c r="CF764" s="18">
        <f t="shared" si="342"/>
        <v>47086565</v>
      </c>
      <c r="CG764" s="18">
        <f t="shared" si="343"/>
        <v>26906608</v>
      </c>
      <c r="CH764" s="18">
        <f t="shared" si="344"/>
        <v>33633261</v>
      </c>
      <c r="CI764" s="18">
        <f t="shared" si="345"/>
        <v>13453304</v>
      </c>
      <c r="CJ764" s="18">
        <f t="shared" si="346"/>
        <v>13453304</v>
      </c>
      <c r="CK764" s="18">
        <f t="shared" si="347"/>
        <v>20179956</v>
      </c>
      <c r="CL764" s="18">
        <f t="shared" si="348"/>
        <v>6726652</v>
      </c>
      <c r="CM764" s="18">
        <f t="shared" si="349"/>
        <v>20179956</v>
      </c>
      <c r="CN764" s="18">
        <f t="shared" si="350"/>
        <v>181619606</v>
      </c>
      <c r="CP764" s="18">
        <f t="shared" si="351"/>
        <v>3067353312</v>
      </c>
      <c r="CQ764" s="18">
        <f t="shared" si="352"/>
        <v>2</v>
      </c>
      <c r="CR764" s="18">
        <f t="shared" si="353"/>
        <v>3067.35</v>
      </c>
      <c r="DH764" s="14">
        <v>759</v>
      </c>
      <c r="DI764" s="14">
        <f t="shared" si="354"/>
        <v>185900200</v>
      </c>
      <c r="DJ764" s="18">
        <f t="shared" si="355"/>
        <v>2</v>
      </c>
      <c r="DK764" s="18">
        <f t="shared" si="356"/>
        <v>185.9</v>
      </c>
    </row>
    <row r="765" spans="44:115" ht="16.5" x14ac:dyDescent="0.2">
      <c r="AR765" s="14">
        <v>760</v>
      </c>
      <c r="AS765" s="14">
        <f t="shared" si="335"/>
        <v>760</v>
      </c>
      <c r="AT765" s="18">
        <f t="shared" si="337"/>
        <v>5951750</v>
      </c>
      <c r="AU765" s="18">
        <f t="shared" si="336"/>
        <v>780</v>
      </c>
      <c r="AV765" s="18">
        <f t="shared" si="338"/>
        <v>6310000</v>
      </c>
      <c r="AW765" s="18">
        <f t="shared" si="339"/>
        <v>5951750</v>
      </c>
      <c r="AX765" s="18">
        <f t="shared" si="340"/>
        <v>25711560000</v>
      </c>
      <c r="CA765" s="14">
        <v>760</v>
      </c>
      <c r="CB765" s="14">
        <f>节奏规划!J754</f>
        <v>1.3157894736842105E-3</v>
      </c>
      <c r="CC765" s="23">
        <v>1</v>
      </c>
      <c r="CD765" s="18">
        <f>INDEX($AX$6:$AX$1005,MATCH(金币产出!CA765,$AR$6:$AR$1005,1))</f>
        <v>25711560000</v>
      </c>
      <c r="CE765" s="18">
        <f t="shared" si="341"/>
        <v>102846240000</v>
      </c>
      <c r="CF765" s="18">
        <f t="shared" si="342"/>
        <v>47363400</v>
      </c>
      <c r="CG765" s="18">
        <f t="shared" si="343"/>
        <v>27064800</v>
      </c>
      <c r="CH765" s="18">
        <f t="shared" si="344"/>
        <v>33831000</v>
      </c>
      <c r="CI765" s="18">
        <f t="shared" si="345"/>
        <v>13532400</v>
      </c>
      <c r="CJ765" s="18">
        <f t="shared" si="346"/>
        <v>13532400</v>
      </c>
      <c r="CK765" s="18">
        <f t="shared" si="347"/>
        <v>20298600</v>
      </c>
      <c r="CL765" s="18">
        <f t="shared" si="348"/>
        <v>6766200</v>
      </c>
      <c r="CM765" s="18">
        <f t="shared" si="349"/>
        <v>20298600</v>
      </c>
      <c r="CN765" s="18">
        <f t="shared" si="350"/>
        <v>182687400</v>
      </c>
      <c r="CP765" s="18">
        <f t="shared" si="351"/>
        <v>3085387200</v>
      </c>
      <c r="CQ765" s="18">
        <f t="shared" si="352"/>
        <v>2</v>
      </c>
      <c r="CR765" s="18">
        <f t="shared" si="353"/>
        <v>3085.39</v>
      </c>
      <c r="DH765" s="14">
        <v>760</v>
      </c>
      <c r="DI765" s="14">
        <f t="shared" si="354"/>
        <v>186993163</v>
      </c>
      <c r="DJ765" s="18">
        <f t="shared" si="355"/>
        <v>2</v>
      </c>
      <c r="DK765" s="18">
        <f t="shared" si="356"/>
        <v>186.99</v>
      </c>
    </row>
    <row r="766" spans="44:115" ht="16.5" x14ac:dyDescent="0.2">
      <c r="AR766" s="14">
        <v>761</v>
      </c>
      <c r="AS766" s="14">
        <f t="shared" si="335"/>
        <v>760</v>
      </c>
      <c r="AT766" s="18">
        <f t="shared" si="337"/>
        <v>5951750</v>
      </c>
      <c r="AU766" s="18">
        <f t="shared" si="336"/>
        <v>780</v>
      </c>
      <c r="AV766" s="18">
        <f t="shared" si="338"/>
        <v>6310000</v>
      </c>
      <c r="AW766" s="18">
        <f t="shared" si="339"/>
        <v>5969662.5</v>
      </c>
      <c r="AX766" s="18">
        <f t="shared" si="340"/>
        <v>25788942000</v>
      </c>
      <c r="CA766" s="14">
        <v>761</v>
      </c>
      <c r="CB766" s="14">
        <f>节奏规划!J755</f>
        <v>1.3157894736842105E-3</v>
      </c>
      <c r="CC766" s="23">
        <v>1</v>
      </c>
      <c r="CD766" s="18">
        <f>INDEX($AX$6:$AX$1005,MATCH(金币产出!CA766,$AR$6:$AR$1005,1))</f>
        <v>25788942000</v>
      </c>
      <c r="CE766" s="18">
        <f t="shared" si="341"/>
        <v>103155768000</v>
      </c>
      <c r="CF766" s="18">
        <f t="shared" si="342"/>
        <v>47505946</v>
      </c>
      <c r="CG766" s="18">
        <f t="shared" si="343"/>
        <v>27146255</v>
      </c>
      <c r="CH766" s="18">
        <f t="shared" si="344"/>
        <v>33932818</v>
      </c>
      <c r="CI766" s="18">
        <f t="shared" si="345"/>
        <v>13573127</v>
      </c>
      <c r="CJ766" s="18">
        <f t="shared" si="346"/>
        <v>13573127</v>
      </c>
      <c r="CK766" s="18">
        <f t="shared" si="347"/>
        <v>20359691</v>
      </c>
      <c r="CL766" s="18">
        <f t="shared" si="348"/>
        <v>6786564</v>
      </c>
      <c r="CM766" s="18">
        <f t="shared" si="349"/>
        <v>20359691</v>
      </c>
      <c r="CN766" s="18">
        <f t="shared" si="350"/>
        <v>183237219</v>
      </c>
      <c r="CP766" s="18">
        <f t="shared" si="351"/>
        <v>3094673032</v>
      </c>
      <c r="CQ766" s="18">
        <f t="shared" si="352"/>
        <v>2</v>
      </c>
      <c r="CR766" s="18">
        <f t="shared" si="353"/>
        <v>3094.67</v>
      </c>
      <c r="DH766" s="14">
        <v>761</v>
      </c>
      <c r="DI766" s="14">
        <f t="shared" si="354"/>
        <v>187555943</v>
      </c>
      <c r="DJ766" s="18">
        <f t="shared" si="355"/>
        <v>2</v>
      </c>
      <c r="DK766" s="18">
        <f t="shared" si="356"/>
        <v>187.56</v>
      </c>
    </row>
    <row r="767" spans="44:115" ht="16.5" x14ac:dyDescent="0.2">
      <c r="AR767" s="14">
        <v>762</v>
      </c>
      <c r="AS767" s="14">
        <f t="shared" si="335"/>
        <v>760</v>
      </c>
      <c r="AT767" s="18">
        <f t="shared" si="337"/>
        <v>5951750</v>
      </c>
      <c r="AU767" s="18">
        <f t="shared" si="336"/>
        <v>780</v>
      </c>
      <c r="AV767" s="18">
        <f t="shared" si="338"/>
        <v>6310000</v>
      </c>
      <c r="AW767" s="18">
        <f t="shared" si="339"/>
        <v>5987575</v>
      </c>
      <c r="AX767" s="18">
        <f t="shared" si="340"/>
        <v>25866324000</v>
      </c>
      <c r="CA767" s="14">
        <v>762</v>
      </c>
      <c r="CB767" s="14">
        <f>节奏规划!J756</f>
        <v>1.3157894736842105E-3</v>
      </c>
      <c r="CC767" s="23">
        <v>1</v>
      </c>
      <c r="CD767" s="18">
        <f>INDEX($AX$6:$AX$1005,MATCH(金币产出!CA767,$AR$6:$AR$1005,1))</f>
        <v>25866324000</v>
      </c>
      <c r="CE767" s="18">
        <f t="shared" si="341"/>
        <v>103465296000</v>
      </c>
      <c r="CF767" s="18">
        <f t="shared" si="342"/>
        <v>47648492</v>
      </c>
      <c r="CG767" s="18">
        <f t="shared" si="343"/>
        <v>27227709</v>
      </c>
      <c r="CH767" s="18">
        <f t="shared" si="344"/>
        <v>34034637</v>
      </c>
      <c r="CI767" s="18">
        <f t="shared" si="345"/>
        <v>13613855</v>
      </c>
      <c r="CJ767" s="18">
        <f t="shared" si="346"/>
        <v>13613855</v>
      </c>
      <c r="CK767" s="18">
        <f t="shared" si="347"/>
        <v>20420782</v>
      </c>
      <c r="CL767" s="18">
        <f t="shared" si="348"/>
        <v>6806927</v>
      </c>
      <c r="CM767" s="18">
        <f t="shared" si="349"/>
        <v>20420782</v>
      </c>
      <c r="CN767" s="18">
        <f t="shared" si="350"/>
        <v>183787039</v>
      </c>
      <c r="CP767" s="18">
        <f t="shared" si="351"/>
        <v>3103958864</v>
      </c>
      <c r="CQ767" s="18">
        <f t="shared" si="352"/>
        <v>2</v>
      </c>
      <c r="CR767" s="18">
        <f t="shared" si="353"/>
        <v>3103.96</v>
      </c>
      <c r="DH767" s="14">
        <v>762</v>
      </c>
      <c r="DI767" s="14">
        <f t="shared" si="354"/>
        <v>188118716</v>
      </c>
      <c r="DJ767" s="18">
        <f t="shared" si="355"/>
        <v>2</v>
      </c>
      <c r="DK767" s="18">
        <f t="shared" si="356"/>
        <v>188.12</v>
      </c>
    </row>
    <row r="768" spans="44:115" ht="16.5" x14ac:dyDescent="0.2">
      <c r="AR768" s="14">
        <v>763</v>
      </c>
      <c r="AS768" s="14">
        <f t="shared" si="335"/>
        <v>760</v>
      </c>
      <c r="AT768" s="18">
        <f t="shared" si="337"/>
        <v>5951750</v>
      </c>
      <c r="AU768" s="18">
        <f t="shared" si="336"/>
        <v>780</v>
      </c>
      <c r="AV768" s="18">
        <f t="shared" si="338"/>
        <v>6310000</v>
      </c>
      <c r="AW768" s="18">
        <f t="shared" si="339"/>
        <v>6005487.5</v>
      </c>
      <c r="AX768" s="18">
        <f t="shared" si="340"/>
        <v>25943706000</v>
      </c>
      <c r="CA768" s="14">
        <v>763</v>
      </c>
      <c r="CB768" s="14">
        <f>节奏规划!J757</f>
        <v>1.3157894736842105E-3</v>
      </c>
      <c r="CC768" s="23">
        <v>1</v>
      </c>
      <c r="CD768" s="18">
        <f>INDEX($AX$6:$AX$1005,MATCH(金币产出!CA768,$AR$6:$AR$1005,1))</f>
        <v>25943706000</v>
      </c>
      <c r="CE768" s="18">
        <f t="shared" si="341"/>
        <v>103774824000</v>
      </c>
      <c r="CF768" s="18">
        <f t="shared" si="342"/>
        <v>47791037</v>
      </c>
      <c r="CG768" s="18">
        <f t="shared" si="343"/>
        <v>27309164</v>
      </c>
      <c r="CH768" s="18">
        <f t="shared" si="344"/>
        <v>34136455</v>
      </c>
      <c r="CI768" s="18">
        <f t="shared" si="345"/>
        <v>13654582</v>
      </c>
      <c r="CJ768" s="18">
        <f t="shared" si="346"/>
        <v>13654582</v>
      </c>
      <c r="CK768" s="18">
        <f t="shared" si="347"/>
        <v>20481873</v>
      </c>
      <c r="CL768" s="18">
        <f t="shared" si="348"/>
        <v>6827291</v>
      </c>
      <c r="CM768" s="18">
        <f t="shared" si="349"/>
        <v>20481873</v>
      </c>
      <c r="CN768" s="18">
        <f t="shared" si="350"/>
        <v>184336857</v>
      </c>
      <c r="CP768" s="18">
        <f t="shared" si="351"/>
        <v>3113244696</v>
      </c>
      <c r="CQ768" s="18">
        <f t="shared" si="352"/>
        <v>2</v>
      </c>
      <c r="CR768" s="18">
        <f t="shared" si="353"/>
        <v>3113.24</v>
      </c>
      <c r="DH768" s="14">
        <v>763</v>
      </c>
      <c r="DI768" s="14">
        <f t="shared" si="354"/>
        <v>188681496</v>
      </c>
      <c r="DJ768" s="18">
        <f t="shared" si="355"/>
        <v>2</v>
      </c>
      <c r="DK768" s="18">
        <f t="shared" si="356"/>
        <v>188.68</v>
      </c>
    </row>
    <row r="769" spans="44:115" ht="16.5" x14ac:dyDescent="0.2">
      <c r="AR769" s="14">
        <v>764</v>
      </c>
      <c r="AS769" s="14">
        <f t="shared" si="335"/>
        <v>760</v>
      </c>
      <c r="AT769" s="18">
        <f t="shared" si="337"/>
        <v>5951750</v>
      </c>
      <c r="AU769" s="18">
        <f t="shared" si="336"/>
        <v>780</v>
      </c>
      <c r="AV769" s="18">
        <f t="shared" si="338"/>
        <v>6310000</v>
      </c>
      <c r="AW769" s="18">
        <f t="shared" si="339"/>
        <v>6023400</v>
      </c>
      <c r="AX769" s="18">
        <f t="shared" si="340"/>
        <v>26021088000</v>
      </c>
      <c r="CA769" s="14">
        <v>764</v>
      </c>
      <c r="CB769" s="14">
        <f>节奏规划!J758</f>
        <v>1.3157894736842105E-3</v>
      </c>
      <c r="CC769" s="23">
        <v>1</v>
      </c>
      <c r="CD769" s="18">
        <f>INDEX($AX$6:$AX$1005,MATCH(金币产出!CA769,$AR$6:$AR$1005,1))</f>
        <v>26021088000</v>
      </c>
      <c r="CE769" s="18">
        <f t="shared" si="341"/>
        <v>104084352000</v>
      </c>
      <c r="CF769" s="18">
        <f t="shared" si="342"/>
        <v>47933583</v>
      </c>
      <c r="CG769" s="18">
        <f t="shared" si="343"/>
        <v>27390619</v>
      </c>
      <c r="CH769" s="18">
        <f t="shared" si="344"/>
        <v>34238274</v>
      </c>
      <c r="CI769" s="18">
        <f t="shared" si="345"/>
        <v>13695309</v>
      </c>
      <c r="CJ769" s="18">
        <f t="shared" si="346"/>
        <v>13695309</v>
      </c>
      <c r="CK769" s="18">
        <f t="shared" si="347"/>
        <v>20542964</v>
      </c>
      <c r="CL769" s="18">
        <f t="shared" si="348"/>
        <v>6847655</v>
      </c>
      <c r="CM769" s="18">
        <f t="shared" si="349"/>
        <v>20542964</v>
      </c>
      <c r="CN769" s="18">
        <f t="shared" si="350"/>
        <v>184886677</v>
      </c>
      <c r="CP769" s="18">
        <f t="shared" si="351"/>
        <v>3122530528</v>
      </c>
      <c r="CQ769" s="18">
        <f t="shared" si="352"/>
        <v>2</v>
      </c>
      <c r="CR769" s="18">
        <f t="shared" si="353"/>
        <v>3122.53</v>
      </c>
      <c r="DH769" s="14">
        <v>764</v>
      </c>
      <c r="DI769" s="14">
        <f t="shared" si="354"/>
        <v>189244276</v>
      </c>
      <c r="DJ769" s="18">
        <f t="shared" si="355"/>
        <v>2</v>
      </c>
      <c r="DK769" s="18">
        <f t="shared" si="356"/>
        <v>189.24</v>
      </c>
    </row>
    <row r="770" spans="44:115" ht="16.5" x14ac:dyDescent="0.2">
      <c r="AR770" s="14">
        <v>765</v>
      </c>
      <c r="AS770" s="14">
        <f t="shared" si="335"/>
        <v>760</v>
      </c>
      <c r="AT770" s="18">
        <f t="shared" si="337"/>
        <v>5951750</v>
      </c>
      <c r="AU770" s="18">
        <f t="shared" si="336"/>
        <v>780</v>
      </c>
      <c r="AV770" s="18">
        <f t="shared" si="338"/>
        <v>6310000</v>
      </c>
      <c r="AW770" s="18">
        <f t="shared" si="339"/>
        <v>6041312.5</v>
      </c>
      <c r="AX770" s="18">
        <f t="shared" si="340"/>
        <v>26098470000</v>
      </c>
      <c r="CA770" s="14">
        <v>765</v>
      </c>
      <c r="CB770" s="14">
        <f>节奏规划!J759</f>
        <v>1.3157894736842105E-3</v>
      </c>
      <c r="CC770" s="23">
        <v>1</v>
      </c>
      <c r="CD770" s="18">
        <f>INDEX($AX$6:$AX$1005,MATCH(金币产出!CA770,$AR$6:$AR$1005,1))</f>
        <v>26098470000</v>
      </c>
      <c r="CE770" s="18">
        <f t="shared" si="341"/>
        <v>104393880000</v>
      </c>
      <c r="CF770" s="18">
        <f t="shared" si="342"/>
        <v>48076129</v>
      </c>
      <c r="CG770" s="18">
        <f t="shared" si="343"/>
        <v>27472074</v>
      </c>
      <c r="CH770" s="18">
        <f t="shared" si="344"/>
        <v>34340092</v>
      </c>
      <c r="CI770" s="18">
        <f t="shared" si="345"/>
        <v>13736037</v>
      </c>
      <c r="CJ770" s="18">
        <f t="shared" si="346"/>
        <v>13736037</v>
      </c>
      <c r="CK770" s="18">
        <f t="shared" si="347"/>
        <v>20604055</v>
      </c>
      <c r="CL770" s="18">
        <f t="shared" si="348"/>
        <v>6868018</v>
      </c>
      <c r="CM770" s="18">
        <f t="shared" si="349"/>
        <v>20604055</v>
      </c>
      <c r="CN770" s="18">
        <f t="shared" si="350"/>
        <v>185436497</v>
      </c>
      <c r="CP770" s="18">
        <f t="shared" si="351"/>
        <v>3131816360</v>
      </c>
      <c r="CQ770" s="18">
        <f t="shared" si="352"/>
        <v>2</v>
      </c>
      <c r="CR770" s="18">
        <f t="shared" si="353"/>
        <v>3131.82</v>
      </c>
      <c r="DH770" s="14">
        <v>765</v>
      </c>
      <c r="DI770" s="14">
        <f t="shared" si="354"/>
        <v>189807056</v>
      </c>
      <c r="DJ770" s="18">
        <f t="shared" si="355"/>
        <v>2</v>
      </c>
      <c r="DK770" s="18">
        <f t="shared" si="356"/>
        <v>189.81</v>
      </c>
    </row>
    <row r="771" spans="44:115" ht="16.5" x14ac:dyDescent="0.2">
      <c r="AR771" s="14">
        <v>766</v>
      </c>
      <c r="AS771" s="14">
        <f t="shared" si="335"/>
        <v>760</v>
      </c>
      <c r="AT771" s="18">
        <f t="shared" si="337"/>
        <v>5951750</v>
      </c>
      <c r="AU771" s="18">
        <f t="shared" si="336"/>
        <v>780</v>
      </c>
      <c r="AV771" s="18">
        <f t="shared" si="338"/>
        <v>6310000</v>
      </c>
      <c r="AW771" s="18">
        <f t="shared" si="339"/>
        <v>6059225</v>
      </c>
      <c r="AX771" s="18">
        <f t="shared" si="340"/>
        <v>26175852000</v>
      </c>
      <c r="CA771" s="14">
        <v>766</v>
      </c>
      <c r="CB771" s="14">
        <f>节奏规划!J760</f>
        <v>1.3157894736842105E-3</v>
      </c>
      <c r="CC771" s="23">
        <v>1</v>
      </c>
      <c r="CD771" s="18">
        <f>INDEX($AX$6:$AX$1005,MATCH(金币产出!CA771,$AR$6:$AR$1005,1))</f>
        <v>26175852000</v>
      </c>
      <c r="CE771" s="18">
        <f t="shared" si="341"/>
        <v>104703408000</v>
      </c>
      <c r="CF771" s="18">
        <f t="shared" si="342"/>
        <v>48218675</v>
      </c>
      <c r="CG771" s="18">
        <f t="shared" si="343"/>
        <v>27553528</v>
      </c>
      <c r="CH771" s="18">
        <f t="shared" si="344"/>
        <v>34441911</v>
      </c>
      <c r="CI771" s="18">
        <f t="shared" si="345"/>
        <v>13776764</v>
      </c>
      <c r="CJ771" s="18">
        <f t="shared" si="346"/>
        <v>13776764</v>
      </c>
      <c r="CK771" s="18">
        <f t="shared" si="347"/>
        <v>20665146</v>
      </c>
      <c r="CL771" s="18">
        <f t="shared" si="348"/>
        <v>6888382</v>
      </c>
      <c r="CM771" s="18">
        <f t="shared" si="349"/>
        <v>20665146</v>
      </c>
      <c r="CN771" s="18">
        <f t="shared" si="350"/>
        <v>185986316</v>
      </c>
      <c r="CP771" s="18">
        <f t="shared" si="351"/>
        <v>3141102192</v>
      </c>
      <c r="CQ771" s="18">
        <f t="shared" si="352"/>
        <v>2</v>
      </c>
      <c r="CR771" s="18">
        <f t="shared" si="353"/>
        <v>3141.1</v>
      </c>
      <c r="DH771" s="14">
        <v>766</v>
      </c>
      <c r="DI771" s="14">
        <f t="shared" si="354"/>
        <v>190369829</v>
      </c>
      <c r="DJ771" s="18">
        <f t="shared" si="355"/>
        <v>2</v>
      </c>
      <c r="DK771" s="18">
        <f t="shared" si="356"/>
        <v>190.37</v>
      </c>
    </row>
    <row r="772" spans="44:115" ht="16.5" x14ac:dyDescent="0.2">
      <c r="AR772" s="14">
        <v>767</v>
      </c>
      <c r="AS772" s="14">
        <f t="shared" si="335"/>
        <v>760</v>
      </c>
      <c r="AT772" s="18">
        <f t="shared" si="337"/>
        <v>5951750</v>
      </c>
      <c r="AU772" s="18">
        <f t="shared" si="336"/>
        <v>780</v>
      </c>
      <c r="AV772" s="18">
        <f t="shared" si="338"/>
        <v>6310000</v>
      </c>
      <c r="AW772" s="18">
        <f t="shared" si="339"/>
        <v>6077137.5</v>
      </c>
      <c r="AX772" s="18">
        <f t="shared" si="340"/>
        <v>26253234000</v>
      </c>
      <c r="CA772" s="14">
        <v>767</v>
      </c>
      <c r="CB772" s="14">
        <f>节奏规划!J761</f>
        <v>1.3157894736842105E-3</v>
      </c>
      <c r="CC772" s="23">
        <v>1</v>
      </c>
      <c r="CD772" s="18">
        <f>INDEX($AX$6:$AX$1005,MATCH(金币产出!CA772,$AR$6:$AR$1005,1))</f>
        <v>26253234000</v>
      </c>
      <c r="CE772" s="18">
        <f t="shared" si="341"/>
        <v>105012936000</v>
      </c>
      <c r="CF772" s="18">
        <f t="shared" si="342"/>
        <v>48361221</v>
      </c>
      <c r="CG772" s="18">
        <f t="shared" si="343"/>
        <v>27634983</v>
      </c>
      <c r="CH772" s="18">
        <f t="shared" si="344"/>
        <v>34543729</v>
      </c>
      <c r="CI772" s="18">
        <f t="shared" si="345"/>
        <v>13817492</v>
      </c>
      <c r="CJ772" s="18">
        <f t="shared" si="346"/>
        <v>13817492</v>
      </c>
      <c r="CK772" s="18">
        <f t="shared" si="347"/>
        <v>20726237</v>
      </c>
      <c r="CL772" s="18">
        <f t="shared" si="348"/>
        <v>6908746</v>
      </c>
      <c r="CM772" s="18">
        <f t="shared" si="349"/>
        <v>20726237</v>
      </c>
      <c r="CN772" s="18">
        <f t="shared" si="350"/>
        <v>186536137</v>
      </c>
      <c r="CP772" s="18">
        <f t="shared" si="351"/>
        <v>3150388024</v>
      </c>
      <c r="CQ772" s="18">
        <f t="shared" si="352"/>
        <v>2</v>
      </c>
      <c r="CR772" s="18">
        <f t="shared" si="353"/>
        <v>3150.39</v>
      </c>
      <c r="DH772" s="14">
        <v>767</v>
      </c>
      <c r="DI772" s="14">
        <f t="shared" si="354"/>
        <v>190932609</v>
      </c>
      <c r="DJ772" s="18">
        <f t="shared" si="355"/>
        <v>2</v>
      </c>
      <c r="DK772" s="18">
        <f t="shared" si="356"/>
        <v>190.93</v>
      </c>
    </row>
    <row r="773" spans="44:115" ht="16.5" x14ac:dyDescent="0.2">
      <c r="AR773" s="14">
        <v>768</v>
      </c>
      <c r="AS773" s="14">
        <f t="shared" si="335"/>
        <v>760</v>
      </c>
      <c r="AT773" s="18">
        <f t="shared" si="337"/>
        <v>5951750</v>
      </c>
      <c r="AU773" s="18">
        <f t="shared" si="336"/>
        <v>780</v>
      </c>
      <c r="AV773" s="18">
        <f t="shared" si="338"/>
        <v>6310000</v>
      </c>
      <c r="AW773" s="18">
        <f t="shared" si="339"/>
        <v>6095050</v>
      </c>
      <c r="AX773" s="18">
        <f t="shared" si="340"/>
        <v>26330616000</v>
      </c>
      <c r="CA773" s="14">
        <v>768</v>
      </c>
      <c r="CB773" s="14">
        <f>节奏规划!J762</f>
        <v>1.3157894736842105E-3</v>
      </c>
      <c r="CC773" s="23">
        <v>1</v>
      </c>
      <c r="CD773" s="18">
        <f>INDEX($AX$6:$AX$1005,MATCH(金币产出!CA773,$AR$6:$AR$1005,1))</f>
        <v>26330616000</v>
      </c>
      <c r="CE773" s="18">
        <f t="shared" si="341"/>
        <v>105322464000</v>
      </c>
      <c r="CF773" s="18">
        <f t="shared" si="342"/>
        <v>48503766</v>
      </c>
      <c r="CG773" s="18">
        <f t="shared" si="343"/>
        <v>27716438</v>
      </c>
      <c r="CH773" s="18">
        <f t="shared" si="344"/>
        <v>34645547</v>
      </c>
      <c r="CI773" s="18">
        <f t="shared" si="345"/>
        <v>13858219</v>
      </c>
      <c r="CJ773" s="18">
        <f t="shared" si="346"/>
        <v>13858219</v>
      </c>
      <c r="CK773" s="18">
        <f t="shared" si="347"/>
        <v>20787328</v>
      </c>
      <c r="CL773" s="18">
        <f t="shared" si="348"/>
        <v>6929109</v>
      </c>
      <c r="CM773" s="18">
        <f t="shared" si="349"/>
        <v>20787328</v>
      </c>
      <c r="CN773" s="18">
        <f t="shared" si="350"/>
        <v>187085954</v>
      </c>
      <c r="CP773" s="18">
        <f t="shared" si="351"/>
        <v>3159673856</v>
      </c>
      <c r="CQ773" s="18">
        <f t="shared" si="352"/>
        <v>2</v>
      </c>
      <c r="CR773" s="18">
        <f t="shared" si="353"/>
        <v>3159.67</v>
      </c>
      <c r="DH773" s="14">
        <v>768</v>
      </c>
      <c r="DI773" s="14">
        <f t="shared" si="354"/>
        <v>191495389</v>
      </c>
      <c r="DJ773" s="18">
        <f t="shared" si="355"/>
        <v>2</v>
      </c>
      <c r="DK773" s="18">
        <f t="shared" si="356"/>
        <v>191.5</v>
      </c>
    </row>
    <row r="774" spans="44:115" ht="16.5" x14ac:dyDescent="0.2">
      <c r="AR774" s="14">
        <v>769</v>
      </c>
      <c r="AS774" s="14">
        <f t="shared" ref="AS774:AS837" si="357">VLOOKUP(AR774,$A$7:$A$90,1)</f>
        <v>760</v>
      </c>
      <c r="AT774" s="18">
        <f t="shared" si="337"/>
        <v>5951750</v>
      </c>
      <c r="AU774" s="18">
        <f t="shared" ref="AU774:AU837" si="358">INDEX($A$7:$A$90,MATCH(AR774,$A$7:$A$90,1)+1)</f>
        <v>780</v>
      </c>
      <c r="AV774" s="18">
        <f t="shared" si="338"/>
        <v>6310000</v>
      </c>
      <c r="AW774" s="18">
        <f t="shared" si="339"/>
        <v>6112962.5</v>
      </c>
      <c r="AX774" s="18">
        <f t="shared" si="340"/>
        <v>26407998000</v>
      </c>
      <c r="CA774" s="14">
        <v>769</v>
      </c>
      <c r="CB774" s="14">
        <f>节奏规划!J763</f>
        <v>1.3157894736842105E-3</v>
      </c>
      <c r="CC774" s="23">
        <v>1</v>
      </c>
      <c r="CD774" s="18">
        <f>INDEX($AX$6:$AX$1005,MATCH(金币产出!CA774,$AR$6:$AR$1005,1))</f>
        <v>26407998000</v>
      </c>
      <c r="CE774" s="18">
        <f t="shared" si="341"/>
        <v>105631992000</v>
      </c>
      <c r="CF774" s="18">
        <f t="shared" si="342"/>
        <v>48646312</v>
      </c>
      <c r="CG774" s="18">
        <f t="shared" si="343"/>
        <v>27797893</v>
      </c>
      <c r="CH774" s="18">
        <f t="shared" si="344"/>
        <v>34747366</v>
      </c>
      <c r="CI774" s="18">
        <f t="shared" si="345"/>
        <v>13898946</v>
      </c>
      <c r="CJ774" s="18">
        <f t="shared" si="346"/>
        <v>13898946</v>
      </c>
      <c r="CK774" s="18">
        <f t="shared" si="347"/>
        <v>20848419</v>
      </c>
      <c r="CL774" s="18">
        <f t="shared" si="348"/>
        <v>6949473</v>
      </c>
      <c r="CM774" s="18">
        <f t="shared" si="349"/>
        <v>20848419</v>
      </c>
      <c r="CN774" s="18">
        <f t="shared" si="350"/>
        <v>187635774</v>
      </c>
      <c r="CP774" s="18">
        <f t="shared" si="351"/>
        <v>3168959688</v>
      </c>
      <c r="CQ774" s="18">
        <f t="shared" si="352"/>
        <v>2</v>
      </c>
      <c r="CR774" s="18">
        <f t="shared" si="353"/>
        <v>3168.96</v>
      </c>
      <c r="DH774" s="14">
        <v>769</v>
      </c>
      <c r="DI774" s="14">
        <f t="shared" si="354"/>
        <v>192058169</v>
      </c>
      <c r="DJ774" s="18">
        <f t="shared" si="355"/>
        <v>2</v>
      </c>
      <c r="DK774" s="18">
        <f t="shared" si="356"/>
        <v>192.06</v>
      </c>
    </row>
    <row r="775" spans="44:115" ht="16.5" x14ac:dyDescent="0.2">
      <c r="AR775" s="14">
        <v>770</v>
      </c>
      <c r="AS775" s="14">
        <f t="shared" si="357"/>
        <v>760</v>
      </c>
      <c r="AT775" s="18">
        <f t="shared" ref="AT775:AT838" si="359">VLOOKUP(AS775,$A$7:$AJ$90,28)</f>
        <v>5951750</v>
      </c>
      <c r="AU775" s="18">
        <f t="shared" si="358"/>
        <v>780</v>
      </c>
      <c r="AV775" s="18">
        <f t="shared" ref="AV775:AV838" si="360">VLOOKUP(AU775,$A$7:$AJ$90,28)</f>
        <v>6310000</v>
      </c>
      <c r="AW775" s="18">
        <f t="shared" ref="AW775:AW838" si="361">(AT775*(AU775-AR775)+AV775*(AR775-AS775))/(AU775-AS775)</f>
        <v>6130875</v>
      </c>
      <c r="AX775" s="18">
        <f t="shared" ref="AX775:AX838" si="362">AW775*AX$4</f>
        <v>26485380000</v>
      </c>
      <c r="CA775" s="14">
        <v>770</v>
      </c>
      <c r="CB775" s="14">
        <f>节奏规划!J764</f>
        <v>1.2820512820512821E-3</v>
      </c>
      <c r="CC775" s="23">
        <v>1</v>
      </c>
      <c r="CD775" s="18">
        <f>INDEX($AX$6:$AX$1005,MATCH(金币产出!CA775,$AR$6:$AR$1005,1))</f>
        <v>26485380000</v>
      </c>
      <c r="CE775" s="18">
        <f t="shared" ref="CE775:CE838" si="363">INT(CD775/$BB$4*$BA$4/500)*500</f>
        <v>105941520000</v>
      </c>
      <c r="CF775" s="18">
        <f t="shared" ref="CF775:CF838" si="364">ROUND($CE775*BB$4*$CB775,0)</f>
        <v>47537862</v>
      </c>
      <c r="CG775" s="18">
        <f t="shared" ref="CG775:CG838" si="365">ROUND($CE775*BC$4*$CB775,0)</f>
        <v>27164492</v>
      </c>
      <c r="CH775" s="18">
        <f t="shared" ref="CH775:CH838" si="366">ROUND($CE775*BD$4*$CB775,0)</f>
        <v>33955615</v>
      </c>
      <c r="CI775" s="18">
        <f t="shared" ref="CI775:CI838" si="367">ROUND($CE775*BE$4*$CB775,0)</f>
        <v>13582246</v>
      </c>
      <c r="CJ775" s="18">
        <f t="shared" ref="CJ775:CJ838" si="368">ROUND($CE775*BF$4*$CB775,0)</f>
        <v>13582246</v>
      </c>
      <c r="CK775" s="18">
        <f t="shared" ref="CK775:CK838" si="369">ROUND($CE775*BG$4*$CB775,0)</f>
        <v>20373369</v>
      </c>
      <c r="CL775" s="18">
        <f t="shared" ref="CL775:CL838" si="370">ROUND($CE775*BH$4*$CB775,0)</f>
        <v>6791123</v>
      </c>
      <c r="CM775" s="18">
        <f t="shared" ref="CM775:CM838" si="371">ROUND($CE775*BI$4*$CB775,0)</f>
        <v>20373369</v>
      </c>
      <c r="CN775" s="18">
        <f t="shared" ref="CN775:CN838" si="372">SUMIF($CF$3:$CM$3,"&lt;="&amp;CA775,CF775:CM775)</f>
        <v>183360322</v>
      </c>
      <c r="CP775" s="18">
        <f t="shared" ref="CP775:CP838" si="373">INT(CM775/CB775/CP$3)</f>
        <v>3178245564</v>
      </c>
      <c r="CQ775" s="18">
        <f t="shared" ref="CQ775:CQ838" si="374">INT(LOG(CP775/10,1000))</f>
        <v>2</v>
      </c>
      <c r="CR775" s="18">
        <f t="shared" ref="CR775:CR838" si="375">ROUND(CP775/1000^CQ775,2)</f>
        <v>3178.25</v>
      </c>
      <c r="DH775" s="14">
        <v>770</v>
      </c>
      <c r="DI775" s="14">
        <f t="shared" ref="DI775:DI838" si="376">INT(CG775/CB775*$DC$3)</f>
        <v>192620943</v>
      </c>
      <c r="DJ775" s="18">
        <f t="shared" ref="DJ775:DJ838" si="377">INT(LOG(DI775/10,1000))</f>
        <v>2</v>
      </c>
      <c r="DK775" s="18">
        <f t="shared" ref="DK775:DK838" si="378">ROUND(DI775/1000^DJ775,2)</f>
        <v>192.62</v>
      </c>
    </row>
    <row r="776" spans="44:115" ht="16.5" x14ac:dyDescent="0.2">
      <c r="AR776" s="14">
        <v>771</v>
      </c>
      <c r="AS776" s="14">
        <f t="shared" si="357"/>
        <v>760</v>
      </c>
      <c r="AT776" s="18">
        <f t="shared" si="359"/>
        <v>5951750</v>
      </c>
      <c r="AU776" s="18">
        <f t="shared" si="358"/>
        <v>780</v>
      </c>
      <c r="AV776" s="18">
        <f t="shared" si="360"/>
        <v>6310000</v>
      </c>
      <c r="AW776" s="18">
        <f t="shared" si="361"/>
        <v>6148787.5</v>
      </c>
      <c r="AX776" s="18">
        <f t="shared" si="362"/>
        <v>26562762000</v>
      </c>
      <c r="CA776" s="14">
        <v>771</v>
      </c>
      <c r="CB776" s="14">
        <f>节奏规划!J765</f>
        <v>1.2820512820512821E-3</v>
      </c>
      <c r="CC776" s="23">
        <v>1</v>
      </c>
      <c r="CD776" s="18">
        <f>INDEX($AX$6:$AX$1005,MATCH(金币产出!CA776,$AR$6:$AR$1005,1))</f>
        <v>26562762000</v>
      </c>
      <c r="CE776" s="18">
        <f t="shared" si="363"/>
        <v>106251048000</v>
      </c>
      <c r="CF776" s="18">
        <f t="shared" si="364"/>
        <v>47676752</v>
      </c>
      <c r="CG776" s="18">
        <f t="shared" si="365"/>
        <v>27243858</v>
      </c>
      <c r="CH776" s="18">
        <f t="shared" si="366"/>
        <v>34054823</v>
      </c>
      <c r="CI776" s="18">
        <f t="shared" si="367"/>
        <v>13621929</v>
      </c>
      <c r="CJ776" s="18">
        <f t="shared" si="368"/>
        <v>13621929</v>
      </c>
      <c r="CK776" s="18">
        <f t="shared" si="369"/>
        <v>20432894</v>
      </c>
      <c r="CL776" s="18">
        <f t="shared" si="370"/>
        <v>6810965</v>
      </c>
      <c r="CM776" s="18">
        <f t="shared" si="371"/>
        <v>20432894</v>
      </c>
      <c r="CN776" s="18">
        <f t="shared" si="372"/>
        <v>183896044</v>
      </c>
      <c r="CP776" s="18">
        <f t="shared" si="373"/>
        <v>3187531464</v>
      </c>
      <c r="CQ776" s="18">
        <f t="shared" si="374"/>
        <v>2</v>
      </c>
      <c r="CR776" s="18">
        <f t="shared" si="375"/>
        <v>3187.53</v>
      </c>
      <c r="DH776" s="14">
        <v>771</v>
      </c>
      <c r="DI776" s="14">
        <f t="shared" si="376"/>
        <v>193183720</v>
      </c>
      <c r="DJ776" s="18">
        <f t="shared" si="377"/>
        <v>2</v>
      </c>
      <c r="DK776" s="18">
        <f t="shared" si="378"/>
        <v>193.18</v>
      </c>
    </row>
    <row r="777" spans="44:115" ht="16.5" x14ac:dyDescent="0.2">
      <c r="AR777" s="14">
        <v>772</v>
      </c>
      <c r="AS777" s="14">
        <f t="shared" si="357"/>
        <v>760</v>
      </c>
      <c r="AT777" s="18">
        <f t="shared" si="359"/>
        <v>5951750</v>
      </c>
      <c r="AU777" s="18">
        <f t="shared" si="358"/>
        <v>780</v>
      </c>
      <c r="AV777" s="18">
        <f t="shared" si="360"/>
        <v>6310000</v>
      </c>
      <c r="AW777" s="18">
        <f t="shared" si="361"/>
        <v>6166700</v>
      </c>
      <c r="AX777" s="18">
        <f t="shared" si="362"/>
        <v>26640144000</v>
      </c>
      <c r="CA777" s="14">
        <v>772</v>
      </c>
      <c r="CB777" s="14">
        <f>节奏规划!J766</f>
        <v>1.2820512820512821E-3</v>
      </c>
      <c r="CC777" s="23">
        <v>1</v>
      </c>
      <c r="CD777" s="18">
        <f>INDEX($AX$6:$AX$1005,MATCH(金币产出!CA777,$AR$6:$AR$1005,1))</f>
        <v>26640144000</v>
      </c>
      <c r="CE777" s="18">
        <f t="shared" si="363"/>
        <v>106560576000</v>
      </c>
      <c r="CF777" s="18">
        <f t="shared" si="364"/>
        <v>47815643</v>
      </c>
      <c r="CG777" s="18">
        <f t="shared" si="365"/>
        <v>27323225</v>
      </c>
      <c r="CH777" s="18">
        <f t="shared" si="366"/>
        <v>34154031</v>
      </c>
      <c r="CI777" s="18">
        <f t="shared" si="367"/>
        <v>13661612</v>
      </c>
      <c r="CJ777" s="18">
        <f t="shared" si="368"/>
        <v>13661612</v>
      </c>
      <c r="CK777" s="18">
        <f t="shared" si="369"/>
        <v>20492418</v>
      </c>
      <c r="CL777" s="18">
        <f t="shared" si="370"/>
        <v>6830806</v>
      </c>
      <c r="CM777" s="18">
        <f t="shared" si="371"/>
        <v>20492418</v>
      </c>
      <c r="CN777" s="18">
        <f t="shared" si="372"/>
        <v>184431765</v>
      </c>
      <c r="CP777" s="18">
        <f t="shared" si="373"/>
        <v>3196817208</v>
      </c>
      <c r="CQ777" s="18">
        <f t="shared" si="374"/>
        <v>2</v>
      </c>
      <c r="CR777" s="18">
        <f t="shared" si="375"/>
        <v>3196.82</v>
      </c>
      <c r="DH777" s="14">
        <v>772</v>
      </c>
      <c r="DI777" s="14">
        <f t="shared" si="376"/>
        <v>193746504</v>
      </c>
      <c r="DJ777" s="18">
        <f t="shared" si="377"/>
        <v>2</v>
      </c>
      <c r="DK777" s="18">
        <f t="shared" si="378"/>
        <v>193.75</v>
      </c>
    </row>
    <row r="778" spans="44:115" ht="16.5" x14ac:dyDescent="0.2">
      <c r="AR778" s="14">
        <v>773</v>
      </c>
      <c r="AS778" s="14">
        <f t="shared" si="357"/>
        <v>760</v>
      </c>
      <c r="AT778" s="18">
        <f t="shared" si="359"/>
        <v>5951750</v>
      </c>
      <c r="AU778" s="18">
        <f t="shared" si="358"/>
        <v>780</v>
      </c>
      <c r="AV778" s="18">
        <f t="shared" si="360"/>
        <v>6310000</v>
      </c>
      <c r="AW778" s="18">
        <f t="shared" si="361"/>
        <v>6184612.5</v>
      </c>
      <c r="AX778" s="18">
        <f t="shared" si="362"/>
        <v>26717526000</v>
      </c>
      <c r="CA778" s="14">
        <v>773</v>
      </c>
      <c r="CB778" s="14">
        <f>节奏规划!J767</f>
        <v>1.2820512820512821E-3</v>
      </c>
      <c r="CC778" s="23">
        <v>1</v>
      </c>
      <c r="CD778" s="18">
        <f>INDEX($AX$6:$AX$1005,MATCH(金币产出!CA778,$AR$6:$AR$1005,1))</f>
        <v>26717526000</v>
      </c>
      <c r="CE778" s="18">
        <f t="shared" si="363"/>
        <v>106870104000</v>
      </c>
      <c r="CF778" s="18">
        <f t="shared" si="364"/>
        <v>47954534</v>
      </c>
      <c r="CG778" s="18">
        <f t="shared" si="365"/>
        <v>27402591</v>
      </c>
      <c r="CH778" s="18">
        <f t="shared" si="366"/>
        <v>34253238</v>
      </c>
      <c r="CI778" s="18">
        <f t="shared" si="367"/>
        <v>13701295</v>
      </c>
      <c r="CJ778" s="18">
        <f t="shared" si="368"/>
        <v>13701295</v>
      </c>
      <c r="CK778" s="18">
        <f t="shared" si="369"/>
        <v>20551943</v>
      </c>
      <c r="CL778" s="18">
        <f t="shared" si="370"/>
        <v>6850648</v>
      </c>
      <c r="CM778" s="18">
        <f t="shared" si="371"/>
        <v>20551943</v>
      </c>
      <c r="CN778" s="18">
        <f t="shared" si="372"/>
        <v>184967487</v>
      </c>
      <c r="CP778" s="18">
        <f t="shared" si="373"/>
        <v>3206103108</v>
      </c>
      <c r="CQ778" s="18">
        <f t="shared" si="374"/>
        <v>2</v>
      </c>
      <c r="CR778" s="18">
        <f t="shared" si="375"/>
        <v>3206.1</v>
      </c>
      <c r="DH778" s="14">
        <v>773</v>
      </c>
      <c r="DI778" s="14">
        <f t="shared" si="376"/>
        <v>194309281</v>
      </c>
      <c r="DJ778" s="18">
        <f t="shared" si="377"/>
        <v>2</v>
      </c>
      <c r="DK778" s="18">
        <f t="shared" si="378"/>
        <v>194.31</v>
      </c>
    </row>
    <row r="779" spans="44:115" ht="16.5" x14ac:dyDescent="0.2">
      <c r="AR779" s="14">
        <v>774</v>
      </c>
      <c r="AS779" s="14">
        <f t="shared" si="357"/>
        <v>760</v>
      </c>
      <c r="AT779" s="18">
        <f t="shared" si="359"/>
        <v>5951750</v>
      </c>
      <c r="AU779" s="18">
        <f t="shared" si="358"/>
        <v>780</v>
      </c>
      <c r="AV779" s="18">
        <f t="shared" si="360"/>
        <v>6310000</v>
      </c>
      <c r="AW779" s="18">
        <f t="shared" si="361"/>
        <v>6202525</v>
      </c>
      <c r="AX779" s="18">
        <f t="shared" si="362"/>
        <v>26794908000</v>
      </c>
      <c r="CA779" s="14">
        <v>774</v>
      </c>
      <c r="CB779" s="14">
        <f>节奏规划!J768</f>
        <v>1.2820512820512821E-3</v>
      </c>
      <c r="CC779" s="23">
        <v>1</v>
      </c>
      <c r="CD779" s="18">
        <f>INDEX($AX$6:$AX$1005,MATCH(金币产出!CA779,$AR$6:$AR$1005,1))</f>
        <v>26794908000</v>
      </c>
      <c r="CE779" s="18">
        <f t="shared" si="363"/>
        <v>107179632000</v>
      </c>
      <c r="CF779" s="18">
        <f t="shared" si="364"/>
        <v>48093425</v>
      </c>
      <c r="CG779" s="18">
        <f t="shared" si="365"/>
        <v>27481957</v>
      </c>
      <c r="CH779" s="18">
        <f t="shared" si="366"/>
        <v>34352446</v>
      </c>
      <c r="CI779" s="18">
        <f t="shared" si="367"/>
        <v>13740978</v>
      </c>
      <c r="CJ779" s="18">
        <f t="shared" si="368"/>
        <v>13740978</v>
      </c>
      <c r="CK779" s="18">
        <f t="shared" si="369"/>
        <v>20611468</v>
      </c>
      <c r="CL779" s="18">
        <f t="shared" si="370"/>
        <v>6870489</v>
      </c>
      <c r="CM779" s="18">
        <f t="shared" si="371"/>
        <v>20611468</v>
      </c>
      <c r="CN779" s="18">
        <f t="shared" si="372"/>
        <v>185503209</v>
      </c>
      <c r="CP779" s="18">
        <f t="shared" si="373"/>
        <v>3215389008</v>
      </c>
      <c r="CQ779" s="18">
        <f t="shared" si="374"/>
        <v>2</v>
      </c>
      <c r="CR779" s="18">
        <f t="shared" si="375"/>
        <v>3215.39</v>
      </c>
      <c r="DH779" s="14">
        <v>774</v>
      </c>
      <c r="DI779" s="14">
        <f t="shared" si="376"/>
        <v>194872058</v>
      </c>
      <c r="DJ779" s="18">
        <f t="shared" si="377"/>
        <v>2</v>
      </c>
      <c r="DK779" s="18">
        <f t="shared" si="378"/>
        <v>194.87</v>
      </c>
    </row>
    <row r="780" spans="44:115" ht="16.5" x14ac:dyDescent="0.2">
      <c r="AR780" s="14">
        <v>775</v>
      </c>
      <c r="AS780" s="14">
        <f t="shared" si="357"/>
        <v>760</v>
      </c>
      <c r="AT780" s="18">
        <f t="shared" si="359"/>
        <v>5951750</v>
      </c>
      <c r="AU780" s="18">
        <f t="shared" si="358"/>
        <v>780</v>
      </c>
      <c r="AV780" s="18">
        <f t="shared" si="360"/>
        <v>6310000</v>
      </c>
      <c r="AW780" s="18">
        <f t="shared" si="361"/>
        <v>6220437.5</v>
      </c>
      <c r="AX780" s="18">
        <f t="shared" si="362"/>
        <v>26872290000</v>
      </c>
      <c r="CA780" s="14">
        <v>775</v>
      </c>
      <c r="CB780" s="14">
        <f>节奏规划!J769</f>
        <v>1.2820512820512821E-3</v>
      </c>
      <c r="CC780" s="23">
        <v>1</v>
      </c>
      <c r="CD780" s="18">
        <f>INDEX($AX$6:$AX$1005,MATCH(金币产出!CA780,$AR$6:$AR$1005,1))</f>
        <v>26872290000</v>
      </c>
      <c r="CE780" s="18">
        <f t="shared" si="363"/>
        <v>107489160000</v>
      </c>
      <c r="CF780" s="18">
        <f t="shared" si="364"/>
        <v>48232315</v>
      </c>
      <c r="CG780" s="18">
        <f t="shared" si="365"/>
        <v>27561323</v>
      </c>
      <c r="CH780" s="18">
        <f t="shared" si="366"/>
        <v>34451654</v>
      </c>
      <c r="CI780" s="18">
        <f t="shared" si="367"/>
        <v>13780662</v>
      </c>
      <c r="CJ780" s="18">
        <f t="shared" si="368"/>
        <v>13780662</v>
      </c>
      <c r="CK780" s="18">
        <f t="shared" si="369"/>
        <v>20670992</v>
      </c>
      <c r="CL780" s="18">
        <f t="shared" si="370"/>
        <v>6890331</v>
      </c>
      <c r="CM780" s="18">
        <f t="shared" si="371"/>
        <v>20670992</v>
      </c>
      <c r="CN780" s="18">
        <f t="shared" si="372"/>
        <v>186038931</v>
      </c>
      <c r="CP780" s="18">
        <f t="shared" si="373"/>
        <v>3224674752</v>
      </c>
      <c r="CQ780" s="18">
        <f t="shared" si="374"/>
        <v>2</v>
      </c>
      <c r="CR780" s="18">
        <f t="shared" si="375"/>
        <v>3224.67</v>
      </c>
      <c r="DH780" s="14">
        <v>775</v>
      </c>
      <c r="DI780" s="14">
        <f t="shared" si="376"/>
        <v>195434835</v>
      </c>
      <c r="DJ780" s="18">
        <f t="shared" si="377"/>
        <v>2</v>
      </c>
      <c r="DK780" s="18">
        <f t="shared" si="378"/>
        <v>195.43</v>
      </c>
    </row>
    <row r="781" spans="44:115" ht="16.5" x14ac:dyDescent="0.2">
      <c r="AR781" s="14">
        <v>776</v>
      </c>
      <c r="AS781" s="14">
        <f t="shared" si="357"/>
        <v>760</v>
      </c>
      <c r="AT781" s="18">
        <f t="shared" si="359"/>
        <v>5951750</v>
      </c>
      <c r="AU781" s="18">
        <f t="shared" si="358"/>
        <v>780</v>
      </c>
      <c r="AV781" s="18">
        <f t="shared" si="360"/>
        <v>6310000</v>
      </c>
      <c r="AW781" s="18">
        <f t="shared" si="361"/>
        <v>6238350</v>
      </c>
      <c r="AX781" s="18">
        <f t="shared" si="362"/>
        <v>26949672000</v>
      </c>
      <c r="CA781" s="14">
        <v>776</v>
      </c>
      <c r="CB781" s="14">
        <f>节奏规划!J770</f>
        <v>1.2820512820512821E-3</v>
      </c>
      <c r="CC781" s="23">
        <v>1</v>
      </c>
      <c r="CD781" s="18">
        <f>INDEX($AX$6:$AX$1005,MATCH(金币产出!CA781,$AR$6:$AR$1005,1))</f>
        <v>26949672000</v>
      </c>
      <c r="CE781" s="18">
        <f t="shared" si="363"/>
        <v>107798688000</v>
      </c>
      <c r="CF781" s="18">
        <f t="shared" si="364"/>
        <v>48371206</v>
      </c>
      <c r="CG781" s="18">
        <f t="shared" si="365"/>
        <v>27640689</v>
      </c>
      <c r="CH781" s="18">
        <f t="shared" si="366"/>
        <v>34550862</v>
      </c>
      <c r="CI781" s="18">
        <f t="shared" si="367"/>
        <v>13820345</v>
      </c>
      <c r="CJ781" s="18">
        <f t="shared" si="368"/>
        <v>13820345</v>
      </c>
      <c r="CK781" s="18">
        <f t="shared" si="369"/>
        <v>20730517</v>
      </c>
      <c r="CL781" s="18">
        <f t="shared" si="370"/>
        <v>6910172</v>
      </c>
      <c r="CM781" s="18">
        <f t="shared" si="371"/>
        <v>20730517</v>
      </c>
      <c r="CN781" s="18">
        <f t="shared" si="372"/>
        <v>186574653</v>
      </c>
      <c r="CP781" s="18">
        <f t="shared" si="373"/>
        <v>3233960652</v>
      </c>
      <c r="CQ781" s="18">
        <f t="shared" si="374"/>
        <v>2</v>
      </c>
      <c r="CR781" s="18">
        <f t="shared" si="375"/>
        <v>3233.96</v>
      </c>
      <c r="DH781" s="14">
        <v>776</v>
      </c>
      <c r="DI781" s="14">
        <f t="shared" si="376"/>
        <v>195997612</v>
      </c>
      <c r="DJ781" s="18">
        <f t="shared" si="377"/>
        <v>2</v>
      </c>
      <c r="DK781" s="18">
        <f t="shared" si="378"/>
        <v>196</v>
      </c>
    </row>
    <row r="782" spans="44:115" ht="16.5" x14ac:dyDescent="0.2">
      <c r="AR782" s="14">
        <v>777</v>
      </c>
      <c r="AS782" s="14">
        <f t="shared" si="357"/>
        <v>760</v>
      </c>
      <c r="AT782" s="18">
        <f t="shared" si="359"/>
        <v>5951750</v>
      </c>
      <c r="AU782" s="18">
        <f t="shared" si="358"/>
        <v>780</v>
      </c>
      <c r="AV782" s="18">
        <f t="shared" si="360"/>
        <v>6310000</v>
      </c>
      <c r="AW782" s="18">
        <f t="shared" si="361"/>
        <v>6256262.5</v>
      </c>
      <c r="AX782" s="18">
        <f t="shared" si="362"/>
        <v>27027054000</v>
      </c>
      <c r="CA782" s="14">
        <v>777</v>
      </c>
      <c r="CB782" s="14">
        <f>节奏规划!J771</f>
        <v>1.2820512820512821E-3</v>
      </c>
      <c r="CC782" s="23">
        <v>1</v>
      </c>
      <c r="CD782" s="18">
        <f>INDEX($AX$6:$AX$1005,MATCH(金币产出!CA782,$AR$6:$AR$1005,1))</f>
        <v>27027054000</v>
      </c>
      <c r="CE782" s="18">
        <f t="shared" si="363"/>
        <v>108108216000</v>
      </c>
      <c r="CF782" s="18">
        <f t="shared" si="364"/>
        <v>48510097</v>
      </c>
      <c r="CG782" s="18">
        <f t="shared" si="365"/>
        <v>27720055</v>
      </c>
      <c r="CH782" s="18">
        <f t="shared" si="366"/>
        <v>34650069</v>
      </c>
      <c r="CI782" s="18">
        <f t="shared" si="367"/>
        <v>13860028</v>
      </c>
      <c r="CJ782" s="18">
        <f t="shared" si="368"/>
        <v>13860028</v>
      </c>
      <c r="CK782" s="18">
        <f t="shared" si="369"/>
        <v>20790042</v>
      </c>
      <c r="CL782" s="18">
        <f t="shared" si="370"/>
        <v>6930014</v>
      </c>
      <c r="CM782" s="18">
        <f t="shared" si="371"/>
        <v>20790042</v>
      </c>
      <c r="CN782" s="18">
        <f t="shared" si="372"/>
        <v>187110375</v>
      </c>
      <c r="CP782" s="18">
        <f t="shared" si="373"/>
        <v>3243246552</v>
      </c>
      <c r="CQ782" s="18">
        <f t="shared" si="374"/>
        <v>2</v>
      </c>
      <c r="CR782" s="18">
        <f t="shared" si="375"/>
        <v>3243.25</v>
      </c>
      <c r="DH782" s="14">
        <v>777</v>
      </c>
      <c r="DI782" s="14">
        <f t="shared" si="376"/>
        <v>196560390</v>
      </c>
      <c r="DJ782" s="18">
        <f t="shared" si="377"/>
        <v>2</v>
      </c>
      <c r="DK782" s="18">
        <f t="shared" si="378"/>
        <v>196.56</v>
      </c>
    </row>
    <row r="783" spans="44:115" ht="16.5" x14ac:dyDescent="0.2">
      <c r="AR783" s="14">
        <v>778</v>
      </c>
      <c r="AS783" s="14">
        <f t="shared" si="357"/>
        <v>760</v>
      </c>
      <c r="AT783" s="18">
        <f t="shared" si="359"/>
        <v>5951750</v>
      </c>
      <c r="AU783" s="18">
        <f t="shared" si="358"/>
        <v>780</v>
      </c>
      <c r="AV783" s="18">
        <f t="shared" si="360"/>
        <v>6310000</v>
      </c>
      <c r="AW783" s="18">
        <f t="shared" si="361"/>
        <v>6274175</v>
      </c>
      <c r="AX783" s="18">
        <f t="shared" si="362"/>
        <v>27104436000</v>
      </c>
      <c r="CA783" s="14">
        <v>778</v>
      </c>
      <c r="CB783" s="14">
        <f>节奏规划!J772</f>
        <v>1.2820512820512821E-3</v>
      </c>
      <c r="CC783" s="23">
        <v>1</v>
      </c>
      <c r="CD783" s="18">
        <f>INDEX($AX$6:$AX$1005,MATCH(金币产出!CA783,$AR$6:$AR$1005,1))</f>
        <v>27104436000</v>
      </c>
      <c r="CE783" s="18">
        <f t="shared" si="363"/>
        <v>108417744000</v>
      </c>
      <c r="CF783" s="18">
        <f t="shared" si="364"/>
        <v>48648988</v>
      </c>
      <c r="CG783" s="18">
        <f t="shared" si="365"/>
        <v>27799422</v>
      </c>
      <c r="CH783" s="18">
        <f t="shared" si="366"/>
        <v>34749277</v>
      </c>
      <c r="CI783" s="18">
        <f t="shared" si="367"/>
        <v>13899711</v>
      </c>
      <c r="CJ783" s="18">
        <f t="shared" si="368"/>
        <v>13899711</v>
      </c>
      <c r="CK783" s="18">
        <f t="shared" si="369"/>
        <v>20849566</v>
      </c>
      <c r="CL783" s="18">
        <f t="shared" si="370"/>
        <v>6949855</v>
      </c>
      <c r="CM783" s="18">
        <f t="shared" si="371"/>
        <v>20849566</v>
      </c>
      <c r="CN783" s="18">
        <f t="shared" si="372"/>
        <v>187646096</v>
      </c>
      <c r="CP783" s="18">
        <f t="shared" si="373"/>
        <v>3252532296</v>
      </c>
      <c r="CQ783" s="18">
        <f t="shared" si="374"/>
        <v>2</v>
      </c>
      <c r="CR783" s="18">
        <f t="shared" si="375"/>
        <v>3252.53</v>
      </c>
      <c r="DH783" s="14">
        <v>778</v>
      </c>
      <c r="DI783" s="14">
        <f t="shared" si="376"/>
        <v>197123174</v>
      </c>
      <c r="DJ783" s="18">
        <f t="shared" si="377"/>
        <v>2</v>
      </c>
      <c r="DK783" s="18">
        <f t="shared" si="378"/>
        <v>197.12</v>
      </c>
    </row>
    <row r="784" spans="44:115" ht="16.5" x14ac:dyDescent="0.2">
      <c r="AR784" s="14">
        <v>779</v>
      </c>
      <c r="AS784" s="14">
        <f t="shared" si="357"/>
        <v>760</v>
      </c>
      <c r="AT784" s="18">
        <f t="shared" si="359"/>
        <v>5951750</v>
      </c>
      <c r="AU784" s="18">
        <f t="shared" si="358"/>
        <v>780</v>
      </c>
      <c r="AV784" s="18">
        <f t="shared" si="360"/>
        <v>6310000</v>
      </c>
      <c r="AW784" s="18">
        <f t="shared" si="361"/>
        <v>6292087.5</v>
      </c>
      <c r="AX784" s="18">
        <f t="shared" si="362"/>
        <v>27181818000</v>
      </c>
      <c r="CA784" s="14">
        <v>779</v>
      </c>
      <c r="CB784" s="14">
        <f>节奏规划!J773</f>
        <v>1.2820512820512821E-3</v>
      </c>
      <c r="CC784" s="23">
        <v>1</v>
      </c>
      <c r="CD784" s="18">
        <f>INDEX($AX$6:$AX$1005,MATCH(金币产出!CA784,$AR$6:$AR$1005,1))</f>
        <v>27181818000</v>
      </c>
      <c r="CE784" s="18">
        <f t="shared" si="363"/>
        <v>108727272000</v>
      </c>
      <c r="CF784" s="18">
        <f t="shared" si="364"/>
        <v>48787878</v>
      </c>
      <c r="CG784" s="18">
        <f t="shared" si="365"/>
        <v>27878788</v>
      </c>
      <c r="CH784" s="18">
        <f t="shared" si="366"/>
        <v>34848485</v>
      </c>
      <c r="CI784" s="18">
        <f t="shared" si="367"/>
        <v>13939394</v>
      </c>
      <c r="CJ784" s="18">
        <f t="shared" si="368"/>
        <v>13939394</v>
      </c>
      <c r="CK784" s="18">
        <f t="shared" si="369"/>
        <v>20909091</v>
      </c>
      <c r="CL784" s="18">
        <f t="shared" si="370"/>
        <v>6969697</v>
      </c>
      <c r="CM784" s="18">
        <f t="shared" si="371"/>
        <v>20909091</v>
      </c>
      <c r="CN784" s="18">
        <f t="shared" si="372"/>
        <v>188181818</v>
      </c>
      <c r="CP784" s="18">
        <f t="shared" si="373"/>
        <v>3261818196</v>
      </c>
      <c r="CQ784" s="18">
        <f t="shared" si="374"/>
        <v>2</v>
      </c>
      <c r="CR784" s="18">
        <f t="shared" si="375"/>
        <v>3261.82</v>
      </c>
      <c r="DH784" s="14">
        <v>779</v>
      </c>
      <c r="DI784" s="14">
        <f t="shared" si="376"/>
        <v>197685951</v>
      </c>
      <c r="DJ784" s="18">
        <f t="shared" si="377"/>
        <v>2</v>
      </c>
      <c r="DK784" s="18">
        <f t="shared" si="378"/>
        <v>197.69</v>
      </c>
    </row>
    <row r="785" spans="44:115" ht="16.5" x14ac:dyDescent="0.2">
      <c r="AR785" s="14">
        <v>780</v>
      </c>
      <c r="AS785" s="14">
        <f t="shared" si="357"/>
        <v>780</v>
      </c>
      <c r="AT785" s="18">
        <f t="shared" si="359"/>
        <v>6310000</v>
      </c>
      <c r="AU785" s="18">
        <f t="shared" si="358"/>
        <v>800</v>
      </c>
      <c r="AV785" s="18">
        <f t="shared" si="360"/>
        <v>6777750</v>
      </c>
      <c r="AW785" s="18">
        <f t="shared" si="361"/>
        <v>6310000</v>
      </c>
      <c r="AX785" s="18">
        <f t="shared" si="362"/>
        <v>27259200000</v>
      </c>
      <c r="CA785" s="14">
        <v>780</v>
      </c>
      <c r="CB785" s="14">
        <f>节奏规划!J774</f>
        <v>1.2820512820512821E-3</v>
      </c>
      <c r="CC785" s="23">
        <v>1</v>
      </c>
      <c r="CD785" s="18">
        <f>INDEX($AX$6:$AX$1005,MATCH(金币产出!CA785,$AR$6:$AR$1005,1))</f>
        <v>27259200000</v>
      </c>
      <c r="CE785" s="18">
        <f t="shared" si="363"/>
        <v>109036800000</v>
      </c>
      <c r="CF785" s="18">
        <f t="shared" si="364"/>
        <v>48926769</v>
      </c>
      <c r="CG785" s="18">
        <f t="shared" si="365"/>
        <v>27958154</v>
      </c>
      <c r="CH785" s="18">
        <f t="shared" si="366"/>
        <v>34947692</v>
      </c>
      <c r="CI785" s="18">
        <f t="shared" si="367"/>
        <v>13979077</v>
      </c>
      <c r="CJ785" s="18">
        <f t="shared" si="368"/>
        <v>13979077</v>
      </c>
      <c r="CK785" s="18">
        <f t="shared" si="369"/>
        <v>20968615</v>
      </c>
      <c r="CL785" s="18">
        <f t="shared" si="370"/>
        <v>6989538</v>
      </c>
      <c r="CM785" s="18">
        <f t="shared" si="371"/>
        <v>20968615</v>
      </c>
      <c r="CN785" s="18">
        <f t="shared" si="372"/>
        <v>188717537</v>
      </c>
      <c r="CP785" s="18">
        <f t="shared" si="373"/>
        <v>3271103940</v>
      </c>
      <c r="CQ785" s="18">
        <f t="shared" si="374"/>
        <v>2</v>
      </c>
      <c r="CR785" s="18">
        <f t="shared" si="375"/>
        <v>3271.1</v>
      </c>
      <c r="DH785" s="14">
        <v>780</v>
      </c>
      <c r="DI785" s="14">
        <f t="shared" si="376"/>
        <v>198248728</v>
      </c>
      <c r="DJ785" s="18">
        <f t="shared" si="377"/>
        <v>2</v>
      </c>
      <c r="DK785" s="18">
        <f t="shared" si="378"/>
        <v>198.25</v>
      </c>
    </row>
    <row r="786" spans="44:115" ht="16.5" x14ac:dyDescent="0.2">
      <c r="AR786" s="14">
        <v>781</v>
      </c>
      <c r="AS786" s="14">
        <f t="shared" si="357"/>
        <v>780</v>
      </c>
      <c r="AT786" s="18">
        <f t="shared" si="359"/>
        <v>6310000</v>
      </c>
      <c r="AU786" s="18">
        <f t="shared" si="358"/>
        <v>800</v>
      </c>
      <c r="AV786" s="18">
        <f t="shared" si="360"/>
        <v>6777750</v>
      </c>
      <c r="AW786" s="18">
        <f t="shared" si="361"/>
        <v>6333387.5</v>
      </c>
      <c r="AX786" s="18">
        <f t="shared" si="362"/>
        <v>27360234000</v>
      </c>
      <c r="CA786" s="14">
        <v>781</v>
      </c>
      <c r="CB786" s="14">
        <f>节奏规划!J775</f>
        <v>1.2820512820512821E-3</v>
      </c>
      <c r="CC786" s="23">
        <v>1</v>
      </c>
      <c r="CD786" s="18">
        <f>INDEX($AX$6:$AX$1005,MATCH(金币产出!CA786,$AR$6:$AR$1005,1))</f>
        <v>27360234000</v>
      </c>
      <c r="CE786" s="18">
        <f t="shared" si="363"/>
        <v>109440936000</v>
      </c>
      <c r="CF786" s="18">
        <f t="shared" si="364"/>
        <v>49108112</v>
      </c>
      <c r="CG786" s="18">
        <f t="shared" si="365"/>
        <v>28061778</v>
      </c>
      <c r="CH786" s="18">
        <f t="shared" si="366"/>
        <v>35077223</v>
      </c>
      <c r="CI786" s="18">
        <f t="shared" si="367"/>
        <v>14030889</v>
      </c>
      <c r="CJ786" s="18">
        <f t="shared" si="368"/>
        <v>14030889</v>
      </c>
      <c r="CK786" s="18">
        <f t="shared" si="369"/>
        <v>21046334</v>
      </c>
      <c r="CL786" s="18">
        <f t="shared" si="370"/>
        <v>7015445</v>
      </c>
      <c r="CM786" s="18">
        <f t="shared" si="371"/>
        <v>21046334</v>
      </c>
      <c r="CN786" s="18">
        <f t="shared" si="372"/>
        <v>189417004</v>
      </c>
      <c r="CP786" s="18">
        <f t="shared" si="373"/>
        <v>3283228104</v>
      </c>
      <c r="CQ786" s="18">
        <f t="shared" si="374"/>
        <v>2</v>
      </c>
      <c r="CR786" s="18">
        <f t="shared" si="375"/>
        <v>3283.23</v>
      </c>
      <c r="DH786" s="14">
        <v>781</v>
      </c>
      <c r="DI786" s="14">
        <f t="shared" si="376"/>
        <v>198983516</v>
      </c>
      <c r="DJ786" s="18">
        <f t="shared" si="377"/>
        <v>2</v>
      </c>
      <c r="DK786" s="18">
        <f t="shared" si="378"/>
        <v>198.98</v>
      </c>
    </row>
    <row r="787" spans="44:115" ht="16.5" x14ac:dyDescent="0.2">
      <c r="AR787" s="14">
        <v>782</v>
      </c>
      <c r="AS787" s="14">
        <f t="shared" si="357"/>
        <v>780</v>
      </c>
      <c r="AT787" s="18">
        <f t="shared" si="359"/>
        <v>6310000</v>
      </c>
      <c r="AU787" s="18">
        <f t="shared" si="358"/>
        <v>800</v>
      </c>
      <c r="AV787" s="18">
        <f t="shared" si="360"/>
        <v>6777750</v>
      </c>
      <c r="AW787" s="18">
        <f t="shared" si="361"/>
        <v>6356775</v>
      </c>
      <c r="AX787" s="18">
        <f t="shared" si="362"/>
        <v>27461268000</v>
      </c>
      <c r="CA787" s="14">
        <v>782</v>
      </c>
      <c r="CB787" s="14">
        <f>节奏规划!J776</f>
        <v>1.2820512820512821E-3</v>
      </c>
      <c r="CC787" s="23">
        <v>1</v>
      </c>
      <c r="CD787" s="18">
        <f>INDEX($AX$6:$AX$1005,MATCH(金币产出!CA787,$AR$6:$AR$1005,1))</f>
        <v>27461268000</v>
      </c>
      <c r="CE787" s="18">
        <f t="shared" si="363"/>
        <v>109845072000</v>
      </c>
      <c r="CF787" s="18">
        <f t="shared" si="364"/>
        <v>49289455</v>
      </c>
      <c r="CG787" s="18">
        <f t="shared" si="365"/>
        <v>28165403</v>
      </c>
      <c r="CH787" s="18">
        <f t="shared" si="366"/>
        <v>35206754</v>
      </c>
      <c r="CI787" s="18">
        <f t="shared" si="367"/>
        <v>14082702</v>
      </c>
      <c r="CJ787" s="18">
        <f t="shared" si="368"/>
        <v>14082702</v>
      </c>
      <c r="CK787" s="18">
        <f t="shared" si="369"/>
        <v>21124052</v>
      </c>
      <c r="CL787" s="18">
        <f t="shared" si="370"/>
        <v>7041351</v>
      </c>
      <c r="CM787" s="18">
        <f t="shared" si="371"/>
        <v>21124052</v>
      </c>
      <c r="CN787" s="18">
        <f t="shared" si="372"/>
        <v>190116471</v>
      </c>
      <c r="CP787" s="18">
        <f t="shared" si="373"/>
        <v>3295352112</v>
      </c>
      <c r="CQ787" s="18">
        <f t="shared" si="374"/>
        <v>2</v>
      </c>
      <c r="CR787" s="18">
        <f t="shared" si="375"/>
        <v>3295.35</v>
      </c>
      <c r="DH787" s="14">
        <v>782</v>
      </c>
      <c r="DI787" s="14">
        <f t="shared" si="376"/>
        <v>199718312</v>
      </c>
      <c r="DJ787" s="18">
        <f t="shared" si="377"/>
        <v>2</v>
      </c>
      <c r="DK787" s="18">
        <f t="shared" si="378"/>
        <v>199.72</v>
      </c>
    </row>
    <row r="788" spans="44:115" ht="16.5" x14ac:dyDescent="0.2">
      <c r="AR788" s="14">
        <v>783</v>
      </c>
      <c r="AS788" s="14">
        <f t="shared" si="357"/>
        <v>780</v>
      </c>
      <c r="AT788" s="18">
        <f t="shared" si="359"/>
        <v>6310000</v>
      </c>
      <c r="AU788" s="18">
        <f t="shared" si="358"/>
        <v>800</v>
      </c>
      <c r="AV788" s="18">
        <f t="shared" si="360"/>
        <v>6777750</v>
      </c>
      <c r="AW788" s="18">
        <f t="shared" si="361"/>
        <v>6380162.5</v>
      </c>
      <c r="AX788" s="18">
        <f t="shared" si="362"/>
        <v>27562302000</v>
      </c>
      <c r="CA788" s="14">
        <v>783</v>
      </c>
      <c r="CB788" s="14">
        <f>节奏规划!J777</f>
        <v>1.2820512820512821E-3</v>
      </c>
      <c r="CC788" s="23">
        <v>1</v>
      </c>
      <c r="CD788" s="18">
        <f>INDEX($AX$6:$AX$1005,MATCH(金币产出!CA788,$AR$6:$AR$1005,1))</f>
        <v>27562302000</v>
      </c>
      <c r="CE788" s="18">
        <f t="shared" si="363"/>
        <v>110249208000</v>
      </c>
      <c r="CF788" s="18">
        <f t="shared" si="364"/>
        <v>49470798</v>
      </c>
      <c r="CG788" s="18">
        <f t="shared" si="365"/>
        <v>28269028</v>
      </c>
      <c r="CH788" s="18">
        <f t="shared" si="366"/>
        <v>35336285</v>
      </c>
      <c r="CI788" s="18">
        <f t="shared" si="367"/>
        <v>14134514</v>
      </c>
      <c r="CJ788" s="18">
        <f t="shared" si="368"/>
        <v>14134514</v>
      </c>
      <c r="CK788" s="18">
        <f t="shared" si="369"/>
        <v>21201771</v>
      </c>
      <c r="CL788" s="18">
        <f t="shared" si="370"/>
        <v>7067257</v>
      </c>
      <c r="CM788" s="18">
        <f t="shared" si="371"/>
        <v>21201771</v>
      </c>
      <c r="CN788" s="18">
        <f t="shared" si="372"/>
        <v>190815938</v>
      </c>
      <c r="CP788" s="18">
        <f t="shared" si="373"/>
        <v>3307476276</v>
      </c>
      <c r="CQ788" s="18">
        <f t="shared" si="374"/>
        <v>2</v>
      </c>
      <c r="CR788" s="18">
        <f t="shared" si="375"/>
        <v>3307.48</v>
      </c>
      <c r="DH788" s="14">
        <v>783</v>
      </c>
      <c r="DI788" s="14">
        <f t="shared" si="376"/>
        <v>200453107</v>
      </c>
      <c r="DJ788" s="18">
        <f t="shared" si="377"/>
        <v>2</v>
      </c>
      <c r="DK788" s="18">
        <f t="shared" si="378"/>
        <v>200.45</v>
      </c>
    </row>
    <row r="789" spans="44:115" ht="16.5" x14ac:dyDescent="0.2">
      <c r="AR789" s="14">
        <v>784</v>
      </c>
      <c r="AS789" s="14">
        <f t="shared" si="357"/>
        <v>780</v>
      </c>
      <c r="AT789" s="18">
        <f t="shared" si="359"/>
        <v>6310000</v>
      </c>
      <c r="AU789" s="18">
        <f t="shared" si="358"/>
        <v>800</v>
      </c>
      <c r="AV789" s="18">
        <f t="shared" si="360"/>
        <v>6777750</v>
      </c>
      <c r="AW789" s="18">
        <f t="shared" si="361"/>
        <v>6403550</v>
      </c>
      <c r="AX789" s="18">
        <f t="shared" si="362"/>
        <v>27663336000</v>
      </c>
      <c r="CA789" s="14">
        <v>784</v>
      </c>
      <c r="CB789" s="14">
        <f>节奏规划!J778</f>
        <v>1.2820512820512821E-3</v>
      </c>
      <c r="CC789" s="23">
        <v>1</v>
      </c>
      <c r="CD789" s="18">
        <f>INDEX($AX$6:$AX$1005,MATCH(金币产出!CA789,$AR$6:$AR$1005,1))</f>
        <v>27663336000</v>
      </c>
      <c r="CE789" s="18">
        <f t="shared" si="363"/>
        <v>110653344000</v>
      </c>
      <c r="CF789" s="18">
        <f t="shared" si="364"/>
        <v>49652142</v>
      </c>
      <c r="CG789" s="18">
        <f t="shared" si="365"/>
        <v>28372652</v>
      </c>
      <c r="CH789" s="18">
        <f t="shared" si="366"/>
        <v>35465815</v>
      </c>
      <c r="CI789" s="18">
        <f t="shared" si="367"/>
        <v>14186326</v>
      </c>
      <c r="CJ789" s="18">
        <f t="shared" si="368"/>
        <v>14186326</v>
      </c>
      <c r="CK789" s="18">
        <f t="shared" si="369"/>
        <v>21279489</v>
      </c>
      <c r="CL789" s="18">
        <f t="shared" si="370"/>
        <v>7093163</v>
      </c>
      <c r="CM789" s="18">
        <f t="shared" si="371"/>
        <v>21279489</v>
      </c>
      <c r="CN789" s="18">
        <f t="shared" si="372"/>
        <v>191515402</v>
      </c>
      <c r="CP789" s="18">
        <f t="shared" si="373"/>
        <v>3319600284</v>
      </c>
      <c r="CQ789" s="18">
        <f t="shared" si="374"/>
        <v>2</v>
      </c>
      <c r="CR789" s="18">
        <f t="shared" si="375"/>
        <v>3319.6</v>
      </c>
      <c r="DH789" s="14">
        <v>784</v>
      </c>
      <c r="DI789" s="14">
        <f t="shared" si="376"/>
        <v>201187896</v>
      </c>
      <c r="DJ789" s="18">
        <f t="shared" si="377"/>
        <v>2</v>
      </c>
      <c r="DK789" s="18">
        <f t="shared" si="378"/>
        <v>201.19</v>
      </c>
    </row>
    <row r="790" spans="44:115" ht="16.5" x14ac:dyDescent="0.2">
      <c r="AR790" s="14">
        <v>785</v>
      </c>
      <c r="AS790" s="14">
        <f t="shared" si="357"/>
        <v>780</v>
      </c>
      <c r="AT790" s="18">
        <f t="shared" si="359"/>
        <v>6310000</v>
      </c>
      <c r="AU790" s="18">
        <f t="shared" si="358"/>
        <v>800</v>
      </c>
      <c r="AV790" s="18">
        <f t="shared" si="360"/>
        <v>6777750</v>
      </c>
      <c r="AW790" s="18">
        <f t="shared" si="361"/>
        <v>6426937.5</v>
      </c>
      <c r="AX790" s="18">
        <f t="shared" si="362"/>
        <v>27764370000</v>
      </c>
      <c r="CA790" s="14">
        <v>785</v>
      </c>
      <c r="CB790" s="14">
        <f>节奏规划!J779</f>
        <v>1.2820512820512821E-3</v>
      </c>
      <c r="CC790" s="23">
        <v>1</v>
      </c>
      <c r="CD790" s="18">
        <f>INDEX($AX$6:$AX$1005,MATCH(金币产出!CA790,$AR$6:$AR$1005,1))</f>
        <v>27764370000</v>
      </c>
      <c r="CE790" s="18">
        <f t="shared" si="363"/>
        <v>111057480000</v>
      </c>
      <c r="CF790" s="18">
        <f t="shared" si="364"/>
        <v>49833485</v>
      </c>
      <c r="CG790" s="18">
        <f t="shared" si="365"/>
        <v>28476277</v>
      </c>
      <c r="CH790" s="18">
        <f t="shared" si="366"/>
        <v>35595346</v>
      </c>
      <c r="CI790" s="18">
        <f t="shared" si="367"/>
        <v>14238138</v>
      </c>
      <c r="CJ790" s="18">
        <f t="shared" si="368"/>
        <v>14238138</v>
      </c>
      <c r="CK790" s="18">
        <f t="shared" si="369"/>
        <v>21357208</v>
      </c>
      <c r="CL790" s="18">
        <f t="shared" si="370"/>
        <v>7119069</v>
      </c>
      <c r="CM790" s="18">
        <f t="shared" si="371"/>
        <v>21357208</v>
      </c>
      <c r="CN790" s="18">
        <f t="shared" si="372"/>
        <v>192214869</v>
      </c>
      <c r="CP790" s="18">
        <f t="shared" si="373"/>
        <v>3331724448</v>
      </c>
      <c r="CQ790" s="18">
        <f t="shared" si="374"/>
        <v>2</v>
      </c>
      <c r="CR790" s="18">
        <f t="shared" si="375"/>
        <v>3331.72</v>
      </c>
      <c r="DH790" s="14">
        <v>785</v>
      </c>
      <c r="DI790" s="14">
        <f t="shared" si="376"/>
        <v>201922691</v>
      </c>
      <c r="DJ790" s="18">
        <f t="shared" si="377"/>
        <v>2</v>
      </c>
      <c r="DK790" s="18">
        <f t="shared" si="378"/>
        <v>201.92</v>
      </c>
    </row>
    <row r="791" spans="44:115" ht="16.5" x14ac:dyDescent="0.2">
      <c r="AR791" s="14">
        <v>786</v>
      </c>
      <c r="AS791" s="14">
        <f t="shared" si="357"/>
        <v>780</v>
      </c>
      <c r="AT791" s="18">
        <f t="shared" si="359"/>
        <v>6310000</v>
      </c>
      <c r="AU791" s="18">
        <f t="shared" si="358"/>
        <v>800</v>
      </c>
      <c r="AV791" s="18">
        <f t="shared" si="360"/>
        <v>6777750</v>
      </c>
      <c r="AW791" s="18">
        <f t="shared" si="361"/>
        <v>6450325</v>
      </c>
      <c r="AX791" s="18">
        <f t="shared" si="362"/>
        <v>27865404000</v>
      </c>
      <c r="CA791" s="14">
        <v>786</v>
      </c>
      <c r="CB791" s="14">
        <f>节奏规划!J780</f>
        <v>1.2820512820512821E-3</v>
      </c>
      <c r="CC791" s="23">
        <v>1</v>
      </c>
      <c r="CD791" s="18">
        <f>INDEX($AX$6:$AX$1005,MATCH(金币产出!CA791,$AR$6:$AR$1005,1))</f>
        <v>27865404000</v>
      </c>
      <c r="CE791" s="18">
        <f t="shared" si="363"/>
        <v>111461616000</v>
      </c>
      <c r="CF791" s="18">
        <f t="shared" si="364"/>
        <v>50014828</v>
      </c>
      <c r="CG791" s="18">
        <f t="shared" si="365"/>
        <v>28579902</v>
      </c>
      <c r="CH791" s="18">
        <f t="shared" si="366"/>
        <v>35724877</v>
      </c>
      <c r="CI791" s="18">
        <f t="shared" si="367"/>
        <v>14289951</v>
      </c>
      <c r="CJ791" s="18">
        <f t="shared" si="368"/>
        <v>14289951</v>
      </c>
      <c r="CK791" s="18">
        <f t="shared" si="369"/>
        <v>21434926</v>
      </c>
      <c r="CL791" s="18">
        <f t="shared" si="370"/>
        <v>7144975</v>
      </c>
      <c r="CM791" s="18">
        <f t="shared" si="371"/>
        <v>21434926</v>
      </c>
      <c r="CN791" s="18">
        <f t="shared" si="372"/>
        <v>192914336</v>
      </c>
      <c r="CP791" s="18">
        <f t="shared" si="373"/>
        <v>3343848456</v>
      </c>
      <c r="CQ791" s="18">
        <f t="shared" si="374"/>
        <v>2</v>
      </c>
      <c r="CR791" s="18">
        <f t="shared" si="375"/>
        <v>3343.85</v>
      </c>
      <c r="DH791" s="14">
        <v>786</v>
      </c>
      <c r="DI791" s="14">
        <f t="shared" si="376"/>
        <v>202657486</v>
      </c>
      <c r="DJ791" s="18">
        <f t="shared" si="377"/>
        <v>2</v>
      </c>
      <c r="DK791" s="18">
        <f t="shared" si="378"/>
        <v>202.66</v>
      </c>
    </row>
    <row r="792" spans="44:115" ht="16.5" x14ac:dyDescent="0.2">
      <c r="AR792" s="14">
        <v>787</v>
      </c>
      <c r="AS792" s="14">
        <f t="shared" si="357"/>
        <v>780</v>
      </c>
      <c r="AT792" s="18">
        <f t="shared" si="359"/>
        <v>6310000</v>
      </c>
      <c r="AU792" s="18">
        <f t="shared" si="358"/>
        <v>800</v>
      </c>
      <c r="AV792" s="18">
        <f t="shared" si="360"/>
        <v>6777750</v>
      </c>
      <c r="AW792" s="18">
        <f t="shared" si="361"/>
        <v>6473712.5</v>
      </c>
      <c r="AX792" s="18">
        <f t="shared" si="362"/>
        <v>27966438000</v>
      </c>
      <c r="CA792" s="14">
        <v>787</v>
      </c>
      <c r="CB792" s="14">
        <f>节奏规划!J781</f>
        <v>1.2820512820512821E-3</v>
      </c>
      <c r="CC792" s="23">
        <v>1</v>
      </c>
      <c r="CD792" s="18">
        <f>INDEX($AX$6:$AX$1005,MATCH(金币产出!CA792,$AR$6:$AR$1005,1))</f>
        <v>27966438000</v>
      </c>
      <c r="CE792" s="18">
        <f t="shared" si="363"/>
        <v>111865752000</v>
      </c>
      <c r="CF792" s="18">
        <f t="shared" si="364"/>
        <v>50196171</v>
      </c>
      <c r="CG792" s="18">
        <f t="shared" si="365"/>
        <v>28683526</v>
      </c>
      <c r="CH792" s="18">
        <f t="shared" si="366"/>
        <v>35854408</v>
      </c>
      <c r="CI792" s="18">
        <f t="shared" si="367"/>
        <v>14341763</v>
      </c>
      <c r="CJ792" s="18">
        <f t="shared" si="368"/>
        <v>14341763</v>
      </c>
      <c r="CK792" s="18">
        <f t="shared" si="369"/>
        <v>21512645</v>
      </c>
      <c r="CL792" s="18">
        <f t="shared" si="370"/>
        <v>7170882</v>
      </c>
      <c r="CM792" s="18">
        <f t="shared" si="371"/>
        <v>21512645</v>
      </c>
      <c r="CN792" s="18">
        <f t="shared" si="372"/>
        <v>193613803</v>
      </c>
      <c r="CP792" s="18">
        <f t="shared" si="373"/>
        <v>3355972620</v>
      </c>
      <c r="CQ792" s="18">
        <f t="shared" si="374"/>
        <v>2</v>
      </c>
      <c r="CR792" s="18">
        <f t="shared" si="375"/>
        <v>3355.97</v>
      </c>
      <c r="DH792" s="14">
        <v>787</v>
      </c>
      <c r="DI792" s="14">
        <f t="shared" si="376"/>
        <v>203392275</v>
      </c>
      <c r="DJ792" s="18">
        <f t="shared" si="377"/>
        <v>2</v>
      </c>
      <c r="DK792" s="18">
        <f t="shared" si="378"/>
        <v>203.39</v>
      </c>
    </row>
    <row r="793" spans="44:115" ht="16.5" x14ac:dyDescent="0.2">
      <c r="AR793" s="14">
        <v>788</v>
      </c>
      <c r="AS793" s="14">
        <f t="shared" si="357"/>
        <v>780</v>
      </c>
      <c r="AT793" s="18">
        <f t="shared" si="359"/>
        <v>6310000</v>
      </c>
      <c r="AU793" s="18">
        <f t="shared" si="358"/>
        <v>800</v>
      </c>
      <c r="AV793" s="18">
        <f t="shared" si="360"/>
        <v>6777750</v>
      </c>
      <c r="AW793" s="18">
        <f t="shared" si="361"/>
        <v>6497100</v>
      </c>
      <c r="AX793" s="18">
        <f t="shared" si="362"/>
        <v>28067472000</v>
      </c>
      <c r="CA793" s="14">
        <v>788</v>
      </c>
      <c r="CB793" s="14">
        <f>节奏规划!J782</f>
        <v>1.2820512820512821E-3</v>
      </c>
      <c r="CC793" s="23">
        <v>1</v>
      </c>
      <c r="CD793" s="18">
        <f>INDEX($AX$6:$AX$1005,MATCH(金币产出!CA793,$AR$6:$AR$1005,1))</f>
        <v>28067472000</v>
      </c>
      <c r="CE793" s="18">
        <f t="shared" si="363"/>
        <v>112269888000</v>
      </c>
      <c r="CF793" s="18">
        <f t="shared" si="364"/>
        <v>50377514</v>
      </c>
      <c r="CG793" s="18">
        <f t="shared" si="365"/>
        <v>28787151</v>
      </c>
      <c r="CH793" s="18">
        <f t="shared" si="366"/>
        <v>35983938</v>
      </c>
      <c r="CI793" s="18">
        <f t="shared" si="367"/>
        <v>14393575</v>
      </c>
      <c r="CJ793" s="18">
        <f t="shared" si="368"/>
        <v>14393575</v>
      </c>
      <c r="CK793" s="18">
        <f t="shared" si="369"/>
        <v>21590363</v>
      </c>
      <c r="CL793" s="18">
        <f t="shared" si="370"/>
        <v>7196788</v>
      </c>
      <c r="CM793" s="18">
        <f t="shared" si="371"/>
        <v>21590363</v>
      </c>
      <c r="CN793" s="18">
        <f t="shared" si="372"/>
        <v>194313267</v>
      </c>
      <c r="CP793" s="18">
        <f t="shared" si="373"/>
        <v>3368096628</v>
      </c>
      <c r="CQ793" s="18">
        <f t="shared" si="374"/>
        <v>2</v>
      </c>
      <c r="CR793" s="18">
        <f t="shared" si="375"/>
        <v>3368.1</v>
      </c>
      <c r="DH793" s="14">
        <v>788</v>
      </c>
      <c r="DI793" s="14">
        <f t="shared" si="376"/>
        <v>204127070</v>
      </c>
      <c r="DJ793" s="18">
        <f t="shared" si="377"/>
        <v>2</v>
      </c>
      <c r="DK793" s="18">
        <f t="shared" si="378"/>
        <v>204.13</v>
      </c>
    </row>
    <row r="794" spans="44:115" ht="16.5" x14ac:dyDescent="0.2">
      <c r="AR794" s="14">
        <v>789</v>
      </c>
      <c r="AS794" s="14">
        <f t="shared" si="357"/>
        <v>780</v>
      </c>
      <c r="AT794" s="18">
        <f t="shared" si="359"/>
        <v>6310000</v>
      </c>
      <c r="AU794" s="18">
        <f t="shared" si="358"/>
        <v>800</v>
      </c>
      <c r="AV794" s="18">
        <f t="shared" si="360"/>
        <v>6777750</v>
      </c>
      <c r="AW794" s="18">
        <f t="shared" si="361"/>
        <v>6520487.5</v>
      </c>
      <c r="AX794" s="18">
        <f t="shared" si="362"/>
        <v>28168506000</v>
      </c>
      <c r="CA794" s="14">
        <v>789</v>
      </c>
      <c r="CB794" s="14">
        <f>节奏规划!J783</f>
        <v>1.2820512820512821E-3</v>
      </c>
      <c r="CC794" s="23">
        <v>1</v>
      </c>
      <c r="CD794" s="18">
        <f>INDEX($AX$6:$AX$1005,MATCH(金币产出!CA794,$AR$6:$AR$1005,1))</f>
        <v>28168506000</v>
      </c>
      <c r="CE794" s="18">
        <f t="shared" si="363"/>
        <v>112674024000</v>
      </c>
      <c r="CF794" s="18">
        <f t="shared" si="364"/>
        <v>50558857</v>
      </c>
      <c r="CG794" s="18">
        <f t="shared" si="365"/>
        <v>28890775</v>
      </c>
      <c r="CH794" s="18">
        <f t="shared" si="366"/>
        <v>36113469</v>
      </c>
      <c r="CI794" s="18">
        <f t="shared" si="367"/>
        <v>14445388</v>
      </c>
      <c r="CJ794" s="18">
        <f t="shared" si="368"/>
        <v>14445388</v>
      </c>
      <c r="CK794" s="18">
        <f t="shared" si="369"/>
        <v>21668082</v>
      </c>
      <c r="CL794" s="18">
        <f t="shared" si="370"/>
        <v>7222694</v>
      </c>
      <c r="CM794" s="18">
        <f t="shared" si="371"/>
        <v>21668082</v>
      </c>
      <c r="CN794" s="18">
        <f t="shared" si="372"/>
        <v>195012735</v>
      </c>
      <c r="CP794" s="18">
        <f t="shared" si="373"/>
        <v>3380220792</v>
      </c>
      <c r="CQ794" s="18">
        <f t="shared" si="374"/>
        <v>2</v>
      </c>
      <c r="CR794" s="18">
        <f t="shared" si="375"/>
        <v>3380.22</v>
      </c>
      <c r="DH794" s="14">
        <v>789</v>
      </c>
      <c r="DI794" s="14">
        <f t="shared" si="376"/>
        <v>204861859</v>
      </c>
      <c r="DJ794" s="18">
        <f t="shared" si="377"/>
        <v>2</v>
      </c>
      <c r="DK794" s="18">
        <f t="shared" si="378"/>
        <v>204.86</v>
      </c>
    </row>
    <row r="795" spans="44:115" ht="16.5" x14ac:dyDescent="0.2">
      <c r="AR795" s="14">
        <v>790</v>
      </c>
      <c r="AS795" s="14">
        <f t="shared" si="357"/>
        <v>780</v>
      </c>
      <c r="AT795" s="18">
        <f t="shared" si="359"/>
        <v>6310000</v>
      </c>
      <c r="AU795" s="18">
        <f t="shared" si="358"/>
        <v>800</v>
      </c>
      <c r="AV795" s="18">
        <f t="shared" si="360"/>
        <v>6777750</v>
      </c>
      <c r="AW795" s="18">
        <f t="shared" si="361"/>
        <v>6543875</v>
      </c>
      <c r="AX795" s="18">
        <f t="shared" si="362"/>
        <v>28269540000</v>
      </c>
      <c r="CA795" s="14">
        <v>790</v>
      </c>
      <c r="CB795" s="14">
        <f>节奏规划!J784</f>
        <v>1.25E-3</v>
      </c>
      <c r="CC795" s="23">
        <v>1</v>
      </c>
      <c r="CD795" s="18">
        <f>INDEX($AX$6:$AX$1005,MATCH(金币产出!CA795,$AR$6:$AR$1005,1))</f>
        <v>28269540000</v>
      </c>
      <c r="CE795" s="18">
        <f t="shared" si="363"/>
        <v>113078160000</v>
      </c>
      <c r="CF795" s="18">
        <f t="shared" si="364"/>
        <v>49471695</v>
      </c>
      <c r="CG795" s="18">
        <f t="shared" si="365"/>
        <v>28269540</v>
      </c>
      <c r="CH795" s="18">
        <f t="shared" si="366"/>
        <v>35336925</v>
      </c>
      <c r="CI795" s="18">
        <f t="shared" si="367"/>
        <v>14134770</v>
      </c>
      <c r="CJ795" s="18">
        <f t="shared" si="368"/>
        <v>14134770</v>
      </c>
      <c r="CK795" s="18">
        <f t="shared" si="369"/>
        <v>21202155</v>
      </c>
      <c r="CL795" s="18">
        <f t="shared" si="370"/>
        <v>7067385</v>
      </c>
      <c r="CM795" s="18">
        <f t="shared" si="371"/>
        <v>21202155</v>
      </c>
      <c r="CN795" s="18">
        <f t="shared" si="372"/>
        <v>190819395</v>
      </c>
      <c r="CP795" s="18">
        <f t="shared" si="373"/>
        <v>3392344800</v>
      </c>
      <c r="CQ795" s="18">
        <f t="shared" si="374"/>
        <v>2</v>
      </c>
      <c r="CR795" s="18">
        <f t="shared" si="375"/>
        <v>3392.34</v>
      </c>
      <c r="DH795" s="14">
        <v>790</v>
      </c>
      <c r="DI795" s="14">
        <f t="shared" si="376"/>
        <v>205596654</v>
      </c>
      <c r="DJ795" s="18">
        <f t="shared" si="377"/>
        <v>2</v>
      </c>
      <c r="DK795" s="18">
        <f t="shared" si="378"/>
        <v>205.6</v>
      </c>
    </row>
    <row r="796" spans="44:115" ht="16.5" x14ac:dyDescent="0.2">
      <c r="AR796" s="14">
        <v>791</v>
      </c>
      <c r="AS796" s="14">
        <f t="shared" si="357"/>
        <v>780</v>
      </c>
      <c r="AT796" s="18">
        <f t="shared" si="359"/>
        <v>6310000</v>
      </c>
      <c r="AU796" s="18">
        <f t="shared" si="358"/>
        <v>800</v>
      </c>
      <c r="AV796" s="18">
        <f t="shared" si="360"/>
        <v>6777750</v>
      </c>
      <c r="AW796" s="18">
        <f t="shared" si="361"/>
        <v>6567262.5</v>
      </c>
      <c r="AX796" s="18">
        <f t="shared" si="362"/>
        <v>28370574000</v>
      </c>
      <c r="CA796" s="14">
        <v>791</v>
      </c>
      <c r="CB796" s="14">
        <f>节奏规划!J785</f>
        <v>1.25E-3</v>
      </c>
      <c r="CC796" s="23">
        <v>1</v>
      </c>
      <c r="CD796" s="18">
        <f>INDEX($AX$6:$AX$1005,MATCH(金币产出!CA796,$AR$6:$AR$1005,1))</f>
        <v>28370574000</v>
      </c>
      <c r="CE796" s="18">
        <f t="shared" si="363"/>
        <v>113482296000</v>
      </c>
      <c r="CF796" s="18">
        <f t="shared" si="364"/>
        <v>49648505</v>
      </c>
      <c r="CG796" s="18">
        <f t="shared" si="365"/>
        <v>28370574</v>
      </c>
      <c r="CH796" s="18">
        <f t="shared" si="366"/>
        <v>35463218</v>
      </c>
      <c r="CI796" s="18">
        <f t="shared" si="367"/>
        <v>14185287</v>
      </c>
      <c r="CJ796" s="18">
        <f t="shared" si="368"/>
        <v>14185287</v>
      </c>
      <c r="CK796" s="18">
        <f t="shared" si="369"/>
        <v>21277931</v>
      </c>
      <c r="CL796" s="18">
        <f t="shared" si="370"/>
        <v>7092644</v>
      </c>
      <c r="CM796" s="18">
        <f t="shared" si="371"/>
        <v>21277931</v>
      </c>
      <c r="CN796" s="18">
        <f t="shared" si="372"/>
        <v>191501377</v>
      </c>
      <c r="CP796" s="18">
        <f t="shared" si="373"/>
        <v>3404468960</v>
      </c>
      <c r="CQ796" s="18">
        <f t="shared" si="374"/>
        <v>2</v>
      </c>
      <c r="CR796" s="18">
        <f t="shared" si="375"/>
        <v>3404.47</v>
      </c>
      <c r="DH796" s="14">
        <v>791</v>
      </c>
      <c r="DI796" s="14">
        <f t="shared" si="376"/>
        <v>206331447</v>
      </c>
      <c r="DJ796" s="18">
        <f t="shared" si="377"/>
        <v>2</v>
      </c>
      <c r="DK796" s="18">
        <f t="shared" si="378"/>
        <v>206.33</v>
      </c>
    </row>
    <row r="797" spans="44:115" ht="16.5" x14ac:dyDescent="0.2">
      <c r="AR797" s="14">
        <v>792</v>
      </c>
      <c r="AS797" s="14">
        <f t="shared" si="357"/>
        <v>780</v>
      </c>
      <c r="AT797" s="18">
        <f t="shared" si="359"/>
        <v>6310000</v>
      </c>
      <c r="AU797" s="18">
        <f t="shared" si="358"/>
        <v>800</v>
      </c>
      <c r="AV797" s="18">
        <f t="shared" si="360"/>
        <v>6777750</v>
      </c>
      <c r="AW797" s="18">
        <f t="shared" si="361"/>
        <v>6590650</v>
      </c>
      <c r="AX797" s="18">
        <f t="shared" si="362"/>
        <v>28471608000</v>
      </c>
      <c r="CA797" s="14">
        <v>792</v>
      </c>
      <c r="CB797" s="14">
        <f>节奏规划!J786</f>
        <v>1.25E-3</v>
      </c>
      <c r="CC797" s="23">
        <v>1</v>
      </c>
      <c r="CD797" s="18">
        <f>INDEX($AX$6:$AX$1005,MATCH(金币产出!CA797,$AR$6:$AR$1005,1))</f>
        <v>28471608000</v>
      </c>
      <c r="CE797" s="18">
        <f t="shared" si="363"/>
        <v>113886432000</v>
      </c>
      <c r="CF797" s="18">
        <f t="shared" si="364"/>
        <v>49825314</v>
      </c>
      <c r="CG797" s="18">
        <f t="shared" si="365"/>
        <v>28471608</v>
      </c>
      <c r="CH797" s="18">
        <f t="shared" si="366"/>
        <v>35589510</v>
      </c>
      <c r="CI797" s="18">
        <f t="shared" si="367"/>
        <v>14235804</v>
      </c>
      <c r="CJ797" s="18">
        <f t="shared" si="368"/>
        <v>14235804</v>
      </c>
      <c r="CK797" s="18">
        <f t="shared" si="369"/>
        <v>21353706</v>
      </c>
      <c r="CL797" s="18">
        <f t="shared" si="370"/>
        <v>7117902</v>
      </c>
      <c r="CM797" s="18">
        <f t="shared" si="371"/>
        <v>21353706</v>
      </c>
      <c r="CN797" s="18">
        <f t="shared" si="372"/>
        <v>192183354</v>
      </c>
      <c r="CP797" s="18">
        <f t="shared" si="373"/>
        <v>3416592960</v>
      </c>
      <c r="CQ797" s="18">
        <f t="shared" si="374"/>
        <v>2</v>
      </c>
      <c r="CR797" s="18">
        <f t="shared" si="375"/>
        <v>3416.59</v>
      </c>
      <c r="DH797" s="14">
        <v>792</v>
      </c>
      <c r="DI797" s="14">
        <f t="shared" si="376"/>
        <v>207066240</v>
      </c>
      <c r="DJ797" s="18">
        <f t="shared" si="377"/>
        <v>2</v>
      </c>
      <c r="DK797" s="18">
        <f t="shared" si="378"/>
        <v>207.07</v>
      </c>
    </row>
    <row r="798" spans="44:115" ht="16.5" x14ac:dyDescent="0.2">
      <c r="AR798" s="14">
        <v>793</v>
      </c>
      <c r="AS798" s="14">
        <f t="shared" si="357"/>
        <v>780</v>
      </c>
      <c r="AT798" s="18">
        <f t="shared" si="359"/>
        <v>6310000</v>
      </c>
      <c r="AU798" s="18">
        <f t="shared" si="358"/>
        <v>800</v>
      </c>
      <c r="AV798" s="18">
        <f t="shared" si="360"/>
        <v>6777750</v>
      </c>
      <c r="AW798" s="18">
        <f t="shared" si="361"/>
        <v>6614037.5</v>
      </c>
      <c r="AX798" s="18">
        <f t="shared" si="362"/>
        <v>28572642000</v>
      </c>
      <c r="CA798" s="14">
        <v>793</v>
      </c>
      <c r="CB798" s="14">
        <f>节奏规划!J787</f>
        <v>1.25E-3</v>
      </c>
      <c r="CC798" s="23">
        <v>1</v>
      </c>
      <c r="CD798" s="18">
        <f>INDEX($AX$6:$AX$1005,MATCH(金币产出!CA798,$AR$6:$AR$1005,1))</f>
        <v>28572642000</v>
      </c>
      <c r="CE798" s="18">
        <f t="shared" si="363"/>
        <v>114290568000</v>
      </c>
      <c r="CF798" s="18">
        <f t="shared" si="364"/>
        <v>50002124</v>
      </c>
      <c r="CG798" s="18">
        <f t="shared" si="365"/>
        <v>28572642</v>
      </c>
      <c r="CH798" s="18">
        <f t="shared" si="366"/>
        <v>35715803</v>
      </c>
      <c r="CI798" s="18">
        <f t="shared" si="367"/>
        <v>14286321</v>
      </c>
      <c r="CJ798" s="18">
        <f t="shared" si="368"/>
        <v>14286321</v>
      </c>
      <c r="CK798" s="18">
        <f t="shared" si="369"/>
        <v>21429482</v>
      </c>
      <c r="CL798" s="18">
        <f t="shared" si="370"/>
        <v>7143161</v>
      </c>
      <c r="CM798" s="18">
        <f t="shared" si="371"/>
        <v>21429482</v>
      </c>
      <c r="CN798" s="18">
        <f t="shared" si="372"/>
        <v>192865336</v>
      </c>
      <c r="CP798" s="18">
        <f t="shared" si="373"/>
        <v>3428717120</v>
      </c>
      <c r="CQ798" s="18">
        <f t="shared" si="374"/>
        <v>2</v>
      </c>
      <c r="CR798" s="18">
        <f t="shared" si="375"/>
        <v>3428.72</v>
      </c>
      <c r="DH798" s="14">
        <v>793</v>
      </c>
      <c r="DI798" s="14">
        <f t="shared" si="376"/>
        <v>207801032</v>
      </c>
      <c r="DJ798" s="18">
        <f t="shared" si="377"/>
        <v>2</v>
      </c>
      <c r="DK798" s="18">
        <f t="shared" si="378"/>
        <v>207.8</v>
      </c>
    </row>
    <row r="799" spans="44:115" ht="16.5" x14ac:dyDescent="0.2">
      <c r="AR799" s="14">
        <v>794</v>
      </c>
      <c r="AS799" s="14">
        <f t="shared" si="357"/>
        <v>780</v>
      </c>
      <c r="AT799" s="18">
        <f t="shared" si="359"/>
        <v>6310000</v>
      </c>
      <c r="AU799" s="18">
        <f t="shared" si="358"/>
        <v>800</v>
      </c>
      <c r="AV799" s="18">
        <f t="shared" si="360"/>
        <v>6777750</v>
      </c>
      <c r="AW799" s="18">
        <f t="shared" si="361"/>
        <v>6637425</v>
      </c>
      <c r="AX799" s="18">
        <f t="shared" si="362"/>
        <v>28673676000</v>
      </c>
      <c r="CA799" s="14">
        <v>794</v>
      </c>
      <c r="CB799" s="14">
        <f>节奏规划!J788</f>
        <v>1.25E-3</v>
      </c>
      <c r="CC799" s="23">
        <v>1</v>
      </c>
      <c r="CD799" s="18">
        <f>INDEX($AX$6:$AX$1005,MATCH(金币产出!CA799,$AR$6:$AR$1005,1))</f>
        <v>28673676000</v>
      </c>
      <c r="CE799" s="18">
        <f t="shared" si="363"/>
        <v>114694704000</v>
      </c>
      <c r="CF799" s="18">
        <f t="shared" si="364"/>
        <v>50178933</v>
      </c>
      <c r="CG799" s="18">
        <f t="shared" si="365"/>
        <v>28673676</v>
      </c>
      <c r="CH799" s="18">
        <f t="shared" si="366"/>
        <v>35842095</v>
      </c>
      <c r="CI799" s="18">
        <f t="shared" si="367"/>
        <v>14336838</v>
      </c>
      <c r="CJ799" s="18">
        <f t="shared" si="368"/>
        <v>14336838</v>
      </c>
      <c r="CK799" s="18">
        <f t="shared" si="369"/>
        <v>21505257</v>
      </c>
      <c r="CL799" s="18">
        <f t="shared" si="370"/>
        <v>7168419</v>
      </c>
      <c r="CM799" s="18">
        <f t="shared" si="371"/>
        <v>21505257</v>
      </c>
      <c r="CN799" s="18">
        <f t="shared" si="372"/>
        <v>193547313</v>
      </c>
      <c r="CP799" s="18">
        <f t="shared" si="373"/>
        <v>3440841120</v>
      </c>
      <c r="CQ799" s="18">
        <f t="shared" si="374"/>
        <v>2</v>
      </c>
      <c r="CR799" s="18">
        <f t="shared" si="375"/>
        <v>3440.84</v>
      </c>
      <c r="DH799" s="14">
        <v>794</v>
      </c>
      <c r="DI799" s="14">
        <f t="shared" si="376"/>
        <v>208535825</v>
      </c>
      <c r="DJ799" s="18">
        <f t="shared" si="377"/>
        <v>2</v>
      </c>
      <c r="DK799" s="18">
        <f t="shared" si="378"/>
        <v>208.54</v>
      </c>
    </row>
    <row r="800" spans="44:115" ht="16.5" x14ac:dyDescent="0.2">
      <c r="AR800" s="14">
        <v>795</v>
      </c>
      <c r="AS800" s="14">
        <f t="shared" si="357"/>
        <v>780</v>
      </c>
      <c r="AT800" s="18">
        <f t="shared" si="359"/>
        <v>6310000</v>
      </c>
      <c r="AU800" s="18">
        <f t="shared" si="358"/>
        <v>800</v>
      </c>
      <c r="AV800" s="18">
        <f t="shared" si="360"/>
        <v>6777750</v>
      </c>
      <c r="AW800" s="18">
        <f t="shared" si="361"/>
        <v>6660812.5</v>
      </c>
      <c r="AX800" s="18">
        <f t="shared" si="362"/>
        <v>28774710000</v>
      </c>
      <c r="CA800" s="14">
        <v>795</v>
      </c>
      <c r="CB800" s="14">
        <f>节奏规划!J789</f>
        <v>1.25E-3</v>
      </c>
      <c r="CC800" s="23">
        <v>1</v>
      </c>
      <c r="CD800" s="18">
        <f>INDEX($AX$6:$AX$1005,MATCH(金币产出!CA800,$AR$6:$AR$1005,1))</f>
        <v>28774710000</v>
      </c>
      <c r="CE800" s="18">
        <f t="shared" si="363"/>
        <v>115098840000</v>
      </c>
      <c r="CF800" s="18">
        <f t="shared" si="364"/>
        <v>50355743</v>
      </c>
      <c r="CG800" s="18">
        <f t="shared" si="365"/>
        <v>28774710</v>
      </c>
      <c r="CH800" s="18">
        <f t="shared" si="366"/>
        <v>35968388</v>
      </c>
      <c r="CI800" s="18">
        <f t="shared" si="367"/>
        <v>14387355</v>
      </c>
      <c r="CJ800" s="18">
        <f t="shared" si="368"/>
        <v>14387355</v>
      </c>
      <c r="CK800" s="18">
        <f t="shared" si="369"/>
        <v>21581033</v>
      </c>
      <c r="CL800" s="18">
        <f t="shared" si="370"/>
        <v>7193678</v>
      </c>
      <c r="CM800" s="18">
        <f t="shared" si="371"/>
        <v>21581033</v>
      </c>
      <c r="CN800" s="18">
        <f t="shared" si="372"/>
        <v>194229295</v>
      </c>
      <c r="CP800" s="18">
        <f t="shared" si="373"/>
        <v>3452965280</v>
      </c>
      <c r="CQ800" s="18">
        <f t="shared" si="374"/>
        <v>2</v>
      </c>
      <c r="CR800" s="18">
        <f t="shared" si="375"/>
        <v>3452.97</v>
      </c>
      <c r="DH800" s="14">
        <v>795</v>
      </c>
      <c r="DI800" s="14">
        <f t="shared" si="376"/>
        <v>209270618</v>
      </c>
      <c r="DJ800" s="18">
        <f t="shared" si="377"/>
        <v>2</v>
      </c>
      <c r="DK800" s="18">
        <f t="shared" si="378"/>
        <v>209.27</v>
      </c>
    </row>
    <row r="801" spans="44:115" ht="16.5" x14ac:dyDescent="0.2">
      <c r="AR801" s="14">
        <v>796</v>
      </c>
      <c r="AS801" s="14">
        <f t="shared" si="357"/>
        <v>780</v>
      </c>
      <c r="AT801" s="18">
        <f t="shared" si="359"/>
        <v>6310000</v>
      </c>
      <c r="AU801" s="18">
        <f t="shared" si="358"/>
        <v>800</v>
      </c>
      <c r="AV801" s="18">
        <f t="shared" si="360"/>
        <v>6777750</v>
      </c>
      <c r="AW801" s="18">
        <f t="shared" si="361"/>
        <v>6684200</v>
      </c>
      <c r="AX801" s="18">
        <f t="shared" si="362"/>
        <v>28875744000</v>
      </c>
      <c r="CA801" s="14">
        <v>796</v>
      </c>
      <c r="CB801" s="14">
        <f>节奏规划!J790</f>
        <v>1.25E-3</v>
      </c>
      <c r="CC801" s="23">
        <v>1</v>
      </c>
      <c r="CD801" s="18">
        <f>INDEX($AX$6:$AX$1005,MATCH(金币产出!CA801,$AR$6:$AR$1005,1))</f>
        <v>28875744000</v>
      </c>
      <c r="CE801" s="18">
        <f t="shared" si="363"/>
        <v>115502976000</v>
      </c>
      <c r="CF801" s="18">
        <f t="shared" si="364"/>
        <v>50532552</v>
      </c>
      <c r="CG801" s="18">
        <f t="shared" si="365"/>
        <v>28875744</v>
      </c>
      <c r="CH801" s="18">
        <f t="shared" si="366"/>
        <v>36094680</v>
      </c>
      <c r="CI801" s="18">
        <f t="shared" si="367"/>
        <v>14437872</v>
      </c>
      <c r="CJ801" s="18">
        <f t="shared" si="368"/>
        <v>14437872</v>
      </c>
      <c r="CK801" s="18">
        <f t="shared" si="369"/>
        <v>21656808</v>
      </c>
      <c r="CL801" s="18">
        <f t="shared" si="370"/>
        <v>7218936</v>
      </c>
      <c r="CM801" s="18">
        <f t="shared" si="371"/>
        <v>21656808</v>
      </c>
      <c r="CN801" s="18">
        <f t="shared" si="372"/>
        <v>194911272</v>
      </c>
      <c r="CP801" s="18">
        <f t="shared" si="373"/>
        <v>3465089280</v>
      </c>
      <c r="CQ801" s="18">
        <f t="shared" si="374"/>
        <v>2</v>
      </c>
      <c r="CR801" s="18">
        <f t="shared" si="375"/>
        <v>3465.09</v>
      </c>
      <c r="DH801" s="14">
        <v>796</v>
      </c>
      <c r="DI801" s="14">
        <f t="shared" si="376"/>
        <v>210005410</v>
      </c>
      <c r="DJ801" s="18">
        <f t="shared" si="377"/>
        <v>2</v>
      </c>
      <c r="DK801" s="18">
        <f t="shared" si="378"/>
        <v>210.01</v>
      </c>
    </row>
    <row r="802" spans="44:115" ht="16.5" x14ac:dyDescent="0.2">
      <c r="AR802" s="14">
        <v>797</v>
      </c>
      <c r="AS802" s="14">
        <f t="shared" si="357"/>
        <v>780</v>
      </c>
      <c r="AT802" s="18">
        <f t="shared" si="359"/>
        <v>6310000</v>
      </c>
      <c r="AU802" s="18">
        <f t="shared" si="358"/>
        <v>800</v>
      </c>
      <c r="AV802" s="18">
        <f t="shared" si="360"/>
        <v>6777750</v>
      </c>
      <c r="AW802" s="18">
        <f t="shared" si="361"/>
        <v>6707587.5</v>
      </c>
      <c r="AX802" s="18">
        <f t="shared" si="362"/>
        <v>28976778000</v>
      </c>
      <c r="CA802" s="14">
        <v>797</v>
      </c>
      <c r="CB802" s="14">
        <f>节奏规划!J791</f>
        <v>1.25E-3</v>
      </c>
      <c r="CC802" s="23">
        <v>1</v>
      </c>
      <c r="CD802" s="18">
        <f>INDEX($AX$6:$AX$1005,MATCH(金币产出!CA802,$AR$6:$AR$1005,1))</f>
        <v>28976778000</v>
      </c>
      <c r="CE802" s="18">
        <f t="shared" si="363"/>
        <v>115907112000</v>
      </c>
      <c r="CF802" s="18">
        <f t="shared" si="364"/>
        <v>50709362</v>
      </c>
      <c r="CG802" s="18">
        <f t="shared" si="365"/>
        <v>28976778</v>
      </c>
      <c r="CH802" s="18">
        <f t="shared" si="366"/>
        <v>36220973</v>
      </c>
      <c r="CI802" s="18">
        <f t="shared" si="367"/>
        <v>14488389</v>
      </c>
      <c r="CJ802" s="18">
        <f t="shared" si="368"/>
        <v>14488389</v>
      </c>
      <c r="CK802" s="18">
        <f t="shared" si="369"/>
        <v>21732584</v>
      </c>
      <c r="CL802" s="18">
        <f t="shared" si="370"/>
        <v>7244195</v>
      </c>
      <c r="CM802" s="18">
        <f t="shared" si="371"/>
        <v>21732584</v>
      </c>
      <c r="CN802" s="18">
        <f t="shared" si="372"/>
        <v>195593254</v>
      </c>
      <c r="CP802" s="18">
        <f t="shared" si="373"/>
        <v>3477213440</v>
      </c>
      <c r="CQ802" s="18">
        <f t="shared" si="374"/>
        <v>2</v>
      </c>
      <c r="CR802" s="18">
        <f t="shared" si="375"/>
        <v>3477.21</v>
      </c>
      <c r="DH802" s="14">
        <v>797</v>
      </c>
      <c r="DI802" s="14">
        <f t="shared" si="376"/>
        <v>210740203</v>
      </c>
      <c r="DJ802" s="18">
        <f t="shared" si="377"/>
        <v>2</v>
      </c>
      <c r="DK802" s="18">
        <f t="shared" si="378"/>
        <v>210.74</v>
      </c>
    </row>
    <row r="803" spans="44:115" ht="16.5" x14ac:dyDescent="0.2">
      <c r="AR803" s="14">
        <v>798</v>
      </c>
      <c r="AS803" s="14">
        <f t="shared" si="357"/>
        <v>780</v>
      </c>
      <c r="AT803" s="18">
        <f t="shared" si="359"/>
        <v>6310000</v>
      </c>
      <c r="AU803" s="18">
        <f t="shared" si="358"/>
        <v>800</v>
      </c>
      <c r="AV803" s="18">
        <f t="shared" si="360"/>
        <v>6777750</v>
      </c>
      <c r="AW803" s="18">
        <f t="shared" si="361"/>
        <v>6730975</v>
      </c>
      <c r="AX803" s="18">
        <f t="shared" si="362"/>
        <v>29077812000</v>
      </c>
      <c r="CA803" s="14">
        <v>798</v>
      </c>
      <c r="CB803" s="14">
        <f>节奏规划!J792</f>
        <v>1.25E-3</v>
      </c>
      <c r="CC803" s="23">
        <v>1</v>
      </c>
      <c r="CD803" s="18">
        <f>INDEX($AX$6:$AX$1005,MATCH(金币产出!CA803,$AR$6:$AR$1005,1))</f>
        <v>29077812000</v>
      </c>
      <c r="CE803" s="18">
        <f t="shared" si="363"/>
        <v>116311248000</v>
      </c>
      <c r="CF803" s="18">
        <f t="shared" si="364"/>
        <v>50886171</v>
      </c>
      <c r="CG803" s="18">
        <f t="shared" si="365"/>
        <v>29077812</v>
      </c>
      <c r="CH803" s="18">
        <f t="shared" si="366"/>
        <v>36347265</v>
      </c>
      <c r="CI803" s="18">
        <f t="shared" si="367"/>
        <v>14538906</v>
      </c>
      <c r="CJ803" s="18">
        <f t="shared" si="368"/>
        <v>14538906</v>
      </c>
      <c r="CK803" s="18">
        <f t="shared" si="369"/>
        <v>21808359</v>
      </c>
      <c r="CL803" s="18">
        <f t="shared" si="370"/>
        <v>7269453</v>
      </c>
      <c r="CM803" s="18">
        <f t="shared" si="371"/>
        <v>21808359</v>
      </c>
      <c r="CN803" s="18">
        <f t="shared" si="372"/>
        <v>196275231</v>
      </c>
      <c r="CP803" s="18">
        <f t="shared" si="373"/>
        <v>3489337440</v>
      </c>
      <c r="CQ803" s="18">
        <f t="shared" si="374"/>
        <v>2</v>
      </c>
      <c r="CR803" s="18">
        <f t="shared" si="375"/>
        <v>3489.34</v>
      </c>
      <c r="DH803" s="14">
        <v>798</v>
      </c>
      <c r="DI803" s="14">
        <f t="shared" si="376"/>
        <v>211474996</v>
      </c>
      <c r="DJ803" s="18">
        <f t="shared" si="377"/>
        <v>2</v>
      </c>
      <c r="DK803" s="18">
        <f t="shared" si="378"/>
        <v>211.47</v>
      </c>
    </row>
    <row r="804" spans="44:115" ht="16.5" x14ac:dyDescent="0.2">
      <c r="AR804" s="14">
        <v>799</v>
      </c>
      <c r="AS804" s="14">
        <f t="shared" si="357"/>
        <v>780</v>
      </c>
      <c r="AT804" s="18">
        <f t="shared" si="359"/>
        <v>6310000</v>
      </c>
      <c r="AU804" s="18">
        <f t="shared" si="358"/>
        <v>800</v>
      </c>
      <c r="AV804" s="18">
        <f t="shared" si="360"/>
        <v>6777750</v>
      </c>
      <c r="AW804" s="18">
        <f t="shared" si="361"/>
        <v>6754362.5</v>
      </c>
      <c r="AX804" s="18">
        <f t="shared" si="362"/>
        <v>29178846000</v>
      </c>
      <c r="CA804" s="14">
        <v>799</v>
      </c>
      <c r="CB804" s="14">
        <f>节奏规划!J793</f>
        <v>1.25E-3</v>
      </c>
      <c r="CC804" s="23">
        <v>1</v>
      </c>
      <c r="CD804" s="18">
        <f>INDEX($AX$6:$AX$1005,MATCH(金币产出!CA804,$AR$6:$AR$1005,1))</f>
        <v>29178846000</v>
      </c>
      <c r="CE804" s="18">
        <f t="shared" si="363"/>
        <v>116715384000</v>
      </c>
      <c r="CF804" s="18">
        <f t="shared" si="364"/>
        <v>51062981</v>
      </c>
      <c r="CG804" s="18">
        <f t="shared" si="365"/>
        <v>29178846</v>
      </c>
      <c r="CH804" s="18">
        <f t="shared" si="366"/>
        <v>36473558</v>
      </c>
      <c r="CI804" s="18">
        <f t="shared" si="367"/>
        <v>14589423</v>
      </c>
      <c r="CJ804" s="18">
        <f t="shared" si="368"/>
        <v>14589423</v>
      </c>
      <c r="CK804" s="18">
        <f t="shared" si="369"/>
        <v>21884135</v>
      </c>
      <c r="CL804" s="18">
        <f t="shared" si="370"/>
        <v>7294712</v>
      </c>
      <c r="CM804" s="18">
        <f t="shared" si="371"/>
        <v>21884135</v>
      </c>
      <c r="CN804" s="18">
        <f t="shared" si="372"/>
        <v>196957213</v>
      </c>
      <c r="CP804" s="18">
        <f t="shared" si="373"/>
        <v>3501461600</v>
      </c>
      <c r="CQ804" s="18">
        <f t="shared" si="374"/>
        <v>2</v>
      </c>
      <c r="CR804" s="18">
        <f t="shared" si="375"/>
        <v>3501.46</v>
      </c>
      <c r="DH804" s="14">
        <v>799</v>
      </c>
      <c r="DI804" s="14">
        <f t="shared" si="376"/>
        <v>212209789</v>
      </c>
      <c r="DJ804" s="18">
        <f t="shared" si="377"/>
        <v>2</v>
      </c>
      <c r="DK804" s="18">
        <f t="shared" si="378"/>
        <v>212.21</v>
      </c>
    </row>
    <row r="805" spans="44:115" ht="16.5" x14ac:dyDescent="0.2">
      <c r="AR805" s="14">
        <v>800</v>
      </c>
      <c r="AS805" s="14">
        <f t="shared" si="357"/>
        <v>800</v>
      </c>
      <c r="AT805" s="18">
        <f t="shared" si="359"/>
        <v>6777750</v>
      </c>
      <c r="AU805" s="18">
        <f t="shared" si="358"/>
        <v>810</v>
      </c>
      <c r="AV805" s="18">
        <f t="shared" si="360"/>
        <v>6906250</v>
      </c>
      <c r="AW805" s="18">
        <f t="shared" si="361"/>
        <v>6777750</v>
      </c>
      <c r="AX805" s="18">
        <f t="shared" si="362"/>
        <v>29279880000</v>
      </c>
      <c r="CA805" s="14">
        <v>800</v>
      </c>
      <c r="CB805" s="14">
        <f>节奏规划!J794</f>
        <v>1.25E-3</v>
      </c>
      <c r="CC805" s="23">
        <v>1</v>
      </c>
      <c r="CD805" s="18">
        <f>INDEX($AX$6:$AX$1005,MATCH(金币产出!CA805,$AR$6:$AR$1005,1))</f>
        <v>29279880000</v>
      </c>
      <c r="CE805" s="18">
        <f t="shared" si="363"/>
        <v>117119520000</v>
      </c>
      <c r="CF805" s="18">
        <f t="shared" si="364"/>
        <v>51239790</v>
      </c>
      <c r="CG805" s="18">
        <f t="shared" si="365"/>
        <v>29279880</v>
      </c>
      <c r="CH805" s="18">
        <f t="shared" si="366"/>
        <v>36599850</v>
      </c>
      <c r="CI805" s="18">
        <f t="shared" si="367"/>
        <v>14639940</v>
      </c>
      <c r="CJ805" s="18">
        <f t="shared" si="368"/>
        <v>14639940</v>
      </c>
      <c r="CK805" s="18">
        <f t="shared" si="369"/>
        <v>21959910</v>
      </c>
      <c r="CL805" s="18">
        <f t="shared" si="370"/>
        <v>7319970</v>
      </c>
      <c r="CM805" s="18">
        <f t="shared" si="371"/>
        <v>21959910</v>
      </c>
      <c r="CN805" s="18">
        <f t="shared" si="372"/>
        <v>197639190</v>
      </c>
      <c r="CP805" s="18">
        <f t="shared" si="373"/>
        <v>3513585600</v>
      </c>
      <c r="CQ805" s="18">
        <f t="shared" si="374"/>
        <v>2</v>
      </c>
      <c r="CR805" s="18">
        <f t="shared" si="375"/>
        <v>3513.59</v>
      </c>
      <c r="DH805" s="14">
        <v>800</v>
      </c>
      <c r="DI805" s="14">
        <f t="shared" si="376"/>
        <v>212944581</v>
      </c>
      <c r="DJ805" s="18">
        <f t="shared" si="377"/>
        <v>2</v>
      </c>
      <c r="DK805" s="18">
        <f t="shared" si="378"/>
        <v>212.94</v>
      </c>
    </row>
    <row r="806" spans="44:115" ht="16.5" x14ac:dyDescent="0.2">
      <c r="AR806" s="14">
        <v>801</v>
      </c>
      <c r="AS806" s="14">
        <f t="shared" si="357"/>
        <v>800</v>
      </c>
      <c r="AT806" s="18">
        <f t="shared" si="359"/>
        <v>6777750</v>
      </c>
      <c r="AU806" s="18">
        <f t="shared" si="358"/>
        <v>810</v>
      </c>
      <c r="AV806" s="18">
        <f t="shared" si="360"/>
        <v>6906250</v>
      </c>
      <c r="AW806" s="18">
        <f t="shared" si="361"/>
        <v>6790600</v>
      </c>
      <c r="AX806" s="18">
        <f t="shared" si="362"/>
        <v>29335392000</v>
      </c>
      <c r="CA806" s="14">
        <v>801</v>
      </c>
      <c r="CB806" s="14">
        <f>节奏规划!J795</f>
        <v>1.25E-3</v>
      </c>
      <c r="CC806" s="23">
        <v>1</v>
      </c>
      <c r="CD806" s="18">
        <f>INDEX($AX$6:$AX$1005,MATCH(金币产出!CA806,$AR$6:$AR$1005,1))</f>
        <v>29335392000</v>
      </c>
      <c r="CE806" s="18">
        <f t="shared" si="363"/>
        <v>117341568000</v>
      </c>
      <c r="CF806" s="18">
        <f t="shared" si="364"/>
        <v>51336936</v>
      </c>
      <c r="CG806" s="18">
        <f t="shared" si="365"/>
        <v>29335392</v>
      </c>
      <c r="CH806" s="18">
        <f t="shared" si="366"/>
        <v>36669240</v>
      </c>
      <c r="CI806" s="18">
        <f t="shared" si="367"/>
        <v>14667696</v>
      </c>
      <c r="CJ806" s="18">
        <f t="shared" si="368"/>
        <v>14667696</v>
      </c>
      <c r="CK806" s="18">
        <f t="shared" si="369"/>
        <v>22001544</v>
      </c>
      <c r="CL806" s="18">
        <f t="shared" si="370"/>
        <v>7333848</v>
      </c>
      <c r="CM806" s="18">
        <f t="shared" si="371"/>
        <v>22001544</v>
      </c>
      <c r="CN806" s="18">
        <f t="shared" si="372"/>
        <v>198013896</v>
      </c>
      <c r="CP806" s="18">
        <f t="shared" si="373"/>
        <v>3520247040</v>
      </c>
      <c r="CQ806" s="18">
        <f t="shared" si="374"/>
        <v>2</v>
      </c>
      <c r="CR806" s="18">
        <f t="shared" si="375"/>
        <v>3520.25</v>
      </c>
      <c r="DH806" s="14">
        <v>801</v>
      </c>
      <c r="DI806" s="14">
        <f t="shared" si="376"/>
        <v>213348305</v>
      </c>
      <c r="DJ806" s="18">
        <f t="shared" si="377"/>
        <v>2</v>
      </c>
      <c r="DK806" s="18">
        <f t="shared" si="378"/>
        <v>213.35</v>
      </c>
    </row>
    <row r="807" spans="44:115" ht="16.5" x14ac:dyDescent="0.2">
      <c r="AR807" s="14">
        <v>802</v>
      </c>
      <c r="AS807" s="14">
        <f t="shared" si="357"/>
        <v>800</v>
      </c>
      <c r="AT807" s="18">
        <f t="shared" si="359"/>
        <v>6777750</v>
      </c>
      <c r="AU807" s="18">
        <f t="shared" si="358"/>
        <v>810</v>
      </c>
      <c r="AV807" s="18">
        <f t="shared" si="360"/>
        <v>6906250</v>
      </c>
      <c r="AW807" s="18">
        <f t="shared" si="361"/>
        <v>6803450</v>
      </c>
      <c r="AX807" s="18">
        <f t="shared" si="362"/>
        <v>29390904000</v>
      </c>
      <c r="CA807" s="14">
        <v>802</v>
      </c>
      <c r="CB807" s="14">
        <f>节奏规划!J796</f>
        <v>1.25E-3</v>
      </c>
      <c r="CC807" s="23">
        <v>1</v>
      </c>
      <c r="CD807" s="18">
        <f>INDEX($AX$6:$AX$1005,MATCH(金币产出!CA807,$AR$6:$AR$1005,1))</f>
        <v>29390904000</v>
      </c>
      <c r="CE807" s="18">
        <f t="shared" si="363"/>
        <v>117563616000</v>
      </c>
      <c r="CF807" s="18">
        <f t="shared" si="364"/>
        <v>51434082</v>
      </c>
      <c r="CG807" s="18">
        <f t="shared" si="365"/>
        <v>29390904</v>
      </c>
      <c r="CH807" s="18">
        <f t="shared" si="366"/>
        <v>36738630</v>
      </c>
      <c r="CI807" s="18">
        <f t="shared" si="367"/>
        <v>14695452</v>
      </c>
      <c r="CJ807" s="18">
        <f t="shared" si="368"/>
        <v>14695452</v>
      </c>
      <c r="CK807" s="18">
        <f t="shared" si="369"/>
        <v>22043178</v>
      </c>
      <c r="CL807" s="18">
        <f t="shared" si="370"/>
        <v>7347726</v>
      </c>
      <c r="CM807" s="18">
        <f t="shared" si="371"/>
        <v>22043178</v>
      </c>
      <c r="CN807" s="18">
        <f t="shared" si="372"/>
        <v>198388602</v>
      </c>
      <c r="CP807" s="18">
        <f t="shared" si="373"/>
        <v>3526908480</v>
      </c>
      <c r="CQ807" s="18">
        <f t="shared" si="374"/>
        <v>2</v>
      </c>
      <c r="CR807" s="18">
        <f t="shared" si="375"/>
        <v>3526.91</v>
      </c>
      <c r="DH807" s="14">
        <v>802</v>
      </c>
      <c r="DI807" s="14">
        <f t="shared" si="376"/>
        <v>213752029</v>
      </c>
      <c r="DJ807" s="18">
        <f t="shared" si="377"/>
        <v>2</v>
      </c>
      <c r="DK807" s="18">
        <f t="shared" si="378"/>
        <v>213.75</v>
      </c>
    </row>
    <row r="808" spans="44:115" ht="16.5" x14ac:dyDescent="0.2">
      <c r="AR808" s="14">
        <v>803</v>
      </c>
      <c r="AS808" s="14">
        <f t="shared" si="357"/>
        <v>800</v>
      </c>
      <c r="AT808" s="18">
        <f t="shared" si="359"/>
        <v>6777750</v>
      </c>
      <c r="AU808" s="18">
        <f t="shared" si="358"/>
        <v>810</v>
      </c>
      <c r="AV808" s="18">
        <f t="shared" si="360"/>
        <v>6906250</v>
      </c>
      <c r="AW808" s="18">
        <f t="shared" si="361"/>
        <v>6816300</v>
      </c>
      <c r="AX808" s="18">
        <f t="shared" si="362"/>
        <v>29446416000</v>
      </c>
      <c r="CA808" s="14">
        <v>803</v>
      </c>
      <c r="CB808" s="14">
        <f>节奏规划!J797</f>
        <v>1.25E-3</v>
      </c>
      <c r="CC808" s="23">
        <v>1</v>
      </c>
      <c r="CD808" s="18">
        <f>INDEX($AX$6:$AX$1005,MATCH(金币产出!CA808,$AR$6:$AR$1005,1))</f>
        <v>29446416000</v>
      </c>
      <c r="CE808" s="18">
        <f t="shared" si="363"/>
        <v>117785664000</v>
      </c>
      <c r="CF808" s="18">
        <f t="shared" si="364"/>
        <v>51531228</v>
      </c>
      <c r="CG808" s="18">
        <f t="shared" si="365"/>
        <v>29446416</v>
      </c>
      <c r="CH808" s="18">
        <f t="shared" si="366"/>
        <v>36808020</v>
      </c>
      <c r="CI808" s="18">
        <f t="shared" si="367"/>
        <v>14723208</v>
      </c>
      <c r="CJ808" s="18">
        <f t="shared" si="368"/>
        <v>14723208</v>
      </c>
      <c r="CK808" s="18">
        <f t="shared" si="369"/>
        <v>22084812</v>
      </c>
      <c r="CL808" s="18">
        <f t="shared" si="370"/>
        <v>7361604</v>
      </c>
      <c r="CM808" s="18">
        <f t="shared" si="371"/>
        <v>22084812</v>
      </c>
      <c r="CN808" s="18">
        <f t="shared" si="372"/>
        <v>198763308</v>
      </c>
      <c r="CP808" s="18">
        <f t="shared" si="373"/>
        <v>3533569920</v>
      </c>
      <c r="CQ808" s="18">
        <f t="shared" si="374"/>
        <v>2</v>
      </c>
      <c r="CR808" s="18">
        <f t="shared" si="375"/>
        <v>3533.57</v>
      </c>
      <c r="DH808" s="14">
        <v>803</v>
      </c>
      <c r="DI808" s="14">
        <f t="shared" si="376"/>
        <v>214155752</v>
      </c>
      <c r="DJ808" s="18">
        <f t="shared" si="377"/>
        <v>2</v>
      </c>
      <c r="DK808" s="18">
        <f t="shared" si="378"/>
        <v>214.16</v>
      </c>
    </row>
    <row r="809" spans="44:115" ht="16.5" x14ac:dyDescent="0.2">
      <c r="AR809" s="14">
        <v>804</v>
      </c>
      <c r="AS809" s="14">
        <f t="shared" si="357"/>
        <v>800</v>
      </c>
      <c r="AT809" s="18">
        <f t="shared" si="359"/>
        <v>6777750</v>
      </c>
      <c r="AU809" s="18">
        <f t="shared" si="358"/>
        <v>810</v>
      </c>
      <c r="AV809" s="18">
        <f t="shared" si="360"/>
        <v>6906250</v>
      </c>
      <c r="AW809" s="18">
        <f t="shared" si="361"/>
        <v>6829150</v>
      </c>
      <c r="AX809" s="18">
        <f t="shared" si="362"/>
        <v>29501928000</v>
      </c>
      <c r="CA809" s="14">
        <v>804</v>
      </c>
      <c r="CB809" s="14">
        <f>节奏规划!J798</f>
        <v>1.25E-3</v>
      </c>
      <c r="CC809" s="23">
        <v>1</v>
      </c>
      <c r="CD809" s="18">
        <f>INDEX($AX$6:$AX$1005,MATCH(金币产出!CA809,$AR$6:$AR$1005,1))</f>
        <v>29501928000</v>
      </c>
      <c r="CE809" s="18">
        <f t="shared" si="363"/>
        <v>118007712000</v>
      </c>
      <c r="CF809" s="18">
        <f t="shared" si="364"/>
        <v>51628374</v>
      </c>
      <c r="CG809" s="18">
        <f t="shared" si="365"/>
        <v>29501928</v>
      </c>
      <c r="CH809" s="18">
        <f t="shared" si="366"/>
        <v>36877410</v>
      </c>
      <c r="CI809" s="18">
        <f t="shared" si="367"/>
        <v>14750964</v>
      </c>
      <c r="CJ809" s="18">
        <f t="shared" si="368"/>
        <v>14750964</v>
      </c>
      <c r="CK809" s="18">
        <f t="shared" si="369"/>
        <v>22126446</v>
      </c>
      <c r="CL809" s="18">
        <f t="shared" si="370"/>
        <v>7375482</v>
      </c>
      <c r="CM809" s="18">
        <f t="shared" si="371"/>
        <v>22126446</v>
      </c>
      <c r="CN809" s="18">
        <f t="shared" si="372"/>
        <v>199138014</v>
      </c>
      <c r="CP809" s="18">
        <f t="shared" si="373"/>
        <v>3540231360</v>
      </c>
      <c r="CQ809" s="18">
        <f t="shared" si="374"/>
        <v>2</v>
      </c>
      <c r="CR809" s="18">
        <f t="shared" si="375"/>
        <v>3540.23</v>
      </c>
      <c r="DH809" s="14">
        <v>804</v>
      </c>
      <c r="DI809" s="14">
        <f t="shared" si="376"/>
        <v>214559476</v>
      </c>
      <c r="DJ809" s="18">
        <f t="shared" si="377"/>
        <v>2</v>
      </c>
      <c r="DK809" s="18">
        <f t="shared" si="378"/>
        <v>214.56</v>
      </c>
    </row>
    <row r="810" spans="44:115" ht="16.5" x14ac:dyDescent="0.2">
      <c r="AR810" s="14">
        <v>805</v>
      </c>
      <c r="AS810" s="14">
        <f t="shared" si="357"/>
        <v>800</v>
      </c>
      <c r="AT810" s="18">
        <f t="shared" si="359"/>
        <v>6777750</v>
      </c>
      <c r="AU810" s="18">
        <f t="shared" si="358"/>
        <v>810</v>
      </c>
      <c r="AV810" s="18">
        <f t="shared" si="360"/>
        <v>6906250</v>
      </c>
      <c r="AW810" s="18">
        <f t="shared" si="361"/>
        <v>6842000</v>
      </c>
      <c r="AX810" s="18">
        <f t="shared" si="362"/>
        <v>29557440000</v>
      </c>
      <c r="CA810" s="14">
        <v>805</v>
      </c>
      <c r="CB810" s="14">
        <f>节奏规划!J799</f>
        <v>1.25E-3</v>
      </c>
      <c r="CC810" s="23">
        <v>1</v>
      </c>
      <c r="CD810" s="18">
        <f>INDEX($AX$6:$AX$1005,MATCH(金币产出!CA810,$AR$6:$AR$1005,1))</f>
        <v>29557440000</v>
      </c>
      <c r="CE810" s="18">
        <f t="shared" si="363"/>
        <v>118229760000</v>
      </c>
      <c r="CF810" s="18">
        <f t="shared" si="364"/>
        <v>51725520</v>
      </c>
      <c r="CG810" s="18">
        <f t="shared" si="365"/>
        <v>29557440</v>
      </c>
      <c r="CH810" s="18">
        <f t="shared" si="366"/>
        <v>36946800</v>
      </c>
      <c r="CI810" s="18">
        <f t="shared" si="367"/>
        <v>14778720</v>
      </c>
      <c r="CJ810" s="18">
        <f t="shared" si="368"/>
        <v>14778720</v>
      </c>
      <c r="CK810" s="18">
        <f t="shared" si="369"/>
        <v>22168080</v>
      </c>
      <c r="CL810" s="18">
        <f t="shared" si="370"/>
        <v>7389360</v>
      </c>
      <c r="CM810" s="18">
        <f t="shared" si="371"/>
        <v>22168080</v>
      </c>
      <c r="CN810" s="18">
        <f t="shared" si="372"/>
        <v>199512720</v>
      </c>
      <c r="CP810" s="18">
        <f t="shared" si="373"/>
        <v>3546892800</v>
      </c>
      <c r="CQ810" s="18">
        <f t="shared" si="374"/>
        <v>2</v>
      </c>
      <c r="CR810" s="18">
        <f t="shared" si="375"/>
        <v>3546.89</v>
      </c>
      <c r="DH810" s="14">
        <v>805</v>
      </c>
      <c r="DI810" s="14">
        <f t="shared" si="376"/>
        <v>214963200</v>
      </c>
      <c r="DJ810" s="18">
        <f t="shared" si="377"/>
        <v>2</v>
      </c>
      <c r="DK810" s="18">
        <f t="shared" si="378"/>
        <v>214.96</v>
      </c>
    </row>
    <row r="811" spans="44:115" ht="16.5" x14ac:dyDescent="0.2">
      <c r="AR811" s="14">
        <v>806</v>
      </c>
      <c r="AS811" s="14">
        <f t="shared" si="357"/>
        <v>800</v>
      </c>
      <c r="AT811" s="18">
        <f t="shared" si="359"/>
        <v>6777750</v>
      </c>
      <c r="AU811" s="18">
        <f t="shared" si="358"/>
        <v>810</v>
      </c>
      <c r="AV811" s="18">
        <f t="shared" si="360"/>
        <v>6906250</v>
      </c>
      <c r="AW811" s="18">
        <f t="shared" si="361"/>
        <v>6854850</v>
      </c>
      <c r="AX811" s="18">
        <f t="shared" si="362"/>
        <v>29612952000</v>
      </c>
      <c r="CA811" s="14">
        <v>806</v>
      </c>
      <c r="CB811" s="14">
        <f>节奏规划!J800</f>
        <v>1.25E-3</v>
      </c>
      <c r="CC811" s="23">
        <v>1</v>
      </c>
      <c r="CD811" s="18">
        <f>INDEX($AX$6:$AX$1005,MATCH(金币产出!CA811,$AR$6:$AR$1005,1))</f>
        <v>29612952000</v>
      </c>
      <c r="CE811" s="18">
        <f t="shared" si="363"/>
        <v>118451808000</v>
      </c>
      <c r="CF811" s="18">
        <f t="shared" si="364"/>
        <v>51822666</v>
      </c>
      <c r="CG811" s="18">
        <f t="shared" si="365"/>
        <v>29612952</v>
      </c>
      <c r="CH811" s="18">
        <f t="shared" si="366"/>
        <v>37016190</v>
      </c>
      <c r="CI811" s="18">
        <f t="shared" si="367"/>
        <v>14806476</v>
      </c>
      <c r="CJ811" s="18">
        <f t="shared" si="368"/>
        <v>14806476</v>
      </c>
      <c r="CK811" s="18">
        <f t="shared" si="369"/>
        <v>22209714</v>
      </c>
      <c r="CL811" s="18">
        <f t="shared" si="370"/>
        <v>7403238</v>
      </c>
      <c r="CM811" s="18">
        <f t="shared" si="371"/>
        <v>22209714</v>
      </c>
      <c r="CN811" s="18">
        <f t="shared" si="372"/>
        <v>199887426</v>
      </c>
      <c r="CP811" s="18">
        <f t="shared" si="373"/>
        <v>3553554240</v>
      </c>
      <c r="CQ811" s="18">
        <f t="shared" si="374"/>
        <v>2</v>
      </c>
      <c r="CR811" s="18">
        <f t="shared" si="375"/>
        <v>3553.55</v>
      </c>
      <c r="DH811" s="14">
        <v>806</v>
      </c>
      <c r="DI811" s="14">
        <f t="shared" si="376"/>
        <v>215366923</v>
      </c>
      <c r="DJ811" s="18">
        <f t="shared" si="377"/>
        <v>2</v>
      </c>
      <c r="DK811" s="18">
        <f t="shared" si="378"/>
        <v>215.37</v>
      </c>
    </row>
    <row r="812" spans="44:115" ht="16.5" x14ac:dyDescent="0.2">
      <c r="AR812" s="14">
        <v>807</v>
      </c>
      <c r="AS812" s="14">
        <f t="shared" si="357"/>
        <v>800</v>
      </c>
      <c r="AT812" s="18">
        <f t="shared" si="359"/>
        <v>6777750</v>
      </c>
      <c r="AU812" s="18">
        <f t="shared" si="358"/>
        <v>810</v>
      </c>
      <c r="AV812" s="18">
        <f t="shared" si="360"/>
        <v>6906250</v>
      </c>
      <c r="AW812" s="18">
        <f t="shared" si="361"/>
        <v>6867700</v>
      </c>
      <c r="AX812" s="18">
        <f t="shared" si="362"/>
        <v>29668464000</v>
      </c>
      <c r="CA812" s="14">
        <v>807</v>
      </c>
      <c r="CB812" s="14">
        <f>节奏规划!J801</f>
        <v>1.25E-3</v>
      </c>
      <c r="CC812" s="23">
        <v>1</v>
      </c>
      <c r="CD812" s="18">
        <f>INDEX($AX$6:$AX$1005,MATCH(金币产出!CA812,$AR$6:$AR$1005,1))</f>
        <v>29668464000</v>
      </c>
      <c r="CE812" s="18">
        <f t="shared" si="363"/>
        <v>118673856000</v>
      </c>
      <c r="CF812" s="18">
        <f t="shared" si="364"/>
        <v>51919812</v>
      </c>
      <c r="CG812" s="18">
        <f t="shared" si="365"/>
        <v>29668464</v>
      </c>
      <c r="CH812" s="18">
        <f t="shared" si="366"/>
        <v>37085580</v>
      </c>
      <c r="CI812" s="18">
        <f t="shared" si="367"/>
        <v>14834232</v>
      </c>
      <c r="CJ812" s="18">
        <f t="shared" si="368"/>
        <v>14834232</v>
      </c>
      <c r="CK812" s="18">
        <f t="shared" si="369"/>
        <v>22251348</v>
      </c>
      <c r="CL812" s="18">
        <f t="shared" si="370"/>
        <v>7417116</v>
      </c>
      <c r="CM812" s="18">
        <f t="shared" si="371"/>
        <v>22251348</v>
      </c>
      <c r="CN812" s="18">
        <f t="shared" si="372"/>
        <v>200262132</v>
      </c>
      <c r="CP812" s="18">
        <f t="shared" si="373"/>
        <v>3560215680</v>
      </c>
      <c r="CQ812" s="18">
        <f t="shared" si="374"/>
        <v>2</v>
      </c>
      <c r="CR812" s="18">
        <f t="shared" si="375"/>
        <v>3560.22</v>
      </c>
      <c r="DH812" s="14">
        <v>807</v>
      </c>
      <c r="DI812" s="14">
        <f t="shared" si="376"/>
        <v>215770647</v>
      </c>
      <c r="DJ812" s="18">
        <f t="shared" si="377"/>
        <v>2</v>
      </c>
      <c r="DK812" s="18">
        <f t="shared" si="378"/>
        <v>215.77</v>
      </c>
    </row>
    <row r="813" spans="44:115" ht="16.5" x14ac:dyDescent="0.2">
      <c r="AR813" s="14">
        <v>808</v>
      </c>
      <c r="AS813" s="14">
        <f t="shared" si="357"/>
        <v>800</v>
      </c>
      <c r="AT813" s="18">
        <f t="shared" si="359"/>
        <v>6777750</v>
      </c>
      <c r="AU813" s="18">
        <f t="shared" si="358"/>
        <v>810</v>
      </c>
      <c r="AV813" s="18">
        <f t="shared" si="360"/>
        <v>6906250</v>
      </c>
      <c r="AW813" s="18">
        <f t="shared" si="361"/>
        <v>6880550</v>
      </c>
      <c r="AX813" s="18">
        <f t="shared" si="362"/>
        <v>29723976000</v>
      </c>
      <c r="CA813" s="14">
        <v>808</v>
      </c>
      <c r="CB813" s="14">
        <f>节奏规划!J802</f>
        <v>1.25E-3</v>
      </c>
      <c r="CC813" s="23">
        <v>1</v>
      </c>
      <c r="CD813" s="18">
        <f>INDEX($AX$6:$AX$1005,MATCH(金币产出!CA813,$AR$6:$AR$1005,1))</f>
        <v>29723976000</v>
      </c>
      <c r="CE813" s="18">
        <f t="shared" si="363"/>
        <v>118895904000</v>
      </c>
      <c r="CF813" s="18">
        <f t="shared" si="364"/>
        <v>52016958</v>
      </c>
      <c r="CG813" s="18">
        <f t="shared" si="365"/>
        <v>29723976</v>
      </c>
      <c r="CH813" s="18">
        <f t="shared" si="366"/>
        <v>37154970</v>
      </c>
      <c r="CI813" s="18">
        <f t="shared" si="367"/>
        <v>14861988</v>
      </c>
      <c r="CJ813" s="18">
        <f t="shared" si="368"/>
        <v>14861988</v>
      </c>
      <c r="CK813" s="18">
        <f t="shared" si="369"/>
        <v>22292982</v>
      </c>
      <c r="CL813" s="18">
        <f t="shared" si="370"/>
        <v>7430994</v>
      </c>
      <c r="CM813" s="18">
        <f t="shared" si="371"/>
        <v>22292982</v>
      </c>
      <c r="CN813" s="18">
        <f t="shared" si="372"/>
        <v>200636838</v>
      </c>
      <c r="CP813" s="18">
        <f t="shared" si="373"/>
        <v>3566877120</v>
      </c>
      <c r="CQ813" s="18">
        <f t="shared" si="374"/>
        <v>2</v>
      </c>
      <c r="CR813" s="18">
        <f t="shared" si="375"/>
        <v>3566.88</v>
      </c>
      <c r="DH813" s="14">
        <v>808</v>
      </c>
      <c r="DI813" s="14">
        <f t="shared" si="376"/>
        <v>216174370</v>
      </c>
      <c r="DJ813" s="18">
        <f t="shared" si="377"/>
        <v>2</v>
      </c>
      <c r="DK813" s="18">
        <f t="shared" si="378"/>
        <v>216.17</v>
      </c>
    </row>
    <row r="814" spans="44:115" ht="16.5" x14ac:dyDescent="0.2">
      <c r="AR814" s="14">
        <v>809</v>
      </c>
      <c r="AS814" s="14">
        <f t="shared" si="357"/>
        <v>800</v>
      </c>
      <c r="AT814" s="18">
        <f t="shared" si="359"/>
        <v>6777750</v>
      </c>
      <c r="AU814" s="18">
        <f t="shared" si="358"/>
        <v>810</v>
      </c>
      <c r="AV814" s="18">
        <f t="shared" si="360"/>
        <v>6906250</v>
      </c>
      <c r="AW814" s="18">
        <f t="shared" si="361"/>
        <v>6893400</v>
      </c>
      <c r="AX814" s="18">
        <f t="shared" si="362"/>
        <v>29779488000</v>
      </c>
      <c r="CA814" s="14">
        <v>809</v>
      </c>
      <c r="CB814" s="14">
        <f>节奏规划!J803</f>
        <v>1.25E-3</v>
      </c>
      <c r="CC814" s="23">
        <v>1</v>
      </c>
      <c r="CD814" s="18">
        <f>INDEX($AX$6:$AX$1005,MATCH(金币产出!CA814,$AR$6:$AR$1005,1))</f>
        <v>29779488000</v>
      </c>
      <c r="CE814" s="18">
        <f t="shared" si="363"/>
        <v>119117952000</v>
      </c>
      <c r="CF814" s="18">
        <f t="shared" si="364"/>
        <v>52114104</v>
      </c>
      <c r="CG814" s="18">
        <f t="shared" si="365"/>
        <v>29779488</v>
      </c>
      <c r="CH814" s="18">
        <f t="shared" si="366"/>
        <v>37224360</v>
      </c>
      <c r="CI814" s="18">
        <f t="shared" si="367"/>
        <v>14889744</v>
      </c>
      <c r="CJ814" s="18">
        <f t="shared" si="368"/>
        <v>14889744</v>
      </c>
      <c r="CK814" s="18">
        <f t="shared" si="369"/>
        <v>22334616</v>
      </c>
      <c r="CL814" s="18">
        <f t="shared" si="370"/>
        <v>7444872</v>
      </c>
      <c r="CM814" s="18">
        <f t="shared" si="371"/>
        <v>22334616</v>
      </c>
      <c r="CN814" s="18">
        <f t="shared" si="372"/>
        <v>201011544</v>
      </c>
      <c r="CP814" s="18">
        <f t="shared" si="373"/>
        <v>3573538560</v>
      </c>
      <c r="CQ814" s="18">
        <f t="shared" si="374"/>
        <v>2</v>
      </c>
      <c r="CR814" s="18">
        <f t="shared" si="375"/>
        <v>3573.54</v>
      </c>
      <c r="DH814" s="14">
        <v>809</v>
      </c>
      <c r="DI814" s="14">
        <f t="shared" si="376"/>
        <v>216578094</v>
      </c>
      <c r="DJ814" s="18">
        <f t="shared" si="377"/>
        <v>2</v>
      </c>
      <c r="DK814" s="18">
        <f t="shared" si="378"/>
        <v>216.58</v>
      </c>
    </row>
    <row r="815" spans="44:115" ht="16.5" x14ac:dyDescent="0.2">
      <c r="AR815" s="14">
        <v>810</v>
      </c>
      <c r="AS815" s="14">
        <f t="shared" si="357"/>
        <v>810</v>
      </c>
      <c r="AT815" s="18">
        <f t="shared" si="359"/>
        <v>6906250</v>
      </c>
      <c r="AU815" s="18">
        <f t="shared" si="358"/>
        <v>820</v>
      </c>
      <c r="AV815" s="18">
        <f t="shared" si="360"/>
        <v>7084250</v>
      </c>
      <c r="AW815" s="18">
        <f t="shared" si="361"/>
        <v>6906250</v>
      </c>
      <c r="AX815" s="18">
        <f t="shared" si="362"/>
        <v>29835000000</v>
      </c>
      <c r="CA815" s="14">
        <v>810</v>
      </c>
      <c r="CB815" s="14">
        <f>节奏规划!J804</f>
        <v>1.2195121951219512E-3</v>
      </c>
      <c r="CC815" s="23">
        <v>1</v>
      </c>
      <c r="CD815" s="18">
        <f>INDEX($AX$6:$AX$1005,MATCH(金币产出!CA815,$AR$6:$AR$1005,1))</f>
        <v>29835000000</v>
      </c>
      <c r="CE815" s="18">
        <f t="shared" si="363"/>
        <v>119340000000</v>
      </c>
      <c r="CF815" s="18">
        <f t="shared" si="364"/>
        <v>50937805</v>
      </c>
      <c r="CG815" s="18">
        <f t="shared" si="365"/>
        <v>29107317</v>
      </c>
      <c r="CH815" s="18">
        <f t="shared" si="366"/>
        <v>36384146</v>
      </c>
      <c r="CI815" s="18">
        <f t="shared" si="367"/>
        <v>14553659</v>
      </c>
      <c r="CJ815" s="18">
        <f t="shared" si="368"/>
        <v>14553659</v>
      </c>
      <c r="CK815" s="18">
        <f t="shared" si="369"/>
        <v>21830488</v>
      </c>
      <c r="CL815" s="18">
        <f t="shared" si="370"/>
        <v>7276829</v>
      </c>
      <c r="CM815" s="18">
        <f t="shared" si="371"/>
        <v>21830488</v>
      </c>
      <c r="CN815" s="18">
        <f t="shared" si="372"/>
        <v>196474391</v>
      </c>
      <c r="CP815" s="18">
        <f t="shared" si="373"/>
        <v>3580200032</v>
      </c>
      <c r="CQ815" s="18">
        <f t="shared" si="374"/>
        <v>2</v>
      </c>
      <c r="CR815" s="18">
        <f t="shared" si="375"/>
        <v>3580.2</v>
      </c>
      <c r="DH815" s="14">
        <v>810</v>
      </c>
      <c r="DI815" s="14">
        <f t="shared" si="376"/>
        <v>216981817</v>
      </c>
      <c r="DJ815" s="18">
        <f t="shared" si="377"/>
        <v>2</v>
      </c>
      <c r="DK815" s="18">
        <f t="shared" si="378"/>
        <v>216.98</v>
      </c>
    </row>
    <row r="816" spans="44:115" ht="16.5" x14ac:dyDescent="0.2">
      <c r="AR816" s="14">
        <v>811</v>
      </c>
      <c r="AS816" s="14">
        <f t="shared" si="357"/>
        <v>810</v>
      </c>
      <c r="AT816" s="18">
        <f t="shared" si="359"/>
        <v>6906250</v>
      </c>
      <c r="AU816" s="18">
        <f t="shared" si="358"/>
        <v>820</v>
      </c>
      <c r="AV816" s="18">
        <f t="shared" si="360"/>
        <v>7084250</v>
      </c>
      <c r="AW816" s="18">
        <f t="shared" si="361"/>
        <v>6924050</v>
      </c>
      <c r="AX816" s="18">
        <f t="shared" si="362"/>
        <v>29911896000</v>
      </c>
      <c r="CA816" s="14">
        <v>811</v>
      </c>
      <c r="CB816" s="14">
        <f>节奏规划!J805</f>
        <v>1.2195121951219512E-3</v>
      </c>
      <c r="CC816" s="23">
        <v>1</v>
      </c>
      <c r="CD816" s="18">
        <f>INDEX($AX$6:$AX$1005,MATCH(金币产出!CA816,$AR$6:$AR$1005,1))</f>
        <v>29911896000</v>
      </c>
      <c r="CE816" s="18">
        <f t="shared" si="363"/>
        <v>119647584000</v>
      </c>
      <c r="CF816" s="18">
        <f t="shared" si="364"/>
        <v>51069091</v>
      </c>
      <c r="CG816" s="18">
        <f t="shared" si="365"/>
        <v>29182338</v>
      </c>
      <c r="CH816" s="18">
        <f t="shared" si="366"/>
        <v>36477922</v>
      </c>
      <c r="CI816" s="18">
        <f t="shared" si="367"/>
        <v>14591169</v>
      </c>
      <c r="CJ816" s="18">
        <f t="shared" si="368"/>
        <v>14591169</v>
      </c>
      <c r="CK816" s="18">
        <f t="shared" si="369"/>
        <v>21886753</v>
      </c>
      <c r="CL816" s="18">
        <f t="shared" si="370"/>
        <v>7295584</v>
      </c>
      <c r="CM816" s="18">
        <f t="shared" si="371"/>
        <v>21886753</v>
      </c>
      <c r="CN816" s="18">
        <f t="shared" si="372"/>
        <v>196980779</v>
      </c>
      <c r="CP816" s="18">
        <f t="shared" si="373"/>
        <v>3589427492</v>
      </c>
      <c r="CQ816" s="18">
        <f t="shared" si="374"/>
        <v>2</v>
      </c>
      <c r="CR816" s="18">
        <f t="shared" si="375"/>
        <v>3589.43</v>
      </c>
      <c r="DH816" s="14">
        <v>811</v>
      </c>
      <c r="DI816" s="14">
        <f t="shared" si="376"/>
        <v>217541065</v>
      </c>
      <c r="DJ816" s="18">
        <f t="shared" si="377"/>
        <v>2</v>
      </c>
      <c r="DK816" s="18">
        <f t="shared" si="378"/>
        <v>217.54</v>
      </c>
    </row>
    <row r="817" spans="44:115" ht="16.5" x14ac:dyDescent="0.2">
      <c r="AR817" s="14">
        <v>812</v>
      </c>
      <c r="AS817" s="14">
        <f t="shared" si="357"/>
        <v>810</v>
      </c>
      <c r="AT817" s="18">
        <f t="shared" si="359"/>
        <v>6906250</v>
      </c>
      <c r="AU817" s="18">
        <f t="shared" si="358"/>
        <v>820</v>
      </c>
      <c r="AV817" s="18">
        <f t="shared" si="360"/>
        <v>7084250</v>
      </c>
      <c r="AW817" s="18">
        <f t="shared" si="361"/>
        <v>6941850</v>
      </c>
      <c r="AX817" s="18">
        <f t="shared" si="362"/>
        <v>29988792000</v>
      </c>
      <c r="CA817" s="14">
        <v>812</v>
      </c>
      <c r="CB817" s="14">
        <f>节奏规划!J806</f>
        <v>1.2195121951219512E-3</v>
      </c>
      <c r="CC817" s="23">
        <v>1</v>
      </c>
      <c r="CD817" s="18">
        <f>INDEX($AX$6:$AX$1005,MATCH(金币产出!CA817,$AR$6:$AR$1005,1))</f>
        <v>29988792000</v>
      </c>
      <c r="CE817" s="18">
        <f t="shared" si="363"/>
        <v>119955168000</v>
      </c>
      <c r="CF817" s="18">
        <f t="shared" si="364"/>
        <v>51200377</v>
      </c>
      <c r="CG817" s="18">
        <f t="shared" si="365"/>
        <v>29257358</v>
      </c>
      <c r="CH817" s="18">
        <f t="shared" si="366"/>
        <v>36571698</v>
      </c>
      <c r="CI817" s="18">
        <f t="shared" si="367"/>
        <v>14628679</v>
      </c>
      <c r="CJ817" s="18">
        <f t="shared" si="368"/>
        <v>14628679</v>
      </c>
      <c r="CK817" s="18">
        <f t="shared" si="369"/>
        <v>21943019</v>
      </c>
      <c r="CL817" s="18">
        <f t="shared" si="370"/>
        <v>7314340</v>
      </c>
      <c r="CM817" s="18">
        <f t="shared" si="371"/>
        <v>21943019</v>
      </c>
      <c r="CN817" s="18">
        <f t="shared" si="372"/>
        <v>197487169</v>
      </c>
      <c r="CP817" s="18">
        <f t="shared" si="373"/>
        <v>3598655116</v>
      </c>
      <c r="CQ817" s="18">
        <f t="shared" si="374"/>
        <v>2</v>
      </c>
      <c r="CR817" s="18">
        <f t="shared" si="375"/>
        <v>3598.66</v>
      </c>
      <c r="DH817" s="14">
        <v>812</v>
      </c>
      <c r="DI817" s="14">
        <f t="shared" si="376"/>
        <v>218100305</v>
      </c>
      <c r="DJ817" s="18">
        <f t="shared" si="377"/>
        <v>2</v>
      </c>
      <c r="DK817" s="18">
        <f t="shared" si="378"/>
        <v>218.1</v>
      </c>
    </row>
    <row r="818" spans="44:115" ht="16.5" x14ac:dyDescent="0.2">
      <c r="AR818" s="14">
        <v>813</v>
      </c>
      <c r="AS818" s="14">
        <f t="shared" si="357"/>
        <v>810</v>
      </c>
      <c r="AT818" s="18">
        <f t="shared" si="359"/>
        <v>6906250</v>
      </c>
      <c r="AU818" s="18">
        <f t="shared" si="358"/>
        <v>820</v>
      </c>
      <c r="AV818" s="18">
        <f t="shared" si="360"/>
        <v>7084250</v>
      </c>
      <c r="AW818" s="18">
        <f t="shared" si="361"/>
        <v>6959650</v>
      </c>
      <c r="AX818" s="18">
        <f t="shared" si="362"/>
        <v>30065688000</v>
      </c>
      <c r="CA818" s="14">
        <v>813</v>
      </c>
      <c r="CB818" s="14">
        <f>节奏规划!J807</f>
        <v>1.2195121951219512E-3</v>
      </c>
      <c r="CC818" s="23">
        <v>1</v>
      </c>
      <c r="CD818" s="18">
        <f>INDEX($AX$6:$AX$1005,MATCH(金币产出!CA818,$AR$6:$AR$1005,1))</f>
        <v>30065688000</v>
      </c>
      <c r="CE818" s="18">
        <f t="shared" si="363"/>
        <v>120262752000</v>
      </c>
      <c r="CF818" s="18">
        <f t="shared" si="364"/>
        <v>51331662</v>
      </c>
      <c r="CG818" s="18">
        <f t="shared" si="365"/>
        <v>29332379</v>
      </c>
      <c r="CH818" s="18">
        <f t="shared" si="366"/>
        <v>36665473</v>
      </c>
      <c r="CI818" s="18">
        <f t="shared" si="367"/>
        <v>14666189</v>
      </c>
      <c r="CJ818" s="18">
        <f t="shared" si="368"/>
        <v>14666189</v>
      </c>
      <c r="CK818" s="18">
        <f t="shared" si="369"/>
        <v>21999284</v>
      </c>
      <c r="CL818" s="18">
        <f t="shared" si="370"/>
        <v>7333095</v>
      </c>
      <c r="CM818" s="18">
        <f t="shared" si="371"/>
        <v>21999284</v>
      </c>
      <c r="CN818" s="18">
        <f t="shared" si="372"/>
        <v>197993555</v>
      </c>
      <c r="CP818" s="18">
        <f t="shared" si="373"/>
        <v>3607882576</v>
      </c>
      <c r="CQ818" s="18">
        <f t="shared" si="374"/>
        <v>2</v>
      </c>
      <c r="CR818" s="18">
        <f t="shared" si="375"/>
        <v>3607.88</v>
      </c>
      <c r="DH818" s="14">
        <v>813</v>
      </c>
      <c r="DI818" s="14">
        <f t="shared" si="376"/>
        <v>218659552</v>
      </c>
      <c r="DJ818" s="18">
        <f t="shared" si="377"/>
        <v>2</v>
      </c>
      <c r="DK818" s="18">
        <f t="shared" si="378"/>
        <v>218.66</v>
      </c>
    </row>
    <row r="819" spans="44:115" ht="16.5" x14ac:dyDescent="0.2">
      <c r="AR819" s="14">
        <v>814</v>
      </c>
      <c r="AS819" s="14">
        <f t="shared" si="357"/>
        <v>810</v>
      </c>
      <c r="AT819" s="18">
        <f t="shared" si="359"/>
        <v>6906250</v>
      </c>
      <c r="AU819" s="18">
        <f t="shared" si="358"/>
        <v>820</v>
      </c>
      <c r="AV819" s="18">
        <f t="shared" si="360"/>
        <v>7084250</v>
      </c>
      <c r="AW819" s="18">
        <f t="shared" si="361"/>
        <v>6977450</v>
      </c>
      <c r="AX819" s="18">
        <f t="shared" si="362"/>
        <v>30142584000</v>
      </c>
      <c r="CA819" s="14">
        <v>814</v>
      </c>
      <c r="CB819" s="14">
        <f>节奏规划!J808</f>
        <v>1.2195121951219512E-3</v>
      </c>
      <c r="CC819" s="23">
        <v>1</v>
      </c>
      <c r="CD819" s="18">
        <f>INDEX($AX$6:$AX$1005,MATCH(金币产出!CA819,$AR$6:$AR$1005,1))</f>
        <v>30142584000</v>
      </c>
      <c r="CE819" s="18">
        <f t="shared" si="363"/>
        <v>120570336000</v>
      </c>
      <c r="CF819" s="18">
        <f t="shared" si="364"/>
        <v>51462948</v>
      </c>
      <c r="CG819" s="18">
        <f t="shared" si="365"/>
        <v>29407399</v>
      </c>
      <c r="CH819" s="18">
        <f t="shared" si="366"/>
        <v>36759249</v>
      </c>
      <c r="CI819" s="18">
        <f t="shared" si="367"/>
        <v>14703700</v>
      </c>
      <c r="CJ819" s="18">
        <f t="shared" si="368"/>
        <v>14703700</v>
      </c>
      <c r="CK819" s="18">
        <f t="shared" si="369"/>
        <v>22055549</v>
      </c>
      <c r="CL819" s="18">
        <f t="shared" si="370"/>
        <v>7351850</v>
      </c>
      <c r="CM819" s="18">
        <f t="shared" si="371"/>
        <v>22055549</v>
      </c>
      <c r="CN819" s="18">
        <f t="shared" si="372"/>
        <v>198499944</v>
      </c>
      <c r="CP819" s="18">
        <f t="shared" si="373"/>
        <v>3617110036</v>
      </c>
      <c r="CQ819" s="18">
        <f t="shared" si="374"/>
        <v>2</v>
      </c>
      <c r="CR819" s="18">
        <f t="shared" si="375"/>
        <v>3617.11</v>
      </c>
      <c r="DH819" s="14">
        <v>814</v>
      </c>
      <c r="DI819" s="14">
        <f t="shared" si="376"/>
        <v>219218792</v>
      </c>
      <c r="DJ819" s="18">
        <f t="shared" si="377"/>
        <v>2</v>
      </c>
      <c r="DK819" s="18">
        <f t="shared" si="378"/>
        <v>219.22</v>
      </c>
    </row>
    <row r="820" spans="44:115" ht="16.5" x14ac:dyDescent="0.2">
      <c r="AR820" s="14">
        <v>815</v>
      </c>
      <c r="AS820" s="14">
        <f t="shared" si="357"/>
        <v>810</v>
      </c>
      <c r="AT820" s="18">
        <f t="shared" si="359"/>
        <v>6906250</v>
      </c>
      <c r="AU820" s="18">
        <f t="shared" si="358"/>
        <v>820</v>
      </c>
      <c r="AV820" s="18">
        <f t="shared" si="360"/>
        <v>7084250</v>
      </c>
      <c r="AW820" s="18">
        <f t="shared" si="361"/>
        <v>6995250</v>
      </c>
      <c r="AX820" s="18">
        <f t="shared" si="362"/>
        <v>30219480000</v>
      </c>
      <c r="CA820" s="14">
        <v>815</v>
      </c>
      <c r="CB820" s="14">
        <f>节奏规划!J809</f>
        <v>1.2195121951219512E-3</v>
      </c>
      <c r="CC820" s="23">
        <v>1</v>
      </c>
      <c r="CD820" s="18">
        <f>INDEX($AX$6:$AX$1005,MATCH(金币产出!CA820,$AR$6:$AR$1005,1))</f>
        <v>30219480000</v>
      </c>
      <c r="CE820" s="18">
        <f t="shared" si="363"/>
        <v>120877920000</v>
      </c>
      <c r="CF820" s="18">
        <f t="shared" si="364"/>
        <v>51594234</v>
      </c>
      <c r="CG820" s="18">
        <f t="shared" si="365"/>
        <v>29482420</v>
      </c>
      <c r="CH820" s="18">
        <f t="shared" si="366"/>
        <v>36853024</v>
      </c>
      <c r="CI820" s="18">
        <f t="shared" si="367"/>
        <v>14741210</v>
      </c>
      <c r="CJ820" s="18">
        <f t="shared" si="368"/>
        <v>14741210</v>
      </c>
      <c r="CK820" s="18">
        <f t="shared" si="369"/>
        <v>22111815</v>
      </c>
      <c r="CL820" s="18">
        <f t="shared" si="370"/>
        <v>7370605</v>
      </c>
      <c r="CM820" s="18">
        <f t="shared" si="371"/>
        <v>22111815</v>
      </c>
      <c r="CN820" s="18">
        <f t="shared" si="372"/>
        <v>199006333</v>
      </c>
      <c r="CP820" s="18">
        <f t="shared" si="373"/>
        <v>3626337660</v>
      </c>
      <c r="CQ820" s="18">
        <f t="shared" si="374"/>
        <v>2</v>
      </c>
      <c r="CR820" s="18">
        <f t="shared" si="375"/>
        <v>3626.34</v>
      </c>
      <c r="DH820" s="14">
        <v>815</v>
      </c>
      <c r="DI820" s="14">
        <f t="shared" si="376"/>
        <v>219778040</v>
      </c>
      <c r="DJ820" s="18">
        <f t="shared" si="377"/>
        <v>2</v>
      </c>
      <c r="DK820" s="18">
        <f t="shared" si="378"/>
        <v>219.78</v>
      </c>
    </row>
    <row r="821" spans="44:115" ht="16.5" x14ac:dyDescent="0.2">
      <c r="AR821" s="14">
        <v>816</v>
      </c>
      <c r="AS821" s="14">
        <f t="shared" si="357"/>
        <v>810</v>
      </c>
      <c r="AT821" s="18">
        <f t="shared" si="359"/>
        <v>6906250</v>
      </c>
      <c r="AU821" s="18">
        <f t="shared" si="358"/>
        <v>820</v>
      </c>
      <c r="AV821" s="18">
        <f t="shared" si="360"/>
        <v>7084250</v>
      </c>
      <c r="AW821" s="18">
        <f t="shared" si="361"/>
        <v>7013050</v>
      </c>
      <c r="AX821" s="18">
        <f t="shared" si="362"/>
        <v>30296376000</v>
      </c>
      <c r="CA821" s="14">
        <v>816</v>
      </c>
      <c r="CB821" s="14">
        <f>节奏规划!J810</f>
        <v>1.2195121951219512E-3</v>
      </c>
      <c r="CC821" s="23">
        <v>1</v>
      </c>
      <c r="CD821" s="18">
        <f>INDEX($AX$6:$AX$1005,MATCH(金币产出!CA821,$AR$6:$AR$1005,1))</f>
        <v>30296376000</v>
      </c>
      <c r="CE821" s="18">
        <f t="shared" si="363"/>
        <v>121185504000</v>
      </c>
      <c r="CF821" s="18">
        <f t="shared" si="364"/>
        <v>51725520</v>
      </c>
      <c r="CG821" s="18">
        <f t="shared" si="365"/>
        <v>29557440</v>
      </c>
      <c r="CH821" s="18">
        <f t="shared" si="366"/>
        <v>36946800</v>
      </c>
      <c r="CI821" s="18">
        <f t="shared" si="367"/>
        <v>14778720</v>
      </c>
      <c r="CJ821" s="18">
        <f t="shared" si="368"/>
        <v>14778720</v>
      </c>
      <c r="CK821" s="18">
        <f t="shared" si="369"/>
        <v>22168080</v>
      </c>
      <c r="CL821" s="18">
        <f t="shared" si="370"/>
        <v>7389360</v>
      </c>
      <c r="CM821" s="18">
        <f t="shared" si="371"/>
        <v>22168080</v>
      </c>
      <c r="CN821" s="18">
        <f t="shared" si="372"/>
        <v>199512720</v>
      </c>
      <c r="CP821" s="18">
        <f t="shared" si="373"/>
        <v>3635565120</v>
      </c>
      <c r="CQ821" s="18">
        <f t="shared" si="374"/>
        <v>2</v>
      </c>
      <c r="CR821" s="18">
        <f t="shared" si="375"/>
        <v>3635.57</v>
      </c>
      <c r="DH821" s="14">
        <v>816</v>
      </c>
      <c r="DI821" s="14">
        <f t="shared" si="376"/>
        <v>220337280</v>
      </c>
      <c r="DJ821" s="18">
        <f t="shared" si="377"/>
        <v>2</v>
      </c>
      <c r="DK821" s="18">
        <f t="shared" si="378"/>
        <v>220.34</v>
      </c>
    </row>
    <row r="822" spans="44:115" ht="16.5" x14ac:dyDescent="0.2">
      <c r="AR822" s="14">
        <v>817</v>
      </c>
      <c r="AS822" s="14">
        <f t="shared" si="357"/>
        <v>810</v>
      </c>
      <c r="AT822" s="18">
        <f t="shared" si="359"/>
        <v>6906250</v>
      </c>
      <c r="AU822" s="18">
        <f t="shared" si="358"/>
        <v>820</v>
      </c>
      <c r="AV822" s="18">
        <f t="shared" si="360"/>
        <v>7084250</v>
      </c>
      <c r="AW822" s="18">
        <f t="shared" si="361"/>
        <v>7030850</v>
      </c>
      <c r="AX822" s="18">
        <f t="shared" si="362"/>
        <v>30373272000</v>
      </c>
      <c r="CA822" s="14">
        <v>817</v>
      </c>
      <c r="CB822" s="14">
        <f>节奏规划!J811</f>
        <v>1.2195121951219512E-3</v>
      </c>
      <c r="CC822" s="23">
        <v>1</v>
      </c>
      <c r="CD822" s="18">
        <f>INDEX($AX$6:$AX$1005,MATCH(金币产出!CA822,$AR$6:$AR$1005,1))</f>
        <v>30373272000</v>
      </c>
      <c r="CE822" s="18">
        <f t="shared" si="363"/>
        <v>121493088000</v>
      </c>
      <c r="CF822" s="18">
        <f t="shared" si="364"/>
        <v>51856806</v>
      </c>
      <c r="CG822" s="18">
        <f t="shared" si="365"/>
        <v>29632460</v>
      </c>
      <c r="CH822" s="18">
        <f t="shared" si="366"/>
        <v>37040576</v>
      </c>
      <c r="CI822" s="18">
        <f t="shared" si="367"/>
        <v>14816230</v>
      </c>
      <c r="CJ822" s="18">
        <f t="shared" si="368"/>
        <v>14816230</v>
      </c>
      <c r="CK822" s="18">
        <f t="shared" si="369"/>
        <v>22224345</v>
      </c>
      <c r="CL822" s="18">
        <f t="shared" si="370"/>
        <v>7408115</v>
      </c>
      <c r="CM822" s="18">
        <f t="shared" si="371"/>
        <v>22224345</v>
      </c>
      <c r="CN822" s="18">
        <f t="shared" si="372"/>
        <v>200019107</v>
      </c>
      <c r="CP822" s="18">
        <f t="shared" si="373"/>
        <v>3644792580</v>
      </c>
      <c r="CQ822" s="18">
        <f t="shared" si="374"/>
        <v>2</v>
      </c>
      <c r="CR822" s="18">
        <f t="shared" si="375"/>
        <v>3644.79</v>
      </c>
      <c r="DH822" s="14">
        <v>817</v>
      </c>
      <c r="DI822" s="14">
        <f t="shared" si="376"/>
        <v>220896520</v>
      </c>
      <c r="DJ822" s="18">
        <f t="shared" si="377"/>
        <v>2</v>
      </c>
      <c r="DK822" s="18">
        <f t="shared" si="378"/>
        <v>220.9</v>
      </c>
    </row>
    <row r="823" spans="44:115" ht="16.5" x14ac:dyDescent="0.2">
      <c r="AR823" s="14">
        <v>818</v>
      </c>
      <c r="AS823" s="14">
        <f t="shared" si="357"/>
        <v>810</v>
      </c>
      <c r="AT823" s="18">
        <f t="shared" si="359"/>
        <v>6906250</v>
      </c>
      <c r="AU823" s="18">
        <f t="shared" si="358"/>
        <v>820</v>
      </c>
      <c r="AV823" s="18">
        <f t="shared" si="360"/>
        <v>7084250</v>
      </c>
      <c r="AW823" s="18">
        <f t="shared" si="361"/>
        <v>7048650</v>
      </c>
      <c r="AX823" s="18">
        <f t="shared" si="362"/>
        <v>30450168000</v>
      </c>
      <c r="CA823" s="14">
        <v>818</v>
      </c>
      <c r="CB823" s="14">
        <f>节奏规划!J812</f>
        <v>1.2195121951219512E-3</v>
      </c>
      <c r="CC823" s="23">
        <v>1</v>
      </c>
      <c r="CD823" s="18">
        <f>INDEX($AX$6:$AX$1005,MATCH(金币产出!CA823,$AR$6:$AR$1005,1))</f>
        <v>30450168000</v>
      </c>
      <c r="CE823" s="18">
        <f t="shared" si="363"/>
        <v>121800672000</v>
      </c>
      <c r="CF823" s="18">
        <f t="shared" si="364"/>
        <v>51988092</v>
      </c>
      <c r="CG823" s="18">
        <f t="shared" si="365"/>
        <v>29707481</v>
      </c>
      <c r="CH823" s="18">
        <f t="shared" si="366"/>
        <v>37134351</v>
      </c>
      <c r="CI823" s="18">
        <f t="shared" si="367"/>
        <v>14853740</v>
      </c>
      <c r="CJ823" s="18">
        <f t="shared" si="368"/>
        <v>14853740</v>
      </c>
      <c r="CK823" s="18">
        <f t="shared" si="369"/>
        <v>22280611</v>
      </c>
      <c r="CL823" s="18">
        <f t="shared" si="370"/>
        <v>7426870</v>
      </c>
      <c r="CM823" s="18">
        <f t="shared" si="371"/>
        <v>22280611</v>
      </c>
      <c r="CN823" s="18">
        <f t="shared" si="372"/>
        <v>200525496</v>
      </c>
      <c r="CP823" s="18">
        <f t="shared" si="373"/>
        <v>3654020204</v>
      </c>
      <c r="CQ823" s="18">
        <f t="shared" si="374"/>
        <v>2</v>
      </c>
      <c r="CR823" s="18">
        <f t="shared" si="375"/>
        <v>3654.02</v>
      </c>
      <c r="DH823" s="14">
        <v>818</v>
      </c>
      <c r="DI823" s="14">
        <f t="shared" si="376"/>
        <v>221455767</v>
      </c>
      <c r="DJ823" s="18">
        <f t="shared" si="377"/>
        <v>2</v>
      </c>
      <c r="DK823" s="18">
        <f t="shared" si="378"/>
        <v>221.46</v>
      </c>
    </row>
    <row r="824" spans="44:115" ht="16.5" x14ac:dyDescent="0.2">
      <c r="AR824" s="14">
        <v>819</v>
      </c>
      <c r="AS824" s="14">
        <f t="shared" si="357"/>
        <v>810</v>
      </c>
      <c r="AT824" s="18">
        <f t="shared" si="359"/>
        <v>6906250</v>
      </c>
      <c r="AU824" s="18">
        <f t="shared" si="358"/>
        <v>820</v>
      </c>
      <c r="AV824" s="18">
        <f t="shared" si="360"/>
        <v>7084250</v>
      </c>
      <c r="AW824" s="18">
        <f t="shared" si="361"/>
        <v>7066450</v>
      </c>
      <c r="AX824" s="18">
        <f t="shared" si="362"/>
        <v>30527064000</v>
      </c>
      <c r="CA824" s="14">
        <v>819</v>
      </c>
      <c r="CB824" s="14">
        <f>节奏规划!J813</f>
        <v>1.2195121951219512E-3</v>
      </c>
      <c r="CC824" s="23">
        <v>1</v>
      </c>
      <c r="CD824" s="18">
        <f>INDEX($AX$6:$AX$1005,MATCH(金币产出!CA824,$AR$6:$AR$1005,1))</f>
        <v>30527064000</v>
      </c>
      <c r="CE824" s="18">
        <f t="shared" si="363"/>
        <v>122108256000</v>
      </c>
      <c r="CF824" s="18">
        <f t="shared" si="364"/>
        <v>52119378</v>
      </c>
      <c r="CG824" s="18">
        <f t="shared" si="365"/>
        <v>29782501</v>
      </c>
      <c r="CH824" s="18">
        <f t="shared" si="366"/>
        <v>37228127</v>
      </c>
      <c r="CI824" s="18">
        <f t="shared" si="367"/>
        <v>14891251</v>
      </c>
      <c r="CJ824" s="18">
        <f t="shared" si="368"/>
        <v>14891251</v>
      </c>
      <c r="CK824" s="18">
        <f t="shared" si="369"/>
        <v>22336876</v>
      </c>
      <c r="CL824" s="18">
        <f t="shared" si="370"/>
        <v>7445625</v>
      </c>
      <c r="CM824" s="18">
        <f t="shared" si="371"/>
        <v>22336876</v>
      </c>
      <c r="CN824" s="18">
        <f t="shared" si="372"/>
        <v>201031885</v>
      </c>
      <c r="CP824" s="18">
        <f t="shared" si="373"/>
        <v>3663247664</v>
      </c>
      <c r="CQ824" s="18">
        <f t="shared" si="374"/>
        <v>2</v>
      </c>
      <c r="CR824" s="18">
        <f t="shared" si="375"/>
        <v>3663.25</v>
      </c>
      <c r="DH824" s="14">
        <v>819</v>
      </c>
      <c r="DI824" s="14">
        <f t="shared" si="376"/>
        <v>222015007</v>
      </c>
      <c r="DJ824" s="18">
        <f t="shared" si="377"/>
        <v>2</v>
      </c>
      <c r="DK824" s="18">
        <f t="shared" si="378"/>
        <v>222.02</v>
      </c>
    </row>
    <row r="825" spans="44:115" ht="16.5" x14ac:dyDescent="0.2">
      <c r="AR825" s="14">
        <v>820</v>
      </c>
      <c r="AS825" s="14">
        <f t="shared" si="357"/>
        <v>820</v>
      </c>
      <c r="AT825" s="18">
        <f t="shared" si="359"/>
        <v>7084250</v>
      </c>
      <c r="AU825" s="18">
        <f t="shared" si="358"/>
        <v>830</v>
      </c>
      <c r="AV825" s="18">
        <f t="shared" si="360"/>
        <v>7264500</v>
      </c>
      <c r="AW825" s="18">
        <f t="shared" si="361"/>
        <v>7084250</v>
      </c>
      <c r="AX825" s="18">
        <f t="shared" si="362"/>
        <v>30603960000</v>
      </c>
      <c r="CA825" s="14">
        <v>820</v>
      </c>
      <c r="CB825" s="14">
        <f>节奏规划!J814</f>
        <v>1.2195121951219512E-3</v>
      </c>
      <c r="CC825" s="23">
        <v>1</v>
      </c>
      <c r="CD825" s="18">
        <f>INDEX($AX$6:$AX$1005,MATCH(金币产出!CA825,$AR$6:$AR$1005,1))</f>
        <v>30603960000</v>
      </c>
      <c r="CE825" s="18">
        <f t="shared" si="363"/>
        <v>122415840000</v>
      </c>
      <c r="CF825" s="18">
        <f t="shared" si="364"/>
        <v>52250663</v>
      </c>
      <c r="CG825" s="18">
        <f t="shared" si="365"/>
        <v>29857522</v>
      </c>
      <c r="CH825" s="18">
        <f t="shared" si="366"/>
        <v>37321902</v>
      </c>
      <c r="CI825" s="18">
        <f t="shared" si="367"/>
        <v>14928761</v>
      </c>
      <c r="CJ825" s="18">
        <f t="shared" si="368"/>
        <v>14928761</v>
      </c>
      <c r="CK825" s="18">
        <f t="shared" si="369"/>
        <v>22393141</v>
      </c>
      <c r="CL825" s="18">
        <f t="shared" si="370"/>
        <v>7464380</v>
      </c>
      <c r="CM825" s="18">
        <f t="shared" si="371"/>
        <v>22393141</v>
      </c>
      <c r="CN825" s="18">
        <f t="shared" si="372"/>
        <v>201538271</v>
      </c>
      <c r="CP825" s="18">
        <f t="shared" si="373"/>
        <v>3672475124</v>
      </c>
      <c r="CQ825" s="18">
        <f t="shared" si="374"/>
        <v>2</v>
      </c>
      <c r="CR825" s="18">
        <f t="shared" si="375"/>
        <v>3672.48</v>
      </c>
      <c r="DH825" s="14">
        <v>820</v>
      </c>
      <c r="DI825" s="14">
        <f t="shared" si="376"/>
        <v>222574254</v>
      </c>
      <c r="DJ825" s="18">
        <f t="shared" si="377"/>
        <v>2</v>
      </c>
      <c r="DK825" s="18">
        <f t="shared" si="378"/>
        <v>222.57</v>
      </c>
    </row>
    <row r="826" spans="44:115" ht="16.5" x14ac:dyDescent="0.2">
      <c r="AR826" s="14">
        <v>821</v>
      </c>
      <c r="AS826" s="14">
        <f t="shared" si="357"/>
        <v>820</v>
      </c>
      <c r="AT826" s="18">
        <f t="shared" si="359"/>
        <v>7084250</v>
      </c>
      <c r="AU826" s="18">
        <f t="shared" si="358"/>
        <v>830</v>
      </c>
      <c r="AV826" s="18">
        <f t="shared" si="360"/>
        <v>7264500</v>
      </c>
      <c r="AW826" s="18">
        <f t="shared" si="361"/>
        <v>7102275</v>
      </c>
      <c r="AX826" s="18">
        <f t="shared" si="362"/>
        <v>30681828000</v>
      </c>
      <c r="CA826" s="14">
        <v>821</v>
      </c>
      <c r="CB826" s="14">
        <f>节奏规划!J815</f>
        <v>1.2195121951219512E-3</v>
      </c>
      <c r="CC826" s="23">
        <v>1</v>
      </c>
      <c r="CD826" s="18">
        <f>INDEX($AX$6:$AX$1005,MATCH(金币产出!CA826,$AR$6:$AR$1005,1))</f>
        <v>30681828000</v>
      </c>
      <c r="CE826" s="18">
        <f t="shared" si="363"/>
        <v>122727312000</v>
      </c>
      <c r="CF826" s="18">
        <f t="shared" si="364"/>
        <v>52383609</v>
      </c>
      <c r="CG826" s="18">
        <f t="shared" si="365"/>
        <v>29933491</v>
      </c>
      <c r="CH826" s="18">
        <f t="shared" si="366"/>
        <v>37416863</v>
      </c>
      <c r="CI826" s="18">
        <f t="shared" si="367"/>
        <v>14966745</v>
      </c>
      <c r="CJ826" s="18">
        <f t="shared" si="368"/>
        <v>14966745</v>
      </c>
      <c r="CK826" s="18">
        <f t="shared" si="369"/>
        <v>22450118</v>
      </c>
      <c r="CL826" s="18">
        <f t="shared" si="370"/>
        <v>7483373</v>
      </c>
      <c r="CM826" s="18">
        <f t="shared" si="371"/>
        <v>22450118</v>
      </c>
      <c r="CN826" s="18">
        <f t="shared" si="372"/>
        <v>202051062</v>
      </c>
      <c r="CP826" s="18">
        <f t="shared" si="373"/>
        <v>3681819352</v>
      </c>
      <c r="CQ826" s="18">
        <f t="shared" si="374"/>
        <v>2</v>
      </c>
      <c r="CR826" s="18">
        <f t="shared" si="375"/>
        <v>3681.82</v>
      </c>
      <c r="DH826" s="14">
        <v>821</v>
      </c>
      <c r="DI826" s="14">
        <f t="shared" si="376"/>
        <v>223140569</v>
      </c>
      <c r="DJ826" s="18">
        <f t="shared" si="377"/>
        <v>2</v>
      </c>
      <c r="DK826" s="18">
        <f t="shared" si="378"/>
        <v>223.14</v>
      </c>
    </row>
    <row r="827" spans="44:115" ht="16.5" x14ac:dyDescent="0.2">
      <c r="AR827" s="14">
        <v>822</v>
      </c>
      <c r="AS827" s="14">
        <f t="shared" si="357"/>
        <v>820</v>
      </c>
      <c r="AT827" s="18">
        <f t="shared" si="359"/>
        <v>7084250</v>
      </c>
      <c r="AU827" s="18">
        <f t="shared" si="358"/>
        <v>830</v>
      </c>
      <c r="AV827" s="18">
        <f t="shared" si="360"/>
        <v>7264500</v>
      </c>
      <c r="AW827" s="18">
        <f t="shared" si="361"/>
        <v>7120300</v>
      </c>
      <c r="AX827" s="18">
        <f t="shared" si="362"/>
        <v>30759696000</v>
      </c>
      <c r="CA827" s="14">
        <v>822</v>
      </c>
      <c r="CB827" s="14">
        <f>节奏规划!J816</f>
        <v>1.2195121951219512E-3</v>
      </c>
      <c r="CC827" s="23">
        <v>1</v>
      </c>
      <c r="CD827" s="18">
        <f>INDEX($AX$6:$AX$1005,MATCH(金币产出!CA827,$AR$6:$AR$1005,1))</f>
        <v>30759696000</v>
      </c>
      <c r="CE827" s="18">
        <f t="shared" si="363"/>
        <v>123038784000</v>
      </c>
      <c r="CF827" s="18">
        <f t="shared" si="364"/>
        <v>52516554</v>
      </c>
      <c r="CG827" s="18">
        <f t="shared" si="365"/>
        <v>30009460</v>
      </c>
      <c r="CH827" s="18">
        <f t="shared" si="366"/>
        <v>37511824</v>
      </c>
      <c r="CI827" s="18">
        <f t="shared" si="367"/>
        <v>15004730</v>
      </c>
      <c r="CJ827" s="18">
        <f t="shared" si="368"/>
        <v>15004730</v>
      </c>
      <c r="CK827" s="18">
        <f t="shared" si="369"/>
        <v>22507095</v>
      </c>
      <c r="CL827" s="18">
        <f t="shared" si="370"/>
        <v>7502365</v>
      </c>
      <c r="CM827" s="18">
        <f t="shared" si="371"/>
        <v>22507095</v>
      </c>
      <c r="CN827" s="18">
        <f t="shared" si="372"/>
        <v>202563853</v>
      </c>
      <c r="CP827" s="18">
        <f t="shared" si="373"/>
        <v>3691163580</v>
      </c>
      <c r="CQ827" s="18">
        <f t="shared" si="374"/>
        <v>2</v>
      </c>
      <c r="CR827" s="18">
        <f t="shared" si="375"/>
        <v>3691.16</v>
      </c>
      <c r="DH827" s="14">
        <v>822</v>
      </c>
      <c r="DI827" s="14">
        <f t="shared" si="376"/>
        <v>223706883</v>
      </c>
      <c r="DJ827" s="18">
        <f t="shared" si="377"/>
        <v>2</v>
      </c>
      <c r="DK827" s="18">
        <f t="shared" si="378"/>
        <v>223.71</v>
      </c>
    </row>
    <row r="828" spans="44:115" ht="16.5" x14ac:dyDescent="0.2">
      <c r="AR828" s="14">
        <v>823</v>
      </c>
      <c r="AS828" s="14">
        <f t="shared" si="357"/>
        <v>820</v>
      </c>
      <c r="AT828" s="18">
        <f t="shared" si="359"/>
        <v>7084250</v>
      </c>
      <c r="AU828" s="18">
        <f t="shared" si="358"/>
        <v>830</v>
      </c>
      <c r="AV828" s="18">
        <f t="shared" si="360"/>
        <v>7264500</v>
      </c>
      <c r="AW828" s="18">
        <f t="shared" si="361"/>
        <v>7138325</v>
      </c>
      <c r="AX828" s="18">
        <f t="shared" si="362"/>
        <v>30837564000</v>
      </c>
      <c r="CA828" s="14">
        <v>823</v>
      </c>
      <c r="CB828" s="14">
        <f>节奏规划!J817</f>
        <v>1.2195121951219512E-3</v>
      </c>
      <c r="CC828" s="23">
        <v>1</v>
      </c>
      <c r="CD828" s="18">
        <f>INDEX($AX$6:$AX$1005,MATCH(金币产出!CA828,$AR$6:$AR$1005,1))</f>
        <v>30837564000</v>
      </c>
      <c r="CE828" s="18">
        <f t="shared" si="363"/>
        <v>123350256000</v>
      </c>
      <c r="CF828" s="18">
        <f t="shared" si="364"/>
        <v>52649500</v>
      </c>
      <c r="CG828" s="18">
        <f t="shared" si="365"/>
        <v>30085428</v>
      </c>
      <c r="CH828" s="18">
        <f t="shared" si="366"/>
        <v>37606785</v>
      </c>
      <c r="CI828" s="18">
        <f t="shared" si="367"/>
        <v>15042714</v>
      </c>
      <c r="CJ828" s="18">
        <f t="shared" si="368"/>
        <v>15042714</v>
      </c>
      <c r="CK828" s="18">
        <f t="shared" si="369"/>
        <v>22564071</v>
      </c>
      <c r="CL828" s="18">
        <f t="shared" si="370"/>
        <v>7521357</v>
      </c>
      <c r="CM828" s="18">
        <f t="shared" si="371"/>
        <v>22564071</v>
      </c>
      <c r="CN828" s="18">
        <f t="shared" si="372"/>
        <v>203076640</v>
      </c>
      <c r="CP828" s="18">
        <f t="shared" si="373"/>
        <v>3700507644</v>
      </c>
      <c r="CQ828" s="18">
        <f t="shared" si="374"/>
        <v>2</v>
      </c>
      <c r="CR828" s="18">
        <f t="shared" si="375"/>
        <v>3700.51</v>
      </c>
      <c r="DH828" s="14">
        <v>823</v>
      </c>
      <c r="DI828" s="14">
        <f t="shared" si="376"/>
        <v>224273190</v>
      </c>
      <c r="DJ828" s="18">
        <f t="shared" si="377"/>
        <v>2</v>
      </c>
      <c r="DK828" s="18">
        <f t="shared" si="378"/>
        <v>224.27</v>
      </c>
    </row>
    <row r="829" spans="44:115" ht="16.5" x14ac:dyDescent="0.2">
      <c r="AR829" s="14">
        <v>824</v>
      </c>
      <c r="AS829" s="14">
        <f t="shared" si="357"/>
        <v>820</v>
      </c>
      <c r="AT829" s="18">
        <f t="shared" si="359"/>
        <v>7084250</v>
      </c>
      <c r="AU829" s="18">
        <f t="shared" si="358"/>
        <v>830</v>
      </c>
      <c r="AV829" s="18">
        <f t="shared" si="360"/>
        <v>7264500</v>
      </c>
      <c r="AW829" s="18">
        <f t="shared" si="361"/>
        <v>7156350</v>
      </c>
      <c r="AX829" s="18">
        <f t="shared" si="362"/>
        <v>30915432000</v>
      </c>
      <c r="CA829" s="14">
        <v>824</v>
      </c>
      <c r="CB829" s="14">
        <f>节奏规划!J818</f>
        <v>1.2195121951219512E-3</v>
      </c>
      <c r="CC829" s="23">
        <v>1</v>
      </c>
      <c r="CD829" s="18">
        <f>INDEX($AX$6:$AX$1005,MATCH(金币产出!CA829,$AR$6:$AR$1005,1))</f>
        <v>30915432000</v>
      </c>
      <c r="CE829" s="18">
        <f t="shared" si="363"/>
        <v>123661728000</v>
      </c>
      <c r="CF829" s="18">
        <f t="shared" si="364"/>
        <v>52782445</v>
      </c>
      <c r="CG829" s="18">
        <f t="shared" si="365"/>
        <v>30161397</v>
      </c>
      <c r="CH829" s="18">
        <f t="shared" si="366"/>
        <v>37701746</v>
      </c>
      <c r="CI829" s="18">
        <f t="shared" si="367"/>
        <v>15080699</v>
      </c>
      <c r="CJ829" s="18">
        <f t="shared" si="368"/>
        <v>15080699</v>
      </c>
      <c r="CK829" s="18">
        <f t="shared" si="369"/>
        <v>22621048</v>
      </c>
      <c r="CL829" s="18">
        <f t="shared" si="370"/>
        <v>7540349</v>
      </c>
      <c r="CM829" s="18">
        <f t="shared" si="371"/>
        <v>22621048</v>
      </c>
      <c r="CN829" s="18">
        <f t="shared" si="372"/>
        <v>203589431</v>
      </c>
      <c r="CP829" s="18">
        <f t="shared" si="373"/>
        <v>3709851872</v>
      </c>
      <c r="CQ829" s="18">
        <f t="shared" si="374"/>
        <v>2</v>
      </c>
      <c r="CR829" s="18">
        <f t="shared" si="375"/>
        <v>3709.85</v>
      </c>
      <c r="DH829" s="14">
        <v>824</v>
      </c>
      <c r="DI829" s="14">
        <f t="shared" si="376"/>
        <v>224839504</v>
      </c>
      <c r="DJ829" s="18">
        <f t="shared" si="377"/>
        <v>2</v>
      </c>
      <c r="DK829" s="18">
        <f t="shared" si="378"/>
        <v>224.84</v>
      </c>
    </row>
    <row r="830" spans="44:115" ht="16.5" x14ac:dyDescent="0.2">
      <c r="AR830" s="14">
        <v>825</v>
      </c>
      <c r="AS830" s="14">
        <f t="shared" si="357"/>
        <v>820</v>
      </c>
      <c r="AT830" s="18">
        <f t="shared" si="359"/>
        <v>7084250</v>
      </c>
      <c r="AU830" s="18">
        <f t="shared" si="358"/>
        <v>830</v>
      </c>
      <c r="AV830" s="18">
        <f t="shared" si="360"/>
        <v>7264500</v>
      </c>
      <c r="AW830" s="18">
        <f t="shared" si="361"/>
        <v>7174375</v>
      </c>
      <c r="AX830" s="18">
        <f t="shared" si="362"/>
        <v>30993300000</v>
      </c>
      <c r="CA830" s="14">
        <v>825</v>
      </c>
      <c r="CB830" s="14">
        <f>节奏规划!J819</f>
        <v>1.2195121951219512E-3</v>
      </c>
      <c r="CC830" s="23">
        <v>1</v>
      </c>
      <c r="CD830" s="18">
        <f>INDEX($AX$6:$AX$1005,MATCH(金币产出!CA830,$AR$6:$AR$1005,1))</f>
        <v>30993300000</v>
      </c>
      <c r="CE830" s="18">
        <f t="shared" si="363"/>
        <v>123973200000</v>
      </c>
      <c r="CF830" s="18">
        <f t="shared" si="364"/>
        <v>52915390</v>
      </c>
      <c r="CG830" s="18">
        <f t="shared" si="365"/>
        <v>30237366</v>
      </c>
      <c r="CH830" s="18">
        <f t="shared" si="366"/>
        <v>37796707</v>
      </c>
      <c r="CI830" s="18">
        <f t="shared" si="367"/>
        <v>15118683</v>
      </c>
      <c r="CJ830" s="18">
        <f t="shared" si="368"/>
        <v>15118683</v>
      </c>
      <c r="CK830" s="18">
        <f t="shared" si="369"/>
        <v>22678024</v>
      </c>
      <c r="CL830" s="18">
        <f t="shared" si="370"/>
        <v>7559341</v>
      </c>
      <c r="CM830" s="18">
        <f t="shared" si="371"/>
        <v>22678024</v>
      </c>
      <c r="CN830" s="18">
        <f t="shared" si="372"/>
        <v>204102218</v>
      </c>
      <c r="CP830" s="18">
        <f t="shared" si="373"/>
        <v>3719195936</v>
      </c>
      <c r="CQ830" s="18">
        <f t="shared" si="374"/>
        <v>2</v>
      </c>
      <c r="CR830" s="18">
        <f t="shared" si="375"/>
        <v>3719.2</v>
      </c>
      <c r="DH830" s="14">
        <v>825</v>
      </c>
      <c r="DI830" s="14">
        <f t="shared" si="376"/>
        <v>225405819</v>
      </c>
      <c r="DJ830" s="18">
        <f t="shared" si="377"/>
        <v>2</v>
      </c>
      <c r="DK830" s="18">
        <f t="shared" si="378"/>
        <v>225.41</v>
      </c>
    </row>
    <row r="831" spans="44:115" ht="16.5" x14ac:dyDescent="0.2">
      <c r="AR831" s="14">
        <v>826</v>
      </c>
      <c r="AS831" s="14">
        <f t="shared" si="357"/>
        <v>820</v>
      </c>
      <c r="AT831" s="18">
        <f t="shared" si="359"/>
        <v>7084250</v>
      </c>
      <c r="AU831" s="18">
        <f t="shared" si="358"/>
        <v>830</v>
      </c>
      <c r="AV831" s="18">
        <f t="shared" si="360"/>
        <v>7264500</v>
      </c>
      <c r="AW831" s="18">
        <f t="shared" si="361"/>
        <v>7192400</v>
      </c>
      <c r="AX831" s="18">
        <f t="shared" si="362"/>
        <v>31071168000</v>
      </c>
      <c r="CA831" s="14">
        <v>826</v>
      </c>
      <c r="CB831" s="14">
        <f>节奏规划!J820</f>
        <v>1.2195121951219512E-3</v>
      </c>
      <c r="CC831" s="23">
        <v>1</v>
      </c>
      <c r="CD831" s="18">
        <f>INDEX($AX$6:$AX$1005,MATCH(金币产出!CA831,$AR$6:$AR$1005,1))</f>
        <v>31071168000</v>
      </c>
      <c r="CE831" s="18">
        <f t="shared" si="363"/>
        <v>124284672000</v>
      </c>
      <c r="CF831" s="18">
        <f t="shared" si="364"/>
        <v>53048336</v>
      </c>
      <c r="CG831" s="18">
        <f t="shared" si="365"/>
        <v>30313335</v>
      </c>
      <c r="CH831" s="18">
        <f t="shared" si="366"/>
        <v>37891668</v>
      </c>
      <c r="CI831" s="18">
        <f t="shared" si="367"/>
        <v>15156667</v>
      </c>
      <c r="CJ831" s="18">
        <f t="shared" si="368"/>
        <v>15156667</v>
      </c>
      <c r="CK831" s="18">
        <f t="shared" si="369"/>
        <v>22735001</v>
      </c>
      <c r="CL831" s="18">
        <f t="shared" si="370"/>
        <v>7578334</v>
      </c>
      <c r="CM831" s="18">
        <f t="shared" si="371"/>
        <v>22735001</v>
      </c>
      <c r="CN831" s="18">
        <f t="shared" si="372"/>
        <v>204615009</v>
      </c>
      <c r="CP831" s="18">
        <f t="shared" si="373"/>
        <v>3728540164</v>
      </c>
      <c r="CQ831" s="18">
        <f t="shared" si="374"/>
        <v>2</v>
      </c>
      <c r="CR831" s="18">
        <f t="shared" si="375"/>
        <v>3728.54</v>
      </c>
      <c r="DH831" s="14">
        <v>826</v>
      </c>
      <c r="DI831" s="14">
        <f t="shared" si="376"/>
        <v>225972133</v>
      </c>
      <c r="DJ831" s="18">
        <f t="shared" si="377"/>
        <v>2</v>
      </c>
      <c r="DK831" s="18">
        <f t="shared" si="378"/>
        <v>225.97</v>
      </c>
    </row>
    <row r="832" spans="44:115" ht="16.5" x14ac:dyDescent="0.2">
      <c r="AR832" s="14">
        <v>827</v>
      </c>
      <c r="AS832" s="14">
        <f t="shared" si="357"/>
        <v>820</v>
      </c>
      <c r="AT832" s="18">
        <f t="shared" si="359"/>
        <v>7084250</v>
      </c>
      <c r="AU832" s="18">
        <f t="shared" si="358"/>
        <v>830</v>
      </c>
      <c r="AV832" s="18">
        <f t="shared" si="360"/>
        <v>7264500</v>
      </c>
      <c r="AW832" s="18">
        <f t="shared" si="361"/>
        <v>7210425</v>
      </c>
      <c r="AX832" s="18">
        <f t="shared" si="362"/>
        <v>31149036000</v>
      </c>
      <c r="CA832" s="14">
        <v>827</v>
      </c>
      <c r="CB832" s="14">
        <f>节奏规划!J821</f>
        <v>1.2195121951219512E-3</v>
      </c>
      <c r="CC832" s="23">
        <v>1</v>
      </c>
      <c r="CD832" s="18">
        <f>INDEX($AX$6:$AX$1005,MATCH(金币产出!CA832,$AR$6:$AR$1005,1))</f>
        <v>31149036000</v>
      </c>
      <c r="CE832" s="18">
        <f t="shared" si="363"/>
        <v>124596144000</v>
      </c>
      <c r="CF832" s="18">
        <f t="shared" si="364"/>
        <v>53181281</v>
      </c>
      <c r="CG832" s="18">
        <f t="shared" si="365"/>
        <v>30389303</v>
      </c>
      <c r="CH832" s="18">
        <f t="shared" si="366"/>
        <v>37986629</v>
      </c>
      <c r="CI832" s="18">
        <f t="shared" si="367"/>
        <v>15194652</v>
      </c>
      <c r="CJ832" s="18">
        <f t="shared" si="368"/>
        <v>15194652</v>
      </c>
      <c r="CK832" s="18">
        <f t="shared" si="369"/>
        <v>22791978</v>
      </c>
      <c r="CL832" s="18">
        <f t="shared" si="370"/>
        <v>7597326</v>
      </c>
      <c r="CM832" s="18">
        <f t="shared" si="371"/>
        <v>22791978</v>
      </c>
      <c r="CN832" s="18">
        <f t="shared" si="372"/>
        <v>205127799</v>
      </c>
      <c r="CP832" s="18">
        <f t="shared" si="373"/>
        <v>3737884392</v>
      </c>
      <c r="CQ832" s="18">
        <f t="shared" si="374"/>
        <v>2</v>
      </c>
      <c r="CR832" s="18">
        <f t="shared" si="375"/>
        <v>3737.88</v>
      </c>
      <c r="DH832" s="14">
        <v>827</v>
      </c>
      <c r="DI832" s="14">
        <f t="shared" si="376"/>
        <v>226538440</v>
      </c>
      <c r="DJ832" s="18">
        <f t="shared" si="377"/>
        <v>2</v>
      </c>
      <c r="DK832" s="18">
        <f t="shared" si="378"/>
        <v>226.54</v>
      </c>
    </row>
    <row r="833" spans="44:115" ht="16.5" x14ac:dyDescent="0.2">
      <c r="AR833" s="14">
        <v>828</v>
      </c>
      <c r="AS833" s="14">
        <f t="shared" si="357"/>
        <v>820</v>
      </c>
      <c r="AT833" s="18">
        <f t="shared" si="359"/>
        <v>7084250</v>
      </c>
      <c r="AU833" s="18">
        <f t="shared" si="358"/>
        <v>830</v>
      </c>
      <c r="AV833" s="18">
        <f t="shared" si="360"/>
        <v>7264500</v>
      </c>
      <c r="AW833" s="18">
        <f t="shared" si="361"/>
        <v>7228450</v>
      </c>
      <c r="AX833" s="18">
        <f t="shared" si="362"/>
        <v>31226904000</v>
      </c>
      <c r="CA833" s="14">
        <v>828</v>
      </c>
      <c r="CB833" s="14">
        <f>节奏规划!J822</f>
        <v>1.2195121951219512E-3</v>
      </c>
      <c r="CC833" s="23">
        <v>1</v>
      </c>
      <c r="CD833" s="18">
        <f>INDEX($AX$6:$AX$1005,MATCH(金币产出!CA833,$AR$6:$AR$1005,1))</f>
        <v>31226904000</v>
      </c>
      <c r="CE833" s="18">
        <f t="shared" si="363"/>
        <v>124907616000</v>
      </c>
      <c r="CF833" s="18">
        <f t="shared" si="364"/>
        <v>53314226</v>
      </c>
      <c r="CG833" s="18">
        <f t="shared" si="365"/>
        <v>30465272</v>
      </c>
      <c r="CH833" s="18">
        <f t="shared" si="366"/>
        <v>38081590</v>
      </c>
      <c r="CI833" s="18">
        <f t="shared" si="367"/>
        <v>15232636</v>
      </c>
      <c r="CJ833" s="18">
        <f t="shared" si="368"/>
        <v>15232636</v>
      </c>
      <c r="CK833" s="18">
        <f t="shared" si="369"/>
        <v>22848954</v>
      </c>
      <c r="CL833" s="18">
        <f t="shared" si="370"/>
        <v>7616318</v>
      </c>
      <c r="CM833" s="18">
        <f t="shared" si="371"/>
        <v>22848954</v>
      </c>
      <c r="CN833" s="18">
        <f t="shared" si="372"/>
        <v>205640586</v>
      </c>
      <c r="CP833" s="18">
        <f t="shared" si="373"/>
        <v>3747228456</v>
      </c>
      <c r="CQ833" s="18">
        <f t="shared" si="374"/>
        <v>2</v>
      </c>
      <c r="CR833" s="18">
        <f t="shared" si="375"/>
        <v>3747.23</v>
      </c>
      <c r="DH833" s="14">
        <v>828</v>
      </c>
      <c r="DI833" s="14">
        <f t="shared" si="376"/>
        <v>227104754</v>
      </c>
      <c r="DJ833" s="18">
        <f t="shared" si="377"/>
        <v>2</v>
      </c>
      <c r="DK833" s="18">
        <f t="shared" si="378"/>
        <v>227.1</v>
      </c>
    </row>
    <row r="834" spans="44:115" ht="16.5" x14ac:dyDescent="0.2">
      <c r="AR834" s="14">
        <v>829</v>
      </c>
      <c r="AS834" s="14">
        <f t="shared" si="357"/>
        <v>820</v>
      </c>
      <c r="AT834" s="18">
        <f t="shared" si="359"/>
        <v>7084250</v>
      </c>
      <c r="AU834" s="18">
        <f t="shared" si="358"/>
        <v>830</v>
      </c>
      <c r="AV834" s="18">
        <f t="shared" si="360"/>
        <v>7264500</v>
      </c>
      <c r="AW834" s="18">
        <f t="shared" si="361"/>
        <v>7246475</v>
      </c>
      <c r="AX834" s="18">
        <f t="shared" si="362"/>
        <v>31304772000</v>
      </c>
      <c r="CA834" s="14">
        <v>829</v>
      </c>
      <c r="CB834" s="14">
        <f>节奏规划!J823</f>
        <v>1.2195121951219512E-3</v>
      </c>
      <c r="CC834" s="23">
        <v>1</v>
      </c>
      <c r="CD834" s="18">
        <f>INDEX($AX$6:$AX$1005,MATCH(金币产出!CA834,$AR$6:$AR$1005,1))</f>
        <v>31304772000</v>
      </c>
      <c r="CE834" s="18">
        <f t="shared" si="363"/>
        <v>125219088000</v>
      </c>
      <c r="CF834" s="18">
        <f t="shared" si="364"/>
        <v>53447172</v>
      </c>
      <c r="CG834" s="18">
        <f t="shared" si="365"/>
        <v>30541241</v>
      </c>
      <c r="CH834" s="18">
        <f t="shared" si="366"/>
        <v>38176551</v>
      </c>
      <c r="CI834" s="18">
        <f t="shared" si="367"/>
        <v>15270620</v>
      </c>
      <c r="CJ834" s="18">
        <f t="shared" si="368"/>
        <v>15270620</v>
      </c>
      <c r="CK834" s="18">
        <f t="shared" si="369"/>
        <v>22905931</v>
      </c>
      <c r="CL834" s="18">
        <f t="shared" si="370"/>
        <v>7635310</v>
      </c>
      <c r="CM834" s="18">
        <f t="shared" si="371"/>
        <v>22905931</v>
      </c>
      <c r="CN834" s="18">
        <f t="shared" si="372"/>
        <v>206153376</v>
      </c>
      <c r="CP834" s="18">
        <f t="shared" si="373"/>
        <v>3756572684</v>
      </c>
      <c r="CQ834" s="18">
        <f t="shared" si="374"/>
        <v>2</v>
      </c>
      <c r="CR834" s="18">
        <f t="shared" si="375"/>
        <v>3756.57</v>
      </c>
      <c r="DH834" s="14">
        <v>829</v>
      </c>
      <c r="DI834" s="14">
        <f t="shared" si="376"/>
        <v>227671069</v>
      </c>
      <c r="DJ834" s="18">
        <f t="shared" si="377"/>
        <v>2</v>
      </c>
      <c r="DK834" s="18">
        <f t="shared" si="378"/>
        <v>227.67</v>
      </c>
    </row>
    <row r="835" spans="44:115" ht="16.5" x14ac:dyDescent="0.2">
      <c r="AR835" s="14">
        <v>830</v>
      </c>
      <c r="AS835" s="14">
        <f t="shared" si="357"/>
        <v>830</v>
      </c>
      <c r="AT835" s="18">
        <f t="shared" si="359"/>
        <v>7264500</v>
      </c>
      <c r="AU835" s="18">
        <f t="shared" si="358"/>
        <v>840</v>
      </c>
      <c r="AV835" s="18">
        <f t="shared" si="360"/>
        <v>7446999.9999999991</v>
      </c>
      <c r="AW835" s="18">
        <f t="shared" si="361"/>
        <v>7264500</v>
      </c>
      <c r="AX835" s="18">
        <f t="shared" si="362"/>
        <v>31382640000</v>
      </c>
      <c r="CA835" s="14">
        <v>830</v>
      </c>
      <c r="CB835" s="14">
        <f>节奏规划!J824</f>
        <v>1.1904761904761906E-3</v>
      </c>
      <c r="CC835" s="23">
        <v>1</v>
      </c>
      <c r="CD835" s="18">
        <f>INDEX($AX$6:$AX$1005,MATCH(金币产出!CA835,$AR$6:$AR$1005,1))</f>
        <v>31382640000</v>
      </c>
      <c r="CE835" s="18">
        <f t="shared" si="363"/>
        <v>125530560000</v>
      </c>
      <c r="CF835" s="18">
        <f t="shared" si="364"/>
        <v>52304400</v>
      </c>
      <c r="CG835" s="18">
        <f t="shared" si="365"/>
        <v>29888229</v>
      </c>
      <c r="CH835" s="18">
        <f t="shared" si="366"/>
        <v>37360286</v>
      </c>
      <c r="CI835" s="18">
        <f t="shared" si="367"/>
        <v>14944114</v>
      </c>
      <c r="CJ835" s="18">
        <f t="shared" si="368"/>
        <v>14944114</v>
      </c>
      <c r="CK835" s="18">
        <f t="shared" si="369"/>
        <v>22416171</v>
      </c>
      <c r="CL835" s="18">
        <f t="shared" si="370"/>
        <v>7472057</v>
      </c>
      <c r="CM835" s="18">
        <f t="shared" si="371"/>
        <v>22416171</v>
      </c>
      <c r="CN835" s="18">
        <f t="shared" si="372"/>
        <v>201745542</v>
      </c>
      <c r="CP835" s="18">
        <f t="shared" si="373"/>
        <v>3765916728</v>
      </c>
      <c r="CQ835" s="18">
        <f t="shared" si="374"/>
        <v>2</v>
      </c>
      <c r="CR835" s="18">
        <f t="shared" si="375"/>
        <v>3765.92</v>
      </c>
      <c r="DH835" s="14">
        <v>830</v>
      </c>
      <c r="DI835" s="14">
        <f t="shared" si="376"/>
        <v>228237385</v>
      </c>
      <c r="DJ835" s="18">
        <f t="shared" si="377"/>
        <v>2</v>
      </c>
      <c r="DK835" s="18">
        <f t="shared" si="378"/>
        <v>228.24</v>
      </c>
    </row>
    <row r="836" spans="44:115" ht="16.5" x14ac:dyDescent="0.2">
      <c r="AR836" s="14">
        <v>831</v>
      </c>
      <c r="AS836" s="14">
        <f t="shared" si="357"/>
        <v>830</v>
      </c>
      <c r="AT836" s="18">
        <f t="shared" si="359"/>
        <v>7264500</v>
      </c>
      <c r="AU836" s="18">
        <f t="shared" si="358"/>
        <v>840</v>
      </c>
      <c r="AV836" s="18">
        <f t="shared" si="360"/>
        <v>7446999.9999999991</v>
      </c>
      <c r="AW836" s="18">
        <f t="shared" si="361"/>
        <v>7282750</v>
      </c>
      <c r="AX836" s="18">
        <f t="shared" si="362"/>
        <v>31461480000</v>
      </c>
      <c r="CA836" s="14">
        <v>831</v>
      </c>
      <c r="CB836" s="14">
        <f>节奏规划!J825</f>
        <v>1.1904761904761906E-3</v>
      </c>
      <c r="CC836" s="23">
        <v>1</v>
      </c>
      <c r="CD836" s="18">
        <f>INDEX($AX$6:$AX$1005,MATCH(金币产出!CA836,$AR$6:$AR$1005,1))</f>
        <v>31461480000</v>
      </c>
      <c r="CE836" s="18">
        <f t="shared" si="363"/>
        <v>125845920000</v>
      </c>
      <c r="CF836" s="18">
        <f t="shared" si="364"/>
        <v>52435800</v>
      </c>
      <c r="CG836" s="18">
        <f t="shared" si="365"/>
        <v>29963314</v>
      </c>
      <c r="CH836" s="18">
        <f t="shared" si="366"/>
        <v>37454143</v>
      </c>
      <c r="CI836" s="18">
        <f t="shared" si="367"/>
        <v>14981657</v>
      </c>
      <c r="CJ836" s="18">
        <f t="shared" si="368"/>
        <v>14981657</v>
      </c>
      <c r="CK836" s="18">
        <f t="shared" si="369"/>
        <v>22472486</v>
      </c>
      <c r="CL836" s="18">
        <f t="shared" si="370"/>
        <v>7490829</v>
      </c>
      <c r="CM836" s="18">
        <f t="shared" si="371"/>
        <v>22472486</v>
      </c>
      <c r="CN836" s="18">
        <f t="shared" si="372"/>
        <v>202252372</v>
      </c>
      <c r="CP836" s="18">
        <f t="shared" si="373"/>
        <v>3775377648</v>
      </c>
      <c r="CQ836" s="18">
        <f t="shared" si="374"/>
        <v>2</v>
      </c>
      <c r="CR836" s="18">
        <f t="shared" si="375"/>
        <v>3775.38</v>
      </c>
      <c r="DH836" s="14">
        <v>831</v>
      </c>
      <c r="DI836" s="14">
        <f t="shared" si="376"/>
        <v>228810761</v>
      </c>
      <c r="DJ836" s="18">
        <f t="shared" si="377"/>
        <v>2</v>
      </c>
      <c r="DK836" s="18">
        <f t="shared" si="378"/>
        <v>228.81</v>
      </c>
    </row>
    <row r="837" spans="44:115" ht="16.5" x14ac:dyDescent="0.2">
      <c r="AR837" s="14">
        <v>832</v>
      </c>
      <c r="AS837" s="14">
        <f t="shared" si="357"/>
        <v>830</v>
      </c>
      <c r="AT837" s="18">
        <f t="shared" si="359"/>
        <v>7264500</v>
      </c>
      <c r="AU837" s="18">
        <f t="shared" si="358"/>
        <v>840</v>
      </c>
      <c r="AV837" s="18">
        <f t="shared" si="360"/>
        <v>7446999.9999999991</v>
      </c>
      <c r="AW837" s="18">
        <f t="shared" si="361"/>
        <v>7301000</v>
      </c>
      <c r="AX837" s="18">
        <f t="shared" si="362"/>
        <v>31540320000</v>
      </c>
      <c r="CA837" s="14">
        <v>832</v>
      </c>
      <c r="CB837" s="14">
        <f>节奏规划!J826</f>
        <v>1.1904761904761906E-3</v>
      </c>
      <c r="CC837" s="23">
        <v>1</v>
      </c>
      <c r="CD837" s="18">
        <f>INDEX($AX$6:$AX$1005,MATCH(金币产出!CA837,$AR$6:$AR$1005,1))</f>
        <v>31540320000</v>
      </c>
      <c r="CE837" s="18">
        <f t="shared" si="363"/>
        <v>126161280000</v>
      </c>
      <c r="CF837" s="18">
        <f t="shared" si="364"/>
        <v>52567200</v>
      </c>
      <c r="CG837" s="18">
        <f t="shared" si="365"/>
        <v>30038400</v>
      </c>
      <c r="CH837" s="18">
        <f t="shared" si="366"/>
        <v>37548000</v>
      </c>
      <c r="CI837" s="18">
        <f t="shared" si="367"/>
        <v>15019200</v>
      </c>
      <c r="CJ837" s="18">
        <f t="shared" si="368"/>
        <v>15019200</v>
      </c>
      <c r="CK837" s="18">
        <f t="shared" si="369"/>
        <v>22528800</v>
      </c>
      <c r="CL837" s="18">
        <f t="shared" si="370"/>
        <v>7509600</v>
      </c>
      <c r="CM837" s="18">
        <f t="shared" si="371"/>
        <v>22528800</v>
      </c>
      <c r="CN837" s="18">
        <f t="shared" si="372"/>
        <v>202759200</v>
      </c>
      <c r="CP837" s="18">
        <f t="shared" si="373"/>
        <v>3784838400</v>
      </c>
      <c r="CQ837" s="18">
        <f t="shared" si="374"/>
        <v>2</v>
      </c>
      <c r="CR837" s="18">
        <f t="shared" si="375"/>
        <v>3784.84</v>
      </c>
      <c r="DH837" s="14">
        <v>832</v>
      </c>
      <c r="DI837" s="14">
        <f t="shared" si="376"/>
        <v>229384145</v>
      </c>
      <c r="DJ837" s="18">
        <f t="shared" si="377"/>
        <v>2</v>
      </c>
      <c r="DK837" s="18">
        <f t="shared" si="378"/>
        <v>229.38</v>
      </c>
    </row>
    <row r="838" spans="44:115" ht="16.5" x14ac:dyDescent="0.2">
      <c r="AR838" s="14">
        <v>833</v>
      </c>
      <c r="AS838" s="14">
        <f t="shared" ref="AS838:AS901" si="379">VLOOKUP(AR838,$A$7:$A$90,1)</f>
        <v>830</v>
      </c>
      <c r="AT838" s="18">
        <f t="shared" si="359"/>
        <v>7264500</v>
      </c>
      <c r="AU838" s="18">
        <f t="shared" ref="AU838:AU901" si="380">INDEX($A$7:$A$90,MATCH(AR838,$A$7:$A$90,1)+1)</f>
        <v>840</v>
      </c>
      <c r="AV838" s="18">
        <f t="shared" si="360"/>
        <v>7446999.9999999991</v>
      </c>
      <c r="AW838" s="18">
        <f t="shared" si="361"/>
        <v>7319250</v>
      </c>
      <c r="AX838" s="18">
        <f t="shared" si="362"/>
        <v>31619160000</v>
      </c>
      <c r="CA838" s="14">
        <v>833</v>
      </c>
      <c r="CB838" s="14">
        <f>节奏规划!J827</f>
        <v>1.1904761904761906E-3</v>
      </c>
      <c r="CC838" s="23">
        <v>1</v>
      </c>
      <c r="CD838" s="18">
        <f>INDEX($AX$6:$AX$1005,MATCH(金币产出!CA838,$AR$6:$AR$1005,1))</f>
        <v>31619160000</v>
      </c>
      <c r="CE838" s="18">
        <f t="shared" si="363"/>
        <v>126476640000</v>
      </c>
      <c r="CF838" s="18">
        <f t="shared" si="364"/>
        <v>52698600</v>
      </c>
      <c r="CG838" s="18">
        <f t="shared" si="365"/>
        <v>30113486</v>
      </c>
      <c r="CH838" s="18">
        <f t="shared" si="366"/>
        <v>37641857</v>
      </c>
      <c r="CI838" s="18">
        <f t="shared" si="367"/>
        <v>15056743</v>
      </c>
      <c r="CJ838" s="18">
        <f t="shared" si="368"/>
        <v>15056743</v>
      </c>
      <c r="CK838" s="18">
        <f t="shared" si="369"/>
        <v>22585114</v>
      </c>
      <c r="CL838" s="18">
        <f t="shared" si="370"/>
        <v>7528371</v>
      </c>
      <c r="CM838" s="18">
        <f t="shared" si="371"/>
        <v>22585114</v>
      </c>
      <c r="CN838" s="18">
        <f t="shared" si="372"/>
        <v>203266028</v>
      </c>
      <c r="CP838" s="18">
        <f t="shared" si="373"/>
        <v>3794299152</v>
      </c>
      <c r="CQ838" s="18">
        <f t="shared" si="374"/>
        <v>2</v>
      </c>
      <c r="CR838" s="18">
        <f t="shared" si="375"/>
        <v>3794.3</v>
      </c>
      <c r="DH838" s="14">
        <v>833</v>
      </c>
      <c r="DI838" s="14">
        <f t="shared" si="376"/>
        <v>229957529</v>
      </c>
      <c r="DJ838" s="18">
        <f t="shared" si="377"/>
        <v>2</v>
      </c>
      <c r="DK838" s="18">
        <f t="shared" si="378"/>
        <v>229.96</v>
      </c>
    </row>
    <row r="839" spans="44:115" ht="16.5" x14ac:dyDescent="0.2">
      <c r="AR839" s="14">
        <v>834</v>
      </c>
      <c r="AS839" s="14">
        <f t="shared" si="379"/>
        <v>830</v>
      </c>
      <c r="AT839" s="18">
        <f t="shared" ref="AT839:AT902" si="381">VLOOKUP(AS839,$A$7:$AJ$90,28)</f>
        <v>7264500</v>
      </c>
      <c r="AU839" s="18">
        <f t="shared" si="380"/>
        <v>840</v>
      </c>
      <c r="AV839" s="18">
        <f t="shared" ref="AV839:AV902" si="382">VLOOKUP(AU839,$A$7:$AJ$90,28)</f>
        <v>7446999.9999999991</v>
      </c>
      <c r="AW839" s="18">
        <f t="shared" ref="AW839:AW902" si="383">(AT839*(AU839-AR839)+AV839*(AR839-AS839))/(AU839-AS839)</f>
        <v>7337500</v>
      </c>
      <c r="AX839" s="18">
        <f t="shared" ref="AX839:AX902" si="384">AW839*AX$4</f>
        <v>31698000000</v>
      </c>
      <c r="CA839" s="14">
        <v>834</v>
      </c>
      <c r="CB839" s="14">
        <f>节奏规划!J828</f>
        <v>1.1904761904761906E-3</v>
      </c>
      <c r="CC839" s="23">
        <v>1</v>
      </c>
      <c r="CD839" s="18">
        <f>INDEX($AX$6:$AX$1005,MATCH(金币产出!CA839,$AR$6:$AR$1005,1))</f>
        <v>31698000000</v>
      </c>
      <c r="CE839" s="18">
        <f t="shared" ref="CE839:CE902" si="385">INT(CD839/$BB$4*$BA$4/500)*500</f>
        <v>126792000000</v>
      </c>
      <c r="CF839" s="18">
        <f t="shared" ref="CF839:CF902" si="386">ROUND($CE839*BB$4*$CB839,0)</f>
        <v>52830000</v>
      </c>
      <c r="CG839" s="18">
        <f t="shared" ref="CG839:CG902" si="387">ROUND($CE839*BC$4*$CB839,0)</f>
        <v>30188571</v>
      </c>
      <c r="CH839" s="18">
        <f t="shared" ref="CH839:CH902" si="388">ROUND($CE839*BD$4*$CB839,0)</f>
        <v>37735714</v>
      </c>
      <c r="CI839" s="18">
        <f t="shared" ref="CI839:CI902" si="389">ROUND($CE839*BE$4*$CB839,0)</f>
        <v>15094286</v>
      </c>
      <c r="CJ839" s="18">
        <f t="shared" ref="CJ839:CJ902" si="390">ROUND($CE839*BF$4*$CB839,0)</f>
        <v>15094286</v>
      </c>
      <c r="CK839" s="18">
        <f t="shared" ref="CK839:CK902" si="391">ROUND($CE839*BG$4*$CB839,0)</f>
        <v>22641429</v>
      </c>
      <c r="CL839" s="18">
        <f t="shared" ref="CL839:CL902" si="392">ROUND($CE839*BH$4*$CB839,0)</f>
        <v>7547143</v>
      </c>
      <c r="CM839" s="18">
        <f t="shared" ref="CM839:CM902" si="393">ROUND($CE839*BI$4*$CB839,0)</f>
        <v>22641429</v>
      </c>
      <c r="CN839" s="18">
        <f t="shared" ref="CN839:CN902" si="394">SUMIF($CF$3:$CM$3,"&lt;="&amp;CA839,CF839:CM839)</f>
        <v>203772858</v>
      </c>
      <c r="CP839" s="18">
        <f t="shared" ref="CP839:CP902" si="395">INT(CM839/CB839/CP$3)</f>
        <v>3803760072</v>
      </c>
      <c r="CQ839" s="18">
        <f t="shared" ref="CQ839:CQ902" si="396">INT(LOG(CP839/10,1000))</f>
        <v>2</v>
      </c>
      <c r="CR839" s="18">
        <f t="shared" ref="CR839:CR902" si="397">ROUND(CP839/1000^CQ839,2)</f>
        <v>3803.76</v>
      </c>
      <c r="DH839" s="14">
        <v>834</v>
      </c>
      <c r="DI839" s="14">
        <f t="shared" ref="DI839:DI902" si="398">INT(CG839/CB839*$DC$3)</f>
        <v>230530905</v>
      </c>
      <c r="DJ839" s="18">
        <f t="shared" ref="DJ839:DJ902" si="399">INT(LOG(DI839/10,1000))</f>
        <v>2</v>
      </c>
      <c r="DK839" s="18">
        <f t="shared" ref="DK839:DK902" si="400">ROUND(DI839/1000^DJ839,2)</f>
        <v>230.53</v>
      </c>
    </row>
    <row r="840" spans="44:115" ht="16.5" x14ac:dyDescent="0.2">
      <c r="AR840" s="14">
        <v>835</v>
      </c>
      <c r="AS840" s="14">
        <f t="shared" si="379"/>
        <v>830</v>
      </c>
      <c r="AT840" s="18">
        <f t="shared" si="381"/>
        <v>7264500</v>
      </c>
      <c r="AU840" s="18">
        <f t="shared" si="380"/>
        <v>840</v>
      </c>
      <c r="AV840" s="18">
        <f t="shared" si="382"/>
        <v>7446999.9999999991</v>
      </c>
      <c r="AW840" s="18">
        <f t="shared" si="383"/>
        <v>7355750</v>
      </c>
      <c r="AX840" s="18">
        <f t="shared" si="384"/>
        <v>31776840000</v>
      </c>
      <c r="CA840" s="14">
        <v>835</v>
      </c>
      <c r="CB840" s="14">
        <f>节奏规划!J829</f>
        <v>1.1904761904761906E-3</v>
      </c>
      <c r="CC840" s="23">
        <v>1</v>
      </c>
      <c r="CD840" s="18">
        <f>INDEX($AX$6:$AX$1005,MATCH(金币产出!CA840,$AR$6:$AR$1005,1))</f>
        <v>31776840000</v>
      </c>
      <c r="CE840" s="18">
        <f t="shared" si="385"/>
        <v>127107360000</v>
      </c>
      <c r="CF840" s="18">
        <f t="shared" si="386"/>
        <v>52961400</v>
      </c>
      <c r="CG840" s="18">
        <f t="shared" si="387"/>
        <v>30263657</v>
      </c>
      <c r="CH840" s="18">
        <f t="shared" si="388"/>
        <v>37829571</v>
      </c>
      <c r="CI840" s="18">
        <f t="shared" si="389"/>
        <v>15131829</v>
      </c>
      <c r="CJ840" s="18">
        <f t="shared" si="390"/>
        <v>15131829</v>
      </c>
      <c r="CK840" s="18">
        <f t="shared" si="391"/>
        <v>22697743</v>
      </c>
      <c r="CL840" s="18">
        <f t="shared" si="392"/>
        <v>7565914</v>
      </c>
      <c r="CM840" s="18">
        <f t="shared" si="393"/>
        <v>22697743</v>
      </c>
      <c r="CN840" s="18">
        <f t="shared" si="394"/>
        <v>204279686</v>
      </c>
      <c r="CP840" s="18">
        <f t="shared" si="395"/>
        <v>3813220824</v>
      </c>
      <c r="CQ840" s="18">
        <f t="shared" si="396"/>
        <v>2</v>
      </c>
      <c r="CR840" s="18">
        <f t="shared" si="397"/>
        <v>3813.22</v>
      </c>
      <c r="DH840" s="14">
        <v>835</v>
      </c>
      <c r="DI840" s="14">
        <f t="shared" si="398"/>
        <v>231104289</v>
      </c>
      <c r="DJ840" s="18">
        <f t="shared" si="399"/>
        <v>2</v>
      </c>
      <c r="DK840" s="18">
        <f t="shared" si="400"/>
        <v>231.1</v>
      </c>
    </row>
    <row r="841" spans="44:115" ht="16.5" x14ac:dyDescent="0.2">
      <c r="AR841" s="14">
        <v>836</v>
      </c>
      <c r="AS841" s="14">
        <f t="shared" si="379"/>
        <v>830</v>
      </c>
      <c r="AT841" s="18">
        <f t="shared" si="381"/>
        <v>7264500</v>
      </c>
      <c r="AU841" s="18">
        <f t="shared" si="380"/>
        <v>840</v>
      </c>
      <c r="AV841" s="18">
        <f t="shared" si="382"/>
        <v>7446999.9999999991</v>
      </c>
      <c r="AW841" s="18">
        <f t="shared" si="383"/>
        <v>7374000</v>
      </c>
      <c r="AX841" s="18">
        <f t="shared" si="384"/>
        <v>31855680000</v>
      </c>
      <c r="CA841" s="14">
        <v>836</v>
      </c>
      <c r="CB841" s="14">
        <f>节奏规划!J830</f>
        <v>1.1904761904761906E-3</v>
      </c>
      <c r="CC841" s="23">
        <v>1</v>
      </c>
      <c r="CD841" s="18">
        <f>INDEX($AX$6:$AX$1005,MATCH(金币产出!CA841,$AR$6:$AR$1005,1))</f>
        <v>31855680000</v>
      </c>
      <c r="CE841" s="18">
        <f t="shared" si="385"/>
        <v>127422720000</v>
      </c>
      <c r="CF841" s="18">
        <f t="shared" si="386"/>
        <v>53092800</v>
      </c>
      <c r="CG841" s="18">
        <f t="shared" si="387"/>
        <v>30338743</v>
      </c>
      <c r="CH841" s="18">
        <f t="shared" si="388"/>
        <v>37923429</v>
      </c>
      <c r="CI841" s="18">
        <f t="shared" si="389"/>
        <v>15169371</v>
      </c>
      <c r="CJ841" s="18">
        <f t="shared" si="390"/>
        <v>15169371</v>
      </c>
      <c r="CK841" s="18">
        <f t="shared" si="391"/>
        <v>22754057</v>
      </c>
      <c r="CL841" s="18">
        <f t="shared" si="392"/>
        <v>7584686</v>
      </c>
      <c r="CM841" s="18">
        <f t="shared" si="393"/>
        <v>22754057</v>
      </c>
      <c r="CN841" s="18">
        <f t="shared" si="394"/>
        <v>204786514</v>
      </c>
      <c r="CP841" s="18">
        <f t="shared" si="395"/>
        <v>3822681576</v>
      </c>
      <c r="CQ841" s="18">
        <f t="shared" si="396"/>
        <v>2</v>
      </c>
      <c r="CR841" s="18">
        <f t="shared" si="397"/>
        <v>3822.68</v>
      </c>
      <c r="DH841" s="14">
        <v>836</v>
      </c>
      <c r="DI841" s="14">
        <f t="shared" si="398"/>
        <v>231677673</v>
      </c>
      <c r="DJ841" s="18">
        <f t="shared" si="399"/>
        <v>2</v>
      </c>
      <c r="DK841" s="18">
        <f t="shared" si="400"/>
        <v>231.68</v>
      </c>
    </row>
    <row r="842" spans="44:115" ht="16.5" x14ac:dyDescent="0.2">
      <c r="AR842" s="14">
        <v>837</v>
      </c>
      <c r="AS842" s="14">
        <f t="shared" si="379"/>
        <v>830</v>
      </c>
      <c r="AT842" s="18">
        <f t="shared" si="381"/>
        <v>7264500</v>
      </c>
      <c r="AU842" s="18">
        <f t="shared" si="380"/>
        <v>840</v>
      </c>
      <c r="AV842" s="18">
        <f t="shared" si="382"/>
        <v>7446999.9999999991</v>
      </c>
      <c r="AW842" s="18">
        <f t="shared" si="383"/>
        <v>7392250</v>
      </c>
      <c r="AX842" s="18">
        <f t="shared" si="384"/>
        <v>31934520000</v>
      </c>
      <c r="CA842" s="14">
        <v>837</v>
      </c>
      <c r="CB842" s="14">
        <f>节奏规划!J831</f>
        <v>1.1904761904761906E-3</v>
      </c>
      <c r="CC842" s="23">
        <v>1</v>
      </c>
      <c r="CD842" s="18">
        <f>INDEX($AX$6:$AX$1005,MATCH(金币产出!CA842,$AR$6:$AR$1005,1))</f>
        <v>31934520000</v>
      </c>
      <c r="CE842" s="18">
        <f t="shared" si="385"/>
        <v>127738080000</v>
      </c>
      <c r="CF842" s="18">
        <f t="shared" si="386"/>
        <v>53224200</v>
      </c>
      <c r="CG842" s="18">
        <f t="shared" si="387"/>
        <v>30413829</v>
      </c>
      <c r="CH842" s="18">
        <f t="shared" si="388"/>
        <v>38017286</v>
      </c>
      <c r="CI842" s="18">
        <f t="shared" si="389"/>
        <v>15206914</v>
      </c>
      <c r="CJ842" s="18">
        <f t="shared" si="390"/>
        <v>15206914</v>
      </c>
      <c r="CK842" s="18">
        <f t="shared" si="391"/>
        <v>22810371</v>
      </c>
      <c r="CL842" s="18">
        <f t="shared" si="392"/>
        <v>7603457</v>
      </c>
      <c r="CM842" s="18">
        <f t="shared" si="393"/>
        <v>22810371</v>
      </c>
      <c r="CN842" s="18">
        <f t="shared" si="394"/>
        <v>205293342</v>
      </c>
      <c r="CP842" s="18">
        <f t="shared" si="395"/>
        <v>3832142328</v>
      </c>
      <c r="CQ842" s="18">
        <f t="shared" si="396"/>
        <v>2</v>
      </c>
      <c r="CR842" s="18">
        <f t="shared" si="397"/>
        <v>3832.14</v>
      </c>
      <c r="DH842" s="14">
        <v>837</v>
      </c>
      <c r="DI842" s="14">
        <f t="shared" si="398"/>
        <v>232251057</v>
      </c>
      <c r="DJ842" s="18">
        <f t="shared" si="399"/>
        <v>2</v>
      </c>
      <c r="DK842" s="18">
        <f t="shared" si="400"/>
        <v>232.25</v>
      </c>
    </row>
    <row r="843" spans="44:115" ht="16.5" x14ac:dyDescent="0.2">
      <c r="AR843" s="14">
        <v>838</v>
      </c>
      <c r="AS843" s="14">
        <f t="shared" si="379"/>
        <v>830</v>
      </c>
      <c r="AT843" s="18">
        <f t="shared" si="381"/>
        <v>7264500</v>
      </c>
      <c r="AU843" s="18">
        <f t="shared" si="380"/>
        <v>840</v>
      </c>
      <c r="AV843" s="18">
        <f t="shared" si="382"/>
        <v>7446999.9999999991</v>
      </c>
      <c r="AW843" s="18">
        <f t="shared" si="383"/>
        <v>7410500</v>
      </c>
      <c r="AX843" s="18">
        <f t="shared" si="384"/>
        <v>32013360000</v>
      </c>
      <c r="CA843" s="14">
        <v>838</v>
      </c>
      <c r="CB843" s="14">
        <f>节奏规划!J832</f>
        <v>1.1904761904761906E-3</v>
      </c>
      <c r="CC843" s="23">
        <v>1</v>
      </c>
      <c r="CD843" s="18">
        <f>INDEX($AX$6:$AX$1005,MATCH(金币产出!CA843,$AR$6:$AR$1005,1))</f>
        <v>32013360000</v>
      </c>
      <c r="CE843" s="18">
        <f t="shared" si="385"/>
        <v>128053440000</v>
      </c>
      <c r="CF843" s="18">
        <f t="shared" si="386"/>
        <v>53355600</v>
      </c>
      <c r="CG843" s="18">
        <f t="shared" si="387"/>
        <v>30488914</v>
      </c>
      <c r="CH843" s="18">
        <f t="shared" si="388"/>
        <v>38111143</v>
      </c>
      <c r="CI843" s="18">
        <f t="shared" si="389"/>
        <v>15244457</v>
      </c>
      <c r="CJ843" s="18">
        <f t="shared" si="390"/>
        <v>15244457</v>
      </c>
      <c r="CK843" s="18">
        <f t="shared" si="391"/>
        <v>22866686</v>
      </c>
      <c r="CL843" s="18">
        <f t="shared" si="392"/>
        <v>7622229</v>
      </c>
      <c r="CM843" s="18">
        <f t="shared" si="393"/>
        <v>22866686</v>
      </c>
      <c r="CN843" s="18">
        <f t="shared" si="394"/>
        <v>205800172</v>
      </c>
      <c r="CP843" s="18">
        <f t="shared" si="395"/>
        <v>3841603248</v>
      </c>
      <c r="CQ843" s="18">
        <f t="shared" si="396"/>
        <v>2</v>
      </c>
      <c r="CR843" s="18">
        <f t="shared" si="397"/>
        <v>3841.6</v>
      </c>
      <c r="DH843" s="14">
        <v>838</v>
      </c>
      <c r="DI843" s="14">
        <f t="shared" si="398"/>
        <v>232824434</v>
      </c>
      <c r="DJ843" s="18">
        <f t="shared" si="399"/>
        <v>2</v>
      </c>
      <c r="DK843" s="18">
        <f t="shared" si="400"/>
        <v>232.82</v>
      </c>
    </row>
    <row r="844" spans="44:115" ht="16.5" x14ac:dyDescent="0.2">
      <c r="AR844" s="14">
        <v>839</v>
      </c>
      <c r="AS844" s="14">
        <f t="shared" si="379"/>
        <v>830</v>
      </c>
      <c r="AT844" s="18">
        <f t="shared" si="381"/>
        <v>7264500</v>
      </c>
      <c r="AU844" s="18">
        <f t="shared" si="380"/>
        <v>840</v>
      </c>
      <c r="AV844" s="18">
        <f t="shared" si="382"/>
        <v>7446999.9999999991</v>
      </c>
      <c r="AW844" s="18">
        <f t="shared" si="383"/>
        <v>7428750</v>
      </c>
      <c r="AX844" s="18">
        <f t="shared" si="384"/>
        <v>32092200000</v>
      </c>
      <c r="CA844" s="14">
        <v>839</v>
      </c>
      <c r="CB844" s="14">
        <f>节奏规划!J833</f>
        <v>1.1904761904761906E-3</v>
      </c>
      <c r="CC844" s="23">
        <v>1</v>
      </c>
      <c r="CD844" s="18">
        <f>INDEX($AX$6:$AX$1005,MATCH(金币产出!CA844,$AR$6:$AR$1005,1))</f>
        <v>32092200000</v>
      </c>
      <c r="CE844" s="18">
        <f t="shared" si="385"/>
        <v>128368800000</v>
      </c>
      <c r="CF844" s="18">
        <f t="shared" si="386"/>
        <v>53487000</v>
      </c>
      <c r="CG844" s="18">
        <f t="shared" si="387"/>
        <v>30564000</v>
      </c>
      <c r="CH844" s="18">
        <f t="shared" si="388"/>
        <v>38205000</v>
      </c>
      <c r="CI844" s="18">
        <f t="shared" si="389"/>
        <v>15282000</v>
      </c>
      <c r="CJ844" s="18">
        <f t="shared" si="390"/>
        <v>15282000</v>
      </c>
      <c r="CK844" s="18">
        <f t="shared" si="391"/>
        <v>22923000</v>
      </c>
      <c r="CL844" s="18">
        <f t="shared" si="392"/>
        <v>7641000</v>
      </c>
      <c r="CM844" s="18">
        <f t="shared" si="393"/>
        <v>22923000</v>
      </c>
      <c r="CN844" s="18">
        <f t="shared" si="394"/>
        <v>206307000</v>
      </c>
      <c r="CP844" s="18">
        <f t="shared" si="395"/>
        <v>3851064000</v>
      </c>
      <c r="CQ844" s="18">
        <f t="shared" si="396"/>
        <v>2</v>
      </c>
      <c r="CR844" s="18">
        <f t="shared" si="397"/>
        <v>3851.06</v>
      </c>
      <c r="DH844" s="14">
        <v>839</v>
      </c>
      <c r="DI844" s="14">
        <f t="shared" si="398"/>
        <v>233397818</v>
      </c>
      <c r="DJ844" s="18">
        <f t="shared" si="399"/>
        <v>2</v>
      </c>
      <c r="DK844" s="18">
        <f t="shared" si="400"/>
        <v>233.4</v>
      </c>
    </row>
    <row r="845" spans="44:115" ht="16.5" x14ac:dyDescent="0.2">
      <c r="AR845" s="14">
        <v>840</v>
      </c>
      <c r="AS845" s="14">
        <f t="shared" si="379"/>
        <v>840</v>
      </c>
      <c r="AT845" s="18">
        <f t="shared" si="381"/>
        <v>7446999.9999999991</v>
      </c>
      <c r="AU845" s="18">
        <f t="shared" si="380"/>
        <v>850</v>
      </c>
      <c r="AV845" s="18">
        <f t="shared" si="382"/>
        <v>7631750</v>
      </c>
      <c r="AW845" s="18">
        <f t="shared" si="383"/>
        <v>7446999.9999999981</v>
      </c>
      <c r="AX845" s="18">
        <f t="shared" si="384"/>
        <v>32171039999.999992</v>
      </c>
      <c r="CA845" s="14">
        <v>840</v>
      </c>
      <c r="CB845" s="14">
        <f>节奏规划!J834</f>
        <v>1.1904761904761906E-3</v>
      </c>
      <c r="CC845" s="23">
        <v>1</v>
      </c>
      <c r="CD845" s="18">
        <f>INDEX($AX$6:$AX$1005,MATCH(金币产出!CA845,$AR$6:$AR$1005,1))</f>
        <v>32171039999.999992</v>
      </c>
      <c r="CE845" s="18">
        <f t="shared" si="385"/>
        <v>128684160000</v>
      </c>
      <c r="CF845" s="18">
        <f t="shared" si="386"/>
        <v>53618400</v>
      </c>
      <c r="CG845" s="18">
        <f t="shared" si="387"/>
        <v>30639086</v>
      </c>
      <c r="CH845" s="18">
        <f t="shared" si="388"/>
        <v>38298857</v>
      </c>
      <c r="CI845" s="18">
        <f t="shared" si="389"/>
        <v>15319543</v>
      </c>
      <c r="CJ845" s="18">
        <f t="shared" si="390"/>
        <v>15319543</v>
      </c>
      <c r="CK845" s="18">
        <f t="shared" si="391"/>
        <v>22979314</v>
      </c>
      <c r="CL845" s="18">
        <f t="shared" si="392"/>
        <v>7659771</v>
      </c>
      <c r="CM845" s="18">
        <f t="shared" si="393"/>
        <v>22979314</v>
      </c>
      <c r="CN845" s="18">
        <f t="shared" si="394"/>
        <v>206813828</v>
      </c>
      <c r="CP845" s="18">
        <f t="shared" si="395"/>
        <v>3860524752</v>
      </c>
      <c r="CQ845" s="18">
        <f t="shared" si="396"/>
        <v>2</v>
      </c>
      <c r="CR845" s="18">
        <f t="shared" si="397"/>
        <v>3860.52</v>
      </c>
      <c r="DH845" s="14">
        <v>840</v>
      </c>
      <c r="DI845" s="14">
        <f t="shared" si="398"/>
        <v>233971202</v>
      </c>
      <c r="DJ845" s="18">
        <f t="shared" si="399"/>
        <v>2</v>
      </c>
      <c r="DK845" s="18">
        <f t="shared" si="400"/>
        <v>233.97</v>
      </c>
    </row>
    <row r="846" spans="44:115" ht="16.5" x14ac:dyDescent="0.2">
      <c r="AR846" s="14">
        <v>841</v>
      </c>
      <c r="AS846" s="14">
        <f t="shared" si="379"/>
        <v>840</v>
      </c>
      <c r="AT846" s="18">
        <f t="shared" si="381"/>
        <v>7446999.9999999991</v>
      </c>
      <c r="AU846" s="18">
        <f t="shared" si="380"/>
        <v>850</v>
      </c>
      <c r="AV846" s="18">
        <f t="shared" si="382"/>
        <v>7631750</v>
      </c>
      <c r="AW846" s="18">
        <f t="shared" si="383"/>
        <v>7465475</v>
      </c>
      <c r="AX846" s="18">
        <f t="shared" si="384"/>
        <v>32250852000</v>
      </c>
      <c r="CA846" s="14">
        <v>841</v>
      </c>
      <c r="CB846" s="14">
        <f>节奏规划!J835</f>
        <v>1.1904761904761906E-3</v>
      </c>
      <c r="CC846" s="23">
        <v>1</v>
      </c>
      <c r="CD846" s="18">
        <f>INDEX($AX$6:$AX$1005,MATCH(金币产出!CA846,$AR$6:$AR$1005,1))</f>
        <v>32250852000</v>
      </c>
      <c r="CE846" s="18">
        <f t="shared" si="385"/>
        <v>129003408000</v>
      </c>
      <c r="CF846" s="18">
        <f t="shared" si="386"/>
        <v>53751420</v>
      </c>
      <c r="CG846" s="18">
        <f t="shared" si="387"/>
        <v>30715097</v>
      </c>
      <c r="CH846" s="18">
        <f t="shared" si="388"/>
        <v>38393871</v>
      </c>
      <c r="CI846" s="18">
        <f t="shared" si="389"/>
        <v>15357549</v>
      </c>
      <c r="CJ846" s="18">
        <f t="shared" si="390"/>
        <v>15357549</v>
      </c>
      <c r="CK846" s="18">
        <f t="shared" si="391"/>
        <v>23036323</v>
      </c>
      <c r="CL846" s="18">
        <f t="shared" si="392"/>
        <v>7678774</v>
      </c>
      <c r="CM846" s="18">
        <f t="shared" si="393"/>
        <v>23036323</v>
      </c>
      <c r="CN846" s="18">
        <f t="shared" si="394"/>
        <v>207326906</v>
      </c>
      <c r="CP846" s="18">
        <f t="shared" si="395"/>
        <v>3870102264</v>
      </c>
      <c r="CQ846" s="18">
        <f t="shared" si="396"/>
        <v>2</v>
      </c>
      <c r="CR846" s="18">
        <f t="shared" si="397"/>
        <v>3870.1</v>
      </c>
      <c r="DH846" s="14">
        <v>841</v>
      </c>
      <c r="DI846" s="14">
        <f t="shared" si="398"/>
        <v>234551649</v>
      </c>
      <c r="DJ846" s="18">
        <f t="shared" si="399"/>
        <v>2</v>
      </c>
      <c r="DK846" s="18">
        <f t="shared" si="400"/>
        <v>234.55</v>
      </c>
    </row>
    <row r="847" spans="44:115" ht="16.5" x14ac:dyDescent="0.2">
      <c r="AR847" s="14">
        <v>842</v>
      </c>
      <c r="AS847" s="14">
        <f t="shared" si="379"/>
        <v>840</v>
      </c>
      <c r="AT847" s="18">
        <f t="shared" si="381"/>
        <v>7446999.9999999991</v>
      </c>
      <c r="AU847" s="18">
        <f t="shared" si="380"/>
        <v>850</v>
      </c>
      <c r="AV847" s="18">
        <f t="shared" si="382"/>
        <v>7631750</v>
      </c>
      <c r="AW847" s="18">
        <f t="shared" si="383"/>
        <v>7483950</v>
      </c>
      <c r="AX847" s="18">
        <f t="shared" si="384"/>
        <v>32330664000</v>
      </c>
      <c r="CA847" s="14">
        <v>842</v>
      </c>
      <c r="CB847" s="14">
        <f>节奏规划!J836</f>
        <v>1.1904761904761906E-3</v>
      </c>
      <c r="CC847" s="23">
        <v>1</v>
      </c>
      <c r="CD847" s="18">
        <f>INDEX($AX$6:$AX$1005,MATCH(金币产出!CA847,$AR$6:$AR$1005,1))</f>
        <v>32330664000</v>
      </c>
      <c r="CE847" s="18">
        <f t="shared" si="385"/>
        <v>129322656000</v>
      </c>
      <c r="CF847" s="18">
        <f t="shared" si="386"/>
        <v>53884440</v>
      </c>
      <c r="CG847" s="18">
        <f t="shared" si="387"/>
        <v>30791109</v>
      </c>
      <c r="CH847" s="18">
        <f t="shared" si="388"/>
        <v>38488886</v>
      </c>
      <c r="CI847" s="18">
        <f t="shared" si="389"/>
        <v>15395554</v>
      </c>
      <c r="CJ847" s="18">
        <f t="shared" si="390"/>
        <v>15395554</v>
      </c>
      <c r="CK847" s="18">
        <f t="shared" si="391"/>
        <v>23093331</v>
      </c>
      <c r="CL847" s="18">
        <f t="shared" si="392"/>
        <v>7697777</v>
      </c>
      <c r="CM847" s="18">
        <f t="shared" si="393"/>
        <v>23093331</v>
      </c>
      <c r="CN847" s="18">
        <f t="shared" si="394"/>
        <v>207839982</v>
      </c>
      <c r="CP847" s="18">
        <f t="shared" si="395"/>
        <v>3879679608</v>
      </c>
      <c r="CQ847" s="18">
        <f t="shared" si="396"/>
        <v>2</v>
      </c>
      <c r="CR847" s="18">
        <f t="shared" si="397"/>
        <v>3879.68</v>
      </c>
      <c r="DH847" s="14">
        <v>842</v>
      </c>
      <c r="DI847" s="14">
        <f t="shared" si="398"/>
        <v>235132105</v>
      </c>
      <c r="DJ847" s="18">
        <f t="shared" si="399"/>
        <v>2</v>
      </c>
      <c r="DK847" s="18">
        <f t="shared" si="400"/>
        <v>235.13</v>
      </c>
    </row>
    <row r="848" spans="44:115" ht="16.5" x14ac:dyDescent="0.2">
      <c r="AR848" s="14">
        <v>843</v>
      </c>
      <c r="AS848" s="14">
        <f t="shared" si="379"/>
        <v>840</v>
      </c>
      <c r="AT848" s="18">
        <f t="shared" si="381"/>
        <v>7446999.9999999991</v>
      </c>
      <c r="AU848" s="18">
        <f t="shared" si="380"/>
        <v>850</v>
      </c>
      <c r="AV848" s="18">
        <f t="shared" si="382"/>
        <v>7631750</v>
      </c>
      <c r="AW848" s="18">
        <f t="shared" si="383"/>
        <v>7502425</v>
      </c>
      <c r="AX848" s="18">
        <f t="shared" si="384"/>
        <v>32410476000</v>
      </c>
      <c r="CA848" s="14">
        <v>843</v>
      </c>
      <c r="CB848" s="14">
        <f>节奏规划!J837</f>
        <v>1.1904761904761906E-3</v>
      </c>
      <c r="CC848" s="23">
        <v>1</v>
      </c>
      <c r="CD848" s="18">
        <f>INDEX($AX$6:$AX$1005,MATCH(金币产出!CA848,$AR$6:$AR$1005,1))</f>
        <v>32410476000</v>
      </c>
      <c r="CE848" s="18">
        <f t="shared" si="385"/>
        <v>129641904000</v>
      </c>
      <c r="CF848" s="18">
        <f t="shared" si="386"/>
        <v>54017460</v>
      </c>
      <c r="CG848" s="18">
        <f t="shared" si="387"/>
        <v>30867120</v>
      </c>
      <c r="CH848" s="18">
        <f t="shared" si="388"/>
        <v>38583900</v>
      </c>
      <c r="CI848" s="18">
        <f t="shared" si="389"/>
        <v>15433560</v>
      </c>
      <c r="CJ848" s="18">
        <f t="shared" si="390"/>
        <v>15433560</v>
      </c>
      <c r="CK848" s="18">
        <f t="shared" si="391"/>
        <v>23150340</v>
      </c>
      <c r="CL848" s="18">
        <f t="shared" si="392"/>
        <v>7716780</v>
      </c>
      <c r="CM848" s="18">
        <f t="shared" si="393"/>
        <v>23150340</v>
      </c>
      <c r="CN848" s="18">
        <f t="shared" si="394"/>
        <v>208353060</v>
      </c>
      <c r="CP848" s="18">
        <f t="shared" si="395"/>
        <v>3889257120</v>
      </c>
      <c r="CQ848" s="18">
        <f t="shared" si="396"/>
        <v>2</v>
      </c>
      <c r="CR848" s="18">
        <f t="shared" si="397"/>
        <v>3889.26</v>
      </c>
      <c r="DH848" s="14">
        <v>843</v>
      </c>
      <c r="DI848" s="14">
        <f t="shared" si="398"/>
        <v>235712552</v>
      </c>
      <c r="DJ848" s="18">
        <f t="shared" si="399"/>
        <v>2</v>
      </c>
      <c r="DK848" s="18">
        <f t="shared" si="400"/>
        <v>235.71</v>
      </c>
    </row>
    <row r="849" spans="44:115" ht="16.5" x14ac:dyDescent="0.2">
      <c r="AR849" s="14">
        <v>844</v>
      </c>
      <c r="AS849" s="14">
        <f t="shared" si="379"/>
        <v>840</v>
      </c>
      <c r="AT849" s="18">
        <f t="shared" si="381"/>
        <v>7446999.9999999991</v>
      </c>
      <c r="AU849" s="18">
        <f t="shared" si="380"/>
        <v>850</v>
      </c>
      <c r="AV849" s="18">
        <f t="shared" si="382"/>
        <v>7631750</v>
      </c>
      <c r="AW849" s="18">
        <f t="shared" si="383"/>
        <v>7520900</v>
      </c>
      <c r="AX849" s="18">
        <f t="shared" si="384"/>
        <v>32490288000</v>
      </c>
      <c r="CA849" s="14">
        <v>844</v>
      </c>
      <c r="CB849" s="14">
        <f>节奏规划!J838</f>
        <v>1.1904761904761906E-3</v>
      </c>
      <c r="CC849" s="23">
        <v>1</v>
      </c>
      <c r="CD849" s="18">
        <f>INDEX($AX$6:$AX$1005,MATCH(金币产出!CA849,$AR$6:$AR$1005,1))</f>
        <v>32490288000</v>
      </c>
      <c r="CE849" s="18">
        <f t="shared" si="385"/>
        <v>129961152000</v>
      </c>
      <c r="CF849" s="18">
        <f t="shared" si="386"/>
        <v>54150480</v>
      </c>
      <c r="CG849" s="18">
        <f t="shared" si="387"/>
        <v>30943131</v>
      </c>
      <c r="CH849" s="18">
        <f t="shared" si="388"/>
        <v>38678914</v>
      </c>
      <c r="CI849" s="18">
        <f t="shared" si="389"/>
        <v>15471566</v>
      </c>
      <c r="CJ849" s="18">
        <f t="shared" si="390"/>
        <v>15471566</v>
      </c>
      <c r="CK849" s="18">
        <f t="shared" si="391"/>
        <v>23207349</v>
      </c>
      <c r="CL849" s="18">
        <f t="shared" si="392"/>
        <v>7735783</v>
      </c>
      <c r="CM849" s="18">
        <f t="shared" si="393"/>
        <v>23207349</v>
      </c>
      <c r="CN849" s="18">
        <f t="shared" si="394"/>
        <v>208866138</v>
      </c>
      <c r="CP849" s="18">
        <f t="shared" si="395"/>
        <v>3898834632</v>
      </c>
      <c r="CQ849" s="18">
        <f t="shared" si="396"/>
        <v>2</v>
      </c>
      <c r="CR849" s="18">
        <f t="shared" si="397"/>
        <v>3898.83</v>
      </c>
      <c r="DH849" s="14">
        <v>844</v>
      </c>
      <c r="DI849" s="14">
        <f t="shared" si="398"/>
        <v>236293000</v>
      </c>
      <c r="DJ849" s="18">
        <f t="shared" si="399"/>
        <v>2</v>
      </c>
      <c r="DK849" s="18">
        <f t="shared" si="400"/>
        <v>236.29</v>
      </c>
    </row>
    <row r="850" spans="44:115" ht="16.5" x14ac:dyDescent="0.2">
      <c r="AR850" s="14">
        <v>845</v>
      </c>
      <c r="AS850" s="14">
        <f t="shared" si="379"/>
        <v>840</v>
      </c>
      <c r="AT850" s="18">
        <f t="shared" si="381"/>
        <v>7446999.9999999991</v>
      </c>
      <c r="AU850" s="18">
        <f t="shared" si="380"/>
        <v>850</v>
      </c>
      <c r="AV850" s="18">
        <f t="shared" si="382"/>
        <v>7631750</v>
      </c>
      <c r="AW850" s="18">
        <f t="shared" si="383"/>
        <v>7539375</v>
      </c>
      <c r="AX850" s="18">
        <f t="shared" si="384"/>
        <v>32570100000</v>
      </c>
      <c r="CA850" s="14">
        <v>845</v>
      </c>
      <c r="CB850" s="14">
        <f>节奏规划!J839</f>
        <v>1.1904761904761906E-3</v>
      </c>
      <c r="CC850" s="23">
        <v>1</v>
      </c>
      <c r="CD850" s="18">
        <f>INDEX($AX$6:$AX$1005,MATCH(金币产出!CA850,$AR$6:$AR$1005,1))</f>
        <v>32570100000</v>
      </c>
      <c r="CE850" s="18">
        <f t="shared" si="385"/>
        <v>130280400000</v>
      </c>
      <c r="CF850" s="18">
        <f t="shared" si="386"/>
        <v>54283500</v>
      </c>
      <c r="CG850" s="18">
        <f t="shared" si="387"/>
        <v>31019143</v>
      </c>
      <c r="CH850" s="18">
        <f t="shared" si="388"/>
        <v>38773929</v>
      </c>
      <c r="CI850" s="18">
        <f t="shared" si="389"/>
        <v>15509571</v>
      </c>
      <c r="CJ850" s="18">
        <f t="shared" si="390"/>
        <v>15509571</v>
      </c>
      <c r="CK850" s="18">
        <f t="shared" si="391"/>
        <v>23264357</v>
      </c>
      <c r="CL850" s="18">
        <f t="shared" si="392"/>
        <v>7754786</v>
      </c>
      <c r="CM850" s="18">
        <f t="shared" si="393"/>
        <v>23264357</v>
      </c>
      <c r="CN850" s="18">
        <f t="shared" si="394"/>
        <v>209379214</v>
      </c>
      <c r="CP850" s="18">
        <f t="shared" si="395"/>
        <v>3908411976</v>
      </c>
      <c r="CQ850" s="18">
        <f t="shared" si="396"/>
        <v>2</v>
      </c>
      <c r="CR850" s="18">
        <f t="shared" si="397"/>
        <v>3908.41</v>
      </c>
      <c r="DH850" s="14">
        <v>845</v>
      </c>
      <c r="DI850" s="14">
        <f t="shared" si="398"/>
        <v>236873455</v>
      </c>
      <c r="DJ850" s="18">
        <f t="shared" si="399"/>
        <v>2</v>
      </c>
      <c r="DK850" s="18">
        <f t="shared" si="400"/>
        <v>236.87</v>
      </c>
    </row>
    <row r="851" spans="44:115" ht="16.5" x14ac:dyDescent="0.2">
      <c r="AR851" s="14">
        <v>846</v>
      </c>
      <c r="AS851" s="14">
        <f t="shared" si="379"/>
        <v>840</v>
      </c>
      <c r="AT851" s="18">
        <f t="shared" si="381"/>
        <v>7446999.9999999991</v>
      </c>
      <c r="AU851" s="18">
        <f t="shared" si="380"/>
        <v>850</v>
      </c>
      <c r="AV851" s="18">
        <f t="shared" si="382"/>
        <v>7631750</v>
      </c>
      <c r="AW851" s="18">
        <f t="shared" si="383"/>
        <v>7557850</v>
      </c>
      <c r="AX851" s="18">
        <f t="shared" si="384"/>
        <v>32649912000</v>
      </c>
      <c r="CA851" s="14">
        <v>846</v>
      </c>
      <c r="CB851" s="14">
        <f>节奏规划!J840</f>
        <v>1.1904761904761906E-3</v>
      </c>
      <c r="CC851" s="23">
        <v>1</v>
      </c>
      <c r="CD851" s="18">
        <f>INDEX($AX$6:$AX$1005,MATCH(金币产出!CA851,$AR$6:$AR$1005,1))</f>
        <v>32649912000</v>
      </c>
      <c r="CE851" s="18">
        <f t="shared" si="385"/>
        <v>130599648000</v>
      </c>
      <c r="CF851" s="18">
        <f t="shared" si="386"/>
        <v>54416520</v>
      </c>
      <c r="CG851" s="18">
        <f t="shared" si="387"/>
        <v>31095154</v>
      </c>
      <c r="CH851" s="18">
        <f t="shared" si="388"/>
        <v>38868943</v>
      </c>
      <c r="CI851" s="18">
        <f t="shared" si="389"/>
        <v>15547577</v>
      </c>
      <c r="CJ851" s="18">
        <f t="shared" si="390"/>
        <v>15547577</v>
      </c>
      <c r="CK851" s="18">
        <f t="shared" si="391"/>
        <v>23321366</v>
      </c>
      <c r="CL851" s="18">
        <f t="shared" si="392"/>
        <v>7773789</v>
      </c>
      <c r="CM851" s="18">
        <f t="shared" si="393"/>
        <v>23321366</v>
      </c>
      <c r="CN851" s="18">
        <f t="shared" si="394"/>
        <v>209892292</v>
      </c>
      <c r="CP851" s="18">
        <f t="shared" si="395"/>
        <v>3917989488</v>
      </c>
      <c r="CQ851" s="18">
        <f t="shared" si="396"/>
        <v>2</v>
      </c>
      <c r="CR851" s="18">
        <f t="shared" si="397"/>
        <v>3917.99</v>
      </c>
      <c r="DH851" s="14">
        <v>846</v>
      </c>
      <c r="DI851" s="14">
        <f t="shared" si="398"/>
        <v>237453903</v>
      </c>
      <c r="DJ851" s="18">
        <f t="shared" si="399"/>
        <v>2</v>
      </c>
      <c r="DK851" s="18">
        <f t="shared" si="400"/>
        <v>237.45</v>
      </c>
    </row>
    <row r="852" spans="44:115" ht="16.5" x14ac:dyDescent="0.2">
      <c r="AR852" s="14">
        <v>847</v>
      </c>
      <c r="AS852" s="14">
        <f t="shared" si="379"/>
        <v>840</v>
      </c>
      <c r="AT852" s="18">
        <f t="shared" si="381"/>
        <v>7446999.9999999991</v>
      </c>
      <c r="AU852" s="18">
        <f t="shared" si="380"/>
        <v>850</v>
      </c>
      <c r="AV852" s="18">
        <f t="shared" si="382"/>
        <v>7631750</v>
      </c>
      <c r="AW852" s="18">
        <f t="shared" si="383"/>
        <v>7576325</v>
      </c>
      <c r="AX852" s="18">
        <f t="shared" si="384"/>
        <v>32729724000</v>
      </c>
      <c r="CA852" s="14">
        <v>847</v>
      </c>
      <c r="CB852" s="14">
        <f>节奏规划!J841</f>
        <v>1.1904761904761906E-3</v>
      </c>
      <c r="CC852" s="23">
        <v>1</v>
      </c>
      <c r="CD852" s="18">
        <f>INDEX($AX$6:$AX$1005,MATCH(金币产出!CA852,$AR$6:$AR$1005,1))</f>
        <v>32729724000</v>
      </c>
      <c r="CE852" s="18">
        <f t="shared" si="385"/>
        <v>130918896000</v>
      </c>
      <c r="CF852" s="18">
        <f t="shared" si="386"/>
        <v>54549540</v>
      </c>
      <c r="CG852" s="18">
        <f t="shared" si="387"/>
        <v>31171166</v>
      </c>
      <c r="CH852" s="18">
        <f t="shared" si="388"/>
        <v>38963957</v>
      </c>
      <c r="CI852" s="18">
        <f t="shared" si="389"/>
        <v>15585583</v>
      </c>
      <c r="CJ852" s="18">
        <f t="shared" si="390"/>
        <v>15585583</v>
      </c>
      <c r="CK852" s="18">
        <f t="shared" si="391"/>
        <v>23378374</v>
      </c>
      <c r="CL852" s="18">
        <f t="shared" si="392"/>
        <v>7792791</v>
      </c>
      <c r="CM852" s="18">
        <f t="shared" si="393"/>
        <v>23378374</v>
      </c>
      <c r="CN852" s="18">
        <f t="shared" si="394"/>
        <v>210405368</v>
      </c>
      <c r="CP852" s="18">
        <f t="shared" si="395"/>
        <v>3927566832</v>
      </c>
      <c r="CQ852" s="18">
        <f t="shared" si="396"/>
        <v>2</v>
      </c>
      <c r="CR852" s="18">
        <f t="shared" si="397"/>
        <v>3927.57</v>
      </c>
      <c r="DH852" s="14">
        <v>847</v>
      </c>
      <c r="DI852" s="14">
        <f t="shared" si="398"/>
        <v>238034358</v>
      </c>
      <c r="DJ852" s="18">
        <f t="shared" si="399"/>
        <v>2</v>
      </c>
      <c r="DK852" s="18">
        <f t="shared" si="400"/>
        <v>238.03</v>
      </c>
    </row>
    <row r="853" spans="44:115" ht="16.5" x14ac:dyDescent="0.2">
      <c r="AR853" s="14">
        <v>848</v>
      </c>
      <c r="AS853" s="14">
        <f t="shared" si="379"/>
        <v>840</v>
      </c>
      <c r="AT853" s="18">
        <f t="shared" si="381"/>
        <v>7446999.9999999991</v>
      </c>
      <c r="AU853" s="18">
        <f t="shared" si="380"/>
        <v>850</v>
      </c>
      <c r="AV853" s="18">
        <f t="shared" si="382"/>
        <v>7631750</v>
      </c>
      <c r="AW853" s="18">
        <f t="shared" si="383"/>
        <v>7594800</v>
      </c>
      <c r="AX853" s="18">
        <f t="shared" si="384"/>
        <v>32809536000</v>
      </c>
      <c r="CA853" s="14">
        <v>848</v>
      </c>
      <c r="CB853" s="14">
        <f>节奏规划!J842</f>
        <v>1.1904761904761906E-3</v>
      </c>
      <c r="CC853" s="23">
        <v>1</v>
      </c>
      <c r="CD853" s="18">
        <f>INDEX($AX$6:$AX$1005,MATCH(金币产出!CA853,$AR$6:$AR$1005,1))</f>
        <v>32809536000</v>
      </c>
      <c r="CE853" s="18">
        <f t="shared" si="385"/>
        <v>131238144000</v>
      </c>
      <c r="CF853" s="18">
        <f t="shared" si="386"/>
        <v>54682560</v>
      </c>
      <c r="CG853" s="18">
        <f t="shared" si="387"/>
        <v>31247177</v>
      </c>
      <c r="CH853" s="18">
        <f t="shared" si="388"/>
        <v>39058971</v>
      </c>
      <c r="CI853" s="18">
        <f t="shared" si="389"/>
        <v>15623589</v>
      </c>
      <c r="CJ853" s="18">
        <f t="shared" si="390"/>
        <v>15623589</v>
      </c>
      <c r="CK853" s="18">
        <f t="shared" si="391"/>
        <v>23435383</v>
      </c>
      <c r="CL853" s="18">
        <f t="shared" si="392"/>
        <v>7811794</v>
      </c>
      <c r="CM853" s="18">
        <f t="shared" si="393"/>
        <v>23435383</v>
      </c>
      <c r="CN853" s="18">
        <f t="shared" si="394"/>
        <v>210918446</v>
      </c>
      <c r="CP853" s="18">
        <f t="shared" si="395"/>
        <v>3937144344</v>
      </c>
      <c r="CQ853" s="18">
        <f t="shared" si="396"/>
        <v>2</v>
      </c>
      <c r="CR853" s="18">
        <f t="shared" si="397"/>
        <v>3937.14</v>
      </c>
      <c r="DH853" s="14">
        <v>848</v>
      </c>
      <c r="DI853" s="14">
        <f t="shared" si="398"/>
        <v>238614806</v>
      </c>
      <c r="DJ853" s="18">
        <f t="shared" si="399"/>
        <v>2</v>
      </c>
      <c r="DK853" s="18">
        <f t="shared" si="400"/>
        <v>238.61</v>
      </c>
    </row>
    <row r="854" spans="44:115" ht="16.5" x14ac:dyDescent="0.2">
      <c r="AR854" s="14">
        <v>849</v>
      </c>
      <c r="AS854" s="14">
        <f t="shared" si="379"/>
        <v>840</v>
      </c>
      <c r="AT854" s="18">
        <f t="shared" si="381"/>
        <v>7446999.9999999991</v>
      </c>
      <c r="AU854" s="18">
        <f t="shared" si="380"/>
        <v>850</v>
      </c>
      <c r="AV854" s="18">
        <f t="shared" si="382"/>
        <v>7631750</v>
      </c>
      <c r="AW854" s="18">
        <f t="shared" si="383"/>
        <v>7613275</v>
      </c>
      <c r="AX854" s="18">
        <f t="shared" si="384"/>
        <v>32889348000</v>
      </c>
      <c r="CA854" s="14">
        <v>849</v>
      </c>
      <c r="CB854" s="14">
        <f>节奏规划!J843</f>
        <v>1.1904761904761906E-3</v>
      </c>
      <c r="CC854" s="23">
        <v>1</v>
      </c>
      <c r="CD854" s="18">
        <f>INDEX($AX$6:$AX$1005,MATCH(金币产出!CA854,$AR$6:$AR$1005,1))</f>
        <v>32889348000</v>
      </c>
      <c r="CE854" s="18">
        <f t="shared" si="385"/>
        <v>131557392000</v>
      </c>
      <c r="CF854" s="18">
        <f t="shared" si="386"/>
        <v>54815580</v>
      </c>
      <c r="CG854" s="18">
        <f t="shared" si="387"/>
        <v>31323189</v>
      </c>
      <c r="CH854" s="18">
        <f t="shared" si="388"/>
        <v>39153986</v>
      </c>
      <c r="CI854" s="18">
        <f t="shared" si="389"/>
        <v>15661594</v>
      </c>
      <c r="CJ854" s="18">
        <f t="shared" si="390"/>
        <v>15661594</v>
      </c>
      <c r="CK854" s="18">
        <f t="shared" si="391"/>
        <v>23492391</v>
      </c>
      <c r="CL854" s="18">
        <f t="shared" si="392"/>
        <v>7830797</v>
      </c>
      <c r="CM854" s="18">
        <f t="shared" si="393"/>
        <v>23492391</v>
      </c>
      <c r="CN854" s="18">
        <f t="shared" si="394"/>
        <v>211431522</v>
      </c>
      <c r="CP854" s="18">
        <f t="shared" si="395"/>
        <v>3946721688</v>
      </c>
      <c r="CQ854" s="18">
        <f t="shared" si="396"/>
        <v>2</v>
      </c>
      <c r="CR854" s="18">
        <f t="shared" si="397"/>
        <v>3946.72</v>
      </c>
      <c r="DH854" s="14">
        <v>849</v>
      </c>
      <c r="DI854" s="14">
        <f t="shared" si="398"/>
        <v>239195261</v>
      </c>
      <c r="DJ854" s="18">
        <f t="shared" si="399"/>
        <v>2</v>
      </c>
      <c r="DK854" s="18">
        <f t="shared" si="400"/>
        <v>239.2</v>
      </c>
    </row>
    <row r="855" spans="44:115" ht="16.5" x14ac:dyDescent="0.2">
      <c r="AR855" s="14">
        <v>850</v>
      </c>
      <c r="AS855" s="14">
        <f t="shared" si="379"/>
        <v>850</v>
      </c>
      <c r="AT855" s="18">
        <f t="shared" si="381"/>
        <v>7631750</v>
      </c>
      <c r="AU855" s="18">
        <f t="shared" si="380"/>
        <v>860</v>
      </c>
      <c r="AV855" s="18">
        <f t="shared" si="382"/>
        <v>8325000</v>
      </c>
      <c r="AW855" s="18">
        <f t="shared" si="383"/>
        <v>7631750</v>
      </c>
      <c r="AX855" s="18">
        <f t="shared" si="384"/>
        <v>32969160000</v>
      </c>
      <c r="CA855" s="14">
        <v>850</v>
      </c>
      <c r="CB855" s="14">
        <f>节奏规划!J844</f>
        <v>1.1627906976744186E-3</v>
      </c>
      <c r="CC855" s="23">
        <v>1</v>
      </c>
      <c r="CD855" s="18">
        <f>INDEX($AX$6:$AX$1005,MATCH(金币产出!CA855,$AR$6:$AR$1005,1))</f>
        <v>32969160000</v>
      </c>
      <c r="CE855" s="18">
        <f t="shared" si="385"/>
        <v>131876640000</v>
      </c>
      <c r="CF855" s="18">
        <f t="shared" si="386"/>
        <v>53670726</v>
      </c>
      <c r="CG855" s="18">
        <f t="shared" si="387"/>
        <v>30668986</v>
      </c>
      <c r="CH855" s="18">
        <f t="shared" si="388"/>
        <v>38336233</v>
      </c>
      <c r="CI855" s="18">
        <f t="shared" si="389"/>
        <v>15334493</v>
      </c>
      <c r="CJ855" s="18">
        <f t="shared" si="390"/>
        <v>15334493</v>
      </c>
      <c r="CK855" s="18">
        <f t="shared" si="391"/>
        <v>23001740</v>
      </c>
      <c r="CL855" s="18">
        <f t="shared" si="392"/>
        <v>7667247</v>
      </c>
      <c r="CM855" s="18">
        <f t="shared" si="393"/>
        <v>23001740</v>
      </c>
      <c r="CN855" s="18">
        <f t="shared" si="394"/>
        <v>207015658</v>
      </c>
      <c r="CP855" s="18">
        <f t="shared" si="395"/>
        <v>3956299280</v>
      </c>
      <c r="CQ855" s="18">
        <f t="shared" si="396"/>
        <v>2</v>
      </c>
      <c r="CR855" s="18">
        <f t="shared" si="397"/>
        <v>3956.3</v>
      </c>
      <c r="DH855" s="14">
        <v>850</v>
      </c>
      <c r="DI855" s="14">
        <f t="shared" si="398"/>
        <v>239775708</v>
      </c>
      <c r="DJ855" s="18">
        <f t="shared" si="399"/>
        <v>2</v>
      </c>
      <c r="DK855" s="18">
        <f t="shared" si="400"/>
        <v>239.78</v>
      </c>
    </row>
    <row r="856" spans="44:115" ht="16.5" x14ac:dyDescent="0.2">
      <c r="AR856" s="14">
        <v>851</v>
      </c>
      <c r="AS856" s="14">
        <f t="shared" si="379"/>
        <v>850</v>
      </c>
      <c r="AT856" s="18">
        <f t="shared" si="381"/>
        <v>7631750</v>
      </c>
      <c r="AU856" s="18">
        <f t="shared" si="380"/>
        <v>860</v>
      </c>
      <c r="AV856" s="18">
        <f t="shared" si="382"/>
        <v>8325000</v>
      </c>
      <c r="AW856" s="18">
        <f t="shared" si="383"/>
        <v>7701075</v>
      </c>
      <c r="AX856" s="18">
        <f t="shared" si="384"/>
        <v>33268644000</v>
      </c>
      <c r="CA856" s="14">
        <v>851</v>
      </c>
      <c r="CB856" s="14">
        <f>节奏规划!J845</f>
        <v>1.1627906976744186E-3</v>
      </c>
      <c r="CC856" s="23">
        <v>1</v>
      </c>
      <c r="CD856" s="18">
        <f>INDEX($AX$6:$AX$1005,MATCH(金币产出!CA856,$AR$6:$AR$1005,1))</f>
        <v>33268644000</v>
      </c>
      <c r="CE856" s="18">
        <f t="shared" si="385"/>
        <v>133074576000</v>
      </c>
      <c r="CF856" s="18">
        <f t="shared" si="386"/>
        <v>54158258</v>
      </c>
      <c r="CG856" s="18">
        <f t="shared" si="387"/>
        <v>30947576</v>
      </c>
      <c r="CH856" s="18">
        <f t="shared" si="388"/>
        <v>38684470</v>
      </c>
      <c r="CI856" s="18">
        <f t="shared" si="389"/>
        <v>15473788</v>
      </c>
      <c r="CJ856" s="18">
        <f t="shared" si="390"/>
        <v>15473788</v>
      </c>
      <c r="CK856" s="18">
        <f t="shared" si="391"/>
        <v>23210682</v>
      </c>
      <c r="CL856" s="18">
        <f t="shared" si="392"/>
        <v>7736894</v>
      </c>
      <c r="CM856" s="18">
        <f t="shared" si="393"/>
        <v>23210682</v>
      </c>
      <c r="CN856" s="18">
        <f t="shared" si="394"/>
        <v>208896138</v>
      </c>
      <c r="CP856" s="18">
        <f t="shared" si="395"/>
        <v>3992237304</v>
      </c>
      <c r="CQ856" s="18">
        <f t="shared" si="396"/>
        <v>2</v>
      </c>
      <c r="CR856" s="18">
        <f t="shared" si="397"/>
        <v>3992.24</v>
      </c>
      <c r="DH856" s="14">
        <v>851</v>
      </c>
      <c r="DI856" s="14">
        <f t="shared" si="398"/>
        <v>241953776</v>
      </c>
      <c r="DJ856" s="18">
        <f t="shared" si="399"/>
        <v>2</v>
      </c>
      <c r="DK856" s="18">
        <f t="shared" si="400"/>
        <v>241.95</v>
      </c>
    </row>
    <row r="857" spans="44:115" ht="16.5" x14ac:dyDescent="0.2">
      <c r="AR857" s="14">
        <v>852</v>
      </c>
      <c r="AS857" s="14">
        <f t="shared" si="379"/>
        <v>850</v>
      </c>
      <c r="AT857" s="18">
        <f t="shared" si="381"/>
        <v>7631750</v>
      </c>
      <c r="AU857" s="18">
        <f t="shared" si="380"/>
        <v>860</v>
      </c>
      <c r="AV857" s="18">
        <f t="shared" si="382"/>
        <v>8325000</v>
      </c>
      <c r="AW857" s="18">
        <f t="shared" si="383"/>
        <v>7770400</v>
      </c>
      <c r="AX857" s="18">
        <f t="shared" si="384"/>
        <v>33568128000</v>
      </c>
      <c r="CA857" s="14">
        <v>852</v>
      </c>
      <c r="CB857" s="14">
        <f>节奏规划!J846</f>
        <v>1.1627906976744186E-3</v>
      </c>
      <c r="CC857" s="23">
        <v>1</v>
      </c>
      <c r="CD857" s="18">
        <f>INDEX($AX$6:$AX$1005,MATCH(金币产出!CA857,$AR$6:$AR$1005,1))</f>
        <v>33568128000</v>
      </c>
      <c r="CE857" s="18">
        <f t="shared" si="385"/>
        <v>134272512000</v>
      </c>
      <c r="CF857" s="18">
        <f t="shared" si="386"/>
        <v>54645790</v>
      </c>
      <c r="CG857" s="18">
        <f t="shared" si="387"/>
        <v>31226166</v>
      </c>
      <c r="CH857" s="18">
        <f t="shared" si="388"/>
        <v>39032707</v>
      </c>
      <c r="CI857" s="18">
        <f t="shared" si="389"/>
        <v>15613083</v>
      </c>
      <c r="CJ857" s="18">
        <f t="shared" si="390"/>
        <v>15613083</v>
      </c>
      <c r="CK857" s="18">
        <f t="shared" si="391"/>
        <v>23419624</v>
      </c>
      <c r="CL857" s="18">
        <f t="shared" si="392"/>
        <v>7806541</v>
      </c>
      <c r="CM857" s="18">
        <f t="shared" si="393"/>
        <v>23419624</v>
      </c>
      <c r="CN857" s="18">
        <f t="shared" si="394"/>
        <v>210776618</v>
      </c>
      <c r="CP857" s="18">
        <f t="shared" si="395"/>
        <v>4028175328</v>
      </c>
      <c r="CQ857" s="18">
        <f t="shared" si="396"/>
        <v>2</v>
      </c>
      <c r="CR857" s="18">
        <f t="shared" si="397"/>
        <v>4028.18</v>
      </c>
      <c r="DH857" s="14">
        <v>852</v>
      </c>
      <c r="DI857" s="14">
        <f t="shared" si="398"/>
        <v>244131843</v>
      </c>
      <c r="DJ857" s="18">
        <f t="shared" si="399"/>
        <v>2</v>
      </c>
      <c r="DK857" s="18">
        <f t="shared" si="400"/>
        <v>244.13</v>
      </c>
    </row>
    <row r="858" spans="44:115" ht="16.5" x14ac:dyDescent="0.2">
      <c r="AR858" s="14">
        <v>853</v>
      </c>
      <c r="AS858" s="14">
        <f t="shared" si="379"/>
        <v>850</v>
      </c>
      <c r="AT858" s="18">
        <f t="shared" si="381"/>
        <v>7631750</v>
      </c>
      <c r="AU858" s="18">
        <f t="shared" si="380"/>
        <v>860</v>
      </c>
      <c r="AV858" s="18">
        <f t="shared" si="382"/>
        <v>8325000</v>
      </c>
      <c r="AW858" s="18">
        <f t="shared" si="383"/>
        <v>7839725</v>
      </c>
      <c r="AX858" s="18">
        <f t="shared" si="384"/>
        <v>33867612000</v>
      </c>
      <c r="CA858" s="14">
        <v>853</v>
      </c>
      <c r="CB858" s="14">
        <f>节奏规划!J847</f>
        <v>1.1627906976744186E-3</v>
      </c>
      <c r="CC858" s="23">
        <v>1</v>
      </c>
      <c r="CD858" s="18">
        <f>INDEX($AX$6:$AX$1005,MATCH(金币产出!CA858,$AR$6:$AR$1005,1))</f>
        <v>33867612000</v>
      </c>
      <c r="CE858" s="18">
        <f t="shared" si="385"/>
        <v>135470448000</v>
      </c>
      <c r="CF858" s="18">
        <f t="shared" si="386"/>
        <v>55133322</v>
      </c>
      <c r="CG858" s="18">
        <f t="shared" si="387"/>
        <v>31504755</v>
      </c>
      <c r="CH858" s="18">
        <f t="shared" si="388"/>
        <v>39380944</v>
      </c>
      <c r="CI858" s="18">
        <f t="shared" si="389"/>
        <v>15752378</v>
      </c>
      <c r="CJ858" s="18">
        <f t="shared" si="390"/>
        <v>15752378</v>
      </c>
      <c r="CK858" s="18">
        <f t="shared" si="391"/>
        <v>23628567</v>
      </c>
      <c r="CL858" s="18">
        <f t="shared" si="392"/>
        <v>7876189</v>
      </c>
      <c r="CM858" s="18">
        <f t="shared" si="393"/>
        <v>23628567</v>
      </c>
      <c r="CN858" s="18">
        <f t="shared" si="394"/>
        <v>212657100</v>
      </c>
      <c r="CP858" s="18">
        <f t="shared" si="395"/>
        <v>4064113524</v>
      </c>
      <c r="CQ858" s="18">
        <f t="shared" si="396"/>
        <v>2</v>
      </c>
      <c r="CR858" s="18">
        <f t="shared" si="397"/>
        <v>4064.11</v>
      </c>
      <c r="DH858" s="14">
        <v>853</v>
      </c>
      <c r="DI858" s="14">
        <f t="shared" si="398"/>
        <v>246309902</v>
      </c>
      <c r="DJ858" s="18">
        <f t="shared" si="399"/>
        <v>2</v>
      </c>
      <c r="DK858" s="18">
        <f t="shared" si="400"/>
        <v>246.31</v>
      </c>
    </row>
    <row r="859" spans="44:115" ht="16.5" x14ac:dyDescent="0.2">
      <c r="AR859" s="14">
        <v>854</v>
      </c>
      <c r="AS859" s="14">
        <f t="shared" si="379"/>
        <v>850</v>
      </c>
      <c r="AT859" s="18">
        <f t="shared" si="381"/>
        <v>7631750</v>
      </c>
      <c r="AU859" s="18">
        <f t="shared" si="380"/>
        <v>860</v>
      </c>
      <c r="AV859" s="18">
        <f t="shared" si="382"/>
        <v>8325000</v>
      </c>
      <c r="AW859" s="18">
        <f t="shared" si="383"/>
        <v>7909050</v>
      </c>
      <c r="AX859" s="18">
        <f t="shared" si="384"/>
        <v>34167096000</v>
      </c>
      <c r="CA859" s="14">
        <v>854</v>
      </c>
      <c r="CB859" s="14">
        <f>节奏规划!J848</f>
        <v>1.1627906976744186E-3</v>
      </c>
      <c r="CC859" s="23">
        <v>1</v>
      </c>
      <c r="CD859" s="18">
        <f>INDEX($AX$6:$AX$1005,MATCH(金币产出!CA859,$AR$6:$AR$1005,1))</f>
        <v>34167096000</v>
      </c>
      <c r="CE859" s="18">
        <f t="shared" si="385"/>
        <v>136668384000</v>
      </c>
      <c r="CF859" s="18">
        <f t="shared" si="386"/>
        <v>55620854</v>
      </c>
      <c r="CG859" s="18">
        <f t="shared" si="387"/>
        <v>31783345</v>
      </c>
      <c r="CH859" s="18">
        <f t="shared" si="388"/>
        <v>39729181</v>
      </c>
      <c r="CI859" s="18">
        <f t="shared" si="389"/>
        <v>15891673</v>
      </c>
      <c r="CJ859" s="18">
        <f t="shared" si="390"/>
        <v>15891673</v>
      </c>
      <c r="CK859" s="18">
        <f t="shared" si="391"/>
        <v>23837509</v>
      </c>
      <c r="CL859" s="18">
        <f t="shared" si="392"/>
        <v>7945836</v>
      </c>
      <c r="CM859" s="18">
        <f t="shared" si="393"/>
        <v>23837509</v>
      </c>
      <c r="CN859" s="18">
        <f t="shared" si="394"/>
        <v>214537580</v>
      </c>
      <c r="CP859" s="18">
        <f t="shared" si="395"/>
        <v>4100051548</v>
      </c>
      <c r="CQ859" s="18">
        <f t="shared" si="396"/>
        <v>2</v>
      </c>
      <c r="CR859" s="18">
        <f t="shared" si="397"/>
        <v>4100.05</v>
      </c>
      <c r="DH859" s="14">
        <v>854</v>
      </c>
      <c r="DI859" s="14">
        <f t="shared" si="398"/>
        <v>248487970</v>
      </c>
      <c r="DJ859" s="18">
        <f t="shared" si="399"/>
        <v>2</v>
      </c>
      <c r="DK859" s="18">
        <f t="shared" si="400"/>
        <v>248.49</v>
      </c>
    </row>
    <row r="860" spans="44:115" ht="16.5" x14ac:dyDescent="0.2">
      <c r="AR860" s="14">
        <v>855</v>
      </c>
      <c r="AS860" s="14">
        <f t="shared" si="379"/>
        <v>850</v>
      </c>
      <c r="AT860" s="18">
        <f t="shared" si="381"/>
        <v>7631750</v>
      </c>
      <c r="AU860" s="18">
        <f t="shared" si="380"/>
        <v>860</v>
      </c>
      <c r="AV860" s="18">
        <f t="shared" si="382"/>
        <v>8325000</v>
      </c>
      <c r="AW860" s="18">
        <f t="shared" si="383"/>
        <v>7978375</v>
      </c>
      <c r="AX860" s="18">
        <f t="shared" si="384"/>
        <v>34466580000</v>
      </c>
      <c r="CA860" s="14">
        <v>855</v>
      </c>
      <c r="CB860" s="14">
        <f>节奏规划!J849</f>
        <v>1.1627906976744186E-3</v>
      </c>
      <c r="CC860" s="23">
        <v>1</v>
      </c>
      <c r="CD860" s="18">
        <f>INDEX($AX$6:$AX$1005,MATCH(金币产出!CA860,$AR$6:$AR$1005,1))</f>
        <v>34466580000</v>
      </c>
      <c r="CE860" s="18">
        <f t="shared" si="385"/>
        <v>137866320000</v>
      </c>
      <c r="CF860" s="18">
        <f t="shared" si="386"/>
        <v>56108386</v>
      </c>
      <c r="CG860" s="18">
        <f t="shared" si="387"/>
        <v>32061935</v>
      </c>
      <c r="CH860" s="18">
        <f t="shared" si="388"/>
        <v>40077419</v>
      </c>
      <c r="CI860" s="18">
        <f t="shared" si="389"/>
        <v>16030967</v>
      </c>
      <c r="CJ860" s="18">
        <f t="shared" si="390"/>
        <v>16030967</v>
      </c>
      <c r="CK860" s="18">
        <f t="shared" si="391"/>
        <v>24046451</v>
      </c>
      <c r="CL860" s="18">
        <f t="shared" si="392"/>
        <v>8015484</v>
      </c>
      <c r="CM860" s="18">
        <f t="shared" si="393"/>
        <v>24046451</v>
      </c>
      <c r="CN860" s="18">
        <f t="shared" si="394"/>
        <v>216418060</v>
      </c>
      <c r="CP860" s="18">
        <f t="shared" si="395"/>
        <v>4135989572</v>
      </c>
      <c r="CQ860" s="18">
        <f t="shared" si="396"/>
        <v>2</v>
      </c>
      <c r="CR860" s="18">
        <f t="shared" si="397"/>
        <v>4135.99</v>
      </c>
      <c r="DH860" s="14">
        <v>855</v>
      </c>
      <c r="DI860" s="14">
        <f t="shared" si="398"/>
        <v>250666037</v>
      </c>
      <c r="DJ860" s="18">
        <f t="shared" si="399"/>
        <v>2</v>
      </c>
      <c r="DK860" s="18">
        <f t="shared" si="400"/>
        <v>250.67</v>
      </c>
    </row>
    <row r="861" spans="44:115" ht="16.5" x14ac:dyDescent="0.2">
      <c r="AR861" s="14">
        <v>856</v>
      </c>
      <c r="AS861" s="14">
        <f t="shared" si="379"/>
        <v>850</v>
      </c>
      <c r="AT861" s="18">
        <f t="shared" si="381"/>
        <v>7631750</v>
      </c>
      <c r="AU861" s="18">
        <f t="shared" si="380"/>
        <v>860</v>
      </c>
      <c r="AV861" s="18">
        <f t="shared" si="382"/>
        <v>8325000</v>
      </c>
      <c r="AW861" s="18">
        <f t="shared" si="383"/>
        <v>8047700</v>
      </c>
      <c r="AX861" s="18">
        <f t="shared" si="384"/>
        <v>34766064000</v>
      </c>
      <c r="CA861" s="14">
        <v>856</v>
      </c>
      <c r="CB861" s="14">
        <f>节奏规划!J850</f>
        <v>1.1627906976744186E-3</v>
      </c>
      <c r="CC861" s="23">
        <v>1</v>
      </c>
      <c r="CD861" s="18">
        <f>INDEX($AX$6:$AX$1005,MATCH(金币产出!CA861,$AR$6:$AR$1005,1))</f>
        <v>34766064000</v>
      </c>
      <c r="CE861" s="18">
        <f t="shared" si="385"/>
        <v>139064256000</v>
      </c>
      <c r="CF861" s="18">
        <f t="shared" si="386"/>
        <v>56595918</v>
      </c>
      <c r="CG861" s="18">
        <f t="shared" si="387"/>
        <v>32340525</v>
      </c>
      <c r="CH861" s="18">
        <f t="shared" si="388"/>
        <v>40425656</v>
      </c>
      <c r="CI861" s="18">
        <f t="shared" si="389"/>
        <v>16170262</v>
      </c>
      <c r="CJ861" s="18">
        <f t="shared" si="390"/>
        <v>16170262</v>
      </c>
      <c r="CK861" s="18">
        <f t="shared" si="391"/>
        <v>24255393</v>
      </c>
      <c r="CL861" s="18">
        <f t="shared" si="392"/>
        <v>8085131</v>
      </c>
      <c r="CM861" s="18">
        <f t="shared" si="393"/>
        <v>24255393</v>
      </c>
      <c r="CN861" s="18">
        <f t="shared" si="394"/>
        <v>218298540</v>
      </c>
      <c r="CP861" s="18">
        <f t="shared" si="395"/>
        <v>4171927596</v>
      </c>
      <c r="CQ861" s="18">
        <f t="shared" si="396"/>
        <v>2</v>
      </c>
      <c r="CR861" s="18">
        <f t="shared" si="397"/>
        <v>4171.93</v>
      </c>
      <c r="DH861" s="14">
        <v>856</v>
      </c>
      <c r="DI861" s="14">
        <f t="shared" si="398"/>
        <v>252844104</v>
      </c>
      <c r="DJ861" s="18">
        <f t="shared" si="399"/>
        <v>2</v>
      </c>
      <c r="DK861" s="18">
        <f t="shared" si="400"/>
        <v>252.84</v>
      </c>
    </row>
    <row r="862" spans="44:115" ht="16.5" x14ac:dyDescent="0.2">
      <c r="AR862" s="14">
        <v>857</v>
      </c>
      <c r="AS862" s="14">
        <f t="shared" si="379"/>
        <v>850</v>
      </c>
      <c r="AT862" s="18">
        <f t="shared" si="381"/>
        <v>7631750</v>
      </c>
      <c r="AU862" s="18">
        <f t="shared" si="380"/>
        <v>860</v>
      </c>
      <c r="AV862" s="18">
        <f t="shared" si="382"/>
        <v>8325000</v>
      </c>
      <c r="AW862" s="18">
        <f t="shared" si="383"/>
        <v>8117025</v>
      </c>
      <c r="AX862" s="18">
        <f t="shared" si="384"/>
        <v>35065548000</v>
      </c>
      <c r="CA862" s="14">
        <v>857</v>
      </c>
      <c r="CB862" s="14">
        <f>节奏规划!J851</f>
        <v>1.1627906976744186E-3</v>
      </c>
      <c r="CC862" s="23">
        <v>1</v>
      </c>
      <c r="CD862" s="18">
        <f>INDEX($AX$6:$AX$1005,MATCH(金币产出!CA862,$AR$6:$AR$1005,1))</f>
        <v>35065548000</v>
      </c>
      <c r="CE862" s="18">
        <f t="shared" si="385"/>
        <v>140262192000</v>
      </c>
      <c r="CF862" s="18">
        <f t="shared" si="386"/>
        <v>57083450</v>
      </c>
      <c r="CG862" s="18">
        <f t="shared" si="387"/>
        <v>32619114</v>
      </c>
      <c r="CH862" s="18">
        <f t="shared" si="388"/>
        <v>40773893</v>
      </c>
      <c r="CI862" s="18">
        <f t="shared" si="389"/>
        <v>16309557</v>
      </c>
      <c r="CJ862" s="18">
        <f t="shared" si="390"/>
        <v>16309557</v>
      </c>
      <c r="CK862" s="18">
        <f t="shared" si="391"/>
        <v>24464336</v>
      </c>
      <c r="CL862" s="18">
        <f t="shared" si="392"/>
        <v>8154779</v>
      </c>
      <c r="CM862" s="18">
        <f t="shared" si="393"/>
        <v>24464336</v>
      </c>
      <c r="CN862" s="18">
        <f t="shared" si="394"/>
        <v>220179022</v>
      </c>
      <c r="CP862" s="18">
        <f t="shared" si="395"/>
        <v>4207865792</v>
      </c>
      <c r="CQ862" s="18">
        <f t="shared" si="396"/>
        <v>2</v>
      </c>
      <c r="CR862" s="18">
        <f t="shared" si="397"/>
        <v>4207.87</v>
      </c>
      <c r="DH862" s="14">
        <v>857</v>
      </c>
      <c r="DI862" s="14">
        <f t="shared" si="398"/>
        <v>255022164</v>
      </c>
      <c r="DJ862" s="18">
        <f t="shared" si="399"/>
        <v>2</v>
      </c>
      <c r="DK862" s="18">
        <f t="shared" si="400"/>
        <v>255.02</v>
      </c>
    </row>
    <row r="863" spans="44:115" ht="16.5" x14ac:dyDescent="0.2">
      <c r="AR863" s="14">
        <v>858</v>
      </c>
      <c r="AS863" s="14">
        <f t="shared" si="379"/>
        <v>850</v>
      </c>
      <c r="AT863" s="18">
        <f t="shared" si="381"/>
        <v>7631750</v>
      </c>
      <c r="AU863" s="18">
        <f t="shared" si="380"/>
        <v>860</v>
      </c>
      <c r="AV863" s="18">
        <f t="shared" si="382"/>
        <v>8325000</v>
      </c>
      <c r="AW863" s="18">
        <f t="shared" si="383"/>
        <v>8186350</v>
      </c>
      <c r="AX863" s="18">
        <f t="shared" si="384"/>
        <v>35365032000</v>
      </c>
      <c r="CA863" s="14">
        <v>858</v>
      </c>
      <c r="CB863" s="14">
        <f>节奏规划!J852</f>
        <v>1.1627906976744186E-3</v>
      </c>
      <c r="CC863" s="23">
        <v>1</v>
      </c>
      <c r="CD863" s="18">
        <f>INDEX($AX$6:$AX$1005,MATCH(金币产出!CA863,$AR$6:$AR$1005,1))</f>
        <v>35365032000</v>
      </c>
      <c r="CE863" s="18">
        <f t="shared" si="385"/>
        <v>141460128000</v>
      </c>
      <c r="CF863" s="18">
        <f t="shared" si="386"/>
        <v>57570982</v>
      </c>
      <c r="CG863" s="18">
        <f t="shared" si="387"/>
        <v>32897704</v>
      </c>
      <c r="CH863" s="18">
        <f t="shared" si="388"/>
        <v>41122130</v>
      </c>
      <c r="CI863" s="18">
        <f t="shared" si="389"/>
        <v>16448852</v>
      </c>
      <c r="CJ863" s="18">
        <f t="shared" si="390"/>
        <v>16448852</v>
      </c>
      <c r="CK863" s="18">
        <f t="shared" si="391"/>
        <v>24673278</v>
      </c>
      <c r="CL863" s="18">
        <f t="shared" si="392"/>
        <v>8224426</v>
      </c>
      <c r="CM863" s="18">
        <f t="shared" si="393"/>
        <v>24673278</v>
      </c>
      <c r="CN863" s="18">
        <f t="shared" si="394"/>
        <v>222059502</v>
      </c>
      <c r="CP863" s="18">
        <f t="shared" si="395"/>
        <v>4243803816</v>
      </c>
      <c r="CQ863" s="18">
        <f t="shared" si="396"/>
        <v>2</v>
      </c>
      <c r="CR863" s="18">
        <f t="shared" si="397"/>
        <v>4243.8</v>
      </c>
      <c r="DH863" s="14">
        <v>858</v>
      </c>
      <c r="DI863" s="14">
        <f t="shared" si="398"/>
        <v>257200231</v>
      </c>
      <c r="DJ863" s="18">
        <f t="shared" si="399"/>
        <v>2</v>
      </c>
      <c r="DK863" s="18">
        <f t="shared" si="400"/>
        <v>257.2</v>
      </c>
    </row>
    <row r="864" spans="44:115" ht="16.5" x14ac:dyDescent="0.2">
      <c r="AR864" s="14">
        <v>859</v>
      </c>
      <c r="AS864" s="14">
        <f t="shared" si="379"/>
        <v>850</v>
      </c>
      <c r="AT864" s="18">
        <f t="shared" si="381"/>
        <v>7631750</v>
      </c>
      <c r="AU864" s="18">
        <f t="shared" si="380"/>
        <v>860</v>
      </c>
      <c r="AV864" s="18">
        <f t="shared" si="382"/>
        <v>8325000</v>
      </c>
      <c r="AW864" s="18">
        <f t="shared" si="383"/>
        <v>8255675</v>
      </c>
      <c r="AX864" s="18">
        <f t="shared" si="384"/>
        <v>35664516000</v>
      </c>
      <c r="CA864" s="14">
        <v>859</v>
      </c>
      <c r="CB864" s="14">
        <f>节奏规划!J853</f>
        <v>1.1627906976744186E-3</v>
      </c>
      <c r="CC864" s="23">
        <v>1</v>
      </c>
      <c r="CD864" s="18">
        <f>INDEX($AX$6:$AX$1005,MATCH(金币产出!CA864,$AR$6:$AR$1005,1))</f>
        <v>35664516000</v>
      </c>
      <c r="CE864" s="18">
        <f t="shared" si="385"/>
        <v>142658064000</v>
      </c>
      <c r="CF864" s="18">
        <f t="shared" si="386"/>
        <v>58058514</v>
      </c>
      <c r="CG864" s="18">
        <f t="shared" si="387"/>
        <v>33176294</v>
      </c>
      <c r="CH864" s="18">
        <f t="shared" si="388"/>
        <v>41470367</v>
      </c>
      <c r="CI864" s="18">
        <f t="shared" si="389"/>
        <v>16588147</v>
      </c>
      <c r="CJ864" s="18">
        <f t="shared" si="390"/>
        <v>16588147</v>
      </c>
      <c r="CK864" s="18">
        <f t="shared" si="391"/>
        <v>24882220</v>
      </c>
      <c r="CL864" s="18">
        <f t="shared" si="392"/>
        <v>8294073</v>
      </c>
      <c r="CM864" s="18">
        <f t="shared" si="393"/>
        <v>24882220</v>
      </c>
      <c r="CN864" s="18">
        <f t="shared" si="394"/>
        <v>223939982</v>
      </c>
      <c r="CP864" s="18">
        <f t="shared" si="395"/>
        <v>4279741840</v>
      </c>
      <c r="CQ864" s="18">
        <f t="shared" si="396"/>
        <v>2</v>
      </c>
      <c r="CR864" s="18">
        <f t="shared" si="397"/>
        <v>4279.74</v>
      </c>
      <c r="DH864" s="14">
        <v>859</v>
      </c>
      <c r="DI864" s="14">
        <f t="shared" si="398"/>
        <v>259378298</v>
      </c>
      <c r="DJ864" s="18">
        <f t="shared" si="399"/>
        <v>2</v>
      </c>
      <c r="DK864" s="18">
        <f t="shared" si="400"/>
        <v>259.38</v>
      </c>
    </row>
    <row r="865" spans="44:115" ht="16.5" x14ac:dyDescent="0.2">
      <c r="AR865" s="14">
        <v>860</v>
      </c>
      <c r="AS865" s="14">
        <f t="shared" si="379"/>
        <v>860</v>
      </c>
      <c r="AT865" s="18">
        <f t="shared" si="381"/>
        <v>8325000</v>
      </c>
      <c r="AU865" s="18">
        <f t="shared" si="380"/>
        <v>870</v>
      </c>
      <c r="AV865" s="18">
        <f t="shared" si="382"/>
        <v>8531250</v>
      </c>
      <c r="AW865" s="18">
        <f t="shared" si="383"/>
        <v>8325000</v>
      </c>
      <c r="AX865" s="18">
        <f t="shared" si="384"/>
        <v>35964000000</v>
      </c>
      <c r="CA865" s="14">
        <v>860</v>
      </c>
      <c r="CB865" s="14">
        <f>节奏规划!J854</f>
        <v>1.1627906976744186E-3</v>
      </c>
      <c r="CC865" s="23">
        <v>1</v>
      </c>
      <c r="CD865" s="18">
        <f>INDEX($AX$6:$AX$1005,MATCH(金币产出!CA865,$AR$6:$AR$1005,1))</f>
        <v>35964000000</v>
      </c>
      <c r="CE865" s="18">
        <f t="shared" si="385"/>
        <v>143856000000</v>
      </c>
      <c r="CF865" s="18">
        <f t="shared" si="386"/>
        <v>58546047</v>
      </c>
      <c r="CG865" s="18">
        <f t="shared" si="387"/>
        <v>33454884</v>
      </c>
      <c r="CH865" s="18">
        <f t="shared" si="388"/>
        <v>41818605</v>
      </c>
      <c r="CI865" s="18">
        <f t="shared" si="389"/>
        <v>16727442</v>
      </c>
      <c r="CJ865" s="18">
        <f t="shared" si="390"/>
        <v>16727442</v>
      </c>
      <c r="CK865" s="18">
        <f t="shared" si="391"/>
        <v>25091163</v>
      </c>
      <c r="CL865" s="18">
        <f t="shared" si="392"/>
        <v>8363721</v>
      </c>
      <c r="CM865" s="18">
        <f t="shared" si="393"/>
        <v>25091163</v>
      </c>
      <c r="CN865" s="18">
        <f t="shared" si="394"/>
        <v>225820467</v>
      </c>
      <c r="CP865" s="18">
        <f t="shared" si="395"/>
        <v>4315680036</v>
      </c>
      <c r="CQ865" s="18">
        <f t="shared" si="396"/>
        <v>2</v>
      </c>
      <c r="CR865" s="18">
        <f t="shared" si="397"/>
        <v>4315.68</v>
      </c>
      <c r="DH865" s="14">
        <v>860</v>
      </c>
      <c r="DI865" s="14">
        <f t="shared" si="398"/>
        <v>261556365</v>
      </c>
      <c r="DJ865" s="18">
        <f t="shared" si="399"/>
        <v>2</v>
      </c>
      <c r="DK865" s="18">
        <f t="shared" si="400"/>
        <v>261.56</v>
      </c>
    </row>
    <row r="866" spans="44:115" ht="16.5" x14ac:dyDescent="0.2">
      <c r="AR866" s="14">
        <v>861</v>
      </c>
      <c r="AS866" s="14">
        <f t="shared" si="379"/>
        <v>860</v>
      </c>
      <c r="AT866" s="18">
        <f t="shared" si="381"/>
        <v>8325000</v>
      </c>
      <c r="AU866" s="18">
        <f t="shared" si="380"/>
        <v>870</v>
      </c>
      <c r="AV866" s="18">
        <f t="shared" si="382"/>
        <v>8531250</v>
      </c>
      <c r="AW866" s="18">
        <f t="shared" si="383"/>
        <v>8345625</v>
      </c>
      <c r="AX866" s="18">
        <f t="shared" si="384"/>
        <v>36053100000</v>
      </c>
      <c r="CA866" s="14">
        <v>861</v>
      </c>
      <c r="CB866" s="14">
        <f>节奏规划!J855</f>
        <v>1.1627906976744186E-3</v>
      </c>
      <c r="CC866" s="23">
        <v>1</v>
      </c>
      <c r="CD866" s="18">
        <f>INDEX($AX$6:$AX$1005,MATCH(金币产出!CA866,$AR$6:$AR$1005,1))</f>
        <v>36053100000</v>
      </c>
      <c r="CE866" s="18">
        <f t="shared" si="385"/>
        <v>144212400000</v>
      </c>
      <c r="CF866" s="18">
        <f t="shared" si="386"/>
        <v>58691093</v>
      </c>
      <c r="CG866" s="18">
        <f t="shared" si="387"/>
        <v>33537767</v>
      </c>
      <c r="CH866" s="18">
        <f t="shared" si="388"/>
        <v>41922209</v>
      </c>
      <c r="CI866" s="18">
        <f t="shared" si="389"/>
        <v>16768884</v>
      </c>
      <c r="CJ866" s="18">
        <f t="shared" si="390"/>
        <v>16768884</v>
      </c>
      <c r="CK866" s="18">
        <f t="shared" si="391"/>
        <v>25153326</v>
      </c>
      <c r="CL866" s="18">
        <f t="shared" si="392"/>
        <v>8384442</v>
      </c>
      <c r="CM866" s="18">
        <f t="shared" si="393"/>
        <v>25153326</v>
      </c>
      <c r="CN866" s="18">
        <f t="shared" si="394"/>
        <v>226379931</v>
      </c>
      <c r="CP866" s="18">
        <f t="shared" si="395"/>
        <v>4326372072</v>
      </c>
      <c r="CQ866" s="18">
        <f t="shared" si="396"/>
        <v>2</v>
      </c>
      <c r="CR866" s="18">
        <f t="shared" si="397"/>
        <v>4326.37</v>
      </c>
      <c r="DH866" s="14">
        <v>861</v>
      </c>
      <c r="DI866" s="14">
        <f t="shared" si="398"/>
        <v>262204360</v>
      </c>
      <c r="DJ866" s="18">
        <f t="shared" si="399"/>
        <v>2</v>
      </c>
      <c r="DK866" s="18">
        <f t="shared" si="400"/>
        <v>262.2</v>
      </c>
    </row>
    <row r="867" spans="44:115" ht="16.5" x14ac:dyDescent="0.2">
      <c r="AR867" s="14">
        <v>862</v>
      </c>
      <c r="AS867" s="14">
        <f t="shared" si="379"/>
        <v>860</v>
      </c>
      <c r="AT867" s="18">
        <f t="shared" si="381"/>
        <v>8325000</v>
      </c>
      <c r="AU867" s="18">
        <f t="shared" si="380"/>
        <v>870</v>
      </c>
      <c r="AV867" s="18">
        <f t="shared" si="382"/>
        <v>8531250</v>
      </c>
      <c r="AW867" s="18">
        <f t="shared" si="383"/>
        <v>8366250</v>
      </c>
      <c r="AX867" s="18">
        <f t="shared" si="384"/>
        <v>36142200000</v>
      </c>
      <c r="CA867" s="14">
        <v>862</v>
      </c>
      <c r="CB867" s="14">
        <f>节奏规划!J856</f>
        <v>1.1627906976744186E-3</v>
      </c>
      <c r="CC867" s="23">
        <v>1</v>
      </c>
      <c r="CD867" s="18">
        <f>INDEX($AX$6:$AX$1005,MATCH(金币产出!CA867,$AR$6:$AR$1005,1))</f>
        <v>36142200000</v>
      </c>
      <c r="CE867" s="18">
        <f t="shared" si="385"/>
        <v>144568800000</v>
      </c>
      <c r="CF867" s="18">
        <f t="shared" si="386"/>
        <v>58836140</v>
      </c>
      <c r="CG867" s="18">
        <f t="shared" si="387"/>
        <v>33620651</v>
      </c>
      <c r="CH867" s="18">
        <f t="shared" si="388"/>
        <v>42025814</v>
      </c>
      <c r="CI867" s="18">
        <f t="shared" si="389"/>
        <v>16810326</v>
      </c>
      <c r="CJ867" s="18">
        <f t="shared" si="390"/>
        <v>16810326</v>
      </c>
      <c r="CK867" s="18">
        <f t="shared" si="391"/>
        <v>25215488</v>
      </c>
      <c r="CL867" s="18">
        <f t="shared" si="392"/>
        <v>8405163</v>
      </c>
      <c r="CM867" s="18">
        <f t="shared" si="393"/>
        <v>25215488</v>
      </c>
      <c r="CN867" s="18">
        <f t="shared" si="394"/>
        <v>226939396</v>
      </c>
      <c r="CP867" s="18">
        <f t="shared" si="395"/>
        <v>4337063936</v>
      </c>
      <c r="CQ867" s="18">
        <f t="shared" si="396"/>
        <v>2</v>
      </c>
      <c r="CR867" s="18">
        <f t="shared" si="397"/>
        <v>4337.0600000000004</v>
      </c>
      <c r="DH867" s="14">
        <v>862</v>
      </c>
      <c r="DI867" s="14">
        <f t="shared" si="398"/>
        <v>262852362</v>
      </c>
      <c r="DJ867" s="18">
        <f t="shared" si="399"/>
        <v>2</v>
      </c>
      <c r="DK867" s="18">
        <f t="shared" si="400"/>
        <v>262.85000000000002</v>
      </c>
    </row>
    <row r="868" spans="44:115" ht="16.5" x14ac:dyDescent="0.2">
      <c r="AR868" s="14">
        <v>863</v>
      </c>
      <c r="AS868" s="14">
        <f t="shared" si="379"/>
        <v>860</v>
      </c>
      <c r="AT868" s="18">
        <f t="shared" si="381"/>
        <v>8325000</v>
      </c>
      <c r="AU868" s="18">
        <f t="shared" si="380"/>
        <v>870</v>
      </c>
      <c r="AV868" s="18">
        <f t="shared" si="382"/>
        <v>8531250</v>
      </c>
      <c r="AW868" s="18">
        <f t="shared" si="383"/>
        <v>8386875</v>
      </c>
      <c r="AX868" s="18">
        <f t="shared" si="384"/>
        <v>36231300000</v>
      </c>
      <c r="CA868" s="14">
        <v>863</v>
      </c>
      <c r="CB868" s="14">
        <f>节奏规划!J857</f>
        <v>1.1627906976744186E-3</v>
      </c>
      <c r="CC868" s="23">
        <v>1</v>
      </c>
      <c r="CD868" s="18">
        <f>INDEX($AX$6:$AX$1005,MATCH(金币产出!CA868,$AR$6:$AR$1005,1))</f>
        <v>36231300000</v>
      </c>
      <c r="CE868" s="18">
        <f t="shared" si="385"/>
        <v>144925200000</v>
      </c>
      <c r="CF868" s="18">
        <f t="shared" si="386"/>
        <v>58981186</v>
      </c>
      <c r="CG868" s="18">
        <f t="shared" si="387"/>
        <v>33703535</v>
      </c>
      <c r="CH868" s="18">
        <f t="shared" si="388"/>
        <v>42129419</v>
      </c>
      <c r="CI868" s="18">
        <f t="shared" si="389"/>
        <v>16851767</v>
      </c>
      <c r="CJ868" s="18">
        <f t="shared" si="390"/>
        <v>16851767</v>
      </c>
      <c r="CK868" s="18">
        <f t="shared" si="391"/>
        <v>25277651</v>
      </c>
      <c r="CL868" s="18">
        <f t="shared" si="392"/>
        <v>8425884</v>
      </c>
      <c r="CM868" s="18">
        <f t="shared" si="393"/>
        <v>25277651</v>
      </c>
      <c r="CN868" s="18">
        <f t="shared" si="394"/>
        <v>227498860</v>
      </c>
      <c r="CP868" s="18">
        <f t="shared" si="395"/>
        <v>4347755972</v>
      </c>
      <c r="CQ868" s="18">
        <f t="shared" si="396"/>
        <v>2</v>
      </c>
      <c r="CR868" s="18">
        <f t="shared" si="397"/>
        <v>4347.76</v>
      </c>
      <c r="DH868" s="14">
        <v>863</v>
      </c>
      <c r="DI868" s="14">
        <f t="shared" si="398"/>
        <v>263500364</v>
      </c>
      <c r="DJ868" s="18">
        <f t="shared" si="399"/>
        <v>2</v>
      </c>
      <c r="DK868" s="18">
        <f t="shared" si="400"/>
        <v>263.5</v>
      </c>
    </row>
    <row r="869" spans="44:115" ht="16.5" x14ac:dyDescent="0.2">
      <c r="AR869" s="14">
        <v>864</v>
      </c>
      <c r="AS869" s="14">
        <f t="shared" si="379"/>
        <v>860</v>
      </c>
      <c r="AT869" s="18">
        <f t="shared" si="381"/>
        <v>8325000</v>
      </c>
      <c r="AU869" s="18">
        <f t="shared" si="380"/>
        <v>870</v>
      </c>
      <c r="AV869" s="18">
        <f t="shared" si="382"/>
        <v>8531250</v>
      </c>
      <c r="AW869" s="18">
        <f t="shared" si="383"/>
        <v>8407500</v>
      </c>
      <c r="AX869" s="18">
        <f t="shared" si="384"/>
        <v>36320400000</v>
      </c>
      <c r="CA869" s="14">
        <v>864</v>
      </c>
      <c r="CB869" s="14">
        <f>节奏规划!J858</f>
        <v>1.1627906976744186E-3</v>
      </c>
      <c r="CC869" s="23">
        <v>1</v>
      </c>
      <c r="CD869" s="18">
        <f>INDEX($AX$6:$AX$1005,MATCH(金币产出!CA869,$AR$6:$AR$1005,1))</f>
        <v>36320400000</v>
      </c>
      <c r="CE869" s="18">
        <f t="shared" si="385"/>
        <v>145281600000</v>
      </c>
      <c r="CF869" s="18">
        <f t="shared" si="386"/>
        <v>59126233</v>
      </c>
      <c r="CG869" s="18">
        <f t="shared" si="387"/>
        <v>33786419</v>
      </c>
      <c r="CH869" s="18">
        <f t="shared" si="388"/>
        <v>42233023</v>
      </c>
      <c r="CI869" s="18">
        <f t="shared" si="389"/>
        <v>16893209</v>
      </c>
      <c r="CJ869" s="18">
        <f t="shared" si="390"/>
        <v>16893209</v>
      </c>
      <c r="CK869" s="18">
        <f t="shared" si="391"/>
        <v>25339814</v>
      </c>
      <c r="CL869" s="18">
        <f t="shared" si="392"/>
        <v>8446605</v>
      </c>
      <c r="CM869" s="18">
        <f t="shared" si="393"/>
        <v>25339814</v>
      </c>
      <c r="CN869" s="18">
        <f t="shared" si="394"/>
        <v>228058326</v>
      </c>
      <c r="CP869" s="18">
        <f t="shared" si="395"/>
        <v>4358448008</v>
      </c>
      <c r="CQ869" s="18">
        <f t="shared" si="396"/>
        <v>2</v>
      </c>
      <c r="CR869" s="18">
        <f t="shared" si="397"/>
        <v>4358.45</v>
      </c>
      <c r="DH869" s="14">
        <v>864</v>
      </c>
      <c r="DI869" s="14">
        <f t="shared" si="398"/>
        <v>264148366</v>
      </c>
      <c r="DJ869" s="18">
        <f t="shared" si="399"/>
        <v>2</v>
      </c>
      <c r="DK869" s="18">
        <f t="shared" si="400"/>
        <v>264.14999999999998</v>
      </c>
    </row>
    <row r="870" spans="44:115" ht="16.5" x14ac:dyDescent="0.2">
      <c r="AR870" s="14">
        <v>865</v>
      </c>
      <c r="AS870" s="14">
        <f t="shared" si="379"/>
        <v>860</v>
      </c>
      <c r="AT870" s="18">
        <f t="shared" si="381"/>
        <v>8325000</v>
      </c>
      <c r="AU870" s="18">
        <f t="shared" si="380"/>
        <v>870</v>
      </c>
      <c r="AV870" s="18">
        <f t="shared" si="382"/>
        <v>8531250</v>
      </c>
      <c r="AW870" s="18">
        <f t="shared" si="383"/>
        <v>8428125</v>
      </c>
      <c r="AX870" s="18">
        <f t="shared" si="384"/>
        <v>36409500000</v>
      </c>
      <c r="CA870" s="14">
        <v>865</v>
      </c>
      <c r="CB870" s="14">
        <f>节奏规划!J859</f>
        <v>1.1627906976744186E-3</v>
      </c>
      <c r="CC870" s="23">
        <v>1</v>
      </c>
      <c r="CD870" s="18">
        <f>INDEX($AX$6:$AX$1005,MATCH(金币产出!CA870,$AR$6:$AR$1005,1))</f>
        <v>36409500000</v>
      </c>
      <c r="CE870" s="18">
        <f t="shared" si="385"/>
        <v>145638000000</v>
      </c>
      <c r="CF870" s="18">
        <f t="shared" si="386"/>
        <v>59271279</v>
      </c>
      <c r="CG870" s="18">
        <f t="shared" si="387"/>
        <v>33869302</v>
      </c>
      <c r="CH870" s="18">
        <f t="shared" si="388"/>
        <v>42336628</v>
      </c>
      <c r="CI870" s="18">
        <f t="shared" si="389"/>
        <v>16934651</v>
      </c>
      <c r="CJ870" s="18">
        <f t="shared" si="390"/>
        <v>16934651</v>
      </c>
      <c r="CK870" s="18">
        <f t="shared" si="391"/>
        <v>25401977</v>
      </c>
      <c r="CL870" s="18">
        <f t="shared" si="392"/>
        <v>8467326</v>
      </c>
      <c r="CM870" s="18">
        <f t="shared" si="393"/>
        <v>25401977</v>
      </c>
      <c r="CN870" s="18">
        <f t="shared" si="394"/>
        <v>228617791</v>
      </c>
      <c r="CP870" s="18">
        <f t="shared" si="395"/>
        <v>4369140044</v>
      </c>
      <c r="CQ870" s="18">
        <f t="shared" si="396"/>
        <v>2</v>
      </c>
      <c r="CR870" s="18">
        <f t="shared" si="397"/>
        <v>4369.1400000000003</v>
      </c>
      <c r="DH870" s="14">
        <v>865</v>
      </c>
      <c r="DI870" s="14">
        <f t="shared" si="398"/>
        <v>264796361</v>
      </c>
      <c r="DJ870" s="18">
        <f t="shared" si="399"/>
        <v>2</v>
      </c>
      <c r="DK870" s="18">
        <f t="shared" si="400"/>
        <v>264.8</v>
      </c>
    </row>
    <row r="871" spans="44:115" ht="16.5" x14ac:dyDescent="0.2">
      <c r="AR871" s="14">
        <v>866</v>
      </c>
      <c r="AS871" s="14">
        <f t="shared" si="379"/>
        <v>860</v>
      </c>
      <c r="AT871" s="18">
        <f t="shared" si="381"/>
        <v>8325000</v>
      </c>
      <c r="AU871" s="18">
        <f t="shared" si="380"/>
        <v>870</v>
      </c>
      <c r="AV871" s="18">
        <f t="shared" si="382"/>
        <v>8531250</v>
      </c>
      <c r="AW871" s="18">
        <f t="shared" si="383"/>
        <v>8448750</v>
      </c>
      <c r="AX871" s="18">
        <f t="shared" si="384"/>
        <v>36498600000</v>
      </c>
      <c r="CA871" s="14">
        <v>866</v>
      </c>
      <c r="CB871" s="14">
        <f>节奏规划!J860</f>
        <v>1.1627906976744186E-3</v>
      </c>
      <c r="CC871" s="23">
        <v>1</v>
      </c>
      <c r="CD871" s="18">
        <f>INDEX($AX$6:$AX$1005,MATCH(金币产出!CA871,$AR$6:$AR$1005,1))</f>
        <v>36498600000</v>
      </c>
      <c r="CE871" s="18">
        <f t="shared" si="385"/>
        <v>145994400000</v>
      </c>
      <c r="CF871" s="18">
        <f t="shared" si="386"/>
        <v>59416326</v>
      </c>
      <c r="CG871" s="18">
        <f t="shared" si="387"/>
        <v>33952186</v>
      </c>
      <c r="CH871" s="18">
        <f t="shared" si="388"/>
        <v>42440233</v>
      </c>
      <c r="CI871" s="18">
        <f t="shared" si="389"/>
        <v>16976093</v>
      </c>
      <c r="CJ871" s="18">
        <f t="shared" si="390"/>
        <v>16976093</v>
      </c>
      <c r="CK871" s="18">
        <f t="shared" si="391"/>
        <v>25464140</v>
      </c>
      <c r="CL871" s="18">
        <f t="shared" si="392"/>
        <v>8488047</v>
      </c>
      <c r="CM871" s="18">
        <f t="shared" si="393"/>
        <v>25464140</v>
      </c>
      <c r="CN871" s="18">
        <f t="shared" si="394"/>
        <v>229177258</v>
      </c>
      <c r="CP871" s="18">
        <f t="shared" si="395"/>
        <v>4379832080</v>
      </c>
      <c r="CQ871" s="18">
        <f t="shared" si="396"/>
        <v>2</v>
      </c>
      <c r="CR871" s="18">
        <f t="shared" si="397"/>
        <v>4379.83</v>
      </c>
      <c r="DH871" s="14">
        <v>866</v>
      </c>
      <c r="DI871" s="14">
        <f t="shared" si="398"/>
        <v>265444363</v>
      </c>
      <c r="DJ871" s="18">
        <f t="shared" si="399"/>
        <v>2</v>
      </c>
      <c r="DK871" s="18">
        <f t="shared" si="400"/>
        <v>265.44</v>
      </c>
    </row>
    <row r="872" spans="44:115" ht="16.5" x14ac:dyDescent="0.2">
      <c r="AR872" s="14">
        <v>867</v>
      </c>
      <c r="AS872" s="14">
        <f t="shared" si="379"/>
        <v>860</v>
      </c>
      <c r="AT872" s="18">
        <f t="shared" si="381"/>
        <v>8325000</v>
      </c>
      <c r="AU872" s="18">
        <f t="shared" si="380"/>
        <v>870</v>
      </c>
      <c r="AV872" s="18">
        <f t="shared" si="382"/>
        <v>8531250</v>
      </c>
      <c r="AW872" s="18">
        <f t="shared" si="383"/>
        <v>8469375</v>
      </c>
      <c r="AX872" s="18">
        <f t="shared" si="384"/>
        <v>36587700000</v>
      </c>
      <c r="CA872" s="14">
        <v>867</v>
      </c>
      <c r="CB872" s="14">
        <f>节奏规划!J861</f>
        <v>1.1627906976744186E-3</v>
      </c>
      <c r="CC872" s="23">
        <v>1</v>
      </c>
      <c r="CD872" s="18">
        <f>INDEX($AX$6:$AX$1005,MATCH(金币产出!CA872,$AR$6:$AR$1005,1))</f>
        <v>36587700000</v>
      </c>
      <c r="CE872" s="18">
        <f t="shared" si="385"/>
        <v>146350800000</v>
      </c>
      <c r="CF872" s="18">
        <f t="shared" si="386"/>
        <v>59561372</v>
      </c>
      <c r="CG872" s="18">
        <f t="shared" si="387"/>
        <v>34035070</v>
      </c>
      <c r="CH872" s="18">
        <f t="shared" si="388"/>
        <v>42543837</v>
      </c>
      <c r="CI872" s="18">
        <f t="shared" si="389"/>
        <v>17017535</v>
      </c>
      <c r="CJ872" s="18">
        <f t="shared" si="390"/>
        <v>17017535</v>
      </c>
      <c r="CK872" s="18">
        <f t="shared" si="391"/>
        <v>25526302</v>
      </c>
      <c r="CL872" s="18">
        <f t="shared" si="392"/>
        <v>8508767</v>
      </c>
      <c r="CM872" s="18">
        <f t="shared" si="393"/>
        <v>25526302</v>
      </c>
      <c r="CN872" s="18">
        <f t="shared" si="394"/>
        <v>229736720</v>
      </c>
      <c r="CP872" s="18">
        <f t="shared" si="395"/>
        <v>4390523944</v>
      </c>
      <c r="CQ872" s="18">
        <f t="shared" si="396"/>
        <v>2</v>
      </c>
      <c r="CR872" s="18">
        <f t="shared" si="397"/>
        <v>4390.5200000000004</v>
      </c>
      <c r="DH872" s="14">
        <v>867</v>
      </c>
      <c r="DI872" s="14">
        <f t="shared" si="398"/>
        <v>266092365</v>
      </c>
      <c r="DJ872" s="18">
        <f t="shared" si="399"/>
        <v>2</v>
      </c>
      <c r="DK872" s="18">
        <f t="shared" si="400"/>
        <v>266.08999999999997</v>
      </c>
    </row>
    <row r="873" spans="44:115" ht="16.5" x14ac:dyDescent="0.2">
      <c r="AR873" s="14">
        <v>868</v>
      </c>
      <c r="AS873" s="14">
        <f t="shared" si="379"/>
        <v>860</v>
      </c>
      <c r="AT873" s="18">
        <f t="shared" si="381"/>
        <v>8325000</v>
      </c>
      <c r="AU873" s="18">
        <f t="shared" si="380"/>
        <v>870</v>
      </c>
      <c r="AV873" s="18">
        <f t="shared" si="382"/>
        <v>8531250</v>
      </c>
      <c r="AW873" s="18">
        <f t="shared" si="383"/>
        <v>8490000</v>
      </c>
      <c r="AX873" s="18">
        <f t="shared" si="384"/>
        <v>36676800000</v>
      </c>
      <c r="CA873" s="14">
        <v>868</v>
      </c>
      <c r="CB873" s="14">
        <f>节奏规划!J862</f>
        <v>1.1627906976744186E-3</v>
      </c>
      <c r="CC873" s="23">
        <v>1</v>
      </c>
      <c r="CD873" s="18">
        <f>INDEX($AX$6:$AX$1005,MATCH(金币产出!CA873,$AR$6:$AR$1005,1))</f>
        <v>36676800000</v>
      </c>
      <c r="CE873" s="18">
        <f t="shared" si="385"/>
        <v>146707200000</v>
      </c>
      <c r="CF873" s="18">
        <f t="shared" si="386"/>
        <v>59706419</v>
      </c>
      <c r="CG873" s="18">
        <f t="shared" si="387"/>
        <v>34117953</v>
      </c>
      <c r="CH873" s="18">
        <f t="shared" si="388"/>
        <v>42647442</v>
      </c>
      <c r="CI873" s="18">
        <f t="shared" si="389"/>
        <v>17058977</v>
      </c>
      <c r="CJ873" s="18">
        <f t="shared" si="390"/>
        <v>17058977</v>
      </c>
      <c r="CK873" s="18">
        <f t="shared" si="391"/>
        <v>25588465</v>
      </c>
      <c r="CL873" s="18">
        <f t="shared" si="392"/>
        <v>8529488</v>
      </c>
      <c r="CM873" s="18">
        <f t="shared" si="393"/>
        <v>25588465</v>
      </c>
      <c r="CN873" s="18">
        <f t="shared" si="394"/>
        <v>230296186</v>
      </c>
      <c r="CP873" s="18">
        <f t="shared" si="395"/>
        <v>4401215980</v>
      </c>
      <c r="CQ873" s="18">
        <f t="shared" si="396"/>
        <v>2</v>
      </c>
      <c r="CR873" s="18">
        <f t="shared" si="397"/>
        <v>4401.22</v>
      </c>
      <c r="DH873" s="14">
        <v>868</v>
      </c>
      <c r="DI873" s="14">
        <f t="shared" si="398"/>
        <v>266740359</v>
      </c>
      <c r="DJ873" s="18">
        <f t="shared" si="399"/>
        <v>2</v>
      </c>
      <c r="DK873" s="18">
        <f t="shared" si="400"/>
        <v>266.74</v>
      </c>
    </row>
    <row r="874" spans="44:115" ht="16.5" x14ac:dyDescent="0.2">
      <c r="AR874" s="14">
        <v>869</v>
      </c>
      <c r="AS874" s="14">
        <f t="shared" si="379"/>
        <v>860</v>
      </c>
      <c r="AT874" s="18">
        <f t="shared" si="381"/>
        <v>8325000</v>
      </c>
      <c r="AU874" s="18">
        <f t="shared" si="380"/>
        <v>870</v>
      </c>
      <c r="AV874" s="18">
        <f t="shared" si="382"/>
        <v>8531250</v>
      </c>
      <c r="AW874" s="18">
        <f t="shared" si="383"/>
        <v>8510625</v>
      </c>
      <c r="AX874" s="18">
        <f t="shared" si="384"/>
        <v>36765900000</v>
      </c>
      <c r="CA874" s="14">
        <v>869</v>
      </c>
      <c r="CB874" s="14">
        <f>节奏规划!J863</f>
        <v>1.1627906976744186E-3</v>
      </c>
      <c r="CC874" s="23">
        <v>1</v>
      </c>
      <c r="CD874" s="18">
        <f>INDEX($AX$6:$AX$1005,MATCH(金币产出!CA874,$AR$6:$AR$1005,1))</f>
        <v>36765900000</v>
      </c>
      <c r="CE874" s="18">
        <f t="shared" si="385"/>
        <v>147063600000</v>
      </c>
      <c r="CF874" s="18">
        <f t="shared" si="386"/>
        <v>59851465</v>
      </c>
      <c r="CG874" s="18">
        <f t="shared" si="387"/>
        <v>34200837</v>
      </c>
      <c r="CH874" s="18">
        <f t="shared" si="388"/>
        <v>42751047</v>
      </c>
      <c r="CI874" s="18">
        <f t="shared" si="389"/>
        <v>17100419</v>
      </c>
      <c r="CJ874" s="18">
        <f t="shared" si="390"/>
        <v>17100419</v>
      </c>
      <c r="CK874" s="18">
        <f t="shared" si="391"/>
        <v>25650628</v>
      </c>
      <c r="CL874" s="18">
        <f t="shared" si="392"/>
        <v>8550209</v>
      </c>
      <c r="CM874" s="18">
        <f t="shared" si="393"/>
        <v>25650628</v>
      </c>
      <c r="CN874" s="18">
        <f t="shared" si="394"/>
        <v>230855652</v>
      </c>
      <c r="CP874" s="18">
        <f t="shared" si="395"/>
        <v>4411908016</v>
      </c>
      <c r="CQ874" s="18">
        <f t="shared" si="396"/>
        <v>2</v>
      </c>
      <c r="CR874" s="18">
        <f t="shared" si="397"/>
        <v>4411.91</v>
      </c>
      <c r="DH874" s="14">
        <v>869</v>
      </c>
      <c r="DI874" s="14">
        <f t="shared" si="398"/>
        <v>267388362</v>
      </c>
      <c r="DJ874" s="18">
        <f t="shared" si="399"/>
        <v>2</v>
      </c>
      <c r="DK874" s="18">
        <f t="shared" si="400"/>
        <v>267.39</v>
      </c>
    </row>
    <row r="875" spans="44:115" ht="16.5" x14ac:dyDescent="0.2">
      <c r="AR875" s="14">
        <v>870</v>
      </c>
      <c r="AS875" s="14">
        <f t="shared" si="379"/>
        <v>870</v>
      </c>
      <c r="AT875" s="18">
        <f t="shared" si="381"/>
        <v>8531250</v>
      </c>
      <c r="AU875" s="18">
        <f t="shared" si="380"/>
        <v>880</v>
      </c>
      <c r="AV875" s="18">
        <f t="shared" si="382"/>
        <v>8682500</v>
      </c>
      <c r="AW875" s="18">
        <f t="shared" si="383"/>
        <v>8531250</v>
      </c>
      <c r="AX875" s="18">
        <f t="shared" si="384"/>
        <v>36855000000</v>
      </c>
      <c r="CA875" s="14">
        <v>870</v>
      </c>
      <c r="CB875" s="14">
        <f>节奏规划!J864</f>
        <v>1.1363636363636363E-3</v>
      </c>
      <c r="CC875" s="23">
        <v>1</v>
      </c>
      <c r="CD875" s="18">
        <f>INDEX($AX$6:$AX$1005,MATCH(金币产出!CA875,$AR$6:$AR$1005,1))</f>
        <v>36855000000</v>
      </c>
      <c r="CE875" s="18">
        <f t="shared" si="385"/>
        <v>147420000000</v>
      </c>
      <c r="CF875" s="18">
        <f t="shared" si="386"/>
        <v>58632955</v>
      </c>
      <c r="CG875" s="18">
        <f t="shared" si="387"/>
        <v>33504545</v>
      </c>
      <c r="CH875" s="18">
        <f t="shared" si="388"/>
        <v>41880682</v>
      </c>
      <c r="CI875" s="18">
        <f t="shared" si="389"/>
        <v>16752273</v>
      </c>
      <c r="CJ875" s="18">
        <f t="shared" si="390"/>
        <v>16752273</v>
      </c>
      <c r="CK875" s="18">
        <f t="shared" si="391"/>
        <v>25128409</v>
      </c>
      <c r="CL875" s="18">
        <f t="shared" si="392"/>
        <v>8376136</v>
      </c>
      <c r="CM875" s="18">
        <f t="shared" si="393"/>
        <v>25128409</v>
      </c>
      <c r="CN875" s="18">
        <f t="shared" si="394"/>
        <v>226155682</v>
      </c>
      <c r="CP875" s="18">
        <f t="shared" si="395"/>
        <v>4422599984</v>
      </c>
      <c r="CQ875" s="18">
        <f t="shared" si="396"/>
        <v>2</v>
      </c>
      <c r="CR875" s="18">
        <f t="shared" si="397"/>
        <v>4422.6000000000004</v>
      </c>
      <c r="DH875" s="14">
        <v>870</v>
      </c>
      <c r="DI875" s="14">
        <f t="shared" si="398"/>
        <v>268036360</v>
      </c>
      <c r="DJ875" s="18">
        <f t="shared" si="399"/>
        <v>2</v>
      </c>
      <c r="DK875" s="18">
        <f t="shared" si="400"/>
        <v>268.04000000000002</v>
      </c>
    </row>
    <row r="876" spans="44:115" ht="16.5" x14ac:dyDescent="0.2">
      <c r="AR876" s="14">
        <v>871</v>
      </c>
      <c r="AS876" s="14">
        <f t="shared" si="379"/>
        <v>870</v>
      </c>
      <c r="AT876" s="18">
        <f t="shared" si="381"/>
        <v>8531250</v>
      </c>
      <c r="AU876" s="18">
        <f t="shared" si="380"/>
        <v>880</v>
      </c>
      <c r="AV876" s="18">
        <f t="shared" si="382"/>
        <v>8682500</v>
      </c>
      <c r="AW876" s="18">
        <f t="shared" si="383"/>
        <v>8546375</v>
      </c>
      <c r="AX876" s="18">
        <f t="shared" si="384"/>
        <v>36920340000</v>
      </c>
      <c r="CA876" s="14">
        <v>871</v>
      </c>
      <c r="CB876" s="14">
        <f>节奏规划!J865</f>
        <v>1.1363636363636363E-3</v>
      </c>
      <c r="CC876" s="23">
        <v>1</v>
      </c>
      <c r="CD876" s="18">
        <f>INDEX($AX$6:$AX$1005,MATCH(金币产出!CA876,$AR$6:$AR$1005,1))</f>
        <v>36920340000</v>
      </c>
      <c r="CE876" s="18">
        <f t="shared" si="385"/>
        <v>147681360000</v>
      </c>
      <c r="CF876" s="18">
        <f t="shared" si="386"/>
        <v>58736905</v>
      </c>
      <c r="CG876" s="18">
        <f t="shared" si="387"/>
        <v>33563945</v>
      </c>
      <c r="CH876" s="18">
        <f t="shared" si="388"/>
        <v>41954932</v>
      </c>
      <c r="CI876" s="18">
        <f t="shared" si="389"/>
        <v>16781973</v>
      </c>
      <c r="CJ876" s="18">
        <f t="shared" si="390"/>
        <v>16781973</v>
      </c>
      <c r="CK876" s="18">
        <f t="shared" si="391"/>
        <v>25172959</v>
      </c>
      <c r="CL876" s="18">
        <f t="shared" si="392"/>
        <v>8390986</v>
      </c>
      <c r="CM876" s="18">
        <f t="shared" si="393"/>
        <v>25172959</v>
      </c>
      <c r="CN876" s="18">
        <f t="shared" si="394"/>
        <v>226556632</v>
      </c>
      <c r="CP876" s="18">
        <f t="shared" si="395"/>
        <v>4430440784</v>
      </c>
      <c r="CQ876" s="18">
        <f t="shared" si="396"/>
        <v>2</v>
      </c>
      <c r="CR876" s="18">
        <f t="shared" si="397"/>
        <v>4430.4399999999996</v>
      </c>
      <c r="DH876" s="14">
        <v>871</v>
      </c>
      <c r="DI876" s="14">
        <f t="shared" si="398"/>
        <v>268511560</v>
      </c>
      <c r="DJ876" s="18">
        <f t="shared" si="399"/>
        <v>2</v>
      </c>
      <c r="DK876" s="18">
        <f t="shared" si="400"/>
        <v>268.51</v>
      </c>
    </row>
    <row r="877" spans="44:115" ht="16.5" x14ac:dyDescent="0.2">
      <c r="AR877" s="14">
        <v>872</v>
      </c>
      <c r="AS877" s="14">
        <f t="shared" si="379"/>
        <v>870</v>
      </c>
      <c r="AT877" s="18">
        <f t="shared" si="381"/>
        <v>8531250</v>
      </c>
      <c r="AU877" s="18">
        <f t="shared" si="380"/>
        <v>880</v>
      </c>
      <c r="AV877" s="18">
        <f t="shared" si="382"/>
        <v>8682500</v>
      </c>
      <c r="AW877" s="18">
        <f t="shared" si="383"/>
        <v>8561500</v>
      </c>
      <c r="AX877" s="18">
        <f t="shared" si="384"/>
        <v>36985680000</v>
      </c>
      <c r="CA877" s="14">
        <v>872</v>
      </c>
      <c r="CB877" s="14">
        <f>节奏规划!J866</f>
        <v>1.1363636363636363E-3</v>
      </c>
      <c r="CC877" s="23">
        <v>1</v>
      </c>
      <c r="CD877" s="18">
        <f>INDEX($AX$6:$AX$1005,MATCH(金币产出!CA877,$AR$6:$AR$1005,1))</f>
        <v>36985680000</v>
      </c>
      <c r="CE877" s="18">
        <f t="shared" si="385"/>
        <v>147942720000</v>
      </c>
      <c r="CF877" s="18">
        <f t="shared" si="386"/>
        <v>58840855</v>
      </c>
      <c r="CG877" s="18">
        <f t="shared" si="387"/>
        <v>33623345</v>
      </c>
      <c r="CH877" s="18">
        <f t="shared" si="388"/>
        <v>42029182</v>
      </c>
      <c r="CI877" s="18">
        <f t="shared" si="389"/>
        <v>16811673</v>
      </c>
      <c r="CJ877" s="18">
        <f t="shared" si="390"/>
        <v>16811673</v>
      </c>
      <c r="CK877" s="18">
        <f t="shared" si="391"/>
        <v>25217509</v>
      </c>
      <c r="CL877" s="18">
        <f t="shared" si="392"/>
        <v>8405836</v>
      </c>
      <c r="CM877" s="18">
        <f t="shared" si="393"/>
        <v>25217509</v>
      </c>
      <c r="CN877" s="18">
        <f t="shared" si="394"/>
        <v>226957582</v>
      </c>
      <c r="CP877" s="18">
        <f t="shared" si="395"/>
        <v>4438281584</v>
      </c>
      <c r="CQ877" s="18">
        <f t="shared" si="396"/>
        <v>2</v>
      </c>
      <c r="CR877" s="18">
        <f t="shared" si="397"/>
        <v>4438.28</v>
      </c>
      <c r="DH877" s="14">
        <v>872</v>
      </c>
      <c r="DI877" s="14">
        <f t="shared" si="398"/>
        <v>268986760</v>
      </c>
      <c r="DJ877" s="18">
        <f t="shared" si="399"/>
        <v>2</v>
      </c>
      <c r="DK877" s="18">
        <f t="shared" si="400"/>
        <v>268.99</v>
      </c>
    </row>
    <row r="878" spans="44:115" ht="16.5" x14ac:dyDescent="0.2">
      <c r="AR878" s="14">
        <v>873</v>
      </c>
      <c r="AS878" s="14">
        <f t="shared" si="379"/>
        <v>870</v>
      </c>
      <c r="AT878" s="18">
        <f t="shared" si="381"/>
        <v>8531250</v>
      </c>
      <c r="AU878" s="18">
        <f t="shared" si="380"/>
        <v>880</v>
      </c>
      <c r="AV878" s="18">
        <f t="shared" si="382"/>
        <v>8682500</v>
      </c>
      <c r="AW878" s="18">
        <f t="shared" si="383"/>
        <v>8576625</v>
      </c>
      <c r="AX878" s="18">
        <f t="shared" si="384"/>
        <v>37051020000</v>
      </c>
      <c r="CA878" s="14">
        <v>873</v>
      </c>
      <c r="CB878" s="14">
        <f>节奏规划!J867</f>
        <v>1.1363636363636363E-3</v>
      </c>
      <c r="CC878" s="23">
        <v>1</v>
      </c>
      <c r="CD878" s="18">
        <f>INDEX($AX$6:$AX$1005,MATCH(金币产出!CA878,$AR$6:$AR$1005,1))</f>
        <v>37051020000</v>
      </c>
      <c r="CE878" s="18">
        <f t="shared" si="385"/>
        <v>148204080000</v>
      </c>
      <c r="CF878" s="18">
        <f t="shared" si="386"/>
        <v>58944805</v>
      </c>
      <c r="CG878" s="18">
        <f t="shared" si="387"/>
        <v>33682745</v>
      </c>
      <c r="CH878" s="18">
        <f t="shared" si="388"/>
        <v>42103432</v>
      </c>
      <c r="CI878" s="18">
        <f t="shared" si="389"/>
        <v>16841373</v>
      </c>
      <c r="CJ878" s="18">
        <f t="shared" si="390"/>
        <v>16841373</v>
      </c>
      <c r="CK878" s="18">
        <f t="shared" si="391"/>
        <v>25262059</v>
      </c>
      <c r="CL878" s="18">
        <f t="shared" si="392"/>
        <v>8420686</v>
      </c>
      <c r="CM878" s="18">
        <f t="shared" si="393"/>
        <v>25262059</v>
      </c>
      <c r="CN878" s="18">
        <f t="shared" si="394"/>
        <v>227358532</v>
      </c>
      <c r="CP878" s="18">
        <f t="shared" si="395"/>
        <v>4446122384</v>
      </c>
      <c r="CQ878" s="18">
        <f t="shared" si="396"/>
        <v>2</v>
      </c>
      <c r="CR878" s="18">
        <f t="shared" si="397"/>
        <v>4446.12</v>
      </c>
      <c r="DH878" s="14">
        <v>873</v>
      </c>
      <c r="DI878" s="14">
        <f t="shared" si="398"/>
        <v>269461960</v>
      </c>
      <c r="DJ878" s="18">
        <f t="shared" si="399"/>
        <v>2</v>
      </c>
      <c r="DK878" s="18">
        <f t="shared" si="400"/>
        <v>269.45999999999998</v>
      </c>
    </row>
    <row r="879" spans="44:115" ht="16.5" x14ac:dyDescent="0.2">
      <c r="AR879" s="14">
        <v>874</v>
      </c>
      <c r="AS879" s="14">
        <f t="shared" si="379"/>
        <v>870</v>
      </c>
      <c r="AT879" s="18">
        <f t="shared" si="381"/>
        <v>8531250</v>
      </c>
      <c r="AU879" s="18">
        <f t="shared" si="380"/>
        <v>880</v>
      </c>
      <c r="AV879" s="18">
        <f t="shared" si="382"/>
        <v>8682500</v>
      </c>
      <c r="AW879" s="18">
        <f t="shared" si="383"/>
        <v>8591750</v>
      </c>
      <c r="AX879" s="18">
        <f t="shared" si="384"/>
        <v>37116360000</v>
      </c>
      <c r="CA879" s="14">
        <v>874</v>
      </c>
      <c r="CB879" s="14">
        <f>节奏规划!J868</f>
        <v>1.1363636363636363E-3</v>
      </c>
      <c r="CC879" s="23">
        <v>1</v>
      </c>
      <c r="CD879" s="18">
        <f>INDEX($AX$6:$AX$1005,MATCH(金币产出!CA879,$AR$6:$AR$1005,1))</f>
        <v>37116360000</v>
      </c>
      <c r="CE879" s="18">
        <f t="shared" si="385"/>
        <v>148465440000</v>
      </c>
      <c r="CF879" s="18">
        <f t="shared" si="386"/>
        <v>59048755</v>
      </c>
      <c r="CG879" s="18">
        <f t="shared" si="387"/>
        <v>33742145</v>
      </c>
      <c r="CH879" s="18">
        <f t="shared" si="388"/>
        <v>42177682</v>
      </c>
      <c r="CI879" s="18">
        <f t="shared" si="389"/>
        <v>16871073</v>
      </c>
      <c r="CJ879" s="18">
        <f t="shared" si="390"/>
        <v>16871073</v>
      </c>
      <c r="CK879" s="18">
        <f t="shared" si="391"/>
        <v>25306609</v>
      </c>
      <c r="CL879" s="18">
        <f t="shared" si="392"/>
        <v>8435536</v>
      </c>
      <c r="CM879" s="18">
        <f t="shared" si="393"/>
        <v>25306609</v>
      </c>
      <c r="CN879" s="18">
        <f t="shared" si="394"/>
        <v>227759482</v>
      </c>
      <c r="CP879" s="18">
        <f t="shared" si="395"/>
        <v>4453963184</v>
      </c>
      <c r="CQ879" s="18">
        <f t="shared" si="396"/>
        <v>2</v>
      </c>
      <c r="CR879" s="18">
        <f t="shared" si="397"/>
        <v>4453.96</v>
      </c>
      <c r="DH879" s="14">
        <v>874</v>
      </c>
      <c r="DI879" s="14">
        <f t="shared" si="398"/>
        <v>269937160</v>
      </c>
      <c r="DJ879" s="18">
        <f t="shared" si="399"/>
        <v>2</v>
      </c>
      <c r="DK879" s="18">
        <f t="shared" si="400"/>
        <v>269.94</v>
      </c>
    </row>
    <row r="880" spans="44:115" ht="16.5" x14ac:dyDescent="0.2">
      <c r="AR880" s="14">
        <v>875</v>
      </c>
      <c r="AS880" s="14">
        <f t="shared" si="379"/>
        <v>870</v>
      </c>
      <c r="AT880" s="18">
        <f t="shared" si="381"/>
        <v>8531250</v>
      </c>
      <c r="AU880" s="18">
        <f t="shared" si="380"/>
        <v>880</v>
      </c>
      <c r="AV880" s="18">
        <f t="shared" si="382"/>
        <v>8682500</v>
      </c>
      <c r="AW880" s="18">
        <f t="shared" si="383"/>
        <v>8606875</v>
      </c>
      <c r="AX880" s="18">
        <f t="shared" si="384"/>
        <v>37181700000</v>
      </c>
      <c r="CA880" s="14">
        <v>875</v>
      </c>
      <c r="CB880" s="14">
        <f>节奏规划!J869</f>
        <v>1.1363636363636363E-3</v>
      </c>
      <c r="CC880" s="23">
        <v>1</v>
      </c>
      <c r="CD880" s="18">
        <f>INDEX($AX$6:$AX$1005,MATCH(金币产出!CA880,$AR$6:$AR$1005,1))</f>
        <v>37181700000</v>
      </c>
      <c r="CE880" s="18">
        <f t="shared" si="385"/>
        <v>148726800000</v>
      </c>
      <c r="CF880" s="18">
        <f t="shared" si="386"/>
        <v>59152705</v>
      </c>
      <c r="CG880" s="18">
        <f t="shared" si="387"/>
        <v>33801545</v>
      </c>
      <c r="CH880" s="18">
        <f t="shared" si="388"/>
        <v>42251932</v>
      </c>
      <c r="CI880" s="18">
        <f t="shared" si="389"/>
        <v>16900773</v>
      </c>
      <c r="CJ880" s="18">
        <f t="shared" si="390"/>
        <v>16900773</v>
      </c>
      <c r="CK880" s="18">
        <f t="shared" si="391"/>
        <v>25351159</v>
      </c>
      <c r="CL880" s="18">
        <f t="shared" si="392"/>
        <v>8450386</v>
      </c>
      <c r="CM880" s="18">
        <f t="shared" si="393"/>
        <v>25351159</v>
      </c>
      <c r="CN880" s="18">
        <f t="shared" si="394"/>
        <v>228160432</v>
      </c>
      <c r="CP880" s="18">
        <f t="shared" si="395"/>
        <v>4461803984</v>
      </c>
      <c r="CQ880" s="18">
        <f t="shared" si="396"/>
        <v>2</v>
      </c>
      <c r="CR880" s="18">
        <f t="shared" si="397"/>
        <v>4461.8</v>
      </c>
      <c r="DH880" s="14">
        <v>875</v>
      </c>
      <c r="DI880" s="14">
        <f t="shared" si="398"/>
        <v>270412360</v>
      </c>
      <c r="DJ880" s="18">
        <f t="shared" si="399"/>
        <v>2</v>
      </c>
      <c r="DK880" s="18">
        <f t="shared" si="400"/>
        <v>270.41000000000003</v>
      </c>
    </row>
    <row r="881" spans="44:115" ht="16.5" x14ac:dyDescent="0.2">
      <c r="AR881" s="14">
        <v>876</v>
      </c>
      <c r="AS881" s="14">
        <f t="shared" si="379"/>
        <v>870</v>
      </c>
      <c r="AT881" s="18">
        <f t="shared" si="381"/>
        <v>8531250</v>
      </c>
      <c r="AU881" s="18">
        <f t="shared" si="380"/>
        <v>880</v>
      </c>
      <c r="AV881" s="18">
        <f t="shared" si="382"/>
        <v>8682500</v>
      </c>
      <c r="AW881" s="18">
        <f t="shared" si="383"/>
        <v>8622000</v>
      </c>
      <c r="AX881" s="18">
        <f t="shared" si="384"/>
        <v>37247040000</v>
      </c>
      <c r="CA881" s="14">
        <v>876</v>
      </c>
      <c r="CB881" s="14">
        <f>节奏规划!J870</f>
        <v>1.1363636363636363E-3</v>
      </c>
      <c r="CC881" s="23">
        <v>1</v>
      </c>
      <c r="CD881" s="18">
        <f>INDEX($AX$6:$AX$1005,MATCH(金币产出!CA881,$AR$6:$AR$1005,1))</f>
        <v>37247040000</v>
      </c>
      <c r="CE881" s="18">
        <f t="shared" si="385"/>
        <v>148988160000</v>
      </c>
      <c r="CF881" s="18">
        <f t="shared" si="386"/>
        <v>59256655</v>
      </c>
      <c r="CG881" s="18">
        <f t="shared" si="387"/>
        <v>33860945</v>
      </c>
      <c r="CH881" s="18">
        <f t="shared" si="388"/>
        <v>42326182</v>
      </c>
      <c r="CI881" s="18">
        <f t="shared" si="389"/>
        <v>16930473</v>
      </c>
      <c r="CJ881" s="18">
        <f t="shared" si="390"/>
        <v>16930473</v>
      </c>
      <c r="CK881" s="18">
        <f t="shared" si="391"/>
        <v>25395709</v>
      </c>
      <c r="CL881" s="18">
        <f t="shared" si="392"/>
        <v>8465236</v>
      </c>
      <c r="CM881" s="18">
        <f t="shared" si="393"/>
        <v>25395709</v>
      </c>
      <c r="CN881" s="18">
        <f t="shared" si="394"/>
        <v>228561382</v>
      </c>
      <c r="CP881" s="18">
        <f t="shared" si="395"/>
        <v>4469644784</v>
      </c>
      <c r="CQ881" s="18">
        <f t="shared" si="396"/>
        <v>2</v>
      </c>
      <c r="CR881" s="18">
        <f t="shared" si="397"/>
        <v>4469.6400000000003</v>
      </c>
      <c r="DH881" s="14">
        <v>876</v>
      </c>
      <c r="DI881" s="14">
        <f t="shared" si="398"/>
        <v>270887560</v>
      </c>
      <c r="DJ881" s="18">
        <f t="shared" si="399"/>
        <v>2</v>
      </c>
      <c r="DK881" s="18">
        <f t="shared" si="400"/>
        <v>270.89</v>
      </c>
    </row>
    <row r="882" spans="44:115" ht="16.5" x14ac:dyDescent="0.2">
      <c r="AR882" s="14">
        <v>877</v>
      </c>
      <c r="AS882" s="14">
        <f t="shared" si="379"/>
        <v>870</v>
      </c>
      <c r="AT882" s="18">
        <f t="shared" si="381"/>
        <v>8531250</v>
      </c>
      <c r="AU882" s="18">
        <f t="shared" si="380"/>
        <v>880</v>
      </c>
      <c r="AV882" s="18">
        <f t="shared" si="382"/>
        <v>8682500</v>
      </c>
      <c r="AW882" s="18">
        <f t="shared" si="383"/>
        <v>8637125</v>
      </c>
      <c r="AX882" s="18">
        <f t="shared" si="384"/>
        <v>37312380000</v>
      </c>
      <c r="CA882" s="14">
        <v>877</v>
      </c>
      <c r="CB882" s="14">
        <f>节奏规划!J871</f>
        <v>1.1363636363636363E-3</v>
      </c>
      <c r="CC882" s="23">
        <v>1</v>
      </c>
      <c r="CD882" s="18">
        <f>INDEX($AX$6:$AX$1005,MATCH(金币产出!CA882,$AR$6:$AR$1005,1))</f>
        <v>37312380000</v>
      </c>
      <c r="CE882" s="18">
        <f t="shared" si="385"/>
        <v>149249520000</v>
      </c>
      <c r="CF882" s="18">
        <f t="shared" si="386"/>
        <v>59360605</v>
      </c>
      <c r="CG882" s="18">
        <f t="shared" si="387"/>
        <v>33920345</v>
      </c>
      <c r="CH882" s="18">
        <f t="shared" si="388"/>
        <v>42400432</v>
      </c>
      <c r="CI882" s="18">
        <f t="shared" si="389"/>
        <v>16960173</v>
      </c>
      <c r="CJ882" s="18">
        <f t="shared" si="390"/>
        <v>16960173</v>
      </c>
      <c r="CK882" s="18">
        <f t="shared" si="391"/>
        <v>25440259</v>
      </c>
      <c r="CL882" s="18">
        <f t="shared" si="392"/>
        <v>8480086</v>
      </c>
      <c r="CM882" s="18">
        <f t="shared" si="393"/>
        <v>25440259</v>
      </c>
      <c r="CN882" s="18">
        <f t="shared" si="394"/>
        <v>228962332</v>
      </c>
      <c r="CP882" s="18">
        <f t="shared" si="395"/>
        <v>4477485584</v>
      </c>
      <c r="CQ882" s="18">
        <f t="shared" si="396"/>
        <v>2</v>
      </c>
      <c r="CR882" s="18">
        <f t="shared" si="397"/>
        <v>4477.49</v>
      </c>
      <c r="DH882" s="14">
        <v>877</v>
      </c>
      <c r="DI882" s="14">
        <f t="shared" si="398"/>
        <v>271362760</v>
      </c>
      <c r="DJ882" s="18">
        <f t="shared" si="399"/>
        <v>2</v>
      </c>
      <c r="DK882" s="18">
        <f t="shared" si="400"/>
        <v>271.36</v>
      </c>
    </row>
    <row r="883" spans="44:115" ht="16.5" x14ac:dyDescent="0.2">
      <c r="AR883" s="14">
        <v>878</v>
      </c>
      <c r="AS883" s="14">
        <f t="shared" si="379"/>
        <v>870</v>
      </c>
      <c r="AT883" s="18">
        <f t="shared" si="381"/>
        <v>8531250</v>
      </c>
      <c r="AU883" s="18">
        <f t="shared" si="380"/>
        <v>880</v>
      </c>
      <c r="AV883" s="18">
        <f t="shared" si="382"/>
        <v>8682500</v>
      </c>
      <c r="AW883" s="18">
        <f t="shared" si="383"/>
        <v>8652250</v>
      </c>
      <c r="AX883" s="18">
        <f t="shared" si="384"/>
        <v>37377720000</v>
      </c>
      <c r="CA883" s="14">
        <v>878</v>
      </c>
      <c r="CB883" s="14">
        <f>节奏规划!J872</f>
        <v>1.1363636363636363E-3</v>
      </c>
      <c r="CC883" s="23">
        <v>1</v>
      </c>
      <c r="CD883" s="18">
        <f>INDEX($AX$6:$AX$1005,MATCH(金币产出!CA883,$AR$6:$AR$1005,1))</f>
        <v>37377720000</v>
      </c>
      <c r="CE883" s="18">
        <f t="shared" si="385"/>
        <v>149510880000</v>
      </c>
      <c r="CF883" s="18">
        <f t="shared" si="386"/>
        <v>59464555</v>
      </c>
      <c r="CG883" s="18">
        <f t="shared" si="387"/>
        <v>33979745</v>
      </c>
      <c r="CH883" s="18">
        <f t="shared" si="388"/>
        <v>42474682</v>
      </c>
      <c r="CI883" s="18">
        <f t="shared" si="389"/>
        <v>16989873</v>
      </c>
      <c r="CJ883" s="18">
        <f t="shared" si="390"/>
        <v>16989873</v>
      </c>
      <c r="CK883" s="18">
        <f t="shared" si="391"/>
        <v>25484809</v>
      </c>
      <c r="CL883" s="18">
        <f t="shared" si="392"/>
        <v>8494936</v>
      </c>
      <c r="CM883" s="18">
        <f t="shared" si="393"/>
        <v>25484809</v>
      </c>
      <c r="CN883" s="18">
        <f t="shared" si="394"/>
        <v>229363282</v>
      </c>
      <c r="CP883" s="18">
        <f t="shared" si="395"/>
        <v>4485326384</v>
      </c>
      <c r="CQ883" s="18">
        <f t="shared" si="396"/>
        <v>2</v>
      </c>
      <c r="CR883" s="18">
        <f t="shared" si="397"/>
        <v>4485.33</v>
      </c>
      <c r="DH883" s="14">
        <v>878</v>
      </c>
      <c r="DI883" s="14">
        <f t="shared" si="398"/>
        <v>271837960</v>
      </c>
      <c r="DJ883" s="18">
        <f t="shared" si="399"/>
        <v>2</v>
      </c>
      <c r="DK883" s="18">
        <f t="shared" si="400"/>
        <v>271.83999999999997</v>
      </c>
    </row>
    <row r="884" spans="44:115" ht="16.5" x14ac:dyDescent="0.2">
      <c r="AR884" s="14">
        <v>879</v>
      </c>
      <c r="AS884" s="14">
        <f t="shared" si="379"/>
        <v>870</v>
      </c>
      <c r="AT884" s="18">
        <f t="shared" si="381"/>
        <v>8531250</v>
      </c>
      <c r="AU884" s="18">
        <f t="shared" si="380"/>
        <v>880</v>
      </c>
      <c r="AV884" s="18">
        <f t="shared" si="382"/>
        <v>8682500</v>
      </c>
      <c r="AW884" s="18">
        <f t="shared" si="383"/>
        <v>8667375</v>
      </c>
      <c r="AX884" s="18">
        <f t="shared" si="384"/>
        <v>37443060000</v>
      </c>
      <c r="CA884" s="14">
        <v>879</v>
      </c>
      <c r="CB884" s="14">
        <f>节奏规划!J873</f>
        <v>1.1363636363636363E-3</v>
      </c>
      <c r="CC884" s="23">
        <v>1</v>
      </c>
      <c r="CD884" s="18">
        <f>INDEX($AX$6:$AX$1005,MATCH(金币产出!CA884,$AR$6:$AR$1005,1))</f>
        <v>37443060000</v>
      </c>
      <c r="CE884" s="18">
        <f t="shared" si="385"/>
        <v>149772240000</v>
      </c>
      <c r="CF884" s="18">
        <f t="shared" si="386"/>
        <v>59568505</v>
      </c>
      <c r="CG884" s="18">
        <f t="shared" si="387"/>
        <v>34039145</v>
      </c>
      <c r="CH884" s="18">
        <f t="shared" si="388"/>
        <v>42548932</v>
      </c>
      <c r="CI884" s="18">
        <f t="shared" si="389"/>
        <v>17019573</v>
      </c>
      <c r="CJ884" s="18">
        <f t="shared" si="390"/>
        <v>17019573</v>
      </c>
      <c r="CK884" s="18">
        <f t="shared" si="391"/>
        <v>25529359</v>
      </c>
      <c r="CL884" s="18">
        <f t="shared" si="392"/>
        <v>8509786</v>
      </c>
      <c r="CM884" s="18">
        <f t="shared" si="393"/>
        <v>25529359</v>
      </c>
      <c r="CN884" s="18">
        <f t="shared" si="394"/>
        <v>229764232</v>
      </c>
      <c r="CP884" s="18">
        <f t="shared" si="395"/>
        <v>4493167184</v>
      </c>
      <c r="CQ884" s="18">
        <f t="shared" si="396"/>
        <v>2</v>
      </c>
      <c r="CR884" s="18">
        <f t="shared" si="397"/>
        <v>4493.17</v>
      </c>
      <c r="DH884" s="14">
        <v>879</v>
      </c>
      <c r="DI884" s="14">
        <f t="shared" si="398"/>
        <v>272313160</v>
      </c>
      <c r="DJ884" s="18">
        <f t="shared" si="399"/>
        <v>2</v>
      </c>
      <c r="DK884" s="18">
        <f t="shared" si="400"/>
        <v>272.31</v>
      </c>
    </row>
    <row r="885" spans="44:115" ht="16.5" x14ac:dyDescent="0.2">
      <c r="AR885" s="14">
        <v>880</v>
      </c>
      <c r="AS885" s="14">
        <f t="shared" si="379"/>
        <v>880</v>
      </c>
      <c r="AT885" s="18">
        <f t="shared" si="381"/>
        <v>8682500</v>
      </c>
      <c r="AU885" s="18">
        <f t="shared" si="380"/>
        <v>890</v>
      </c>
      <c r="AV885" s="18">
        <f t="shared" si="382"/>
        <v>8835000</v>
      </c>
      <c r="AW885" s="18">
        <f t="shared" si="383"/>
        <v>8682500</v>
      </c>
      <c r="AX885" s="18">
        <f t="shared" si="384"/>
        <v>37508400000</v>
      </c>
      <c r="CA885" s="14">
        <v>880</v>
      </c>
      <c r="CB885" s="14">
        <f>节奏规划!J874</f>
        <v>1.1363636363636363E-3</v>
      </c>
      <c r="CC885" s="23">
        <v>1</v>
      </c>
      <c r="CD885" s="18">
        <f>INDEX($AX$6:$AX$1005,MATCH(金币产出!CA885,$AR$6:$AR$1005,1))</f>
        <v>37508400000</v>
      </c>
      <c r="CE885" s="18">
        <f t="shared" si="385"/>
        <v>150033600000</v>
      </c>
      <c r="CF885" s="18">
        <f t="shared" si="386"/>
        <v>59672455</v>
      </c>
      <c r="CG885" s="18">
        <f t="shared" si="387"/>
        <v>34098545</v>
      </c>
      <c r="CH885" s="18">
        <f t="shared" si="388"/>
        <v>42623182</v>
      </c>
      <c r="CI885" s="18">
        <f t="shared" si="389"/>
        <v>17049273</v>
      </c>
      <c r="CJ885" s="18">
        <f t="shared" si="390"/>
        <v>17049273</v>
      </c>
      <c r="CK885" s="18">
        <f t="shared" si="391"/>
        <v>25573909</v>
      </c>
      <c r="CL885" s="18">
        <f t="shared" si="392"/>
        <v>8524636</v>
      </c>
      <c r="CM885" s="18">
        <f t="shared" si="393"/>
        <v>25573909</v>
      </c>
      <c r="CN885" s="18">
        <f t="shared" si="394"/>
        <v>230165182</v>
      </c>
      <c r="CP885" s="18">
        <f t="shared" si="395"/>
        <v>4501007984</v>
      </c>
      <c r="CQ885" s="18">
        <f t="shared" si="396"/>
        <v>2</v>
      </c>
      <c r="CR885" s="18">
        <f t="shared" si="397"/>
        <v>4501.01</v>
      </c>
      <c r="DH885" s="14">
        <v>880</v>
      </c>
      <c r="DI885" s="14">
        <f t="shared" si="398"/>
        <v>272788360</v>
      </c>
      <c r="DJ885" s="18">
        <f t="shared" si="399"/>
        <v>2</v>
      </c>
      <c r="DK885" s="18">
        <f t="shared" si="400"/>
        <v>272.79000000000002</v>
      </c>
    </row>
    <row r="886" spans="44:115" ht="16.5" x14ac:dyDescent="0.2">
      <c r="AR886" s="14">
        <v>881</v>
      </c>
      <c r="AS886" s="14">
        <f t="shared" si="379"/>
        <v>880</v>
      </c>
      <c r="AT886" s="18">
        <f t="shared" si="381"/>
        <v>8682500</v>
      </c>
      <c r="AU886" s="18">
        <f t="shared" si="380"/>
        <v>890</v>
      </c>
      <c r="AV886" s="18">
        <f t="shared" si="382"/>
        <v>8835000</v>
      </c>
      <c r="AW886" s="18">
        <f t="shared" si="383"/>
        <v>8697750</v>
      </c>
      <c r="AX886" s="18">
        <f t="shared" si="384"/>
        <v>37574280000</v>
      </c>
      <c r="CA886" s="14">
        <v>881</v>
      </c>
      <c r="CB886" s="14">
        <f>节奏规划!J875</f>
        <v>1.1363636363636363E-3</v>
      </c>
      <c r="CC886" s="23">
        <v>1</v>
      </c>
      <c r="CD886" s="18">
        <f>INDEX($AX$6:$AX$1005,MATCH(金币产出!CA886,$AR$6:$AR$1005,1))</f>
        <v>37574280000</v>
      </c>
      <c r="CE886" s="18">
        <f t="shared" si="385"/>
        <v>150297120000</v>
      </c>
      <c r="CF886" s="18">
        <f t="shared" si="386"/>
        <v>59777264</v>
      </c>
      <c r="CG886" s="18">
        <f t="shared" si="387"/>
        <v>34158436</v>
      </c>
      <c r="CH886" s="18">
        <f t="shared" si="388"/>
        <v>42698045</v>
      </c>
      <c r="CI886" s="18">
        <f t="shared" si="389"/>
        <v>17079218</v>
      </c>
      <c r="CJ886" s="18">
        <f t="shared" si="390"/>
        <v>17079218</v>
      </c>
      <c r="CK886" s="18">
        <f t="shared" si="391"/>
        <v>25618827</v>
      </c>
      <c r="CL886" s="18">
        <f t="shared" si="392"/>
        <v>8539609</v>
      </c>
      <c r="CM886" s="18">
        <f t="shared" si="393"/>
        <v>25618827</v>
      </c>
      <c r="CN886" s="18">
        <f t="shared" si="394"/>
        <v>230569444</v>
      </c>
      <c r="CP886" s="18">
        <f t="shared" si="395"/>
        <v>4508913552</v>
      </c>
      <c r="CQ886" s="18">
        <f t="shared" si="396"/>
        <v>2</v>
      </c>
      <c r="CR886" s="18">
        <f t="shared" si="397"/>
        <v>4508.91</v>
      </c>
      <c r="DH886" s="14">
        <v>881</v>
      </c>
      <c r="DI886" s="14">
        <f t="shared" si="398"/>
        <v>273267488</v>
      </c>
      <c r="DJ886" s="18">
        <f t="shared" si="399"/>
        <v>2</v>
      </c>
      <c r="DK886" s="18">
        <f t="shared" si="400"/>
        <v>273.27</v>
      </c>
    </row>
    <row r="887" spans="44:115" ht="16.5" x14ac:dyDescent="0.2">
      <c r="AR887" s="14">
        <v>882</v>
      </c>
      <c r="AS887" s="14">
        <f t="shared" si="379"/>
        <v>880</v>
      </c>
      <c r="AT887" s="18">
        <f t="shared" si="381"/>
        <v>8682500</v>
      </c>
      <c r="AU887" s="18">
        <f t="shared" si="380"/>
        <v>890</v>
      </c>
      <c r="AV887" s="18">
        <f t="shared" si="382"/>
        <v>8835000</v>
      </c>
      <c r="AW887" s="18">
        <f t="shared" si="383"/>
        <v>8713000</v>
      </c>
      <c r="AX887" s="18">
        <f t="shared" si="384"/>
        <v>37640160000</v>
      </c>
      <c r="CA887" s="14">
        <v>882</v>
      </c>
      <c r="CB887" s="14">
        <f>节奏规划!J876</f>
        <v>1.1363636363636363E-3</v>
      </c>
      <c r="CC887" s="23">
        <v>1</v>
      </c>
      <c r="CD887" s="18">
        <f>INDEX($AX$6:$AX$1005,MATCH(金币产出!CA887,$AR$6:$AR$1005,1))</f>
        <v>37640160000</v>
      </c>
      <c r="CE887" s="18">
        <f t="shared" si="385"/>
        <v>150560640000</v>
      </c>
      <c r="CF887" s="18">
        <f t="shared" si="386"/>
        <v>59882073</v>
      </c>
      <c r="CG887" s="18">
        <f t="shared" si="387"/>
        <v>34218327</v>
      </c>
      <c r="CH887" s="18">
        <f t="shared" si="388"/>
        <v>42772909</v>
      </c>
      <c r="CI887" s="18">
        <f t="shared" si="389"/>
        <v>17109164</v>
      </c>
      <c r="CJ887" s="18">
        <f t="shared" si="390"/>
        <v>17109164</v>
      </c>
      <c r="CK887" s="18">
        <f t="shared" si="391"/>
        <v>25663745</v>
      </c>
      <c r="CL887" s="18">
        <f t="shared" si="392"/>
        <v>8554582</v>
      </c>
      <c r="CM887" s="18">
        <f t="shared" si="393"/>
        <v>25663745</v>
      </c>
      <c r="CN887" s="18">
        <f t="shared" si="394"/>
        <v>230973709</v>
      </c>
      <c r="CP887" s="18">
        <f t="shared" si="395"/>
        <v>4516819120</v>
      </c>
      <c r="CQ887" s="18">
        <f t="shared" si="396"/>
        <v>2</v>
      </c>
      <c r="CR887" s="18">
        <f t="shared" si="397"/>
        <v>4516.82</v>
      </c>
      <c r="DH887" s="14">
        <v>882</v>
      </c>
      <c r="DI887" s="14">
        <f t="shared" si="398"/>
        <v>273746616</v>
      </c>
      <c r="DJ887" s="18">
        <f t="shared" si="399"/>
        <v>2</v>
      </c>
      <c r="DK887" s="18">
        <f t="shared" si="400"/>
        <v>273.75</v>
      </c>
    </row>
    <row r="888" spans="44:115" ht="16.5" x14ac:dyDescent="0.2">
      <c r="AR888" s="14">
        <v>883</v>
      </c>
      <c r="AS888" s="14">
        <f t="shared" si="379"/>
        <v>880</v>
      </c>
      <c r="AT888" s="18">
        <f t="shared" si="381"/>
        <v>8682500</v>
      </c>
      <c r="AU888" s="18">
        <f t="shared" si="380"/>
        <v>890</v>
      </c>
      <c r="AV888" s="18">
        <f t="shared" si="382"/>
        <v>8835000</v>
      </c>
      <c r="AW888" s="18">
        <f t="shared" si="383"/>
        <v>8728250</v>
      </c>
      <c r="AX888" s="18">
        <f t="shared" si="384"/>
        <v>37706040000</v>
      </c>
      <c r="CA888" s="14">
        <v>883</v>
      </c>
      <c r="CB888" s="14">
        <f>节奏规划!J877</f>
        <v>1.1363636363636363E-3</v>
      </c>
      <c r="CC888" s="23">
        <v>1</v>
      </c>
      <c r="CD888" s="18">
        <f>INDEX($AX$6:$AX$1005,MATCH(金币产出!CA888,$AR$6:$AR$1005,1))</f>
        <v>37706040000</v>
      </c>
      <c r="CE888" s="18">
        <f t="shared" si="385"/>
        <v>150824160000</v>
      </c>
      <c r="CF888" s="18">
        <f t="shared" si="386"/>
        <v>59986882</v>
      </c>
      <c r="CG888" s="18">
        <f t="shared" si="387"/>
        <v>34278218</v>
      </c>
      <c r="CH888" s="18">
        <f t="shared" si="388"/>
        <v>42847773</v>
      </c>
      <c r="CI888" s="18">
        <f t="shared" si="389"/>
        <v>17139109</v>
      </c>
      <c r="CJ888" s="18">
        <f t="shared" si="390"/>
        <v>17139109</v>
      </c>
      <c r="CK888" s="18">
        <f t="shared" si="391"/>
        <v>25708664</v>
      </c>
      <c r="CL888" s="18">
        <f t="shared" si="392"/>
        <v>8569555</v>
      </c>
      <c r="CM888" s="18">
        <f t="shared" si="393"/>
        <v>25708664</v>
      </c>
      <c r="CN888" s="18">
        <f t="shared" si="394"/>
        <v>231377974</v>
      </c>
      <c r="CP888" s="18">
        <f t="shared" si="395"/>
        <v>4524724864</v>
      </c>
      <c r="CQ888" s="18">
        <f t="shared" si="396"/>
        <v>2</v>
      </c>
      <c r="CR888" s="18">
        <f t="shared" si="397"/>
        <v>4524.72</v>
      </c>
      <c r="DH888" s="14">
        <v>883</v>
      </c>
      <c r="DI888" s="14">
        <f t="shared" si="398"/>
        <v>274225744</v>
      </c>
      <c r="DJ888" s="18">
        <f t="shared" si="399"/>
        <v>2</v>
      </c>
      <c r="DK888" s="18">
        <f t="shared" si="400"/>
        <v>274.23</v>
      </c>
    </row>
    <row r="889" spans="44:115" ht="16.5" x14ac:dyDescent="0.2">
      <c r="AR889" s="14">
        <v>884</v>
      </c>
      <c r="AS889" s="14">
        <f t="shared" si="379"/>
        <v>880</v>
      </c>
      <c r="AT889" s="18">
        <f t="shared" si="381"/>
        <v>8682500</v>
      </c>
      <c r="AU889" s="18">
        <f t="shared" si="380"/>
        <v>890</v>
      </c>
      <c r="AV889" s="18">
        <f t="shared" si="382"/>
        <v>8835000</v>
      </c>
      <c r="AW889" s="18">
        <f t="shared" si="383"/>
        <v>8743500</v>
      </c>
      <c r="AX889" s="18">
        <f t="shared" si="384"/>
        <v>37771920000</v>
      </c>
      <c r="CA889" s="14">
        <v>884</v>
      </c>
      <c r="CB889" s="14">
        <f>节奏规划!J878</f>
        <v>1.1363636363636363E-3</v>
      </c>
      <c r="CC889" s="23">
        <v>1</v>
      </c>
      <c r="CD889" s="18">
        <f>INDEX($AX$6:$AX$1005,MATCH(金币产出!CA889,$AR$6:$AR$1005,1))</f>
        <v>37771920000</v>
      </c>
      <c r="CE889" s="18">
        <f t="shared" si="385"/>
        <v>151087680000</v>
      </c>
      <c r="CF889" s="18">
        <f t="shared" si="386"/>
        <v>60091691</v>
      </c>
      <c r="CG889" s="18">
        <f t="shared" si="387"/>
        <v>34338109</v>
      </c>
      <c r="CH889" s="18">
        <f t="shared" si="388"/>
        <v>42922636</v>
      </c>
      <c r="CI889" s="18">
        <f t="shared" si="389"/>
        <v>17169055</v>
      </c>
      <c r="CJ889" s="18">
        <f t="shared" si="390"/>
        <v>17169055</v>
      </c>
      <c r="CK889" s="18">
        <f t="shared" si="391"/>
        <v>25753582</v>
      </c>
      <c r="CL889" s="18">
        <f t="shared" si="392"/>
        <v>8584527</v>
      </c>
      <c r="CM889" s="18">
        <f t="shared" si="393"/>
        <v>25753582</v>
      </c>
      <c r="CN889" s="18">
        <f t="shared" si="394"/>
        <v>231782237</v>
      </c>
      <c r="CP889" s="18">
        <f t="shared" si="395"/>
        <v>4532630432</v>
      </c>
      <c r="CQ889" s="18">
        <f t="shared" si="396"/>
        <v>2</v>
      </c>
      <c r="CR889" s="18">
        <f t="shared" si="397"/>
        <v>4532.63</v>
      </c>
      <c r="DH889" s="14">
        <v>884</v>
      </c>
      <c r="DI889" s="14">
        <f t="shared" si="398"/>
        <v>274704872</v>
      </c>
      <c r="DJ889" s="18">
        <f t="shared" si="399"/>
        <v>2</v>
      </c>
      <c r="DK889" s="18">
        <f t="shared" si="400"/>
        <v>274.7</v>
      </c>
    </row>
    <row r="890" spans="44:115" ht="16.5" x14ac:dyDescent="0.2">
      <c r="AR890" s="14">
        <v>885</v>
      </c>
      <c r="AS890" s="14">
        <f t="shared" si="379"/>
        <v>880</v>
      </c>
      <c r="AT890" s="18">
        <f t="shared" si="381"/>
        <v>8682500</v>
      </c>
      <c r="AU890" s="18">
        <f t="shared" si="380"/>
        <v>890</v>
      </c>
      <c r="AV890" s="18">
        <f t="shared" si="382"/>
        <v>8835000</v>
      </c>
      <c r="AW890" s="18">
        <f t="shared" si="383"/>
        <v>8758750</v>
      </c>
      <c r="AX890" s="18">
        <f t="shared" si="384"/>
        <v>37837800000</v>
      </c>
      <c r="CA890" s="14">
        <v>885</v>
      </c>
      <c r="CB890" s="14">
        <f>节奏规划!J879</f>
        <v>1.1363636363636363E-3</v>
      </c>
      <c r="CC890" s="23">
        <v>1</v>
      </c>
      <c r="CD890" s="18">
        <f>INDEX($AX$6:$AX$1005,MATCH(金币产出!CA890,$AR$6:$AR$1005,1))</f>
        <v>37837800000</v>
      </c>
      <c r="CE890" s="18">
        <f t="shared" si="385"/>
        <v>151351200000</v>
      </c>
      <c r="CF890" s="18">
        <f t="shared" si="386"/>
        <v>60196500</v>
      </c>
      <c r="CG890" s="18">
        <f t="shared" si="387"/>
        <v>34398000</v>
      </c>
      <c r="CH890" s="18">
        <f t="shared" si="388"/>
        <v>42997500</v>
      </c>
      <c r="CI890" s="18">
        <f t="shared" si="389"/>
        <v>17199000</v>
      </c>
      <c r="CJ890" s="18">
        <f t="shared" si="390"/>
        <v>17199000</v>
      </c>
      <c r="CK890" s="18">
        <f t="shared" si="391"/>
        <v>25798500</v>
      </c>
      <c r="CL890" s="18">
        <f t="shared" si="392"/>
        <v>8599500</v>
      </c>
      <c r="CM890" s="18">
        <f t="shared" si="393"/>
        <v>25798500</v>
      </c>
      <c r="CN890" s="18">
        <f t="shared" si="394"/>
        <v>232186500</v>
      </c>
      <c r="CP890" s="18">
        <f t="shared" si="395"/>
        <v>4540536000</v>
      </c>
      <c r="CQ890" s="18">
        <f t="shared" si="396"/>
        <v>2</v>
      </c>
      <c r="CR890" s="18">
        <f t="shared" si="397"/>
        <v>4540.54</v>
      </c>
      <c r="DH890" s="14">
        <v>885</v>
      </c>
      <c r="DI890" s="14">
        <f t="shared" si="398"/>
        <v>275184000</v>
      </c>
      <c r="DJ890" s="18">
        <f t="shared" si="399"/>
        <v>2</v>
      </c>
      <c r="DK890" s="18">
        <f t="shared" si="400"/>
        <v>275.18</v>
      </c>
    </row>
    <row r="891" spans="44:115" ht="16.5" x14ac:dyDescent="0.2">
      <c r="AR891" s="14">
        <v>886</v>
      </c>
      <c r="AS891" s="14">
        <f t="shared" si="379"/>
        <v>880</v>
      </c>
      <c r="AT891" s="18">
        <f t="shared" si="381"/>
        <v>8682500</v>
      </c>
      <c r="AU891" s="18">
        <f t="shared" si="380"/>
        <v>890</v>
      </c>
      <c r="AV891" s="18">
        <f t="shared" si="382"/>
        <v>8835000</v>
      </c>
      <c r="AW891" s="18">
        <f t="shared" si="383"/>
        <v>8774000</v>
      </c>
      <c r="AX891" s="18">
        <f t="shared" si="384"/>
        <v>37903680000</v>
      </c>
      <c r="CA891" s="14">
        <v>886</v>
      </c>
      <c r="CB891" s="14">
        <f>节奏规划!J880</f>
        <v>1.1363636363636363E-3</v>
      </c>
      <c r="CC891" s="23">
        <v>1</v>
      </c>
      <c r="CD891" s="18">
        <f>INDEX($AX$6:$AX$1005,MATCH(金币产出!CA891,$AR$6:$AR$1005,1))</f>
        <v>37903680000</v>
      </c>
      <c r="CE891" s="18">
        <f t="shared" si="385"/>
        <v>151614720000</v>
      </c>
      <c r="CF891" s="18">
        <f t="shared" si="386"/>
        <v>60301309</v>
      </c>
      <c r="CG891" s="18">
        <f t="shared" si="387"/>
        <v>34457891</v>
      </c>
      <c r="CH891" s="18">
        <f t="shared" si="388"/>
        <v>43072364</v>
      </c>
      <c r="CI891" s="18">
        <f t="shared" si="389"/>
        <v>17228945</v>
      </c>
      <c r="CJ891" s="18">
        <f t="shared" si="390"/>
        <v>17228945</v>
      </c>
      <c r="CK891" s="18">
        <f t="shared" si="391"/>
        <v>25843418</v>
      </c>
      <c r="CL891" s="18">
        <f t="shared" si="392"/>
        <v>8614473</v>
      </c>
      <c r="CM891" s="18">
        <f t="shared" si="393"/>
        <v>25843418</v>
      </c>
      <c r="CN891" s="18">
        <f t="shared" si="394"/>
        <v>232590763</v>
      </c>
      <c r="CP891" s="18">
        <f t="shared" si="395"/>
        <v>4548441568</v>
      </c>
      <c r="CQ891" s="18">
        <f t="shared" si="396"/>
        <v>2</v>
      </c>
      <c r="CR891" s="18">
        <f t="shared" si="397"/>
        <v>4548.4399999999996</v>
      </c>
      <c r="DH891" s="14">
        <v>886</v>
      </c>
      <c r="DI891" s="14">
        <f t="shared" si="398"/>
        <v>275663128</v>
      </c>
      <c r="DJ891" s="18">
        <f t="shared" si="399"/>
        <v>2</v>
      </c>
      <c r="DK891" s="18">
        <f t="shared" si="400"/>
        <v>275.66000000000003</v>
      </c>
    </row>
    <row r="892" spans="44:115" ht="16.5" x14ac:dyDescent="0.2">
      <c r="AR892" s="14">
        <v>887</v>
      </c>
      <c r="AS892" s="14">
        <f t="shared" si="379"/>
        <v>880</v>
      </c>
      <c r="AT892" s="18">
        <f t="shared" si="381"/>
        <v>8682500</v>
      </c>
      <c r="AU892" s="18">
        <f t="shared" si="380"/>
        <v>890</v>
      </c>
      <c r="AV892" s="18">
        <f t="shared" si="382"/>
        <v>8835000</v>
      </c>
      <c r="AW892" s="18">
        <f t="shared" si="383"/>
        <v>8789250</v>
      </c>
      <c r="AX892" s="18">
        <f t="shared" si="384"/>
        <v>37969560000</v>
      </c>
      <c r="CA892" s="14">
        <v>887</v>
      </c>
      <c r="CB892" s="14">
        <f>节奏规划!J881</f>
        <v>1.1363636363636363E-3</v>
      </c>
      <c r="CC892" s="23">
        <v>1</v>
      </c>
      <c r="CD892" s="18">
        <f>INDEX($AX$6:$AX$1005,MATCH(金币产出!CA892,$AR$6:$AR$1005,1))</f>
        <v>37969560000</v>
      </c>
      <c r="CE892" s="18">
        <f t="shared" si="385"/>
        <v>151878240000</v>
      </c>
      <c r="CF892" s="18">
        <f t="shared" si="386"/>
        <v>60406118</v>
      </c>
      <c r="CG892" s="18">
        <f t="shared" si="387"/>
        <v>34517782</v>
      </c>
      <c r="CH892" s="18">
        <f t="shared" si="388"/>
        <v>43147227</v>
      </c>
      <c r="CI892" s="18">
        <f t="shared" si="389"/>
        <v>17258891</v>
      </c>
      <c r="CJ892" s="18">
        <f t="shared" si="390"/>
        <v>17258891</v>
      </c>
      <c r="CK892" s="18">
        <f t="shared" si="391"/>
        <v>25888336</v>
      </c>
      <c r="CL892" s="18">
        <f t="shared" si="392"/>
        <v>8629445</v>
      </c>
      <c r="CM892" s="18">
        <f t="shared" si="393"/>
        <v>25888336</v>
      </c>
      <c r="CN892" s="18">
        <f t="shared" si="394"/>
        <v>232995026</v>
      </c>
      <c r="CP892" s="18">
        <f t="shared" si="395"/>
        <v>4556347136</v>
      </c>
      <c r="CQ892" s="18">
        <f t="shared" si="396"/>
        <v>2</v>
      </c>
      <c r="CR892" s="18">
        <f t="shared" si="397"/>
        <v>4556.3500000000004</v>
      </c>
      <c r="DH892" s="14">
        <v>887</v>
      </c>
      <c r="DI892" s="14">
        <f t="shared" si="398"/>
        <v>276142256</v>
      </c>
      <c r="DJ892" s="18">
        <f t="shared" si="399"/>
        <v>2</v>
      </c>
      <c r="DK892" s="18">
        <f t="shared" si="400"/>
        <v>276.14</v>
      </c>
    </row>
    <row r="893" spans="44:115" ht="16.5" x14ac:dyDescent="0.2">
      <c r="AR893" s="14">
        <v>888</v>
      </c>
      <c r="AS893" s="14">
        <f t="shared" si="379"/>
        <v>880</v>
      </c>
      <c r="AT893" s="18">
        <f t="shared" si="381"/>
        <v>8682500</v>
      </c>
      <c r="AU893" s="18">
        <f t="shared" si="380"/>
        <v>890</v>
      </c>
      <c r="AV893" s="18">
        <f t="shared" si="382"/>
        <v>8835000</v>
      </c>
      <c r="AW893" s="18">
        <f t="shared" si="383"/>
        <v>8804500</v>
      </c>
      <c r="AX893" s="18">
        <f t="shared" si="384"/>
        <v>38035440000</v>
      </c>
      <c r="CA893" s="14">
        <v>888</v>
      </c>
      <c r="CB893" s="14">
        <f>节奏规划!J882</f>
        <v>1.1363636363636363E-3</v>
      </c>
      <c r="CC893" s="23">
        <v>1</v>
      </c>
      <c r="CD893" s="18">
        <f>INDEX($AX$6:$AX$1005,MATCH(金币产出!CA893,$AR$6:$AR$1005,1))</f>
        <v>38035440000</v>
      </c>
      <c r="CE893" s="18">
        <f t="shared" si="385"/>
        <v>152141760000</v>
      </c>
      <c r="CF893" s="18">
        <f t="shared" si="386"/>
        <v>60510927</v>
      </c>
      <c r="CG893" s="18">
        <f t="shared" si="387"/>
        <v>34577673</v>
      </c>
      <c r="CH893" s="18">
        <f t="shared" si="388"/>
        <v>43222091</v>
      </c>
      <c r="CI893" s="18">
        <f t="shared" si="389"/>
        <v>17288836</v>
      </c>
      <c r="CJ893" s="18">
        <f t="shared" si="390"/>
        <v>17288836</v>
      </c>
      <c r="CK893" s="18">
        <f t="shared" si="391"/>
        <v>25933255</v>
      </c>
      <c r="CL893" s="18">
        <f t="shared" si="392"/>
        <v>8644418</v>
      </c>
      <c r="CM893" s="18">
        <f t="shared" si="393"/>
        <v>25933255</v>
      </c>
      <c r="CN893" s="18">
        <f t="shared" si="394"/>
        <v>233399291</v>
      </c>
      <c r="CP893" s="18">
        <f t="shared" si="395"/>
        <v>4564252880</v>
      </c>
      <c r="CQ893" s="18">
        <f t="shared" si="396"/>
        <v>2</v>
      </c>
      <c r="CR893" s="18">
        <f t="shared" si="397"/>
        <v>4564.25</v>
      </c>
      <c r="DH893" s="14">
        <v>888</v>
      </c>
      <c r="DI893" s="14">
        <f t="shared" si="398"/>
        <v>276621384</v>
      </c>
      <c r="DJ893" s="18">
        <f t="shared" si="399"/>
        <v>2</v>
      </c>
      <c r="DK893" s="18">
        <f t="shared" si="400"/>
        <v>276.62</v>
      </c>
    </row>
    <row r="894" spans="44:115" ht="16.5" x14ac:dyDescent="0.2">
      <c r="AR894" s="14">
        <v>889</v>
      </c>
      <c r="AS894" s="14">
        <f t="shared" si="379"/>
        <v>880</v>
      </c>
      <c r="AT894" s="18">
        <f t="shared" si="381"/>
        <v>8682500</v>
      </c>
      <c r="AU894" s="18">
        <f t="shared" si="380"/>
        <v>890</v>
      </c>
      <c r="AV894" s="18">
        <f t="shared" si="382"/>
        <v>8835000</v>
      </c>
      <c r="AW894" s="18">
        <f t="shared" si="383"/>
        <v>8819750</v>
      </c>
      <c r="AX894" s="18">
        <f t="shared" si="384"/>
        <v>38101320000</v>
      </c>
      <c r="CA894" s="14">
        <v>889</v>
      </c>
      <c r="CB894" s="14">
        <f>节奏规划!J883</f>
        <v>1.1363636363636363E-3</v>
      </c>
      <c r="CC894" s="23">
        <v>1</v>
      </c>
      <c r="CD894" s="18">
        <f>INDEX($AX$6:$AX$1005,MATCH(金币产出!CA894,$AR$6:$AR$1005,1))</f>
        <v>38101320000</v>
      </c>
      <c r="CE894" s="18">
        <f t="shared" si="385"/>
        <v>152405280000</v>
      </c>
      <c r="CF894" s="18">
        <f t="shared" si="386"/>
        <v>60615736</v>
      </c>
      <c r="CG894" s="18">
        <f t="shared" si="387"/>
        <v>34637564</v>
      </c>
      <c r="CH894" s="18">
        <f t="shared" si="388"/>
        <v>43296955</v>
      </c>
      <c r="CI894" s="18">
        <f t="shared" si="389"/>
        <v>17318782</v>
      </c>
      <c r="CJ894" s="18">
        <f t="shared" si="390"/>
        <v>17318782</v>
      </c>
      <c r="CK894" s="18">
        <f t="shared" si="391"/>
        <v>25978173</v>
      </c>
      <c r="CL894" s="18">
        <f t="shared" si="392"/>
        <v>8659391</v>
      </c>
      <c r="CM894" s="18">
        <f t="shared" si="393"/>
        <v>25978173</v>
      </c>
      <c r="CN894" s="18">
        <f t="shared" si="394"/>
        <v>233803556</v>
      </c>
      <c r="CP894" s="18">
        <f t="shared" si="395"/>
        <v>4572158448</v>
      </c>
      <c r="CQ894" s="18">
        <f t="shared" si="396"/>
        <v>2</v>
      </c>
      <c r="CR894" s="18">
        <f t="shared" si="397"/>
        <v>4572.16</v>
      </c>
      <c r="DH894" s="14">
        <v>889</v>
      </c>
      <c r="DI894" s="14">
        <f t="shared" si="398"/>
        <v>277100512</v>
      </c>
      <c r="DJ894" s="18">
        <f t="shared" si="399"/>
        <v>2</v>
      </c>
      <c r="DK894" s="18">
        <f t="shared" si="400"/>
        <v>277.10000000000002</v>
      </c>
    </row>
    <row r="895" spans="44:115" ht="16.5" x14ac:dyDescent="0.2">
      <c r="AR895" s="14">
        <v>890</v>
      </c>
      <c r="AS895" s="14">
        <f t="shared" si="379"/>
        <v>890</v>
      </c>
      <c r="AT895" s="18">
        <f t="shared" si="381"/>
        <v>8835000</v>
      </c>
      <c r="AU895" s="18">
        <f t="shared" si="380"/>
        <v>900</v>
      </c>
      <c r="AV895" s="18">
        <f t="shared" si="382"/>
        <v>8988750</v>
      </c>
      <c r="AW895" s="18">
        <f t="shared" si="383"/>
        <v>8835000</v>
      </c>
      <c r="AX895" s="18">
        <f t="shared" si="384"/>
        <v>38167200000</v>
      </c>
      <c r="CA895" s="14">
        <v>890</v>
      </c>
      <c r="CB895" s="14">
        <f>节奏规划!J884</f>
        <v>1.1111111111111111E-3</v>
      </c>
      <c r="CC895" s="23">
        <v>1</v>
      </c>
      <c r="CD895" s="18">
        <f>INDEX($AX$6:$AX$1005,MATCH(金币产出!CA895,$AR$6:$AR$1005,1))</f>
        <v>38167200000</v>
      </c>
      <c r="CE895" s="18">
        <f t="shared" si="385"/>
        <v>152668800000</v>
      </c>
      <c r="CF895" s="18">
        <f t="shared" si="386"/>
        <v>59371200</v>
      </c>
      <c r="CG895" s="18">
        <f t="shared" si="387"/>
        <v>33926400</v>
      </c>
      <c r="CH895" s="18">
        <f t="shared" si="388"/>
        <v>42408000</v>
      </c>
      <c r="CI895" s="18">
        <f t="shared" si="389"/>
        <v>16963200</v>
      </c>
      <c r="CJ895" s="18">
        <f t="shared" si="390"/>
        <v>16963200</v>
      </c>
      <c r="CK895" s="18">
        <f t="shared" si="391"/>
        <v>25444800</v>
      </c>
      <c r="CL895" s="18">
        <f t="shared" si="392"/>
        <v>8481600</v>
      </c>
      <c r="CM895" s="18">
        <f t="shared" si="393"/>
        <v>25444800</v>
      </c>
      <c r="CN895" s="18">
        <f t="shared" si="394"/>
        <v>229003200</v>
      </c>
      <c r="CP895" s="18">
        <f t="shared" si="395"/>
        <v>4580064000</v>
      </c>
      <c r="CQ895" s="18">
        <f t="shared" si="396"/>
        <v>2</v>
      </c>
      <c r="CR895" s="18">
        <f t="shared" si="397"/>
        <v>4580.0600000000004</v>
      </c>
      <c r="DH895" s="14">
        <v>890</v>
      </c>
      <c r="DI895" s="14">
        <f t="shared" si="398"/>
        <v>277579636</v>
      </c>
      <c r="DJ895" s="18">
        <f t="shared" si="399"/>
        <v>2</v>
      </c>
      <c r="DK895" s="18">
        <f t="shared" si="400"/>
        <v>277.58</v>
      </c>
    </row>
    <row r="896" spans="44:115" ht="16.5" x14ac:dyDescent="0.2">
      <c r="AR896" s="14">
        <v>891</v>
      </c>
      <c r="AS896" s="14">
        <f t="shared" si="379"/>
        <v>890</v>
      </c>
      <c r="AT896" s="18">
        <f t="shared" si="381"/>
        <v>8835000</v>
      </c>
      <c r="AU896" s="18">
        <f t="shared" si="380"/>
        <v>900</v>
      </c>
      <c r="AV896" s="18">
        <f t="shared" si="382"/>
        <v>8988750</v>
      </c>
      <c r="AW896" s="18">
        <f t="shared" si="383"/>
        <v>8850375</v>
      </c>
      <c r="AX896" s="18">
        <f t="shared" si="384"/>
        <v>38233620000</v>
      </c>
      <c r="CA896" s="14">
        <v>891</v>
      </c>
      <c r="CB896" s="14">
        <f>节奏规划!J885</f>
        <v>1.1111111111111111E-3</v>
      </c>
      <c r="CC896" s="23">
        <v>1</v>
      </c>
      <c r="CD896" s="18">
        <f>INDEX($AX$6:$AX$1005,MATCH(金币产出!CA896,$AR$6:$AR$1005,1))</f>
        <v>38233620000</v>
      </c>
      <c r="CE896" s="18">
        <f t="shared" si="385"/>
        <v>152934480000</v>
      </c>
      <c r="CF896" s="18">
        <f t="shared" si="386"/>
        <v>59474520</v>
      </c>
      <c r="CG896" s="18">
        <f t="shared" si="387"/>
        <v>33985440</v>
      </c>
      <c r="CH896" s="18">
        <f t="shared" si="388"/>
        <v>42481800</v>
      </c>
      <c r="CI896" s="18">
        <f t="shared" si="389"/>
        <v>16992720</v>
      </c>
      <c r="CJ896" s="18">
        <f t="shared" si="390"/>
        <v>16992720</v>
      </c>
      <c r="CK896" s="18">
        <f t="shared" si="391"/>
        <v>25489080</v>
      </c>
      <c r="CL896" s="18">
        <f t="shared" si="392"/>
        <v>8496360</v>
      </c>
      <c r="CM896" s="18">
        <f t="shared" si="393"/>
        <v>25489080</v>
      </c>
      <c r="CN896" s="18">
        <f t="shared" si="394"/>
        <v>229401720</v>
      </c>
      <c r="CP896" s="18">
        <f t="shared" si="395"/>
        <v>4588034400</v>
      </c>
      <c r="CQ896" s="18">
        <f t="shared" si="396"/>
        <v>2</v>
      </c>
      <c r="CR896" s="18">
        <f t="shared" si="397"/>
        <v>4588.03</v>
      </c>
      <c r="DH896" s="14">
        <v>891</v>
      </c>
      <c r="DI896" s="14">
        <f t="shared" si="398"/>
        <v>278062690</v>
      </c>
      <c r="DJ896" s="18">
        <f t="shared" si="399"/>
        <v>2</v>
      </c>
      <c r="DK896" s="18">
        <f t="shared" si="400"/>
        <v>278.06</v>
      </c>
    </row>
    <row r="897" spans="44:115" ht="16.5" x14ac:dyDescent="0.2">
      <c r="AR897" s="14">
        <v>892</v>
      </c>
      <c r="AS897" s="14">
        <f t="shared" si="379"/>
        <v>890</v>
      </c>
      <c r="AT897" s="18">
        <f t="shared" si="381"/>
        <v>8835000</v>
      </c>
      <c r="AU897" s="18">
        <f t="shared" si="380"/>
        <v>900</v>
      </c>
      <c r="AV897" s="18">
        <f t="shared" si="382"/>
        <v>8988750</v>
      </c>
      <c r="AW897" s="18">
        <f t="shared" si="383"/>
        <v>8865750</v>
      </c>
      <c r="AX897" s="18">
        <f t="shared" si="384"/>
        <v>38300040000</v>
      </c>
      <c r="CA897" s="14">
        <v>892</v>
      </c>
      <c r="CB897" s="14">
        <f>节奏规划!J886</f>
        <v>1.1111111111111111E-3</v>
      </c>
      <c r="CC897" s="23">
        <v>1</v>
      </c>
      <c r="CD897" s="18">
        <f>INDEX($AX$6:$AX$1005,MATCH(金币产出!CA897,$AR$6:$AR$1005,1))</f>
        <v>38300040000</v>
      </c>
      <c r="CE897" s="18">
        <f t="shared" si="385"/>
        <v>153200160000</v>
      </c>
      <c r="CF897" s="18">
        <f t="shared" si="386"/>
        <v>59577840</v>
      </c>
      <c r="CG897" s="18">
        <f t="shared" si="387"/>
        <v>34044480</v>
      </c>
      <c r="CH897" s="18">
        <f t="shared" si="388"/>
        <v>42555600</v>
      </c>
      <c r="CI897" s="18">
        <f t="shared" si="389"/>
        <v>17022240</v>
      </c>
      <c r="CJ897" s="18">
        <f t="shared" si="390"/>
        <v>17022240</v>
      </c>
      <c r="CK897" s="18">
        <f t="shared" si="391"/>
        <v>25533360</v>
      </c>
      <c r="CL897" s="18">
        <f t="shared" si="392"/>
        <v>8511120</v>
      </c>
      <c r="CM897" s="18">
        <f t="shared" si="393"/>
        <v>25533360</v>
      </c>
      <c r="CN897" s="18">
        <f t="shared" si="394"/>
        <v>229800240</v>
      </c>
      <c r="CP897" s="18">
        <f t="shared" si="395"/>
        <v>4596004800</v>
      </c>
      <c r="CQ897" s="18">
        <f t="shared" si="396"/>
        <v>2</v>
      </c>
      <c r="CR897" s="18">
        <f t="shared" si="397"/>
        <v>4596</v>
      </c>
      <c r="DH897" s="14">
        <v>892</v>
      </c>
      <c r="DI897" s="14">
        <f t="shared" si="398"/>
        <v>278545745</v>
      </c>
      <c r="DJ897" s="18">
        <f t="shared" si="399"/>
        <v>2</v>
      </c>
      <c r="DK897" s="18">
        <f t="shared" si="400"/>
        <v>278.55</v>
      </c>
    </row>
    <row r="898" spans="44:115" ht="16.5" x14ac:dyDescent="0.2">
      <c r="AR898" s="14">
        <v>893</v>
      </c>
      <c r="AS898" s="14">
        <f t="shared" si="379"/>
        <v>890</v>
      </c>
      <c r="AT898" s="18">
        <f t="shared" si="381"/>
        <v>8835000</v>
      </c>
      <c r="AU898" s="18">
        <f t="shared" si="380"/>
        <v>900</v>
      </c>
      <c r="AV898" s="18">
        <f t="shared" si="382"/>
        <v>8988750</v>
      </c>
      <c r="AW898" s="18">
        <f t="shared" si="383"/>
        <v>8881125</v>
      </c>
      <c r="AX898" s="18">
        <f t="shared" si="384"/>
        <v>38366460000</v>
      </c>
      <c r="CA898" s="14">
        <v>893</v>
      </c>
      <c r="CB898" s="14">
        <f>节奏规划!J887</f>
        <v>1.1111111111111111E-3</v>
      </c>
      <c r="CC898" s="23">
        <v>1</v>
      </c>
      <c r="CD898" s="18">
        <f>INDEX($AX$6:$AX$1005,MATCH(金币产出!CA898,$AR$6:$AR$1005,1))</f>
        <v>38366460000</v>
      </c>
      <c r="CE898" s="18">
        <f t="shared" si="385"/>
        <v>153465840000</v>
      </c>
      <c r="CF898" s="18">
        <f t="shared" si="386"/>
        <v>59681160</v>
      </c>
      <c r="CG898" s="18">
        <f t="shared" si="387"/>
        <v>34103520</v>
      </c>
      <c r="CH898" s="18">
        <f t="shared" si="388"/>
        <v>42629400</v>
      </c>
      <c r="CI898" s="18">
        <f t="shared" si="389"/>
        <v>17051760</v>
      </c>
      <c r="CJ898" s="18">
        <f t="shared" si="390"/>
        <v>17051760</v>
      </c>
      <c r="CK898" s="18">
        <f t="shared" si="391"/>
        <v>25577640</v>
      </c>
      <c r="CL898" s="18">
        <f t="shared" si="392"/>
        <v>8525880</v>
      </c>
      <c r="CM898" s="18">
        <f t="shared" si="393"/>
        <v>25577640</v>
      </c>
      <c r="CN898" s="18">
        <f t="shared" si="394"/>
        <v>230198760</v>
      </c>
      <c r="CP898" s="18">
        <f t="shared" si="395"/>
        <v>4603975200</v>
      </c>
      <c r="CQ898" s="18">
        <f t="shared" si="396"/>
        <v>2</v>
      </c>
      <c r="CR898" s="18">
        <f t="shared" si="397"/>
        <v>4603.9799999999996</v>
      </c>
      <c r="DH898" s="14">
        <v>893</v>
      </c>
      <c r="DI898" s="14">
        <f t="shared" si="398"/>
        <v>279028800</v>
      </c>
      <c r="DJ898" s="18">
        <f t="shared" si="399"/>
        <v>2</v>
      </c>
      <c r="DK898" s="18">
        <f t="shared" si="400"/>
        <v>279.02999999999997</v>
      </c>
    </row>
    <row r="899" spans="44:115" ht="16.5" x14ac:dyDescent="0.2">
      <c r="AR899" s="14">
        <v>894</v>
      </c>
      <c r="AS899" s="14">
        <f t="shared" si="379"/>
        <v>890</v>
      </c>
      <c r="AT899" s="18">
        <f t="shared" si="381"/>
        <v>8835000</v>
      </c>
      <c r="AU899" s="18">
        <f t="shared" si="380"/>
        <v>900</v>
      </c>
      <c r="AV899" s="18">
        <f t="shared" si="382"/>
        <v>8988750</v>
      </c>
      <c r="AW899" s="18">
        <f t="shared" si="383"/>
        <v>8896500</v>
      </c>
      <c r="AX899" s="18">
        <f t="shared" si="384"/>
        <v>38432880000</v>
      </c>
      <c r="CA899" s="14">
        <v>894</v>
      </c>
      <c r="CB899" s="14">
        <f>节奏规划!J888</f>
        <v>1.1111111111111111E-3</v>
      </c>
      <c r="CC899" s="23">
        <v>1</v>
      </c>
      <c r="CD899" s="18">
        <f>INDEX($AX$6:$AX$1005,MATCH(金币产出!CA899,$AR$6:$AR$1005,1))</f>
        <v>38432880000</v>
      </c>
      <c r="CE899" s="18">
        <f t="shared" si="385"/>
        <v>153731520000</v>
      </c>
      <c r="CF899" s="18">
        <f t="shared" si="386"/>
        <v>59784480</v>
      </c>
      <c r="CG899" s="18">
        <f t="shared" si="387"/>
        <v>34162560</v>
      </c>
      <c r="CH899" s="18">
        <f t="shared" si="388"/>
        <v>42703200</v>
      </c>
      <c r="CI899" s="18">
        <f t="shared" si="389"/>
        <v>17081280</v>
      </c>
      <c r="CJ899" s="18">
        <f t="shared" si="390"/>
        <v>17081280</v>
      </c>
      <c r="CK899" s="18">
        <f t="shared" si="391"/>
        <v>25621920</v>
      </c>
      <c r="CL899" s="18">
        <f t="shared" si="392"/>
        <v>8540640</v>
      </c>
      <c r="CM899" s="18">
        <f t="shared" si="393"/>
        <v>25621920</v>
      </c>
      <c r="CN899" s="18">
        <f t="shared" si="394"/>
        <v>230597280</v>
      </c>
      <c r="CP899" s="18">
        <f t="shared" si="395"/>
        <v>4611945600</v>
      </c>
      <c r="CQ899" s="18">
        <f t="shared" si="396"/>
        <v>2</v>
      </c>
      <c r="CR899" s="18">
        <f t="shared" si="397"/>
        <v>4611.95</v>
      </c>
      <c r="DH899" s="14">
        <v>894</v>
      </c>
      <c r="DI899" s="14">
        <f t="shared" si="398"/>
        <v>279511854</v>
      </c>
      <c r="DJ899" s="18">
        <f t="shared" si="399"/>
        <v>2</v>
      </c>
      <c r="DK899" s="18">
        <f t="shared" si="400"/>
        <v>279.51</v>
      </c>
    </row>
    <row r="900" spans="44:115" ht="16.5" x14ac:dyDescent="0.2">
      <c r="AR900" s="14">
        <v>895</v>
      </c>
      <c r="AS900" s="14">
        <f t="shared" si="379"/>
        <v>890</v>
      </c>
      <c r="AT900" s="18">
        <f t="shared" si="381"/>
        <v>8835000</v>
      </c>
      <c r="AU900" s="18">
        <f t="shared" si="380"/>
        <v>900</v>
      </c>
      <c r="AV900" s="18">
        <f t="shared" si="382"/>
        <v>8988750</v>
      </c>
      <c r="AW900" s="18">
        <f t="shared" si="383"/>
        <v>8911875</v>
      </c>
      <c r="AX900" s="18">
        <f t="shared" si="384"/>
        <v>38499300000</v>
      </c>
      <c r="CA900" s="14">
        <v>895</v>
      </c>
      <c r="CB900" s="14">
        <f>节奏规划!J889</f>
        <v>1.1111111111111111E-3</v>
      </c>
      <c r="CC900" s="23">
        <v>1</v>
      </c>
      <c r="CD900" s="18">
        <f>INDEX($AX$6:$AX$1005,MATCH(金币产出!CA900,$AR$6:$AR$1005,1))</f>
        <v>38499300000</v>
      </c>
      <c r="CE900" s="18">
        <f t="shared" si="385"/>
        <v>153997200000</v>
      </c>
      <c r="CF900" s="18">
        <f t="shared" si="386"/>
        <v>59887800</v>
      </c>
      <c r="CG900" s="18">
        <f t="shared" si="387"/>
        <v>34221600</v>
      </c>
      <c r="CH900" s="18">
        <f t="shared" si="388"/>
        <v>42777000</v>
      </c>
      <c r="CI900" s="18">
        <f t="shared" si="389"/>
        <v>17110800</v>
      </c>
      <c r="CJ900" s="18">
        <f t="shared" si="390"/>
        <v>17110800</v>
      </c>
      <c r="CK900" s="18">
        <f t="shared" si="391"/>
        <v>25666200</v>
      </c>
      <c r="CL900" s="18">
        <f t="shared" si="392"/>
        <v>8555400</v>
      </c>
      <c r="CM900" s="18">
        <f t="shared" si="393"/>
        <v>25666200</v>
      </c>
      <c r="CN900" s="18">
        <f t="shared" si="394"/>
        <v>230995800</v>
      </c>
      <c r="CP900" s="18">
        <f t="shared" si="395"/>
        <v>4619916000</v>
      </c>
      <c r="CQ900" s="18">
        <f t="shared" si="396"/>
        <v>2</v>
      </c>
      <c r="CR900" s="18">
        <f t="shared" si="397"/>
        <v>4619.92</v>
      </c>
      <c r="DH900" s="14">
        <v>895</v>
      </c>
      <c r="DI900" s="14">
        <f t="shared" si="398"/>
        <v>279994909</v>
      </c>
      <c r="DJ900" s="18">
        <f t="shared" si="399"/>
        <v>2</v>
      </c>
      <c r="DK900" s="18">
        <f t="shared" si="400"/>
        <v>279.99</v>
      </c>
    </row>
    <row r="901" spans="44:115" ht="16.5" x14ac:dyDescent="0.2">
      <c r="AR901" s="14">
        <v>896</v>
      </c>
      <c r="AS901" s="14">
        <f t="shared" si="379"/>
        <v>890</v>
      </c>
      <c r="AT901" s="18">
        <f t="shared" si="381"/>
        <v>8835000</v>
      </c>
      <c r="AU901" s="18">
        <f t="shared" si="380"/>
        <v>900</v>
      </c>
      <c r="AV901" s="18">
        <f t="shared" si="382"/>
        <v>8988750</v>
      </c>
      <c r="AW901" s="18">
        <f t="shared" si="383"/>
        <v>8927250</v>
      </c>
      <c r="AX901" s="18">
        <f t="shared" si="384"/>
        <v>38565720000</v>
      </c>
      <c r="CA901" s="14">
        <v>896</v>
      </c>
      <c r="CB901" s="14">
        <f>节奏规划!J890</f>
        <v>1.1111111111111111E-3</v>
      </c>
      <c r="CC901" s="23">
        <v>1</v>
      </c>
      <c r="CD901" s="18">
        <f>INDEX($AX$6:$AX$1005,MATCH(金币产出!CA901,$AR$6:$AR$1005,1))</f>
        <v>38565720000</v>
      </c>
      <c r="CE901" s="18">
        <f t="shared" si="385"/>
        <v>154262880000</v>
      </c>
      <c r="CF901" s="18">
        <f t="shared" si="386"/>
        <v>59991120</v>
      </c>
      <c r="CG901" s="18">
        <f t="shared" si="387"/>
        <v>34280640</v>
      </c>
      <c r="CH901" s="18">
        <f t="shared" si="388"/>
        <v>42850800</v>
      </c>
      <c r="CI901" s="18">
        <f t="shared" si="389"/>
        <v>17140320</v>
      </c>
      <c r="CJ901" s="18">
        <f t="shared" si="390"/>
        <v>17140320</v>
      </c>
      <c r="CK901" s="18">
        <f t="shared" si="391"/>
        <v>25710480</v>
      </c>
      <c r="CL901" s="18">
        <f t="shared" si="392"/>
        <v>8570160</v>
      </c>
      <c r="CM901" s="18">
        <f t="shared" si="393"/>
        <v>25710480</v>
      </c>
      <c r="CN901" s="18">
        <f t="shared" si="394"/>
        <v>231394320</v>
      </c>
      <c r="CP901" s="18">
        <f t="shared" si="395"/>
        <v>4627886400</v>
      </c>
      <c r="CQ901" s="18">
        <f t="shared" si="396"/>
        <v>2</v>
      </c>
      <c r="CR901" s="18">
        <f t="shared" si="397"/>
        <v>4627.8900000000003</v>
      </c>
      <c r="DH901" s="14">
        <v>896</v>
      </c>
      <c r="DI901" s="14">
        <f t="shared" si="398"/>
        <v>280477963</v>
      </c>
      <c r="DJ901" s="18">
        <f t="shared" si="399"/>
        <v>2</v>
      </c>
      <c r="DK901" s="18">
        <f t="shared" si="400"/>
        <v>280.48</v>
      </c>
    </row>
    <row r="902" spans="44:115" ht="16.5" x14ac:dyDescent="0.2">
      <c r="AR902" s="14">
        <v>897</v>
      </c>
      <c r="AS902" s="14">
        <f t="shared" ref="AS902:AS965" si="401">VLOOKUP(AR902,$A$7:$A$90,1)</f>
        <v>890</v>
      </c>
      <c r="AT902" s="18">
        <f t="shared" si="381"/>
        <v>8835000</v>
      </c>
      <c r="AU902" s="18">
        <f t="shared" ref="AU902:AU965" si="402">INDEX($A$7:$A$90,MATCH(AR902,$A$7:$A$90,1)+1)</f>
        <v>900</v>
      </c>
      <c r="AV902" s="18">
        <f t="shared" si="382"/>
        <v>8988750</v>
      </c>
      <c r="AW902" s="18">
        <f t="shared" si="383"/>
        <v>8942625</v>
      </c>
      <c r="AX902" s="18">
        <f t="shared" si="384"/>
        <v>38632140000</v>
      </c>
      <c r="CA902" s="14">
        <v>897</v>
      </c>
      <c r="CB902" s="14">
        <f>节奏规划!J891</f>
        <v>1.1111111111111111E-3</v>
      </c>
      <c r="CC902" s="23">
        <v>1</v>
      </c>
      <c r="CD902" s="18">
        <f>INDEX($AX$6:$AX$1005,MATCH(金币产出!CA902,$AR$6:$AR$1005,1))</f>
        <v>38632140000</v>
      </c>
      <c r="CE902" s="18">
        <f t="shared" si="385"/>
        <v>154528560000</v>
      </c>
      <c r="CF902" s="18">
        <f t="shared" si="386"/>
        <v>60094440</v>
      </c>
      <c r="CG902" s="18">
        <f t="shared" si="387"/>
        <v>34339680</v>
      </c>
      <c r="CH902" s="18">
        <f t="shared" si="388"/>
        <v>42924600</v>
      </c>
      <c r="CI902" s="18">
        <f t="shared" si="389"/>
        <v>17169840</v>
      </c>
      <c r="CJ902" s="18">
        <f t="shared" si="390"/>
        <v>17169840</v>
      </c>
      <c r="CK902" s="18">
        <f t="shared" si="391"/>
        <v>25754760</v>
      </c>
      <c r="CL902" s="18">
        <f t="shared" si="392"/>
        <v>8584920</v>
      </c>
      <c r="CM902" s="18">
        <f t="shared" si="393"/>
        <v>25754760</v>
      </c>
      <c r="CN902" s="18">
        <f t="shared" si="394"/>
        <v>231792840</v>
      </c>
      <c r="CP902" s="18">
        <f t="shared" si="395"/>
        <v>4635856800</v>
      </c>
      <c r="CQ902" s="18">
        <f t="shared" si="396"/>
        <v>2</v>
      </c>
      <c r="CR902" s="18">
        <f t="shared" si="397"/>
        <v>4635.8599999999997</v>
      </c>
      <c r="DH902" s="14">
        <v>897</v>
      </c>
      <c r="DI902" s="14">
        <f t="shared" si="398"/>
        <v>280961018</v>
      </c>
      <c r="DJ902" s="18">
        <f t="shared" si="399"/>
        <v>2</v>
      </c>
      <c r="DK902" s="18">
        <f t="shared" si="400"/>
        <v>280.95999999999998</v>
      </c>
    </row>
    <row r="903" spans="44:115" ht="16.5" x14ac:dyDescent="0.2">
      <c r="AR903" s="14">
        <v>898</v>
      </c>
      <c r="AS903" s="14">
        <f t="shared" si="401"/>
        <v>890</v>
      </c>
      <c r="AT903" s="18">
        <f t="shared" ref="AT903:AT966" si="403">VLOOKUP(AS903,$A$7:$AJ$90,28)</f>
        <v>8835000</v>
      </c>
      <c r="AU903" s="18">
        <f t="shared" si="402"/>
        <v>900</v>
      </c>
      <c r="AV903" s="18">
        <f t="shared" ref="AV903:AV966" si="404">VLOOKUP(AU903,$A$7:$AJ$90,28)</f>
        <v>8988750</v>
      </c>
      <c r="AW903" s="18">
        <f t="shared" ref="AW903:AW966" si="405">(AT903*(AU903-AR903)+AV903*(AR903-AS903))/(AU903-AS903)</f>
        <v>8958000</v>
      </c>
      <c r="AX903" s="18">
        <f t="shared" ref="AX903:AX966" si="406">AW903*AX$4</f>
        <v>38698560000</v>
      </c>
      <c r="CA903" s="14">
        <v>898</v>
      </c>
      <c r="CB903" s="14">
        <f>节奏规划!J892</f>
        <v>1.1111111111111111E-3</v>
      </c>
      <c r="CC903" s="23">
        <v>1</v>
      </c>
      <c r="CD903" s="18">
        <f>INDEX($AX$6:$AX$1005,MATCH(金币产出!CA903,$AR$6:$AR$1005,1))</f>
        <v>38698560000</v>
      </c>
      <c r="CE903" s="18">
        <f t="shared" ref="CE903:CE966" si="407">INT(CD903/$BB$4*$BA$4/500)*500</f>
        <v>154794240000</v>
      </c>
      <c r="CF903" s="18">
        <f t="shared" ref="CF903:CF966" si="408">ROUND($CE903*BB$4*$CB903,0)</f>
        <v>60197760</v>
      </c>
      <c r="CG903" s="18">
        <f t="shared" ref="CG903:CG966" si="409">ROUND($CE903*BC$4*$CB903,0)</f>
        <v>34398720</v>
      </c>
      <c r="CH903" s="18">
        <f t="shared" ref="CH903:CH966" si="410">ROUND($CE903*BD$4*$CB903,0)</f>
        <v>42998400</v>
      </c>
      <c r="CI903" s="18">
        <f t="shared" ref="CI903:CI966" si="411">ROUND($CE903*BE$4*$CB903,0)</f>
        <v>17199360</v>
      </c>
      <c r="CJ903" s="18">
        <f t="shared" ref="CJ903:CJ966" si="412">ROUND($CE903*BF$4*$CB903,0)</f>
        <v>17199360</v>
      </c>
      <c r="CK903" s="18">
        <f t="shared" ref="CK903:CK966" si="413">ROUND($CE903*BG$4*$CB903,0)</f>
        <v>25799040</v>
      </c>
      <c r="CL903" s="18">
        <f t="shared" ref="CL903:CL966" si="414">ROUND($CE903*BH$4*$CB903,0)</f>
        <v>8599680</v>
      </c>
      <c r="CM903" s="18">
        <f t="shared" ref="CM903:CM966" si="415">ROUND($CE903*BI$4*$CB903,0)</f>
        <v>25799040</v>
      </c>
      <c r="CN903" s="18">
        <f t="shared" ref="CN903:CN966" si="416">SUMIF($CF$3:$CM$3,"&lt;="&amp;CA903,CF903:CM903)</f>
        <v>232191360</v>
      </c>
      <c r="CP903" s="18">
        <f t="shared" ref="CP903:CP966" si="417">INT(CM903/CB903/CP$3)</f>
        <v>4643827200</v>
      </c>
      <c r="CQ903" s="18">
        <f t="shared" ref="CQ903:CQ966" si="418">INT(LOG(CP903/10,1000))</f>
        <v>2</v>
      </c>
      <c r="CR903" s="18">
        <f t="shared" ref="CR903:CR966" si="419">ROUND(CP903/1000^CQ903,2)</f>
        <v>4643.83</v>
      </c>
      <c r="DH903" s="14">
        <v>898</v>
      </c>
      <c r="DI903" s="14">
        <f t="shared" ref="DI903:DI966" si="420">INT(CG903/CB903*$DC$3)</f>
        <v>281444072</v>
      </c>
      <c r="DJ903" s="18">
        <f t="shared" ref="DJ903:DJ966" si="421">INT(LOG(DI903/10,1000))</f>
        <v>2</v>
      </c>
      <c r="DK903" s="18">
        <f t="shared" ref="DK903:DK966" si="422">ROUND(DI903/1000^DJ903,2)</f>
        <v>281.44</v>
      </c>
    </row>
    <row r="904" spans="44:115" ht="16.5" x14ac:dyDescent="0.2">
      <c r="AR904" s="14">
        <v>899</v>
      </c>
      <c r="AS904" s="14">
        <f t="shared" si="401"/>
        <v>890</v>
      </c>
      <c r="AT904" s="18">
        <f t="shared" si="403"/>
        <v>8835000</v>
      </c>
      <c r="AU904" s="18">
        <f t="shared" si="402"/>
        <v>900</v>
      </c>
      <c r="AV904" s="18">
        <f t="shared" si="404"/>
        <v>8988750</v>
      </c>
      <c r="AW904" s="18">
        <f t="shared" si="405"/>
        <v>8973375</v>
      </c>
      <c r="AX904" s="18">
        <f t="shared" si="406"/>
        <v>38764980000</v>
      </c>
      <c r="CA904" s="14">
        <v>899</v>
      </c>
      <c r="CB904" s="14">
        <f>节奏规划!J893</f>
        <v>1.1111111111111111E-3</v>
      </c>
      <c r="CC904" s="23">
        <v>1</v>
      </c>
      <c r="CD904" s="18">
        <f>INDEX($AX$6:$AX$1005,MATCH(金币产出!CA904,$AR$6:$AR$1005,1))</f>
        <v>38764980000</v>
      </c>
      <c r="CE904" s="18">
        <f t="shared" si="407"/>
        <v>155059920000</v>
      </c>
      <c r="CF904" s="18">
        <f t="shared" si="408"/>
        <v>60301080</v>
      </c>
      <c r="CG904" s="18">
        <f t="shared" si="409"/>
        <v>34457760</v>
      </c>
      <c r="CH904" s="18">
        <f t="shared" si="410"/>
        <v>43072200</v>
      </c>
      <c r="CI904" s="18">
        <f t="shared" si="411"/>
        <v>17228880</v>
      </c>
      <c r="CJ904" s="18">
        <f t="shared" si="412"/>
        <v>17228880</v>
      </c>
      <c r="CK904" s="18">
        <f t="shared" si="413"/>
        <v>25843320</v>
      </c>
      <c r="CL904" s="18">
        <f t="shared" si="414"/>
        <v>8614440</v>
      </c>
      <c r="CM904" s="18">
        <f t="shared" si="415"/>
        <v>25843320</v>
      </c>
      <c r="CN904" s="18">
        <f t="shared" si="416"/>
        <v>232589880</v>
      </c>
      <c r="CP904" s="18">
        <f t="shared" si="417"/>
        <v>4651797600</v>
      </c>
      <c r="CQ904" s="18">
        <f t="shared" si="418"/>
        <v>2</v>
      </c>
      <c r="CR904" s="18">
        <f t="shared" si="419"/>
        <v>4651.8</v>
      </c>
      <c r="DH904" s="14">
        <v>899</v>
      </c>
      <c r="DI904" s="14">
        <f t="shared" si="420"/>
        <v>281927127</v>
      </c>
      <c r="DJ904" s="18">
        <f t="shared" si="421"/>
        <v>2</v>
      </c>
      <c r="DK904" s="18">
        <f t="shared" si="422"/>
        <v>281.93</v>
      </c>
    </row>
    <row r="905" spans="44:115" ht="16.5" x14ac:dyDescent="0.2">
      <c r="AR905" s="14">
        <v>900</v>
      </c>
      <c r="AS905" s="14">
        <f t="shared" si="401"/>
        <v>900</v>
      </c>
      <c r="AT905" s="18">
        <f t="shared" si="403"/>
        <v>8988750</v>
      </c>
      <c r="AU905" s="18">
        <f t="shared" si="402"/>
        <v>910</v>
      </c>
      <c r="AV905" s="18">
        <f t="shared" si="404"/>
        <v>9143750</v>
      </c>
      <c r="AW905" s="18">
        <f t="shared" si="405"/>
        <v>8988750</v>
      </c>
      <c r="AX905" s="18">
        <f t="shared" si="406"/>
        <v>38831400000</v>
      </c>
      <c r="CA905" s="14">
        <v>900</v>
      </c>
      <c r="CB905" s="14">
        <f>节奏规划!J894</f>
        <v>1.1111111111111111E-3</v>
      </c>
      <c r="CC905" s="23">
        <v>1</v>
      </c>
      <c r="CD905" s="18">
        <f>INDEX($AX$6:$AX$1005,MATCH(金币产出!CA905,$AR$6:$AR$1005,1))</f>
        <v>38831400000</v>
      </c>
      <c r="CE905" s="18">
        <f t="shared" si="407"/>
        <v>155325600000</v>
      </c>
      <c r="CF905" s="18">
        <f t="shared" si="408"/>
        <v>60404400</v>
      </c>
      <c r="CG905" s="18">
        <f t="shared" si="409"/>
        <v>34516800</v>
      </c>
      <c r="CH905" s="18">
        <f t="shared" si="410"/>
        <v>43146000</v>
      </c>
      <c r="CI905" s="18">
        <f t="shared" si="411"/>
        <v>17258400</v>
      </c>
      <c r="CJ905" s="18">
        <f t="shared" si="412"/>
        <v>17258400</v>
      </c>
      <c r="CK905" s="18">
        <f t="shared" si="413"/>
        <v>25887600</v>
      </c>
      <c r="CL905" s="18">
        <f t="shared" si="414"/>
        <v>8629200</v>
      </c>
      <c r="CM905" s="18">
        <f t="shared" si="415"/>
        <v>25887600</v>
      </c>
      <c r="CN905" s="18">
        <f t="shared" si="416"/>
        <v>232988400</v>
      </c>
      <c r="CP905" s="18">
        <f t="shared" si="417"/>
        <v>4659768000</v>
      </c>
      <c r="CQ905" s="18">
        <f t="shared" si="418"/>
        <v>2</v>
      </c>
      <c r="CR905" s="18">
        <f t="shared" si="419"/>
        <v>4659.7700000000004</v>
      </c>
      <c r="DH905" s="14">
        <v>900</v>
      </c>
      <c r="DI905" s="14">
        <f t="shared" si="420"/>
        <v>282410181</v>
      </c>
      <c r="DJ905" s="18">
        <f t="shared" si="421"/>
        <v>2</v>
      </c>
      <c r="DK905" s="18">
        <f t="shared" si="422"/>
        <v>282.41000000000003</v>
      </c>
    </row>
    <row r="906" spans="44:115" ht="16.5" x14ac:dyDescent="0.2">
      <c r="AR906" s="14">
        <v>901</v>
      </c>
      <c r="AS906" s="14">
        <f t="shared" si="401"/>
        <v>900</v>
      </c>
      <c r="AT906" s="18">
        <f t="shared" si="403"/>
        <v>8988750</v>
      </c>
      <c r="AU906" s="18">
        <f t="shared" si="402"/>
        <v>910</v>
      </c>
      <c r="AV906" s="18">
        <f t="shared" si="404"/>
        <v>9143750</v>
      </c>
      <c r="AW906" s="18">
        <f t="shared" si="405"/>
        <v>9004250</v>
      </c>
      <c r="AX906" s="18">
        <f t="shared" si="406"/>
        <v>38898360000</v>
      </c>
      <c r="CA906" s="14">
        <v>901</v>
      </c>
      <c r="CB906" s="14">
        <f>节奏规划!J895</f>
        <v>1.1111111111111111E-3</v>
      </c>
      <c r="CC906" s="23">
        <v>1</v>
      </c>
      <c r="CD906" s="18">
        <f>INDEX($AX$6:$AX$1005,MATCH(金币产出!CA906,$AR$6:$AR$1005,1))</f>
        <v>38898360000</v>
      </c>
      <c r="CE906" s="18">
        <f t="shared" si="407"/>
        <v>155593440000</v>
      </c>
      <c r="CF906" s="18">
        <f t="shared" si="408"/>
        <v>60508560</v>
      </c>
      <c r="CG906" s="18">
        <f t="shared" si="409"/>
        <v>34576320</v>
      </c>
      <c r="CH906" s="18">
        <f t="shared" si="410"/>
        <v>43220400</v>
      </c>
      <c r="CI906" s="18">
        <f t="shared" si="411"/>
        <v>17288160</v>
      </c>
      <c r="CJ906" s="18">
        <f t="shared" si="412"/>
        <v>17288160</v>
      </c>
      <c r="CK906" s="18">
        <f t="shared" si="413"/>
        <v>25932240</v>
      </c>
      <c r="CL906" s="18">
        <f t="shared" si="414"/>
        <v>8644080</v>
      </c>
      <c r="CM906" s="18">
        <f t="shared" si="415"/>
        <v>25932240</v>
      </c>
      <c r="CN906" s="18">
        <f t="shared" si="416"/>
        <v>233390160</v>
      </c>
      <c r="CP906" s="18">
        <f t="shared" si="417"/>
        <v>4667803200</v>
      </c>
      <c r="CQ906" s="18">
        <f t="shared" si="418"/>
        <v>2</v>
      </c>
      <c r="CR906" s="18">
        <f t="shared" si="419"/>
        <v>4667.8</v>
      </c>
      <c r="DH906" s="14">
        <v>901</v>
      </c>
      <c r="DI906" s="14">
        <f t="shared" si="420"/>
        <v>282897163</v>
      </c>
      <c r="DJ906" s="18">
        <f t="shared" si="421"/>
        <v>2</v>
      </c>
      <c r="DK906" s="18">
        <f t="shared" si="422"/>
        <v>282.89999999999998</v>
      </c>
    </row>
    <row r="907" spans="44:115" ht="16.5" x14ac:dyDescent="0.2">
      <c r="AR907" s="14">
        <v>902</v>
      </c>
      <c r="AS907" s="14">
        <f t="shared" si="401"/>
        <v>900</v>
      </c>
      <c r="AT907" s="18">
        <f t="shared" si="403"/>
        <v>8988750</v>
      </c>
      <c r="AU907" s="18">
        <f t="shared" si="402"/>
        <v>910</v>
      </c>
      <c r="AV907" s="18">
        <f t="shared" si="404"/>
        <v>9143750</v>
      </c>
      <c r="AW907" s="18">
        <f t="shared" si="405"/>
        <v>9019750</v>
      </c>
      <c r="AX907" s="18">
        <f t="shared" si="406"/>
        <v>38965320000</v>
      </c>
      <c r="CA907" s="14">
        <v>902</v>
      </c>
      <c r="CB907" s="14">
        <f>节奏规划!J896</f>
        <v>1.1111111111111111E-3</v>
      </c>
      <c r="CC907" s="23">
        <v>1</v>
      </c>
      <c r="CD907" s="18">
        <f>INDEX($AX$6:$AX$1005,MATCH(金币产出!CA907,$AR$6:$AR$1005,1))</f>
        <v>38965320000</v>
      </c>
      <c r="CE907" s="18">
        <f t="shared" si="407"/>
        <v>155861280000</v>
      </c>
      <c r="CF907" s="18">
        <f t="shared" si="408"/>
        <v>60612720</v>
      </c>
      <c r="CG907" s="18">
        <f t="shared" si="409"/>
        <v>34635840</v>
      </c>
      <c r="CH907" s="18">
        <f t="shared" si="410"/>
        <v>43294800</v>
      </c>
      <c r="CI907" s="18">
        <f t="shared" si="411"/>
        <v>17317920</v>
      </c>
      <c r="CJ907" s="18">
        <f t="shared" si="412"/>
        <v>17317920</v>
      </c>
      <c r="CK907" s="18">
        <f t="shared" si="413"/>
        <v>25976880</v>
      </c>
      <c r="CL907" s="18">
        <f t="shared" si="414"/>
        <v>8658960</v>
      </c>
      <c r="CM907" s="18">
        <f t="shared" si="415"/>
        <v>25976880</v>
      </c>
      <c r="CN907" s="18">
        <f t="shared" si="416"/>
        <v>233791920</v>
      </c>
      <c r="CP907" s="18">
        <f t="shared" si="417"/>
        <v>4675838400</v>
      </c>
      <c r="CQ907" s="18">
        <f t="shared" si="418"/>
        <v>2</v>
      </c>
      <c r="CR907" s="18">
        <f t="shared" si="419"/>
        <v>4675.84</v>
      </c>
      <c r="DH907" s="14">
        <v>902</v>
      </c>
      <c r="DI907" s="14">
        <f t="shared" si="420"/>
        <v>283384145</v>
      </c>
      <c r="DJ907" s="18">
        <f t="shared" si="421"/>
        <v>2</v>
      </c>
      <c r="DK907" s="18">
        <f t="shared" si="422"/>
        <v>283.38</v>
      </c>
    </row>
    <row r="908" spans="44:115" ht="16.5" x14ac:dyDescent="0.2">
      <c r="AR908" s="14">
        <v>903</v>
      </c>
      <c r="AS908" s="14">
        <f t="shared" si="401"/>
        <v>900</v>
      </c>
      <c r="AT908" s="18">
        <f t="shared" si="403"/>
        <v>8988750</v>
      </c>
      <c r="AU908" s="18">
        <f t="shared" si="402"/>
        <v>910</v>
      </c>
      <c r="AV908" s="18">
        <f t="shared" si="404"/>
        <v>9143750</v>
      </c>
      <c r="AW908" s="18">
        <f t="shared" si="405"/>
        <v>9035250</v>
      </c>
      <c r="AX908" s="18">
        <f t="shared" si="406"/>
        <v>39032280000</v>
      </c>
      <c r="CA908" s="14">
        <v>903</v>
      </c>
      <c r="CB908" s="14">
        <f>节奏规划!J897</f>
        <v>1.1111111111111111E-3</v>
      </c>
      <c r="CC908" s="23">
        <v>1</v>
      </c>
      <c r="CD908" s="18">
        <f>INDEX($AX$6:$AX$1005,MATCH(金币产出!CA908,$AR$6:$AR$1005,1))</f>
        <v>39032280000</v>
      </c>
      <c r="CE908" s="18">
        <f t="shared" si="407"/>
        <v>156129120000</v>
      </c>
      <c r="CF908" s="18">
        <f t="shared" si="408"/>
        <v>60716880</v>
      </c>
      <c r="CG908" s="18">
        <f t="shared" si="409"/>
        <v>34695360</v>
      </c>
      <c r="CH908" s="18">
        <f t="shared" si="410"/>
        <v>43369200</v>
      </c>
      <c r="CI908" s="18">
        <f t="shared" si="411"/>
        <v>17347680</v>
      </c>
      <c r="CJ908" s="18">
        <f t="shared" si="412"/>
        <v>17347680</v>
      </c>
      <c r="CK908" s="18">
        <f t="shared" si="413"/>
        <v>26021520</v>
      </c>
      <c r="CL908" s="18">
        <f t="shared" si="414"/>
        <v>8673840</v>
      </c>
      <c r="CM908" s="18">
        <f t="shared" si="415"/>
        <v>26021520</v>
      </c>
      <c r="CN908" s="18">
        <f t="shared" si="416"/>
        <v>234193680</v>
      </c>
      <c r="CP908" s="18">
        <f t="shared" si="417"/>
        <v>4683873600</v>
      </c>
      <c r="CQ908" s="18">
        <f t="shared" si="418"/>
        <v>2</v>
      </c>
      <c r="CR908" s="18">
        <f t="shared" si="419"/>
        <v>4683.87</v>
      </c>
      <c r="DH908" s="14">
        <v>903</v>
      </c>
      <c r="DI908" s="14">
        <f t="shared" si="420"/>
        <v>283871127</v>
      </c>
      <c r="DJ908" s="18">
        <f t="shared" si="421"/>
        <v>2</v>
      </c>
      <c r="DK908" s="18">
        <f t="shared" si="422"/>
        <v>283.87</v>
      </c>
    </row>
    <row r="909" spans="44:115" ht="16.5" x14ac:dyDescent="0.2">
      <c r="AR909" s="14">
        <v>904</v>
      </c>
      <c r="AS909" s="14">
        <f t="shared" si="401"/>
        <v>900</v>
      </c>
      <c r="AT909" s="18">
        <f t="shared" si="403"/>
        <v>8988750</v>
      </c>
      <c r="AU909" s="18">
        <f t="shared" si="402"/>
        <v>910</v>
      </c>
      <c r="AV909" s="18">
        <f t="shared" si="404"/>
        <v>9143750</v>
      </c>
      <c r="AW909" s="18">
        <f t="shared" si="405"/>
        <v>9050750</v>
      </c>
      <c r="AX909" s="18">
        <f t="shared" si="406"/>
        <v>39099240000</v>
      </c>
      <c r="CA909" s="14">
        <v>904</v>
      </c>
      <c r="CB909" s="14">
        <f>节奏规划!J898</f>
        <v>1.1111111111111111E-3</v>
      </c>
      <c r="CC909" s="23">
        <v>1</v>
      </c>
      <c r="CD909" s="18">
        <f>INDEX($AX$6:$AX$1005,MATCH(金币产出!CA909,$AR$6:$AR$1005,1))</f>
        <v>39099240000</v>
      </c>
      <c r="CE909" s="18">
        <f t="shared" si="407"/>
        <v>156396960000</v>
      </c>
      <c r="CF909" s="18">
        <f t="shared" si="408"/>
        <v>60821040</v>
      </c>
      <c r="CG909" s="18">
        <f t="shared" si="409"/>
        <v>34754880</v>
      </c>
      <c r="CH909" s="18">
        <f t="shared" si="410"/>
        <v>43443600</v>
      </c>
      <c r="CI909" s="18">
        <f t="shared" si="411"/>
        <v>17377440</v>
      </c>
      <c r="CJ909" s="18">
        <f t="shared" si="412"/>
        <v>17377440</v>
      </c>
      <c r="CK909" s="18">
        <f t="shared" si="413"/>
        <v>26066160</v>
      </c>
      <c r="CL909" s="18">
        <f t="shared" si="414"/>
        <v>8688720</v>
      </c>
      <c r="CM909" s="18">
        <f t="shared" si="415"/>
        <v>26066160</v>
      </c>
      <c r="CN909" s="18">
        <f t="shared" si="416"/>
        <v>234595440</v>
      </c>
      <c r="CP909" s="18">
        <f t="shared" si="417"/>
        <v>4691908800</v>
      </c>
      <c r="CQ909" s="18">
        <f t="shared" si="418"/>
        <v>2</v>
      </c>
      <c r="CR909" s="18">
        <f t="shared" si="419"/>
        <v>4691.91</v>
      </c>
      <c r="DH909" s="14">
        <v>904</v>
      </c>
      <c r="DI909" s="14">
        <f t="shared" si="420"/>
        <v>284358109</v>
      </c>
      <c r="DJ909" s="18">
        <f t="shared" si="421"/>
        <v>2</v>
      </c>
      <c r="DK909" s="18">
        <f t="shared" si="422"/>
        <v>284.36</v>
      </c>
    </row>
    <row r="910" spans="44:115" ht="16.5" x14ac:dyDescent="0.2">
      <c r="AR910" s="14">
        <v>905</v>
      </c>
      <c r="AS910" s="14">
        <f t="shared" si="401"/>
        <v>900</v>
      </c>
      <c r="AT910" s="18">
        <f t="shared" si="403"/>
        <v>8988750</v>
      </c>
      <c r="AU910" s="18">
        <f t="shared" si="402"/>
        <v>910</v>
      </c>
      <c r="AV910" s="18">
        <f t="shared" si="404"/>
        <v>9143750</v>
      </c>
      <c r="AW910" s="18">
        <f t="shared" si="405"/>
        <v>9066250</v>
      </c>
      <c r="AX910" s="18">
        <f t="shared" si="406"/>
        <v>39166200000</v>
      </c>
      <c r="CA910" s="14">
        <v>905</v>
      </c>
      <c r="CB910" s="14">
        <f>节奏规划!J899</f>
        <v>1.1111111111111111E-3</v>
      </c>
      <c r="CC910" s="23">
        <v>1</v>
      </c>
      <c r="CD910" s="18">
        <f>INDEX($AX$6:$AX$1005,MATCH(金币产出!CA910,$AR$6:$AR$1005,1))</f>
        <v>39166200000</v>
      </c>
      <c r="CE910" s="18">
        <f t="shared" si="407"/>
        <v>156664800000</v>
      </c>
      <c r="CF910" s="18">
        <f t="shared" si="408"/>
        <v>60925200</v>
      </c>
      <c r="CG910" s="18">
        <f t="shared" si="409"/>
        <v>34814400</v>
      </c>
      <c r="CH910" s="18">
        <f t="shared" si="410"/>
        <v>43518000</v>
      </c>
      <c r="CI910" s="18">
        <f t="shared" si="411"/>
        <v>17407200</v>
      </c>
      <c r="CJ910" s="18">
        <f t="shared" si="412"/>
        <v>17407200</v>
      </c>
      <c r="CK910" s="18">
        <f t="shared" si="413"/>
        <v>26110800</v>
      </c>
      <c r="CL910" s="18">
        <f t="shared" si="414"/>
        <v>8703600</v>
      </c>
      <c r="CM910" s="18">
        <f t="shared" si="415"/>
        <v>26110800</v>
      </c>
      <c r="CN910" s="18">
        <f t="shared" si="416"/>
        <v>234997200</v>
      </c>
      <c r="CP910" s="18">
        <f t="shared" si="417"/>
        <v>4699944000</v>
      </c>
      <c r="CQ910" s="18">
        <f t="shared" si="418"/>
        <v>2</v>
      </c>
      <c r="CR910" s="18">
        <f t="shared" si="419"/>
        <v>4699.9399999999996</v>
      </c>
      <c r="DH910" s="14">
        <v>905</v>
      </c>
      <c r="DI910" s="14">
        <f t="shared" si="420"/>
        <v>284845090</v>
      </c>
      <c r="DJ910" s="18">
        <f t="shared" si="421"/>
        <v>2</v>
      </c>
      <c r="DK910" s="18">
        <f t="shared" si="422"/>
        <v>284.85000000000002</v>
      </c>
    </row>
    <row r="911" spans="44:115" ht="16.5" x14ac:dyDescent="0.2">
      <c r="AR911" s="14">
        <v>906</v>
      </c>
      <c r="AS911" s="14">
        <f t="shared" si="401"/>
        <v>900</v>
      </c>
      <c r="AT911" s="18">
        <f t="shared" si="403"/>
        <v>8988750</v>
      </c>
      <c r="AU911" s="18">
        <f t="shared" si="402"/>
        <v>910</v>
      </c>
      <c r="AV911" s="18">
        <f t="shared" si="404"/>
        <v>9143750</v>
      </c>
      <c r="AW911" s="18">
        <f t="shared" si="405"/>
        <v>9081750</v>
      </c>
      <c r="AX911" s="18">
        <f t="shared" si="406"/>
        <v>39233160000</v>
      </c>
      <c r="CA911" s="14">
        <v>906</v>
      </c>
      <c r="CB911" s="14">
        <f>节奏规划!J900</f>
        <v>1.1111111111111111E-3</v>
      </c>
      <c r="CC911" s="23">
        <v>1</v>
      </c>
      <c r="CD911" s="18">
        <f>INDEX($AX$6:$AX$1005,MATCH(金币产出!CA911,$AR$6:$AR$1005,1))</f>
        <v>39233160000</v>
      </c>
      <c r="CE911" s="18">
        <f t="shared" si="407"/>
        <v>156932640000</v>
      </c>
      <c r="CF911" s="18">
        <f t="shared" si="408"/>
        <v>61029360</v>
      </c>
      <c r="CG911" s="18">
        <f t="shared" si="409"/>
        <v>34873920</v>
      </c>
      <c r="CH911" s="18">
        <f t="shared" si="410"/>
        <v>43592400</v>
      </c>
      <c r="CI911" s="18">
        <f t="shared" si="411"/>
        <v>17436960</v>
      </c>
      <c r="CJ911" s="18">
        <f t="shared" si="412"/>
        <v>17436960</v>
      </c>
      <c r="CK911" s="18">
        <f t="shared" si="413"/>
        <v>26155440</v>
      </c>
      <c r="CL911" s="18">
        <f t="shared" si="414"/>
        <v>8718480</v>
      </c>
      <c r="CM911" s="18">
        <f t="shared" si="415"/>
        <v>26155440</v>
      </c>
      <c r="CN911" s="18">
        <f t="shared" si="416"/>
        <v>235398960</v>
      </c>
      <c r="CP911" s="18">
        <f t="shared" si="417"/>
        <v>4707979200</v>
      </c>
      <c r="CQ911" s="18">
        <f t="shared" si="418"/>
        <v>2</v>
      </c>
      <c r="CR911" s="18">
        <f t="shared" si="419"/>
        <v>4707.9799999999996</v>
      </c>
      <c r="DH911" s="14">
        <v>906</v>
      </c>
      <c r="DI911" s="14">
        <f t="shared" si="420"/>
        <v>285332072</v>
      </c>
      <c r="DJ911" s="18">
        <f t="shared" si="421"/>
        <v>2</v>
      </c>
      <c r="DK911" s="18">
        <f t="shared" si="422"/>
        <v>285.33</v>
      </c>
    </row>
    <row r="912" spans="44:115" ht="16.5" x14ac:dyDescent="0.2">
      <c r="AR912" s="14">
        <v>907</v>
      </c>
      <c r="AS912" s="14">
        <f t="shared" si="401"/>
        <v>900</v>
      </c>
      <c r="AT912" s="18">
        <f t="shared" si="403"/>
        <v>8988750</v>
      </c>
      <c r="AU912" s="18">
        <f t="shared" si="402"/>
        <v>910</v>
      </c>
      <c r="AV912" s="18">
        <f t="shared" si="404"/>
        <v>9143750</v>
      </c>
      <c r="AW912" s="18">
        <f t="shared" si="405"/>
        <v>9097250</v>
      </c>
      <c r="AX912" s="18">
        <f t="shared" si="406"/>
        <v>39300120000</v>
      </c>
      <c r="CA912" s="14">
        <v>907</v>
      </c>
      <c r="CB912" s="14">
        <f>节奏规划!J901</f>
        <v>1.1111111111111111E-3</v>
      </c>
      <c r="CC912" s="23">
        <v>1</v>
      </c>
      <c r="CD912" s="18">
        <f>INDEX($AX$6:$AX$1005,MATCH(金币产出!CA912,$AR$6:$AR$1005,1))</f>
        <v>39300120000</v>
      </c>
      <c r="CE912" s="18">
        <f t="shared" si="407"/>
        <v>157200480000</v>
      </c>
      <c r="CF912" s="18">
        <f t="shared" si="408"/>
        <v>61133520</v>
      </c>
      <c r="CG912" s="18">
        <f t="shared" si="409"/>
        <v>34933440</v>
      </c>
      <c r="CH912" s="18">
        <f t="shared" si="410"/>
        <v>43666800</v>
      </c>
      <c r="CI912" s="18">
        <f t="shared" si="411"/>
        <v>17466720</v>
      </c>
      <c r="CJ912" s="18">
        <f t="shared" si="412"/>
        <v>17466720</v>
      </c>
      <c r="CK912" s="18">
        <f t="shared" si="413"/>
        <v>26200080</v>
      </c>
      <c r="CL912" s="18">
        <f t="shared" si="414"/>
        <v>8733360</v>
      </c>
      <c r="CM912" s="18">
        <f t="shared" si="415"/>
        <v>26200080</v>
      </c>
      <c r="CN912" s="18">
        <f t="shared" si="416"/>
        <v>235800720</v>
      </c>
      <c r="CP912" s="18">
        <f t="shared" si="417"/>
        <v>4716014400</v>
      </c>
      <c r="CQ912" s="18">
        <f t="shared" si="418"/>
        <v>2</v>
      </c>
      <c r="CR912" s="18">
        <f t="shared" si="419"/>
        <v>4716.01</v>
      </c>
      <c r="DH912" s="14">
        <v>907</v>
      </c>
      <c r="DI912" s="14">
        <f t="shared" si="420"/>
        <v>285819054</v>
      </c>
      <c r="DJ912" s="18">
        <f t="shared" si="421"/>
        <v>2</v>
      </c>
      <c r="DK912" s="18">
        <f t="shared" si="422"/>
        <v>285.82</v>
      </c>
    </row>
    <row r="913" spans="44:115" ht="16.5" x14ac:dyDescent="0.2">
      <c r="AR913" s="14">
        <v>908</v>
      </c>
      <c r="AS913" s="14">
        <f t="shared" si="401"/>
        <v>900</v>
      </c>
      <c r="AT913" s="18">
        <f t="shared" si="403"/>
        <v>8988750</v>
      </c>
      <c r="AU913" s="18">
        <f t="shared" si="402"/>
        <v>910</v>
      </c>
      <c r="AV913" s="18">
        <f t="shared" si="404"/>
        <v>9143750</v>
      </c>
      <c r="AW913" s="18">
        <f t="shared" si="405"/>
        <v>9112750</v>
      </c>
      <c r="AX913" s="18">
        <f t="shared" si="406"/>
        <v>39367080000</v>
      </c>
      <c r="CA913" s="14">
        <v>908</v>
      </c>
      <c r="CB913" s="14">
        <f>节奏规划!J902</f>
        <v>1.1111111111111111E-3</v>
      </c>
      <c r="CC913" s="23">
        <v>1</v>
      </c>
      <c r="CD913" s="18">
        <f>INDEX($AX$6:$AX$1005,MATCH(金币产出!CA913,$AR$6:$AR$1005,1))</f>
        <v>39367080000</v>
      </c>
      <c r="CE913" s="18">
        <f t="shared" si="407"/>
        <v>157468320000</v>
      </c>
      <c r="CF913" s="18">
        <f t="shared" si="408"/>
        <v>61237680</v>
      </c>
      <c r="CG913" s="18">
        <f t="shared" si="409"/>
        <v>34992960</v>
      </c>
      <c r="CH913" s="18">
        <f t="shared" si="410"/>
        <v>43741200</v>
      </c>
      <c r="CI913" s="18">
        <f t="shared" si="411"/>
        <v>17496480</v>
      </c>
      <c r="CJ913" s="18">
        <f t="shared" si="412"/>
        <v>17496480</v>
      </c>
      <c r="CK913" s="18">
        <f t="shared" si="413"/>
        <v>26244720</v>
      </c>
      <c r="CL913" s="18">
        <f t="shared" si="414"/>
        <v>8748240</v>
      </c>
      <c r="CM913" s="18">
        <f t="shared" si="415"/>
        <v>26244720</v>
      </c>
      <c r="CN913" s="18">
        <f t="shared" si="416"/>
        <v>236202480</v>
      </c>
      <c r="CP913" s="18">
        <f t="shared" si="417"/>
        <v>4724049600</v>
      </c>
      <c r="CQ913" s="18">
        <f t="shared" si="418"/>
        <v>2</v>
      </c>
      <c r="CR913" s="18">
        <f t="shared" si="419"/>
        <v>4724.05</v>
      </c>
      <c r="DH913" s="14">
        <v>908</v>
      </c>
      <c r="DI913" s="14">
        <f t="shared" si="420"/>
        <v>286306036</v>
      </c>
      <c r="DJ913" s="18">
        <f t="shared" si="421"/>
        <v>2</v>
      </c>
      <c r="DK913" s="18">
        <f t="shared" si="422"/>
        <v>286.31</v>
      </c>
    </row>
    <row r="914" spans="44:115" ht="16.5" x14ac:dyDescent="0.2">
      <c r="AR914" s="14">
        <v>909</v>
      </c>
      <c r="AS914" s="14">
        <f t="shared" si="401"/>
        <v>900</v>
      </c>
      <c r="AT914" s="18">
        <f t="shared" si="403"/>
        <v>8988750</v>
      </c>
      <c r="AU914" s="18">
        <f t="shared" si="402"/>
        <v>910</v>
      </c>
      <c r="AV914" s="18">
        <f t="shared" si="404"/>
        <v>9143750</v>
      </c>
      <c r="AW914" s="18">
        <f t="shared" si="405"/>
        <v>9128250</v>
      </c>
      <c r="AX914" s="18">
        <f t="shared" si="406"/>
        <v>39434040000</v>
      </c>
      <c r="CA914" s="14">
        <v>909</v>
      </c>
      <c r="CB914" s="14">
        <f>节奏规划!J903</f>
        <v>1.1111111111111111E-3</v>
      </c>
      <c r="CC914" s="23">
        <v>1</v>
      </c>
      <c r="CD914" s="18">
        <f>INDEX($AX$6:$AX$1005,MATCH(金币产出!CA914,$AR$6:$AR$1005,1))</f>
        <v>39434040000</v>
      </c>
      <c r="CE914" s="18">
        <f t="shared" si="407"/>
        <v>157736160000</v>
      </c>
      <c r="CF914" s="18">
        <f t="shared" si="408"/>
        <v>61341840</v>
      </c>
      <c r="CG914" s="18">
        <f t="shared" si="409"/>
        <v>35052480</v>
      </c>
      <c r="CH914" s="18">
        <f t="shared" si="410"/>
        <v>43815600</v>
      </c>
      <c r="CI914" s="18">
        <f t="shared" si="411"/>
        <v>17526240</v>
      </c>
      <c r="CJ914" s="18">
        <f t="shared" si="412"/>
        <v>17526240</v>
      </c>
      <c r="CK914" s="18">
        <f t="shared" si="413"/>
        <v>26289360</v>
      </c>
      <c r="CL914" s="18">
        <f t="shared" si="414"/>
        <v>8763120</v>
      </c>
      <c r="CM914" s="18">
        <f t="shared" si="415"/>
        <v>26289360</v>
      </c>
      <c r="CN914" s="18">
        <f t="shared" si="416"/>
        <v>236604240</v>
      </c>
      <c r="CP914" s="18">
        <f t="shared" si="417"/>
        <v>4732084800</v>
      </c>
      <c r="CQ914" s="18">
        <f t="shared" si="418"/>
        <v>2</v>
      </c>
      <c r="CR914" s="18">
        <f t="shared" si="419"/>
        <v>4732.08</v>
      </c>
      <c r="DH914" s="14">
        <v>909</v>
      </c>
      <c r="DI914" s="14">
        <f t="shared" si="420"/>
        <v>286793018</v>
      </c>
      <c r="DJ914" s="18">
        <f t="shared" si="421"/>
        <v>2</v>
      </c>
      <c r="DK914" s="18">
        <f t="shared" si="422"/>
        <v>286.79000000000002</v>
      </c>
    </row>
    <row r="915" spans="44:115" ht="16.5" x14ac:dyDescent="0.2">
      <c r="AR915" s="14">
        <v>910</v>
      </c>
      <c r="AS915" s="14">
        <f t="shared" si="401"/>
        <v>910</v>
      </c>
      <c r="AT915" s="18">
        <f t="shared" si="403"/>
        <v>9143750</v>
      </c>
      <c r="AU915" s="18">
        <f t="shared" si="402"/>
        <v>920</v>
      </c>
      <c r="AV915" s="18">
        <f t="shared" si="404"/>
        <v>9300000</v>
      </c>
      <c r="AW915" s="18">
        <f t="shared" si="405"/>
        <v>9143750</v>
      </c>
      <c r="AX915" s="18">
        <f t="shared" si="406"/>
        <v>39501000000</v>
      </c>
      <c r="CA915" s="14">
        <v>910</v>
      </c>
      <c r="CB915" s="14">
        <f>节奏规划!J904</f>
        <v>1.0869565217391304E-3</v>
      </c>
      <c r="CC915" s="23">
        <v>1</v>
      </c>
      <c r="CD915" s="18">
        <f>INDEX($AX$6:$AX$1005,MATCH(金币产出!CA915,$AR$6:$AR$1005,1))</f>
        <v>39501000000</v>
      </c>
      <c r="CE915" s="18">
        <f t="shared" si="407"/>
        <v>158004000000</v>
      </c>
      <c r="CF915" s="18">
        <f t="shared" si="408"/>
        <v>60110217</v>
      </c>
      <c r="CG915" s="18">
        <f t="shared" si="409"/>
        <v>34348696</v>
      </c>
      <c r="CH915" s="18">
        <f t="shared" si="410"/>
        <v>42935870</v>
      </c>
      <c r="CI915" s="18">
        <f t="shared" si="411"/>
        <v>17174348</v>
      </c>
      <c r="CJ915" s="18">
        <f t="shared" si="412"/>
        <v>17174348</v>
      </c>
      <c r="CK915" s="18">
        <f t="shared" si="413"/>
        <v>25761522</v>
      </c>
      <c r="CL915" s="18">
        <f t="shared" si="414"/>
        <v>8587174</v>
      </c>
      <c r="CM915" s="18">
        <f t="shared" si="415"/>
        <v>25761522</v>
      </c>
      <c r="CN915" s="18">
        <f t="shared" si="416"/>
        <v>231853697</v>
      </c>
      <c r="CP915" s="18">
        <f t="shared" si="417"/>
        <v>4740120048</v>
      </c>
      <c r="CQ915" s="18">
        <f t="shared" si="418"/>
        <v>2</v>
      </c>
      <c r="CR915" s="18">
        <f t="shared" si="419"/>
        <v>4740.12</v>
      </c>
      <c r="DH915" s="14">
        <v>910</v>
      </c>
      <c r="DI915" s="14">
        <f t="shared" si="420"/>
        <v>287280002</v>
      </c>
      <c r="DJ915" s="18">
        <f t="shared" si="421"/>
        <v>2</v>
      </c>
      <c r="DK915" s="18">
        <f t="shared" si="422"/>
        <v>287.27999999999997</v>
      </c>
    </row>
    <row r="916" spans="44:115" ht="16.5" x14ac:dyDescent="0.2">
      <c r="AR916" s="14">
        <v>911</v>
      </c>
      <c r="AS916" s="14">
        <f t="shared" si="401"/>
        <v>910</v>
      </c>
      <c r="AT916" s="18">
        <f t="shared" si="403"/>
        <v>9143750</v>
      </c>
      <c r="AU916" s="18">
        <f t="shared" si="402"/>
        <v>920</v>
      </c>
      <c r="AV916" s="18">
        <f t="shared" si="404"/>
        <v>9300000</v>
      </c>
      <c r="AW916" s="18">
        <f t="shared" si="405"/>
        <v>9159375</v>
      </c>
      <c r="AX916" s="18">
        <f t="shared" si="406"/>
        <v>39568500000</v>
      </c>
      <c r="CA916" s="14">
        <v>911</v>
      </c>
      <c r="CB916" s="14">
        <f>节奏规划!J905</f>
        <v>1.0869565217391304E-3</v>
      </c>
      <c r="CC916" s="23">
        <v>1</v>
      </c>
      <c r="CD916" s="18">
        <f>INDEX($AX$6:$AX$1005,MATCH(金币产出!CA916,$AR$6:$AR$1005,1))</f>
        <v>39568500000</v>
      </c>
      <c r="CE916" s="18">
        <f t="shared" si="407"/>
        <v>158274000000</v>
      </c>
      <c r="CF916" s="18">
        <f t="shared" si="408"/>
        <v>60212935</v>
      </c>
      <c r="CG916" s="18">
        <f t="shared" si="409"/>
        <v>34407391</v>
      </c>
      <c r="CH916" s="18">
        <f t="shared" si="410"/>
        <v>43009239</v>
      </c>
      <c r="CI916" s="18">
        <f t="shared" si="411"/>
        <v>17203696</v>
      </c>
      <c r="CJ916" s="18">
        <f t="shared" si="412"/>
        <v>17203696</v>
      </c>
      <c r="CK916" s="18">
        <f t="shared" si="413"/>
        <v>25805543</v>
      </c>
      <c r="CL916" s="18">
        <f t="shared" si="414"/>
        <v>8601848</v>
      </c>
      <c r="CM916" s="18">
        <f t="shared" si="415"/>
        <v>25805543</v>
      </c>
      <c r="CN916" s="18">
        <f t="shared" si="416"/>
        <v>232249891</v>
      </c>
      <c r="CP916" s="18">
        <f t="shared" si="417"/>
        <v>4748219912</v>
      </c>
      <c r="CQ916" s="18">
        <f t="shared" si="418"/>
        <v>2</v>
      </c>
      <c r="CR916" s="18">
        <f t="shared" si="419"/>
        <v>4748.22</v>
      </c>
      <c r="DH916" s="14">
        <v>911</v>
      </c>
      <c r="DI916" s="14">
        <f t="shared" si="420"/>
        <v>287770906</v>
      </c>
      <c r="DJ916" s="18">
        <f t="shared" si="421"/>
        <v>2</v>
      </c>
      <c r="DK916" s="18">
        <f t="shared" si="422"/>
        <v>287.77</v>
      </c>
    </row>
    <row r="917" spans="44:115" ht="16.5" x14ac:dyDescent="0.2">
      <c r="AR917" s="14">
        <v>912</v>
      </c>
      <c r="AS917" s="14">
        <f t="shared" si="401"/>
        <v>910</v>
      </c>
      <c r="AT917" s="18">
        <f t="shared" si="403"/>
        <v>9143750</v>
      </c>
      <c r="AU917" s="18">
        <f t="shared" si="402"/>
        <v>920</v>
      </c>
      <c r="AV917" s="18">
        <f t="shared" si="404"/>
        <v>9300000</v>
      </c>
      <c r="AW917" s="18">
        <f t="shared" si="405"/>
        <v>9175000</v>
      </c>
      <c r="AX917" s="18">
        <f t="shared" si="406"/>
        <v>39636000000</v>
      </c>
      <c r="CA917" s="14">
        <v>912</v>
      </c>
      <c r="CB917" s="14">
        <f>节奏规划!J906</f>
        <v>1.0869565217391304E-3</v>
      </c>
      <c r="CC917" s="23">
        <v>1</v>
      </c>
      <c r="CD917" s="18">
        <f>INDEX($AX$6:$AX$1005,MATCH(金币产出!CA917,$AR$6:$AR$1005,1))</f>
        <v>39636000000</v>
      </c>
      <c r="CE917" s="18">
        <f t="shared" si="407"/>
        <v>158544000000</v>
      </c>
      <c r="CF917" s="18">
        <f t="shared" si="408"/>
        <v>60315652</v>
      </c>
      <c r="CG917" s="18">
        <f t="shared" si="409"/>
        <v>34466087</v>
      </c>
      <c r="CH917" s="18">
        <f t="shared" si="410"/>
        <v>43082609</v>
      </c>
      <c r="CI917" s="18">
        <f t="shared" si="411"/>
        <v>17233043</v>
      </c>
      <c r="CJ917" s="18">
        <f t="shared" si="412"/>
        <v>17233043</v>
      </c>
      <c r="CK917" s="18">
        <f t="shared" si="413"/>
        <v>25849565</v>
      </c>
      <c r="CL917" s="18">
        <f t="shared" si="414"/>
        <v>8616522</v>
      </c>
      <c r="CM917" s="18">
        <f t="shared" si="415"/>
        <v>25849565</v>
      </c>
      <c r="CN917" s="18">
        <f t="shared" si="416"/>
        <v>232646086</v>
      </c>
      <c r="CP917" s="18">
        <f t="shared" si="417"/>
        <v>4756319960</v>
      </c>
      <c r="CQ917" s="18">
        <f t="shared" si="418"/>
        <v>2</v>
      </c>
      <c r="CR917" s="18">
        <f t="shared" si="419"/>
        <v>4756.32</v>
      </c>
      <c r="DH917" s="14">
        <v>912</v>
      </c>
      <c r="DI917" s="14">
        <f t="shared" si="420"/>
        <v>288261818</v>
      </c>
      <c r="DJ917" s="18">
        <f t="shared" si="421"/>
        <v>2</v>
      </c>
      <c r="DK917" s="18">
        <f t="shared" si="422"/>
        <v>288.26</v>
      </c>
    </row>
    <row r="918" spans="44:115" ht="16.5" x14ac:dyDescent="0.2">
      <c r="AR918" s="14">
        <v>913</v>
      </c>
      <c r="AS918" s="14">
        <f t="shared" si="401"/>
        <v>910</v>
      </c>
      <c r="AT918" s="18">
        <f t="shared" si="403"/>
        <v>9143750</v>
      </c>
      <c r="AU918" s="18">
        <f t="shared" si="402"/>
        <v>920</v>
      </c>
      <c r="AV918" s="18">
        <f t="shared" si="404"/>
        <v>9300000</v>
      </c>
      <c r="AW918" s="18">
        <f t="shared" si="405"/>
        <v>9190625</v>
      </c>
      <c r="AX918" s="18">
        <f t="shared" si="406"/>
        <v>39703500000</v>
      </c>
      <c r="CA918" s="14">
        <v>913</v>
      </c>
      <c r="CB918" s="14">
        <f>节奏规划!J907</f>
        <v>1.0869565217391304E-3</v>
      </c>
      <c r="CC918" s="23">
        <v>1</v>
      </c>
      <c r="CD918" s="18">
        <f>INDEX($AX$6:$AX$1005,MATCH(金币产出!CA918,$AR$6:$AR$1005,1))</f>
        <v>39703500000</v>
      </c>
      <c r="CE918" s="18">
        <f t="shared" si="407"/>
        <v>158814000000</v>
      </c>
      <c r="CF918" s="18">
        <f t="shared" si="408"/>
        <v>60418370</v>
      </c>
      <c r="CG918" s="18">
        <f t="shared" si="409"/>
        <v>34524783</v>
      </c>
      <c r="CH918" s="18">
        <f t="shared" si="410"/>
        <v>43155978</v>
      </c>
      <c r="CI918" s="18">
        <f t="shared" si="411"/>
        <v>17262391</v>
      </c>
      <c r="CJ918" s="18">
        <f t="shared" si="412"/>
        <v>17262391</v>
      </c>
      <c r="CK918" s="18">
        <f t="shared" si="413"/>
        <v>25893587</v>
      </c>
      <c r="CL918" s="18">
        <f t="shared" si="414"/>
        <v>8631196</v>
      </c>
      <c r="CM918" s="18">
        <f t="shared" si="415"/>
        <v>25893587</v>
      </c>
      <c r="CN918" s="18">
        <f t="shared" si="416"/>
        <v>233042283</v>
      </c>
      <c r="CP918" s="18">
        <f t="shared" si="417"/>
        <v>4764420008</v>
      </c>
      <c r="CQ918" s="18">
        <f t="shared" si="418"/>
        <v>2</v>
      </c>
      <c r="CR918" s="18">
        <f t="shared" si="419"/>
        <v>4764.42</v>
      </c>
      <c r="DH918" s="14">
        <v>913</v>
      </c>
      <c r="DI918" s="14">
        <f t="shared" si="420"/>
        <v>288752730</v>
      </c>
      <c r="DJ918" s="18">
        <f t="shared" si="421"/>
        <v>2</v>
      </c>
      <c r="DK918" s="18">
        <f t="shared" si="422"/>
        <v>288.75</v>
      </c>
    </row>
    <row r="919" spans="44:115" ht="16.5" x14ac:dyDescent="0.2">
      <c r="AR919" s="14">
        <v>914</v>
      </c>
      <c r="AS919" s="14">
        <f t="shared" si="401"/>
        <v>910</v>
      </c>
      <c r="AT919" s="18">
        <f t="shared" si="403"/>
        <v>9143750</v>
      </c>
      <c r="AU919" s="18">
        <f t="shared" si="402"/>
        <v>920</v>
      </c>
      <c r="AV919" s="18">
        <f t="shared" si="404"/>
        <v>9300000</v>
      </c>
      <c r="AW919" s="18">
        <f t="shared" si="405"/>
        <v>9206250</v>
      </c>
      <c r="AX919" s="18">
        <f t="shared" si="406"/>
        <v>39771000000</v>
      </c>
      <c r="CA919" s="14">
        <v>914</v>
      </c>
      <c r="CB919" s="14">
        <f>节奏规划!J908</f>
        <v>1.0869565217391304E-3</v>
      </c>
      <c r="CC919" s="23">
        <v>1</v>
      </c>
      <c r="CD919" s="18">
        <f>INDEX($AX$6:$AX$1005,MATCH(金币产出!CA919,$AR$6:$AR$1005,1))</f>
        <v>39771000000</v>
      </c>
      <c r="CE919" s="18">
        <f t="shared" si="407"/>
        <v>159084000000</v>
      </c>
      <c r="CF919" s="18">
        <f t="shared" si="408"/>
        <v>60521087</v>
      </c>
      <c r="CG919" s="18">
        <f t="shared" si="409"/>
        <v>34583478</v>
      </c>
      <c r="CH919" s="18">
        <f t="shared" si="410"/>
        <v>43229348</v>
      </c>
      <c r="CI919" s="18">
        <f t="shared" si="411"/>
        <v>17291739</v>
      </c>
      <c r="CJ919" s="18">
        <f t="shared" si="412"/>
        <v>17291739</v>
      </c>
      <c r="CK919" s="18">
        <f t="shared" si="413"/>
        <v>25937609</v>
      </c>
      <c r="CL919" s="18">
        <f t="shared" si="414"/>
        <v>8645870</v>
      </c>
      <c r="CM919" s="18">
        <f t="shared" si="415"/>
        <v>25937609</v>
      </c>
      <c r="CN919" s="18">
        <f t="shared" si="416"/>
        <v>233438479</v>
      </c>
      <c r="CP919" s="18">
        <f t="shared" si="417"/>
        <v>4772520056</v>
      </c>
      <c r="CQ919" s="18">
        <f t="shared" si="418"/>
        <v>2</v>
      </c>
      <c r="CR919" s="18">
        <f t="shared" si="419"/>
        <v>4772.5200000000004</v>
      </c>
      <c r="DH919" s="14">
        <v>914</v>
      </c>
      <c r="DI919" s="14">
        <f t="shared" si="420"/>
        <v>289243634</v>
      </c>
      <c r="DJ919" s="18">
        <f t="shared" si="421"/>
        <v>2</v>
      </c>
      <c r="DK919" s="18">
        <f t="shared" si="422"/>
        <v>289.24</v>
      </c>
    </row>
    <row r="920" spans="44:115" ht="16.5" x14ac:dyDescent="0.2">
      <c r="AR920" s="14">
        <v>915</v>
      </c>
      <c r="AS920" s="14">
        <f t="shared" si="401"/>
        <v>910</v>
      </c>
      <c r="AT920" s="18">
        <f t="shared" si="403"/>
        <v>9143750</v>
      </c>
      <c r="AU920" s="18">
        <f t="shared" si="402"/>
        <v>920</v>
      </c>
      <c r="AV920" s="18">
        <f t="shared" si="404"/>
        <v>9300000</v>
      </c>
      <c r="AW920" s="18">
        <f t="shared" si="405"/>
        <v>9221875</v>
      </c>
      <c r="AX920" s="18">
        <f t="shared" si="406"/>
        <v>39838500000</v>
      </c>
      <c r="CA920" s="14">
        <v>915</v>
      </c>
      <c r="CB920" s="14">
        <f>节奏规划!J909</f>
        <v>1.0869565217391304E-3</v>
      </c>
      <c r="CC920" s="23">
        <v>1</v>
      </c>
      <c r="CD920" s="18">
        <f>INDEX($AX$6:$AX$1005,MATCH(金币产出!CA920,$AR$6:$AR$1005,1))</f>
        <v>39838500000</v>
      </c>
      <c r="CE920" s="18">
        <f t="shared" si="407"/>
        <v>159354000000</v>
      </c>
      <c r="CF920" s="18">
        <f t="shared" si="408"/>
        <v>60623804</v>
      </c>
      <c r="CG920" s="18">
        <f t="shared" si="409"/>
        <v>34642174</v>
      </c>
      <c r="CH920" s="18">
        <f t="shared" si="410"/>
        <v>43302717</v>
      </c>
      <c r="CI920" s="18">
        <f t="shared" si="411"/>
        <v>17321087</v>
      </c>
      <c r="CJ920" s="18">
        <f t="shared" si="412"/>
        <v>17321087</v>
      </c>
      <c r="CK920" s="18">
        <f t="shared" si="413"/>
        <v>25981630</v>
      </c>
      <c r="CL920" s="18">
        <f t="shared" si="414"/>
        <v>8660543</v>
      </c>
      <c r="CM920" s="18">
        <f t="shared" si="415"/>
        <v>25981630</v>
      </c>
      <c r="CN920" s="18">
        <f t="shared" si="416"/>
        <v>233834672</v>
      </c>
      <c r="CP920" s="18">
        <f t="shared" si="417"/>
        <v>4780619920</v>
      </c>
      <c r="CQ920" s="18">
        <f t="shared" si="418"/>
        <v>2</v>
      </c>
      <c r="CR920" s="18">
        <f t="shared" si="419"/>
        <v>4780.62</v>
      </c>
      <c r="DH920" s="14">
        <v>915</v>
      </c>
      <c r="DI920" s="14">
        <f t="shared" si="420"/>
        <v>289734546</v>
      </c>
      <c r="DJ920" s="18">
        <f t="shared" si="421"/>
        <v>2</v>
      </c>
      <c r="DK920" s="18">
        <f t="shared" si="422"/>
        <v>289.73</v>
      </c>
    </row>
    <row r="921" spans="44:115" ht="16.5" x14ac:dyDescent="0.2">
      <c r="AR921" s="14">
        <v>916</v>
      </c>
      <c r="AS921" s="14">
        <f t="shared" si="401"/>
        <v>910</v>
      </c>
      <c r="AT921" s="18">
        <f t="shared" si="403"/>
        <v>9143750</v>
      </c>
      <c r="AU921" s="18">
        <f t="shared" si="402"/>
        <v>920</v>
      </c>
      <c r="AV921" s="18">
        <f t="shared" si="404"/>
        <v>9300000</v>
      </c>
      <c r="AW921" s="18">
        <f t="shared" si="405"/>
        <v>9237500</v>
      </c>
      <c r="AX921" s="18">
        <f t="shared" si="406"/>
        <v>39906000000</v>
      </c>
      <c r="CA921" s="14">
        <v>916</v>
      </c>
      <c r="CB921" s="14">
        <f>节奏规划!J910</f>
        <v>1.0869565217391304E-3</v>
      </c>
      <c r="CC921" s="23">
        <v>1</v>
      </c>
      <c r="CD921" s="18">
        <f>INDEX($AX$6:$AX$1005,MATCH(金币产出!CA921,$AR$6:$AR$1005,1))</f>
        <v>39906000000</v>
      </c>
      <c r="CE921" s="18">
        <f t="shared" si="407"/>
        <v>159624000000</v>
      </c>
      <c r="CF921" s="18">
        <f t="shared" si="408"/>
        <v>60726522</v>
      </c>
      <c r="CG921" s="18">
        <f t="shared" si="409"/>
        <v>34700870</v>
      </c>
      <c r="CH921" s="18">
        <f t="shared" si="410"/>
        <v>43376087</v>
      </c>
      <c r="CI921" s="18">
        <f t="shared" si="411"/>
        <v>17350435</v>
      </c>
      <c r="CJ921" s="18">
        <f t="shared" si="412"/>
        <v>17350435</v>
      </c>
      <c r="CK921" s="18">
        <f t="shared" si="413"/>
        <v>26025652</v>
      </c>
      <c r="CL921" s="18">
        <f t="shared" si="414"/>
        <v>8675217</v>
      </c>
      <c r="CM921" s="18">
        <f t="shared" si="415"/>
        <v>26025652</v>
      </c>
      <c r="CN921" s="18">
        <f t="shared" si="416"/>
        <v>234230870</v>
      </c>
      <c r="CP921" s="18">
        <f t="shared" si="417"/>
        <v>4788719968</v>
      </c>
      <c r="CQ921" s="18">
        <f t="shared" si="418"/>
        <v>2</v>
      </c>
      <c r="CR921" s="18">
        <f t="shared" si="419"/>
        <v>4788.72</v>
      </c>
      <c r="DH921" s="14">
        <v>916</v>
      </c>
      <c r="DI921" s="14">
        <f t="shared" si="420"/>
        <v>290225458</v>
      </c>
      <c r="DJ921" s="18">
        <f t="shared" si="421"/>
        <v>2</v>
      </c>
      <c r="DK921" s="18">
        <f t="shared" si="422"/>
        <v>290.23</v>
      </c>
    </row>
    <row r="922" spans="44:115" ht="16.5" x14ac:dyDescent="0.2">
      <c r="AR922" s="14">
        <v>917</v>
      </c>
      <c r="AS922" s="14">
        <f t="shared" si="401"/>
        <v>910</v>
      </c>
      <c r="AT922" s="18">
        <f t="shared" si="403"/>
        <v>9143750</v>
      </c>
      <c r="AU922" s="18">
        <f t="shared" si="402"/>
        <v>920</v>
      </c>
      <c r="AV922" s="18">
        <f t="shared" si="404"/>
        <v>9300000</v>
      </c>
      <c r="AW922" s="18">
        <f t="shared" si="405"/>
        <v>9253125</v>
      </c>
      <c r="AX922" s="18">
        <f t="shared" si="406"/>
        <v>39973500000</v>
      </c>
      <c r="CA922" s="14">
        <v>917</v>
      </c>
      <c r="CB922" s="14">
        <f>节奏规划!J911</f>
        <v>1.0869565217391304E-3</v>
      </c>
      <c r="CC922" s="23">
        <v>1</v>
      </c>
      <c r="CD922" s="18">
        <f>INDEX($AX$6:$AX$1005,MATCH(金币产出!CA922,$AR$6:$AR$1005,1))</f>
        <v>39973500000</v>
      </c>
      <c r="CE922" s="18">
        <f t="shared" si="407"/>
        <v>159894000000</v>
      </c>
      <c r="CF922" s="18">
        <f t="shared" si="408"/>
        <v>60829239</v>
      </c>
      <c r="CG922" s="18">
        <f t="shared" si="409"/>
        <v>34759565</v>
      </c>
      <c r="CH922" s="18">
        <f t="shared" si="410"/>
        <v>43449457</v>
      </c>
      <c r="CI922" s="18">
        <f t="shared" si="411"/>
        <v>17379783</v>
      </c>
      <c r="CJ922" s="18">
        <f t="shared" si="412"/>
        <v>17379783</v>
      </c>
      <c r="CK922" s="18">
        <f t="shared" si="413"/>
        <v>26069674</v>
      </c>
      <c r="CL922" s="18">
        <f t="shared" si="414"/>
        <v>8689891</v>
      </c>
      <c r="CM922" s="18">
        <f t="shared" si="415"/>
        <v>26069674</v>
      </c>
      <c r="CN922" s="18">
        <f t="shared" si="416"/>
        <v>234627066</v>
      </c>
      <c r="CP922" s="18">
        <f t="shared" si="417"/>
        <v>4796820016</v>
      </c>
      <c r="CQ922" s="18">
        <f t="shared" si="418"/>
        <v>2</v>
      </c>
      <c r="CR922" s="18">
        <f t="shared" si="419"/>
        <v>4796.82</v>
      </c>
      <c r="DH922" s="14">
        <v>917</v>
      </c>
      <c r="DI922" s="14">
        <f t="shared" si="420"/>
        <v>290716361</v>
      </c>
      <c r="DJ922" s="18">
        <f t="shared" si="421"/>
        <v>2</v>
      </c>
      <c r="DK922" s="18">
        <f t="shared" si="422"/>
        <v>290.72000000000003</v>
      </c>
    </row>
    <row r="923" spans="44:115" ht="16.5" x14ac:dyDescent="0.2">
      <c r="AR923" s="14">
        <v>918</v>
      </c>
      <c r="AS923" s="14">
        <f t="shared" si="401"/>
        <v>910</v>
      </c>
      <c r="AT923" s="18">
        <f t="shared" si="403"/>
        <v>9143750</v>
      </c>
      <c r="AU923" s="18">
        <f t="shared" si="402"/>
        <v>920</v>
      </c>
      <c r="AV923" s="18">
        <f t="shared" si="404"/>
        <v>9300000</v>
      </c>
      <c r="AW923" s="18">
        <f t="shared" si="405"/>
        <v>9268750</v>
      </c>
      <c r="AX923" s="18">
        <f t="shared" si="406"/>
        <v>40041000000</v>
      </c>
      <c r="CA923" s="14">
        <v>918</v>
      </c>
      <c r="CB923" s="14">
        <f>节奏规划!J912</f>
        <v>1.0869565217391304E-3</v>
      </c>
      <c r="CC923" s="23">
        <v>1</v>
      </c>
      <c r="CD923" s="18">
        <f>INDEX($AX$6:$AX$1005,MATCH(金币产出!CA923,$AR$6:$AR$1005,1))</f>
        <v>40041000000</v>
      </c>
      <c r="CE923" s="18">
        <f t="shared" si="407"/>
        <v>160164000000</v>
      </c>
      <c r="CF923" s="18">
        <f t="shared" si="408"/>
        <v>60931957</v>
      </c>
      <c r="CG923" s="18">
        <f t="shared" si="409"/>
        <v>34818261</v>
      </c>
      <c r="CH923" s="18">
        <f t="shared" si="410"/>
        <v>43522826</v>
      </c>
      <c r="CI923" s="18">
        <f t="shared" si="411"/>
        <v>17409130</v>
      </c>
      <c r="CJ923" s="18">
        <f t="shared" si="412"/>
        <v>17409130</v>
      </c>
      <c r="CK923" s="18">
        <f t="shared" si="413"/>
        <v>26113696</v>
      </c>
      <c r="CL923" s="18">
        <f t="shared" si="414"/>
        <v>8704565</v>
      </c>
      <c r="CM923" s="18">
        <f t="shared" si="415"/>
        <v>26113696</v>
      </c>
      <c r="CN923" s="18">
        <f t="shared" si="416"/>
        <v>235023261</v>
      </c>
      <c r="CP923" s="18">
        <f t="shared" si="417"/>
        <v>4804920064</v>
      </c>
      <c r="CQ923" s="18">
        <f t="shared" si="418"/>
        <v>2</v>
      </c>
      <c r="CR923" s="18">
        <f t="shared" si="419"/>
        <v>4804.92</v>
      </c>
      <c r="DH923" s="14">
        <v>918</v>
      </c>
      <c r="DI923" s="14">
        <f t="shared" si="420"/>
        <v>291207273</v>
      </c>
      <c r="DJ923" s="18">
        <f t="shared" si="421"/>
        <v>2</v>
      </c>
      <c r="DK923" s="18">
        <f t="shared" si="422"/>
        <v>291.20999999999998</v>
      </c>
    </row>
    <row r="924" spans="44:115" ht="16.5" x14ac:dyDescent="0.2">
      <c r="AR924" s="14">
        <v>919</v>
      </c>
      <c r="AS924" s="14">
        <f t="shared" si="401"/>
        <v>910</v>
      </c>
      <c r="AT924" s="18">
        <f t="shared" si="403"/>
        <v>9143750</v>
      </c>
      <c r="AU924" s="18">
        <f t="shared" si="402"/>
        <v>920</v>
      </c>
      <c r="AV924" s="18">
        <f t="shared" si="404"/>
        <v>9300000</v>
      </c>
      <c r="AW924" s="18">
        <f t="shared" si="405"/>
        <v>9284375</v>
      </c>
      <c r="AX924" s="18">
        <f t="shared" si="406"/>
        <v>40108500000</v>
      </c>
      <c r="CA924" s="14">
        <v>919</v>
      </c>
      <c r="CB924" s="14">
        <f>节奏规划!J913</f>
        <v>1.0869565217391304E-3</v>
      </c>
      <c r="CC924" s="23">
        <v>1</v>
      </c>
      <c r="CD924" s="18">
        <f>INDEX($AX$6:$AX$1005,MATCH(金币产出!CA924,$AR$6:$AR$1005,1))</f>
        <v>40108500000</v>
      </c>
      <c r="CE924" s="18">
        <f t="shared" si="407"/>
        <v>160434000000</v>
      </c>
      <c r="CF924" s="18">
        <f t="shared" si="408"/>
        <v>61034674</v>
      </c>
      <c r="CG924" s="18">
        <f t="shared" si="409"/>
        <v>34876957</v>
      </c>
      <c r="CH924" s="18">
        <f t="shared" si="410"/>
        <v>43596196</v>
      </c>
      <c r="CI924" s="18">
        <f t="shared" si="411"/>
        <v>17438478</v>
      </c>
      <c r="CJ924" s="18">
        <f t="shared" si="412"/>
        <v>17438478</v>
      </c>
      <c r="CK924" s="18">
        <f t="shared" si="413"/>
        <v>26157717</v>
      </c>
      <c r="CL924" s="18">
        <f t="shared" si="414"/>
        <v>8719239</v>
      </c>
      <c r="CM924" s="18">
        <f t="shared" si="415"/>
        <v>26157717</v>
      </c>
      <c r="CN924" s="18">
        <f t="shared" si="416"/>
        <v>235419456</v>
      </c>
      <c r="CP924" s="18">
        <f t="shared" si="417"/>
        <v>4813019928</v>
      </c>
      <c r="CQ924" s="18">
        <f t="shared" si="418"/>
        <v>2</v>
      </c>
      <c r="CR924" s="18">
        <f t="shared" si="419"/>
        <v>4813.0200000000004</v>
      </c>
      <c r="DH924" s="14">
        <v>919</v>
      </c>
      <c r="DI924" s="14">
        <f t="shared" si="420"/>
        <v>291698185</v>
      </c>
      <c r="DJ924" s="18">
        <f t="shared" si="421"/>
        <v>2</v>
      </c>
      <c r="DK924" s="18">
        <f t="shared" si="422"/>
        <v>291.7</v>
      </c>
    </row>
    <row r="925" spans="44:115" ht="16.5" x14ac:dyDescent="0.2">
      <c r="AR925" s="14">
        <v>920</v>
      </c>
      <c r="AS925" s="14">
        <f t="shared" si="401"/>
        <v>920</v>
      </c>
      <c r="AT925" s="18">
        <f t="shared" si="403"/>
        <v>9300000</v>
      </c>
      <c r="AU925" s="18">
        <f t="shared" si="402"/>
        <v>930</v>
      </c>
      <c r="AV925" s="18">
        <f t="shared" si="404"/>
        <v>9457500</v>
      </c>
      <c r="AW925" s="18">
        <f t="shared" si="405"/>
        <v>9300000</v>
      </c>
      <c r="AX925" s="18">
        <f t="shared" si="406"/>
        <v>40176000000</v>
      </c>
      <c r="CA925" s="14">
        <v>920</v>
      </c>
      <c r="CB925" s="14">
        <f>节奏规划!J914</f>
        <v>1.0869565217391304E-3</v>
      </c>
      <c r="CC925" s="23">
        <v>1</v>
      </c>
      <c r="CD925" s="18">
        <f>INDEX($AX$6:$AX$1005,MATCH(金币产出!CA925,$AR$6:$AR$1005,1))</f>
        <v>40176000000</v>
      </c>
      <c r="CE925" s="18">
        <f t="shared" si="407"/>
        <v>160704000000</v>
      </c>
      <c r="CF925" s="18">
        <f t="shared" si="408"/>
        <v>61137391</v>
      </c>
      <c r="CG925" s="18">
        <f t="shared" si="409"/>
        <v>34935652</v>
      </c>
      <c r="CH925" s="18">
        <f t="shared" si="410"/>
        <v>43669565</v>
      </c>
      <c r="CI925" s="18">
        <f t="shared" si="411"/>
        <v>17467826</v>
      </c>
      <c r="CJ925" s="18">
        <f t="shared" si="412"/>
        <v>17467826</v>
      </c>
      <c r="CK925" s="18">
        <f t="shared" si="413"/>
        <v>26201739</v>
      </c>
      <c r="CL925" s="18">
        <f t="shared" si="414"/>
        <v>8733913</v>
      </c>
      <c r="CM925" s="18">
        <f t="shared" si="415"/>
        <v>26201739</v>
      </c>
      <c r="CN925" s="18">
        <f t="shared" si="416"/>
        <v>235815651</v>
      </c>
      <c r="CP925" s="18">
        <f t="shared" si="417"/>
        <v>4821119976</v>
      </c>
      <c r="CQ925" s="18">
        <f t="shared" si="418"/>
        <v>2</v>
      </c>
      <c r="CR925" s="18">
        <f t="shared" si="419"/>
        <v>4821.12</v>
      </c>
      <c r="DH925" s="14">
        <v>920</v>
      </c>
      <c r="DI925" s="14">
        <f t="shared" si="420"/>
        <v>292189089</v>
      </c>
      <c r="DJ925" s="18">
        <f t="shared" si="421"/>
        <v>2</v>
      </c>
      <c r="DK925" s="18">
        <f t="shared" si="422"/>
        <v>292.19</v>
      </c>
    </row>
    <row r="926" spans="44:115" ht="16.5" x14ac:dyDescent="0.2">
      <c r="AR926" s="14">
        <v>921</v>
      </c>
      <c r="AS926" s="14">
        <f t="shared" si="401"/>
        <v>920</v>
      </c>
      <c r="AT926" s="18">
        <f t="shared" si="403"/>
        <v>9300000</v>
      </c>
      <c r="AU926" s="18">
        <f t="shared" si="402"/>
        <v>930</v>
      </c>
      <c r="AV926" s="18">
        <f t="shared" si="404"/>
        <v>9457500</v>
      </c>
      <c r="AW926" s="18">
        <f t="shared" si="405"/>
        <v>9315750</v>
      </c>
      <c r="AX926" s="18">
        <f t="shared" si="406"/>
        <v>40244040000</v>
      </c>
      <c r="CA926" s="14">
        <v>921</v>
      </c>
      <c r="CB926" s="14">
        <f>节奏规划!J915</f>
        <v>1.0869565217391304E-3</v>
      </c>
      <c r="CC926" s="23">
        <v>1</v>
      </c>
      <c r="CD926" s="18">
        <f>INDEX($AX$6:$AX$1005,MATCH(金币产出!CA926,$AR$6:$AR$1005,1))</f>
        <v>40244040000</v>
      </c>
      <c r="CE926" s="18">
        <f t="shared" si="407"/>
        <v>160976160000</v>
      </c>
      <c r="CF926" s="18">
        <f t="shared" si="408"/>
        <v>61240930</v>
      </c>
      <c r="CG926" s="18">
        <f t="shared" si="409"/>
        <v>34994817</v>
      </c>
      <c r="CH926" s="18">
        <f t="shared" si="410"/>
        <v>43743522</v>
      </c>
      <c r="CI926" s="18">
        <f t="shared" si="411"/>
        <v>17497409</v>
      </c>
      <c r="CJ926" s="18">
        <f t="shared" si="412"/>
        <v>17497409</v>
      </c>
      <c r="CK926" s="18">
        <f t="shared" si="413"/>
        <v>26246113</v>
      </c>
      <c r="CL926" s="18">
        <f t="shared" si="414"/>
        <v>8748704</v>
      </c>
      <c r="CM926" s="18">
        <f t="shared" si="415"/>
        <v>26246113</v>
      </c>
      <c r="CN926" s="18">
        <f t="shared" si="416"/>
        <v>236215017</v>
      </c>
      <c r="CP926" s="18">
        <f t="shared" si="417"/>
        <v>4829284792</v>
      </c>
      <c r="CQ926" s="18">
        <f t="shared" si="418"/>
        <v>2</v>
      </c>
      <c r="CR926" s="18">
        <f t="shared" si="419"/>
        <v>4829.28</v>
      </c>
      <c r="DH926" s="14">
        <v>921</v>
      </c>
      <c r="DI926" s="14">
        <f t="shared" si="420"/>
        <v>292683924</v>
      </c>
      <c r="DJ926" s="18">
        <f t="shared" si="421"/>
        <v>2</v>
      </c>
      <c r="DK926" s="18">
        <f t="shared" si="422"/>
        <v>292.68</v>
      </c>
    </row>
    <row r="927" spans="44:115" ht="16.5" x14ac:dyDescent="0.2">
      <c r="AR927" s="14">
        <v>922</v>
      </c>
      <c r="AS927" s="14">
        <f t="shared" si="401"/>
        <v>920</v>
      </c>
      <c r="AT927" s="18">
        <f t="shared" si="403"/>
        <v>9300000</v>
      </c>
      <c r="AU927" s="18">
        <f t="shared" si="402"/>
        <v>930</v>
      </c>
      <c r="AV927" s="18">
        <f t="shared" si="404"/>
        <v>9457500</v>
      </c>
      <c r="AW927" s="18">
        <f t="shared" si="405"/>
        <v>9331500</v>
      </c>
      <c r="AX927" s="18">
        <f t="shared" si="406"/>
        <v>40312080000</v>
      </c>
      <c r="CA927" s="14">
        <v>922</v>
      </c>
      <c r="CB927" s="14">
        <f>节奏规划!J916</f>
        <v>1.0869565217391304E-3</v>
      </c>
      <c r="CC927" s="23">
        <v>1</v>
      </c>
      <c r="CD927" s="18">
        <f>INDEX($AX$6:$AX$1005,MATCH(金币产出!CA927,$AR$6:$AR$1005,1))</f>
        <v>40312080000</v>
      </c>
      <c r="CE927" s="18">
        <f t="shared" si="407"/>
        <v>161248320000</v>
      </c>
      <c r="CF927" s="18">
        <f t="shared" si="408"/>
        <v>61344470</v>
      </c>
      <c r="CG927" s="18">
        <f t="shared" si="409"/>
        <v>35053983</v>
      </c>
      <c r="CH927" s="18">
        <f t="shared" si="410"/>
        <v>43817478</v>
      </c>
      <c r="CI927" s="18">
        <f t="shared" si="411"/>
        <v>17526991</v>
      </c>
      <c r="CJ927" s="18">
        <f t="shared" si="412"/>
        <v>17526991</v>
      </c>
      <c r="CK927" s="18">
        <f t="shared" si="413"/>
        <v>26290487</v>
      </c>
      <c r="CL927" s="18">
        <f t="shared" si="414"/>
        <v>8763496</v>
      </c>
      <c r="CM927" s="18">
        <f t="shared" si="415"/>
        <v>26290487</v>
      </c>
      <c r="CN927" s="18">
        <f t="shared" si="416"/>
        <v>236614383</v>
      </c>
      <c r="CP927" s="18">
        <f t="shared" si="417"/>
        <v>4837449608</v>
      </c>
      <c r="CQ927" s="18">
        <f t="shared" si="418"/>
        <v>2</v>
      </c>
      <c r="CR927" s="18">
        <f t="shared" si="419"/>
        <v>4837.45</v>
      </c>
      <c r="DH927" s="14">
        <v>922</v>
      </c>
      <c r="DI927" s="14">
        <f t="shared" si="420"/>
        <v>293178766</v>
      </c>
      <c r="DJ927" s="18">
        <f t="shared" si="421"/>
        <v>2</v>
      </c>
      <c r="DK927" s="18">
        <f t="shared" si="422"/>
        <v>293.18</v>
      </c>
    </row>
    <row r="928" spans="44:115" ht="16.5" x14ac:dyDescent="0.2">
      <c r="AR928" s="14">
        <v>923</v>
      </c>
      <c r="AS928" s="14">
        <f t="shared" si="401"/>
        <v>920</v>
      </c>
      <c r="AT928" s="18">
        <f t="shared" si="403"/>
        <v>9300000</v>
      </c>
      <c r="AU928" s="18">
        <f t="shared" si="402"/>
        <v>930</v>
      </c>
      <c r="AV928" s="18">
        <f t="shared" si="404"/>
        <v>9457500</v>
      </c>
      <c r="AW928" s="18">
        <f t="shared" si="405"/>
        <v>9347250</v>
      </c>
      <c r="AX928" s="18">
        <f t="shared" si="406"/>
        <v>40380120000</v>
      </c>
      <c r="CA928" s="14">
        <v>923</v>
      </c>
      <c r="CB928" s="14">
        <f>节奏规划!J917</f>
        <v>1.0869565217391304E-3</v>
      </c>
      <c r="CC928" s="23">
        <v>1</v>
      </c>
      <c r="CD928" s="18">
        <f>INDEX($AX$6:$AX$1005,MATCH(金币产出!CA928,$AR$6:$AR$1005,1))</f>
        <v>40380120000</v>
      </c>
      <c r="CE928" s="18">
        <f t="shared" si="407"/>
        <v>161520480000</v>
      </c>
      <c r="CF928" s="18">
        <f t="shared" si="408"/>
        <v>61448009</v>
      </c>
      <c r="CG928" s="18">
        <f t="shared" si="409"/>
        <v>35113148</v>
      </c>
      <c r="CH928" s="18">
        <f t="shared" si="410"/>
        <v>43891435</v>
      </c>
      <c r="CI928" s="18">
        <f t="shared" si="411"/>
        <v>17556574</v>
      </c>
      <c r="CJ928" s="18">
        <f t="shared" si="412"/>
        <v>17556574</v>
      </c>
      <c r="CK928" s="18">
        <f t="shared" si="413"/>
        <v>26334861</v>
      </c>
      <c r="CL928" s="18">
        <f t="shared" si="414"/>
        <v>8778287</v>
      </c>
      <c r="CM928" s="18">
        <f t="shared" si="415"/>
        <v>26334861</v>
      </c>
      <c r="CN928" s="18">
        <f t="shared" si="416"/>
        <v>237013749</v>
      </c>
      <c r="CP928" s="18">
        <f t="shared" si="417"/>
        <v>4845614424</v>
      </c>
      <c r="CQ928" s="18">
        <f t="shared" si="418"/>
        <v>2</v>
      </c>
      <c r="CR928" s="18">
        <f t="shared" si="419"/>
        <v>4845.6099999999997</v>
      </c>
      <c r="DH928" s="14">
        <v>923</v>
      </c>
      <c r="DI928" s="14">
        <f t="shared" si="420"/>
        <v>293673601</v>
      </c>
      <c r="DJ928" s="18">
        <f t="shared" si="421"/>
        <v>2</v>
      </c>
      <c r="DK928" s="18">
        <f t="shared" si="422"/>
        <v>293.67</v>
      </c>
    </row>
    <row r="929" spans="44:115" ht="16.5" x14ac:dyDescent="0.2">
      <c r="AR929" s="14">
        <v>924</v>
      </c>
      <c r="AS929" s="14">
        <f t="shared" si="401"/>
        <v>920</v>
      </c>
      <c r="AT929" s="18">
        <f t="shared" si="403"/>
        <v>9300000</v>
      </c>
      <c r="AU929" s="18">
        <f t="shared" si="402"/>
        <v>930</v>
      </c>
      <c r="AV929" s="18">
        <f t="shared" si="404"/>
        <v>9457500</v>
      </c>
      <c r="AW929" s="18">
        <f t="shared" si="405"/>
        <v>9363000</v>
      </c>
      <c r="AX929" s="18">
        <f t="shared" si="406"/>
        <v>40448160000</v>
      </c>
      <c r="CA929" s="14">
        <v>924</v>
      </c>
      <c r="CB929" s="14">
        <f>节奏规划!J918</f>
        <v>1.0869565217391304E-3</v>
      </c>
      <c r="CC929" s="23">
        <v>1</v>
      </c>
      <c r="CD929" s="18">
        <f>INDEX($AX$6:$AX$1005,MATCH(金币产出!CA929,$AR$6:$AR$1005,1))</f>
        <v>40448160000</v>
      </c>
      <c r="CE929" s="18">
        <f t="shared" si="407"/>
        <v>161792640000</v>
      </c>
      <c r="CF929" s="18">
        <f t="shared" si="408"/>
        <v>61551548</v>
      </c>
      <c r="CG929" s="18">
        <f t="shared" si="409"/>
        <v>35172313</v>
      </c>
      <c r="CH929" s="18">
        <f t="shared" si="410"/>
        <v>43965391</v>
      </c>
      <c r="CI929" s="18">
        <f t="shared" si="411"/>
        <v>17586157</v>
      </c>
      <c r="CJ929" s="18">
        <f t="shared" si="412"/>
        <v>17586157</v>
      </c>
      <c r="CK929" s="18">
        <f t="shared" si="413"/>
        <v>26379235</v>
      </c>
      <c r="CL929" s="18">
        <f t="shared" si="414"/>
        <v>8793078</v>
      </c>
      <c r="CM929" s="18">
        <f t="shared" si="415"/>
        <v>26379235</v>
      </c>
      <c r="CN929" s="18">
        <f t="shared" si="416"/>
        <v>237413114</v>
      </c>
      <c r="CP929" s="18">
        <f t="shared" si="417"/>
        <v>4853779240</v>
      </c>
      <c r="CQ929" s="18">
        <f t="shared" si="418"/>
        <v>2</v>
      </c>
      <c r="CR929" s="18">
        <f t="shared" si="419"/>
        <v>4853.78</v>
      </c>
      <c r="DH929" s="14">
        <v>924</v>
      </c>
      <c r="DI929" s="14">
        <f t="shared" si="420"/>
        <v>294168436</v>
      </c>
      <c r="DJ929" s="18">
        <f t="shared" si="421"/>
        <v>2</v>
      </c>
      <c r="DK929" s="18">
        <f t="shared" si="422"/>
        <v>294.17</v>
      </c>
    </row>
    <row r="930" spans="44:115" ht="16.5" x14ac:dyDescent="0.2">
      <c r="AR930" s="14">
        <v>925</v>
      </c>
      <c r="AS930" s="14">
        <f t="shared" si="401"/>
        <v>920</v>
      </c>
      <c r="AT930" s="18">
        <f t="shared" si="403"/>
        <v>9300000</v>
      </c>
      <c r="AU930" s="18">
        <f t="shared" si="402"/>
        <v>930</v>
      </c>
      <c r="AV930" s="18">
        <f t="shared" si="404"/>
        <v>9457500</v>
      </c>
      <c r="AW930" s="18">
        <f t="shared" si="405"/>
        <v>9378750</v>
      </c>
      <c r="AX930" s="18">
        <f t="shared" si="406"/>
        <v>40516200000</v>
      </c>
      <c r="CA930" s="14">
        <v>925</v>
      </c>
      <c r="CB930" s="14">
        <f>节奏规划!J919</f>
        <v>1.0869565217391304E-3</v>
      </c>
      <c r="CC930" s="23">
        <v>1</v>
      </c>
      <c r="CD930" s="18">
        <f>INDEX($AX$6:$AX$1005,MATCH(金币产出!CA930,$AR$6:$AR$1005,1))</f>
        <v>40516200000</v>
      </c>
      <c r="CE930" s="18">
        <f t="shared" si="407"/>
        <v>162064800000</v>
      </c>
      <c r="CF930" s="18">
        <f t="shared" si="408"/>
        <v>61655087</v>
      </c>
      <c r="CG930" s="18">
        <f t="shared" si="409"/>
        <v>35231478</v>
      </c>
      <c r="CH930" s="18">
        <f t="shared" si="410"/>
        <v>44039348</v>
      </c>
      <c r="CI930" s="18">
        <f t="shared" si="411"/>
        <v>17615739</v>
      </c>
      <c r="CJ930" s="18">
        <f t="shared" si="412"/>
        <v>17615739</v>
      </c>
      <c r="CK930" s="18">
        <f t="shared" si="413"/>
        <v>26423609</v>
      </c>
      <c r="CL930" s="18">
        <f t="shared" si="414"/>
        <v>8807870</v>
      </c>
      <c r="CM930" s="18">
        <f t="shared" si="415"/>
        <v>26423609</v>
      </c>
      <c r="CN930" s="18">
        <f t="shared" si="416"/>
        <v>237812479</v>
      </c>
      <c r="CP930" s="18">
        <f t="shared" si="417"/>
        <v>4861944056</v>
      </c>
      <c r="CQ930" s="18">
        <f t="shared" si="418"/>
        <v>2</v>
      </c>
      <c r="CR930" s="18">
        <f t="shared" si="419"/>
        <v>4861.9399999999996</v>
      </c>
      <c r="DH930" s="14">
        <v>925</v>
      </c>
      <c r="DI930" s="14">
        <f t="shared" si="420"/>
        <v>294663270</v>
      </c>
      <c r="DJ930" s="18">
        <f t="shared" si="421"/>
        <v>2</v>
      </c>
      <c r="DK930" s="18">
        <f t="shared" si="422"/>
        <v>294.66000000000003</v>
      </c>
    </row>
    <row r="931" spans="44:115" ht="16.5" x14ac:dyDescent="0.2">
      <c r="AR931" s="14">
        <v>926</v>
      </c>
      <c r="AS931" s="14">
        <f t="shared" si="401"/>
        <v>920</v>
      </c>
      <c r="AT931" s="18">
        <f t="shared" si="403"/>
        <v>9300000</v>
      </c>
      <c r="AU931" s="18">
        <f t="shared" si="402"/>
        <v>930</v>
      </c>
      <c r="AV931" s="18">
        <f t="shared" si="404"/>
        <v>9457500</v>
      </c>
      <c r="AW931" s="18">
        <f t="shared" si="405"/>
        <v>9394500</v>
      </c>
      <c r="AX931" s="18">
        <f t="shared" si="406"/>
        <v>40584240000</v>
      </c>
      <c r="CA931" s="14">
        <v>926</v>
      </c>
      <c r="CB931" s="14">
        <f>节奏规划!J920</f>
        <v>1.0869565217391304E-3</v>
      </c>
      <c r="CC931" s="23">
        <v>1</v>
      </c>
      <c r="CD931" s="18">
        <f>INDEX($AX$6:$AX$1005,MATCH(金币产出!CA931,$AR$6:$AR$1005,1))</f>
        <v>40584240000</v>
      </c>
      <c r="CE931" s="18">
        <f t="shared" si="407"/>
        <v>162336960000</v>
      </c>
      <c r="CF931" s="18">
        <f t="shared" si="408"/>
        <v>61758626</v>
      </c>
      <c r="CG931" s="18">
        <f t="shared" si="409"/>
        <v>35290643</v>
      </c>
      <c r="CH931" s="18">
        <f t="shared" si="410"/>
        <v>44113304</v>
      </c>
      <c r="CI931" s="18">
        <f t="shared" si="411"/>
        <v>17645322</v>
      </c>
      <c r="CJ931" s="18">
        <f t="shared" si="412"/>
        <v>17645322</v>
      </c>
      <c r="CK931" s="18">
        <f t="shared" si="413"/>
        <v>26467983</v>
      </c>
      <c r="CL931" s="18">
        <f t="shared" si="414"/>
        <v>8822661</v>
      </c>
      <c r="CM931" s="18">
        <f t="shared" si="415"/>
        <v>26467983</v>
      </c>
      <c r="CN931" s="18">
        <f t="shared" si="416"/>
        <v>238211844</v>
      </c>
      <c r="CP931" s="18">
        <f t="shared" si="417"/>
        <v>4870108872</v>
      </c>
      <c r="CQ931" s="18">
        <f t="shared" si="418"/>
        <v>2</v>
      </c>
      <c r="CR931" s="18">
        <f t="shared" si="419"/>
        <v>4870.1099999999997</v>
      </c>
      <c r="DH931" s="14">
        <v>926</v>
      </c>
      <c r="DI931" s="14">
        <f t="shared" si="420"/>
        <v>295158105</v>
      </c>
      <c r="DJ931" s="18">
        <f t="shared" si="421"/>
        <v>2</v>
      </c>
      <c r="DK931" s="18">
        <f t="shared" si="422"/>
        <v>295.16000000000003</v>
      </c>
    </row>
    <row r="932" spans="44:115" ht="16.5" x14ac:dyDescent="0.2">
      <c r="AR932" s="14">
        <v>927</v>
      </c>
      <c r="AS932" s="14">
        <f t="shared" si="401"/>
        <v>920</v>
      </c>
      <c r="AT932" s="18">
        <f t="shared" si="403"/>
        <v>9300000</v>
      </c>
      <c r="AU932" s="18">
        <f t="shared" si="402"/>
        <v>930</v>
      </c>
      <c r="AV932" s="18">
        <f t="shared" si="404"/>
        <v>9457500</v>
      </c>
      <c r="AW932" s="18">
        <f t="shared" si="405"/>
        <v>9410250</v>
      </c>
      <c r="AX932" s="18">
        <f t="shared" si="406"/>
        <v>40652280000</v>
      </c>
      <c r="CA932" s="14">
        <v>927</v>
      </c>
      <c r="CB932" s="14">
        <f>节奏规划!J921</f>
        <v>1.0869565217391304E-3</v>
      </c>
      <c r="CC932" s="23">
        <v>1</v>
      </c>
      <c r="CD932" s="18">
        <f>INDEX($AX$6:$AX$1005,MATCH(金币产出!CA932,$AR$6:$AR$1005,1))</f>
        <v>40652280000</v>
      </c>
      <c r="CE932" s="18">
        <f t="shared" si="407"/>
        <v>162609120000</v>
      </c>
      <c r="CF932" s="18">
        <f t="shared" si="408"/>
        <v>61862165</v>
      </c>
      <c r="CG932" s="18">
        <f t="shared" si="409"/>
        <v>35349809</v>
      </c>
      <c r="CH932" s="18">
        <f t="shared" si="410"/>
        <v>44187261</v>
      </c>
      <c r="CI932" s="18">
        <f t="shared" si="411"/>
        <v>17674904</v>
      </c>
      <c r="CJ932" s="18">
        <f t="shared" si="412"/>
        <v>17674904</v>
      </c>
      <c r="CK932" s="18">
        <f t="shared" si="413"/>
        <v>26512357</v>
      </c>
      <c r="CL932" s="18">
        <f t="shared" si="414"/>
        <v>8837452</v>
      </c>
      <c r="CM932" s="18">
        <f t="shared" si="415"/>
        <v>26512357</v>
      </c>
      <c r="CN932" s="18">
        <f t="shared" si="416"/>
        <v>238611209</v>
      </c>
      <c r="CP932" s="18">
        <f t="shared" si="417"/>
        <v>4878273688</v>
      </c>
      <c r="CQ932" s="18">
        <f t="shared" si="418"/>
        <v>2</v>
      </c>
      <c r="CR932" s="18">
        <f t="shared" si="419"/>
        <v>4878.2700000000004</v>
      </c>
      <c r="DH932" s="14">
        <v>927</v>
      </c>
      <c r="DI932" s="14">
        <f t="shared" si="420"/>
        <v>295652948</v>
      </c>
      <c r="DJ932" s="18">
        <f t="shared" si="421"/>
        <v>2</v>
      </c>
      <c r="DK932" s="18">
        <f t="shared" si="422"/>
        <v>295.64999999999998</v>
      </c>
    </row>
    <row r="933" spans="44:115" ht="16.5" x14ac:dyDescent="0.2">
      <c r="AR933" s="14">
        <v>928</v>
      </c>
      <c r="AS933" s="14">
        <f t="shared" si="401"/>
        <v>920</v>
      </c>
      <c r="AT933" s="18">
        <f t="shared" si="403"/>
        <v>9300000</v>
      </c>
      <c r="AU933" s="18">
        <f t="shared" si="402"/>
        <v>930</v>
      </c>
      <c r="AV933" s="18">
        <f t="shared" si="404"/>
        <v>9457500</v>
      </c>
      <c r="AW933" s="18">
        <f t="shared" si="405"/>
        <v>9426000</v>
      </c>
      <c r="AX933" s="18">
        <f t="shared" si="406"/>
        <v>40720320000</v>
      </c>
      <c r="CA933" s="14">
        <v>928</v>
      </c>
      <c r="CB933" s="14">
        <f>节奏规划!J922</f>
        <v>1.0869565217391304E-3</v>
      </c>
      <c r="CC933" s="23">
        <v>1</v>
      </c>
      <c r="CD933" s="18">
        <f>INDEX($AX$6:$AX$1005,MATCH(金币产出!CA933,$AR$6:$AR$1005,1))</f>
        <v>40720320000</v>
      </c>
      <c r="CE933" s="18">
        <f t="shared" si="407"/>
        <v>162881280000</v>
      </c>
      <c r="CF933" s="18">
        <f t="shared" si="408"/>
        <v>61965704</v>
      </c>
      <c r="CG933" s="18">
        <f t="shared" si="409"/>
        <v>35408974</v>
      </c>
      <c r="CH933" s="18">
        <f t="shared" si="410"/>
        <v>44261217</v>
      </c>
      <c r="CI933" s="18">
        <f t="shared" si="411"/>
        <v>17704487</v>
      </c>
      <c r="CJ933" s="18">
        <f t="shared" si="412"/>
        <v>17704487</v>
      </c>
      <c r="CK933" s="18">
        <f t="shared" si="413"/>
        <v>26556730</v>
      </c>
      <c r="CL933" s="18">
        <f t="shared" si="414"/>
        <v>8852243</v>
      </c>
      <c r="CM933" s="18">
        <f t="shared" si="415"/>
        <v>26556730</v>
      </c>
      <c r="CN933" s="18">
        <f t="shared" si="416"/>
        <v>239010572</v>
      </c>
      <c r="CP933" s="18">
        <f t="shared" si="417"/>
        <v>4886438320</v>
      </c>
      <c r="CQ933" s="18">
        <f t="shared" si="418"/>
        <v>2</v>
      </c>
      <c r="CR933" s="18">
        <f t="shared" si="419"/>
        <v>4886.4399999999996</v>
      </c>
      <c r="DH933" s="14">
        <v>928</v>
      </c>
      <c r="DI933" s="14">
        <f t="shared" si="420"/>
        <v>296147782</v>
      </c>
      <c r="DJ933" s="18">
        <f t="shared" si="421"/>
        <v>2</v>
      </c>
      <c r="DK933" s="18">
        <f t="shared" si="422"/>
        <v>296.14999999999998</v>
      </c>
    </row>
    <row r="934" spans="44:115" ht="16.5" x14ac:dyDescent="0.2">
      <c r="AR934" s="14">
        <v>929</v>
      </c>
      <c r="AS934" s="14">
        <f t="shared" si="401"/>
        <v>920</v>
      </c>
      <c r="AT934" s="18">
        <f t="shared" si="403"/>
        <v>9300000</v>
      </c>
      <c r="AU934" s="18">
        <f t="shared" si="402"/>
        <v>930</v>
      </c>
      <c r="AV934" s="18">
        <f t="shared" si="404"/>
        <v>9457500</v>
      </c>
      <c r="AW934" s="18">
        <f t="shared" si="405"/>
        <v>9441750</v>
      </c>
      <c r="AX934" s="18">
        <f t="shared" si="406"/>
        <v>40788360000</v>
      </c>
      <c r="CA934" s="14">
        <v>929</v>
      </c>
      <c r="CB934" s="14">
        <f>节奏规划!J923</f>
        <v>1.0869565217391304E-3</v>
      </c>
      <c r="CC934" s="23">
        <v>1</v>
      </c>
      <c r="CD934" s="18">
        <f>INDEX($AX$6:$AX$1005,MATCH(金币产出!CA934,$AR$6:$AR$1005,1))</f>
        <v>40788360000</v>
      </c>
      <c r="CE934" s="18">
        <f t="shared" si="407"/>
        <v>163153440000</v>
      </c>
      <c r="CF934" s="18">
        <f t="shared" si="408"/>
        <v>62069243</v>
      </c>
      <c r="CG934" s="18">
        <f t="shared" si="409"/>
        <v>35468139</v>
      </c>
      <c r="CH934" s="18">
        <f t="shared" si="410"/>
        <v>44335174</v>
      </c>
      <c r="CI934" s="18">
        <f t="shared" si="411"/>
        <v>17734070</v>
      </c>
      <c r="CJ934" s="18">
        <f t="shared" si="412"/>
        <v>17734070</v>
      </c>
      <c r="CK934" s="18">
        <f t="shared" si="413"/>
        <v>26601104</v>
      </c>
      <c r="CL934" s="18">
        <f t="shared" si="414"/>
        <v>8867035</v>
      </c>
      <c r="CM934" s="18">
        <f t="shared" si="415"/>
        <v>26601104</v>
      </c>
      <c r="CN934" s="18">
        <f t="shared" si="416"/>
        <v>239409939</v>
      </c>
      <c r="CP934" s="18">
        <f t="shared" si="417"/>
        <v>4894603136</v>
      </c>
      <c r="CQ934" s="18">
        <f t="shared" si="418"/>
        <v>2</v>
      </c>
      <c r="CR934" s="18">
        <f t="shared" si="419"/>
        <v>4894.6000000000004</v>
      </c>
      <c r="DH934" s="14">
        <v>929</v>
      </c>
      <c r="DI934" s="14">
        <f t="shared" si="420"/>
        <v>296642617</v>
      </c>
      <c r="DJ934" s="18">
        <f t="shared" si="421"/>
        <v>2</v>
      </c>
      <c r="DK934" s="18">
        <f t="shared" si="422"/>
        <v>296.64</v>
      </c>
    </row>
    <row r="935" spans="44:115" ht="16.5" x14ac:dyDescent="0.2">
      <c r="AR935" s="14">
        <v>930</v>
      </c>
      <c r="AS935" s="14">
        <f t="shared" si="401"/>
        <v>930</v>
      </c>
      <c r="AT935" s="18">
        <f t="shared" si="403"/>
        <v>9457500</v>
      </c>
      <c r="AU935" s="18">
        <f t="shared" si="402"/>
        <v>940</v>
      </c>
      <c r="AV935" s="18">
        <f t="shared" si="404"/>
        <v>9616250</v>
      </c>
      <c r="AW935" s="18">
        <f t="shared" si="405"/>
        <v>9457500</v>
      </c>
      <c r="AX935" s="18">
        <f t="shared" si="406"/>
        <v>40856400000</v>
      </c>
      <c r="CA935" s="14">
        <v>930</v>
      </c>
      <c r="CB935" s="14">
        <f>节奏规划!J924</f>
        <v>1.0638297872340426E-3</v>
      </c>
      <c r="CC935" s="23">
        <v>1</v>
      </c>
      <c r="CD935" s="18">
        <f>INDEX($AX$6:$AX$1005,MATCH(金币产出!CA935,$AR$6:$AR$1005,1))</f>
        <v>40856400000</v>
      </c>
      <c r="CE935" s="18">
        <f t="shared" si="407"/>
        <v>163425600000</v>
      </c>
      <c r="CF935" s="18">
        <f t="shared" si="408"/>
        <v>60849957</v>
      </c>
      <c r="CG935" s="18">
        <f t="shared" si="409"/>
        <v>34771404</v>
      </c>
      <c r="CH935" s="18">
        <f t="shared" si="410"/>
        <v>43464255</v>
      </c>
      <c r="CI935" s="18">
        <f t="shared" si="411"/>
        <v>17385702</v>
      </c>
      <c r="CJ935" s="18">
        <f t="shared" si="412"/>
        <v>17385702</v>
      </c>
      <c r="CK935" s="18">
        <f t="shared" si="413"/>
        <v>26078553</v>
      </c>
      <c r="CL935" s="18">
        <f t="shared" si="414"/>
        <v>8692851</v>
      </c>
      <c r="CM935" s="18">
        <f t="shared" si="415"/>
        <v>26078553</v>
      </c>
      <c r="CN935" s="18">
        <f t="shared" si="416"/>
        <v>234706977</v>
      </c>
      <c r="CP935" s="18">
        <f t="shared" si="417"/>
        <v>4902767964</v>
      </c>
      <c r="CQ935" s="18">
        <f t="shared" si="418"/>
        <v>2</v>
      </c>
      <c r="CR935" s="18">
        <f t="shared" si="419"/>
        <v>4902.7700000000004</v>
      </c>
      <c r="DH935" s="14">
        <v>930</v>
      </c>
      <c r="DI935" s="14">
        <f t="shared" si="420"/>
        <v>297137452</v>
      </c>
      <c r="DJ935" s="18">
        <f t="shared" si="421"/>
        <v>2</v>
      </c>
      <c r="DK935" s="18">
        <f t="shared" si="422"/>
        <v>297.14</v>
      </c>
    </row>
    <row r="936" spans="44:115" ht="16.5" x14ac:dyDescent="0.2">
      <c r="AR936" s="14">
        <v>931</v>
      </c>
      <c r="AS936" s="14">
        <f t="shared" si="401"/>
        <v>930</v>
      </c>
      <c r="AT936" s="18">
        <f t="shared" si="403"/>
        <v>9457500</v>
      </c>
      <c r="AU936" s="18">
        <f t="shared" si="402"/>
        <v>940</v>
      </c>
      <c r="AV936" s="18">
        <f t="shared" si="404"/>
        <v>9616250</v>
      </c>
      <c r="AW936" s="18">
        <f t="shared" si="405"/>
        <v>9473375</v>
      </c>
      <c r="AX936" s="18">
        <f t="shared" si="406"/>
        <v>40924980000</v>
      </c>
      <c r="CA936" s="14">
        <v>931</v>
      </c>
      <c r="CB936" s="14">
        <f>节奏规划!J925</f>
        <v>1.0638297872340426E-3</v>
      </c>
      <c r="CC936" s="23">
        <v>1</v>
      </c>
      <c r="CD936" s="18">
        <f>INDEX($AX$6:$AX$1005,MATCH(金币产出!CA936,$AR$6:$AR$1005,1))</f>
        <v>40924980000</v>
      </c>
      <c r="CE936" s="18">
        <f t="shared" si="407"/>
        <v>163699920000</v>
      </c>
      <c r="CF936" s="18">
        <f t="shared" si="408"/>
        <v>60952098</v>
      </c>
      <c r="CG936" s="18">
        <f t="shared" si="409"/>
        <v>34829770</v>
      </c>
      <c r="CH936" s="18">
        <f t="shared" si="410"/>
        <v>43537213</v>
      </c>
      <c r="CI936" s="18">
        <f t="shared" si="411"/>
        <v>17414885</v>
      </c>
      <c r="CJ936" s="18">
        <f t="shared" si="412"/>
        <v>17414885</v>
      </c>
      <c r="CK936" s="18">
        <f t="shared" si="413"/>
        <v>26122328</v>
      </c>
      <c r="CL936" s="18">
        <f t="shared" si="414"/>
        <v>8707443</v>
      </c>
      <c r="CM936" s="18">
        <f t="shared" si="415"/>
        <v>26122328</v>
      </c>
      <c r="CN936" s="18">
        <f t="shared" si="416"/>
        <v>235100950</v>
      </c>
      <c r="CP936" s="18">
        <f t="shared" si="417"/>
        <v>4910997664</v>
      </c>
      <c r="CQ936" s="18">
        <f t="shared" si="418"/>
        <v>2</v>
      </c>
      <c r="CR936" s="18">
        <f t="shared" si="419"/>
        <v>4911</v>
      </c>
      <c r="DH936" s="14">
        <v>931</v>
      </c>
      <c r="DI936" s="14">
        <f t="shared" si="420"/>
        <v>297636216</v>
      </c>
      <c r="DJ936" s="18">
        <f t="shared" si="421"/>
        <v>2</v>
      </c>
      <c r="DK936" s="18">
        <f t="shared" si="422"/>
        <v>297.64</v>
      </c>
    </row>
    <row r="937" spans="44:115" ht="16.5" x14ac:dyDescent="0.2">
      <c r="AR937" s="14">
        <v>932</v>
      </c>
      <c r="AS937" s="14">
        <f t="shared" si="401"/>
        <v>930</v>
      </c>
      <c r="AT937" s="18">
        <f t="shared" si="403"/>
        <v>9457500</v>
      </c>
      <c r="AU937" s="18">
        <f t="shared" si="402"/>
        <v>940</v>
      </c>
      <c r="AV937" s="18">
        <f t="shared" si="404"/>
        <v>9616250</v>
      </c>
      <c r="AW937" s="18">
        <f t="shared" si="405"/>
        <v>9489250</v>
      </c>
      <c r="AX937" s="18">
        <f t="shared" si="406"/>
        <v>40993560000</v>
      </c>
      <c r="CA937" s="14">
        <v>932</v>
      </c>
      <c r="CB937" s="14">
        <f>节奏规划!J926</f>
        <v>1.0638297872340426E-3</v>
      </c>
      <c r="CC937" s="23">
        <v>1</v>
      </c>
      <c r="CD937" s="18">
        <f>INDEX($AX$6:$AX$1005,MATCH(金币产出!CA937,$AR$6:$AR$1005,1))</f>
        <v>40993560000</v>
      </c>
      <c r="CE937" s="18">
        <f t="shared" si="407"/>
        <v>163974240000</v>
      </c>
      <c r="CF937" s="18">
        <f t="shared" si="408"/>
        <v>61054238</v>
      </c>
      <c r="CG937" s="18">
        <f t="shared" si="409"/>
        <v>34888136</v>
      </c>
      <c r="CH937" s="18">
        <f t="shared" si="410"/>
        <v>43610170</v>
      </c>
      <c r="CI937" s="18">
        <f t="shared" si="411"/>
        <v>17444068</v>
      </c>
      <c r="CJ937" s="18">
        <f t="shared" si="412"/>
        <v>17444068</v>
      </c>
      <c r="CK937" s="18">
        <f t="shared" si="413"/>
        <v>26166102</v>
      </c>
      <c r="CL937" s="18">
        <f t="shared" si="414"/>
        <v>8722034</v>
      </c>
      <c r="CM937" s="18">
        <f t="shared" si="415"/>
        <v>26166102</v>
      </c>
      <c r="CN937" s="18">
        <f t="shared" si="416"/>
        <v>235494918</v>
      </c>
      <c r="CP937" s="18">
        <f t="shared" si="417"/>
        <v>4919227176</v>
      </c>
      <c r="CQ937" s="18">
        <f t="shared" si="418"/>
        <v>2</v>
      </c>
      <c r="CR937" s="18">
        <f t="shared" si="419"/>
        <v>4919.2299999999996</v>
      </c>
      <c r="DH937" s="14">
        <v>932</v>
      </c>
      <c r="DI937" s="14">
        <f t="shared" si="420"/>
        <v>298134980</v>
      </c>
      <c r="DJ937" s="18">
        <f t="shared" si="421"/>
        <v>2</v>
      </c>
      <c r="DK937" s="18">
        <f t="shared" si="422"/>
        <v>298.13</v>
      </c>
    </row>
    <row r="938" spans="44:115" ht="16.5" x14ac:dyDescent="0.2">
      <c r="AR938" s="14">
        <v>933</v>
      </c>
      <c r="AS938" s="14">
        <f t="shared" si="401"/>
        <v>930</v>
      </c>
      <c r="AT938" s="18">
        <f t="shared" si="403"/>
        <v>9457500</v>
      </c>
      <c r="AU938" s="18">
        <f t="shared" si="402"/>
        <v>940</v>
      </c>
      <c r="AV938" s="18">
        <f t="shared" si="404"/>
        <v>9616250</v>
      </c>
      <c r="AW938" s="18">
        <f t="shared" si="405"/>
        <v>9505125</v>
      </c>
      <c r="AX938" s="18">
        <f t="shared" si="406"/>
        <v>41062140000</v>
      </c>
      <c r="CA938" s="14">
        <v>933</v>
      </c>
      <c r="CB938" s="14">
        <f>节奏规划!J927</f>
        <v>1.0638297872340426E-3</v>
      </c>
      <c r="CC938" s="23">
        <v>1</v>
      </c>
      <c r="CD938" s="18">
        <f>INDEX($AX$6:$AX$1005,MATCH(金币产出!CA938,$AR$6:$AR$1005,1))</f>
        <v>41062140000</v>
      </c>
      <c r="CE938" s="18">
        <f t="shared" si="407"/>
        <v>164248560000</v>
      </c>
      <c r="CF938" s="18">
        <f t="shared" si="408"/>
        <v>61156379</v>
      </c>
      <c r="CG938" s="18">
        <f t="shared" si="409"/>
        <v>34946502</v>
      </c>
      <c r="CH938" s="18">
        <f t="shared" si="410"/>
        <v>43683128</v>
      </c>
      <c r="CI938" s="18">
        <f t="shared" si="411"/>
        <v>17473251</v>
      </c>
      <c r="CJ938" s="18">
        <f t="shared" si="412"/>
        <v>17473251</v>
      </c>
      <c r="CK938" s="18">
        <f t="shared" si="413"/>
        <v>26209877</v>
      </c>
      <c r="CL938" s="18">
        <f t="shared" si="414"/>
        <v>8736626</v>
      </c>
      <c r="CM938" s="18">
        <f t="shared" si="415"/>
        <v>26209877</v>
      </c>
      <c r="CN938" s="18">
        <f t="shared" si="416"/>
        <v>235888891</v>
      </c>
      <c r="CP938" s="18">
        <f t="shared" si="417"/>
        <v>4927456876</v>
      </c>
      <c r="CQ938" s="18">
        <f t="shared" si="418"/>
        <v>2</v>
      </c>
      <c r="CR938" s="18">
        <f t="shared" si="419"/>
        <v>4927.46</v>
      </c>
      <c r="DH938" s="14">
        <v>933</v>
      </c>
      <c r="DI938" s="14">
        <f t="shared" si="420"/>
        <v>298633744</v>
      </c>
      <c r="DJ938" s="18">
        <f t="shared" si="421"/>
        <v>2</v>
      </c>
      <c r="DK938" s="18">
        <f t="shared" si="422"/>
        <v>298.63</v>
      </c>
    </row>
    <row r="939" spans="44:115" ht="16.5" x14ac:dyDescent="0.2">
      <c r="AR939" s="14">
        <v>934</v>
      </c>
      <c r="AS939" s="14">
        <f t="shared" si="401"/>
        <v>930</v>
      </c>
      <c r="AT939" s="18">
        <f t="shared" si="403"/>
        <v>9457500</v>
      </c>
      <c r="AU939" s="18">
        <f t="shared" si="402"/>
        <v>940</v>
      </c>
      <c r="AV939" s="18">
        <f t="shared" si="404"/>
        <v>9616250</v>
      </c>
      <c r="AW939" s="18">
        <f t="shared" si="405"/>
        <v>9521000</v>
      </c>
      <c r="AX939" s="18">
        <f t="shared" si="406"/>
        <v>41130720000</v>
      </c>
      <c r="CA939" s="14">
        <v>934</v>
      </c>
      <c r="CB939" s="14">
        <f>节奏规划!J928</f>
        <v>1.0638297872340426E-3</v>
      </c>
      <c r="CC939" s="23">
        <v>1</v>
      </c>
      <c r="CD939" s="18">
        <f>INDEX($AX$6:$AX$1005,MATCH(金币产出!CA939,$AR$6:$AR$1005,1))</f>
        <v>41130720000</v>
      </c>
      <c r="CE939" s="18">
        <f t="shared" si="407"/>
        <v>164522880000</v>
      </c>
      <c r="CF939" s="18">
        <f t="shared" si="408"/>
        <v>61258519</v>
      </c>
      <c r="CG939" s="18">
        <f t="shared" si="409"/>
        <v>35004868</v>
      </c>
      <c r="CH939" s="18">
        <f t="shared" si="410"/>
        <v>43756085</v>
      </c>
      <c r="CI939" s="18">
        <f t="shared" si="411"/>
        <v>17502434</v>
      </c>
      <c r="CJ939" s="18">
        <f t="shared" si="412"/>
        <v>17502434</v>
      </c>
      <c r="CK939" s="18">
        <f t="shared" si="413"/>
        <v>26253651</v>
      </c>
      <c r="CL939" s="18">
        <f t="shared" si="414"/>
        <v>8751217</v>
      </c>
      <c r="CM939" s="18">
        <f t="shared" si="415"/>
        <v>26253651</v>
      </c>
      <c r="CN939" s="18">
        <f t="shared" si="416"/>
        <v>236282859</v>
      </c>
      <c r="CP939" s="18">
        <f t="shared" si="417"/>
        <v>4935686388</v>
      </c>
      <c r="CQ939" s="18">
        <f t="shared" si="418"/>
        <v>2</v>
      </c>
      <c r="CR939" s="18">
        <f t="shared" si="419"/>
        <v>4935.6899999999996</v>
      </c>
      <c r="DH939" s="14">
        <v>934</v>
      </c>
      <c r="DI939" s="14">
        <f t="shared" si="420"/>
        <v>299132508</v>
      </c>
      <c r="DJ939" s="18">
        <f t="shared" si="421"/>
        <v>2</v>
      </c>
      <c r="DK939" s="18">
        <f t="shared" si="422"/>
        <v>299.13</v>
      </c>
    </row>
    <row r="940" spans="44:115" ht="16.5" x14ac:dyDescent="0.2">
      <c r="AR940" s="14">
        <v>935</v>
      </c>
      <c r="AS940" s="14">
        <f t="shared" si="401"/>
        <v>930</v>
      </c>
      <c r="AT940" s="18">
        <f t="shared" si="403"/>
        <v>9457500</v>
      </c>
      <c r="AU940" s="18">
        <f t="shared" si="402"/>
        <v>940</v>
      </c>
      <c r="AV940" s="18">
        <f t="shared" si="404"/>
        <v>9616250</v>
      </c>
      <c r="AW940" s="18">
        <f t="shared" si="405"/>
        <v>9536875</v>
      </c>
      <c r="AX940" s="18">
        <f t="shared" si="406"/>
        <v>41199300000</v>
      </c>
      <c r="CA940" s="14">
        <v>935</v>
      </c>
      <c r="CB940" s="14">
        <f>节奏规划!J929</f>
        <v>1.0638297872340426E-3</v>
      </c>
      <c r="CC940" s="23">
        <v>1</v>
      </c>
      <c r="CD940" s="18">
        <f>INDEX($AX$6:$AX$1005,MATCH(金币产出!CA940,$AR$6:$AR$1005,1))</f>
        <v>41199300000</v>
      </c>
      <c r="CE940" s="18">
        <f t="shared" si="407"/>
        <v>164797200000</v>
      </c>
      <c r="CF940" s="18">
        <f t="shared" si="408"/>
        <v>61360660</v>
      </c>
      <c r="CG940" s="18">
        <f t="shared" si="409"/>
        <v>35063234</v>
      </c>
      <c r="CH940" s="18">
        <f t="shared" si="410"/>
        <v>43829043</v>
      </c>
      <c r="CI940" s="18">
        <f t="shared" si="411"/>
        <v>17531617</v>
      </c>
      <c r="CJ940" s="18">
        <f t="shared" si="412"/>
        <v>17531617</v>
      </c>
      <c r="CK940" s="18">
        <f t="shared" si="413"/>
        <v>26297426</v>
      </c>
      <c r="CL940" s="18">
        <f t="shared" si="414"/>
        <v>8765809</v>
      </c>
      <c r="CM940" s="18">
        <f t="shared" si="415"/>
        <v>26297426</v>
      </c>
      <c r="CN940" s="18">
        <f t="shared" si="416"/>
        <v>236676832</v>
      </c>
      <c r="CP940" s="18">
        <f t="shared" si="417"/>
        <v>4943916088</v>
      </c>
      <c r="CQ940" s="18">
        <f t="shared" si="418"/>
        <v>2</v>
      </c>
      <c r="CR940" s="18">
        <f t="shared" si="419"/>
        <v>4943.92</v>
      </c>
      <c r="DH940" s="14">
        <v>935</v>
      </c>
      <c r="DI940" s="14">
        <f t="shared" si="420"/>
        <v>299631272</v>
      </c>
      <c r="DJ940" s="18">
        <f t="shared" si="421"/>
        <v>2</v>
      </c>
      <c r="DK940" s="18">
        <f t="shared" si="422"/>
        <v>299.63</v>
      </c>
    </row>
    <row r="941" spans="44:115" ht="16.5" x14ac:dyDescent="0.2">
      <c r="AR941" s="14">
        <v>936</v>
      </c>
      <c r="AS941" s="14">
        <f t="shared" si="401"/>
        <v>930</v>
      </c>
      <c r="AT941" s="18">
        <f t="shared" si="403"/>
        <v>9457500</v>
      </c>
      <c r="AU941" s="18">
        <f t="shared" si="402"/>
        <v>940</v>
      </c>
      <c r="AV941" s="18">
        <f t="shared" si="404"/>
        <v>9616250</v>
      </c>
      <c r="AW941" s="18">
        <f t="shared" si="405"/>
        <v>9552750</v>
      </c>
      <c r="AX941" s="18">
        <f t="shared" si="406"/>
        <v>41267880000</v>
      </c>
      <c r="CA941" s="14">
        <v>936</v>
      </c>
      <c r="CB941" s="14">
        <f>节奏规划!J930</f>
        <v>1.0638297872340426E-3</v>
      </c>
      <c r="CC941" s="23">
        <v>1</v>
      </c>
      <c r="CD941" s="18">
        <f>INDEX($AX$6:$AX$1005,MATCH(金币产出!CA941,$AR$6:$AR$1005,1))</f>
        <v>41267880000</v>
      </c>
      <c r="CE941" s="18">
        <f t="shared" si="407"/>
        <v>165071520000</v>
      </c>
      <c r="CF941" s="18">
        <f t="shared" si="408"/>
        <v>61462800</v>
      </c>
      <c r="CG941" s="18">
        <f t="shared" si="409"/>
        <v>35121600</v>
      </c>
      <c r="CH941" s="18">
        <f t="shared" si="410"/>
        <v>43902000</v>
      </c>
      <c r="CI941" s="18">
        <f t="shared" si="411"/>
        <v>17560800</v>
      </c>
      <c r="CJ941" s="18">
        <f t="shared" si="412"/>
        <v>17560800</v>
      </c>
      <c r="CK941" s="18">
        <f t="shared" si="413"/>
        <v>26341200</v>
      </c>
      <c r="CL941" s="18">
        <f t="shared" si="414"/>
        <v>8780400</v>
      </c>
      <c r="CM941" s="18">
        <f t="shared" si="415"/>
        <v>26341200</v>
      </c>
      <c r="CN941" s="18">
        <f t="shared" si="416"/>
        <v>237070800</v>
      </c>
      <c r="CP941" s="18">
        <f t="shared" si="417"/>
        <v>4952145600</v>
      </c>
      <c r="CQ941" s="18">
        <f t="shared" si="418"/>
        <v>2</v>
      </c>
      <c r="CR941" s="18">
        <f t="shared" si="419"/>
        <v>4952.1499999999996</v>
      </c>
      <c r="DH941" s="14">
        <v>936</v>
      </c>
      <c r="DI941" s="14">
        <f t="shared" si="420"/>
        <v>300130036</v>
      </c>
      <c r="DJ941" s="18">
        <f t="shared" si="421"/>
        <v>2</v>
      </c>
      <c r="DK941" s="18">
        <f t="shared" si="422"/>
        <v>300.13</v>
      </c>
    </row>
    <row r="942" spans="44:115" ht="16.5" x14ac:dyDescent="0.2">
      <c r="AR942" s="14">
        <v>937</v>
      </c>
      <c r="AS942" s="14">
        <f t="shared" si="401"/>
        <v>930</v>
      </c>
      <c r="AT942" s="18">
        <f t="shared" si="403"/>
        <v>9457500</v>
      </c>
      <c r="AU942" s="18">
        <f t="shared" si="402"/>
        <v>940</v>
      </c>
      <c r="AV942" s="18">
        <f t="shared" si="404"/>
        <v>9616250</v>
      </c>
      <c r="AW942" s="18">
        <f t="shared" si="405"/>
        <v>9568625</v>
      </c>
      <c r="AX942" s="18">
        <f t="shared" si="406"/>
        <v>41336460000</v>
      </c>
      <c r="CA942" s="14">
        <v>937</v>
      </c>
      <c r="CB942" s="14">
        <f>节奏规划!J931</f>
        <v>1.0638297872340426E-3</v>
      </c>
      <c r="CC942" s="23">
        <v>1</v>
      </c>
      <c r="CD942" s="18">
        <f>INDEX($AX$6:$AX$1005,MATCH(金币产出!CA942,$AR$6:$AR$1005,1))</f>
        <v>41336460000</v>
      </c>
      <c r="CE942" s="18">
        <f t="shared" si="407"/>
        <v>165345840000</v>
      </c>
      <c r="CF942" s="18">
        <f t="shared" si="408"/>
        <v>61564940</v>
      </c>
      <c r="CG942" s="18">
        <f t="shared" si="409"/>
        <v>35179966</v>
      </c>
      <c r="CH942" s="18">
        <f t="shared" si="410"/>
        <v>43974957</v>
      </c>
      <c r="CI942" s="18">
        <f t="shared" si="411"/>
        <v>17589983</v>
      </c>
      <c r="CJ942" s="18">
        <f t="shared" si="412"/>
        <v>17589983</v>
      </c>
      <c r="CK942" s="18">
        <f t="shared" si="413"/>
        <v>26384974</v>
      </c>
      <c r="CL942" s="18">
        <f t="shared" si="414"/>
        <v>8794991</v>
      </c>
      <c r="CM942" s="18">
        <f t="shared" si="415"/>
        <v>26384974</v>
      </c>
      <c r="CN942" s="18">
        <f t="shared" si="416"/>
        <v>237464768</v>
      </c>
      <c r="CP942" s="18">
        <f t="shared" si="417"/>
        <v>4960375112</v>
      </c>
      <c r="CQ942" s="18">
        <f t="shared" si="418"/>
        <v>2</v>
      </c>
      <c r="CR942" s="18">
        <f t="shared" si="419"/>
        <v>4960.38</v>
      </c>
      <c r="DH942" s="14">
        <v>937</v>
      </c>
      <c r="DI942" s="14">
        <f t="shared" si="420"/>
        <v>300628800</v>
      </c>
      <c r="DJ942" s="18">
        <f t="shared" si="421"/>
        <v>2</v>
      </c>
      <c r="DK942" s="18">
        <f t="shared" si="422"/>
        <v>300.63</v>
      </c>
    </row>
    <row r="943" spans="44:115" ht="16.5" x14ac:dyDescent="0.2">
      <c r="AR943" s="14">
        <v>938</v>
      </c>
      <c r="AS943" s="14">
        <f t="shared" si="401"/>
        <v>930</v>
      </c>
      <c r="AT943" s="18">
        <f t="shared" si="403"/>
        <v>9457500</v>
      </c>
      <c r="AU943" s="18">
        <f t="shared" si="402"/>
        <v>940</v>
      </c>
      <c r="AV943" s="18">
        <f t="shared" si="404"/>
        <v>9616250</v>
      </c>
      <c r="AW943" s="18">
        <f t="shared" si="405"/>
        <v>9584500</v>
      </c>
      <c r="AX943" s="18">
        <f t="shared" si="406"/>
        <v>41405040000</v>
      </c>
      <c r="CA943" s="14">
        <v>938</v>
      </c>
      <c r="CB943" s="14">
        <f>节奏规划!J932</f>
        <v>1.0638297872340426E-3</v>
      </c>
      <c r="CC943" s="23">
        <v>1</v>
      </c>
      <c r="CD943" s="18">
        <f>INDEX($AX$6:$AX$1005,MATCH(金币产出!CA943,$AR$6:$AR$1005,1))</f>
        <v>41405040000</v>
      </c>
      <c r="CE943" s="18">
        <f t="shared" si="407"/>
        <v>165620160000</v>
      </c>
      <c r="CF943" s="18">
        <f t="shared" si="408"/>
        <v>61667081</v>
      </c>
      <c r="CG943" s="18">
        <f t="shared" si="409"/>
        <v>35238332</v>
      </c>
      <c r="CH943" s="18">
        <f t="shared" si="410"/>
        <v>44047915</v>
      </c>
      <c r="CI943" s="18">
        <f t="shared" si="411"/>
        <v>17619166</v>
      </c>
      <c r="CJ943" s="18">
        <f t="shared" si="412"/>
        <v>17619166</v>
      </c>
      <c r="CK943" s="18">
        <f t="shared" si="413"/>
        <v>26428749</v>
      </c>
      <c r="CL943" s="18">
        <f t="shared" si="414"/>
        <v>8809583</v>
      </c>
      <c r="CM943" s="18">
        <f t="shared" si="415"/>
        <v>26428749</v>
      </c>
      <c r="CN943" s="18">
        <f t="shared" si="416"/>
        <v>237858741</v>
      </c>
      <c r="CP943" s="18">
        <f t="shared" si="417"/>
        <v>4968604812</v>
      </c>
      <c r="CQ943" s="18">
        <f t="shared" si="418"/>
        <v>2</v>
      </c>
      <c r="CR943" s="18">
        <f t="shared" si="419"/>
        <v>4968.6000000000004</v>
      </c>
      <c r="DH943" s="14">
        <v>938</v>
      </c>
      <c r="DI943" s="14">
        <f t="shared" si="420"/>
        <v>301127564</v>
      </c>
      <c r="DJ943" s="18">
        <f t="shared" si="421"/>
        <v>2</v>
      </c>
      <c r="DK943" s="18">
        <f t="shared" si="422"/>
        <v>301.13</v>
      </c>
    </row>
    <row r="944" spans="44:115" ht="16.5" x14ac:dyDescent="0.2">
      <c r="AR944" s="14">
        <v>939</v>
      </c>
      <c r="AS944" s="14">
        <f t="shared" si="401"/>
        <v>930</v>
      </c>
      <c r="AT944" s="18">
        <f t="shared" si="403"/>
        <v>9457500</v>
      </c>
      <c r="AU944" s="18">
        <f t="shared" si="402"/>
        <v>940</v>
      </c>
      <c r="AV944" s="18">
        <f t="shared" si="404"/>
        <v>9616250</v>
      </c>
      <c r="AW944" s="18">
        <f t="shared" si="405"/>
        <v>9600375</v>
      </c>
      <c r="AX944" s="18">
        <f t="shared" si="406"/>
        <v>41473620000</v>
      </c>
      <c r="CA944" s="14">
        <v>939</v>
      </c>
      <c r="CB944" s="14">
        <f>节奏规划!J933</f>
        <v>1.0638297872340426E-3</v>
      </c>
      <c r="CC944" s="23">
        <v>1</v>
      </c>
      <c r="CD944" s="18">
        <f>INDEX($AX$6:$AX$1005,MATCH(金币产出!CA944,$AR$6:$AR$1005,1))</f>
        <v>41473620000</v>
      </c>
      <c r="CE944" s="18">
        <f t="shared" si="407"/>
        <v>165894480000</v>
      </c>
      <c r="CF944" s="18">
        <f t="shared" si="408"/>
        <v>61769221</v>
      </c>
      <c r="CG944" s="18">
        <f t="shared" si="409"/>
        <v>35296698</v>
      </c>
      <c r="CH944" s="18">
        <f t="shared" si="410"/>
        <v>44120872</v>
      </c>
      <c r="CI944" s="18">
        <f t="shared" si="411"/>
        <v>17648349</v>
      </c>
      <c r="CJ944" s="18">
        <f t="shared" si="412"/>
        <v>17648349</v>
      </c>
      <c r="CK944" s="18">
        <f t="shared" si="413"/>
        <v>26472523</v>
      </c>
      <c r="CL944" s="18">
        <f t="shared" si="414"/>
        <v>8824174</v>
      </c>
      <c r="CM944" s="18">
        <f t="shared" si="415"/>
        <v>26472523</v>
      </c>
      <c r="CN944" s="18">
        <f t="shared" si="416"/>
        <v>238252709</v>
      </c>
      <c r="CP944" s="18">
        <f t="shared" si="417"/>
        <v>4976834324</v>
      </c>
      <c r="CQ944" s="18">
        <f t="shared" si="418"/>
        <v>2</v>
      </c>
      <c r="CR944" s="18">
        <f t="shared" si="419"/>
        <v>4976.83</v>
      </c>
      <c r="DH944" s="14">
        <v>939</v>
      </c>
      <c r="DI944" s="14">
        <f t="shared" si="420"/>
        <v>301626328</v>
      </c>
      <c r="DJ944" s="18">
        <f t="shared" si="421"/>
        <v>2</v>
      </c>
      <c r="DK944" s="18">
        <f t="shared" si="422"/>
        <v>301.63</v>
      </c>
    </row>
    <row r="945" spans="44:115" ht="16.5" x14ac:dyDescent="0.2">
      <c r="AR945" s="14">
        <v>940</v>
      </c>
      <c r="AS945" s="14">
        <f t="shared" si="401"/>
        <v>940</v>
      </c>
      <c r="AT945" s="18">
        <f t="shared" si="403"/>
        <v>9616250</v>
      </c>
      <c r="AU945" s="18">
        <f t="shared" si="402"/>
        <v>950</v>
      </c>
      <c r="AV945" s="18">
        <f t="shared" si="404"/>
        <v>9776250</v>
      </c>
      <c r="AW945" s="18">
        <f t="shared" si="405"/>
        <v>9616250</v>
      </c>
      <c r="AX945" s="18">
        <f t="shared" si="406"/>
        <v>41542200000</v>
      </c>
      <c r="CA945" s="14">
        <v>940</v>
      </c>
      <c r="CB945" s="14">
        <f>节奏规划!J934</f>
        <v>1.0638297872340426E-3</v>
      </c>
      <c r="CC945" s="23">
        <v>1</v>
      </c>
      <c r="CD945" s="18">
        <f>INDEX($AX$6:$AX$1005,MATCH(金币产出!CA945,$AR$6:$AR$1005,1))</f>
        <v>41542200000</v>
      </c>
      <c r="CE945" s="18">
        <f t="shared" si="407"/>
        <v>166168800000</v>
      </c>
      <c r="CF945" s="18">
        <f t="shared" si="408"/>
        <v>61871362</v>
      </c>
      <c r="CG945" s="18">
        <f t="shared" si="409"/>
        <v>35355064</v>
      </c>
      <c r="CH945" s="18">
        <f t="shared" si="410"/>
        <v>44193830</v>
      </c>
      <c r="CI945" s="18">
        <f t="shared" si="411"/>
        <v>17677532</v>
      </c>
      <c r="CJ945" s="18">
        <f t="shared" si="412"/>
        <v>17677532</v>
      </c>
      <c r="CK945" s="18">
        <f t="shared" si="413"/>
        <v>26516298</v>
      </c>
      <c r="CL945" s="18">
        <f t="shared" si="414"/>
        <v>8838766</v>
      </c>
      <c r="CM945" s="18">
        <f t="shared" si="415"/>
        <v>26516298</v>
      </c>
      <c r="CN945" s="18">
        <f t="shared" si="416"/>
        <v>238646682</v>
      </c>
      <c r="CP945" s="18">
        <f t="shared" si="417"/>
        <v>4985064024</v>
      </c>
      <c r="CQ945" s="18">
        <f t="shared" si="418"/>
        <v>2</v>
      </c>
      <c r="CR945" s="18">
        <f t="shared" si="419"/>
        <v>4985.0600000000004</v>
      </c>
      <c r="DH945" s="14">
        <v>940</v>
      </c>
      <c r="DI945" s="14">
        <f t="shared" si="420"/>
        <v>302125092</v>
      </c>
      <c r="DJ945" s="18">
        <f t="shared" si="421"/>
        <v>2</v>
      </c>
      <c r="DK945" s="18">
        <f t="shared" si="422"/>
        <v>302.13</v>
      </c>
    </row>
    <row r="946" spans="44:115" ht="16.5" x14ac:dyDescent="0.2">
      <c r="AR946" s="14">
        <v>941</v>
      </c>
      <c r="AS946" s="14">
        <f t="shared" si="401"/>
        <v>940</v>
      </c>
      <c r="AT946" s="18">
        <f t="shared" si="403"/>
        <v>9616250</v>
      </c>
      <c r="AU946" s="18">
        <f t="shared" si="402"/>
        <v>950</v>
      </c>
      <c r="AV946" s="18">
        <f t="shared" si="404"/>
        <v>9776250</v>
      </c>
      <c r="AW946" s="18">
        <f t="shared" si="405"/>
        <v>9632250</v>
      </c>
      <c r="AX946" s="18">
        <f t="shared" si="406"/>
        <v>41611320000</v>
      </c>
      <c r="CA946" s="14">
        <v>941</v>
      </c>
      <c r="CB946" s="14">
        <f>节奏规划!J935</f>
        <v>1.0638297872340426E-3</v>
      </c>
      <c r="CC946" s="23">
        <v>1</v>
      </c>
      <c r="CD946" s="18">
        <f>INDEX($AX$6:$AX$1005,MATCH(金币产出!CA946,$AR$6:$AR$1005,1))</f>
        <v>41611320000</v>
      </c>
      <c r="CE946" s="18">
        <f t="shared" si="407"/>
        <v>166445280000</v>
      </c>
      <c r="CF946" s="18">
        <f t="shared" si="408"/>
        <v>61974306</v>
      </c>
      <c r="CG946" s="18">
        <f t="shared" si="409"/>
        <v>35413889</v>
      </c>
      <c r="CH946" s="18">
        <f t="shared" si="410"/>
        <v>44267362</v>
      </c>
      <c r="CI946" s="18">
        <f t="shared" si="411"/>
        <v>17706945</v>
      </c>
      <c r="CJ946" s="18">
        <f t="shared" si="412"/>
        <v>17706945</v>
      </c>
      <c r="CK946" s="18">
        <f t="shared" si="413"/>
        <v>26560417</v>
      </c>
      <c r="CL946" s="18">
        <f t="shared" si="414"/>
        <v>8853472</v>
      </c>
      <c r="CM946" s="18">
        <f t="shared" si="415"/>
        <v>26560417</v>
      </c>
      <c r="CN946" s="18">
        <f t="shared" si="416"/>
        <v>239043753</v>
      </c>
      <c r="CP946" s="18">
        <f t="shared" si="417"/>
        <v>4993358396</v>
      </c>
      <c r="CQ946" s="18">
        <f t="shared" si="418"/>
        <v>2</v>
      </c>
      <c r="CR946" s="18">
        <f t="shared" si="419"/>
        <v>4993.3599999999997</v>
      </c>
      <c r="DH946" s="14">
        <v>941</v>
      </c>
      <c r="DI946" s="14">
        <f t="shared" si="420"/>
        <v>302627778</v>
      </c>
      <c r="DJ946" s="18">
        <f t="shared" si="421"/>
        <v>2</v>
      </c>
      <c r="DK946" s="18">
        <f t="shared" si="422"/>
        <v>302.63</v>
      </c>
    </row>
    <row r="947" spans="44:115" ht="16.5" x14ac:dyDescent="0.2">
      <c r="AR947" s="14">
        <v>942</v>
      </c>
      <c r="AS947" s="14">
        <f t="shared" si="401"/>
        <v>940</v>
      </c>
      <c r="AT947" s="18">
        <f t="shared" si="403"/>
        <v>9616250</v>
      </c>
      <c r="AU947" s="18">
        <f t="shared" si="402"/>
        <v>950</v>
      </c>
      <c r="AV947" s="18">
        <f t="shared" si="404"/>
        <v>9776250</v>
      </c>
      <c r="AW947" s="18">
        <f t="shared" si="405"/>
        <v>9648250</v>
      </c>
      <c r="AX947" s="18">
        <f t="shared" si="406"/>
        <v>41680440000</v>
      </c>
      <c r="CA947" s="14">
        <v>942</v>
      </c>
      <c r="CB947" s="14">
        <f>节奏规划!J936</f>
        <v>1.0638297872340426E-3</v>
      </c>
      <c r="CC947" s="23">
        <v>1</v>
      </c>
      <c r="CD947" s="18">
        <f>INDEX($AX$6:$AX$1005,MATCH(金币产出!CA947,$AR$6:$AR$1005,1))</f>
        <v>41680440000</v>
      </c>
      <c r="CE947" s="18">
        <f t="shared" si="407"/>
        <v>166721760000</v>
      </c>
      <c r="CF947" s="18">
        <f t="shared" si="408"/>
        <v>62077251</v>
      </c>
      <c r="CG947" s="18">
        <f t="shared" si="409"/>
        <v>35472715</v>
      </c>
      <c r="CH947" s="18">
        <f t="shared" si="410"/>
        <v>44340894</v>
      </c>
      <c r="CI947" s="18">
        <f t="shared" si="411"/>
        <v>17736357</v>
      </c>
      <c r="CJ947" s="18">
        <f t="shared" si="412"/>
        <v>17736357</v>
      </c>
      <c r="CK947" s="18">
        <f t="shared" si="413"/>
        <v>26604536</v>
      </c>
      <c r="CL947" s="18">
        <f t="shared" si="414"/>
        <v>8868179</v>
      </c>
      <c r="CM947" s="18">
        <f t="shared" si="415"/>
        <v>26604536</v>
      </c>
      <c r="CN947" s="18">
        <f t="shared" si="416"/>
        <v>239440825</v>
      </c>
      <c r="CP947" s="18">
        <f t="shared" si="417"/>
        <v>5001652768</v>
      </c>
      <c r="CQ947" s="18">
        <f t="shared" si="418"/>
        <v>2</v>
      </c>
      <c r="CR947" s="18">
        <f t="shared" si="419"/>
        <v>5001.6499999999996</v>
      </c>
      <c r="DH947" s="14">
        <v>942</v>
      </c>
      <c r="DI947" s="14">
        <f t="shared" si="420"/>
        <v>303130473</v>
      </c>
      <c r="DJ947" s="18">
        <f t="shared" si="421"/>
        <v>2</v>
      </c>
      <c r="DK947" s="18">
        <f t="shared" si="422"/>
        <v>303.13</v>
      </c>
    </row>
    <row r="948" spans="44:115" ht="16.5" x14ac:dyDescent="0.2">
      <c r="AR948" s="14">
        <v>943</v>
      </c>
      <c r="AS948" s="14">
        <f t="shared" si="401"/>
        <v>940</v>
      </c>
      <c r="AT948" s="18">
        <f t="shared" si="403"/>
        <v>9616250</v>
      </c>
      <c r="AU948" s="18">
        <f t="shared" si="402"/>
        <v>950</v>
      </c>
      <c r="AV948" s="18">
        <f t="shared" si="404"/>
        <v>9776250</v>
      </c>
      <c r="AW948" s="18">
        <f t="shared" si="405"/>
        <v>9664250</v>
      </c>
      <c r="AX948" s="18">
        <f t="shared" si="406"/>
        <v>41749560000</v>
      </c>
      <c r="CA948" s="14">
        <v>943</v>
      </c>
      <c r="CB948" s="14">
        <f>节奏规划!J937</f>
        <v>1.0638297872340426E-3</v>
      </c>
      <c r="CC948" s="23">
        <v>1</v>
      </c>
      <c r="CD948" s="18">
        <f>INDEX($AX$6:$AX$1005,MATCH(金币产出!CA948,$AR$6:$AR$1005,1))</f>
        <v>41749560000</v>
      </c>
      <c r="CE948" s="18">
        <f t="shared" si="407"/>
        <v>166998240000</v>
      </c>
      <c r="CF948" s="18">
        <f t="shared" si="408"/>
        <v>62180196</v>
      </c>
      <c r="CG948" s="18">
        <f t="shared" si="409"/>
        <v>35531540</v>
      </c>
      <c r="CH948" s="18">
        <f t="shared" si="410"/>
        <v>44414426</v>
      </c>
      <c r="CI948" s="18">
        <f t="shared" si="411"/>
        <v>17765770</v>
      </c>
      <c r="CJ948" s="18">
        <f t="shared" si="412"/>
        <v>17765770</v>
      </c>
      <c r="CK948" s="18">
        <f t="shared" si="413"/>
        <v>26648655</v>
      </c>
      <c r="CL948" s="18">
        <f t="shared" si="414"/>
        <v>8882885</v>
      </c>
      <c r="CM948" s="18">
        <f t="shared" si="415"/>
        <v>26648655</v>
      </c>
      <c r="CN948" s="18">
        <f t="shared" si="416"/>
        <v>239837897</v>
      </c>
      <c r="CP948" s="18">
        <f t="shared" si="417"/>
        <v>5009947140</v>
      </c>
      <c r="CQ948" s="18">
        <f t="shared" si="418"/>
        <v>2</v>
      </c>
      <c r="CR948" s="18">
        <f t="shared" si="419"/>
        <v>5009.95</v>
      </c>
      <c r="DH948" s="14">
        <v>943</v>
      </c>
      <c r="DI948" s="14">
        <f t="shared" si="420"/>
        <v>303633160</v>
      </c>
      <c r="DJ948" s="18">
        <f t="shared" si="421"/>
        <v>2</v>
      </c>
      <c r="DK948" s="18">
        <f t="shared" si="422"/>
        <v>303.63</v>
      </c>
    </row>
    <row r="949" spans="44:115" ht="16.5" x14ac:dyDescent="0.2">
      <c r="AR949" s="14">
        <v>944</v>
      </c>
      <c r="AS949" s="14">
        <f t="shared" si="401"/>
        <v>940</v>
      </c>
      <c r="AT949" s="18">
        <f t="shared" si="403"/>
        <v>9616250</v>
      </c>
      <c r="AU949" s="18">
        <f t="shared" si="402"/>
        <v>950</v>
      </c>
      <c r="AV949" s="18">
        <f t="shared" si="404"/>
        <v>9776250</v>
      </c>
      <c r="AW949" s="18">
        <f t="shared" si="405"/>
        <v>9680250</v>
      </c>
      <c r="AX949" s="18">
        <f t="shared" si="406"/>
        <v>41818680000</v>
      </c>
      <c r="CA949" s="14">
        <v>944</v>
      </c>
      <c r="CB949" s="14">
        <f>节奏规划!J938</f>
        <v>1.0638297872340426E-3</v>
      </c>
      <c r="CC949" s="23">
        <v>1</v>
      </c>
      <c r="CD949" s="18">
        <f>INDEX($AX$6:$AX$1005,MATCH(金币产出!CA949,$AR$6:$AR$1005,1))</f>
        <v>41818680000</v>
      </c>
      <c r="CE949" s="18">
        <f t="shared" si="407"/>
        <v>167274720000</v>
      </c>
      <c r="CF949" s="18">
        <f t="shared" si="408"/>
        <v>62283140</v>
      </c>
      <c r="CG949" s="18">
        <f t="shared" si="409"/>
        <v>35590366</v>
      </c>
      <c r="CH949" s="18">
        <f t="shared" si="410"/>
        <v>44487957</v>
      </c>
      <c r="CI949" s="18">
        <f t="shared" si="411"/>
        <v>17795183</v>
      </c>
      <c r="CJ949" s="18">
        <f t="shared" si="412"/>
        <v>17795183</v>
      </c>
      <c r="CK949" s="18">
        <f t="shared" si="413"/>
        <v>26692774</v>
      </c>
      <c r="CL949" s="18">
        <f t="shared" si="414"/>
        <v>8897591</v>
      </c>
      <c r="CM949" s="18">
        <f t="shared" si="415"/>
        <v>26692774</v>
      </c>
      <c r="CN949" s="18">
        <f t="shared" si="416"/>
        <v>240234968</v>
      </c>
      <c r="CP949" s="18">
        <f t="shared" si="417"/>
        <v>5018241512</v>
      </c>
      <c r="CQ949" s="18">
        <f t="shared" si="418"/>
        <v>2</v>
      </c>
      <c r="CR949" s="18">
        <f t="shared" si="419"/>
        <v>5018.24</v>
      </c>
      <c r="DH949" s="14">
        <v>944</v>
      </c>
      <c r="DI949" s="14">
        <f t="shared" si="420"/>
        <v>304135854</v>
      </c>
      <c r="DJ949" s="18">
        <f t="shared" si="421"/>
        <v>2</v>
      </c>
      <c r="DK949" s="18">
        <f t="shared" si="422"/>
        <v>304.14</v>
      </c>
    </row>
    <row r="950" spans="44:115" ht="16.5" x14ac:dyDescent="0.2">
      <c r="AR950" s="14">
        <v>945</v>
      </c>
      <c r="AS950" s="14">
        <f t="shared" si="401"/>
        <v>940</v>
      </c>
      <c r="AT950" s="18">
        <f t="shared" si="403"/>
        <v>9616250</v>
      </c>
      <c r="AU950" s="18">
        <f t="shared" si="402"/>
        <v>950</v>
      </c>
      <c r="AV950" s="18">
        <f t="shared" si="404"/>
        <v>9776250</v>
      </c>
      <c r="AW950" s="18">
        <f t="shared" si="405"/>
        <v>9696250</v>
      </c>
      <c r="AX950" s="18">
        <f t="shared" si="406"/>
        <v>41887800000</v>
      </c>
      <c r="CA950" s="14">
        <v>945</v>
      </c>
      <c r="CB950" s="14">
        <f>节奏规划!J939</f>
        <v>1.0638297872340426E-3</v>
      </c>
      <c r="CC950" s="23">
        <v>1</v>
      </c>
      <c r="CD950" s="18">
        <f>INDEX($AX$6:$AX$1005,MATCH(金币产出!CA950,$AR$6:$AR$1005,1))</f>
        <v>41887800000</v>
      </c>
      <c r="CE950" s="18">
        <f t="shared" si="407"/>
        <v>167551200000</v>
      </c>
      <c r="CF950" s="18">
        <f t="shared" si="408"/>
        <v>62386085</v>
      </c>
      <c r="CG950" s="18">
        <f t="shared" si="409"/>
        <v>35649191</v>
      </c>
      <c r="CH950" s="18">
        <f t="shared" si="410"/>
        <v>44561489</v>
      </c>
      <c r="CI950" s="18">
        <f t="shared" si="411"/>
        <v>17824596</v>
      </c>
      <c r="CJ950" s="18">
        <f t="shared" si="412"/>
        <v>17824596</v>
      </c>
      <c r="CK950" s="18">
        <f t="shared" si="413"/>
        <v>26736894</v>
      </c>
      <c r="CL950" s="18">
        <f t="shared" si="414"/>
        <v>8912298</v>
      </c>
      <c r="CM950" s="18">
        <f t="shared" si="415"/>
        <v>26736894</v>
      </c>
      <c r="CN950" s="18">
        <f t="shared" si="416"/>
        <v>240632043</v>
      </c>
      <c r="CP950" s="18">
        <f t="shared" si="417"/>
        <v>5026536072</v>
      </c>
      <c r="CQ950" s="18">
        <f t="shared" si="418"/>
        <v>2</v>
      </c>
      <c r="CR950" s="18">
        <f t="shared" si="419"/>
        <v>5026.54</v>
      </c>
      <c r="DH950" s="14">
        <v>945</v>
      </c>
      <c r="DI950" s="14">
        <f t="shared" si="420"/>
        <v>304638541</v>
      </c>
      <c r="DJ950" s="18">
        <f t="shared" si="421"/>
        <v>2</v>
      </c>
      <c r="DK950" s="18">
        <f t="shared" si="422"/>
        <v>304.64</v>
      </c>
    </row>
    <row r="951" spans="44:115" ht="16.5" x14ac:dyDescent="0.2">
      <c r="AR951" s="14">
        <v>946</v>
      </c>
      <c r="AS951" s="14">
        <f t="shared" si="401"/>
        <v>940</v>
      </c>
      <c r="AT951" s="18">
        <f t="shared" si="403"/>
        <v>9616250</v>
      </c>
      <c r="AU951" s="18">
        <f t="shared" si="402"/>
        <v>950</v>
      </c>
      <c r="AV951" s="18">
        <f t="shared" si="404"/>
        <v>9776250</v>
      </c>
      <c r="AW951" s="18">
        <f t="shared" si="405"/>
        <v>9712250</v>
      </c>
      <c r="AX951" s="18">
        <f t="shared" si="406"/>
        <v>41956920000</v>
      </c>
      <c r="CA951" s="14">
        <v>946</v>
      </c>
      <c r="CB951" s="14">
        <f>节奏规划!J940</f>
        <v>1.0638297872340426E-3</v>
      </c>
      <c r="CC951" s="23">
        <v>1</v>
      </c>
      <c r="CD951" s="18">
        <f>INDEX($AX$6:$AX$1005,MATCH(金币产出!CA951,$AR$6:$AR$1005,1))</f>
        <v>41956920000</v>
      </c>
      <c r="CE951" s="18">
        <f t="shared" si="407"/>
        <v>167827680000</v>
      </c>
      <c r="CF951" s="18">
        <f t="shared" si="408"/>
        <v>62489030</v>
      </c>
      <c r="CG951" s="18">
        <f t="shared" si="409"/>
        <v>35708017</v>
      </c>
      <c r="CH951" s="18">
        <f t="shared" si="410"/>
        <v>44635021</v>
      </c>
      <c r="CI951" s="18">
        <f t="shared" si="411"/>
        <v>17854009</v>
      </c>
      <c r="CJ951" s="18">
        <f t="shared" si="412"/>
        <v>17854009</v>
      </c>
      <c r="CK951" s="18">
        <f t="shared" si="413"/>
        <v>26781013</v>
      </c>
      <c r="CL951" s="18">
        <f t="shared" si="414"/>
        <v>8927004</v>
      </c>
      <c r="CM951" s="18">
        <f t="shared" si="415"/>
        <v>26781013</v>
      </c>
      <c r="CN951" s="18">
        <f t="shared" si="416"/>
        <v>241029116</v>
      </c>
      <c r="CP951" s="18">
        <f t="shared" si="417"/>
        <v>5034830444</v>
      </c>
      <c r="CQ951" s="18">
        <f t="shared" si="418"/>
        <v>2</v>
      </c>
      <c r="CR951" s="18">
        <f t="shared" si="419"/>
        <v>5034.83</v>
      </c>
      <c r="DH951" s="14">
        <v>946</v>
      </c>
      <c r="DI951" s="14">
        <f t="shared" si="420"/>
        <v>305141236</v>
      </c>
      <c r="DJ951" s="18">
        <f t="shared" si="421"/>
        <v>2</v>
      </c>
      <c r="DK951" s="18">
        <f t="shared" si="422"/>
        <v>305.14</v>
      </c>
    </row>
    <row r="952" spans="44:115" ht="16.5" x14ac:dyDescent="0.2">
      <c r="AR952" s="14">
        <v>947</v>
      </c>
      <c r="AS952" s="14">
        <f t="shared" si="401"/>
        <v>940</v>
      </c>
      <c r="AT952" s="18">
        <f t="shared" si="403"/>
        <v>9616250</v>
      </c>
      <c r="AU952" s="18">
        <f t="shared" si="402"/>
        <v>950</v>
      </c>
      <c r="AV952" s="18">
        <f t="shared" si="404"/>
        <v>9776250</v>
      </c>
      <c r="AW952" s="18">
        <f t="shared" si="405"/>
        <v>9728250</v>
      </c>
      <c r="AX952" s="18">
        <f t="shared" si="406"/>
        <v>42026040000</v>
      </c>
      <c r="CA952" s="14">
        <v>947</v>
      </c>
      <c r="CB952" s="14">
        <f>节奏规划!J941</f>
        <v>1.0638297872340426E-3</v>
      </c>
      <c r="CC952" s="23">
        <v>1</v>
      </c>
      <c r="CD952" s="18">
        <f>INDEX($AX$6:$AX$1005,MATCH(金币产出!CA952,$AR$6:$AR$1005,1))</f>
        <v>42026040000</v>
      </c>
      <c r="CE952" s="18">
        <f t="shared" si="407"/>
        <v>168104160000</v>
      </c>
      <c r="CF952" s="18">
        <f t="shared" si="408"/>
        <v>62591974</v>
      </c>
      <c r="CG952" s="18">
        <f t="shared" si="409"/>
        <v>35766843</v>
      </c>
      <c r="CH952" s="18">
        <f t="shared" si="410"/>
        <v>44708553</v>
      </c>
      <c r="CI952" s="18">
        <f t="shared" si="411"/>
        <v>17883421</v>
      </c>
      <c r="CJ952" s="18">
        <f t="shared" si="412"/>
        <v>17883421</v>
      </c>
      <c r="CK952" s="18">
        <f t="shared" si="413"/>
        <v>26825132</v>
      </c>
      <c r="CL952" s="18">
        <f t="shared" si="414"/>
        <v>8941711</v>
      </c>
      <c r="CM952" s="18">
        <f t="shared" si="415"/>
        <v>26825132</v>
      </c>
      <c r="CN952" s="18">
        <f t="shared" si="416"/>
        <v>241426187</v>
      </c>
      <c r="CP952" s="18">
        <f t="shared" si="417"/>
        <v>5043124816</v>
      </c>
      <c r="CQ952" s="18">
        <f t="shared" si="418"/>
        <v>2</v>
      </c>
      <c r="CR952" s="18">
        <f t="shared" si="419"/>
        <v>5043.12</v>
      </c>
      <c r="DH952" s="14">
        <v>947</v>
      </c>
      <c r="DI952" s="14">
        <f t="shared" si="420"/>
        <v>305643931</v>
      </c>
      <c r="DJ952" s="18">
        <f t="shared" si="421"/>
        <v>2</v>
      </c>
      <c r="DK952" s="18">
        <f t="shared" si="422"/>
        <v>305.64</v>
      </c>
    </row>
    <row r="953" spans="44:115" ht="16.5" x14ac:dyDescent="0.2">
      <c r="AR953" s="14">
        <v>948</v>
      </c>
      <c r="AS953" s="14">
        <f t="shared" si="401"/>
        <v>940</v>
      </c>
      <c r="AT953" s="18">
        <f t="shared" si="403"/>
        <v>9616250</v>
      </c>
      <c r="AU953" s="18">
        <f t="shared" si="402"/>
        <v>950</v>
      </c>
      <c r="AV953" s="18">
        <f t="shared" si="404"/>
        <v>9776250</v>
      </c>
      <c r="AW953" s="18">
        <f t="shared" si="405"/>
        <v>9744250</v>
      </c>
      <c r="AX953" s="18">
        <f t="shared" si="406"/>
        <v>42095160000</v>
      </c>
      <c r="CA953" s="14">
        <v>948</v>
      </c>
      <c r="CB953" s="14">
        <f>节奏规划!J942</f>
        <v>1.0638297872340426E-3</v>
      </c>
      <c r="CC953" s="23">
        <v>1</v>
      </c>
      <c r="CD953" s="18">
        <f>INDEX($AX$6:$AX$1005,MATCH(金币产出!CA953,$AR$6:$AR$1005,1))</f>
        <v>42095160000</v>
      </c>
      <c r="CE953" s="18">
        <f t="shared" si="407"/>
        <v>168380640000</v>
      </c>
      <c r="CF953" s="18">
        <f t="shared" si="408"/>
        <v>62694919</v>
      </c>
      <c r="CG953" s="18">
        <f t="shared" si="409"/>
        <v>35825668</v>
      </c>
      <c r="CH953" s="18">
        <f t="shared" si="410"/>
        <v>44782085</v>
      </c>
      <c r="CI953" s="18">
        <f t="shared" si="411"/>
        <v>17912834</v>
      </c>
      <c r="CJ953" s="18">
        <f t="shared" si="412"/>
        <v>17912834</v>
      </c>
      <c r="CK953" s="18">
        <f t="shared" si="413"/>
        <v>26869251</v>
      </c>
      <c r="CL953" s="18">
        <f t="shared" si="414"/>
        <v>8956417</v>
      </c>
      <c r="CM953" s="18">
        <f t="shared" si="415"/>
        <v>26869251</v>
      </c>
      <c r="CN953" s="18">
        <f t="shared" si="416"/>
        <v>241823259</v>
      </c>
      <c r="CP953" s="18">
        <f t="shared" si="417"/>
        <v>5051419188</v>
      </c>
      <c r="CQ953" s="18">
        <f t="shared" si="418"/>
        <v>2</v>
      </c>
      <c r="CR953" s="18">
        <f t="shared" si="419"/>
        <v>5051.42</v>
      </c>
      <c r="DH953" s="14">
        <v>948</v>
      </c>
      <c r="DI953" s="14">
        <f t="shared" si="420"/>
        <v>306146617</v>
      </c>
      <c r="DJ953" s="18">
        <f t="shared" si="421"/>
        <v>2</v>
      </c>
      <c r="DK953" s="18">
        <f t="shared" si="422"/>
        <v>306.14999999999998</v>
      </c>
    </row>
    <row r="954" spans="44:115" ht="16.5" x14ac:dyDescent="0.2">
      <c r="AR954" s="14">
        <v>949</v>
      </c>
      <c r="AS954" s="14">
        <f t="shared" si="401"/>
        <v>940</v>
      </c>
      <c r="AT954" s="18">
        <f t="shared" si="403"/>
        <v>9616250</v>
      </c>
      <c r="AU954" s="18">
        <f t="shared" si="402"/>
        <v>950</v>
      </c>
      <c r="AV954" s="18">
        <f t="shared" si="404"/>
        <v>9776250</v>
      </c>
      <c r="AW954" s="18">
        <f t="shared" si="405"/>
        <v>9760250</v>
      </c>
      <c r="AX954" s="18">
        <f t="shared" si="406"/>
        <v>42164280000</v>
      </c>
      <c r="CA954" s="14">
        <v>949</v>
      </c>
      <c r="CB954" s="14">
        <f>节奏规划!J943</f>
        <v>1.0638297872340426E-3</v>
      </c>
      <c r="CC954" s="23">
        <v>1</v>
      </c>
      <c r="CD954" s="18">
        <f>INDEX($AX$6:$AX$1005,MATCH(金币产出!CA954,$AR$6:$AR$1005,1))</f>
        <v>42164280000</v>
      </c>
      <c r="CE954" s="18">
        <f t="shared" si="407"/>
        <v>168657120000</v>
      </c>
      <c r="CF954" s="18">
        <f t="shared" si="408"/>
        <v>62797864</v>
      </c>
      <c r="CG954" s="18">
        <f t="shared" si="409"/>
        <v>35884494</v>
      </c>
      <c r="CH954" s="18">
        <f t="shared" si="410"/>
        <v>44855617</v>
      </c>
      <c r="CI954" s="18">
        <f t="shared" si="411"/>
        <v>17942247</v>
      </c>
      <c r="CJ954" s="18">
        <f t="shared" si="412"/>
        <v>17942247</v>
      </c>
      <c r="CK954" s="18">
        <f t="shared" si="413"/>
        <v>26913370</v>
      </c>
      <c r="CL954" s="18">
        <f t="shared" si="414"/>
        <v>8971123</v>
      </c>
      <c r="CM954" s="18">
        <f t="shared" si="415"/>
        <v>26913370</v>
      </c>
      <c r="CN954" s="18">
        <f t="shared" si="416"/>
        <v>242220332</v>
      </c>
      <c r="CP954" s="18">
        <f t="shared" si="417"/>
        <v>5059713560</v>
      </c>
      <c r="CQ954" s="18">
        <f t="shared" si="418"/>
        <v>2</v>
      </c>
      <c r="CR954" s="18">
        <f t="shared" si="419"/>
        <v>5059.71</v>
      </c>
      <c r="DH954" s="14">
        <v>949</v>
      </c>
      <c r="DI954" s="14">
        <f t="shared" si="420"/>
        <v>306649312</v>
      </c>
      <c r="DJ954" s="18">
        <f t="shared" si="421"/>
        <v>2</v>
      </c>
      <c r="DK954" s="18">
        <f t="shared" si="422"/>
        <v>306.64999999999998</v>
      </c>
    </row>
    <row r="955" spans="44:115" ht="16.5" x14ac:dyDescent="0.2">
      <c r="AR955" s="14">
        <v>950</v>
      </c>
      <c r="AS955" s="14">
        <f t="shared" si="401"/>
        <v>950</v>
      </c>
      <c r="AT955" s="18">
        <f t="shared" si="403"/>
        <v>9776250</v>
      </c>
      <c r="AU955" s="18">
        <f t="shared" si="402"/>
        <v>960</v>
      </c>
      <c r="AV955" s="18">
        <f t="shared" si="404"/>
        <v>9937500</v>
      </c>
      <c r="AW955" s="18">
        <f t="shared" si="405"/>
        <v>9776250</v>
      </c>
      <c r="AX955" s="18">
        <f t="shared" si="406"/>
        <v>42233400000</v>
      </c>
      <c r="CA955" s="14">
        <v>950</v>
      </c>
      <c r="CB955" s="14">
        <f>节奏规划!J944</f>
        <v>1.0416666666666667E-3</v>
      </c>
      <c r="CC955" s="23">
        <v>1</v>
      </c>
      <c r="CD955" s="18">
        <f>INDEX($AX$6:$AX$1005,MATCH(金币产出!CA955,$AR$6:$AR$1005,1))</f>
        <v>42233400000</v>
      </c>
      <c r="CE955" s="18">
        <f t="shared" si="407"/>
        <v>168933600000</v>
      </c>
      <c r="CF955" s="18">
        <f t="shared" si="408"/>
        <v>61590375</v>
      </c>
      <c r="CG955" s="18">
        <f t="shared" si="409"/>
        <v>35194500</v>
      </c>
      <c r="CH955" s="18">
        <f t="shared" si="410"/>
        <v>43993125</v>
      </c>
      <c r="CI955" s="18">
        <f t="shared" si="411"/>
        <v>17597250</v>
      </c>
      <c r="CJ955" s="18">
        <f t="shared" si="412"/>
        <v>17597250</v>
      </c>
      <c r="CK955" s="18">
        <f t="shared" si="413"/>
        <v>26395875</v>
      </c>
      <c r="CL955" s="18">
        <f t="shared" si="414"/>
        <v>8798625</v>
      </c>
      <c r="CM955" s="18">
        <f t="shared" si="415"/>
        <v>26395875</v>
      </c>
      <c r="CN955" s="18">
        <f t="shared" si="416"/>
        <v>237562875</v>
      </c>
      <c r="CP955" s="18">
        <f t="shared" si="417"/>
        <v>5068008000</v>
      </c>
      <c r="CQ955" s="18">
        <f t="shared" si="418"/>
        <v>2</v>
      </c>
      <c r="CR955" s="18">
        <f t="shared" si="419"/>
        <v>5068.01</v>
      </c>
      <c r="DH955" s="14">
        <v>950</v>
      </c>
      <c r="DI955" s="14">
        <f t="shared" si="420"/>
        <v>307152000</v>
      </c>
      <c r="DJ955" s="18">
        <f t="shared" si="421"/>
        <v>2</v>
      </c>
      <c r="DK955" s="18">
        <f t="shared" si="422"/>
        <v>307.14999999999998</v>
      </c>
    </row>
    <row r="956" spans="44:115" ht="16.5" x14ac:dyDescent="0.2">
      <c r="AR956" s="14">
        <v>951</v>
      </c>
      <c r="AS956" s="14">
        <f t="shared" si="401"/>
        <v>950</v>
      </c>
      <c r="AT956" s="18">
        <f t="shared" si="403"/>
        <v>9776250</v>
      </c>
      <c r="AU956" s="18">
        <f t="shared" si="402"/>
        <v>960</v>
      </c>
      <c r="AV956" s="18">
        <f t="shared" si="404"/>
        <v>9937500</v>
      </c>
      <c r="AW956" s="18">
        <f t="shared" si="405"/>
        <v>9792375</v>
      </c>
      <c r="AX956" s="18">
        <f t="shared" si="406"/>
        <v>42303060000</v>
      </c>
      <c r="CA956" s="14">
        <v>951</v>
      </c>
      <c r="CB956" s="14">
        <f>节奏规划!J945</f>
        <v>1.0416666666666667E-3</v>
      </c>
      <c r="CC956" s="23">
        <v>1</v>
      </c>
      <c r="CD956" s="18">
        <f>INDEX($AX$6:$AX$1005,MATCH(金币产出!CA956,$AR$6:$AR$1005,1))</f>
        <v>42303060000</v>
      </c>
      <c r="CE956" s="18">
        <f t="shared" si="407"/>
        <v>169212240000</v>
      </c>
      <c r="CF956" s="18">
        <f t="shared" si="408"/>
        <v>61691963</v>
      </c>
      <c r="CG956" s="18">
        <f t="shared" si="409"/>
        <v>35252550</v>
      </c>
      <c r="CH956" s="18">
        <f t="shared" si="410"/>
        <v>44065688</v>
      </c>
      <c r="CI956" s="18">
        <f t="shared" si="411"/>
        <v>17626275</v>
      </c>
      <c r="CJ956" s="18">
        <f t="shared" si="412"/>
        <v>17626275</v>
      </c>
      <c r="CK956" s="18">
        <f t="shared" si="413"/>
        <v>26439413</v>
      </c>
      <c r="CL956" s="18">
        <f t="shared" si="414"/>
        <v>8813138</v>
      </c>
      <c r="CM956" s="18">
        <f t="shared" si="415"/>
        <v>26439413</v>
      </c>
      <c r="CN956" s="18">
        <f t="shared" si="416"/>
        <v>237954715</v>
      </c>
      <c r="CP956" s="18">
        <f t="shared" si="417"/>
        <v>5076367296</v>
      </c>
      <c r="CQ956" s="18">
        <f t="shared" si="418"/>
        <v>2</v>
      </c>
      <c r="CR956" s="18">
        <f t="shared" si="419"/>
        <v>5076.37</v>
      </c>
      <c r="DH956" s="14">
        <v>951</v>
      </c>
      <c r="DI956" s="14">
        <f t="shared" si="420"/>
        <v>307658618</v>
      </c>
      <c r="DJ956" s="18">
        <f t="shared" si="421"/>
        <v>2</v>
      </c>
      <c r="DK956" s="18">
        <f t="shared" si="422"/>
        <v>307.66000000000003</v>
      </c>
    </row>
    <row r="957" spans="44:115" ht="16.5" x14ac:dyDescent="0.2">
      <c r="AR957" s="14">
        <v>952</v>
      </c>
      <c r="AS957" s="14">
        <f t="shared" si="401"/>
        <v>950</v>
      </c>
      <c r="AT957" s="18">
        <f t="shared" si="403"/>
        <v>9776250</v>
      </c>
      <c r="AU957" s="18">
        <f t="shared" si="402"/>
        <v>960</v>
      </c>
      <c r="AV957" s="18">
        <f t="shared" si="404"/>
        <v>9937500</v>
      </c>
      <c r="AW957" s="18">
        <f t="shared" si="405"/>
        <v>9808500</v>
      </c>
      <c r="AX957" s="18">
        <f t="shared" si="406"/>
        <v>42372720000</v>
      </c>
      <c r="CA957" s="14">
        <v>952</v>
      </c>
      <c r="CB957" s="14">
        <f>节奏规划!J946</f>
        <v>1.0416666666666667E-3</v>
      </c>
      <c r="CC957" s="23">
        <v>1</v>
      </c>
      <c r="CD957" s="18">
        <f>INDEX($AX$6:$AX$1005,MATCH(金币产出!CA957,$AR$6:$AR$1005,1))</f>
        <v>42372720000</v>
      </c>
      <c r="CE957" s="18">
        <f t="shared" si="407"/>
        <v>169490880000</v>
      </c>
      <c r="CF957" s="18">
        <f t="shared" si="408"/>
        <v>61793550</v>
      </c>
      <c r="CG957" s="18">
        <f t="shared" si="409"/>
        <v>35310600</v>
      </c>
      <c r="CH957" s="18">
        <f t="shared" si="410"/>
        <v>44138250</v>
      </c>
      <c r="CI957" s="18">
        <f t="shared" si="411"/>
        <v>17655300</v>
      </c>
      <c r="CJ957" s="18">
        <f t="shared" si="412"/>
        <v>17655300</v>
      </c>
      <c r="CK957" s="18">
        <f t="shared" si="413"/>
        <v>26482950</v>
      </c>
      <c r="CL957" s="18">
        <f t="shared" si="414"/>
        <v>8827650</v>
      </c>
      <c r="CM957" s="18">
        <f t="shared" si="415"/>
        <v>26482950</v>
      </c>
      <c r="CN957" s="18">
        <f t="shared" si="416"/>
        <v>238346550</v>
      </c>
      <c r="CP957" s="18">
        <f t="shared" si="417"/>
        <v>5084726400</v>
      </c>
      <c r="CQ957" s="18">
        <f t="shared" si="418"/>
        <v>2</v>
      </c>
      <c r="CR957" s="18">
        <f t="shared" si="419"/>
        <v>5084.7299999999996</v>
      </c>
      <c r="DH957" s="14">
        <v>952</v>
      </c>
      <c r="DI957" s="14">
        <f t="shared" si="420"/>
        <v>308165236</v>
      </c>
      <c r="DJ957" s="18">
        <f t="shared" si="421"/>
        <v>2</v>
      </c>
      <c r="DK957" s="18">
        <f t="shared" si="422"/>
        <v>308.17</v>
      </c>
    </row>
    <row r="958" spans="44:115" ht="16.5" x14ac:dyDescent="0.2">
      <c r="AR958" s="14">
        <v>953</v>
      </c>
      <c r="AS958" s="14">
        <f t="shared" si="401"/>
        <v>950</v>
      </c>
      <c r="AT958" s="18">
        <f t="shared" si="403"/>
        <v>9776250</v>
      </c>
      <c r="AU958" s="18">
        <f t="shared" si="402"/>
        <v>960</v>
      </c>
      <c r="AV958" s="18">
        <f t="shared" si="404"/>
        <v>9937500</v>
      </c>
      <c r="AW958" s="18">
        <f t="shared" si="405"/>
        <v>9824625</v>
      </c>
      <c r="AX958" s="18">
        <f t="shared" si="406"/>
        <v>42442380000</v>
      </c>
      <c r="CA958" s="14">
        <v>953</v>
      </c>
      <c r="CB958" s="14">
        <f>节奏规划!J947</f>
        <v>1.0416666666666667E-3</v>
      </c>
      <c r="CC958" s="23">
        <v>1</v>
      </c>
      <c r="CD958" s="18">
        <f>INDEX($AX$6:$AX$1005,MATCH(金币产出!CA958,$AR$6:$AR$1005,1))</f>
        <v>42442380000</v>
      </c>
      <c r="CE958" s="18">
        <f t="shared" si="407"/>
        <v>169769520000</v>
      </c>
      <c r="CF958" s="18">
        <f t="shared" si="408"/>
        <v>61895138</v>
      </c>
      <c r="CG958" s="18">
        <f t="shared" si="409"/>
        <v>35368650</v>
      </c>
      <c r="CH958" s="18">
        <f t="shared" si="410"/>
        <v>44210813</v>
      </c>
      <c r="CI958" s="18">
        <f t="shared" si="411"/>
        <v>17684325</v>
      </c>
      <c r="CJ958" s="18">
        <f t="shared" si="412"/>
        <v>17684325</v>
      </c>
      <c r="CK958" s="18">
        <f t="shared" si="413"/>
        <v>26526488</v>
      </c>
      <c r="CL958" s="18">
        <f t="shared" si="414"/>
        <v>8842163</v>
      </c>
      <c r="CM958" s="18">
        <f t="shared" si="415"/>
        <v>26526488</v>
      </c>
      <c r="CN958" s="18">
        <f t="shared" si="416"/>
        <v>238738390</v>
      </c>
      <c r="CP958" s="18">
        <f t="shared" si="417"/>
        <v>5093085696</v>
      </c>
      <c r="CQ958" s="18">
        <f t="shared" si="418"/>
        <v>2</v>
      </c>
      <c r="CR958" s="18">
        <f t="shared" si="419"/>
        <v>5093.09</v>
      </c>
      <c r="DH958" s="14">
        <v>953</v>
      </c>
      <c r="DI958" s="14">
        <f t="shared" si="420"/>
        <v>308671854</v>
      </c>
      <c r="DJ958" s="18">
        <f t="shared" si="421"/>
        <v>2</v>
      </c>
      <c r="DK958" s="18">
        <f t="shared" si="422"/>
        <v>308.67</v>
      </c>
    </row>
    <row r="959" spans="44:115" ht="16.5" x14ac:dyDescent="0.2">
      <c r="AR959" s="14">
        <v>954</v>
      </c>
      <c r="AS959" s="14">
        <f t="shared" si="401"/>
        <v>950</v>
      </c>
      <c r="AT959" s="18">
        <f t="shared" si="403"/>
        <v>9776250</v>
      </c>
      <c r="AU959" s="18">
        <f t="shared" si="402"/>
        <v>960</v>
      </c>
      <c r="AV959" s="18">
        <f t="shared" si="404"/>
        <v>9937500</v>
      </c>
      <c r="AW959" s="18">
        <f t="shared" si="405"/>
        <v>9840750</v>
      </c>
      <c r="AX959" s="18">
        <f t="shared" si="406"/>
        <v>42512040000</v>
      </c>
      <c r="CA959" s="14">
        <v>954</v>
      </c>
      <c r="CB959" s="14">
        <f>节奏规划!J948</f>
        <v>1.0416666666666667E-3</v>
      </c>
      <c r="CC959" s="23">
        <v>1</v>
      </c>
      <c r="CD959" s="18">
        <f>INDEX($AX$6:$AX$1005,MATCH(金币产出!CA959,$AR$6:$AR$1005,1))</f>
        <v>42512040000</v>
      </c>
      <c r="CE959" s="18">
        <f t="shared" si="407"/>
        <v>170048160000</v>
      </c>
      <c r="CF959" s="18">
        <f t="shared" si="408"/>
        <v>61996725</v>
      </c>
      <c r="CG959" s="18">
        <f t="shared" si="409"/>
        <v>35426700</v>
      </c>
      <c r="CH959" s="18">
        <f t="shared" si="410"/>
        <v>44283375</v>
      </c>
      <c r="CI959" s="18">
        <f t="shared" si="411"/>
        <v>17713350</v>
      </c>
      <c r="CJ959" s="18">
        <f t="shared" si="412"/>
        <v>17713350</v>
      </c>
      <c r="CK959" s="18">
        <f t="shared" si="413"/>
        <v>26570025</v>
      </c>
      <c r="CL959" s="18">
        <f t="shared" si="414"/>
        <v>8856675</v>
      </c>
      <c r="CM959" s="18">
        <f t="shared" si="415"/>
        <v>26570025</v>
      </c>
      <c r="CN959" s="18">
        <f t="shared" si="416"/>
        <v>239130225</v>
      </c>
      <c r="CP959" s="18">
        <f t="shared" si="417"/>
        <v>5101444800</v>
      </c>
      <c r="CQ959" s="18">
        <f t="shared" si="418"/>
        <v>2</v>
      </c>
      <c r="CR959" s="18">
        <f t="shared" si="419"/>
        <v>5101.4399999999996</v>
      </c>
      <c r="DH959" s="14">
        <v>954</v>
      </c>
      <c r="DI959" s="14">
        <f t="shared" si="420"/>
        <v>309178472</v>
      </c>
      <c r="DJ959" s="18">
        <f t="shared" si="421"/>
        <v>2</v>
      </c>
      <c r="DK959" s="18">
        <f t="shared" si="422"/>
        <v>309.18</v>
      </c>
    </row>
    <row r="960" spans="44:115" ht="16.5" x14ac:dyDescent="0.2">
      <c r="AR960" s="14">
        <v>955</v>
      </c>
      <c r="AS960" s="14">
        <f t="shared" si="401"/>
        <v>950</v>
      </c>
      <c r="AT960" s="18">
        <f t="shared" si="403"/>
        <v>9776250</v>
      </c>
      <c r="AU960" s="18">
        <f t="shared" si="402"/>
        <v>960</v>
      </c>
      <c r="AV960" s="18">
        <f t="shared" si="404"/>
        <v>9937500</v>
      </c>
      <c r="AW960" s="18">
        <f t="shared" si="405"/>
        <v>9856875</v>
      </c>
      <c r="AX960" s="18">
        <f t="shared" si="406"/>
        <v>42581700000</v>
      </c>
      <c r="CA960" s="14">
        <v>955</v>
      </c>
      <c r="CB960" s="14">
        <f>节奏规划!J949</f>
        <v>1.0416666666666667E-3</v>
      </c>
      <c r="CC960" s="23">
        <v>1</v>
      </c>
      <c r="CD960" s="18">
        <f>INDEX($AX$6:$AX$1005,MATCH(金币产出!CA960,$AR$6:$AR$1005,1))</f>
        <v>42581700000</v>
      </c>
      <c r="CE960" s="18">
        <f t="shared" si="407"/>
        <v>170326800000</v>
      </c>
      <c r="CF960" s="18">
        <f t="shared" si="408"/>
        <v>62098313</v>
      </c>
      <c r="CG960" s="18">
        <f t="shared" si="409"/>
        <v>35484750</v>
      </c>
      <c r="CH960" s="18">
        <f t="shared" si="410"/>
        <v>44355938</v>
      </c>
      <c r="CI960" s="18">
        <f t="shared" si="411"/>
        <v>17742375</v>
      </c>
      <c r="CJ960" s="18">
        <f t="shared" si="412"/>
        <v>17742375</v>
      </c>
      <c r="CK960" s="18">
        <f t="shared" si="413"/>
        <v>26613563</v>
      </c>
      <c r="CL960" s="18">
        <f t="shared" si="414"/>
        <v>8871188</v>
      </c>
      <c r="CM960" s="18">
        <f t="shared" si="415"/>
        <v>26613563</v>
      </c>
      <c r="CN960" s="18">
        <f t="shared" si="416"/>
        <v>239522065</v>
      </c>
      <c r="CP960" s="18">
        <f t="shared" si="417"/>
        <v>5109804096</v>
      </c>
      <c r="CQ960" s="18">
        <f t="shared" si="418"/>
        <v>2</v>
      </c>
      <c r="CR960" s="18">
        <f t="shared" si="419"/>
        <v>5109.8</v>
      </c>
      <c r="DH960" s="14">
        <v>955</v>
      </c>
      <c r="DI960" s="14">
        <f t="shared" si="420"/>
        <v>309685090</v>
      </c>
      <c r="DJ960" s="18">
        <f t="shared" si="421"/>
        <v>2</v>
      </c>
      <c r="DK960" s="18">
        <f t="shared" si="422"/>
        <v>309.69</v>
      </c>
    </row>
    <row r="961" spans="44:115" ht="16.5" x14ac:dyDescent="0.2">
      <c r="AR961" s="14">
        <v>956</v>
      </c>
      <c r="AS961" s="14">
        <f t="shared" si="401"/>
        <v>950</v>
      </c>
      <c r="AT961" s="18">
        <f t="shared" si="403"/>
        <v>9776250</v>
      </c>
      <c r="AU961" s="18">
        <f t="shared" si="402"/>
        <v>960</v>
      </c>
      <c r="AV961" s="18">
        <f t="shared" si="404"/>
        <v>9937500</v>
      </c>
      <c r="AW961" s="18">
        <f t="shared" si="405"/>
        <v>9873000</v>
      </c>
      <c r="AX961" s="18">
        <f t="shared" si="406"/>
        <v>42651360000</v>
      </c>
      <c r="CA961" s="14">
        <v>956</v>
      </c>
      <c r="CB961" s="14">
        <f>节奏规划!J950</f>
        <v>1.0416666666666667E-3</v>
      </c>
      <c r="CC961" s="23">
        <v>1</v>
      </c>
      <c r="CD961" s="18">
        <f>INDEX($AX$6:$AX$1005,MATCH(金币产出!CA961,$AR$6:$AR$1005,1))</f>
        <v>42651360000</v>
      </c>
      <c r="CE961" s="18">
        <f t="shared" si="407"/>
        <v>170605440000</v>
      </c>
      <c r="CF961" s="18">
        <f t="shared" si="408"/>
        <v>62199900</v>
      </c>
      <c r="CG961" s="18">
        <f t="shared" si="409"/>
        <v>35542800</v>
      </c>
      <c r="CH961" s="18">
        <f t="shared" si="410"/>
        <v>44428500</v>
      </c>
      <c r="CI961" s="18">
        <f t="shared" si="411"/>
        <v>17771400</v>
      </c>
      <c r="CJ961" s="18">
        <f t="shared" si="412"/>
        <v>17771400</v>
      </c>
      <c r="CK961" s="18">
        <f t="shared" si="413"/>
        <v>26657100</v>
      </c>
      <c r="CL961" s="18">
        <f t="shared" si="414"/>
        <v>8885700</v>
      </c>
      <c r="CM961" s="18">
        <f t="shared" si="415"/>
        <v>26657100</v>
      </c>
      <c r="CN961" s="18">
        <f t="shared" si="416"/>
        <v>239913900</v>
      </c>
      <c r="CP961" s="18">
        <f t="shared" si="417"/>
        <v>5118163200</v>
      </c>
      <c r="CQ961" s="18">
        <f t="shared" si="418"/>
        <v>2</v>
      </c>
      <c r="CR961" s="18">
        <f t="shared" si="419"/>
        <v>5118.16</v>
      </c>
      <c r="DH961" s="14">
        <v>956</v>
      </c>
      <c r="DI961" s="14">
        <f t="shared" si="420"/>
        <v>310191709</v>
      </c>
      <c r="DJ961" s="18">
        <f t="shared" si="421"/>
        <v>2</v>
      </c>
      <c r="DK961" s="18">
        <f t="shared" si="422"/>
        <v>310.19</v>
      </c>
    </row>
    <row r="962" spans="44:115" ht="16.5" x14ac:dyDescent="0.2">
      <c r="AR962" s="14">
        <v>957</v>
      </c>
      <c r="AS962" s="14">
        <f t="shared" si="401"/>
        <v>950</v>
      </c>
      <c r="AT962" s="18">
        <f t="shared" si="403"/>
        <v>9776250</v>
      </c>
      <c r="AU962" s="18">
        <f t="shared" si="402"/>
        <v>960</v>
      </c>
      <c r="AV962" s="18">
        <f t="shared" si="404"/>
        <v>9937500</v>
      </c>
      <c r="AW962" s="18">
        <f t="shared" si="405"/>
        <v>9889125</v>
      </c>
      <c r="AX962" s="18">
        <f t="shared" si="406"/>
        <v>42721020000</v>
      </c>
      <c r="CA962" s="14">
        <v>957</v>
      </c>
      <c r="CB962" s="14">
        <f>节奏规划!J951</f>
        <v>1.0416666666666667E-3</v>
      </c>
      <c r="CC962" s="23">
        <v>1</v>
      </c>
      <c r="CD962" s="18">
        <f>INDEX($AX$6:$AX$1005,MATCH(金币产出!CA962,$AR$6:$AR$1005,1))</f>
        <v>42721020000</v>
      </c>
      <c r="CE962" s="18">
        <f t="shared" si="407"/>
        <v>170884080000</v>
      </c>
      <c r="CF962" s="18">
        <f t="shared" si="408"/>
        <v>62301488</v>
      </c>
      <c r="CG962" s="18">
        <f t="shared" si="409"/>
        <v>35600850</v>
      </c>
      <c r="CH962" s="18">
        <f t="shared" si="410"/>
        <v>44501063</v>
      </c>
      <c r="CI962" s="18">
        <f t="shared" si="411"/>
        <v>17800425</v>
      </c>
      <c r="CJ962" s="18">
        <f t="shared" si="412"/>
        <v>17800425</v>
      </c>
      <c r="CK962" s="18">
        <f t="shared" si="413"/>
        <v>26700638</v>
      </c>
      <c r="CL962" s="18">
        <f t="shared" si="414"/>
        <v>8900213</v>
      </c>
      <c r="CM962" s="18">
        <f t="shared" si="415"/>
        <v>26700638</v>
      </c>
      <c r="CN962" s="18">
        <f t="shared" si="416"/>
        <v>240305740</v>
      </c>
      <c r="CP962" s="18">
        <f t="shared" si="417"/>
        <v>5126522496</v>
      </c>
      <c r="CQ962" s="18">
        <f t="shared" si="418"/>
        <v>2</v>
      </c>
      <c r="CR962" s="18">
        <f t="shared" si="419"/>
        <v>5126.5200000000004</v>
      </c>
      <c r="DH962" s="14">
        <v>957</v>
      </c>
      <c r="DI962" s="14">
        <f t="shared" si="420"/>
        <v>310698327</v>
      </c>
      <c r="DJ962" s="18">
        <f t="shared" si="421"/>
        <v>2</v>
      </c>
      <c r="DK962" s="18">
        <f t="shared" si="422"/>
        <v>310.7</v>
      </c>
    </row>
    <row r="963" spans="44:115" ht="16.5" x14ac:dyDescent="0.2">
      <c r="AR963" s="14">
        <v>958</v>
      </c>
      <c r="AS963" s="14">
        <f t="shared" si="401"/>
        <v>950</v>
      </c>
      <c r="AT963" s="18">
        <f t="shared" si="403"/>
        <v>9776250</v>
      </c>
      <c r="AU963" s="18">
        <f t="shared" si="402"/>
        <v>960</v>
      </c>
      <c r="AV963" s="18">
        <f t="shared" si="404"/>
        <v>9937500</v>
      </c>
      <c r="AW963" s="18">
        <f t="shared" si="405"/>
        <v>9905250</v>
      </c>
      <c r="AX963" s="18">
        <f t="shared" si="406"/>
        <v>42790680000</v>
      </c>
      <c r="CA963" s="14">
        <v>958</v>
      </c>
      <c r="CB963" s="14">
        <f>节奏规划!J952</f>
        <v>1.0416666666666667E-3</v>
      </c>
      <c r="CC963" s="23">
        <v>1</v>
      </c>
      <c r="CD963" s="18">
        <f>INDEX($AX$6:$AX$1005,MATCH(金币产出!CA963,$AR$6:$AR$1005,1))</f>
        <v>42790680000</v>
      </c>
      <c r="CE963" s="18">
        <f t="shared" si="407"/>
        <v>171162720000</v>
      </c>
      <c r="CF963" s="18">
        <f t="shared" si="408"/>
        <v>62403075</v>
      </c>
      <c r="CG963" s="18">
        <f t="shared" si="409"/>
        <v>35658900</v>
      </c>
      <c r="CH963" s="18">
        <f t="shared" si="410"/>
        <v>44573625</v>
      </c>
      <c r="CI963" s="18">
        <f t="shared" si="411"/>
        <v>17829450</v>
      </c>
      <c r="CJ963" s="18">
        <f t="shared" si="412"/>
        <v>17829450</v>
      </c>
      <c r="CK963" s="18">
        <f t="shared" si="413"/>
        <v>26744175</v>
      </c>
      <c r="CL963" s="18">
        <f t="shared" si="414"/>
        <v>8914725</v>
      </c>
      <c r="CM963" s="18">
        <f t="shared" si="415"/>
        <v>26744175</v>
      </c>
      <c r="CN963" s="18">
        <f t="shared" si="416"/>
        <v>240697575</v>
      </c>
      <c r="CP963" s="18">
        <f t="shared" si="417"/>
        <v>5134881600</v>
      </c>
      <c r="CQ963" s="18">
        <f t="shared" si="418"/>
        <v>2</v>
      </c>
      <c r="CR963" s="18">
        <f t="shared" si="419"/>
        <v>5134.88</v>
      </c>
      <c r="DH963" s="14">
        <v>958</v>
      </c>
      <c r="DI963" s="14">
        <f t="shared" si="420"/>
        <v>311204945</v>
      </c>
      <c r="DJ963" s="18">
        <f t="shared" si="421"/>
        <v>2</v>
      </c>
      <c r="DK963" s="18">
        <f t="shared" si="422"/>
        <v>311.2</v>
      </c>
    </row>
    <row r="964" spans="44:115" ht="16.5" x14ac:dyDescent="0.2">
      <c r="AR964" s="14">
        <v>959</v>
      </c>
      <c r="AS964" s="14">
        <f t="shared" si="401"/>
        <v>950</v>
      </c>
      <c r="AT964" s="18">
        <f t="shared" si="403"/>
        <v>9776250</v>
      </c>
      <c r="AU964" s="18">
        <f t="shared" si="402"/>
        <v>960</v>
      </c>
      <c r="AV964" s="18">
        <f t="shared" si="404"/>
        <v>9937500</v>
      </c>
      <c r="AW964" s="18">
        <f t="shared" si="405"/>
        <v>9921375</v>
      </c>
      <c r="AX964" s="18">
        <f t="shared" si="406"/>
        <v>42860340000</v>
      </c>
      <c r="CA964" s="14">
        <v>959</v>
      </c>
      <c r="CB964" s="14">
        <f>节奏规划!J953</f>
        <v>1.0416666666666667E-3</v>
      </c>
      <c r="CC964" s="23">
        <v>1</v>
      </c>
      <c r="CD964" s="18">
        <f>INDEX($AX$6:$AX$1005,MATCH(金币产出!CA964,$AR$6:$AR$1005,1))</f>
        <v>42860340000</v>
      </c>
      <c r="CE964" s="18">
        <f t="shared" si="407"/>
        <v>171441360000</v>
      </c>
      <c r="CF964" s="18">
        <f t="shared" si="408"/>
        <v>62504663</v>
      </c>
      <c r="CG964" s="18">
        <f t="shared" si="409"/>
        <v>35716950</v>
      </c>
      <c r="CH964" s="18">
        <f t="shared" si="410"/>
        <v>44646188</v>
      </c>
      <c r="CI964" s="18">
        <f t="shared" si="411"/>
        <v>17858475</v>
      </c>
      <c r="CJ964" s="18">
        <f t="shared" si="412"/>
        <v>17858475</v>
      </c>
      <c r="CK964" s="18">
        <f t="shared" si="413"/>
        <v>26787713</v>
      </c>
      <c r="CL964" s="18">
        <f t="shared" si="414"/>
        <v>8929238</v>
      </c>
      <c r="CM964" s="18">
        <f t="shared" si="415"/>
        <v>26787713</v>
      </c>
      <c r="CN964" s="18">
        <f t="shared" si="416"/>
        <v>241089415</v>
      </c>
      <c r="CP964" s="18">
        <f t="shared" si="417"/>
        <v>5143240896</v>
      </c>
      <c r="CQ964" s="18">
        <f t="shared" si="418"/>
        <v>2</v>
      </c>
      <c r="CR964" s="18">
        <f t="shared" si="419"/>
        <v>5143.24</v>
      </c>
      <c r="DH964" s="14">
        <v>959</v>
      </c>
      <c r="DI964" s="14">
        <f t="shared" si="420"/>
        <v>311711563</v>
      </c>
      <c r="DJ964" s="18">
        <f t="shared" si="421"/>
        <v>2</v>
      </c>
      <c r="DK964" s="18">
        <f t="shared" si="422"/>
        <v>311.70999999999998</v>
      </c>
    </row>
    <row r="965" spans="44:115" ht="16.5" x14ac:dyDescent="0.2">
      <c r="AR965" s="14">
        <v>960</v>
      </c>
      <c r="AS965" s="14">
        <f t="shared" si="401"/>
        <v>960</v>
      </c>
      <c r="AT965" s="18">
        <f t="shared" si="403"/>
        <v>9937500</v>
      </c>
      <c r="AU965" s="18">
        <f t="shared" si="402"/>
        <v>970</v>
      </c>
      <c r="AV965" s="18">
        <f t="shared" si="404"/>
        <v>10100000</v>
      </c>
      <c r="AW965" s="18">
        <f t="shared" si="405"/>
        <v>9937500</v>
      </c>
      <c r="AX965" s="18">
        <f t="shared" si="406"/>
        <v>42930000000</v>
      </c>
      <c r="CA965" s="14">
        <v>960</v>
      </c>
      <c r="CB965" s="14">
        <f>节奏规划!J954</f>
        <v>1.0416666666666667E-3</v>
      </c>
      <c r="CC965" s="23">
        <v>1</v>
      </c>
      <c r="CD965" s="18">
        <f>INDEX($AX$6:$AX$1005,MATCH(金币产出!CA965,$AR$6:$AR$1005,1))</f>
        <v>42930000000</v>
      </c>
      <c r="CE965" s="18">
        <f t="shared" si="407"/>
        <v>171720000000</v>
      </c>
      <c r="CF965" s="18">
        <f t="shared" si="408"/>
        <v>62606250</v>
      </c>
      <c r="CG965" s="18">
        <f t="shared" si="409"/>
        <v>35775000</v>
      </c>
      <c r="CH965" s="18">
        <f t="shared" si="410"/>
        <v>44718750</v>
      </c>
      <c r="CI965" s="18">
        <f t="shared" si="411"/>
        <v>17887500</v>
      </c>
      <c r="CJ965" s="18">
        <f t="shared" si="412"/>
        <v>17887500</v>
      </c>
      <c r="CK965" s="18">
        <f t="shared" si="413"/>
        <v>26831250</v>
      </c>
      <c r="CL965" s="18">
        <f t="shared" si="414"/>
        <v>8943750</v>
      </c>
      <c r="CM965" s="18">
        <f t="shared" si="415"/>
        <v>26831250</v>
      </c>
      <c r="CN965" s="18">
        <f t="shared" si="416"/>
        <v>241481250</v>
      </c>
      <c r="CP965" s="18">
        <f t="shared" si="417"/>
        <v>5151600000</v>
      </c>
      <c r="CQ965" s="18">
        <f t="shared" si="418"/>
        <v>2</v>
      </c>
      <c r="CR965" s="18">
        <f t="shared" si="419"/>
        <v>5151.6000000000004</v>
      </c>
      <c r="DH965" s="14">
        <v>960</v>
      </c>
      <c r="DI965" s="14">
        <f t="shared" si="420"/>
        <v>312218181</v>
      </c>
      <c r="DJ965" s="18">
        <f t="shared" si="421"/>
        <v>2</v>
      </c>
      <c r="DK965" s="18">
        <f t="shared" si="422"/>
        <v>312.22000000000003</v>
      </c>
    </row>
    <row r="966" spans="44:115" ht="16.5" x14ac:dyDescent="0.2">
      <c r="AR966" s="14">
        <v>961</v>
      </c>
      <c r="AS966" s="14">
        <f t="shared" ref="AS966:AS1005" si="423">VLOOKUP(AR966,$A$7:$A$90,1)</f>
        <v>960</v>
      </c>
      <c r="AT966" s="18">
        <f t="shared" si="403"/>
        <v>9937500</v>
      </c>
      <c r="AU966" s="18">
        <f t="shared" ref="AU966:AU1004" si="424">INDEX($A$7:$A$90,MATCH(AR966,$A$7:$A$90,1)+1)</f>
        <v>970</v>
      </c>
      <c r="AV966" s="18">
        <f t="shared" si="404"/>
        <v>10100000</v>
      </c>
      <c r="AW966" s="18">
        <f t="shared" si="405"/>
        <v>9953750</v>
      </c>
      <c r="AX966" s="18">
        <f t="shared" si="406"/>
        <v>43000200000</v>
      </c>
      <c r="CA966" s="14">
        <v>961</v>
      </c>
      <c r="CB966" s="14">
        <f>节奏规划!J955</f>
        <v>1.0416666666666667E-3</v>
      </c>
      <c r="CC966" s="23">
        <v>1</v>
      </c>
      <c r="CD966" s="18">
        <f>INDEX($AX$6:$AX$1005,MATCH(金币产出!CA966,$AR$6:$AR$1005,1))</f>
        <v>43000200000</v>
      </c>
      <c r="CE966" s="18">
        <f t="shared" si="407"/>
        <v>172000800000</v>
      </c>
      <c r="CF966" s="18">
        <f t="shared" si="408"/>
        <v>62708625</v>
      </c>
      <c r="CG966" s="18">
        <f t="shared" si="409"/>
        <v>35833500</v>
      </c>
      <c r="CH966" s="18">
        <f t="shared" si="410"/>
        <v>44791875</v>
      </c>
      <c r="CI966" s="18">
        <f t="shared" si="411"/>
        <v>17916750</v>
      </c>
      <c r="CJ966" s="18">
        <f t="shared" si="412"/>
        <v>17916750</v>
      </c>
      <c r="CK966" s="18">
        <f t="shared" si="413"/>
        <v>26875125</v>
      </c>
      <c r="CL966" s="18">
        <f t="shared" si="414"/>
        <v>8958375</v>
      </c>
      <c r="CM966" s="18">
        <f t="shared" si="415"/>
        <v>26875125</v>
      </c>
      <c r="CN966" s="18">
        <f t="shared" si="416"/>
        <v>241876125</v>
      </c>
      <c r="CP966" s="18">
        <f t="shared" si="417"/>
        <v>5160024000</v>
      </c>
      <c r="CQ966" s="18">
        <f t="shared" si="418"/>
        <v>2</v>
      </c>
      <c r="CR966" s="18">
        <f t="shared" si="419"/>
        <v>5160.0200000000004</v>
      </c>
      <c r="DH966" s="14">
        <v>961</v>
      </c>
      <c r="DI966" s="14">
        <f t="shared" si="420"/>
        <v>312728727</v>
      </c>
      <c r="DJ966" s="18">
        <f t="shared" si="421"/>
        <v>2</v>
      </c>
      <c r="DK966" s="18">
        <f t="shared" si="422"/>
        <v>312.73</v>
      </c>
    </row>
    <row r="967" spans="44:115" ht="16.5" x14ac:dyDescent="0.2">
      <c r="AR967" s="14">
        <v>962</v>
      </c>
      <c r="AS967" s="14">
        <f t="shared" si="423"/>
        <v>960</v>
      </c>
      <c r="AT967" s="18">
        <f t="shared" ref="AT967:AT1005" si="425">VLOOKUP(AS967,$A$7:$AJ$90,28)</f>
        <v>9937500</v>
      </c>
      <c r="AU967" s="18">
        <f t="shared" si="424"/>
        <v>970</v>
      </c>
      <c r="AV967" s="18">
        <f t="shared" ref="AV967:AV1005" si="426">VLOOKUP(AU967,$A$7:$AJ$90,28)</f>
        <v>10100000</v>
      </c>
      <c r="AW967" s="18">
        <f t="shared" ref="AW967:AW1004" si="427">(AT967*(AU967-AR967)+AV967*(AR967-AS967))/(AU967-AS967)</f>
        <v>9970000</v>
      </c>
      <c r="AX967" s="18">
        <f t="shared" ref="AX967:AX1005" si="428">AW967*AX$4</f>
        <v>43070400000</v>
      </c>
      <c r="CA967" s="14">
        <v>962</v>
      </c>
      <c r="CB967" s="14">
        <f>节奏规划!J956</f>
        <v>1.0416666666666667E-3</v>
      </c>
      <c r="CC967" s="23">
        <v>1</v>
      </c>
      <c r="CD967" s="18">
        <f>INDEX($AX$6:$AX$1005,MATCH(金币产出!CA967,$AR$6:$AR$1005,1))</f>
        <v>43070400000</v>
      </c>
      <c r="CE967" s="18">
        <f t="shared" ref="CE967:CE1005" si="429">INT(CD967/$BB$4*$BA$4/500)*500</f>
        <v>172281600000</v>
      </c>
      <c r="CF967" s="18">
        <f t="shared" ref="CF967:CF1005" si="430">ROUND($CE967*BB$4*$CB967,0)</f>
        <v>62811000</v>
      </c>
      <c r="CG967" s="18">
        <f t="shared" ref="CG967:CG1005" si="431">ROUND($CE967*BC$4*$CB967,0)</f>
        <v>35892000</v>
      </c>
      <c r="CH967" s="18">
        <f t="shared" ref="CH967:CH1005" si="432">ROUND($CE967*BD$4*$CB967,0)</f>
        <v>44865000</v>
      </c>
      <c r="CI967" s="18">
        <f t="shared" ref="CI967:CI1005" si="433">ROUND($CE967*BE$4*$CB967,0)</f>
        <v>17946000</v>
      </c>
      <c r="CJ967" s="18">
        <f t="shared" ref="CJ967:CJ1005" si="434">ROUND($CE967*BF$4*$CB967,0)</f>
        <v>17946000</v>
      </c>
      <c r="CK967" s="18">
        <f t="shared" ref="CK967:CK1005" si="435">ROUND($CE967*BG$4*$CB967,0)</f>
        <v>26919000</v>
      </c>
      <c r="CL967" s="18">
        <f t="shared" ref="CL967:CL1005" si="436">ROUND($CE967*BH$4*$CB967,0)</f>
        <v>8973000</v>
      </c>
      <c r="CM967" s="18">
        <f t="shared" ref="CM967:CM1005" si="437">ROUND($CE967*BI$4*$CB967,0)</f>
        <v>26919000</v>
      </c>
      <c r="CN967" s="18">
        <f t="shared" ref="CN967:CN1005" si="438">SUMIF($CF$3:$CM$3,"&lt;="&amp;CA967,CF967:CM967)</f>
        <v>242271000</v>
      </c>
      <c r="CP967" s="18">
        <f t="shared" ref="CP967:CP1005" si="439">INT(CM967/CB967/CP$3)</f>
        <v>5168448000</v>
      </c>
      <c r="CQ967" s="18">
        <f t="shared" ref="CQ967:CQ1005" si="440">INT(LOG(CP967/10,1000))</f>
        <v>2</v>
      </c>
      <c r="CR967" s="18">
        <f t="shared" ref="CR967:CR1005" si="441">ROUND(CP967/1000^CQ967,2)</f>
        <v>5168.45</v>
      </c>
      <c r="DH967" s="14">
        <v>962</v>
      </c>
      <c r="DI967" s="14">
        <f t="shared" ref="DI967:DI1005" si="442">INT(CG967/CB967*$DC$3)</f>
        <v>313239272</v>
      </c>
      <c r="DJ967" s="18">
        <f t="shared" ref="DJ967:DJ1005" si="443">INT(LOG(DI967/10,1000))</f>
        <v>2</v>
      </c>
      <c r="DK967" s="18">
        <f t="shared" ref="DK967:DK1005" si="444">ROUND(DI967/1000^DJ967,2)</f>
        <v>313.24</v>
      </c>
    </row>
    <row r="968" spans="44:115" ht="16.5" x14ac:dyDescent="0.2">
      <c r="AR968" s="14">
        <v>963</v>
      </c>
      <c r="AS968" s="14">
        <f t="shared" si="423"/>
        <v>960</v>
      </c>
      <c r="AT968" s="18">
        <f t="shared" si="425"/>
        <v>9937500</v>
      </c>
      <c r="AU968" s="18">
        <f t="shared" si="424"/>
        <v>970</v>
      </c>
      <c r="AV968" s="18">
        <f t="shared" si="426"/>
        <v>10100000</v>
      </c>
      <c r="AW968" s="18">
        <f t="shared" si="427"/>
        <v>9986250</v>
      </c>
      <c r="AX968" s="18">
        <f t="shared" si="428"/>
        <v>43140600000</v>
      </c>
      <c r="CA968" s="14">
        <v>963</v>
      </c>
      <c r="CB968" s="14">
        <f>节奏规划!J957</f>
        <v>1.0416666666666667E-3</v>
      </c>
      <c r="CC968" s="23">
        <v>1</v>
      </c>
      <c r="CD968" s="18">
        <f>INDEX($AX$6:$AX$1005,MATCH(金币产出!CA968,$AR$6:$AR$1005,1))</f>
        <v>43140600000</v>
      </c>
      <c r="CE968" s="18">
        <f t="shared" si="429"/>
        <v>172562400000</v>
      </c>
      <c r="CF968" s="18">
        <f t="shared" si="430"/>
        <v>62913375</v>
      </c>
      <c r="CG968" s="18">
        <f t="shared" si="431"/>
        <v>35950500</v>
      </c>
      <c r="CH968" s="18">
        <f t="shared" si="432"/>
        <v>44938125</v>
      </c>
      <c r="CI968" s="18">
        <f t="shared" si="433"/>
        <v>17975250</v>
      </c>
      <c r="CJ968" s="18">
        <f t="shared" si="434"/>
        <v>17975250</v>
      </c>
      <c r="CK968" s="18">
        <f t="shared" si="435"/>
        <v>26962875</v>
      </c>
      <c r="CL968" s="18">
        <f t="shared" si="436"/>
        <v>8987625</v>
      </c>
      <c r="CM968" s="18">
        <f t="shared" si="437"/>
        <v>26962875</v>
      </c>
      <c r="CN968" s="18">
        <f t="shared" si="438"/>
        <v>242665875</v>
      </c>
      <c r="CP968" s="18">
        <f t="shared" si="439"/>
        <v>5176872000</v>
      </c>
      <c r="CQ968" s="18">
        <f t="shared" si="440"/>
        <v>2</v>
      </c>
      <c r="CR968" s="18">
        <f t="shared" si="441"/>
        <v>5176.87</v>
      </c>
      <c r="DH968" s="14">
        <v>963</v>
      </c>
      <c r="DI968" s="14">
        <f t="shared" si="442"/>
        <v>313749818</v>
      </c>
      <c r="DJ968" s="18">
        <f t="shared" si="443"/>
        <v>2</v>
      </c>
      <c r="DK968" s="18">
        <f t="shared" si="444"/>
        <v>313.75</v>
      </c>
    </row>
    <row r="969" spans="44:115" ht="16.5" x14ac:dyDescent="0.2">
      <c r="AR969" s="14">
        <v>964</v>
      </c>
      <c r="AS969" s="14">
        <f t="shared" si="423"/>
        <v>960</v>
      </c>
      <c r="AT969" s="18">
        <f t="shared" si="425"/>
        <v>9937500</v>
      </c>
      <c r="AU969" s="18">
        <f t="shared" si="424"/>
        <v>970</v>
      </c>
      <c r="AV969" s="18">
        <f t="shared" si="426"/>
        <v>10100000</v>
      </c>
      <c r="AW969" s="18">
        <f t="shared" si="427"/>
        <v>10002500</v>
      </c>
      <c r="AX969" s="18">
        <f t="shared" si="428"/>
        <v>43210800000</v>
      </c>
      <c r="CA969" s="14">
        <v>964</v>
      </c>
      <c r="CB969" s="14">
        <f>节奏规划!J958</f>
        <v>1.0416666666666667E-3</v>
      </c>
      <c r="CC969" s="23">
        <v>1</v>
      </c>
      <c r="CD969" s="18">
        <f>INDEX($AX$6:$AX$1005,MATCH(金币产出!CA969,$AR$6:$AR$1005,1))</f>
        <v>43210800000</v>
      </c>
      <c r="CE969" s="18">
        <f t="shared" si="429"/>
        <v>172843200000</v>
      </c>
      <c r="CF969" s="18">
        <f t="shared" si="430"/>
        <v>63015750</v>
      </c>
      <c r="CG969" s="18">
        <f t="shared" si="431"/>
        <v>36009000</v>
      </c>
      <c r="CH969" s="18">
        <f t="shared" si="432"/>
        <v>45011250</v>
      </c>
      <c r="CI969" s="18">
        <f t="shared" si="433"/>
        <v>18004500</v>
      </c>
      <c r="CJ969" s="18">
        <f t="shared" si="434"/>
        <v>18004500</v>
      </c>
      <c r="CK969" s="18">
        <f t="shared" si="435"/>
        <v>27006750</v>
      </c>
      <c r="CL969" s="18">
        <f t="shared" si="436"/>
        <v>9002250</v>
      </c>
      <c r="CM969" s="18">
        <f t="shared" si="437"/>
        <v>27006750</v>
      </c>
      <c r="CN969" s="18">
        <f t="shared" si="438"/>
        <v>243060750</v>
      </c>
      <c r="CP969" s="18">
        <f t="shared" si="439"/>
        <v>5185296000</v>
      </c>
      <c r="CQ969" s="18">
        <f t="shared" si="440"/>
        <v>2</v>
      </c>
      <c r="CR969" s="18">
        <f t="shared" si="441"/>
        <v>5185.3</v>
      </c>
      <c r="DH969" s="14">
        <v>964</v>
      </c>
      <c r="DI969" s="14">
        <f t="shared" si="442"/>
        <v>314260363</v>
      </c>
      <c r="DJ969" s="18">
        <f t="shared" si="443"/>
        <v>2</v>
      </c>
      <c r="DK969" s="18">
        <f t="shared" si="444"/>
        <v>314.26</v>
      </c>
    </row>
    <row r="970" spans="44:115" ht="16.5" x14ac:dyDescent="0.2">
      <c r="AR970" s="14">
        <v>965</v>
      </c>
      <c r="AS970" s="14">
        <f t="shared" si="423"/>
        <v>960</v>
      </c>
      <c r="AT970" s="18">
        <f t="shared" si="425"/>
        <v>9937500</v>
      </c>
      <c r="AU970" s="18">
        <f t="shared" si="424"/>
        <v>970</v>
      </c>
      <c r="AV970" s="18">
        <f t="shared" si="426"/>
        <v>10100000</v>
      </c>
      <c r="AW970" s="18">
        <f t="shared" si="427"/>
        <v>10018750</v>
      </c>
      <c r="AX970" s="18">
        <f t="shared" si="428"/>
        <v>43281000000</v>
      </c>
      <c r="CA970" s="14">
        <v>965</v>
      </c>
      <c r="CB970" s="14">
        <f>节奏规划!J959</f>
        <v>1.0416666666666667E-3</v>
      </c>
      <c r="CC970" s="23">
        <v>1</v>
      </c>
      <c r="CD970" s="18">
        <f>INDEX($AX$6:$AX$1005,MATCH(金币产出!CA970,$AR$6:$AR$1005,1))</f>
        <v>43281000000</v>
      </c>
      <c r="CE970" s="18">
        <f t="shared" si="429"/>
        <v>173124000000</v>
      </c>
      <c r="CF970" s="18">
        <f t="shared" si="430"/>
        <v>63118125</v>
      </c>
      <c r="CG970" s="18">
        <f t="shared" si="431"/>
        <v>36067500</v>
      </c>
      <c r="CH970" s="18">
        <f t="shared" si="432"/>
        <v>45084375</v>
      </c>
      <c r="CI970" s="18">
        <f t="shared" si="433"/>
        <v>18033750</v>
      </c>
      <c r="CJ970" s="18">
        <f t="shared" si="434"/>
        <v>18033750</v>
      </c>
      <c r="CK970" s="18">
        <f t="shared" si="435"/>
        <v>27050625</v>
      </c>
      <c r="CL970" s="18">
        <f t="shared" si="436"/>
        <v>9016875</v>
      </c>
      <c r="CM970" s="18">
        <f t="shared" si="437"/>
        <v>27050625</v>
      </c>
      <c r="CN970" s="18">
        <f t="shared" si="438"/>
        <v>243455625</v>
      </c>
      <c r="CP970" s="18">
        <f t="shared" si="439"/>
        <v>5193720000</v>
      </c>
      <c r="CQ970" s="18">
        <f t="shared" si="440"/>
        <v>2</v>
      </c>
      <c r="CR970" s="18">
        <f t="shared" si="441"/>
        <v>5193.72</v>
      </c>
      <c r="DH970" s="14">
        <v>965</v>
      </c>
      <c r="DI970" s="14">
        <f t="shared" si="442"/>
        <v>314770909</v>
      </c>
      <c r="DJ970" s="18">
        <f t="shared" si="443"/>
        <v>2</v>
      </c>
      <c r="DK970" s="18">
        <f t="shared" si="444"/>
        <v>314.77</v>
      </c>
    </row>
    <row r="971" spans="44:115" ht="16.5" x14ac:dyDescent="0.2">
      <c r="AR971" s="14">
        <v>966</v>
      </c>
      <c r="AS971" s="14">
        <f t="shared" si="423"/>
        <v>960</v>
      </c>
      <c r="AT971" s="18">
        <f t="shared" si="425"/>
        <v>9937500</v>
      </c>
      <c r="AU971" s="18">
        <f t="shared" si="424"/>
        <v>970</v>
      </c>
      <c r="AV971" s="18">
        <f t="shared" si="426"/>
        <v>10100000</v>
      </c>
      <c r="AW971" s="18">
        <f t="shared" si="427"/>
        <v>10035000</v>
      </c>
      <c r="AX971" s="18">
        <f t="shared" si="428"/>
        <v>43351200000</v>
      </c>
      <c r="CA971" s="14">
        <v>966</v>
      </c>
      <c r="CB971" s="14">
        <f>节奏规划!J960</f>
        <v>1.0416666666666667E-3</v>
      </c>
      <c r="CC971" s="23">
        <v>1</v>
      </c>
      <c r="CD971" s="18">
        <f>INDEX($AX$6:$AX$1005,MATCH(金币产出!CA971,$AR$6:$AR$1005,1))</f>
        <v>43351200000</v>
      </c>
      <c r="CE971" s="18">
        <f t="shared" si="429"/>
        <v>173404800000</v>
      </c>
      <c r="CF971" s="18">
        <f t="shared" si="430"/>
        <v>63220500</v>
      </c>
      <c r="CG971" s="18">
        <f t="shared" si="431"/>
        <v>36126000</v>
      </c>
      <c r="CH971" s="18">
        <f t="shared" si="432"/>
        <v>45157500</v>
      </c>
      <c r="CI971" s="18">
        <f t="shared" si="433"/>
        <v>18063000</v>
      </c>
      <c r="CJ971" s="18">
        <f t="shared" si="434"/>
        <v>18063000</v>
      </c>
      <c r="CK971" s="18">
        <f t="shared" si="435"/>
        <v>27094500</v>
      </c>
      <c r="CL971" s="18">
        <f t="shared" si="436"/>
        <v>9031500</v>
      </c>
      <c r="CM971" s="18">
        <f t="shared" si="437"/>
        <v>27094500</v>
      </c>
      <c r="CN971" s="18">
        <f t="shared" si="438"/>
        <v>243850500</v>
      </c>
      <c r="CP971" s="18">
        <f t="shared" si="439"/>
        <v>5202144000</v>
      </c>
      <c r="CQ971" s="18">
        <f t="shared" si="440"/>
        <v>2</v>
      </c>
      <c r="CR971" s="18">
        <f t="shared" si="441"/>
        <v>5202.1400000000003</v>
      </c>
      <c r="DH971" s="14">
        <v>966</v>
      </c>
      <c r="DI971" s="14">
        <f t="shared" si="442"/>
        <v>315281454</v>
      </c>
      <c r="DJ971" s="18">
        <f t="shared" si="443"/>
        <v>2</v>
      </c>
      <c r="DK971" s="18">
        <f t="shared" si="444"/>
        <v>315.27999999999997</v>
      </c>
    </row>
    <row r="972" spans="44:115" ht="16.5" x14ac:dyDescent="0.2">
      <c r="AR972" s="14">
        <v>967</v>
      </c>
      <c r="AS972" s="14">
        <f t="shared" si="423"/>
        <v>960</v>
      </c>
      <c r="AT972" s="18">
        <f t="shared" si="425"/>
        <v>9937500</v>
      </c>
      <c r="AU972" s="18">
        <f t="shared" si="424"/>
        <v>970</v>
      </c>
      <c r="AV972" s="18">
        <f t="shared" si="426"/>
        <v>10100000</v>
      </c>
      <c r="AW972" s="18">
        <f t="shared" si="427"/>
        <v>10051250</v>
      </c>
      <c r="AX972" s="18">
        <f t="shared" si="428"/>
        <v>43421400000</v>
      </c>
      <c r="CA972" s="14">
        <v>967</v>
      </c>
      <c r="CB972" s="14">
        <f>节奏规划!J961</f>
        <v>1.0416666666666667E-3</v>
      </c>
      <c r="CC972" s="23">
        <v>1</v>
      </c>
      <c r="CD972" s="18">
        <f>INDEX($AX$6:$AX$1005,MATCH(金币产出!CA972,$AR$6:$AR$1005,1))</f>
        <v>43421400000</v>
      </c>
      <c r="CE972" s="18">
        <f t="shared" si="429"/>
        <v>173685600000</v>
      </c>
      <c r="CF972" s="18">
        <f t="shared" si="430"/>
        <v>63322875</v>
      </c>
      <c r="CG972" s="18">
        <f t="shared" si="431"/>
        <v>36184500</v>
      </c>
      <c r="CH972" s="18">
        <f t="shared" si="432"/>
        <v>45230625</v>
      </c>
      <c r="CI972" s="18">
        <f t="shared" si="433"/>
        <v>18092250</v>
      </c>
      <c r="CJ972" s="18">
        <f t="shared" si="434"/>
        <v>18092250</v>
      </c>
      <c r="CK972" s="18">
        <f t="shared" si="435"/>
        <v>27138375</v>
      </c>
      <c r="CL972" s="18">
        <f t="shared" si="436"/>
        <v>9046125</v>
      </c>
      <c r="CM972" s="18">
        <f t="shared" si="437"/>
        <v>27138375</v>
      </c>
      <c r="CN972" s="18">
        <f t="shared" si="438"/>
        <v>244245375</v>
      </c>
      <c r="CP972" s="18">
        <f t="shared" si="439"/>
        <v>5210568000</v>
      </c>
      <c r="CQ972" s="18">
        <f t="shared" si="440"/>
        <v>2</v>
      </c>
      <c r="CR972" s="18">
        <f t="shared" si="441"/>
        <v>5210.57</v>
      </c>
      <c r="DH972" s="14">
        <v>967</v>
      </c>
      <c r="DI972" s="14">
        <f t="shared" si="442"/>
        <v>315792000</v>
      </c>
      <c r="DJ972" s="18">
        <f t="shared" si="443"/>
        <v>2</v>
      </c>
      <c r="DK972" s="18">
        <f t="shared" si="444"/>
        <v>315.79000000000002</v>
      </c>
    </row>
    <row r="973" spans="44:115" ht="16.5" x14ac:dyDescent="0.2">
      <c r="AR973" s="14">
        <v>968</v>
      </c>
      <c r="AS973" s="14">
        <f t="shared" si="423"/>
        <v>960</v>
      </c>
      <c r="AT973" s="18">
        <f t="shared" si="425"/>
        <v>9937500</v>
      </c>
      <c r="AU973" s="18">
        <f t="shared" si="424"/>
        <v>970</v>
      </c>
      <c r="AV973" s="18">
        <f t="shared" si="426"/>
        <v>10100000</v>
      </c>
      <c r="AW973" s="18">
        <f t="shared" si="427"/>
        <v>10067500</v>
      </c>
      <c r="AX973" s="18">
        <f t="shared" si="428"/>
        <v>43491600000</v>
      </c>
      <c r="CA973" s="14">
        <v>968</v>
      </c>
      <c r="CB973" s="14">
        <f>节奏规划!J962</f>
        <v>1.0416666666666667E-3</v>
      </c>
      <c r="CC973" s="23">
        <v>1</v>
      </c>
      <c r="CD973" s="18">
        <f>INDEX($AX$6:$AX$1005,MATCH(金币产出!CA973,$AR$6:$AR$1005,1))</f>
        <v>43491600000</v>
      </c>
      <c r="CE973" s="18">
        <f t="shared" si="429"/>
        <v>173966400000</v>
      </c>
      <c r="CF973" s="18">
        <f t="shared" si="430"/>
        <v>63425250</v>
      </c>
      <c r="CG973" s="18">
        <f t="shared" si="431"/>
        <v>36243000</v>
      </c>
      <c r="CH973" s="18">
        <f t="shared" si="432"/>
        <v>45303750</v>
      </c>
      <c r="CI973" s="18">
        <f t="shared" si="433"/>
        <v>18121500</v>
      </c>
      <c r="CJ973" s="18">
        <f t="shared" si="434"/>
        <v>18121500</v>
      </c>
      <c r="CK973" s="18">
        <f t="shared" si="435"/>
        <v>27182250</v>
      </c>
      <c r="CL973" s="18">
        <f t="shared" si="436"/>
        <v>9060750</v>
      </c>
      <c r="CM973" s="18">
        <f t="shared" si="437"/>
        <v>27182250</v>
      </c>
      <c r="CN973" s="18">
        <f t="shared" si="438"/>
        <v>244640250</v>
      </c>
      <c r="CP973" s="18">
        <f t="shared" si="439"/>
        <v>5218992000</v>
      </c>
      <c r="CQ973" s="18">
        <f t="shared" si="440"/>
        <v>2</v>
      </c>
      <c r="CR973" s="18">
        <f t="shared" si="441"/>
        <v>5218.99</v>
      </c>
      <c r="DH973" s="14">
        <v>968</v>
      </c>
      <c r="DI973" s="14">
        <f t="shared" si="442"/>
        <v>316302545</v>
      </c>
      <c r="DJ973" s="18">
        <f t="shared" si="443"/>
        <v>2</v>
      </c>
      <c r="DK973" s="18">
        <f t="shared" si="444"/>
        <v>316.3</v>
      </c>
    </row>
    <row r="974" spans="44:115" ht="16.5" x14ac:dyDescent="0.2">
      <c r="AR974" s="14">
        <v>969</v>
      </c>
      <c r="AS974" s="14">
        <f t="shared" si="423"/>
        <v>960</v>
      </c>
      <c r="AT974" s="18">
        <f t="shared" si="425"/>
        <v>9937500</v>
      </c>
      <c r="AU974" s="18">
        <f t="shared" si="424"/>
        <v>970</v>
      </c>
      <c r="AV974" s="18">
        <f t="shared" si="426"/>
        <v>10100000</v>
      </c>
      <c r="AW974" s="18">
        <f t="shared" si="427"/>
        <v>10083750</v>
      </c>
      <c r="AX974" s="18">
        <f t="shared" si="428"/>
        <v>43561800000</v>
      </c>
      <c r="CA974" s="14">
        <v>969</v>
      </c>
      <c r="CB974" s="14">
        <f>节奏规划!J963</f>
        <v>1.0416666666666667E-3</v>
      </c>
      <c r="CC974" s="23">
        <v>1</v>
      </c>
      <c r="CD974" s="18">
        <f>INDEX($AX$6:$AX$1005,MATCH(金币产出!CA974,$AR$6:$AR$1005,1))</f>
        <v>43561800000</v>
      </c>
      <c r="CE974" s="18">
        <f t="shared" si="429"/>
        <v>174247200000</v>
      </c>
      <c r="CF974" s="18">
        <f t="shared" si="430"/>
        <v>63527625</v>
      </c>
      <c r="CG974" s="18">
        <f t="shared" si="431"/>
        <v>36301500</v>
      </c>
      <c r="CH974" s="18">
        <f t="shared" si="432"/>
        <v>45376875</v>
      </c>
      <c r="CI974" s="18">
        <f t="shared" si="433"/>
        <v>18150750</v>
      </c>
      <c r="CJ974" s="18">
        <f t="shared" si="434"/>
        <v>18150750</v>
      </c>
      <c r="CK974" s="18">
        <f t="shared" si="435"/>
        <v>27226125</v>
      </c>
      <c r="CL974" s="18">
        <f t="shared" si="436"/>
        <v>9075375</v>
      </c>
      <c r="CM974" s="18">
        <f t="shared" si="437"/>
        <v>27226125</v>
      </c>
      <c r="CN974" s="18">
        <f t="shared" si="438"/>
        <v>245035125</v>
      </c>
      <c r="CP974" s="18">
        <f t="shared" si="439"/>
        <v>5227416000</v>
      </c>
      <c r="CQ974" s="18">
        <f t="shared" si="440"/>
        <v>2</v>
      </c>
      <c r="CR974" s="18">
        <f t="shared" si="441"/>
        <v>5227.42</v>
      </c>
      <c r="DH974" s="14">
        <v>969</v>
      </c>
      <c r="DI974" s="14">
        <f t="shared" si="442"/>
        <v>316813090</v>
      </c>
      <c r="DJ974" s="18">
        <f t="shared" si="443"/>
        <v>2</v>
      </c>
      <c r="DK974" s="18">
        <f t="shared" si="444"/>
        <v>316.81</v>
      </c>
    </row>
    <row r="975" spans="44:115" ht="16.5" x14ac:dyDescent="0.2">
      <c r="AR975" s="14">
        <v>970</v>
      </c>
      <c r="AS975" s="14">
        <f t="shared" si="423"/>
        <v>970</v>
      </c>
      <c r="AT975" s="18">
        <f t="shared" si="425"/>
        <v>10100000</v>
      </c>
      <c r="AU975" s="18">
        <f t="shared" si="424"/>
        <v>980</v>
      </c>
      <c r="AV975" s="18">
        <f t="shared" si="426"/>
        <v>10327500</v>
      </c>
      <c r="AW975" s="18">
        <f t="shared" si="427"/>
        <v>10100000</v>
      </c>
      <c r="AX975" s="18">
        <f t="shared" si="428"/>
        <v>43632000000</v>
      </c>
      <c r="CA975" s="14">
        <v>970</v>
      </c>
      <c r="CB975" s="14">
        <f>节奏规划!J964</f>
        <v>1.0204081632653062E-3</v>
      </c>
      <c r="CC975" s="23">
        <v>1</v>
      </c>
      <c r="CD975" s="18">
        <f>INDEX($AX$6:$AX$1005,MATCH(金币产出!CA975,$AR$6:$AR$1005,1))</f>
        <v>43632000000</v>
      </c>
      <c r="CE975" s="18">
        <f t="shared" si="429"/>
        <v>174528000000</v>
      </c>
      <c r="CF975" s="18">
        <f t="shared" si="430"/>
        <v>62331429</v>
      </c>
      <c r="CG975" s="18">
        <f t="shared" si="431"/>
        <v>35617959</v>
      </c>
      <c r="CH975" s="18">
        <f t="shared" si="432"/>
        <v>44522449</v>
      </c>
      <c r="CI975" s="18">
        <f t="shared" si="433"/>
        <v>17808980</v>
      </c>
      <c r="CJ975" s="18">
        <f t="shared" si="434"/>
        <v>17808980</v>
      </c>
      <c r="CK975" s="18">
        <f t="shared" si="435"/>
        <v>26713469</v>
      </c>
      <c r="CL975" s="18">
        <f t="shared" si="436"/>
        <v>8904490</v>
      </c>
      <c r="CM975" s="18">
        <f t="shared" si="437"/>
        <v>26713469</v>
      </c>
      <c r="CN975" s="18">
        <f t="shared" si="438"/>
        <v>240421225</v>
      </c>
      <c r="CP975" s="18">
        <f t="shared" si="439"/>
        <v>5235839924</v>
      </c>
      <c r="CQ975" s="18">
        <f t="shared" si="440"/>
        <v>2</v>
      </c>
      <c r="CR975" s="18">
        <f t="shared" si="441"/>
        <v>5235.84</v>
      </c>
      <c r="DH975" s="14">
        <v>970</v>
      </c>
      <c r="DI975" s="14">
        <f t="shared" si="442"/>
        <v>317323634</v>
      </c>
      <c r="DJ975" s="18">
        <f t="shared" si="443"/>
        <v>2</v>
      </c>
      <c r="DK975" s="18">
        <f t="shared" si="444"/>
        <v>317.32</v>
      </c>
    </row>
    <row r="976" spans="44:115" ht="16.5" x14ac:dyDescent="0.2">
      <c r="AR976" s="14">
        <v>971</v>
      </c>
      <c r="AS976" s="14">
        <f t="shared" si="423"/>
        <v>970</v>
      </c>
      <c r="AT976" s="18">
        <f t="shared" si="425"/>
        <v>10100000</v>
      </c>
      <c r="AU976" s="18">
        <f t="shared" si="424"/>
        <v>980</v>
      </c>
      <c r="AV976" s="18">
        <f t="shared" si="426"/>
        <v>10327500</v>
      </c>
      <c r="AW976" s="18">
        <f t="shared" si="427"/>
        <v>10122750</v>
      </c>
      <c r="AX976" s="18">
        <f t="shared" si="428"/>
        <v>43730280000</v>
      </c>
      <c r="CA976" s="14">
        <v>971</v>
      </c>
      <c r="CB976" s="14">
        <f>节奏规划!J965</f>
        <v>1.0204081632653062E-3</v>
      </c>
      <c r="CC976" s="23">
        <v>1</v>
      </c>
      <c r="CD976" s="18">
        <f>INDEX($AX$6:$AX$1005,MATCH(金币产出!CA976,$AR$6:$AR$1005,1))</f>
        <v>43730280000</v>
      </c>
      <c r="CE976" s="18">
        <f t="shared" si="429"/>
        <v>174921120000</v>
      </c>
      <c r="CF976" s="18">
        <f t="shared" si="430"/>
        <v>62471829</v>
      </c>
      <c r="CG976" s="18">
        <f t="shared" si="431"/>
        <v>35698188</v>
      </c>
      <c r="CH976" s="18">
        <f t="shared" si="432"/>
        <v>44622735</v>
      </c>
      <c r="CI976" s="18">
        <f t="shared" si="433"/>
        <v>17849094</v>
      </c>
      <c r="CJ976" s="18">
        <f t="shared" si="434"/>
        <v>17849094</v>
      </c>
      <c r="CK976" s="18">
        <f t="shared" si="435"/>
        <v>26773641</v>
      </c>
      <c r="CL976" s="18">
        <f t="shared" si="436"/>
        <v>8924547</v>
      </c>
      <c r="CM976" s="18">
        <f t="shared" si="437"/>
        <v>26773641</v>
      </c>
      <c r="CN976" s="18">
        <f t="shared" si="438"/>
        <v>240962769</v>
      </c>
      <c r="CP976" s="18">
        <f t="shared" si="439"/>
        <v>5247633636</v>
      </c>
      <c r="CQ976" s="18">
        <f t="shared" si="440"/>
        <v>2</v>
      </c>
      <c r="CR976" s="18">
        <f t="shared" si="441"/>
        <v>5247.63</v>
      </c>
      <c r="DH976" s="14">
        <v>971</v>
      </c>
      <c r="DI976" s="14">
        <f t="shared" si="442"/>
        <v>318038402</v>
      </c>
      <c r="DJ976" s="18">
        <f t="shared" si="443"/>
        <v>2</v>
      </c>
      <c r="DK976" s="18">
        <f t="shared" si="444"/>
        <v>318.04000000000002</v>
      </c>
    </row>
    <row r="977" spans="44:115" ht="16.5" x14ac:dyDescent="0.2">
      <c r="AR977" s="14">
        <v>972</v>
      </c>
      <c r="AS977" s="14">
        <f t="shared" si="423"/>
        <v>970</v>
      </c>
      <c r="AT977" s="18">
        <f t="shared" si="425"/>
        <v>10100000</v>
      </c>
      <c r="AU977" s="18">
        <f t="shared" si="424"/>
        <v>980</v>
      </c>
      <c r="AV977" s="18">
        <f t="shared" si="426"/>
        <v>10327500</v>
      </c>
      <c r="AW977" s="18">
        <f t="shared" si="427"/>
        <v>10145500</v>
      </c>
      <c r="AX977" s="18">
        <f t="shared" si="428"/>
        <v>43828560000</v>
      </c>
      <c r="CA977" s="14">
        <v>972</v>
      </c>
      <c r="CB977" s="14">
        <f>节奏规划!J966</f>
        <v>1.0204081632653062E-3</v>
      </c>
      <c r="CC977" s="23">
        <v>1</v>
      </c>
      <c r="CD977" s="18">
        <f>INDEX($AX$6:$AX$1005,MATCH(金币产出!CA977,$AR$6:$AR$1005,1))</f>
        <v>43828560000</v>
      </c>
      <c r="CE977" s="18">
        <f t="shared" si="429"/>
        <v>175314240000</v>
      </c>
      <c r="CF977" s="18">
        <f t="shared" si="430"/>
        <v>62612229</v>
      </c>
      <c r="CG977" s="18">
        <f t="shared" si="431"/>
        <v>35778416</v>
      </c>
      <c r="CH977" s="18">
        <f t="shared" si="432"/>
        <v>44723020</v>
      </c>
      <c r="CI977" s="18">
        <f t="shared" si="433"/>
        <v>17889208</v>
      </c>
      <c r="CJ977" s="18">
        <f t="shared" si="434"/>
        <v>17889208</v>
      </c>
      <c r="CK977" s="18">
        <f t="shared" si="435"/>
        <v>26833812</v>
      </c>
      <c r="CL977" s="18">
        <f t="shared" si="436"/>
        <v>8944604</v>
      </c>
      <c r="CM977" s="18">
        <f t="shared" si="437"/>
        <v>26833812</v>
      </c>
      <c r="CN977" s="18">
        <f t="shared" si="438"/>
        <v>241504309</v>
      </c>
      <c r="CP977" s="18">
        <f t="shared" si="439"/>
        <v>5259427152</v>
      </c>
      <c r="CQ977" s="18">
        <f t="shared" si="440"/>
        <v>2</v>
      </c>
      <c r="CR977" s="18">
        <f t="shared" si="441"/>
        <v>5259.43</v>
      </c>
      <c r="DH977" s="14">
        <v>972</v>
      </c>
      <c r="DI977" s="14">
        <f t="shared" si="442"/>
        <v>318753160</v>
      </c>
      <c r="DJ977" s="18">
        <f t="shared" si="443"/>
        <v>2</v>
      </c>
      <c r="DK977" s="18">
        <f t="shared" si="444"/>
        <v>318.75</v>
      </c>
    </row>
    <row r="978" spans="44:115" ht="16.5" x14ac:dyDescent="0.2">
      <c r="AR978" s="14">
        <v>973</v>
      </c>
      <c r="AS978" s="14">
        <f t="shared" si="423"/>
        <v>970</v>
      </c>
      <c r="AT978" s="18">
        <f t="shared" si="425"/>
        <v>10100000</v>
      </c>
      <c r="AU978" s="18">
        <f t="shared" si="424"/>
        <v>980</v>
      </c>
      <c r="AV978" s="18">
        <f t="shared" si="426"/>
        <v>10327500</v>
      </c>
      <c r="AW978" s="18">
        <f t="shared" si="427"/>
        <v>10168250</v>
      </c>
      <c r="AX978" s="18">
        <f t="shared" si="428"/>
        <v>43926840000</v>
      </c>
      <c r="CA978" s="14">
        <v>973</v>
      </c>
      <c r="CB978" s="14">
        <f>节奏规划!J967</f>
        <v>1.0204081632653062E-3</v>
      </c>
      <c r="CC978" s="23">
        <v>1</v>
      </c>
      <c r="CD978" s="18">
        <f>INDEX($AX$6:$AX$1005,MATCH(金币产出!CA978,$AR$6:$AR$1005,1))</f>
        <v>43926840000</v>
      </c>
      <c r="CE978" s="18">
        <f t="shared" si="429"/>
        <v>175707360000</v>
      </c>
      <c r="CF978" s="18">
        <f t="shared" si="430"/>
        <v>62752629</v>
      </c>
      <c r="CG978" s="18">
        <f t="shared" si="431"/>
        <v>35858645</v>
      </c>
      <c r="CH978" s="18">
        <f t="shared" si="432"/>
        <v>44823306</v>
      </c>
      <c r="CI978" s="18">
        <f t="shared" si="433"/>
        <v>17929322</v>
      </c>
      <c r="CJ978" s="18">
        <f t="shared" si="434"/>
        <v>17929322</v>
      </c>
      <c r="CK978" s="18">
        <f t="shared" si="435"/>
        <v>26893984</v>
      </c>
      <c r="CL978" s="18">
        <f t="shared" si="436"/>
        <v>8964661</v>
      </c>
      <c r="CM978" s="18">
        <f t="shared" si="437"/>
        <v>26893984</v>
      </c>
      <c r="CN978" s="18">
        <f t="shared" si="438"/>
        <v>242045853</v>
      </c>
      <c r="CP978" s="18">
        <f t="shared" si="439"/>
        <v>5271220864</v>
      </c>
      <c r="CQ978" s="18">
        <f t="shared" si="440"/>
        <v>2</v>
      </c>
      <c r="CR978" s="18">
        <f t="shared" si="441"/>
        <v>5271.22</v>
      </c>
      <c r="DH978" s="14">
        <v>973</v>
      </c>
      <c r="DI978" s="14">
        <f t="shared" si="442"/>
        <v>319467928</v>
      </c>
      <c r="DJ978" s="18">
        <f t="shared" si="443"/>
        <v>2</v>
      </c>
      <c r="DK978" s="18">
        <f t="shared" si="444"/>
        <v>319.47000000000003</v>
      </c>
    </row>
    <row r="979" spans="44:115" ht="16.5" x14ac:dyDescent="0.2">
      <c r="AR979" s="14">
        <v>974</v>
      </c>
      <c r="AS979" s="14">
        <f t="shared" si="423"/>
        <v>970</v>
      </c>
      <c r="AT979" s="18">
        <f t="shared" si="425"/>
        <v>10100000</v>
      </c>
      <c r="AU979" s="18">
        <f t="shared" si="424"/>
        <v>980</v>
      </c>
      <c r="AV979" s="18">
        <f t="shared" si="426"/>
        <v>10327500</v>
      </c>
      <c r="AW979" s="18">
        <f t="shared" si="427"/>
        <v>10191000</v>
      </c>
      <c r="AX979" s="18">
        <f t="shared" si="428"/>
        <v>44025120000</v>
      </c>
      <c r="CA979" s="14">
        <v>974</v>
      </c>
      <c r="CB979" s="14">
        <f>节奏规划!J968</f>
        <v>1.0204081632653062E-3</v>
      </c>
      <c r="CC979" s="23">
        <v>1</v>
      </c>
      <c r="CD979" s="18">
        <f>INDEX($AX$6:$AX$1005,MATCH(金币产出!CA979,$AR$6:$AR$1005,1))</f>
        <v>44025120000</v>
      </c>
      <c r="CE979" s="18">
        <f t="shared" si="429"/>
        <v>176100480000</v>
      </c>
      <c r="CF979" s="18">
        <f t="shared" si="430"/>
        <v>62893029</v>
      </c>
      <c r="CG979" s="18">
        <f t="shared" si="431"/>
        <v>35938873</v>
      </c>
      <c r="CH979" s="18">
        <f t="shared" si="432"/>
        <v>44923592</v>
      </c>
      <c r="CI979" s="18">
        <f t="shared" si="433"/>
        <v>17969437</v>
      </c>
      <c r="CJ979" s="18">
        <f t="shared" si="434"/>
        <v>17969437</v>
      </c>
      <c r="CK979" s="18">
        <f t="shared" si="435"/>
        <v>26954155</v>
      </c>
      <c r="CL979" s="18">
        <f t="shared" si="436"/>
        <v>8984718</v>
      </c>
      <c r="CM979" s="18">
        <f t="shared" si="437"/>
        <v>26954155</v>
      </c>
      <c r="CN979" s="18">
        <f t="shared" si="438"/>
        <v>242587396</v>
      </c>
      <c r="CP979" s="18">
        <f t="shared" si="439"/>
        <v>5283014380</v>
      </c>
      <c r="CQ979" s="18">
        <f t="shared" si="440"/>
        <v>2</v>
      </c>
      <c r="CR979" s="18">
        <f t="shared" si="441"/>
        <v>5283.01</v>
      </c>
      <c r="DH979" s="14">
        <v>974</v>
      </c>
      <c r="DI979" s="14">
        <f t="shared" si="442"/>
        <v>320182686</v>
      </c>
      <c r="DJ979" s="18">
        <f t="shared" si="443"/>
        <v>2</v>
      </c>
      <c r="DK979" s="18">
        <f t="shared" si="444"/>
        <v>320.18</v>
      </c>
    </row>
    <row r="980" spans="44:115" ht="16.5" x14ac:dyDescent="0.2">
      <c r="AR980" s="14">
        <v>975</v>
      </c>
      <c r="AS980" s="14">
        <f t="shared" si="423"/>
        <v>970</v>
      </c>
      <c r="AT980" s="18">
        <f t="shared" si="425"/>
        <v>10100000</v>
      </c>
      <c r="AU980" s="18">
        <f t="shared" si="424"/>
        <v>980</v>
      </c>
      <c r="AV980" s="18">
        <f t="shared" si="426"/>
        <v>10327500</v>
      </c>
      <c r="AW980" s="18">
        <f t="shared" si="427"/>
        <v>10213750</v>
      </c>
      <c r="AX980" s="18">
        <f t="shared" si="428"/>
        <v>44123400000</v>
      </c>
      <c r="CA980" s="14">
        <v>975</v>
      </c>
      <c r="CB980" s="14">
        <f>节奏规划!J969</f>
        <v>1.0204081632653062E-3</v>
      </c>
      <c r="CC980" s="23">
        <v>1</v>
      </c>
      <c r="CD980" s="18">
        <f>INDEX($AX$6:$AX$1005,MATCH(金币产出!CA980,$AR$6:$AR$1005,1))</f>
        <v>44123400000</v>
      </c>
      <c r="CE980" s="18">
        <f t="shared" si="429"/>
        <v>176493600000</v>
      </c>
      <c r="CF980" s="18">
        <f t="shared" si="430"/>
        <v>63033429</v>
      </c>
      <c r="CG980" s="18">
        <f t="shared" si="431"/>
        <v>36019102</v>
      </c>
      <c r="CH980" s="18">
        <f t="shared" si="432"/>
        <v>45023878</v>
      </c>
      <c r="CI980" s="18">
        <f t="shared" si="433"/>
        <v>18009551</v>
      </c>
      <c r="CJ980" s="18">
        <f t="shared" si="434"/>
        <v>18009551</v>
      </c>
      <c r="CK980" s="18">
        <f t="shared" si="435"/>
        <v>27014327</v>
      </c>
      <c r="CL980" s="18">
        <f t="shared" si="436"/>
        <v>9004776</v>
      </c>
      <c r="CM980" s="18">
        <f t="shared" si="437"/>
        <v>27014327</v>
      </c>
      <c r="CN980" s="18">
        <f t="shared" si="438"/>
        <v>243128941</v>
      </c>
      <c r="CP980" s="18">
        <f t="shared" si="439"/>
        <v>5294808092</v>
      </c>
      <c r="CQ980" s="18">
        <f t="shared" si="440"/>
        <v>2</v>
      </c>
      <c r="CR980" s="18">
        <f t="shared" si="441"/>
        <v>5294.81</v>
      </c>
      <c r="DH980" s="14">
        <v>975</v>
      </c>
      <c r="DI980" s="14">
        <f t="shared" si="442"/>
        <v>320897454</v>
      </c>
      <c r="DJ980" s="18">
        <f t="shared" si="443"/>
        <v>2</v>
      </c>
      <c r="DK980" s="18">
        <f t="shared" si="444"/>
        <v>320.89999999999998</v>
      </c>
    </row>
    <row r="981" spans="44:115" ht="16.5" x14ac:dyDescent="0.2">
      <c r="AR981" s="14">
        <v>976</v>
      </c>
      <c r="AS981" s="14">
        <f t="shared" si="423"/>
        <v>970</v>
      </c>
      <c r="AT981" s="18">
        <f t="shared" si="425"/>
        <v>10100000</v>
      </c>
      <c r="AU981" s="18">
        <f t="shared" si="424"/>
        <v>980</v>
      </c>
      <c r="AV981" s="18">
        <f t="shared" si="426"/>
        <v>10327500</v>
      </c>
      <c r="AW981" s="18">
        <f t="shared" si="427"/>
        <v>10236500</v>
      </c>
      <c r="AX981" s="18">
        <f t="shared" si="428"/>
        <v>44221680000</v>
      </c>
      <c r="CA981" s="14">
        <v>976</v>
      </c>
      <c r="CB981" s="14">
        <f>节奏规划!J970</f>
        <v>1.0204081632653062E-3</v>
      </c>
      <c r="CC981" s="23">
        <v>1</v>
      </c>
      <c r="CD981" s="18">
        <f>INDEX($AX$6:$AX$1005,MATCH(金币产出!CA981,$AR$6:$AR$1005,1))</f>
        <v>44221680000</v>
      </c>
      <c r="CE981" s="18">
        <f t="shared" si="429"/>
        <v>176886720000</v>
      </c>
      <c r="CF981" s="18">
        <f t="shared" si="430"/>
        <v>63173829</v>
      </c>
      <c r="CG981" s="18">
        <f t="shared" si="431"/>
        <v>36099331</v>
      </c>
      <c r="CH981" s="18">
        <f t="shared" si="432"/>
        <v>45124163</v>
      </c>
      <c r="CI981" s="18">
        <f t="shared" si="433"/>
        <v>18049665</v>
      </c>
      <c r="CJ981" s="18">
        <f t="shared" si="434"/>
        <v>18049665</v>
      </c>
      <c r="CK981" s="18">
        <f t="shared" si="435"/>
        <v>27074498</v>
      </c>
      <c r="CL981" s="18">
        <f t="shared" si="436"/>
        <v>9024833</v>
      </c>
      <c r="CM981" s="18">
        <f t="shared" si="437"/>
        <v>27074498</v>
      </c>
      <c r="CN981" s="18">
        <f t="shared" si="438"/>
        <v>243670482</v>
      </c>
      <c r="CP981" s="18">
        <f t="shared" si="439"/>
        <v>5306601608</v>
      </c>
      <c r="CQ981" s="18">
        <f t="shared" si="440"/>
        <v>2</v>
      </c>
      <c r="CR981" s="18">
        <f t="shared" si="441"/>
        <v>5306.6</v>
      </c>
      <c r="DH981" s="14">
        <v>976</v>
      </c>
      <c r="DI981" s="14">
        <f t="shared" si="442"/>
        <v>321612221</v>
      </c>
      <c r="DJ981" s="18">
        <f t="shared" si="443"/>
        <v>2</v>
      </c>
      <c r="DK981" s="18">
        <f t="shared" si="444"/>
        <v>321.61</v>
      </c>
    </row>
    <row r="982" spans="44:115" ht="16.5" x14ac:dyDescent="0.2">
      <c r="AR982" s="14">
        <v>977</v>
      </c>
      <c r="AS982" s="14">
        <f t="shared" si="423"/>
        <v>970</v>
      </c>
      <c r="AT982" s="18">
        <f t="shared" si="425"/>
        <v>10100000</v>
      </c>
      <c r="AU982" s="18">
        <f t="shared" si="424"/>
        <v>980</v>
      </c>
      <c r="AV982" s="18">
        <f t="shared" si="426"/>
        <v>10327500</v>
      </c>
      <c r="AW982" s="18">
        <f t="shared" si="427"/>
        <v>10259250</v>
      </c>
      <c r="AX982" s="18">
        <f t="shared" si="428"/>
        <v>44319960000</v>
      </c>
      <c r="CA982" s="14">
        <v>977</v>
      </c>
      <c r="CB982" s="14">
        <f>节奏规划!J971</f>
        <v>1.0204081632653062E-3</v>
      </c>
      <c r="CC982" s="23">
        <v>1</v>
      </c>
      <c r="CD982" s="18">
        <f>INDEX($AX$6:$AX$1005,MATCH(金币产出!CA982,$AR$6:$AR$1005,1))</f>
        <v>44319960000</v>
      </c>
      <c r="CE982" s="18">
        <f t="shared" si="429"/>
        <v>177279840000</v>
      </c>
      <c r="CF982" s="18">
        <f t="shared" si="430"/>
        <v>63314229</v>
      </c>
      <c r="CG982" s="18">
        <f t="shared" si="431"/>
        <v>36179559</v>
      </c>
      <c r="CH982" s="18">
        <f t="shared" si="432"/>
        <v>45224449</v>
      </c>
      <c r="CI982" s="18">
        <f t="shared" si="433"/>
        <v>18089780</v>
      </c>
      <c r="CJ982" s="18">
        <f t="shared" si="434"/>
        <v>18089780</v>
      </c>
      <c r="CK982" s="18">
        <f t="shared" si="435"/>
        <v>27134669</v>
      </c>
      <c r="CL982" s="18">
        <f t="shared" si="436"/>
        <v>9044890</v>
      </c>
      <c r="CM982" s="18">
        <f t="shared" si="437"/>
        <v>27134669</v>
      </c>
      <c r="CN982" s="18">
        <f t="shared" si="438"/>
        <v>244212025</v>
      </c>
      <c r="CP982" s="18">
        <f t="shared" si="439"/>
        <v>5318395124</v>
      </c>
      <c r="CQ982" s="18">
        <f t="shared" si="440"/>
        <v>2</v>
      </c>
      <c r="CR982" s="18">
        <f t="shared" si="441"/>
        <v>5318.4</v>
      </c>
      <c r="DH982" s="14">
        <v>977</v>
      </c>
      <c r="DI982" s="14">
        <f t="shared" si="442"/>
        <v>322326980</v>
      </c>
      <c r="DJ982" s="18">
        <f t="shared" si="443"/>
        <v>2</v>
      </c>
      <c r="DK982" s="18">
        <f t="shared" si="444"/>
        <v>322.33</v>
      </c>
    </row>
    <row r="983" spans="44:115" ht="16.5" x14ac:dyDescent="0.2">
      <c r="AR983" s="14">
        <v>978</v>
      </c>
      <c r="AS983" s="14">
        <f t="shared" si="423"/>
        <v>970</v>
      </c>
      <c r="AT983" s="18">
        <f t="shared" si="425"/>
        <v>10100000</v>
      </c>
      <c r="AU983" s="18">
        <f t="shared" si="424"/>
        <v>980</v>
      </c>
      <c r="AV983" s="18">
        <f t="shared" si="426"/>
        <v>10327500</v>
      </c>
      <c r="AW983" s="18">
        <f t="shared" si="427"/>
        <v>10282000</v>
      </c>
      <c r="AX983" s="18">
        <f t="shared" si="428"/>
        <v>44418240000</v>
      </c>
      <c r="CA983" s="14">
        <v>978</v>
      </c>
      <c r="CB983" s="14">
        <f>节奏规划!J972</f>
        <v>1.0204081632653062E-3</v>
      </c>
      <c r="CC983" s="23">
        <v>1</v>
      </c>
      <c r="CD983" s="18">
        <f>INDEX($AX$6:$AX$1005,MATCH(金币产出!CA983,$AR$6:$AR$1005,1))</f>
        <v>44418240000</v>
      </c>
      <c r="CE983" s="18">
        <f t="shared" si="429"/>
        <v>177672960000</v>
      </c>
      <c r="CF983" s="18">
        <f t="shared" si="430"/>
        <v>63454629</v>
      </c>
      <c r="CG983" s="18">
        <f t="shared" si="431"/>
        <v>36259788</v>
      </c>
      <c r="CH983" s="18">
        <f t="shared" si="432"/>
        <v>45324735</v>
      </c>
      <c r="CI983" s="18">
        <f t="shared" si="433"/>
        <v>18129894</v>
      </c>
      <c r="CJ983" s="18">
        <f t="shared" si="434"/>
        <v>18129894</v>
      </c>
      <c r="CK983" s="18">
        <f t="shared" si="435"/>
        <v>27194841</v>
      </c>
      <c r="CL983" s="18">
        <f t="shared" si="436"/>
        <v>9064947</v>
      </c>
      <c r="CM983" s="18">
        <f t="shared" si="437"/>
        <v>27194841</v>
      </c>
      <c r="CN983" s="18">
        <f t="shared" si="438"/>
        <v>244753569</v>
      </c>
      <c r="CP983" s="18">
        <f t="shared" si="439"/>
        <v>5330188836</v>
      </c>
      <c r="CQ983" s="18">
        <f t="shared" si="440"/>
        <v>2</v>
      </c>
      <c r="CR983" s="18">
        <f t="shared" si="441"/>
        <v>5330.19</v>
      </c>
      <c r="DH983" s="14">
        <v>978</v>
      </c>
      <c r="DI983" s="14">
        <f t="shared" si="442"/>
        <v>323041747</v>
      </c>
      <c r="DJ983" s="18">
        <f t="shared" si="443"/>
        <v>2</v>
      </c>
      <c r="DK983" s="18">
        <f t="shared" si="444"/>
        <v>323.04000000000002</v>
      </c>
    </row>
    <row r="984" spans="44:115" ht="16.5" x14ac:dyDescent="0.2">
      <c r="AR984" s="14">
        <v>979</v>
      </c>
      <c r="AS984" s="14">
        <f t="shared" si="423"/>
        <v>970</v>
      </c>
      <c r="AT984" s="18">
        <f t="shared" si="425"/>
        <v>10100000</v>
      </c>
      <c r="AU984" s="18">
        <f t="shared" si="424"/>
        <v>980</v>
      </c>
      <c r="AV984" s="18">
        <f t="shared" si="426"/>
        <v>10327500</v>
      </c>
      <c r="AW984" s="18">
        <f t="shared" si="427"/>
        <v>10304750</v>
      </c>
      <c r="AX984" s="18">
        <f t="shared" si="428"/>
        <v>44516520000</v>
      </c>
      <c r="CA984" s="14">
        <v>979</v>
      </c>
      <c r="CB984" s="14">
        <f>节奏规划!J973</f>
        <v>1.0204081632653062E-3</v>
      </c>
      <c r="CC984" s="23">
        <v>1</v>
      </c>
      <c r="CD984" s="18">
        <f>INDEX($AX$6:$AX$1005,MATCH(金币产出!CA984,$AR$6:$AR$1005,1))</f>
        <v>44516520000</v>
      </c>
      <c r="CE984" s="18">
        <f t="shared" si="429"/>
        <v>178066080000</v>
      </c>
      <c r="CF984" s="18">
        <f t="shared" si="430"/>
        <v>63595029</v>
      </c>
      <c r="CG984" s="18">
        <f t="shared" si="431"/>
        <v>36340016</v>
      </c>
      <c r="CH984" s="18">
        <f t="shared" si="432"/>
        <v>45425020</v>
      </c>
      <c r="CI984" s="18">
        <f t="shared" si="433"/>
        <v>18170008</v>
      </c>
      <c r="CJ984" s="18">
        <f t="shared" si="434"/>
        <v>18170008</v>
      </c>
      <c r="CK984" s="18">
        <f t="shared" si="435"/>
        <v>27255012</v>
      </c>
      <c r="CL984" s="18">
        <f t="shared" si="436"/>
        <v>9085004</v>
      </c>
      <c r="CM984" s="18">
        <f t="shared" si="437"/>
        <v>27255012</v>
      </c>
      <c r="CN984" s="18">
        <f t="shared" si="438"/>
        <v>245295109</v>
      </c>
      <c r="CP984" s="18">
        <f t="shared" si="439"/>
        <v>5341982352</v>
      </c>
      <c r="CQ984" s="18">
        <f t="shared" si="440"/>
        <v>2</v>
      </c>
      <c r="CR984" s="18">
        <f t="shared" si="441"/>
        <v>5341.98</v>
      </c>
      <c r="DH984" s="14">
        <v>979</v>
      </c>
      <c r="DI984" s="14">
        <f t="shared" si="442"/>
        <v>323756506</v>
      </c>
      <c r="DJ984" s="18">
        <f t="shared" si="443"/>
        <v>2</v>
      </c>
      <c r="DK984" s="18">
        <f t="shared" si="444"/>
        <v>323.76</v>
      </c>
    </row>
    <row r="985" spans="44:115" ht="16.5" x14ac:dyDescent="0.2">
      <c r="AR985" s="14">
        <v>980</v>
      </c>
      <c r="AS985" s="14">
        <f t="shared" si="423"/>
        <v>980</v>
      </c>
      <c r="AT985" s="18">
        <f t="shared" si="425"/>
        <v>10327500</v>
      </c>
      <c r="AU985" s="18">
        <f t="shared" si="424"/>
        <v>990</v>
      </c>
      <c r="AV985" s="18">
        <f t="shared" si="426"/>
        <v>10621875</v>
      </c>
      <c r="AW985" s="18">
        <f t="shared" si="427"/>
        <v>10327500</v>
      </c>
      <c r="AX985" s="18">
        <f t="shared" si="428"/>
        <v>44614800000</v>
      </c>
      <c r="CA985" s="14">
        <v>980</v>
      </c>
      <c r="CB985" s="14">
        <f>节奏规划!J974</f>
        <v>1.0204081632653062E-3</v>
      </c>
      <c r="CC985" s="23">
        <v>1</v>
      </c>
      <c r="CD985" s="18">
        <f>INDEX($AX$6:$AX$1005,MATCH(金币产出!CA985,$AR$6:$AR$1005,1))</f>
        <v>44614800000</v>
      </c>
      <c r="CE985" s="18">
        <f t="shared" si="429"/>
        <v>178459200000</v>
      </c>
      <c r="CF985" s="18">
        <f t="shared" si="430"/>
        <v>63735429</v>
      </c>
      <c r="CG985" s="18">
        <f t="shared" si="431"/>
        <v>36420245</v>
      </c>
      <c r="CH985" s="18">
        <f t="shared" si="432"/>
        <v>45525306</v>
      </c>
      <c r="CI985" s="18">
        <f t="shared" si="433"/>
        <v>18210122</v>
      </c>
      <c r="CJ985" s="18">
        <f t="shared" si="434"/>
        <v>18210122</v>
      </c>
      <c r="CK985" s="18">
        <f t="shared" si="435"/>
        <v>27315184</v>
      </c>
      <c r="CL985" s="18">
        <f t="shared" si="436"/>
        <v>9105061</v>
      </c>
      <c r="CM985" s="18">
        <f t="shared" si="437"/>
        <v>27315184</v>
      </c>
      <c r="CN985" s="18">
        <f t="shared" si="438"/>
        <v>245836653</v>
      </c>
      <c r="CP985" s="18">
        <f t="shared" si="439"/>
        <v>5353776064</v>
      </c>
      <c r="CQ985" s="18">
        <f t="shared" si="440"/>
        <v>2</v>
      </c>
      <c r="CR985" s="18">
        <f t="shared" si="441"/>
        <v>5353.78</v>
      </c>
      <c r="DH985" s="14">
        <v>980</v>
      </c>
      <c r="DI985" s="14">
        <f t="shared" si="442"/>
        <v>324471273</v>
      </c>
      <c r="DJ985" s="18">
        <f t="shared" si="443"/>
        <v>2</v>
      </c>
      <c r="DK985" s="18">
        <f t="shared" si="444"/>
        <v>324.47000000000003</v>
      </c>
    </row>
    <row r="986" spans="44:115" ht="16.5" x14ac:dyDescent="0.2">
      <c r="AR986" s="14">
        <v>981</v>
      </c>
      <c r="AS986" s="14">
        <f t="shared" si="423"/>
        <v>980</v>
      </c>
      <c r="AT986" s="18">
        <f t="shared" si="425"/>
        <v>10327500</v>
      </c>
      <c r="AU986" s="18">
        <f t="shared" si="424"/>
        <v>990</v>
      </c>
      <c r="AV986" s="18">
        <f t="shared" si="426"/>
        <v>10621875</v>
      </c>
      <c r="AW986" s="18">
        <f t="shared" si="427"/>
        <v>10356937.5</v>
      </c>
      <c r="AX986" s="18">
        <f t="shared" si="428"/>
        <v>44741970000</v>
      </c>
      <c r="CA986" s="14">
        <v>981</v>
      </c>
      <c r="CB986" s="14">
        <f>节奏规划!J975</f>
        <v>1.0204081632653062E-3</v>
      </c>
      <c r="CC986" s="23">
        <v>1</v>
      </c>
      <c r="CD986" s="18">
        <f>INDEX($AX$6:$AX$1005,MATCH(金币产出!CA986,$AR$6:$AR$1005,1))</f>
        <v>44741970000</v>
      </c>
      <c r="CE986" s="18">
        <f t="shared" si="429"/>
        <v>178967880000</v>
      </c>
      <c r="CF986" s="18">
        <f t="shared" si="430"/>
        <v>63917100</v>
      </c>
      <c r="CG986" s="18">
        <f t="shared" si="431"/>
        <v>36524057</v>
      </c>
      <c r="CH986" s="18">
        <f t="shared" si="432"/>
        <v>45655071</v>
      </c>
      <c r="CI986" s="18">
        <f t="shared" si="433"/>
        <v>18262029</v>
      </c>
      <c r="CJ986" s="18">
        <f t="shared" si="434"/>
        <v>18262029</v>
      </c>
      <c r="CK986" s="18">
        <f t="shared" si="435"/>
        <v>27393043</v>
      </c>
      <c r="CL986" s="18">
        <f t="shared" si="436"/>
        <v>9131014</v>
      </c>
      <c r="CM986" s="18">
        <f t="shared" si="437"/>
        <v>27393043</v>
      </c>
      <c r="CN986" s="18">
        <f t="shared" si="438"/>
        <v>246537386</v>
      </c>
      <c r="CP986" s="18">
        <f t="shared" si="439"/>
        <v>5369036428</v>
      </c>
      <c r="CQ986" s="18">
        <f t="shared" si="440"/>
        <v>2</v>
      </c>
      <c r="CR986" s="18">
        <f t="shared" si="441"/>
        <v>5369.04</v>
      </c>
      <c r="DH986" s="14">
        <v>981</v>
      </c>
      <c r="DI986" s="14">
        <f t="shared" si="442"/>
        <v>325396144</v>
      </c>
      <c r="DJ986" s="18">
        <f t="shared" si="443"/>
        <v>2</v>
      </c>
      <c r="DK986" s="18">
        <f t="shared" si="444"/>
        <v>325.39999999999998</v>
      </c>
    </row>
    <row r="987" spans="44:115" ht="16.5" x14ac:dyDescent="0.2">
      <c r="AR987" s="14">
        <v>982</v>
      </c>
      <c r="AS987" s="14">
        <f t="shared" si="423"/>
        <v>980</v>
      </c>
      <c r="AT987" s="18">
        <f t="shared" si="425"/>
        <v>10327500</v>
      </c>
      <c r="AU987" s="18">
        <f t="shared" si="424"/>
        <v>990</v>
      </c>
      <c r="AV987" s="18">
        <f t="shared" si="426"/>
        <v>10621875</v>
      </c>
      <c r="AW987" s="18">
        <f t="shared" si="427"/>
        <v>10386375</v>
      </c>
      <c r="AX987" s="18">
        <f t="shared" si="428"/>
        <v>44869140000</v>
      </c>
      <c r="CA987" s="14">
        <v>982</v>
      </c>
      <c r="CB987" s="14">
        <f>节奏规划!J976</f>
        <v>1.0204081632653062E-3</v>
      </c>
      <c r="CC987" s="23">
        <v>1</v>
      </c>
      <c r="CD987" s="18">
        <f>INDEX($AX$6:$AX$1005,MATCH(金币产出!CA987,$AR$6:$AR$1005,1))</f>
        <v>44869140000</v>
      </c>
      <c r="CE987" s="18">
        <f t="shared" si="429"/>
        <v>179476560000</v>
      </c>
      <c r="CF987" s="18">
        <f t="shared" si="430"/>
        <v>64098771</v>
      </c>
      <c r="CG987" s="18">
        <f t="shared" si="431"/>
        <v>36627869</v>
      </c>
      <c r="CH987" s="18">
        <f t="shared" si="432"/>
        <v>45784837</v>
      </c>
      <c r="CI987" s="18">
        <f t="shared" si="433"/>
        <v>18313935</v>
      </c>
      <c r="CJ987" s="18">
        <f t="shared" si="434"/>
        <v>18313935</v>
      </c>
      <c r="CK987" s="18">
        <f t="shared" si="435"/>
        <v>27470902</v>
      </c>
      <c r="CL987" s="18">
        <f t="shared" si="436"/>
        <v>9156967</v>
      </c>
      <c r="CM987" s="18">
        <f t="shared" si="437"/>
        <v>27470902</v>
      </c>
      <c r="CN987" s="18">
        <f t="shared" si="438"/>
        <v>247238118</v>
      </c>
      <c r="CP987" s="18">
        <f t="shared" si="439"/>
        <v>5384296792</v>
      </c>
      <c r="CQ987" s="18">
        <f t="shared" si="440"/>
        <v>2</v>
      </c>
      <c r="CR987" s="18">
        <f t="shared" si="441"/>
        <v>5384.3</v>
      </c>
      <c r="DH987" s="14">
        <v>982</v>
      </c>
      <c r="DI987" s="14">
        <f t="shared" si="442"/>
        <v>326321014</v>
      </c>
      <c r="DJ987" s="18">
        <f t="shared" si="443"/>
        <v>2</v>
      </c>
      <c r="DK987" s="18">
        <f t="shared" si="444"/>
        <v>326.32</v>
      </c>
    </row>
    <row r="988" spans="44:115" ht="16.5" x14ac:dyDescent="0.2">
      <c r="AR988" s="14">
        <v>983</v>
      </c>
      <c r="AS988" s="14">
        <f t="shared" si="423"/>
        <v>980</v>
      </c>
      <c r="AT988" s="18">
        <f t="shared" si="425"/>
        <v>10327500</v>
      </c>
      <c r="AU988" s="18">
        <f t="shared" si="424"/>
        <v>990</v>
      </c>
      <c r="AV988" s="18">
        <f t="shared" si="426"/>
        <v>10621875</v>
      </c>
      <c r="AW988" s="18">
        <f t="shared" si="427"/>
        <v>10415812.5</v>
      </c>
      <c r="AX988" s="18">
        <f t="shared" si="428"/>
        <v>44996310000</v>
      </c>
      <c r="CA988" s="14">
        <v>983</v>
      </c>
      <c r="CB988" s="14">
        <f>节奏规划!J977</f>
        <v>1.0204081632653062E-3</v>
      </c>
      <c r="CC988" s="23">
        <v>1</v>
      </c>
      <c r="CD988" s="18">
        <f>INDEX($AX$6:$AX$1005,MATCH(金币产出!CA988,$AR$6:$AR$1005,1))</f>
        <v>44996310000</v>
      </c>
      <c r="CE988" s="18">
        <f t="shared" si="429"/>
        <v>179985240000</v>
      </c>
      <c r="CF988" s="18">
        <f t="shared" si="430"/>
        <v>64280443</v>
      </c>
      <c r="CG988" s="18">
        <f t="shared" si="431"/>
        <v>36731682</v>
      </c>
      <c r="CH988" s="18">
        <f t="shared" si="432"/>
        <v>45914602</v>
      </c>
      <c r="CI988" s="18">
        <f t="shared" si="433"/>
        <v>18365841</v>
      </c>
      <c r="CJ988" s="18">
        <f t="shared" si="434"/>
        <v>18365841</v>
      </c>
      <c r="CK988" s="18">
        <f t="shared" si="435"/>
        <v>27548761</v>
      </c>
      <c r="CL988" s="18">
        <f t="shared" si="436"/>
        <v>9182920</v>
      </c>
      <c r="CM988" s="18">
        <f t="shared" si="437"/>
        <v>27548761</v>
      </c>
      <c r="CN988" s="18">
        <f t="shared" si="438"/>
        <v>247938851</v>
      </c>
      <c r="CP988" s="18">
        <f t="shared" si="439"/>
        <v>5399557156</v>
      </c>
      <c r="CQ988" s="18">
        <f t="shared" si="440"/>
        <v>2</v>
      </c>
      <c r="CR988" s="18">
        <f t="shared" si="441"/>
        <v>5399.56</v>
      </c>
      <c r="DH988" s="14">
        <v>983</v>
      </c>
      <c r="DI988" s="14">
        <f t="shared" si="442"/>
        <v>327245894</v>
      </c>
      <c r="DJ988" s="18">
        <f t="shared" si="443"/>
        <v>2</v>
      </c>
      <c r="DK988" s="18">
        <f t="shared" si="444"/>
        <v>327.25</v>
      </c>
    </row>
    <row r="989" spans="44:115" ht="16.5" x14ac:dyDescent="0.2">
      <c r="AR989" s="14">
        <v>984</v>
      </c>
      <c r="AS989" s="14">
        <f t="shared" si="423"/>
        <v>980</v>
      </c>
      <c r="AT989" s="18">
        <f t="shared" si="425"/>
        <v>10327500</v>
      </c>
      <c r="AU989" s="18">
        <f t="shared" si="424"/>
        <v>990</v>
      </c>
      <c r="AV989" s="18">
        <f t="shared" si="426"/>
        <v>10621875</v>
      </c>
      <c r="AW989" s="18">
        <f t="shared" si="427"/>
        <v>10445250</v>
      </c>
      <c r="AX989" s="18">
        <f t="shared" si="428"/>
        <v>45123480000</v>
      </c>
      <c r="CA989" s="14">
        <v>984</v>
      </c>
      <c r="CB989" s="14">
        <f>节奏规划!J978</f>
        <v>1.0204081632653062E-3</v>
      </c>
      <c r="CC989" s="23">
        <v>1</v>
      </c>
      <c r="CD989" s="18">
        <f>INDEX($AX$6:$AX$1005,MATCH(金币产出!CA989,$AR$6:$AR$1005,1))</f>
        <v>45123480000</v>
      </c>
      <c r="CE989" s="18">
        <f t="shared" si="429"/>
        <v>180493920000</v>
      </c>
      <c r="CF989" s="18">
        <f t="shared" si="430"/>
        <v>64462114</v>
      </c>
      <c r="CG989" s="18">
        <f t="shared" si="431"/>
        <v>36835494</v>
      </c>
      <c r="CH989" s="18">
        <f t="shared" si="432"/>
        <v>46044367</v>
      </c>
      <c r="CI989" s="18">
        <f t="shared" si="433"/>
        <v>18417747</v>
      </c>
      <c r="CJ989" s="18">
        <f t="shared" si="434"/>
        <v>18417747</v>
      </c>
      <c r="CK989" s="18">
        <f t="shared" si="435"/>
        <v>27626620</v>
      </c>
      <c r="CL989" s="18">
        <f t="shared" si="436"/>
        <v>9208873</v>
      </c>
      <c r="CM989" s="18">
        <f t="shared" si="437"/>
        <v>27626620</v>
      </c>
      <c r="CN989" s="18">
        <f t="shared" si="438"/>
        <v>248639582</v>
      </c>
      <c r="CP989" s="18">
        <f t="shared" si="439"/>
        <v>5414817520</v>
      </c>
      <c r="CQ989" s="18">
        <f t="shared" si="440"/>
        <v>2</v>
      </c>
      <c r="CR989" s="18">
        <f t="shared" si="441"/>
        <v>5414.82</v>
      </c>
      <c r="DH989" s="14">
        <v>984</v>
      </c>
      <c r="DI989" s="14">
        <f t="shared" si="442"/>
        <v>328170764</v>
      </c>
      <c r="DJ989" s="18">
        <f t="shared" si="443"/>
        <v>2</v>
      </c>
      <c r="DK989" s="18">
        <f t="shared" si="444"/>
        <v>328.17</v>
      </c>
    </row>
    <row r="990" spans="44:115" ht="16.5" x14ac:dyDescent="0.2">
      <c r="AR990" s="14">
        <v>985</v>
      </c>
      <c r="AS990" s="14">
        <f t="shared" si="423"/>
        <v>980</v>
      </c>
      <c r="AT990" s="18">
        <f t="shared" si="425"/>
        <v>10327500</v>
      </c>
      <c r="AU990" s="18">
        <f t="shared" si="424"/>
        <v>990</v>
      </c>
      <c r="AV990" s="18">
        <f t="shared" si="426"/>
        <v>10621875</v>
      </c>
      <c r="AW990" s="18">
        <f t="shared" si="427"/>
        <v>10474687.5</v>
      </c>
      <c r="AX990" s="18">
        <f t="shared" si="428"/>
        <v>45250650000</v>
      </c>
      <c r="CA990" s="14">
        <v>985</v>
      </c>
      <c r="CB990" s="14">
        <f>节奏规划!J979</f>
        <v>1.0204081632653062E-3</v>
      </c>
      <c r="CC990" s="23">
        <v>1</v>
      </c>
      <c r="CD990" s="18">
        <f>INDEX($AX$6:$AX$1005,MATCH(金币产出!CA990,$AR$6:$AR$1005,1))</f>
        <v>45250650000</v>
      </c>
      <c r="CE990" s="18">
        <f t="shared" si="429"/>
        <v>181002600000</v>
      </c>
      <c r="CF990" s="18">
        <f t="shared" si="430"/>
        <v>64643786</v>
      </c>
      <c r="CG990" s="18">
        <f t="shared" si="431"/>
        <v>36939306</v>
      </c>
      <c r="CH990" s="18">
        <f t="shared" si="432"/>
        <v>46174133</v>
      </c>
      <c r="CI990" s="18">
        <f t="shared" si="433"/>
        <v>18469653</v>
      </c>
      <c r="CJ990" s="18">
        <f t="shared" si="434"/>
        <v>18469653</v>
      </c>
      <c r="CK990" s="18">
        <f t="shared" si="435"/>
        <v>27704480</v>
      </c>
      <c r="CL990" s="18">
        <f t="shared" si="436"/>
        <v>9234827</v>
      </c>
      <c r="CM990" s="18">
        <f t="shared" si="437"/>
        <v>27704480</v>
      </c>
      <c r="CN990" s="18">
        <f t="shared" si="438"/>
        <v>249340318</v>
      </c>
      <c r="CP990" s="18">
        <f t="shared" si="439"/>
        <v>5430078080</v>
      </c>
      <c r="CQ990" s="18">
        <f t="shared" si="440"/>
        <v>2</v>
      </c>
      <c r="CR990" s="18">
        <f t="shared" si="441"/>
        <v>5430.08</v>
      </c>
      <c r="DH990" s="14">
        <v>985</v>
      </c>
      <c r="DI990" s="14">
        <f t="shared" si="442"/>
        <v>329095635</v>
      </c>
      <c r="DJ990" s="18">
        <f t="shared" si="443"/>
        <v>2</v>
      </c>
      <c r="DK990" s="18">
        <f t="shared" si="444"/>
        <v>329.1</v>
      </c>
    </row>
    <row r="991" spans="44:115" ht="16.5" x14ac:dyDescent="0.2">
      <c r="AR991" s="14">
        <v>986</v>
      </c>
      <c r="AS991" s="14">
        <f t="shared" si="423"/>
        <v>980</v>
      </c>
      <c r="AT991" s="18">
        <f t="shared" si="425"/>
        <v>10327500</v>
      </c>
      <c r="AU991" s="18">
        <f t="shared" si="424"/>
        <v>990</v>
      </c>
      <c r="AV991" s="18">
        <f t="shared" si="426"/>
        <v>10621875</v>
      </c>
      <c r="AW991" s="18">
        <f t="shared" si="427"/>
        <v>10504125</v>
      </c>
      <c r="AX991" s="18">
        <f t="shared" si="428"/>
        <v>45377820000</v>
      </c>
      <c r="CA991" s="14">
        <v>986</v>
      </c>
      <c r="CB991" s="14">
        <f>节奏规划!J980</f>
        <v>1.0204081632653062E-3</v>
      </c>
      <c r="CC991" s="23">
        <v>1</v>
      </c>
      <c r="CD991" s="18">
        <f>INDEX($AX$6:$AX$1005,MATCH(金币产出!CA991,$AR$6:$AR$1005,1))</f>
        <v>45377820000</v>
      </c>
      <c r="CE991" s="18">
        <f t="shared" si="429"/>
        <v>181511280000</v>
      </c>
      <c r="CF991" s="18">
        <f t="shared" si="430"/>
        <v>64825457</v>
      </c>
      <c r="CG991" s="18">
        <f t="shared" si="431"/>
        <v>37043118</v>
      </c>
      <c r="CH991" s="18">
        <f t="shared" si="432"/>
        <v>46303898</v>
      </c>
      <c r="CI991" s="18">
        <f t="shared" si="433"/>
        <v>18521559</v>
      </c>
      <c r="CJ991" s="18">
        <f t="shared" si="434"/>
        <v>18521559</v>
      </c>
      <c r="CK991" s="18">
        <f t="shared" si="435"/>
        <v>27782339</v>
      </c>
      <c r="CL991" s="18">
        <f t="shared" si="436"/>
        <v>9260780</v>
      </c>
      <c r="CM991" s="18">
        <f t="shared" si="437"/>
        <v>27782339</v>
      </c>
      <c r="CN991" s="18">
        <f t="shared" si="438"/>
        <v>250041049</v>
      </c>
      <c r="CP991" s="18">
        <f t="shared" si="439"/>
        <v>5445338444</v>
      </c>
      <c r="CQ991" s="18">
        <f t="shared" si="440"/>
        <v>2</v>
      </c>
      <c r="CR991" s="18">
        <f t="shared" si="441"/>
        <v>5445.34</v>
      </c>
      <c r="DH991" s="14">
        <v>986</v>
      </c>
      <c r="DI991" s="14">
        <f t="shared" si="442"/>
        <v>330020505</v>
      </c>
      <c r="DJ991" s="18">
        <f t="shared" si="443"/>
        <v>2</v>
      </c>
      <c r="DK991" s="18">
        <f t="shared" si="444"/>
        <v>330.02</v>
      </c>
    </row>
    <row r="992" spans="44:115" ht="16.5" x14ac:dyDescent="0.2">
      <c r="AR992" s="14">
        <v>987</v>
      </c>
      <c r="AS992" s="14">
        <f t="shared" si="423"/>
        <v>980</v>
      </c>
      <c r="AT992" s="18">
        <f t="shared" si="425"/>
        <v>10327500</v>
      </c>
      <c r="AU992" s="18">
        <f t="shared" si="424"/>
        <v>990</v>
      </c>
      <c r="AV992" s="18">
        <f t="shared" si="426"/>
        <v>10621875</v>
      </c>
      <c r="AW992" s="18">
        <f t="shared" si="427"/>
        <v>10533562.5</v>
      </c>
      <c r="AX992" s="18">
        <f t="shared" si="428"/>
        <v>45504990000</v>
      </c>
      <c r="CA992" s="14">
        <v>987</v>
      </c>
      <c r="CB992" s="14">
        <f>节奏规划!J981</f>
        <v>1.0204081632653062E-3</v>
      </c>
      <c r="CC992" s="23">
        <v>1</v>
      </c>
      <c r="CD992" s="18">
        <f>INDEX($AX$6:$AX$1005,MATCH(金币产出!CA992,$AR$6:$AR$1005,1))</f>
        <v>45504990000</v>
      </c>
      <c r="CE992" s="18">
        <f t="shared" si="429"/>
        <v>182019960000</v>
      </c>
      <c r="CF992" s="18">
        <f t="shared" si="430"/>
        <v>65007129</v>
      </c>
      <c r="CG992" s="18">
        <f t="shared" si="431"/>
        <v>37146931</v>
      </c>
      <c r="CH992" s="18">
        <f t="shared" si="432"/>
        <v>46433663</v>
      </c>
      <c r="CI992" s="18">
        <f t="shared" si="433"/>
        <v>18573465</v>
      </c>
      <c r="CJ992" s="18">
        <f t="shared" si="434"/>
        <v>18573465</v>
      </c>
      <c r="CK992" s="18">
        <f t="shared" si="435"/>
        <v>27860198</v>
      </c>
      <c r="CL992" s="18">
        <f t="shared" si="436"/>
        <v>9286733</v>
      </c>
      <c r="CM992" s="18">
        <f t="shared" si="437"/>
        <v>27860198</v>
      </c>
      <c r="CN992" s="18">
        <f t="shared" si="438"/>
        <v>250741782</v>
      </c>
      <c r="CP992" s="18">
        <f t="shared" si="439"/>
        <v>5460598808</v>
      </c>
      <c r="CQ992" s="18">
        <f t="shared" si="440"/>
        <v>2</v>
      </c>
      <c r="CR992" s="18">
        <f t="shared" si="441"/>
        <v>5460.6</v>
      </c>
      <c r="DH992" s="14">
        <v>987</v>
      </c>
      <c r="DI992" s="14">
        <f t="shared" si="442"/>
        <v>330945385</v>
      </c>
      <c r="DJ992" s="18">
        <f t="shared" si="443"/>
        <v>2</v>
      </c>
      <c r="DK992" s="18">
        <f t="shared" si="444"/>
        <v>330.95</v>
      </c>
    </row>
    <row r="993" spans="44:115" ht="16.5" x14ac:dyDescent="0.2">
      <c r="AR993" s="14">
        <v>988</v>
      </c>
      <c r="AS993" s="14">
        <f t="shared" si="423"/>
        <v>980</v>
      </c>
      <c r="AT993" s="18">
        <f t="shared" si="425"/>
        <v>10327500</v>
      </c>
      <c r="AU993" s="18">
        <f t="shared" si="424"/>
        <v>990</v>
      </c>
      <c r="AV993" s="18">
        <f t="shared" si="426"/>
        <v>10621875</v>
      </c>
      <c r="AW993" s="18">
        <f t="shared" si="427"/>
        <v>10563000</v>
      </c>
      <c r="AX993" s="18">
        <f t="shared" si="428"/>
        <v>45632160000</v>
      </c>
      <c r="CA993" s="14">
        <v>988</v>
      </c>
      <c r="CB993" s="14">
        <f>节奏规划!J982</f>
        <v>1.0204081632653062E-3</v>
      </c>
      <c r="CC993" s="23">
        <v>1</v>
      </c>
      <c r="CD993" s="18">
        <f>INDEX($AX$6:$AX$1005,MATCH(金币产出!CA993,$AR$6:$AR$1005,1))</f>
        <v>45632160000</v>
      </c>
      <c r="CE993" s="18">
        <f t="shared" si="429"/>
        <v>182528640000</v>
      </c>
      <c r="CF993" s="18">
        <f t="shared" si="430"/>
        <v>65188800</v>
      </c>
      <c r="CG993" s="18">
        <f t="shared" si="431"/>
        <v>37250743</v>
      </c>
      <c r="CH993" s="18">
        <f t="shared" si="432"/>
        <v>46563429</v>
      </c>
      <c r="CI993" s="18">
        <f t="shared" si="433"/>
        <v>18625371</v>
      </c>
      <c r="CJ993" s="18">
        <f t="shared" si="434"/>
        <v>18625371</v>
      </c>
      <c r="CK993" s="18">
        <f t="shared" si="435"/>
        <v>27938057</v>
      </c>
      <c r="CL993" s="18">
        <f t="shared" si="436"/>
        <v>9312686</v>
      </c>
      <c r="CM993" s="18">
        <f t="shared" si="437"/>
        <v>27938057</v>
      </c>
      <c r="CN993" s="18">
        <f t="shared" si="438"/>
        <v>251442514</v>
      </c>
      <c r="CP993" s="18">
        <f t="shared" si="439"/>
        <v>5475859172</v>
      </c>
      <c r="CQ993" s="18">
        <f t="shared" si="440"/>
        <v>2</v>
      </c>
      <c r="CR993" s="18">
        <f t="shared" si="441"/>
        <v>5475.86</v>
      </c>
      <c r="DH993" s="14">
        <v>988</v>
      </c>
      <c r="DI993" s="14">
        <f t="shared" si="442"/>
        <v>331870255</v>
      </c>
      <c r="DJ993" s="18">
        <f t="shared" si="443"/>
        <v>2</v>
      </c>
      <c r="DK993" s="18">
        <f t="shared" si="444"/>
        <v>331.87</v>
      </c>
    </row>
    <row r="994" spans="44:115" ht="16.5" x14ac:dyDescent="0.2">
      <c r="AR994" s="14">
        <v>989</v>
      </c>
      <c r="AS994" s="14">
        <f t="shared" si="423"/>
        <v>980</v>
      </c>
      <c r="AT994" s="18">
        <f t="shared" si="425"/>
        <v>10327500</v>
      </c>
      <c r="AU994" s="18">
        <f t="shared" si="424"/>
        <v>990</v>
      </c>
      <c r="AV994" s="18">
        <f t="shared" si="426"/>
        <v>10621875</v>
      </c>
      <c r="AW994" s="18">
        <f t="shared" si="427"/>
        <v>10592437.5</v>
      </c>
      <c r="AX994" s="18">
        <f t="shared" si="428"/>
        <v>45759330000</v>
      </c>
      <c r="CA994" s="14">
        <v>989</v>
      </c>
      <c r="CB994" s="14">
        <f>节奏规划!J983</f>
        <v>1.0204081632653062E-3</v>
      </c>
      <c r="CC994" s="23">
        <v>1</v>
      </c>
      <c r="CD994" s="18">
        <f>INDEX($AX$6:$AX$1005,MATCH(金币产出!CA994,$AR$6:$AR$1005,1))</f>
        <v>45759330000</v>
      </c>
      <c r="CE994" s="18">
        <f t="shared" si="429"/>
        <v>183037320000</v>
      </c>
      <c r="CF994" s="18">
        <f t="shared" si="430"/>
        <v>65370471</v>
      </c>
      <c r="CG994" s="18">
        <f t="shared" si="431"/>
        <v>37354555</v>
      </c>
      <c r="CH994" s="18">
        <f t="shared" si="432"/>
        <v>46693194</v>
      </c>
      <c r="CI994" s="18">
        <f t="shared" si="433"/>
        <v>18677278</v>
      </c>
      <c r="CJ994" s="18">
        <f t="shared" si="434"/>
        <v>18677278</v>
      </c>
      <c r="CK994" s="18">
        <f t="shared" si="435"/>
        <v>28015916</v>
      </c>
      <c r="CL994" s="18">
        <f t="shared" si="436"/>
        <v>9338639</v>
      </c>
      <c r="CM994" s="18">
        <f t="shared" si="437"/>
        <v>28015916</v>
      </c>
      <c r="CN994" s="18">
        <f t="shared" si="438"/>
        <v>252143247</v>
      </c>
      <c r="CP994" s="18">
        <f t="shared" si="439"/>
        <v>5491119536</v>
      </c>
      <c r="CQ994" s="18">
        <f t="shared" si="440"/>
        <v>2</v>
      </c>
      <c r="CR994" s="18">
        <f t="shared" si="441"/>
        <v>5491.12</v>
      </c>
      <c r="DH994" s="14">
        <v>989</v>
      </c>
      <c r="DI994" s="14">
        <f t="shared" si="442"/>
        <v>332795126</v>
      </c>
      <c r="DJ994" s="18">
        <f t="shared" si="443"/>
        <v>2</v>
      </c>
      <c r="DK994" s="18">
        <f t="shared" si="444"/>
        <v>332.8</v>
      </c>
    </row>
    <row r="995" spans="44:115" ht="16.5" x14ac:dyDescent="0.2">
      <c r="AR995" s="14">
        <v>990</v>
      </c>
      <c r="AS995" s="14">
        <f t="shared" si="423"/>
        <v>990</v>
      </c>
      <c r="AT995" s="18">
        <f t="shared" si="425"/>
        <v>10621875</v>
      </c>
      <c r="AU995" s="18">
        <f t="shared" si="424"/>
        <v>1000</v>
      </c>
      <c r="AV995" s="18">
        <f t="shared" si="426"/>
        <v>11050000</v>
      </c>
      <c r="AW995" s="18">
        <f t="shared" si="427"/>
        <v>10621875</v>
      </c>
      <c r="AX995" s="18">
        <f t="shared" si="428"/>
        <v>45886500000</v>
      </c>
      <c r="CA995" s="14">
        <v>990</v>
      </c>
      <c r="CB995" s="14">
        <f>节奏规划!J984</f>
        <v>1E-3</v>
      </c>
      <c r="CC995" s="23">
        <v>1</v>
      </c>
      <c r="CD995" s="18">
        <f>INDEX($AX$6:$AX$1005,MATCH(金币产出!CA995,$AR$6:$AR$1005,1))</f>
        <v>45886500000</v>
      </c>
      <c r="CE995" s="18">
        <f t="shared" si="429"/>
        <v>183546000000</v>
      </c>
      <c r="CF995" s="18">
        <f t="shared" si="430"/>
        <v>64241100</v>
      </c>
      <c r="CG995" s="18">
        <f t="shared" si="431"/>
        <v>36709200</v>
      </c>
      <c r="CH995" s="18">
        <f t="shared" si="432"/>
        <v>45886500</v>
      </c>
      <c r="CI995" s="18">
        <f t="shared" si="433"/>
        <v>18354600</v>
      </c>
      <c r="CJ995" s="18">
        <f t="shared" si="434"/>
        <v>18354600</v>
      </c>
      <c r="CK995" s="18">
        <f t="shared" si="435"/>
        <v>27531900</v>
      </c>
      <c r="CL995" s="18">
        <f t="shared" si="436"/>
        <v>9177300</v>
      </c>
      <c r="CM995" s="18">
        <f t="shared" si="437"/>
        <v>27531900</v>
      </c>
      <c r="CN995" s="18">
        <f t="shared" si="438"/>
        <v>247787100</v>
      </c>
      <c r="CP995" s="18">
        <f t="shared" si="439"/>
        <v>5506380000</v>
      </c>
      <c r="CQ995" s="18">
        <f t="shared" si="440"/>
        <v>2</v>
      </c>
      <c r="CR995" s="18">
        <f t="shared" si="441"/>
        <v>5506.38</v>
      </c>
      <c r="DH995" s="14">
        <v>990</v>
      </c>
      <c r="DI995" s="14">
        <f t="shared" si="442"/>
        <v>333720000</v>
      </c>
      <c r="DJ995" s="18">
        <f t="shared" si="443"/>
        <v>2</v>
      </c>
      <c r="DK995" s="18">
        <f t="shared" si="444"/>
        <v>333.72</v>
      </c>
    </row>
    <row r="996" spans="44:115" ht="16.5" x14ac:dyDescent="0.2">
      <c r="AR996" s="14">
        <v>991</v>
      </c>
      <c r="AS996" s="14">
        <f t="shared" si="423"/>
        <v>990</v>
      </c>
      <c r="AT996" s="18">
        <f t="shared" si="425"/>
        <v>10621875</v>
      </c>
      <c r="AU996" s="18">
        <f t="shared" si="424"/>
        <v>1000</v>
      </c>
      <c r="AV996" s="18">
        <f t="shared" si="426"/>
        <v>11050000</v>
      </c>
      <c r="AW996" s="18">
        <f t="shared" si="427"/>
        <v>10664687.5</v>
      </c>
      <c r="AX996" s="18">
        <f t="shared" si="428"/>
        <v>46071450000</v>
      </c>
      <c r="CA996" s="14">
        <v>991</v>
      </c>
      <c r="CB996" s="14">
        <f>节奏规划!J985</f>
        <v>1E-3</v>
      </c>
      <c r="CC996" s="23">
        <v>1</v>
      </c>
      <c r="CD996" s="18">
        <f>INDEX($AX$6:$AX$1005,MATCH(金币产出!CA996,$AR$6:$AR$1005,1))</f>
        <v>46071450000</v>
      </c>
      <c r="CE996" s="18">
        <f t="shared" si="429"/>
        <v>184285800000</v>
      </c>
      <c r="CF996" s="18">
        <f t="shared" si="430"/>
        <v>64500030</v>
      </c>
      <c r="CG996" s="18">
        <f t="shared" si="431"/>
        <v>36857160</v>
      </c>
      <c r="CH996" s="18">
        <f t="shared" si="432"/>
        <v>46071450</v>
      </c>
      <c r="CI996" s="18">
        <f t="shared" si="433"/>
        <v>18428580</v>
      </c>
      <c r="CJ996" s="18">
        <f t="shared" si="434"/>
        <v>18428580</v>
      </c>
      <c r="CK996" s="18">
        <f t="shared" si="435"/>
        <v>27642870</v>
      </c>
      <c r="CL996" s="18">
        <f t="shared" si="436"/>
        <v>9214290</v>
      </c>
      <c r="CM996" s="18">
        <f t="shared" si="437"/>
        <v>27642870</v>
      </c>
      <c r="CN996" s="18">
        <f t="shared" si="438"/>
        <v>248785830</v>
      </c>
      <c r="CP996" s="18">
        <f t="shared" si="439"/>
        <v>5528574000</v>
      </c>
      <c r="CQ996" s="18">
        <f t="shared" si="440"/>
        <v>2</v>
      </c>
      <c r="CR996" s="18">
        <f t="shared" si="441"/>
        <v>5528.57</v>
      </c>
      <c r="DH996" s="14">
        <v>991</v>
      </c>
      <c r="DI996" s="14">
        <f t="shared" si="442"/>
        <v>335065090</v>
      </c>
      <c r="DJ996" s="18">
        <f t="shared" si="443"/>
        <v>2</v>
      </c>
      <c r="DK996" s="18">
        <f t="shared" si="444"/>
        <v>335.07</v>
      </c>
    </row>
    <row r="997" spans="44:115" ht="16.5" x14ac:dyDescent="0.2">
      <c r="AR997" s="14">
        <v>992</v>
      </c>
      <c r="AS997" s="14">
        <f t="shared" si="423"/>
        <v>990</v>
      </c>
      <c r="AT997" s="18">
        <f t="shared" si="425"/>
        <v>10621875</v>
      </c>
      <c r="AU997" s="18">
        <f t="shared" si="424"/>
        <v>1000</v>
      </c>
      <c r="AV997" s="18">
        <f t="shared" si="426"/>
        <v>11050000</v>
      </c>
      <c r="AW997" s="18">
        <f t="shared" si="427"/>
        <v>10707500</v>
      </c>
      <c r="AX997" s="18">
        <f t="shared" si="428"/>
        <v>46256400000</v>
      </c>
      <c r="CA997" s="14">
        <v>992</v>
      </c>
      <c r="CB997" s="14">
        <f>节奏规划!J986</f>
        <v>1E-3</v>
      </c>
      <c r="CC997" s="23">
        <v>1</v>
      </c>
      <c r="CD997" s="18">
        <f>INDEX($AX$6:$AX$1005,MATCH(金币产出!CA997,$AR$6:$AR$1005,1))</f>
        <v>46256400000</v>
      </c>
      <c r="CE997" s="18">
        <f t="shared" si="429"/>
        <v>185025600000</v>
      </c>
      <c r="CF997" s="18">
        <f t="shared" si="430"/>
        <v>64758960</v>
      </c>
      <c r="CG997" s="18">
        <f t="shared" si="431"/>
        <v>37005120</v>
      </c>
      <c r="CH997" s="18">
        <f t="shared" si="432"/>
        <v>46256400</v>
      </c>
      <c r="CI997" s="18">
        <f t="shared" si="433"/>
        <v>18502560</v>
      </c>
      <c r="CJ997" s="18">
        <f t="shared" si="434"/>
        <v>18502560</v>
      </c>
      <c r="CK997" s="18">
        <f t="shared" si="435"/>
        <v>27753840</v>
      </c>
      <c r="CL997" s="18">
        <f t="shared" si="436"/>
        <v>9251280</v>
      </c>
      <c r="CM997" s="18">
        <f t="shared" si="437"/>
        <v>27753840</v>
      </c>
      <c r="CN997" s="18">
        <f t="shared" si="438"/>
        <v>249784560</v>
      </c>
      <c r="CP997" s="18">
        <f t="shared" si="439"/>
        <v>5550768000</v>
      </c>
      <c r="CQ997" s="18">
        <f t="shared" si="440"/>
        <v>2</v>
      </c>
      <c r="CR997" s="18">
        <f t="shared" si="441"/>
        <v>5550.77</v>
      </c>
      <c r="DH997" s="14">
        <v>992</v>
      </c>
      <c r="DI997" s="14">
        <f t="shared" si="442"/>
        <v>336410181</v>
      </c>
      <c r="DJ997" s="18">
        <f t="shared" si="443"/>
        <v>2</v>
      </c>
      <c r="DK997" s="18">
        <f t="shared" si="444"/>
        <v>336.41</v>
      </c>
    </row>
    <row r="998" spans="44:115" ht="16.5" x14ac:dyDescent="0.2">
      <c r="AR998" s="14">
        <v>993</v>
      </c>
      <c r="AS998" s="14">
        <f t="shared" si="423"/>
        <v>990</v>
      </c>
      <c r="AT998" s="18">
        <f t="shared" si="425"/>
        <v>10621875</v>
      </c>
      <c r="AU998" s="18">
        <f t="shared" si="424"/>
        <v>1000</v>
      </c>
      <c r="AV998" s="18">
        <f t="shared" si="426"/>
        <v>11050000</v>
      </c>
      <c r="AW998" s="18">
        <f t="shared" si="427"/>
        <v>10750312.5</v>
      </c>
      <c r="AX998" s="18">
        <f t="shared" si="428"/>
        <v>46441350000</v>
      </c>
      <c r="CA998" s="14">
        <v>993</v>
      </c>
      <c r="CB998" s="14">
        <f>节奏规划!J987</f>
        <v>1E-3</v>
      </c>
      <c r="CC998" s="23">
        <v>1</v>
      </c>
      <c r="CD998" s="18">
        <f>INDEX($AX$6:$AX$1005,MATCH(金币产出!CA998,$AR$6:$AR$1005,1))</f>
        <v>46441350000</v>
      </c>
      <c r="CE998" s="18">
        <f t="shared" si="429"/>
        <v>185765400000</v>
      </c>
      <c r="CF998" s="18">
        <f t="shared" si="430"/>
        <v>65017890</v>
      </c>
      <c r="CG998" s="18">
        <f t="shared" si="431"/>
        <v>37153080</v>
      </c>
      <c r="CH998" s="18">
        <f t="shared" si="432"/>
        <v>46441350</v>
      </c>
      <c r="CI998" s="18">
        <f t="shared" si="433"/>
        <v>18576540</v>
      </c>
      <c r="CJ998" s="18">
        <f t="shared" si="434"/>
        <v>18576540</v>
      </c>
      <c r="CK998" s="18">
        <f t="shared" si="435"/>
        <v>27864810</v>
      </c>
      <c r="CL998" s="18">
        <f t="shared" si="436"/>
        <v>9288270</v>
      </c>
      <c r="CM998" s="18">
        <f t="shared" si="437"/>
        <v>27864810</v>
      </c>
      <c r="CN998" s="18">
        <f t="shared" si="438"/>
        <v>250783290</v>
      </c>
      <c r="CP998" s="18">
        <f t="shared" si="439"/>
        <v>5572962000</v>
      </c>
      <c r="CQ998" s="18">
        <f t="shared" si="440"/>
        <v>2</v>
      </c>
      <c r="CR998" s="18">
        <f t="shared" si="441"/>
        <v>5572.96</v>
      </c>
      <c r="DH998" s="14">
        <v>993</v>
      </c>
      <c r="DI998" s="14">
        <f t="shared" si="442"/>
        <v>337755272</v>
      </c>
      <c r="DJ998" s="18">
        <f t="shared" si="443"/>
        <v>2</v>
      </c>
      <c r="DK998" s="18">
        <f t="shared" si="444"/>
        <v>337.76</v>
      </c>
    </row>
    <row r="999" spans="44:115" ht="16.5" x14ac:dyDescent="0.2">
      <c r="AR999" s="14">
        <v>994</v>
      </c>
      <c r="AS999" s="14">
        <f t="shared" si="423"/>
        <v>990</v>
      </c>
      <c r="AT999" s="18">
        <f t="shared" si="425"/>
        <v>10621875</v>
      </c>
      <c r="AU999" s="18">
        <f t="shared" si="424"/>
        <v>1000</v>
      </c>
      <c r="AV999" s="18">
        <f t="shared" si="426"/>
        <v>11050000</v>
      </c>
      <c r="AW999" s="18">
        <f t="shared" si="427"/>
        <v>10793125</v>
      </c>
      <c r="AX999" s="18">
        <f t="shared" si="428"/>
        <v>46626300000</v>
      </c>
      <c r="CA999" s="14">
        <v>994</v>
      </c>
      <c r="CB999" s="14">
        <f>节奏规划!J988</f>
        <v>1E-3</v>
      </c>
      <c r="CC999" s="23">
        <v>1</v>
      </c>
      <c r="CD999" s="18">
        <f>INDEX($AX$6:$AX$1005,MATCH(金币产出!CA999,$AR$6:$AR$1005,1))</f>
        <v>46626300000</v>
      </c>
      <c r="CE999" s="18">
        <f t="shared" si="429"/>
        <v>186505200000</v>
      </c>
      <c r="CF999" s="18">
        <f t="shared" si="430"/>
        <v>65276820</v>
      </c>
      <c r="CG999" s="18">
        <f t="shared" si="431"/>
        <v>37301040</v>
      </c>
      <c r="CH999" s="18">
        <f t="shared" si="432"/>
        <v>46626300</v>
      </c>
      <c r="CI999" s="18">
        <f t="shared" si="433"/>
        <v>18650520</v>
      </c>
      <c r="CJ999" s="18">
        <f t="shared" si="434"/>
        <v>18650520</v>
      </c>
      <c r="CK999" s="18">
        <f t="shared" si="435"/>
        <v>27975780</v>
      </c>
      <c r="CL999" s="18">
        <f t="shared" si="436"/>
        <v>9325260</v>
      </c>
      <c r="CM999" s="18">
        <f t="shared" si="437"/>
        <v>27975780</v>
      </c>
      <c r="CN999" s="18">
        <f t="shared" si="438"/>
        <v>251782020</v>
      </c>
      <c r="CP999" s="18">
        <f t="shared" si="439"/>
        <v>5595156000</v>
      </c>
      <c r="CQ999" s="18">
        <f t="shared" si="440"/>
        <v>2</v>
      </c>
      <c r="CR999" s="18">
        <f t="shared" si="441"/>
        <v>5595.16</v>
      </c>
      <c r="DH999" s="14">
        <v>994</v>
      </c>
      <c r="DI999" s="14">
        <f t="shared" si="442"/>
        <v>339100363</v>
      </c>
      <c r="DJ999" s="18">
        <f t="shared" si="443"/>
        <v>2</v>
      </c>
      <c r="DK999" s="18">
        <f t="shared" si="444"/>
        <v>339.1</v>
      </c>
    </row>
    <row r="1000" spans="44:115" ht="16.5" x14ac:dyDescent="0.2">
      <c r="AR1000" s="14">
        <v>995</v>
      </c>
      <c r="AS1000" s="14">
        <f t="shared" si="423"/>
        <v>990</v>
      </c>
      <c r="AT1000" s="18">
        <f t="shared" si="425"/>
        <v>10621875</v>
      </c>
      <c r="AU1000" s="18">
        <f t="shared" si="424"/>
        <v>1000</v>
      </c>
      <c r="AV1000" s="18">
        <f t="shared" si="426"/>
        <v>11050000</v>
      </c>
      <c r="AW1000" s="18">
        <f t="shared" si="427"/>
        <v>10835937.5</v>
      </c>
      <c r="AX1000" s="18">
        <f t="shared" si="428"/>
        <v>46811250000</v>
      </c>
      <c r="CA1000" s="14">
        <v>995</v>
      </c>
      <c r="CB1000" s="14">
        <f>节奏规划!J989</f>
        <v>1E-3</v>
      </c>
      <c r="CC1000" s="23">
        <v>1</v>
      </c>
      <c r="CD1000" s="18">
        <f>INDEX($AX$6:$AX$1005,MATCH(金币产出!CA1000,$AR$6:$AR$1005,1))</f>
        <v>46811250000</v>
      </c>
      <c r="CE1000" s="18">
        <f t="shared" si="429"/>
        <v>187245000000</v>
      </c>
      <c r="CF1000" s="18">
        <f t="shared" si="430"/>
        <v>65535750</v>
      </c>
      <c r="CG1000" s="18">
        <f t="shared" si="431"/>
        <v>37449000</v>
      </c>
      <c r="CH1000" s="18">
        <f t="shared" si="432"/>
        <v>46811250</v>
      </c>
      <c r="CI1000" s="18">
        <f t="shared" si="433"/>
        <v>18724500</v>
      </c>
      <c r="CJ1000" s="18">
        <f t="shared" si="434"/>
        <v>18724500</v>
      </c>
      <c r="CK1000" s="18">
        <f t="shared" si="435"/>
        <v>28086750</v>
      </c>
      <c r="CL1000" s="18">
        <f t="shared" si="436"/>
        <v>9362250</v>
      </c>
      <c r="CM1000" s="18">
        <f t="shared" si="437"/>
        <v>28086750</v>
      </c>
      <c r="CN1000" s="18">
        <f t="shared" si="438"/>
        <v>252780750</v>
      </c>
      <c r="CP1000" s="18">
        <f t="shared" si="439"/>
        <v>5617350000</v>
      </c>
      <c r="CQ1000" s="18">
        <f t="shared" si="440"/>
        <v>2</v>
      </c>
      <c r="CR1000" s="18">
        <f t="shared" si="441"/>
        <v>5617.35</v>
      </c>
      <c r="DH1000" s="14">
        <v>995</v>
      </c>
      <c r="DI1000" s="14">
        <f t="shared" si="442"/>
        <v>340445454</v>
      </c>
      <c r="DJ1000" s="18">
        <f t="shared" si="443"/>
        <v>2</v>
      </c>
      <c r="DK1000" s="18">
        <f t="shared" si="444"/>
        <v>340.45</v>
      </c>
    </row>
    <row r="1001" spans="44:115" ht="16.5" x14ac:dyDescent="0.2">
      <c r="AR1001" s="14">
        <v>996</v>
      </c>
      <c r="AS1001" s="14">
        <f t="shared" si="423"/>
        <v>990</v>
      </c>
      <c r="AT1001" s="18">
        <f t="shared" si="425"/>
        <v>10621875</v>
      </c>
      <c r="AU1001" s="18">
        <f t="shared" si="424"/>
        <v>1000</v>
      </c>
      <c r="AV1001" s="18">
        <f t="shared" si="426"/>
        <v>11050000</v>
      </c>
      <c r="AW1001" s="18">
        <f t="shared" si="427"/>
        <v>10878750</v>
      </c>
      <c r="AX1001" s="18">
        <f t="shared" si="428"/>
        <v>46996200000</v>
      </c>
      <c r="CA1001" s="14">
        <v>996</v>
      </c>
      <c r="CB1001" s="14">
        <f>节奏规划!J990</f>
        <v>1E-3</v>
      </c>
      <c r="CC1001" s="23">
        <v>1</v>
      </c>
      <c r="CD1001" s="18">
        <f>INDEX($AX$6:$AX$1005,MATCH(金币产出!CA1001,$AR$6:$AR$1005,1))</f>
        <v>46996200000</v>
      </c>
      <c r="CE1001" s="18">
        <f t="shared" si="429"/>
        <v>187984800000</v>
      </c>
      <c r="CF1001" s="18">
        <f t="shared" si="430"/>
        <v>65794680</v>
      </c>
      <c r="CG1001" s="18">
        <f t="shared" si="431"/>
        <v>37596960</v>
      </c>
      <c r="CH1001" s="18">
        <f t="shared" si="432"/>
        <v>46996200</v>
      </c>
      <c r="CI1001" s="18">
        <f t="shared" si="433"/>
        <v>18798480</v>
      </c>
      <c r="CJ1001" s="18">
        <f t="shared" si="434"/>
        <v>18798480</v>
      </c>
      <c r="CK1001" s="18">
        <f t="shared" si="435"/>
        <v>28197720</v>
      </c>
      <c r="CL1001" s="18">
        <f t="shared" si="436"/>
        <v>9399240</v>
      </c>
      <c r="CM1001" s="18">
        <f t="shared" si="437"/>
        <v>28197720</v>
      </c>
      <c r="CN1001" s="18">
        <f t="shared" si="438"/>
        <v>253779480</v>
      </c>
      <c r="CP1001" s="18">
        <f t="shared" si="439"/>
        <v>5639544000</v>
      </c>
      <c r="CQ1001" s="18">
        <f t="shared" si="440"/>
        <v>2</v>
      </c>
      <c r="CR1001" s="18">
        <f t="shared" si="441"/>
        <v>5639.54</v>
      </c>
      <c r="DH1001" s="14">
        <v>996</v>
      </c>
      <c r="DI1001" s="14">
        <f t="shared" si="442"/>
        <v>341790545</v>
      </c>
      <c r="DJ1001" s="18">
        <f t="shared" si="443"/>
        <v>2</v>
      </c>
      <c r="DK1001" s="18">
        <f t="shared" si="444"/>
        <v>341.79</v>
      </c>
    </row>
    <row r="1002" spans="44:115" ht="16.5" x14ac:dyDescent="0.2">
      <c r="AR1002" s="14">
        <v>997</v>
      </c>
      <c r="AS1002" s="14">
        <f t="shared" si="423"/>
        <v>990</v>
      </c>
      <c r="AT1002" s="18">
        <f t="shared" si="425"/>
        <v>10621875</v>
      </c>
      <c r="AU1002" s="18">
        <f t="shared" si="424"/>
        <v>1000</v>
      </c>
      <c r="AV1002" s="18">
        <f t="shared" si="426"/>
        <v>11050000</v>
      </c>
      <c r="AW1002" s="18">
        <f t="shared" si="427"/>
        <v>10921562.5</v>
      </c>
      <c r="AX1002" s="18">
        <f t="shared" si="428"/>
        <v>47181150000</v>
      </c>
      <c r="CA1002" s="14">
        <v>997</v>
      </c>
      <c r="CB1002" s="14">
        <f>节奏规划!J991</f>
        <v>1E-3</v>
      </c>
      <c r="CC1002" s="23">
        <v>1</v>
      </c>
      <c r="CD1002" s="18">
        <f>INDEX($AX$6:$AX$1005,MATCH(金币产出!CA1002,$AR$6:$AR$1005,1))</f>
        <v>47181150000</v>
      </c>
      <c r="CE1002" s="18">
        <f t="shared" si="429"/>
        <v>188724600000</v>
      </c>
      <c r="CF1002" s="18">
        <f t="shared" si="430"/>
        <v>66053610</v>
      </c>
      <c r="CG1002" s="18">
        <f t="shared" si="431"/>
        <v>37744920</v>
      </c>
      <c r="CH1002" s="18">
        <f t="shared" si="432"/>
        <v>47181150</v>
      </c>
      <c r="CI1002" s="18">
        <f t="shared" si="433"/>
        <v>18872460</v>
      </c>
      <c r="CJ1002" s="18">
        <f t="shared" si="434"/>
        <v>18872460</v>
      </c>
      <c r="CK1002" s="18">
        <f t="shared" si="435"/>
        <v>28308690</v>
      </c>
      <c r="CL1002" s="18">
        <f t="shared" si="436"/>
        <v>9436230</v>
      </c>
      <c r="CM1002" s="18">
        <f t="shared" si="437"/>
        <v>28308690</v>
      </c>
      <c r="CN1002" s="18">
        <f t="shared" si="438"/>
        <v>254778210</v>
      </c>
      <c r="CP1002" s="18">
        <f t="shared" si="439"/>
        <v>5661738000</v>
      </c>
      <c r="CQ1002" s="18">
        <f t="shared" si="440"/>
        <v>2</v>
      </c>
      <c r="CR1002" s="18">
        <f t="shared" si="441"/>
        <v>5661.74</v>
      </c>
      <c r="DH1002" s="14">
        <v>997</v>
      </c>
      <c r="DI1002" s="14">
        <f t="shared" si="442"/>
        <v>343135636</v>
      </c>
      <c r="DJ1002" s="18">
        <f t="shared" si="443"/>
        <v>2</v>
      </c>
      <c r="DK1002" s="18">
        <f t="shared" si="444"/>
        <v>343.14</v>
      </c>
    </row>
    <row r="1003" spans="44:115" ht="16.5" x14ac:dyDescent="0.2">
      <c r="AR1003" s="14">
        <v>998</v>
      </c>
      <c r="AS1003" s="14">
        <f t="shared" si="423"/>
        <v>990</v>
      </c>
      <c r="AT1003" s="18">
        <f t="shared" si="425"/>
        <v>10621875</v>
      </c>
      <c r="AU1003" s="18">
        <f t="shared" si="424"/>
        <v>1000</v>
      </c>
      <c r="AV1003" s="18">
        <f t="shared" si="426"/>
        <v>11050000</v>
      </c>
      <c r="AW1003" s="18">
        <f t="shared" si="427"/>
        <v>10964375</v>
      </c>
      <c r="AX1003" s="18">
        <f t="shared" si="428"/>
        <v>47366100000</v>
      </c>
      <c r="CA1003" s="14">
        <v>998</v>
      </c>
      <c r="CB1003" s="14">
        <f>节奏规划!J992</f>
        <v>1E-3</v>
      </c>
      <c r="CC1003" s="23">
        <v>1</v>
      </c>
      <c r="CD1003" s="18">
        <f>INDEX($AX$6:$AX$1005,MATCH(金币产出!CA1003,$AR$6:$AR$1005,1))</f>
        <v>47366100000</v>
      </c>
      <c r="CE1003" s="18">
        <f t="shared" si="429"/>
        <v>189464400000</v>
      </c>
      <c r="CF1003" s="18">
        <f t="shared" si="430"/>
        <v>66312540</v>
      </c>
      <c r="CG1003" s="18">
        <f t="shared" si="431"/>
        <v>37892880</v>
      </c>
      <c r="CH1003" s="18">
        <f t="shared" si="432"/>
        <v>47366100</v>
      </c>
      <c r="CI1003" s="18">
        <f t="shared" si="433"/>
        <v>18946440</v>
      </c>
      <c r="CJ1003" s="18">
        <f t="shared" si="434"/>
        <v>18946440</v>
      </c>
      <c r="CK1003" s="18">
        <f t="shared" si="435"/>
        <v>28419660</v>
      </c>
      <c r="CL1003" s="18">
        <f t="shared" si="436"/>
        <v>9473220</v>
      </c>
      <c r="CM1003" s="18">
        <f t="shared" si="437"/>
        <v>28419660</v>
      </c>
      <c r="CN1003" s="18">
        <f t="shared" si="438"/>
        <v>255776940</v>
      </c>
      <c r="CP1003" s="18">
        <f t="shared" si="439"/>
        <v>5683932000</v>
      </c>
      <c r="CQ1003" s="18">
        <f t="shared" si="440"/>
        <v>2</v>
      </c>
      <c r="CR1003" s="18">
        <f t="shared" si="441"/>
        <v>5683.93</v>
      </c>
      <c r="DH1003" s="14">
        <v>998</v>
      </c>
      <c r="DI1003" s="14">
        <f t="shared" si="442"/>
        <v>344480727</v>
      </c>
      <c r="DJ1003" s="18">
        <f t="shared" si="443"/>
        <v>2</v>
      </c>
      <c r="DK1003" s="18">
        <f t="shared" si="444"/>
        <v>344.48</v>
      </c>
    </row>
    <row r="1004" spans="44:115" ht="16.5" x14ac:dyDescent="0.2">
      <c r="AR1004" s="14">
        <v>999</v>
      </c>
      <c r="AS1004" s="14">
        <f t="shared" si="423"/>
        <v>990</v>
      </c>
      <c r="AT1004" s="18">
        <f t="shared" si="425"/>
        <v>10621875</v>
      </c>
      <c r="AU1004" s="18">
        <f t="shared" si="424"/>
        <v>1000</v>
      </c>
      <c r="AV1004" s="18">
        <f t="shared" si="426"/>
        <v>11050000</v>
      </c>
      <c r="AW1004" s="18">
        <f t="shared" si="427"/>
        <v>11007187.5</v>
      </c>
      <c r="AX1004" s="18">
        <f t="shared" si="428"/>
        <v>47551050000</v>
      </c>
      <c r="CA1004" s="14">
        <v>999</v>
      </c>
      <c r="CB1004" s="14">
        <f>节奏规划!J993</f>
        <v>1E-3</v>
      </c>
      <c r="CC1004" s="23">
        <v>1</v>
      </c>
      <c r="CD1004" s="18">
        <f>INDEX($AX$6:$AX$1005,MATCH(金币产出!CA1004,$AR$6:$AR$1005,1))</f>
        <v>47551050000</v>
      </c>
      <c r="CE1004" s="18">
        <f t="shared" si="429"/>
        <v>190204200000</v>
      </c>
      <c r="CF1004" s="18">
        <f t="shared" si="430"/>
        <v>66571470</v>
      </c>
      <c r="CG1004" s="18">
        <f t="shared" si="431"/>
        <v>38040840</v>
      </c>
      <c r="CH1004" s="18">
        <f t="shared" si="432"/>
        <v>47551050</v>
      </c>
      <c r="CI1004" s="18">
        <f t="shared" si="433"/>
        <v>19020420</v>
      </c>
      <c r="CJ1004" s="18">
        <f t="shared" si="434"/>
        <v>19020420</v>
      </c>
      <c r="CK1004" s="18">
        <f t="shared" si="435"/>
        <v>28530630</v>
      </c>
      <c r="CL1004" s="18">
        <f t="shared" si="436"/>
        <v>9510210</v>
      </c>
      <c r="CM1004" s="18">
        <f t="shared" si="437"/>
        <v>28530630</v>
      </c>
      <c r="CN1004" s="18">
        <f t="shared" si="438"/>
        <v>256775670</v>
      </c>
      <c r="CP1004" s="18">
        <f t="shared" si="439"/>
        <v>5706126000</v>
      </c>
      <c r="CQ1004" s="18">
        <f t="shared" si="440"/>
        <v>2</v>
      </c>
      <c r="CR1004" s="18">
        <f t="shared" si="441"/>
        <v>5706.13</v>
      </c>
      <c r="DH1004" s="14">
        <v>999</v>
      </c>
      <c r="DI1004" s="14">
        <f t="shared" si="442"/>
        <v>345825818</v>
      </c>
      <c r="DJ1004" s="18">
        <f t="shared" si="443"/>
        <v>2</v>
      </c>
      <c r="DK1004" s="18">
        <f t="shared" si="444"/>
        <v>345.83</v>
      </c>
    </row>
    <row r="1005" spans="44:115" ht="16.5" x14ac:dyDescent="0.2">
      <c r="AR1005" s="14">
        <v>1000</v>
      </c>
      <c r="AS1005" s="14">
        <f t="shared" si="423"/>
        <v>1000</v>
      </c>
      <c r="AT1005" s="18">
        <f t="shared" si="425"/>
        <v>11050000</v>
      </c>
      <c r="AU1005" s="18">
        <v>1000</v>
      </c>
      <c r="AV1005" s="18">
        <f t="shared" si="426"/>
        <v>11050000</v>
      </c>
      <c r="AW1005" s="18">
        <f>AW1004*2-AW1003</f>
        <v>11050000</v>
      </c>
      <c r="AX1005" s="18">
        <f t="shared" si="428"/>
        <v>47736000000</v>
      </c>
      <c r="CA1005" s="14">
        <v>1000</v>
      </c>
      <c r="CB1005" s="14">
        <f>节奏规划!J994</f>
        <v>1E-3</v>
      </c>
      <c r="CC1005" s="23">
        <v>1</v>
      </c>
      <c r="CD1005" s="18">
        <f>INDEX($AX$6:$AX$1005,MATCH(金币产出!CA1005,$AR$6:$AR$1005,1))</f>
        <v>47736000000</v>
      </c>
      <c r="CE1005" s="18">
        <f t="shared" si="429"/>
        <v>190944000000</v>
      </c>
      <c r="CF1005" s="18">
        <f t="shared" si="430"/>
        <v>66830400</v>
      </c>
      <c r="CG1005" s="18">
        <f t="shared" si="431"/>
        <v>38188800</v>
      </c>
      <c r="CH1005" s="18">
        <f t="shared" si="432"/>
        <v>47736000</v>
      </c>
      <c r="CI1005" s="18">
        <f t="shared" si="433"/>
        <v>19094400</v>
      </c>
      <c r="CJ1005" s="18">
        <f t="shared" si="434"/>
        <v>19094400</v>
      </c>
      <c r="CK1005" s="18">
        <f t="shared" si="435"/>
        <v>28641600</v>
      </c>
      <c r="CL1005" s="18">
        <f t="shared" si="436"/>
        <v>9547200</v>
      </c>
      <c r="CM1005" s="18">
        <f t="shared" si="437"/>
        <v>28641600</v>
      </c>
      <c r="CN1005" s="18">
        <f t="shared" si="438"/>
        <v>257774400</v>
      </c>
      <c r="CP1005" s="18">
        <f t="shared" si="439"/>
        <v>5728320000</v>
      </c>
      <c r="CQ1005" s="18">
        <f t="shared" si="440"/>
        <v>2</v>
      </c>
      <c r="CR1005" s="18">
        <f t="shared" si="441"/>
        <v>5728.32</v>
      </c>
      <c r="DH1005" s="14">
        <v>1000</v>
      </c>
      <c r="DI1005" s="14">
        <f t="shared" si="442"/>
        <v>347170909</v>
      </c>
      <c r="DJ1005" s="18">
        <f t="shared" si="443"/>
        <v>2</v>
      </c>
      <c r="DK1005" s="18">
        <f t="shared" si="444"/>
        <v>347.17</v>
      </c>
    </row>
  </sheetData>
  <mergeCells count="9">
    <mergeCell ref="G5:L5"/>
    <mergeCell ref="N5:Y5"/>
    <mergeCell ref="DN4:DU4"/>
    <mergeCell ref="A5:D5"/>
    <mergeCell ref="BA2:BI2"/>
    <mergeCell ref="CA4:CN4"/>
    <mergeCell ref="BM4:BQ4"/>
    <mergeCell ref="CU4:DA4"/>
    <mergeCell ref="DC4:DI4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6CC2-A70A-4420-B5ED-B4F8E510A65F}">
  <dimension ref="A2:EE1009"/>
  <sheetViews>
    <sheetView topLeftCell="BF1" zoomScaleNormal="100" workbookViewId="0">
      <selection activeCell="B21" sqref="B21"/>
    </sheetView>
  </sheetViews>
  <sheetFormatPr defaultRowHeight="14.25" x14ac:dyDescent="0.2"/>
  <cols>
    <col min="1" max="1" width="9.625" bestFit="1" customWidth="1"/>
    <col min="2" max="2" width="17.5" customWidth="1"/>
    <col min="3" max="3" width="12" bestFit="1" customWidth="1"/>
    <col min="4" max="4" width="10.75" customWidth="1"/>
    <col min="5" max="5" width="12.5" customWidth="1"/>
    <col min="6" max="6" width="13.875" bestFit="1" customWidth="1"/>
    <col min="9" max="9" width="11.625" bestFit="1" customWidth="1"/>
    <col min="23" max="23" width="15.625" customWidth="1"/>
    <col min="24" max="24" width="15.625" style="41" customWidth="1"/>
    <col min="25" max="33" width="15.625" customWidth="1"/>
    <col min="38" max="38" width="9" style="39"/>
    <col min="39" max="41" width="11.875" style="41" customWidth="1"/>
    <col min="42" max="42" width="16.125" style="41" customWidth="1"/>
    <col min="43" max="43" width="10.625" customWidth="1"/>
    <col min="44" max="44" width="10.625" style="46" customWidth="1"/>
    <col min="45" max="53" width="15.625" customWidth="1"/>
    <col min="57" max="57" width="9" style="41"/>
    <col min="86" max="86" width="14.75" customWidth="1"/>
    <col min="92" max="92" width="9.125" bestFit="1" customWidth="1"/>
    <col min="93" max="93" width="20.125" customWidth="1"/>
    <col min="94" max="94" width="9.625" bestFit="1" customWidth="1"/>
    <col min="95" max="96" width="10" customWidth="1"/>
    <col min="97" max="97" width="13.875" bestFit="1" customWidth="1"/>
    <col min="98" max="98" width="13.375" customWidth="1"/>
    <col min="99" max="99" width="13.5" customWidth="1"/>
    <col min="100" max="100" width="13.375" customWidth="1"/>
    <col min="101" max="101" width="12.125" customWidth="1"/>
    <col min="102" max="102" width="13.125" customWidth="1"/>
    <col min="103" max="103" width="12.25" customWidth="1"/>
    <col min="104" max="105" width="13.25" customWidth="1"/>
    <col min="127" max="127" width="15.75" customWidth="1"/>
    <col min="128" max="128" width="12.5" customWidth="1"/>
    <col min="129" max="129" width="12.875" customWidth="1"/>
    <col min="130" max="130" width="11" customWidth="1"/>
    <col min="131" max="131" width="14.75" customWidth="1"/>
    <col min="134" max="134" width="9.5" customWidth="1"/>
  </cols>
  <sheetData>
    <row r="2" spans="1:135" x14ac:dyDescent="0.2">
      <c r="G2" s="39"/>
      <c r="H2" s="39"/>
      <c r="I2" s="39"/>
      <c r="J2" s="39"/>
      <c r="K2" s="39"/>
    </row>
    <row r="3" spans="1:135" ht="20.25" x14ac:dyDescent="0.2">
      <c r="A3" s="70" t="s">
        <v>272</v>
      </c>
      <c r="B3" s="70"/>
      <c r="C3" s="70"/>
      <c r="D3" s="70"/>
      <c r="E3" s="70"/>
      <c r="G3" s="40"/>
      <c r="H3" s="40"/>
      <c r="I3" s="40"/>
      <c r="J3" s="40"/>
      <c r="K3" s="40"/>
      <c r="CF3" t="s">
        <v>343</v>
      </c>
      <c r="CG3" t="s">
        <v>345</v>
      </c>
      <c r="CH3" t="s">
        <v>344</v>
      </c>
    </row>
    <row r="4" spans="1:135" ht="17.25" x14ac:dyDescent="0.2">
      <c r="A4" s="13" t="s">
        <v>273</v>
      </c>
      <c r="B4" s="13" t="s">
        <v>274</v>
      </c>
      <c r="C4" s="13" t="s">
        <v>275</v>
      </c>
      <c r="D4" s="13" t="s">
        <v>276</v>
      </c>
      <c r="E4" s="13" t="s">
        <v>277</v>
      </c>
      <c r="G4" s="39"/>
      <c r="H4" s="39"/>
      <c r="I4" s="39"/>
      <c r="J4" s="39"/>
      <c r="K4" s="39"/>
      <c r="AM4" s="41" t="s">
        <v>812</v>
      </c>
      <c r="CE4">
        <v>1</v>
      </c>
      <c r="CF4">
        <v>2</v>
      </c>
      <c r="CG4">
        <f>INDEX(节奏规划!$B$6:$B$55,MATCH(金币消耗!CF4,节奏规划!$A$6:$A$55))</f>
        <v>150</v>
      </c>
      <c r="CH4" t="e">
        <f>INT(SUMIF(#REF!,"&lt;="&amp;CG4,#REF!)*$E$5)</f>
        <v>#REF!</v>
      </c>
    </row>
    <row r="5" spans="1:135" ht="16.5" x14ac:dyDescent="0.2">
      <c r="A5" s="23">
        <v>0.2</v>
      </c>
      <c r="B5" s="23">
        <v>0.05</v>
      </c>
      <c r="C5" s="23">
        <v>0.55000000000000004</v>
      </c>
      <c r="D5" s="23">
        <v>0.2</v>
      </c>
      <c r="E5" s="23">
        <v>0.01</v>
      </c>
      <c r="G5" s="39"/>
      <c r="H5" s="39"/>
      <c r="I5" s="39"/>
      <c r="J5" s="39"/>
      <c r="K5" s="39"/>
      <c r="CE5">
        <v>2</v>
      </c>
      <c r="CF5">
        <v>8</v>
      </c>
      <c r="CG5">
        <f>INDEX(节奏规划!$B$6:$B$55,MATCH(金币消耗!CF5,节奏规划!$A$6:$A$55))</f>
        <v>400</v>
      </c>
      <c r="CH5" t="e">
        <f>INT(SUMIF(#REF!,"&lt;="&amp;CG5,#REF!)*$E$5)</f>
        <v>#REF!</v>
      </c>
    </row>
    <row r="6" spans="1:135" ht="16.5" x14ac:dyDescent="0.2">
      <c r="G6">
        <v>60</v>
      </c>
      <c r="X6" s="17" t="s">
        <v>811</v>
      </c>
      <c r="Y6" s="18" t="e">
        <f>金币产出!BA5*金币消耗!A5</f>
        <v>#REF!</v>
      </c>
      <c r="CE6">
        <v>3</v>
      </c>
      <c r="CF6">
        <v>15</v>
      </c>
      <c r="CG6">
        <f>INDEX(节奏规划!$B$6:$B$55,MATCH(金币消耗!CF6,节奏规划!$A$6:$A$55))</f>
        <v>640</v>
      </c>
      <c r="CH6" t="e">
        <f>INT(SUMIF(#REF!,"&lt;="&amp;CG6,#REF!)*$E$5)</f>
        <v>#REF!</v>
      </c>
    </row>
    <row r="7" spans="1:135" ht="16.5" x14ac:dyDescent="0.2">
      <c r="Y7" s="18">
        <f>$A$5*0.4</f>
        <v>8.0000000000000016E-2</v>
      </c>
      <c r="Z7" s="18">
        <f>$A$5*0.3</f>
        <v>0.06</v>
      </c>
      <c r="AA7" s="18">
        <f>$A$5*0.3</f>
        <v>0.06</v>
      </c>
      <c r="AL7" s="17" t="s">
        <v>815</v>
      </c>
      <c r="AM7" s="18" t="e">
        <f>SUM($B$10:$B$1009)*$A$5/SUM(AM10:AM22)</f>
        <v>#REF!</v>
      </c>
      <c r="AS7" s="18">
        <f>$B$5*0.3</f>
        <v>1.4999999999999999E-2</v>
      </c>
      <c r="AT7" s="18">
        <f>$B$5*0.4</f>
        <v>2.0000000000000004E-2</v>
      </c>
      <c r="AU7" s="18">
        <f>$B$5*0.4</f>
        <v>2.0000000000000004E-2</v>
      </c>
      <c r="BF7" s="25">
        <f t="shared" ref="BF7:BM7" si="0">I28</f>
        <v>0.11000000000000001</v>
      </c>
      <c r="BG7" s="25">
        <f t="shared" si="0"/>
        <v>5.5000000000000007E-2</v>
      </c>
      <c r="BH7" s="25">
        <f t="shared" si="0"/>
        <v>5.5000000000000007E-2</v>
      </c>
      <c r="BI7" s="25">
        <f t="shared" si="0"/>
        <v>5.5000000000000007E-2</v>
      </c>
      <c r="BJ7" s="25">
        <f t="shared" si="0"/>
        <v>5.5000000000000007E-2</v>
      </c>
      <c r="BK7" s="25">
        <f t="shared" si="0"/>
        <v>5.5000000000000007E-2</v>
      </c>
      <c r="BL7" s="25">
        <f t="shared" si="0"/>
        <v>8.2500000000000004E-2</v>
      </c>
      <c r="BM7" s="25">
        <f t="shared" si="0"/>
        <v>8.2500000000000004E-2</v>
      </c>
      <c r="CE7">
        <v>4</v>
      </c>
      <c r="CF7">
        <v>35</v>
      </c>
      <c r="CG7">
        <f>INDEX(节奏规划!$B$6:$B$55,MATCH(金币消耗!CF7,节奏规划!$A$6:$A$55))</f>
        <v>1060</v>
      </c>
      <c r="CH7" t="e">
        <f>INT(SUMIF(#REF!,"&lt;="&amp;CG7,#REF!)*$E$5)</f>
        <v>#REF!</v>
      </c>
      <c r="CT7" s="25">
        <f t="shared" ref="CT7:DA7" si="1">I28</f>
        <v>0.11000000000000001</v>
      </c>
      <c r="CU7" s="25">
        <f t="shared" si="1"/>
        <v>5.5000000000000007E-2</v>
      </c>
      <c r="CV7" s="25">
        <f t="shared" si="1"/>
        <v>5.5000000000000007E-2</v>
      </c>
      <c r="CW7" s="25">
        <f t="shared" si="1"/>
        <v>5.5000000000000007E-2</v>
      </c>
      <c r="CX7" s="25">
        <f t="shared" si="1"/>
        <v>5.5000000000000007E-2</v>
      </c>
      <c r="CY7" s="25">
        <f t="shared" si="1"/>
        <v>5.5000000000000007E-2</v>
      </c>
      <c r="CZ7" s="25">
        <f t="shared" si="1"/>
        <v>8.2500000000000004E-2</v>
      </c>
      <c r="DA7" s="25">
        <f t="shared" si="1"/>
        <v>8.2500000000000004E-2</v>
      </c>
    </row>
    <row r="8" spans="1:135" ht="20.25" x14ac:dyDescent="0.2">
      <c r="A8" s="70" t="s">
        <v>398</v>
      </c>
      <c r="B8" s="70"/>
      <c r="C8" s="70"/>
      <c r="D8" s="70"/>
      <c r="E8" s="70"/>
      <c r="W8" s="70" t="s">
        <v>292</v>
      </c>
      <c r="X8" s="70"/>
      <c r="Y8" s="70"/>
      <c r="Z8" s="70"/>
      <c r="AA8" s="70"/>
      <c r="AB8" s="70"/>
      <c r="AC8" s="70"/>
      <c r="AD8" s="70"/>
      <c r="AE8" s="70"/>
      <c r="AF8" s="70"/>
      <c r="AG8" s="70"/>
      <c r="AJ8" s="70" t="s">
        <v>293</v>
      </c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D8" s="70" t="s">
        <v>275</v>
      </c>
      <c r="BE8" s="70"/>
      <c r="BF8" s="70"/>
      <c r="BG8" s="70"/>
      <c r="BH8" s="70"/>
      <c r="BI8" s="70"/>
      <c r="BJ8" s="70"/>
      <c r="BK8" s="70"/>
      <c r="BL8" s="70"/>
      <c r="BM8" s="70"/>
      <c r="BN8" s="70"/>
      <c r="BO8" s="70"/>
      <c r="BP8" s="70"/>
      <c r="BQ8" s="70"/>
      <c r="BR8" s="70"/>
      <c r="BS8" s="70"/>
      <c r="BT8" s="70"/>
      <c r="BU8" s="70"/>
      <c r="BV8" s="70"/>
      <c r="BW8" s="70"/>
      <c r="BX8" s="70"/>
      <c r="BY8" s="70"/>
      <c r="BZ8" s="70"/>
      <c r="CA8" s="70"/>
      <c r="CB8" s="70"/>
      <c r="CC8" s="70"/>
      <c r="CE8">
        <v>5</v>
      </c>
      <c r="CK8" s="70" t="s">
        <v>341</v>
      </c>
      <c r="CL8" s="70"/>
      <c r="CM8" s="70"/>
      <c r="CN8" s="70"/>
      <c r="CO8" s="70"/>
      <c r="CP8" s="70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70"/>
      <c r="DH8" s="70"/>
      <c r="DI8" s="70"/>
      <c r="DJ8" s="70"/>
      <c r="DK8" s="70"/>
      <c r="DL8" s="70"/>
      <c r="DM8" s="70"/>
      <c r="DN8" s="70"/>
      <c r="DO8" s="70"/>
      <c r="DP8" s="70"/>
      <c r="DQ8" s="70"/>
      <c r="DT8" s="70" t="s">
        <v>642</v>
      </c>
      <c r="DU8" s="70"/>
      <c r="DV8" s="70"/>
      <c r="DW8" s="70"/>
      <c r="DX8" s="70"/>
      <c r="DY8" s="70"/>
      <c r="DZ8" s="70"/>
      <c r="EA8" s="70"/>
      <c r="EB8" s="70"/>
      <c r="EC8" s="70"/>
      <c r="ED8" s="70"/>
      <c r="EE8" s="70"/>
    </row>
    <row r="9" spans="1:135" ht="17.25" x14ac:dyDescent="0.2">
      <c r="A9" s="13" t="s">
        <v>399</v>
      </c>
      <c r="B9" s="13" t="s">
        <v>400</v>
      </c>
      <c r="W9" s="13" t="s">
        <v>283</v>
      </c>
      <c r="X9" s="13" t="s">
        <v>819</v>
      </c>
      <c r="Y9" s="13" t="s">
        <v>289</v>
      </c>
      <c r="Z9" s="13" t="s">
        <v>290</v>
      </c>
      <c r="AA9" s="13" t="s">
        <v>291</v>
      </c>
      <c r="AB9" s="13" t="s">
        <v>296</v>
      </c>
      <c r="AC9" s="13" t="s">
        <v>297</v>
      </c>
      <c r="AD9" s="13" t="s">
        <v>298</v>
      </c>
      <c r="AE9" s="13" t="s">
        <v>299</v>
      </c>
      <c r="AF9" s="13" t="s">
        <v>300</v>
      </c>
      <c r="AG9" s="13" t="s">
        <v>301</v>
      </c>
      <c r="AJ9" s="13" t="s">
        <v>294</v>
      </c>
      <c r="AK9" s="13" t="s">
        <v>295</v>
      </c>
      <c r="AL9" s="13" t="s">
        <v>814</v>
      </c>
      <c r="AM9" s="13" t="s">
        <v>813</v>
      </c>
      <c r="AN9" s="13" t="s">
        <v>817</v>
      </c>
      <c r="AO9" s="13" t="s">
        <v>818</v>
      </c>
      <c r="AP9" s="13" t="s">
        <v>816</v>
      </c>
      <c r="AQ9" s="13" t="s">
        <v>286</v>
      </c>
      <c r="AR9" s="13" t="s">
        <v>853</v>
      </c>
      <c r="AS9" s="13" t="s">
        <v>289</v>
      </c>
      <c r="AT9" s="13" t="s">
        <v>290</v>
      </c>
      <c r="AU9" s="13" t="s">
        <v>291</v>
      </c>
      <c r="AV9" s="13" t="s">
        <v>310</v>
      </c>
      <c r="AW9" s="13" t="s">
        <v>311</v>
      </c>
      <c r="AX9" s="13" t="s">
        <v>312</v>
      </c>
      <c r="AY9" s="13" t="s">
        <v>313</v>
      </c>
      <c r="AZ9" s="13" t="s">
        <v>314</v>
      </c>
      <c r="BA9" s="13" t="s">
        <v>315</v>
      </c>
      <c r="BD9" s="13" t="s">
        <v>283</v>
      </c>
      <c r="BE9" s="13" t="s">
        <v>819</v>
      </c>
      <c r="BF9" s="13" t="s">
        <v>302</v>
      </c>
      <c r="BG9" s="13" t="s">
        <v>303</v>
      </c>
      <c r="BH9" s="13" t="s">
        <v>304</v>
      </c>
      <c r="BI9" s="13" t="s">
        <v>305</v>
      </c>
      <c r="BJ9" s="13" t="s">
        <v>306</v>
      </c>
      <c r="BK9" s="13" t="s">
        <v>307</v>
      </c>
      <c r="BL9" s="13" t="s">
        <v>308</v>
      </c>
      <c r="BM9" s="13" t="s">
        <v>309</v>
      </c>
      <c r="BN9" s="13" t="s">
        <v>316</v>
      </c>
      <c r="BO9" s="13" t="s">
        <v>317</v>
      </c>
      <c r="BP9" s="13" t="s">
        <v>318</v>
      </c>
      <c r="BQ9" s="13" t="s">
        <v>319</v>
      </c>
      <c r="BR9" s="13" t="s">
        <v>320</v>
      </c>
      <c r="BS9" s="13" t="s">
        <v>321</v>
      </c>
      <c r="BT9" s="13" t="s">
        <v>322</v>
      </c>
      <c r="BU9" s="13" t="s">
        <v>324</v>
      </c>
      <c r="BV9" s="13" t="s">
        <v>323</v>
      </c>
      <c r="BW9" s="13" t="s">
        <v>325</v>
      </c>
      <c r="BX9" s="13" t="s">
        <v>326</v>
      </c>
      <c r="BY9" s="13" t="s">
        <v>327</v>
      </c>
      <c r="BZ9" s="13" t="s">
        <v>328</v>
      </c>
      <c r="CA9" s="13" t="s">
        <v>329</v>
      </c>
      <c r="CB9" s="13" t="s">
        <v>330</v>
      </c>
      <c r="CC9" s="13" t="s">
        <v>331</v>
      </c>
      <c r="CE9">
        <v>6</v>
      </c>
      <c r="CK9" s="13" t="s">
        <v>233</v>
      </c>
      <c r="CL9" s="13" t="s">
        <v>346</v>
      </c>
      <c r="CM9" s="13" t="s">
        <v>343</v>
      </c>
      <c r="CN9" s="13" t="s">
        <v>345</v>
      </c>
      <c r="CO9" s="13" t="s">
        <v>344</v>
      </c>
      <c r="CP9" s="13" t="s">
        <v>342</v>
      </c>
      <c r="CQ9" s="13" t="s">
        <v>347</v>
      </c>
      <c r="CR9" s="13" t="s">
        <v>402</v>
      </c>
      <c r="CS9" s="13" t="s">
        <v>401</v>
      </c>
      <c r="CT9" s="13" t="s">
        <v>302</v>
      </c>
      <c r="CU9" s="13" t="s">
        <v>303</v>
      </c>
      <c r="CV9" s="13" t="s">
        <v>304</v>
      </c>
      <c r="CW9" s="13" t="s">
        <v>305</v>
      </c>
      <c r="CX9" s="13" t="s">
        <v>306</v>
      </c>
      <c r="CY9" s="13" t="s">
        <v>307</v>
      </c>
      <c r="CZ9" s="13" t="s">
        <v>308</v>
      </c>
      <c r="DA9" s="13" t="s">
        <v>309</v>
      </c>
      <c r="DB9" s="13" t="s">
        <v>316</v>
      </c>
      <c r="DC9" s="13" t="s">
        <v>317</v>
      </c>
      <c r="DD9" s="13" t="s">
        <v>318</v>
      </c>
      <c r="DE9" s="13" t="s">
        <v>319</v>
      </c>
      <c r="DF9" s="13" t="s">
        <v>320</v>
      </c>
      <c r="DG9" s="13" t="s">
        <v>321</v>
      </c>
      <c r="DH9" s="13" t="s">
        <v>322</v>
      </c>
      <c r="DI9" s="13" t="s">
        <v>324</v>
      </c>
      <c r="DJ9" s="13" t="s">
        <v>323</v>
      </c>
      <c r="DK9" s="13" t="s">
        <v>325</v>
      </c>
      <c r="DL9" s="13" t="s">
        <v>326</v>
      </c>
      <c r="DM9" s="13" t="s">
        <v>327</v>
      </c>
      <c r="DN9" s="13" t="s">
        <v>328</v>
      </c>
      <c r="DO9" s="13" t="s">
        <v>329</v>
      </c>
      <c r="DP9" s="13" t="s">
        <v>330</v>
      </c>
      <c r="DQ9" s="13" t="s">
        <v>331</v>
      </c>
      <c r="DT9" s="13" t="s">
        <v>233</v>
      </c>
      <c r="DU9" s="13" t="s">
        <v>643</v>
      </c>
      <c r="DV9" s="13" t="s">
        <v>644</v>
      </c>
      <c r="DW9" s="13" t="s">
        <v>645</v>
      </c>
      <c r="DX9" s="13" t="s">
        <v>646</v>
      </c>
      <c r="DY9" s="13" t="s">
        <v>347</v>
      </c>
      <c r="DZ9" s="13" t="s">
        <v>647</v>
      </c>
      <c r="EA9" s="13" t="s">
        <v>648</v>
      </c>
      <c r="EB9" s="13" t="s">
        <v>649</v>
      </c>
      <c r="EC9" s="13" t="s">
        <v>650</v>
      </c>
      <c r="ED9" s="13" t="s">
        <v>652</v>
      </c>
      <c r="EE9" s="13" t="s">
        <v>651</v>
      </c>
    </row>
    <row r="10" spans="1:135" ht="16.5" x14ac:dyDescent="0.2">
      <c r="A10" s="14">
        <v>1</v>
      </c>
      <c r="B10" s="18">
        <f>金币产出!CN6</f>
        <v>95040</v>
      </c>
      <c r="W10" s="18">
        <v>1</v>
      </c>
      <c r="X10" s="25">
        <v>0.1</v>
      </c>
      <c r="Y10" s="18" t="e">
        <f>INT($B10*Y$7*$AM$7*$X10/5)*5</f>
        <v>#REF!</v>
      </c>
      <c r="Z10" s="18" t="e">
        <f t="shared" ref="Z10:AA25" si="2">INT($B10*Z$7*$AM$7*$X10/5)*5</f>
        <v>#REF!</v>
      </c>
      <c r="AA10" s="18" t="e">
        <f t="shared" si="2"/>
        <v>#REF!</v>
      </c>
      <c r="AB10" s="18" t="e">
        <f>INT(LOG(Y10/10,1000))</f>
        <v>#REF!</v>
      </c>
      <c r="AC10" s="18" t="e">
        <f t="shared" ref="AC10:AC73" si="3">ROUND(Y10/1000^AB10,2)</f>
        <v>#REF!</v>
      </c>
      <c r="AD10" s="18" t="e">
        <f>INT(LOG(Z10/10,1000))</f>
        <v>#REF!</v>
      </c>
      <c r="AE10" s="18" t="e">
        <f t="shared" ref="AE10:AE73" si="4">ROUND(Z10/1000^AD10,2)</f>
        <v>#REF!</v>
      </c>
      <c r="AF10" s="18" t="e">
        <f>INT(LOG(AA10/10,1000))</f>
        <v>#REF!</v>
      </c>
      <c r="AG10" s="18" t="e">
        <f t="shared" ref="AG10:AG73" si="5">ROUND(AA10/1000^AF10,2)</f>
        <v>#REF!</v>
      </c>
      <c r="AJ10" s="14">
        <v>0</v>
      </c>
      <c r="AK10" s="14">
        <v>0</v>
      </c>
      <c r="AL10" s="14">
        <v>0.5</v>
      </c>
      <c r="AM10" s="18">
        <f>SUMIFS($B$10:$B$1009,$A$10:$A$1009,"&lt;="&amp;AK11)*AL10*$A$5</f>
        <v>125928</v>
      </c>
      <c r="AN10" s="18"/>
      <c r="AO10" s="18">
        <v>0</v>
      </c>
      <c r="AP10" s="18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D10" s="18">
        <v>1</v>
      </c>
      <c r="BE10" s="44">
        <v>0.1</v>
      </c>
      <c r="BF10" s="18">
        <f>INT($B10*BF$7/5*BE10)*5</f>
        <v>1045</v>
      </c>
      <c r="BG10" s="18">
        <f>INT($B10*BG$7*BE10/5)*5</f>
        <v>520</v>
      </c>
      <c r="BH10" s="18">
        <f>INT($B10*BH$7*BE10/5)*5</f>
        <v>520</v>
      </c>
      <c r="BI10" s="18">
        <f>INT($B10*BI$7*BE10/5)*5</f>
        <v>520</v>
      </c>
      <c r="BJ10" s="18">
        <f>INT($B10*BJ$7*BE10/5)*5</f>
        <v>520</v>
      </c>
      <c r="BK10" s="18">
        <f>INT($B10*BK$7*BE10/5)*5</f>
        <v>520</v>
      </c>
      <c r="BL10" s="18">
        <f>INT($B10*BL$7*BE10/5)*5</f>
        <v>780</v>
      </c>
      <c r="BM10" s="18">
        <f>INT($B10*BM$7*BE10/5)*5</f>
        <v>780</v>
      </c>
      <c r="BN10" s="18">
        <f>INT(LOG(BF10/10,1000))</f>
        <v>0</v>
      </c>
      <c r="BO10" s="18">
        <f t="shared" ref="BO10:BO73" si="6">ROUND(BF10/1000^BN10,2)</f>
        <v>1045</v>
      </c>
      <c r="BP10" s="18">
        <f>INT(LOG(BG10/10,1000))</f>
        <v>0</v>
      </c>
      <c r="BQ10" s="18">
        <f t="shared" ref="BQ10:BQ73" si="7">ROUND(BG10/1000^BP10,2)</f>
        <v>520</v>
      </c>
      <c r="BR10" s="18">
        <f>INT(LOG(BH10/10,1000))</f>
        <v>0</v>
      </c>
      <c r="BS10" s="18">
        <f t="shared" ref="BS10:BS73" si="8">ROUND(BH10/1000^BR10,2)</f>
        <v>520</v>
      </c>
      <c r="BT10" s="18">
        <f>INT(LOG(BI10/10,1000))</f>
        <v>0</v>
      </c>
      <c r="BU10" s="18">
        <f t="shared" ref="BU10:BU73" si="9">ROUND(BI10/1000^BT10,2)</f>
        <v>520</v>
      </c>
      <c r="BV10" s="18">
        <f>INT(LOG(BJ10/10,1000))</f>
        <v>0</v>
      </c>
      <c r="BW10" s="18">
        <f t="shared" ref="BW10:BW73" si="10">ROUND(BJ10/1000^BV10,2)</f>
        <v>520</v>
      </c>
      <c r="BX10" s="18">
        <f>INT(LOG(BK10/10,1000))</f>
        <v>0</v>
      </c>
      <c r="BY10" s="18">
        <f t="shared" ref="BY10:BY73" si="11">ROUND(BK10/1000^BX10,2)</f>
        <v>520</v>
      </c>
      <c r="BZ10" s="18">
        <f>INT(LOG(BL10/10,1000))</f>
        <v>0</v>
      </c>
      <c r="CA10" s="18">
        <f t="shared" ref="CA10:CA73" si="12">ROUND(BL10/1000^BZ10,2)</f>
        <v>780</v>
      </c>
      <c r="CB10" s="18">
        <f>INT(LOG(BM10/10,1000))</f>
        <v>0</v>
      </c>
      <c r="CC10" s="18">
        <f t="shared" ref="CC10:CC73" si="13">ROUND(BM10/1000^CB10,2)</f>
        <v>780</v>
      </c>
      <c r="CE10">
        <v>7</v>
      </c>
      <c r="CJ10">
        <v>80</v>
      </c>
      <c r="CK10" s="14">
        <v>1</v>
      </c>
      <c r="CL10" s="14"/>
      <c r="CM10" s="14"/>
      <c r="CN10" s="14"/>
      <c r="CO10" s="14"/>
      <c r="CP10" s="14"/>
      <c r="CQ10" s="14"/>
      <c r="CR10" s="14"/>
      <c r="CS10" s="14"/>
      <c r="CT10" s="18"/>
      <c r="CU10" s="18"/>
      <c r="CV10" s="18"/>
      <c r="CW10" s="18"/>
      <c r="CX10" s="18"/>
      <c r="CY10" s="18"/>
      <c r="CZ10" s="18"/>
      <c r="DA10" s="18"/>
      <c r="DB10" s="18" t="e">
        <f>INT(LOG(CT10,1000))</f>
        <v>#NUM!</v>
      </c>
      <c r="DC10" s="18" t="e">
        <f>ROUND(CT10/1000^DB10,2)</f>
        <v>#NUM!</v>
      </c>
      <c r="DD10" s="18" t="e">
        <f>INT(LOG(CU10,1000))</f>
        <v>#NUM!</v>
      </c>
      <c r="DE10" s="18" t="e">
        <f>ROUND(CU10/1000^DD10,2)</f>
        <v>#NUM!</v>
      </c>
      <c r="DF10" s="18" t="e">
        <f>INT(LOG(CV10,1000))</f>
        <v>#NUM!</v>
      </c>
      <c r="DG10" s="18" t="e">
        <f>ROUND(CV10/1000^DF10,2)</f>
        <v>#NUM!</v>
      </c>
      <c r="DH10" s="18" t="e">
        <f>INT(LOG(CW10,1000))</f>
        <v>#NUM!</v>
      </c>
      <c r="DI10" s="18" t="e">
        <f>ROUND(CW10/1000^DH10,2)</f>
        <v>#NUM!</v>
      </c>
      <c r="DJ10" s="18" t="e">
        <f>INT(LOG(CX10,1000))</f>
        <v>#NUM!</v>
      </c>
      <c r="DK10" s="18" t="e">
        <f>ROUND(CX10/1000^DJ10,2)</f>
        <v>#NUM!</v>
      </c>
      <c r="DL10" s="18" t="e">
        <f>INT(LOG(CY10,1000))</f>
        <v>#NUM!</v>
      </c>
      <c r="DM10" s="18" t="e">
        <f>ROUND(CY10/1000^DL10,2)</f>
        <v>#NUM!</v>
      </c>
      <c r="DN10" s="18" t="e">
        <f>INT(LOG(CZ10,1000))</f>
        <v>#NUM!</v>
      </c>
      <c r="DO10" s="18" t="e">
        <f>ROUND(CZ10/1000^DN10,2)</f>
        <v>#NUM!</v>
      </c>
      <c r="DP10" s="18" t="e">
        <f>INT(LOG(DA10,1000))</f>
        <v>#NUM!</v>
      </c>
      <c r="DQ10" s="18" t="e">
        <f>ROUND(DA10/1000^DP10,2)</f>
        <v>#NUM!</v>
      </c>
      <c r="DT10" s="14">
        <v>1</v>
      </c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</row>
    <row r="11" spans="1:135" ht="16.5" x14ac:dyDescent="0.2">
      <c r="A11" s="14">
        <v>2</v>
      </c>
      <c r="B11" s="18">
        <f>金币产出!CN7</f>
        <v>106920</v>
      </c>
      <c r="W11" s="18">
        <v>2</v>
      </c>
      <c r="X11" s="25">
        <v>0.15</v>
      </c>
      <c r="Y11" s="18" t="e">
        <f t="shared" ref="Y11:AA74" si="14">INT($B11*Y$7*$AM$7*$X11/5)*5</f>
        <v>#REF!</v>
      </c>
      <c r="Z11" s="18" t="e">
        <f t="shared" si="2"/>
        <v>#REF!</v>
      </c>
      <c r="AA11" s="18" t="e">
        <f t="shared" si="2"/>
        <v>#REF!</v>
      </c>
      <c r="AB11" s="18" t="e">
        <f t="shared" ref="AB11:AB74" si="15">INT(LOG(Y11/10,1000))</f>
        <v>#REF!</v>
      </c>
      <c r="AC11" s="18" t="e">
        <f t="shared" si="3"/>
        <v>#REF!</v>
      </c>
      <c r="AD11" s="18" t="e">
        <f t="shared" ref="AD11:AD74" si="16">INT(LOG(Z11/10,1000))</f>
        <v>#REF!</v>
      </c>
      <c r="AE11" s="18" t="e">
        <f t="shared" si="4"/>
        <v>#REF!</v>
      </c>
      <c r="AF11" s="18" t="e">
        <f t="shared" ref="AF11:AF74" si="17">INT(LOG(AA11/10,1000))</f>
        <v>#REF!</v>
      </c>
      <c r="AG11" s="18" t="e">
        <f t="shared" si="5"/>
        <v>#REF!</v>
      </c>
      <c r="AJ11" s="14">
        <v>1</v>
      </c>
      <c r="AK11" s="18">
        <v>9</v>
      </c>
      <c r="AL11" s="18">
        <v>0.8</v>
      </c>
      <c r="AM11" s="18">
        <f t="shared" ref="AM11:AM22" si="18">SUMIFS($B$10:$B$1009,$A$10:$A$1009,"&lt;="&amp;AK12)*AL11*$A$5</f>
        <v>1043917.4400000001</v>
      </c>
      <c r="AN11" s="18">
        <f>INDEX([1]新怪物属性!D$5:D$123,MATCH(AJ10,[1]新怪物属性!$J$5:$J$123,1))</f>
        <v>8</v>
      </c>
      <c r="AO11" s="18">
        <v>10</v>
      </c>
      <c r="AP11" s="18">
        <f>SUMIFS($B$10:$B$1009,$A$10:$A$1009,"&lt;="&amp;AO11,$A$10:$A$1009,"&gt;"&amp;AO10)</f>
        <v>1449360</v>
      </c>
      <c r="AQ11" s="14">
        <v>0.92</v>
      </c>
      <c r="AR11" s="14">
        <v>1</v>
      </c>
      <c r="AS11" s="18">
        <f>INT($AP11*AS$7/5)*5</f>
        <v>21740</v>
      </c>
      <c r="AT11" s="18">
        <f t="shared" ref="AT11:AU22" si="19">INT($AP11*AT$7/5)*5</f>
        <v>28985</v>
      </c>
      <c r="AU11" s="18">
        <f t="shared" si="19"/>
        <v>28985</v>
      </c>
      <c r="AV11" s="18">
        <f>INT(LOG(AS11*$AR11/10,1000))</f>
        <v>1</v>
      </c>
      <c r="AW11" s="18">
        <f>ROUND(AS11/1000^AV11*$AQ11,2)</f>
        <v>20</v>
      </c>
      <c r="AX11" s="18">
        <f>INT(LOG(AT11*AQ11/10,1000))</f>
        <v>1</v>
      </c>
      <c r="AY11" s="18">
        <f>ROUND(AT11/1000^AX11*AQ11,2)</f>
        <v>26.67</v>
      </c>
      <c r="AZ11" s="18">
        <f>INT(LOG(AU11*AQ11/10,1000))</f>
        <v>1</v>
      </c>
      <c r="BA11" s="18">
        <f>ROUND(AU11/1000^AZ11*AQ11,2)</f>
        <v>26.67</v>
      </c>
      <c r="BD11" s="18">
        <v>2</v>
      </c>
      <c r="BE11" s="44">
        <v>0.15</v>
      </c>
      <c r="BF11" s="18">
        <f t="shared" ref="BF11:BF74" si="20">INT($B11*BF$7/5*BE11)*5</f>
        <v>1760</v>
      </c>
      <c r="BG11" s="18">
        <f t="shared" ref="BG11:BG74" si="21">INT($B11*BG$7*BE11/5)*5</f>
        <v>880</v>
      </c>
      <c r="BH11" s="18">
        <f t="shared" ref="BH11:BH74" si="22">INT($B11*BH$7*BE11/5)*5</f>
        <v>880</v>
      </c>
      <c r="BI11" s="18">
        <f t="shared" ref="BI11:BI74" si="23">INT($B11*BI$7*BE11/5)*5</f>
        <v>880</v>
      </c>
      <c r="BJ11" s="18">
        <f t="shared" ref="BJ11:BJ74" si="24">INT($B11*BJ$7*BE11/5)*5</f>
        <v>880</v>
      </c>
      <c r="BK11" s="18">
        <f t="shared" ref="BK11:BK74" si="25">INT($B11*BK$7*BE11/5)*5</f>
        <v>880</v>
      </c>
      <c r="BL11" s="18">
        <f t="shared" ref="BL11:BL74" si="26">INT($B11*BL$7*BE11/5)*5</f>
        <v>1320</v>
      </c>
      <c r="BM11" s="18">
        <f t="shared" ref="BM11:BM74" si="27">INT($B11*BM$7*BE11/5)*5</f>
        <v>1320</v>
      </c>
      <c r="BN11" s="18">
        <f t="shared" ref="BN11:BN74" si="28">INT(LOG(BF11/10,1000))</f>
        <v>0</v>
      </c>
      <c r="BO11" s="18">
        <f t="shared" si="6"/>
        <v>1760</v>
      </c>
      <c r="BP11" s="18">
        <f t="shared" ref="BP11:BP74" si="29">INT(LOG(BG11/10,1000))</f>
        <v>0</v>
      </c>
      <c r="BQ11" s="18">
        <f t="shared" si="7"/>
        <v>880</v>
      </c>
      <c r="BR11" s="18">
        <f t="shared" ref="BR11:BR74" si="30">INT(LOG(BH11/10,1000))</f>
        <v>0</v>
      </c>
      <c r="BS11" s="18">
        <f t="shared" si="8"/>
        <v>880</v>
      </c>
      <c r="BT11" s="18">
        <f t="shared" ref="BT11:BT74" si="31">INT(LOG(BI11/10,1000))</f>
        <v>0</v>
      </c>
      <c r="BU11" s="18">
        <f t="shared" si="9"/>
        <v>880</v>
      </c>
      <c r="BV11" s="18">
        <f t="shared" ref="BV11:BV74" si="32">INT(LOG(BJ11/10,1000))</f>
        <v>0</v>
      </c>
      <c r="BW11" s="18">
        <f t="shared" si="10"/>
        <v>880</v>
      </c>
      <c r="BX11" s="18">
        <f t="shared" ref="BX11:BX74" si="33">INT(LOG(BK11/10,1000))</f>
        <v>0</v>
      </c>
      <c r="BY11" s="18">
        <f t="shared" si="11"/>
        <v>880</v>
      </c>
      <c r="BZ11" s="18">
        <f t="shared" ref="BZ11:BZ74" si="34">INT(LOG(BL11/10,1000))</f>
        <v>0</v>
      </c>
      <c r="CA11" s="18">
        <f t="shared" si="12"/>
        <v>1320</v>
      </c>
      <c r="CB11" s="18">
        <f t="shared" ref="CB11:CB74" si="35">INT(LOG(BM11/10,1000))</f>
        <v>0</v>
      </c>
      <c r="CC11" s="18">
        <f t="shared" si="13"/>
        <v>1320</v>
      </c>
      <c r="CE11">
        <v>8</v>
      </c>
      <c r="CJ11">
        <v>130</v>
      </c>
      <c r="CK11" s="14">
        <v>2</v>
      </c>
      <c r="CL11" s="14">
        <v>2</v>
      </c>
      <c r="CM11" s="14"/>
      <c r="CN11" s="14">
        <v>40</v>
      </c>
      <c r="CO11" s="14">
        <f>INT(SUMIF($A$10:$A$1009,"&lt;="&amp;CN11,$B$10:$B$1009)*$D$5)</f>
        <v>2077311</v>
      </c>
      <c r="CP11" s="14">
        <v>1</v>
      </c>
      <c r="CQ11" s="14">
        <v>1</v>
      </c>
      <c r="CR11" s="14">
        <f>CQ11</f>
        <v>1</v>
      </c>
      <c r="CS11" s="14"/>
      <c r="CT11" s="18">
        <f>INT($CO$11*CT$7*$CP11/10000)*10000</f>
        <v>220000</v>
      </c>
      <c r="CU11" s="18">
        <f>INT($CO$11*CU$7*$CP11/10000)*10000</f>
        <v>110000</v>
      </c>
      <c r="CV11" s="18">
        <f t="shared" ref="CV11:DA21" si="36">INT($CO$11*CV$7*$CP11/10000)*10000</f>
        <v>110000</v>
      </c>
      <c r="CW11" s="18">
        <f t="shared" si="36"/>
        <v>110000</v>
      </c>
      <c r="CX11" s="18">
        <f t="shared" si="36"/>
        <v>110000</v>
      </c>
      <c r="CY11" s="18">
        <f t="shared" si="36"/>
        <v>110000</v>
      </c>
      <c r="CZ11" s="18">
        <f t="shared" si="36"/>
        <v>170000</v>
      </c>
      <c r="DA11" s="18">
        <f t="shared" si="36"/>
        <v>170000</v>
      </c>
      <c r="DB11" s="18">
        <f>INT(LOG(CT11/10,1000))</f>
        <v>1</v>
      </c>
      <c r="DC11" s="18">
        <f t="shared" ref="DC11:DC21" si="37">ROUND(CT11/1000^DB11,2)</f>
        <v>220</v>
      </c>
      <c r="DD11" s="18">
        <f>INT(LOG(CU11/10,1000))</f>
        <v>1</v>
      </c>
      <c r="DE11" s="18">
        <f t="shared" ref="DE11:DE21" si="38">ROUND(CU11/1000^DD11,2)</f>
        <v>110</v>
      </c>
      <c r="DF11" s="18">
        <f>INT(LOG(CV11/10,1000))</f>
        <v>1</v>
      </c>
      <c r="DG11" s="18">
        <f t="shared" ref="DG11:DG21" si="39">ROUND(CV11/1000^DF11,2)</f>
        <v>110</v>
      </c>
      <c r="DH11" s="18">
        <f>INT(LOG(CW11/10,1000))</f>
        <v>1</v>
      </c>
      <c r="DI11" s="18">
        <f t="shared" ref="DI11:DI21" si="40">ROUND(CW11/1000^DH11,2)</f>
        <v>110</v>
      </c>
      <c r="DJ11" s="18">
        <f>INT(LOG(CX11/10,1000))</f>
        <v>1</v>
      </c>
      <c r="DK11" s="18">
        <f t="shared" ref="DK11:DK21" si="41">ROUND(CX11/1000^DJ11,2)</f>
        <v>110</v>
      </c>
      <c r="DL11" s="18">
        <f>INT(LOG(CY11/10,1000))</f>
        <v>1</v>
      </c>
      <c r="DM11" s="18">
        <f t="shared" ref="DM11:DM21" si="42">ROUND(CY11/1000^DL11,2)</f>
        <v>110</v>
      </c>
      <c r="DN11" s="18">
        <f>INT(LOG(CZ11/10,1000))</f>
        <v>1</v>
      </c>
      <c r="DO11" s="18">
        <f t="shared" ref="DO11:DO21" si="43">ROUND(CZ11/1000^DN11,2)</f>
        <v>170</v>
      </c>
      <c r="DP11" s="18">
        <f>INT(LOG(DA11/10,1000))</f>
        <v>1</v>
      </c>
      <c r="DQ11" s="18">
        <f t="shared" ref="DQ11:DQ21" si="44">ROUND(DA11/1000^DP11,2)</f>
        <v>170</v>
      </c>
      <c r="DT11" s="14">
        <v>2</v>
      </c>
      <c r="DU11" s="14">
        <v>5</v>
      </c>
      <c r="DV11" s="14">
        <v>40</v>
      </c>
      <c r="DW11" s="14">
        <f>INT(SUMIF($A$10:$A$1009,"&lt;="&amp;DV11,$B$10:$B$1009)*$E$5)/10</f>
        <v>10386.5</v>
      </c>
      <c r="DX11" s="14">
        <v>1</v>
      </c>
      <c r="DY11" s="14">
        <v>1</v>
      </c>
      <c r="DZ11" s="14"/>
      <c r="EA11" s="14">
        <f>INT(DW11*DX11)</f>
        <v>10386</v>
      </c>
      <c r="EB11" s="14">
        <f>INT(LOG(EA11,1000))</f>
        <v>1</v>
      </c>
      <c r="EC11" s="14">
        <f>EA11/1000^EB11</f>
        <v>10.385999999999999</v>
      </c>
      <c r="ED11" s="14">
        <f>IF(EC11&lt;10,EB11-1,EB11)</f>
        <v>1</v>
      </c>
      <c r="EE11" s="14">
        <f>ROUND(EA11/1000^ED11,1)</f>
        <v>10.4</v>
      </c>
    </row>
    <row r="12" spans="1:135" ht="16.5" x14ac:dyDescent="0.2">
      <c r="A12" s="14">
        <v>3</v>
      </c>
      <c r="B12" s="18">
        <f>金币产出!CN8</f>
        <v>118800</v>
      </c>
      <c r="W12" s="18">
        <v>3</v>
      </c>
      <c r="X12" s="25">
        <v>0.2</v>
      </c>
      <c r="Y12" s="18" t="e">
        <f t="shared" si="14"/>
        <v>#REF!</v>
      </c>
      <c r="Z12" s="18" t="e">
        <f t="shared" si="2"/>
        <v>#REF!</v>
      </c>
      <c r="AA12" s="18" t="e">
        <f t="shared" si="2"/>
        <v>#REF!</v>
      </c>
      <c r="AB12" s="18" t="e">
        <f t="shared" si="15"/>
        <v>#REF!</v>
      </c>
      <c r="AC12" s="18" t="e">
        <f t="shared" si="3"/>
        <v>#REF!</v>
      </c>
      <c r="AD12" s="18" t="e">
        <f t="shared" si="16"/>
        <v>#REF!</v>
      </c>
      <c r="AE12" s="18" t="e">
        <f t="shared" si="4"/>
        <v>#REF!</v>
      </c>
      <c r="AF12" s="18" t="e">
        <f t="shared" si="17"/>
        <v>#REF!</v>
      </c>
      <c r="AG12" s="18" t="e">
        <f t="shared" si="5"/>
        <v>#REF!</v>
      </c>
      <c r="AJ12" s="14">
        <v>2</v>
      </c>
      <c r="AK12" s="18">
        <v>30</v>
      </c>
      <c r="AL12" s="18">
        <v>1</v>
      </c>
      <c r="AM12" s="18">
        <f t="shared" si="18"/>
        <v>6440818.4000000004</v>
      </c>
      <c r="AN12" s="18">
        <f>INDEX([1]新怪物属性!D$5:D$123,MATCH(AJ11,[1]新怪物属性!$J$5:$J$123,1))</f>
        <v>39</v>
      </c>
      <c r="AO12" s="18">
        <v>40</v>
      </c>
      <c r="AP12" s="18">
        <f t="shared" ref="AP12:AP22" si="45">SUMIFS($B$10:$B$1009,$A$10:$A$1009,"&lt;="&amp;AO12,$A$10:$A$1009,"&gt;"&amp;AO11)</f>
        <v>8937198</v>
      </c>
      <c r="AQ12" s="14">
        <v>0.5</v>
      </c>
      <c r="AR12" s="14">
        <v>1</v>
      </c>
      <c r="AS12" s="18">
        <f t="shared" ref="AS12:AS22" si="46">INT($AP12*AS$7/5)*5</f>
        <v>134055</v>
      </c>
      <c r="AT12" s="18">
        <f t="shared" si="19"/>
        <v>178740</v>
      </c>
      <c r="AU12" s="18">
        <f t="shared" si="19"/>
        <v>178740</v>
      </c>
      <c r="AV12" s="18">
        <f t="shared" ref="AV12:AV22" si="47">INT(LOG(AS12*$AR12/10,1000))</f>
        <v>1</v>
      </c>
      <c r="AW12" s="18">
        <f t="shared" ref="AW12:AW22" si="48">ROUND(AS12/1000^AV12*$AQ12,2)</f>
        <v>67.03</v>
      </c>
      <c r="AX12" s="18">
        <f t="shared" ref="AX12:AX22" si="49">INT(LOG(AT12*AQ12/10,1000))</f>
        <v>1</v>
      </c>
      <c r="AY12" s="18">
        <f t="shared" ref="AY12:AY22" si="50">ROUND(AT12/1000^AX12*AQ12,2)</f>
        <v>89.37</v>
      </c>
      <c r="AZ12" s="18">
        <f t="shared" ref="AZ12:AZ22" si="51">INT(LOG(AU12*AQ12/10,1000))</f>
        <v>1</v>
      </c>
      <c r="BA12" s="18">
        <f t="shared" ref="BA12:BA22" si="52">ROUND(AU12/1000^AZ12*AQ12,2)</f>
        <v>89.37</v>
      </c>
      <c r="BD12" s="18">
        <v>3</v>
      </c>
      <c r="BE12" s="44">
        <v>0.2</v>
      </c>
      <c r="BF12" s="18">
        <f t="shared" si="20"/>
        <v>2610</v>
      </c>
      <c r="BG12" s="18">
        <f t="shared" si="21"/>
        <v>1305</v>
      </c>
      <c r="BH12" s="18">
        <f t="shared" si="22"/>
        <v>1305</v>
      </c>
      <c r="BI12" s="18">
        <f t="shared" si="23"/>
        <v>1305</v>
      </c>
      <c r="BJ12" s="18">
        <f t="shared" si="24"/>
        <v>1305</v>
      </c>
      <c r="BK12" s="18">
        <f t="shared" si="25"/>
        <v>1305</v>
      </c>
      <c r="BL12" s="18">
        <f t="shared" si="26"/>
        <v>1960</v>
      </c>
      <c r="BM12" s="18">
        <f t="shared" si="27"/>
        <v>1960</v>
      </c>
      <c r="BN12" s="18">
        <f t="shared" si="28"/>
        <v>0</v>
      </c>
      <c r="BO12" s="18">
        <f t="shared" si="6"/>
        <v>2610</v>
      </c>
      <c r="BP12" s="18">
        <f t="shared" si="29"/>
        <v>0</v>
      </c>
      <c r="BQ12" s="18">
        <f t="shared" si="7"/>
        <v>1305</v>
      </c>
      <c r="BR12" s="18">
        <f t="shared" si="30"/>
        <v>0</v>
      </c>
      <c r="BS12" s="18">
        <f t="shared" si="8"/>
        <v>1305</v>
      </c>
      <c r="BT12" s="18">
        <f t="shared" si="31"/>
        <v>0</v>
      </c>
      <c r="BU12" s="18">
        <f t="shared" si="9"/>
        <v>1305</v>
      </c>
      <c r="BV12" s="18">
        <f t="shared" si="32"/>
        <v>0</v>
      </c>
      <c r="BW12" s="18">
        <f t="shared" si="10"/>
        <v>1305</v>
      </c>
      <c r="BX12" s="18">
        <f t="shared" si="33"/>
        <v>0</v>
      </c>
      <c r="BY12" s="18">
        <f t="shared" si="11"/>
        <v>1305</v>
      </c>
      <c r="BZ12" s="18">
        <f t="shared" si="34"/>
        <v>0</v>
      </c>
      <c r="CA12" s="18">
        <f t="shared" si="12"/>
        <v>1960</v>
      </c>
      <c r="CB12" s="18">
        <f t="shared" si="35"/>
        <v>0</v>
      </c>
      <c r="CC12" s="18">
        <f t="shared" si="13"/>
        <v>1960</v>
      </c>
      <c r="CE12">
        <v>9</v>
      </c>
      <c r="CJ12">
        <v>180</v>
      </c>
      <c r="CK12" s="14">
        <v>3</v>
      </c>
      <c r="CL12" s="14">
        <v>2</v>
      </c>
      <c r="CM12" s="14">
        <v>1</v>
      </c>
      <c r="CN12" s="14">
        <f>INDEX(节奏规划!$B$6:$B$55,MATCH(金币消耗!CM12,节奏规划!$A$6:$A$55))</f>
        <v>100</v>
      </c>
      <c r="CO12" s="14">
        <f t="shared" ref="CO12:CO21" si="53">INT(SUMIF($A$10:$A$1009,"&lt;="&amp;CN12,$B$10:$B$1009)*$D$5)</f>
        <v>24505027</v>
      </c>
      <c r="CP12" s="14">
        <v>8</v>
      </c>
      <c r="CQ12" s="14">
        <f>CQ11*CL12+CP12</f>
        <v>10</v>
      </c>
      <c r="CR12" s="14">
        <f>CQ12+CR11</f>
        <v>11</v>
      </c>
      <c r="CS12" s="14">
        <f>CO12/CO$11</f>
        <v>11.796513377149594</v>
      </c>
      <c r="CT12" s="18">
        <f t="shared" ref="CT12:CU21" si="54">INT($CO$11*CT$7*$CP12/10000)*10000</f>
        <v>1820000</v>
      </c>
      <c r="CU12" s="18">
        <f t="shared" si="54"/>
        <v>910000</v>
      </c>
      <c r="CV12" s="18">
        <f t="shared" si="36"/>
        <v>910000</v>
      </c>
      <c r="CW12" s="18">
        <f t="shared" si="36"/>
        <v>910000</v>
      </c>
      <c r="CX12" s="18">
        <f t="shared" si="36"/>
        <v>910000</v>
      </c>
      <c r="CY12" s="18">
        <f t="shared" si="36"/>
        <v>910000</v>
      </c>
      <c r="CZ12" s="18">
        <f t="shared" si="36"/>
        <v>1370000</v>
      </c>
      <c r="DA12" s="18">
        <f t="shared" si="36"/>
        <v>1370000</v>
      </c>
      <c r="DB12" s="18">
        <f t="shared" ref="DB12:DB21" si="55">INT(LOG(CT12/10,1000))</f>
        <v>1</v>
      </c>
      <c r="DC12" s="18">
        <f t="shared" si="37"/>
        <v>1820</v>
      </c>
      <c r="DD12" s="18">
        <f t="shared" ref="DD12:DD21" si="56">INT(LOG(CU12/10,1000))</f>
        <v>1</v>
      </c>
      <c r="DE12" s="18">
        <f t="shared" si="38"/>
        <v>910</v>
      </c>
      <c r="DF12" s="18">
        <f t="shared" ref="DF12:DF21" si="57">INT(LOG(CV12/10,1000))</f>
        <v>1</v>
      </c>
      <c r="DG12" s="18">
        <f t="shared" si="39"/>
        <v>910</v>
      </c>
      <c r="DH12" s="18">
        <f t="shared" ref="DH12:DH21" si="58">INT(LOG(CW12/10,1000))</f>
        <v>1</v>
      </c>
      <c r="DI12" s="18">
        <f t="shared" si="40"/>
        <v>910</v>
      </c>
      <c r="DJ12" s="18">
        <f t="shared" ref="DJ12:DJ21" si="59">INT(LOG(CX12/10,1000))</f>
        <v>1</v>
      </c>
      <c r="DK12" s="18">
        <f t="shared" si="41"/>
        <v>910</v>
      </c>
      <c r="DL12" s="18">
        <f t="shared" ref="DL12:DL21" si="60">INT(LOG(CY12/10,1000))</f>
        <v>1</v>
      </c>
      <c r="DM12" s="18">
        <f t="shared" si="42"/>
        <v>910</v>
      </c>
      <c r="DN12" s="18">
        <f t="shared" ref="DN12:DN21" si="61">INT(LOG(CZ12/10,1000))</f>
        <v>1</v>
      </c>
      <c r="DO12" s="18">
        <f t="shared" si="43"/>
        <v>1370</v>
      </c>
      <c r="DP12" s="18">
        <f t="shared" ref="DP12:DP21" si="62">INT(LOG(DA12/10,1000))</f>
        <v>1</v>
      </c>
      <c r="DQ12" s="18">
        <f t="shared" si="44"/>
        <v>1370</v>
      </c>
      <c r="DT12" s="14">
        <v>3</v>
      </c>
      <c r="DU12" s="14">
        <v>3</v>
      </c>
      <c r="DV12" s="14">
        <v>120</v>
      </c>
      <c r="DW12" s="14" t="e">
        <f t="shared" ref="DW12:DW19" si="63">INT(SUMIF($A$10:$A$1009,"&lt;="&amp;DV12,$B$10:$B$1009)*$E$5)/10</f>
        <v>#REF!</v>
      </c>
      <c r="DX12" s="14">
        <v>20</v>
      </c>
      <c r="DY12" s="14">
        <f>DY11*DU11+DX12</f>
        <v>25</v>
      </c>
      <c r="DZ12" s="14" t="e">
        <f>DW12/DW$11</f>
        <v>#REF!</v>
      </c>
      <c r="EA12" s="14" t="e">
        <f t="shared" ref="EA12:EA19" si="64">INT(DW12*DX12)</f>
        <v>#REF!</v>
      </c>
      <c r="EB12" s="14" t="e">
        <f t="shared" ref="EB12:EB19" si="65">INT(LOG(EA12,1000))</f>
        <v>#REF!</v>
      </c>
      <c r="EC12" s="14" t="e">
        <f t="shared" ref="EC12:EC19" si="66">EA12/1000^EB12</f>
        <v>#REF!</v>
      </c>
      <c r="ED12" s="14" t="e">
        <f t="shared" ref="ED12:ED19" si="67">IF(EC12&lt;10,EB12-1,EB12)</f>
        <v>#REF!</v>
      </c>
      <c r="EE12" s="14" t="e">
        <f t="shared" ref="EE12:EE19" si="68">ROUND(EA12/1000^ED12,1)</f>
        <v>#REF!</v>
      </c>
    </row>
    <row r="13" spans="1:135" ht="16.5" x14ac:dyDescent="0.2">
      <c r="A13" s="14">
        <v>4</v>
      </c>
      <c r="B13" s="18">
        <f>金币产出!CN9</f>
        <v>130680</v>
      </c>
      <c r="W13" s="18">
        <v>4</v>
      </c>
      <c r="X13" s="25">
        <v>0.25</v>
      </c>
      <c r="Y13" s="18" t="e">
        <f t="shared" si="14"/>
        <v>#REF!</v>
      </c>
      <c r="Z13" s="18" t="e">
        <f t="shared" si="2"/>
        <v>#REF!</v>
      </c>
      <c r="AA13" s="18" t="e">
        <f t="shared" si="2"/>
        <v>#REF!</v>
      </c>
      <c r="AB13" s="18" t="e">
        <f t="shared" si="15"/>
        <v>#REF!</v>
      </c>
      <c r="AC13" s="18" t="e">
        <f t="shared" si="3"/>
        <v>#REF!</v>
      </c>
      <c r="AD13" s="18" t="e">
        <f t="shared" si="16"/>
        <v>#REF!</v>
      </c>
      <c r="AE13" s="18" t="e">
        <f t="shared" si="4"/>
        <v>#REF!</v>
      </c>
      <c r="AF13" s="18" t="e">
        <f t="shared" si="17"/>
        <v>#REF!</v>
      </c>
      <c r="AG13" s="18" t="e">
        <f t="shared" si="5"/>
        <v>#REF!</v>
      </c>
      <c r="AJ13" s="14">
        <v>3</v>
      </c>
      <c r="AK13" s="18">
        <v>60</v>
      </c>
      <c r="AL13" s="18">
        <v>1.2</v>
      </c>
      <c r="AM13" s="18">
        <f t="shared" si="18"/>
        <v>16456202.4</v>
      </c>
      <c r="AN13" s="18">
        <f>INDEX([1]新怪物属性!D$5:D$123,MATCH(AJ12,[1]新怪物属性!$J$5:$J$123,1))</f>
        <v>75</v>
      </c>
      <c r="AO13" s="18">
        <v>80</v>
      </c>
      <c r="AP13" s="18">
        <f t="shared" si="45"/>
        <v>58180952</v>
      </c>
      <c r="AQ13" s="14">
        <v>1</v>
      </c>
      <c r="AR13" s="14">
        <v>1</v>
      </c>
      <c r="AS13" s="18">
        <f t="shared" si="46"/>
        <v>872710</v>
      </c>
      <c r="AT13" s="18">
        <f t="shared" si="19"/>
        <v>1163615</v>
      </c>
      <c r="AU13" s="18">
        <f t="shared" si="19"/>
        <v>1163615</v>
      </c>
      <c r="AV13" s="18">
        <f t="shared" si="47"/>
        <v>1</v>
      </c>
      <c r="AW13" s="18">
        <f t="shared" si="48"/>
        <v>872.71</v>
      </c>
      <c r="AX13" s="18">
        <f t="shared" si="49"/>
        <v>1</v>
      </c>
      <c r="AY13" s="18">
        <f t="shared" si="50"/>
        <v>1163.6199999999999</v>
      </c>
      <c r="AZ13" s="18">
        <f t="shared" si="51"/>
        <v>1</v>
      </c>
      <c r="BA13" s="18">
        <f t="shared" si="52"/>
        <v>1163.6199999999999</v>
      </c>
      <c r="BD13" s="18">
        <v>4</v>
      </c>
      <c r="BE13" s="44">
        <v>0.25</v>
      </c>
      <c r="BF13" s="18">
        <f t="shared" si="20"/>
        <v>3590</v>
      </c>
      <c r="BG13" s="18">
        <f t="shared" si="21"/>
        <v>1795</v>
      </c>
      <c r="BH13" s="18">
        <f t="shared" si="22"/>
        <v>1795</v>
      </c>
      <c r="BI13" s="18">
        <f t="shared" si="23"/>
        <v>1795</v>
      </c>
      <c r="BJ13" s="18">
        <f t="shared" si="24"/>
        <v>1795</v>
      </c>
      <c r="BK13" s="18">
        <f t="shared" si="25"/>
        <v>1795</v>
      </c>
      <c r="BL13" s="18">
        <f t="shared" si="26"/>
        <v>2695</v>
      </c>
      <c r="BM13" s="18">
        <f t="shared" si="27"/>
        <v>2695</v>
      </c>
      <c r="BN13" s="18">
        <f t="shared" si="28"/>
        <v>0</v>
      </c>
      <c r="BO13" s="18">
        <f t="shared" si="6"/>
        <v>3590</v>
      </c>
      <c r="BP13" s="18">
        <f t="shared" si="29"/>
        <v>0</v>
      </c>
      <c r="BQ13" s="18">
        <f t="shared" si="7"/>
        <v>1795</v>
      </c>
      <c r="BR13" s="18">
        <f t="shared" si="30"/>
        <v>0</v>
      </c>
      <c r="BS13" s="18">
        <f t="shared" si="8"/>
        <v>1795</v>
      </c>
      <c r="BT13" s="18">
        <f t="shared" si="31"/>
        <v>0</v>
      </c>
      <c r="BU13" s="18">
        <f t="shared" si="9"/>
        <v>1795</v>
      </c>
      <c r="BV13" s="18">
        <f t="shared" si="32"/>
        <v>0</v>
      </c>
      <c r="BW13" s="18">
        <f t="shared" si="10"/>
        <v>1795</v>
      </c>
      <c r="BX13" s="18">
        <f t="shared" si="33"/>
        <v>0</v>
      </c>
      <c r="BY13" s="18">
        <f t="shared" si="11"/>
        <v>1795</v>
      </c>
      <c r="BZ13" s="18">
        <f t="shared" si="34"/>
        <v>0</v>
      </c>
      <c r="CA13" s="18">
        <f t="shared" si="12"/>
        <v>2695</v>
      </c>
      <c r="CB13" s="18">
        <f t="shared" si="35"/>
        <v>0</v>
      </c>
      <c r="CC13" s="18">
        <f t="shared" si="13"/>
        <v>2695</v>
      </c>
      <c r="CE13">
        <v>10</v>
      </c>
      <c r="CJ13">
        <v>230</v>
      </c>
      <c r="CK13" s="14">
        <v>4</v>
      </c>
      <c r="CL13" s="14">
        <v>3</v>
      </c>
      <c r="CM13" s="14">
        <v>3</v>
      </c>
      <c r="CN13" s="14">
        <f>INDEX(节奏规划!$B$6:$B$55,MATCH(金币消耗!CM13,节奏规划!$A$6:$A$55))</f>
        <v>200</v>
      </c>
      <c r="CO13" s="14" t="e">
        <f t="shared" si="53"/>
        <v>#REF!</v>
      </c>
      <c r="CP13" s="14">
        <v>100</v>
      </c>
      <c r="CQ13" s="14">
        <f t="shared" ref="CQ13:CQ21" si="69">CQ12*CL13+CP13</f>
        <v>130</v>
      </c>
      <c r="CR13" s="14">
        <f t="shared" ref="CR13:CR21" si="70">CQ13+CR12</f>
        <v>141</v>
      </c>
      <c r="CS13" s="14" t="e">
        <f t="shared" ref="CS13:CS21" si="71">CO13/CO$11</f>
        <v>#REF!</v>
      </c>
      <c r="CT13" s="18">
        <f t="shared" si="54"/>
        <v>22850000</v>
      </c>
      <c r="CU13" s="18">
        <f t="shared" si="54"/>
        <v>11420000</v>
      </c>
      <c r="CV13" s="18">
        <f t="shared" si="36"/>
        <v>11420000</v>
      </c>
      <c r="CW13" s="18">
        <f t="shared" si="36"/>
        <v>11420000</v>
      </c>
      <c r="CX13" s="18">
        <f t="shared" si="36"/>
        <v>11420000</v>
      </c>
      <c r="CY13" s="18">
        <f t="shared" si="36"/>
        <v>11420000</v>
      </c>
      <c r="CZ13" s="18">
        <f t="shared" si="36"/>
        <v>17130000</v>
      </c>
      <c r="DA13" s="18">
        <f t="shared" si="36"/>
        <v>17130000</v>
      </c>
      <c r="DB13" s="18">
        <f t="shared" si="55"/>
        <v>2</v>
      </c>
      <c r="DC13" s="18">
        <f t="shared" si="37"/>
        <v>22.85</v>
      </c>
      <c r="DD13" s="18">
        <f t="shared" si="56"/>
        <v>2</v>
      </c>
      <c r="DE13" s="18">
        <f t="shared" si="38"/>
        <v>11.42</v>
      </c>
      <c r="DF13" s="18">
        <f t="shared" si="57"/>
        <v>2</v>
      </c>
      <c r="DG13" s="18">
        <f>ROUND(CV13/1000^DF13,2)</f>
        <v>11.42</v>
      </c>
      <c r="DH13" s="18">
        <f t="shared" si="58"/>
        <v>2</v>
      </c>
      <c r="DI13" s="18">
        <f t="shared" si="40"/>
        <v>11.42</v>
      </c>
      <c r="DJ13" s="18">
        <f t="shared" si="59"/>
        <v>2</v>
      </c>
      <c r="DK13" s="18">
        <f t="shared" si="41"/>
        <v>11.42</v>
      </c>
      <c r="DL13" s="18">
        <f t="shared" si="60"/>
        <v>2</v>
      </c>
      <c r="DM13" s="18">
        <f t="shared" si="42"/>
        <v>11.42</v>
      </c>
      <c r="DN13" s="18">
        <f t="shared" si="61"/>
        <v>2</v>
      </c>
      <c r="DO13" s="18">
        <f t="shared" si="43"/>
        <v>17.13</v>
      </c>
      <c r="DP13" s="18">
        <f t="shared" si="62"/>
        <v>2</v>
      </c>
      <c r="DQ13" s="18">
        <f t="shared" si="44"/>
        <v>17.13</v>
      </c>
      <c r="DT13" s="14">
        <v>4</v>
      </c>
      <c r="DU13" s="14">
        <v>2</v>
      </c>
      <c r="DV13" s="14">
        <v>180</v>
      </c>
      <c r="DW13" s="14" t="e">
        <f t="shared" si="63"/>
        <v>#REF!</v>
      </c>
      <c r="DX13" s="14">
        <v>35</v>
      </c>
      <c r="DY13" s="14">
        <f>DY12*DU12+DX13</f>
        <v>110</v>
      </c>
      <c r="DZ13" s="14" t="e">
        <f t="shared" ref="DZ13:DZ19" si="72">DW13/DW$11</f>
        <v>#REF!</v>
      </c>
      <c r="EA13" s="14" t="e">
        <f t="shared" si="64"/>
        <v>#REF!</v>
      </c>
      <c r="EB13" s="14" t="e">
        <f t="shared" si="65"/>
        <v>#REF!</v>
      </c>
      <c r="EC13" s="14" t="e">
        <f t="shared" si="66"/>
        <v>#REF!</v>
      </c>
      <c r="ED13" s="14" t="e">
        <f t="shared" si="67"/>
        <v>#REF!</v>
      </c>
      <c r="EE13" s="14" t="e">
        <f t="shared" si="68"/>
        <v>#REF!</v>
      </c>
    </row>
    <row r="14" spans="1:135" ht="16.5" x14ac:dyDescent="0.2">
      <c r="A14" s="14">
        <v>5</v>
      </c>
      <c r="B14" s="18">
        <f>金币产出!CN10</f>
        <v>142560</v>
      </c>
      <c r="W14" s="18">
        <v>5</v>
      </c>
      <c r="X14" s="25">
        <v>0.3</v>
      </c>
      <c r="Y14" s="18" t="e">
        <f t="shared" si="14"/>
        <v>#REF!</v>
      </c>
      <c r="Z14" s="18" t="e">
        <f t="shared" si="2"/>
        <v>#REF!</v>
      </c>
      <c r="AA14" s="18" t="e">
        <f t="shared" si="2"/>
        <v>#REF!</v>
      </c>
      <c r="AB14" s="18" t="e">
        <f t="shared" si="15"/>
        <v>#REF!</v>
      </c>
      <c r="AC14" s="18" t="e">
        <f t="shared" si="3"/>
        <v>#REF!</v>
      </c>
      <c r="AD14" s="18" t="e">
        <f t="shared" si="16"/>
        <v>#REF!</v>
      </c>
      <c r="AE14" s="18" t="e">
        <f t="shared" si="4"/>
        <v>#REF!</v>
      </c>
      <c r="AF14" s="18" t="e">
        <f t="shared" si="17"/>
        <v>#REF!</v>
      </c>
      <c r="AG14" s="18" t="e">
        <f t="shared" si="5"/>
        <v>#REF!</v>
      </c>
      <c r="AJ14" s="14">
        <v>4</v>
      </c>
      <c r="AK14" s="18">
        <v>80</v>
      </c>
      <c r="AL14" s="18">
        <v>1.5</v>
      </c>
      <c r="AM14" s="18" t="e">
        <f t="shared" si="18"/>
        <v>#REF!</v>
      </c>
      <c r="AN14" s="18">
        <f>INDEX([1]新怪物属性!D$5:D$123,MATCH(AJ13,[1]新怪物属性!$J$5:$J$123,1))</f>
        <v>110</v>
      </c>
      <c r="AO14" s="18">
        <v>120</v>
      </c>
      <c r="AP14" s="18" t="e">
        <f t="shared" si="45"/>
        <v>#REF!</v>
      </c>
      <c r="AQ14" s="14">
        <v>1</v>
      </c>
      <c r="AR14" s="14">
        <v>1</v>
      </c>
      <c r="AS14" s="18" t="e">
        <f t="shared" si="46"/>
        <v>#REF!</v>
      </c>
      <c r="AT14" s="18" t="e">
        <f t="shared" si="19"/>
        <v>#REF!</v>
      </c>
      <c r="AU14" s="18" t="e">
        <f t="shared" si="19"/>
        <v>#REF!</v>
      </c>
      <c r="AV14" s="18" t="e">
        <f t="shared" si="47"/>
        <v>#REF!</v>
      </c>
      <c r="AW14" s="18" t="e">
        <f t="shared" si="48"/>
        <v>#REF!</v>
      </c>
      <c r="AX14" s="18" t="e">
        <f t="shared" si="49"/>
        <v>#REF!</v>
      </c>
      <c r="AY14" s="18" t="e">
        <f t="shared" si="50"/>
        <v>#REF!</v>
      </c>
      <c r="AZ14" s="18" t="e">
        <f t="shared" si="51"/>
        <v>#REF!</v>
      </c>
      <c r="BA14" s="18" t="e">
        <f t="shared" si="52"/>
        <v>#REF!</v>
      </c>
      <c r="BD14" s="18">
        <v>5</v>
      </c>
      <c r="BE14" s="44">
        <v>0.3</v>
      </c>
      <c r="BF14" s="18">
        <f t="shared" si="20"/>
        <v>4700</v>
      </c>
      <c r="BG14" s="18">
        <f t="shared" si="21"/>
        <v>2350</v>
      </c>
      <c r="BH14" s="18">
        <f t="shared" si="22"/>
        <v>2350</v>
      </c>
      <c r="BI14" s="18">
        <f t="shared" si="23"/>
        <v>2350</v>
      </c>
      <c r="BJ14" s="18">
        <f t="shared" si="24"/>
        <v>2350</v>
      </c>
      <c r="BK14" s="18">
        <f t="shared" si="25"/>
        <v>2350</v>
      </c>
      <c r="BL14" s="18">
        <f t="shared" si="26"/>
        <v>3525</v>
      </c>
      <c r="BM14" s="18">
        <f t="shared" si="27"/>
        <v>3525</v>
      </c>
      <c r="BN14" s="18">
        <f t="shared" si="28"/>
        <v>0</v>
      </c>
      <c r="BO14" s="18">
        <f t="shared" si="6"/>
        <v>4700</v>
      </c>
      <c r="BP14" s="18">
        <f t="shared" si="29"/>
        <v>0</v>
      </c>
      <c r="BQ14" s="18">
        <f t="shared" si="7"/>
        <v>2350</v>
      </c>
      <c r="BR14" s="18">
        <f t="shared" si="30"/>
        <v>0</v>
      </c>
      <c r="BS14" s="18">
        <f t="shared" si="8"/>
        <v>2350</v>
      </c>
      <c r="BT14" s="18">
        <f t="shared" si="31"/>
        <v>0</v>
      </c>
      <c r="BU14" s="18">
        <f t="shared" si="9"/>
        <v>2350</v>
      </c>
      <c r="BV14" s="18">
        <f t="shared" si="32"/>
        <v>0</v>
      </c>
      <c r="BW14" s="18">
        <f t="shared" si="10"/>
        <v>2350</v>
      </c>
      <c r="BX14" s="18">
        <f t="shared" si="33"/>
        <v>0</v>
      </c>
      <c r="BY14" s="18">
        <f t="shared" si="11"/>
        <v>2350</v>
      </c>
      <c r="BZ14" s="18">
        <f t="shared" si="34"/>
        <v>0</v>
      </c>
      <c r="CA14" s="18">
        <f t="shared" si="12"/>
        <v>3525</v>
      </c>
      <c r="CB14" s="18">
        <f t="shared" si="35"/>
        <v>0</v>
      </c>
      <c r="CC14" s="18">
        <f t="shared" si="13"/>
        <v>3525</v>
      </c>
      <c r="CE14">
        <v>11</v>
      </c>
      <c r="CJ14">
        <v>265</v>
      </c>
      <c r="CK14" s="14">
        <v>5</v>
      </c>
      <c r="CL14" s="14">
        <v>2</v>
      </c>
      <c r="CM14" s="14">
        <v>5</v>
      </c>
      <c r="CN14" s="14">
        <f>INDEX(节奏规划!$B$6:$B$55,MATCH(金币消耗!CM14,节奏规划!$A$6:$A$55))</f>
        <v>280</v>
      </c>
      <c r="CO14" s="14" t="e">
        <f t="shared" si="53"/>
        <v>#REF!</v>
      </c>
      <c r="CP14" s="14">
        <v>150</v>
      </c>
      <c r="CQ14" s="14">
        <f t="shared" si="69"/>
        <v>410</v>
      </c>
      <c r="CR14" s="14">
        <f t="shared" si="70"/>
        <v>551</v>
      </c>
      <c r="CS14" s="14" t="e">
        <f t="shared" si="71"/>
        <v>#REF!</v>
      </c>
      <c r="CT14" s="18">
        <f t="shared" si="54"/>
        <v>34270000</v>
      </c>
      <c r="CU14" s="18">
        <f t="shared" si="54"/>
        <v>17130000</v>
      </c>
      <c r="CV14" s="18">
        <f t="shared" si="36"/>
        <v>17130000</v>
      </c>
      <c r="CW14" s="18">
        <f t="shared" si="36"/>
        <v>17130000</v>
      </c>
      <c r="CX14" s="18">
        <f t="shared" si="36"/>
        <v>17130000</v>
      </c>
      <c r="CY14" s="18">
        <f t="shared" si="36"/>
        <v>17130000</v>
      </c>
      <c r="CZ14" s="18">
        <f t="shared" si="36"/>
        <v>25700000</v>
      </c>
      <c r="DA14" s="18">
        <f t="shared" si="36"/>
        <v>25700000</v>
      </c>
      <c r="DB14" s="18">
        <f t="shared" si="55"/>
        <v>2</v>
      </c>
      <c r="DC14" s="18">
        <f t="shared" si="37"/>
        <v>34.270000000000003</v>
      </c>
      <c r="DD14" s="18">
        <f t="shared" si="56"/>
        <v>2</v>
      </c>
      <c r="DE14" s="18">
        <f t="shared" si="38"/>
        <v>17.13</v>
      </c>
      <c r="DF14" s="18">
        <f t="shared" si="57"/>
        <v>2</v>
      </c>
      <c r="DG14" s="18">
        <f t="shared" si="39"/>
        <v>17.13</v>
      </c>
      <c r="DH14" s="18">
        <f t="shared" si="58"/>
        <v>2</v>
      </c>
      <c r="DI14" s="18">
        <f t="shared" si="40"/>
        <v>17.13</v>
      </c>
      <c r="DJ14" s="18">
        <f t="shared" si="59"/>
        <v>2</v>
      </c>
      <c r="DK14" s="18">
        <f t="shared" si="41"/>
        <v>17.13</v>
      </c>
      <c r="DL14" s="18">
        <f t="shared" si="60"/>
        <v>2</v>
      </c>
      <c r="DM14" s="18">
        <f t="shared" si="42"/>
        <v>17.13</v>
      </c>
      <c r="DN14" s="18">
        <f t="shared" si="61"/>
        <v>2</v>
      </c>
      <c r="DO14" s="18">
        <f t="shared" si="43"/>
        <v>25.7</v>
      </c>
      <c r="DP14" s="18">
        <f t="shared" si="62"/>
        <v>2</v>
      </c>
      <c r="DQ14" s="18">
        <f t="shared" si="44"/>
        <v>25.7</v>
      </c>
      <c r="DT14" s="14">
        <v>5</v>
      </c>
      <c r="DU14" s="14">
        <v>2</v>
      </c>
      <c r="DV14" s="14">
        <v>265</v>
      </c>
      <c r="DW14" s="14" t="e">
        <f t="shared" si="63"/>
        <v>#REF!</v>
      </c>
      <c r="DX14" s="14">
        <v>100</v>
      </c>
      <c r="DY14" s="14">
        <f>DY13*DU13+DX14</f>
        <v>320</v>
      </c>
      <c r="DZ14" s="14" t="e">
        <f t="shared" si="72"/>
        <v>#REF!</v>
      </c>
      <c r="EA14" s="14" t="e">
        <f t="shared" si="64"/>
        <v>#REF!</v>
      </c>
      <c r="EB14" s="14" t="e">
        <f t="shared" si="65"/>
        <v>#REF!</v>
      </c>
      <c r="EC14" s="14" t="e">
        <f t="shared" si="66"/>
        <v>#REF!</v>
      </c>
      <c r="ED14" s="14" t="e">
        <f t="shared" si="67"/>
        <v>#REF!</v>
      </c>
      <c r="EE14" s="14" t="e">
        <f t="shared" si="68"/>
        <v>#REF!</v>
      </c>
    </row>
    <row r="15" spans="1:135" ht="16.5" x14ac:dyDescent="0.2">
      <c r="A15" s="14">
        <v>6</v>
      </c>
      <c r="B15" s="18">
        <f>金币产出!CN11</f>
        <v>152064</v>
      </c>
      <c r="W15" s="18">
        <v>6</v>
      </c>
      <c r="X15" s="25">
        <v>0.35</v>
      </c>
      <c r="Y15" s="18" t="e">
        <f t="shared" si="14"/>
        <v>#REF!</v>
      </c>
      <c r="Z15" s="18" t="e">
        <f t="shared" si="2"/>
        <v>#REF!</v>
      </c>
      <c r="AA15" s="18" t="e">
        <f t="shared" si="2"/>
        <v>#REF!</v>
      </c>
      <c r="AB15" s="18" t="e">
        <f t="shared" si="15"/>
        <v>#REF!</v>
      </c>
      <c r="AC15" s="18" t="e">
        <f t="shared" si="3"/>
        <v>#REF!</v>
      </c>
      <c r="AD15" s="18" t="e">
        <f t="shared" si="16"/>
        <v>#REF!</v>
      </c>
      <c r="AE15" s="18" t="e">
        <f t="shared" si="4"/>
        <v>#REF!</v>
      </c>
      <c r="AF15" s="18" t="e">
        <f t="shared" si="17"/>
        <v>#REF!</v>
      </c>
      <c r="AG15" s="18" t="e">
        <f t="shared" si="5"/>
        <v>#REF!</v>
      </c>
      <c r="AJ15" s="14">
        <v>5</v>
      </c>
      <c r="AK15" s="18">
        <v>120</v>
      </c>
      <c r="AL15" s="18">
        <v>2</v>
      </c>
      <c r="AM15" s="18" t="e">
        <f t="shared" si="18"/>
        <v>#REF!</v>
      </c>
      <c r="AN15" s="18">
        <f>INDEX([1]新怪物属性!D$5:D$123,MATCH(AJ14,[1]新怪物属性!$J$5:$J$123,1))</f>
        <v>170</v>
      </c>
      <c r="AO15" s="18">
        <v>180</v>
      </c>
      <c r="AP15" s="18">
        <f t="shared" si="45"/>
        <v>415449124</v>
      </c>
      <c r="AQ15" s="14">
        <v>1</v>
      </c>
      <c r="AR15" s="14">
        <v>1</v>
      </c>
      <c r="AS15" s="18">
        <f t="shared" si="46"/>
        <v>6231735</v>
      </c>
      <c r="AT15" s="18">
        <f t="shared" si="19"/>
        <v>8308980</v>
      </c>
      <c r="AU15" s="18">
        <f t="shared" si="19"/>
        <v>8308980</v>
      </c>
      <c r="AV15" s="18">
        <f t="shared" si="47"/>
        <v>1</v>
      </c>
      <c r="AW15" s="18">
        <f t="shared" si="48"/>
        <v>6231.74</v>
      </c>
      <c r="AX15" s="18">
        <f t="shared" si="49"/>
        <v>1</v>
      </c>
      <c r="AY15" s="18">
        <f t="shared" si="50"/>
        <v>8308.98</v>
      </c>
      <c r="AZ15" s="18">
        <f t="shared" si="51"/>
        <v>1</v>
      </c>
      <c r="BA15" s="18">
        <f t="shared" si="52"/>
        <v>8308.98</v>
      </c>
      <c r="BD15" s="18">
        <v>6</v>
      </c>
      <c r="BE15" s="44">
        <v>0.35</v>
      </c>
      <c r="BF15" s="18">
        <f t="shared" si="20"/>
        <v>5850</v>
      </c>
      <c r="BG15" s="18">
        <f t="shared" si="21"/>
        <v>2925</v>
      </c>
      <c r="BH15" s="18">
        <f t="shared" si="22"/>
        <v>2925</v>
      </c>
      <c r="BI15" s="18">
        <f t="shared" si="23"/>
        <v>2925</v>
      </c>
      <c r="BJ15" s="18">
        <f t="shared" si="24"/>
        <v>2925</v>
      </c>
      <c r="BK15" s="18">
        <f t="shared" si="25"/>
        <v>2925</v>
      </c>
      <c r="BL15" s="18">
        <f t="shared" si="26"/>
        <v>4390</v>
      </c>
      <c r="BM15" s="18">
        <f t="shared" si="27"/>
        <v>4390</v>
      </c>
      <c r="BN15" s="18">
        <f t="shared" si="28"/>
        <v>0</v>
      </c>
      <c r="BO15" s="18">
        <f t="shared" si="6"/>
        <v>5850</v>
      </c>
      <c r="BP15" s="18">
        <f t="shared" si="29"/>
        <v>0</v>
      </c>
      <c r="BQ15" s="18">
        <f t="shared" si="7"/>
        <v>2925</v>
      </c>
      <c r="BR15" s="18">
        <f t="shared" si="30"/>
        <v>0</v>
      </c>
      <c r="BS15" s="18">
        <f t="shared" si="8"/>
        <v>2925</v>
      </c>
      <c r="BT15" s="18">
        <f t="shared" si="31"/>
        <v>0</v>
      </c>
      <c r="BU15" s="18">
        <f t="shared" si="9"/>
        <v>2925</v>
      </c>
      <c r="BV15" s="18">
        <f t="shared" si="32"/>
        <v>0</v>
      </c>
      <c r="BW15" s="18">
        <f t="shared" si="10"/>
        <v>2925</v>
      </c>
      <c r="BX15" s="18">
        <f t="shared" si="33"/>
        <v>0</v>
      </c>
      <c r="BY15" s="18">
        <f t="shared" si="11"/>
        <v>2925</v>
      </c>
      <c r="BZ15" s="18">
        <f t="shared" si="34"/>
        <v>0</v>
      </c>
      <c r="CA15" s="18">
        <f t="shared" si="12"/>
        <v>4390</v>
      </c>
      <c r="CB15" s="18">
        <f t="shared" si="35"/>
        <v>0</v>
      </c>
      <c r="CC15" s="18">
        <f t="shared" si="13"/>
        <v>4390</v>
      </c>
      <c r="CE15">
        <v>12</v>
      </c>
      <c r="CJ15">
        <v>300</v>
      </c>
      <c r="CK15" s="14">
        <v>6</v>
      </c>
      <c r="CL15" s="14">
        <v>2</v>
      </c>
      <c r="CM15" s="14">
        <v>7</v>
      </c>
      <c r="CN15" s="14">
        <f>INDEX(节奏规划!$B$6:$B$55,MATCH(金币消耗!CM15,节奏规划!$A$6:$A$55))</f>
        <v>360</v>
      </c>
      <c r="CO15" s="14" t="e">
        <f t="shared" si="53"/>
        <v>#REF!</v>
      </c>
      <c r="CP15" s="14">
        <v>200</v>
      </c>
      <c r="CQ15" s="14">
        <f t="shared" si="69"/>
        <v>1020</v>
      </c>
      <c r="CR15" s="14">
        <f t="shared" si="70"/>
        <v>1571</v>
      </c>
      <c r="CS15" s="14" t="e">
        <f t="shared" si="71"/>
        <v>#REF!</v>
      </c>
      <c r="CT15" s="18">
        <f t="shared" si="54"/>
        <v>45700000</v>
      </c>
      <c r="CU15" s="18">
        <f t="shared" si="54"/>
        <v>22850000</v>
      </c>
      <c r="CV15" s="18">
        <f t="shared" si="36"/>
        <v>22850000</v>
      </c>
      <c r="CW15" s="18">
        <f t="shared" si="36"/>
        <v>22850000</v>
      </c>
      <c r="CX15" s="18">
        <f t="shared" si="36"/>
        <v>22850000</v>
      </c>
      <c r="CY15" s="18">
        <f t="shared" si="36"/>
        <v>22850000</v>
      </c>
      <c r="CZ15" s="18">
        <f t="shared" si="36"/>
        <v>34270000</v>
      </c>
      <c r="DA15" s="18">
        <f t="shared" si="36"/>
        <v>34270000</v>
      </c>
      <c r="DB15" s="18">
        <f t="shared" si="55"/>
        <v>2</v>
      </c>
      <c r="DC15" s="18">
        <f t="shared" si="37"/>
        <v>45.7</v>
      </c>
      <c r="DD15" s="18">
        <f t="shared" si="56"/>
        <v>2</v>
      </c>
      <c r="DE15" s="18">
        <f t="shared" si="38"/>
        <v>22.85</v>
      </c>
      <c r="DF15" s="18">
        <f t="shared" si="57"/>
        <v>2</v>
      </c>
      <c r="DG15" s="18">
        <f t="shared" si="39"/>
        <v>22.85</v>
      </c>
      <c r="DH15" s="18">
        <f t="shared" si="58"/>
        <v>2</v>
      </c>
      <c r="DI15" s="18">
        <f t="shared" si="40"/>
        <v>22.85</v>
      </c>
      <c r="DJ15" s="18">
        <f t="shared" si="59"/>
        <v>2</v>
      </c>
      <c r="DK15" s="18">
        <f t="shared" si="41"/>
        <v>22.85</v>
      </c>
      <c r="DL15" s="18">
        <f t="shared" si="60"/>
        <v>2</v>
      </c>
      <c r="DM15" s="18">
        <f t="shared" si="42"/>
        <v>22.85</v>
      </c>
      <c r="DN15" s="18">
        <f t="shared" si="61"/>
        <v>2</v>
      </c>
      <c r="DO15" s="18">
        <f t="shared" si="43"/>
        <v>34.270000000000003</v>
      </c>
      <c r="DP15" s="18">
        <f t="shared" si="62"/>
        <v>2</v>
      </c>
      <c r="DQ15" s="18">
        <f t="shared" si="44"/>
        <v>34.270000000000003</v>
      </c>
      <c r="DT15" s="14">
        <v>6</v>
      </c>
      <c r="DU15" s="14">
        <v>3</v>
      </c>
      <c r="DV15" s="14">
        <v>325</v>
      </c>
      <c r="DW15" s="14" t="e">
        <f t="shared" si="63"/>
        <v>#REF!</v>
      </c>
      <c r="DX15" s="14">
        <v>500</v>
      </c>
      <c r="DY15" s="14">
        <f t="shared" ref="DY15:DY19" si="73">DY14*DU14+DX15</f>
        <v>1140</v>
      </c>
      <c r="DZ15" s="14" t="e">
        <f t="shared" si="72"/>
        <v>#REF!</v>
      </c>
      <c r="EA15" s="14" t="e">
        <f t="shared" si="64"/>
        <v>#REF!</v>
      </c>
      <c r="EB15" s="14" t="e">
        <f t="shared" si="65"/>
        <v>#REF!</v>
      </c>
      <c r="EC15" s="14" t="e">
        <f t="shared" si="66"/>
        <v>#REF!</v>
      </c>
      <c r="ED15" s="14" t="e">
        <f t="shared" si="67"/>
        <v>#REF!</v>
      </c>
      <c r="EE15" s="14" t="e">
        <f t="shared" si="68"/>
        <v>#REF!</v>
      </c>
    </row>
    <row r="16" spans="1:135" ht="16.5" x14ac:dyDescent="0.2">
      <c r="A16" s="14">
        <v>7</v>
      </c>
      <c r="B16" s="18">
        <f>金币产出!CN12</f>
        <v>161568</v>
      </c>
      <c r="W16" s="18">
        <v>7</v>
      </c>
      <c r="X16" s="25">
        <v>0.4</v>
      </c>
      <c r="Y16" s="18" t="e">
        <f t="shared" si="14"/>
        <v>#REF!</v>
      </c>
      <c r="Z16" s="18" t="e">
        <f t="shared" si="2"/>
        <v>#REF!</v>
      </c>
      <c r="AA16" s="18" t="e">
        <f t="shared" si="2"/>
        <v>#REF!</v>
      </c>
      <c r="AB16" s="18" t="e">
        <f t="shared" si="15"/>
        <v>#REF!</v>
      </c>
      <c r="AC16" s="18" t="e">
        <f t="shared" si="3"/>
        <v>#REF!</v>
      </c>
      <c r="AD16" s="18" t="e">
        <f t="shared" si="16"/>
        <v>#REF!</v>
      </c>
      <c r="AE16" s="18" t="e">
        <f t="shared" si="4"/>
        <v>#REF!</v>
      </c>
      <c r="AF16" s="18" t="e">
        <f t="shared" si="17"/>
        <v>#REF!</v>
      </c>
      <c r="AG16" s="18" t="e">
        <f t="shared" si="5"/>
        <v>#REF!</v>
      </c>
      <c r="AJ16" s="14">
        <v>6</v>
      </c>
      <c r="AK16" s="18">
        <v>180</v>
      </c>
      <c r="AL16" s="18">
        <v>2.5</v>
      </c>
      <c r="AM16" s="18" t="e">
        <f t="shared" si="18"/>
        <v>#REF!</v>
      </c>
      <c r="AN16" s="18">
        <f>INDEX([1]新怪物属性!D$5:D$123,MATCH(AJ15,[1]新怪物属性!$J$5:$J$123,1))</f>
        <v>240</v>
      </c>
      <c r="AO16" s="18">
        <v>250</v>
      </c>
      <c r="AP16" s="18">
        <f t="shared" si="45"/>
        <v>1411207830</v>
      </c>
      <c r="AQ16" s="14">
        <v>1</v>
      </c>
      <c r="AR16" s="14">
        <v>1</v>
      </c>
      <c r="AS16" s="18">
        <f t="shared" si="46"/>
        <v>21168115</v>
      </c>
      <c r="AT16" s="18">
        <f t="shared" si="19"/>
        <v>28224155</v>
      </c>
      <c r="AU16" s="18">
        <f t="shared" si="19"/>
        <v>28224155</v>
      </c>
      <c r="AV16" s="18">
        <f t="shared" si="47"/>
        <v>2</v>
      </c>
      <c r="AW16" s="18">
        <f t="shared" si="48"/>
        <v>21.17</v>
      </c>
      <c r="AX16" s="18">
        <f t="shared" si="49"/>
        <v>2</v>
      </c>
      <c r="AY16" s="18">
        <f t="shared" si="50"/>
        <v>28.22</v>
      </c>
      <c r="AZ16" s="18">
        <f t="shared" si="51"/>
        <v>2</v>
      </c>
      <c r="BA16" s="18">
        <f t="shared" si="52"/>
        <v>28.22</v>
      </c>
      <c r="BD16" s="18">
        <v>7</v>
      </c>
      <c r="BE16" s="44">
        <v>0.4</v>
      </c>
      <c r="BF16" s="18">
        <f t="shared" si="20"/>
        <v>7105</v>
      </c>
      <c r="BG16" s="18">
        <f t="shared" si="21"/>
        <v>3550</v>
      </c>
      <c r="BH16" s="18">
        <f t="shared" si="22"/>
        <v>3550</v>
      </c>
      <c r="BI16" s="18">
        <f t="shared" si="23"/>
        <v>3550</v>
      </c>
      <c r="BJ16" s="18">
        <f t="shared" si="24"/>
        <v>3550</v>
      </c>
      <c r="BK16" s="18">
        <f t="shared" si="25"/>
        <v>3550</v>
      </c>
      <c r="BL16" s="18">
        <f t="shared" si="26"/>
        <v>5330</v>
      </c>
      <c r="BM16" s="18">
        <f t="shared" si="27"/>
        <v>5330</v>
      </c>
      <c r="BN16" s="18">
        <f t="shared" si="28"/>
        <v>0</v>
      </c>
      <c r="BO16" s="18">
        <f t="shared" si="6"/>
        <v>7105</v>
      </c>
      <c r="BP16" s="18">
        <f t="shared" si="29"/>
        <v>0</v>
      </c>
      <c r="BQ16" s="18">
        <f t="shared" si="7"/>
        <v>3550</v>
      </c>
      <c r="BR16" s="18">
        <f t="shared" si="30"/>
        <v>0</v>
      </c>
      <c r="BS16" s="18">
        <f t="shared" si="8"/>
        <v>3550</v>
      </c>
      <c r="BT16" s="18">
        <f t="shared" si="31"/>
        <v>0</v>
      </c>
      <c r="BU16" s="18">
        <f t="shared" si="9"/>
        <v>3550</v>
      </c>
      <c r="BV16" s="18">
        <f t="shared" si="32"/>
        <v>0</v>
      </c>
      <c r="BW16" s="18">
        <f t="shared" si="10"/>
        <v>3550</v>
      </c>
      <c r="BX16" s="18">
        <f t="shared" si="33"/>
        <v>0</v>
      </c>
      <c r="BY16" s="18">
        <f t="shared" si="11"/>
        <v>3550</v>
      </c>
      <c r="BZ16" s="18">
        <f t="shared" si="34"/>
        <v>0</v>
      </c>
      <c r="CA16" s="18">
        <f t="shared" si="12"/>
        <v>5330</v>
      </c>
      <c r="CB16" s="18">
        <f t="shared" si="35"/>
        <v>0</v>
      </c>
      <c r="CC16" s="18">
        <f t="shared" si="13"/>
        <v>5330</v>
      </c>
      <c r="CJ16">
        <v>325</v>
      </c>
      <c r="CK16" s="14">
        <v>7</v>
      </c>
      <c r="CL16" s="14">
        <v>3</v>
      </c>
      <c r="CM16" s="14">
        <v>10</v>
      </c>
      <c r="CN16" s="14">
        <f>INDEX(节奏规划!$B$6:$B$55,MATCH(金币消耗!CM16,节奏规划!$A$6:$A$55))</f>
        <v>480</v>
      </c>
      <c r="CO16" s="14" t="e">
        <f t="shared" si="53"/>
        <v>#REF!</v>
      </c>
      <c r="CP16" s="14">
        <v>400</v>
      </c>
      <c r="CQ16" s="14">
        <f t="shared" si="69"/>
        <v>3460</v>
      </c>
      <c r="CR16" s="14">
        <f t="shared" si="70"/>
        <v>5031</v>
      </c>
      <c r="CS16" s="14" t="e">
        <f t="shared" si="71"/>
        <v>#REF!</v>
      </c>
      <c r="CT16" s="18">
        <f t="shared" si="54"/>
        <v>91400000</v>
      </c>
      <c r="CU16" s="18">
        <f t="shared" si="54"/>
        <v>45700000</v>
      </c>
      <c r="CV16" s="18">
        <f t="shared" si="36"/>
        <v>45700000</v>
      </c>
      <c r="CW16" s="18">
        <f t="shared" si="36"/>
        <v>45700000</v>
      </c>
      <c r="CX16" s="18">
        <f t="shared" si="36"/>
        <v>45700000</v>
      </c>
      <c r="CY16" s="18">
        <f t="shared" si="36"/>
        <v>45700000</v>
      </c>
      <c r="CZ16" s="18">
        <f t="shared" si="36"/>
        <v>68550000</v>
      </c>
      <c r="DA16" s="18">
        <f t="shared" si="36"/>
        <v>68550000</v>
      </c>
      <c r="DB16" s="18">
        <f t="shared" si="55"/>
        <v>2</v>
      </c>
      <c r="DC16" s="18">
        <f t="shared" si="37"/>
        <v>91.4</v>
      </c>
      <c r="DD16" s="18">
        <f t="shared" si="56"/>
        <v>2</v>
      </c>
      <c r="DE16" s="18">
        <f t="shared" si="38"/>
        <v>45.7</v>
      </c>
      <c r="DF16" s="18">
        <f t="shared" si="57"/>
        <v>2</v>
      </c>
      <c r="DG16" s="18">
        <f t="shared" si="39"/>
        <v>45.7</v>
      </c>
      <c r="DH16" s="18">
        <f t="shared" si="58"/>
        <v>2</v>
      </c>
      <c r="DI16" s="18">
        <f t="shared" si="40"/>
        <v>45.7</v>
      </c>
      <c r="DJ16" s="18">
        <f t="shared" si="59"/>
        <v>2</v>
      </c>
      <c r="DK16" s="18">
        <f t="shared" si="41"/>
        <v>45.7</v>
      </c>
      <c r="DL16" s="18">
        <f t="shared" si="60"/>
        <v>2</v>
      </c>
      <c r="DM16" s="18">
        <f t="shared" si="42"/>
        <v>45.7</v>
      </c>
      <c r="DN16" s="18">
        <f t="shared" si="61"/>
        <v>2</v>
      </c>
      <c r="DO16" s="18">
        <f t="shared" si="43"/>
        <v>68.55</v>
      </c>
      <c r="DP16" s="18">
        <f t="shared" si="62"/>
        <v>2</v>
      </c>
      <c r="DQ16" s="18">
        <f t="shared" si="44"/>
        <v>68.55</v>
      </c>
      <c r="DT16" s="14">
        <v>7</v>
      </c>
      <c r="DU16" s="14">
        <v>2</v>
      </c>
      <c r="DV16" s="14">
        <v>400</v>
      </c>
      <c r="DW16" s="14" t="e">
        <f t="shared" si="63"/>
        <v>#REF!</v>
      </c>
      <c r="DX16" s="14">
        <v>1000</v>
      </c>
      <c r="DY16" s="14">
        <f t="shared" si="73"/>
        <v>4420</v>
      </c>
      <c r="DZ16" s="14" t="e">
        <f t="shared" si="72"/>
        <v>#REF!</v>
      </c>
      <c r="EA16" s="14" t="e">
        <f t="shared" si="64"/>
        <v>#REF!</v>
      </c>
      <c r="EB16" s="14" t="e">
        <f t="shared" si="65"/>
        <v>#REF!</v>
      </c>
      <c r="EC16" s="14" t="e">
        <f t="shared" si="66"/>
        <v>#REF!</v>
      </c>
      <c r="ED16" s="14" t="e">
        <f t="shared" si="67"/>
        <v>#REF!</v>
      </c>
      <c r="EE16" s="14" t="e">
        <f t="shared" si="68"/>
        <v>#REF!</v>
      </c>
    </row>
    <row r="17" spans="1:135" ht="16.5" x14ac:dyDescent="0.2">
      <c r="A17" s="14">
        <v>8</v>
      </c>
      <c r="B17" s="18">
        <f>金币产出!CN13</f>
        <v>171072</v>
      </c>
      <c r="W17" s="18">
        <v>8</v>
      </c>
      <c r="X17" s="25">
        <v>0.45</v>
      </c>
      <c r="Y17" s="18" t="e">
        <f t="shared" si="14"/>
        <v>#REF!</v>
      </c>
      <c r="Z17" s="18" t="e">
        <f t="shared" si="2"/>
        <v>#REF!</v>
      </c>
      <c r="AA17" s="18" t="e">
        <f t="shared" si="2"/>
        <v>#REF!</v>
      </c>
      <c r="AB17" s="18" t="e">
        <f t="shared" si="15"/>
        <v>#REF!</v>
      </c>
      <c r="AC17" s="18" t="e">
        <f t="shared" si="3"/>
        <v>#REF!</v>
      </c>
      <c r="AD17" s="18" t="e">
        <f t="shared" si="16"/>
        <v>#REF!</v>
      </c>
      <c r="AE17" s="18" t="e">
        <f t="shared" si="4"/>
        <v>#REF!</v>
      </c>
      <c r="AF17" s="18" t="e">
        <f t="shared" si="17"/>
        <v>#REF!</v>
      </c>
      <c r="AG17" s="18" t="e">
        <f t="shared" si="5"/>
        <v>#REF!</v>
      </c>
      <c r="AJ17" s="14">
        <v>7</v>
      </c>
      <c r="AK17" s="18">
        <v>250</v>
      </c>
      <c r="AL17" s="18">
        <v>3</v>
      </c>
      <c r="AM17" s="18" t="e">
        <f t="shared" si="18"/>
        <v>#REF!</v>
      </c>
      <c r="AN17" s="18">
        <f>INDEX([1]新怪物属性!D$5:D$123,MATCH(AJ16,[1]新怪物属性!$J$5:$J$123,1))</f>
        <v>290</v>
      </c>
      <c r="AO17" s="18">
        <v>300</v>
      </c>
      <c r="AP17" s="18">
        <f t="shared" si="45"/>
        <v>1932814642</v>
      </c>
      <c r="AQ17" s="14">
        <v>1</v>
      </c>
      <c r="AR17" s="14">
        <v>1</v>
      </c>
      <c r="AS17" s="18">
        <f t="shared" si="46"/>
        <v>28992215</v>
      </c>
      <c r="AT17" s="18">
        <f t="shared" si="19"/>
        <v>38656290</v>
      </c>
      <c r="AU17" s="18">
        <f t="shared" si="19"/>
        <v>38656290</v>
      </c>
      <c r="AV17" s="18">
        <f t="shared" si="47"/>
        <v>2</v>
      </c>
      <c r="AW17" s="18">
        <f t="shared" si="48"/>
        <v>28.99</v>
      </c>
      <c r="AX17" s="18">
        <f t="shared" si="49"/>
        <v>2</v>
      </c>
      <c r="AY17" s="18">
        <f t="shared" si="50"/>
        <v>38.659999999999997</v>
      </c>
      <c r="AZ17" s="18">
        <f t="shared" si="51"/>
        <v>2</v>
      </c>
      <c r="BA17" s="18">
        <f t="shared" si="52"/>
        <v>38.659999999999997</v>
      </c>
      <c r="BD17" s="18">
        <v>8</v>
      </c>
      <c r="BE17" s="44">
        <v>0.45</v>
      </c>
      <c r="BF17" s="18">
        <f t="shared" si="20"/>
        <v>8465</v>
      </c>
      <c r="BG17" s="18">
        <f t="shared" si="21"/>
        <v>4230</v>
      </c>
      <c r="BH17" s="18">
        <f t="shared" si="22"/>
        <v>4230</v>
      </c>
      <c r="BI17" s="18">
        <f t="shared" si="23"/>
        <v>4230</v>
      </c>
      <c r="BJ17" s="18">
        <f t="shared" si="24"/>
        <v>4230</v>
      </c>
      <c r="BK17" s="18">
        <f t="shared" si="25"/>
        <v>4230</v>
      </c>
      <c r="BL17" s="18">
        <f t="shared" si="26"/>
        <v>6350</v>
      </c>
      <c r="BM17" s="18">
        <f t="shared" si="27"/>
        <v>6350</v>
      </c>
      <c r="BN17" s="18">
        <f t="shared" si="28"/>
        <v>0</v>
      </c>
      <c r="BO17" s="18">
        <f t="shared" si="6"/>
        <v>8465</v>
      </c>
      <c r="BP17" s="18">
        <f t="shared" si="29"/>
        <v>0</v>
      </c>
      <c r="BQ17" s="18">
        <f t="shared" si="7"/>
        <v>4230</v>
      </c>
      <c r="BR17" s="18">
        <f t="shared" si="30"/>
        <v>0</v>
      </c>
      <c r="BS17" s="18">
        <f t="shared" si="8"/>
        <v>4230</v>
      </c>
      <c r="BT17" s="18">
        <f t="shared" si="31"/>
        <v>0</v>
      </c>
      <c r="BU17" s="18">
        <f t="shared" si="9"/>
        <v>4230</v>
      </c>
      <c r="BV17" s="18">
        <f t="shared" si="32"/>
        <v>0</v>
      </c>
      <c r="BW17" s="18">
        <f t="shared" si="10"/>
        <v>4230</v>
      </c>
      <c r="BX17" s="18">
        <f t="shared" si="33"/>
        <v>0</v>
      </c>
      <c r="BY17" s="18">
        <f t="shared" si="11"/>
        <v>4230</v>
      </c>
      <c r="BZ17" s="18">
        <f t="shared" si="34"/>
        <v>0</v>
      </c>
      <c r="CA17" s="18">
        <f t="shared" si="12"/>
        <v>6350</v>
      </c>
      <c r="CB17" s="18">
        <f t="shared" si="35"/>
        <v>0</v>
      </c>
      <c r="CC17" s="18">
        <f t="shared" si="13"/>
        <v>6350</v>
      </c>
      <c r="CJ17">
        <v>350</v>
      </c>
      <c r="CK17" s="14">
        <v>8</v>
      </c>
      <c r="CL17" s="14">
        <v>2</v>
      </c>
      <c r="CM17" s="14">
        <v>15</v>
      </c>
      <c r="CN17" s="14">
        <f>INDEX(节奏规划!$B$6:$B$55,MATCH(金币消耗!CM17,节奏规划!$A$6:$A$55))</f>
        <v>640</v>
      </c>
      <c r="CO17" s="14" t="e">
        <f t="shared" si="53"/>
        <v>#REF!</v>
      </c>
      <c r="CP17" s="14">
        <v>500</v>
      </c>
      <c r="CQ17" s="14">
        <f t="shared" si="69"/>
        <v>7420</v>
      </c>
      <c r="CR17" s="14">
        <f t="shared" si="70"/>
        <v>12451</v>
      </c>
      <c r="CS17" s="14" t="e">
        <f t="shared" si="71"/>
        <v>#REF!</v>
      </c>
      <c r="CT17" s="18">
        <f t="shared" si="54"/>
        <v>114250000</v>
      </c>
      <c r="CU17" s="18">
        <f t="shared" si="54"/>
        <v>57120000</v>
      </c>
      <c r="CV17" s="18">
        <f t="shared" si="36"/>
        <v>57120000</v>
      </c>
      <c r="CW17" s="18">
        <f t="shared" si="36"/>
        <v>57120000</v>
      </c>
      <c r="CX17" s="18">
        <f t="shared" si="36"/>
        <v>57120000</v>
      </c>
      <c r="CY17" s="18">
        <f t="shared" si="36"/>
        <v>57120000</v>
      </c>
      <c r="CZ17" s="18">
        <f t="shared" si="36"/>
        <v>85680000</v>
      </c>
      <c r="DA17" s="18">
        <f t="shared" si="36"/>
        <v>85680000</v>
      </c>
      <c r="DB17" s="18">
        <f t="shared" si="55"/>
        <v>2</v>
      </c>
      <c r="DC17" s="18">
        <f t="shared" si="37"/>
        <v>114.25</v>
      </c>
      <c r="DD17" s="18">
        <f t="shared" si="56"/>
        <v>2</v>
      </c>
      <c r="DE17" s="18">
        <f t="shared" si="38"/>
        <v>57.12</v>
      </c>
      <c r="DF17" s="18">
        <f t="shared" si="57"/>
        <v>2</v>
      </c>
      <c r="DG17" s="18">
        <f t="shared" si="39"/>
        <v>57.12</v>
      </c>
      <c r="DH17" s="18">
        <f t="shared" si="58"/>
        <v>2</v>
      </c>
      <c r="DI17" s="18">
        <f t="shared" si="40"/>
        <v>57.12</v>
      </c>
      <c r="DJ17" s="18">
        <f t="shared" si="59"/>
        <v>2</v>
      </c>
      <c r="DK17" s="18">
        <f t="shared" si="41"/>
        <v>57.12</v>
      </c>
      <c r="DL17" s="18">
        <f t="shared" si="60"/>
        <v>2</v>
      </c>
      <c r="DM17" s="18">
        <f t="shared" si="42"/>
        <v>57.12</v>
      </c>
      <c r="DN17" s="18">
        <f t="shared" si="61"/>
        <v>2</v>
      </c>
      <c r="DO17" s="18">
        <f t="shared" si="43"/>
        <v>85.68</v>
      </c>
      <c r="DP17" s="18">
        <f t="shared" si="62"/>
        <v>2</v>
      </c>
      <c r="DQ17" s="18">
        <f t="shared" si="44"/>
        <v>85.68</v>
      </c>
      <c r="DT17" s="14">
        <v>8</v>
      </c>
      <c r="DU17" s="14">
        <v>2</v>
      </c>
      <c r="DV17" s="14">
        <v>500</v>
      </c>
      <c r="DW17" s="14" t="e">
        <f t="shared" si="63"/>
        <v>#REF!</v>
      </c>
      <c r="DX17" s="14">
        <v>1000</v>
      </c>
      <c r="DY17" s="14">
        <f t="shared" si="73"/>
        <v>9840</v>
      </c>
      <c r="DZ17" s="14" t="e">
        <f t="shared" si="72"/>
        <v>#REF!</v>
      </c>
      <c r="EA17" s="14" t="e">
        <f t="shared" si="64"/>
        <v>#REF!</v>
      </c>
      <c r="EB17" s="14" t="e">
        <f t="shared" si="65"/>
        <v>#REF!</v>
      </c>
      <c r="EC17" s="14" t="e">
        <f t="shared" si="66"/>
        <v>#REF!</v>
      </c>
      <c r="ED17" s="14" t="e">
        <f t="shared" si="67"/>
        <v>#REF!</v>
      </c>
      <c r="EE17" s="14" t="e">
        <f t="shared" si="68"/>
        <v>#REF!</v>
      </c>
    </row>
    <row r="18" spans="1:135" ht="16.5" x14ac:dyDescent="0.2">
      <c r="A18" s="14">
        <v>9</v>
      </c>
      <c r="B18" s="18">
        <f>金币产出!CN14</f>
        <v>180576</v>
      </c>
      <c r="W18" s="18">
        <v>9</v>
      </c>
      <c r="X18" s="25">
        <v>0.5</v>
      </c>
      <c r="Y18" s="18" t="e">
        <f t="shared" si="14"/>
        <v>#REF!</v>
      </c>
      <c r="Z18" s="18" t="e">
        <f t="shared" si="2"/>
        <v>#REF!</v>
      </c>
      <c r="AA18" s="18" t="e">
        <f t="shared" si="2"/>
        <v>#REF!</v>
      </c>
      <c r="AB18" s="18" t="e">
        <f t="shared" si="15"/>
        <v>#REF!</v>
      </c>
      <c r="AC18" s="18" t="e">
        <f t="shared" si="3"/>
        <v>#REF!</v>
      </c>
      <c r="AD18" s="18" t="e">
        <f t="shared" si="16"/>
        <v>#REF!</v>
      </c>
      <c r="AE18" s="18" t="e">
        <f t="shared" si="4"/>
        <v>#REF!</v>
      </c>
      <c r="AF18" s="18" t="e">
        <f t="shared" si="17"/>
        <v>#REF!</v>
      </c>
      <c r="AG18" s="18" t="e">
        <f t="shared" si="5"/>
        <v>#REF!</v>
      </c>
      <c r="AJ18" s="14">
        <v>8</v>
      </c>
      <c r="AK18" s="18">
        <v>300</v>
      </c>
      <c r="AL18" s="18">
        <v>3.5</v>
      </c>
      <c r="AM18" s="18" t="e">
        <f t="shared" si="18"/>
        <v>#REF!</v>
      </c>
      <c r="AN18" s="18">
        <f>INDEX([1]新怪物属性!D$5:D$123,MATCH(AJ17,[1]新怪物属性!$J$5:$J$123,1))</f>
        <v>360</v>
      </c>
      <c r="AO18" s="18">
        <v>400</v>
      </c>
      <c r="AP18" s="18">
        <f t="shared" si="45"/>
        <v>5955775096</v>
      </c>
      <c r="AQ18" s="14">
        <v>1</v>
      </c>
      <c r="AR18" s="14">
        <v>1</v>
      </c>
      <c r="AS18" s="18">
        <f t="shared" si="46"/>
        <v>89336625</v>
      </c>
      <c r="AT18" s="18">
        <f t="shared" si="19"/>
        <v>119115500</v>
      </c>
      <c r="AU18" s="18">
        <f t="shared" si="19"/>
        <v>119115500</v>
      </c>
      <c r="AV18" s="18">
        <f t="shared" si="47"/>
        <v>2</v>
      </c>
      <c r="AW18" s="18">
        <f t="shared" si="48"/>
        <v>89.34</v>
      </c>
      <c r="AX18" s="18">
        <f t="shared" si="49"/>
        <v>2</v>
      </c>
      <c r="AY18" s="18">
        <f t="shared" si="50"/>
        <v>119.12</v>
      </c>
      <c r="AZ18" s="18">
        <f t="shared" si="51"/>
        <v>2</v>
      </c>
      <c r="BA18" s="18">
        <f t="shared" si="52"/>
        <v>119.12</v>
      </c>
      <c r="BD18" s="18">
        <v>9</v>
      </c>
      <c r="BE18" s="44">
        <v>0.5</v>
      </c>
      <c r="BF18" s="18">
        <f t="shared" si="20"/>
        <v>9930</v>
      </c>
      <c r="BG18" s="18">
        <f t="shared" si="21"/>
        <v>4965</v>
      </c>
      <c r="BH18" s="18">
        <f t="shared" si="22"/>
        <v>4965</v>
      </c>
      <c r="BI18" s="18">
        <f t="shared" si="23"/>
        <v>4965</v>
      </c>
      <c r="BJ18" s="18">
        <f t="shared" si="24"/>
        <v>4965</v>
      </c>
      <c r="BK18" s="18">
        <f t="shared" si="25"/>
        <v>4965</v>
      </c>
      <c r="BL18" s="18">
        <f t="shared" si="26"/>
        <v>7445</v>
      </c>
      <c r="BM18" s="18">
        <f t="shared" si="27"/>
        <v>7445</v>
      </c>
      <c r="BN18" s="18">
        <f t="shared" si="28"/>
        <v>0</v>
      </c>
      <c r="BO18" s="18">
        <f t="shared" si="6"/>
        <v>9930</v>
      </c>
      <c r="BP18" s="18">
        <f t="shared" si="29"/>
        <v>0</v>
      </c>
      <c r="BQ18" s="18">
        <f t="shared" si="7"/>
        <v>4965</v>
      </c>
      <c r="BR18" s="18">
        <f t="shared" si="30"/>
        <v>0</v>
      </c>
      <c r="BS18" s="18">
        <f t="shared" si="8"/>
        <v>4965</v>
      </c>
      <c r="BT18" s="18">
        <f t="shared" si="31"/>
        <v>0</v>
      </c>
      <c r="BU18" s="18">
        <f t="shared" si="9"/>
        <v>4965</v>
      </c>
      <c r="BV18" s="18">
        <f t="shared" si="32"/>
        <v>0</v>
      </c>
      <c r="BW18" s="18">
        <f t="shared" si="10"/>
        <v>4965</v>
      </c>
      <c r="BX18" s="18">
        <f t="shared" si="33"/>
        <v>0</v>
      </c>
      <c r="BY18" s="18">
        <f t="shared" si="11"/>
        <v>4965</v>
      </c>
      <c r="BZ18" s="18">
        <f t="shared" si="34"/>
        <v>0</v>
      </c>
      <c r="CA18" s="18">
        <f t="shared" si="12"/>
        <v>7445</v>
      </c>
      <c r="CB18" s="18">
        <f t="shared" si="35"/>
        <v>0</v>
      </c>
      <c r="CC18" s="18">
        <f t="shared" si="13"/>
        <v>7445</v>
      </c>
      <c r="CE18">
        <f>PRODUCT(CL$11:CL11)</f>
        <v>2</v>
      </c>
      <c r="CJ18">
        <v>375</v>
      </c>
      <c r="CK18" s="14">
        <v>9</v>
      </c>
      <c r="CL18" s="14">
        <v>2</v>
      </c>
      <c r="CM18" s="14">
        <v>20</v>
      </c>
      <c r="CN18" s="14">
        <f>INDEX(节奏规划!$B$6:$B$55,MATCH(金币消耗!CM18,节奏规划!$A$6:$A$55))</f>
        <v>760</v>
      </c>
      <c r="CO18" s="14" t="e">
        <f t="shared" si="53"/>
        <v>#REF!</v>
      </c>
      <c r="CP18" s="14">
        <v>500</v>
      </c>
      <c r="CQ18" s="14">
        <f t="shared" si="69"/>
        <v>15340</v>
      </c>
      <c r="CR18" s="14">
        <f t="shared" si="70"/>
        <v>27791</v>
      </c>
      <c r="CS18" s="14" t="e">
        <f t="shared" si="71"/>
        <v>#REF!</v>
      </c>
      <c r="CT18" s="18">
        <f t="shared" si="54"/>
        <v>114250000</v>
      </c>
      <c r="CU18" s="18">
        <f t="shared" si="54"/>
        <v>57120000</v>
      </c>
      <c r="CV18" s="18">
        <f t="shared" si="36"/>
        <v>57120000</v>
      </c>
      <c r="CW18" s="18">
        <f t="shared" si="36"/>
        <v>57120000</v>
      </c>
      <c r="CX18" s="18">
        <f t="shared" si="36"/>
        <v>57120000</v>
      </c>
      <c r="CY18" s="18">
        <f t="shared" si="36"/>
        <v>57120000</v>
      </c>
      <c r="CZ18" s="18">
        <f t="shared" si="36"/>
        <v>85680000</v>
      </c>
      <c r="DA18" s="18">
        <f t="shared" si="36"/>
        <v>85680000</v>
      </c>
      <c r="DB18" s="18">
        <f t="shared" si="55"/>
        <v>2</v>
      </c>
      <c r="DC18" s="18">
        <f t="shared" si="37"/>
        <v>114.25</v>
      </c>
      <c r="DD18" s="18">
        <f t="shared" si="56"/>
        <v>2</v>
      </c>
      <c r="DE18" s="18">
        <f t="shared" si="38"/>
        <v>57.12</v>
      </c>
      <c r="DF18" s="18">
        <f t="shared" si="57"/>
        <v>2</v>
      </c>
      <c r="DG18" s="18">
        <f t="shared" si="39"/>
        <v>57.12</v>
      </c>
      <c r="DH18" s="18">
        <f t="shared" si="58"/>
        <v>2</v>
      </c>
      <c r="DI18" s="18">
        <f t="shared" si="40"/>
        <v>57.12</v>
      </c>
      <c r="DJ18" s="18">
        <f t="shared" si="59"/>
        <v>2</v>
      </c>
      <c r="DK18" s="18">
        <f t="shared" si="41"/>
        <v>57.12</v>
      </c>
      <c r="DL18" s="18">
        <f t="shared" si="60"/>
        <v>2</v>
      </c>
      <c r="DM18" s="18">
        <f t="shared" si="42"/>
        <v>57.12</v>
      </c>
      <c r="DN18" s="18">
        <f t="shared" si="61"/>
        <v>2</v>
      </c>
      <c r="DO18" s="18">
        <f t="shared" si="43"/>
        <v>85.68</v>
      </c>
      <c r="DP18" s="18">
        <f t="shared" si="62"/>
        <v>2</v>
      </c>
      <c r="DQ18" s="18">
        <f t="shared" si="44"/>
        <v>85.68</v>
      </c>
      <c r="DT18" s="14">
        <v>9</v>
      </c>
      <c r="DU18" s="14">
        <v>3</v>
      </c>
      <c r="DV18" s="14">
        <v>700</v>
      </c>
      <c r="DW18" s="14" t="e">
        <f t="shared" si="63"/>
        <v>#REF!</v>
      </c>
      <c r="DX18" s="14">
        <v>1000</v>
      </c>
      <c r="DY18" s="14">
        <f t="shared" si="73"/>
        <v>20680</v>
      </c>
      <c r="DZ18" s="14" t="e">
        <f t="shared" si="72"/>
        <v>#REF!</v>
      </c>
      <c r="EA18" s="14" t="e">
        <f t="shared" si="64"/>
        <v>#REF!</v>
      </c>
      <c r="EB18" s="14" t="e">
        <f t="shared" si="65"/>
        <v>#REF!</v>
      </c>
      <c r="EC18" s="14" t="e">
        <f t="shared" si="66"/>
        <v>#REF!</v>
      </c>
      <c r="ED18" s="14" t="e">
        <f t="shared" si="67"/>
        <v>#REF!</v>
      </c>
      <c r="EE18" s="14" t="e">
        <f t="shared" si="68"/>
        <v>#REF!</v>
      </c>
    </row>
    <row r="19" spans="1:135" ht="16.5" x14ac:dyDescent="0.2">
      <c r="A19" s="14">
        <v>10</v>
      </c>
      <c r="B19" s="18">
        <f>金币产出!CN15</f>
        <v>190080</v>
      </c>
      <c r="W19" s="18">
        <v>10</v>
      </c>
      <c r="X19" s="25">
        <v>0.55000000000000004</v>
      </c>
      <c r="Y19" s="18" t="e">
        <f t="shared" si="14"/>
        <v>#REF!</v>
      </c>
      <c r="Z19" s="18" t="e">
        <f t="shared" si="2"/>
        <v>#REF!</v>
      </c>
      <c r="AA19" s="18" t="e">
        <f t="shared" si="2"/>
        <v>#REF!</v>
      </c>
      <c r="AB19" s="18" t="e">
        <f t="shared" si="15"/>
        <v>#REF!</v>
      </c>
      <c r="AC19" s="18" t="e">
        <f t="shared" si="3"/>
        <v>#REF!</v>
      </c>
      <c r="AD19" s="18" t="e">
        <f t="shared" si="16"/>
        <v>#REF!</v>
      </c>
      <c r="AE19" s="18" t="e">
        <f t="shared" si="4"/>
        <v>#REF!</v>
      </c>
      <c r="AF19" s="18" t="e">
        <f t="shared" si="17"/>
        <v>#REF!</v>
      </c>
      <c r="AG19" s="18" t="e">
        <f t="shared" si="5"/>
        <v>#REF!</v>
      </c>
      <c r="AJ19" s="14">
        <v>9</v>
      </c>
      <c r="AK19" s="18">
        <v>350</v>
      </c>
      <c r="AL19" s="18">
        <v>4</v>
      </c>
      <c r="AM19" s="18" t="e">
        <f t="shared" si="18"/>
        <v>#REF!</v>
      </c>
      <c r="AN19" s="18">
        <f>INDEX([1]新怪物属性!D$5:D$123,MATCH(AJ18,[1]新怪物属性!$J$5:$J$123,1))</f>
        <v>420</v>
      </c>
      <c r="AO19" s="18">
        <v>500</v>
      </c>
      <c r="AP19" s="18">
        <f t="shared" si="45"/>
        <v>8098194606</v>
      </c>
      <c r="AQ19" s="14">
        <v>1</v>
      </c>
      <c r="AR19" s="14">
        <v>1</v>
      </c>
      <c r="AS19" s="18">
        <f t="shared" si="46"/>
        <v>121472915</v>
      </c>
      <c r="AT19" s="18">
        <f t="shared" si="19"/>
        <v>161963890</v>
      </c>
      <c r="AU19" s="18">
        <f t="shared" si="19"/>
        <v>161963890</v>
      </c>
      <c r="AV19" s="18">
        <f t="shared" si="47"/>
        <v>2</v>
      </c>
      <c r="AW19" s="18">
        <f t="shared" si="48"/>
        <v>121.47</v>
      </c>
      <c r="AX19" s="18">
        <f t="shared" si="49"/>
        <v>2</v>
      </c>
      <c r="AY19" s="18">
        <f t="shared" si="50"/>
        <v>161.96</v>
      </c>
      <c r="AZ19" s="18">
        <f t="shared" si="51"/>
        <v>2</v>
      </c>
      <c r="BA19" s="18">
        <f t="shared" si="52"/>
        <v>161.96</v>
      </c>
      <c r="BD19" s="18">
        <v>10</v>
      </c>
      <c r="BE19" s="44">
        <v>0.55000000000000004</v>
      </c>
      <c r="BF19" s="18">
        <f t="shared" si="20"/>
        <v>11495</v>
      </c>
      <c r="BG19" s="18">
        <f t="shared" si="21"/>
        <v>5745</v>
      </c>
      <c r="BH19" s="18">
        <f t="shared" si="22"/>
        <v>5745</v>
      </c>
      <c r="BI19" s="18">
        <f t="shared" si="23"/>
        <v>5745</v>
      </c>
      <c r="BJ19" s="18">
        <f t="shared" si="24"/>
        <v>5745</v>
      </c>
      <c r="BK19" s="18">
        <f t="shared" si="25"/>
        <v>5745</v>
      </c>
      <c r="BL19" s="18">
        <f t="shared" si="26"/>
        <v>8620</v>
      </c>
      <c r="BM19" s="18">
        <f t="shared" si="27"/>
        <v>8620</v>
      </c>
      <c r="BN19" s="18">
        <f t="shared" si="28"/>
        <v>1</v>
      </c>
      <c r="BO19" s="18">
        <f t="shared" si="6"/>
        <v>11.5</v>
      </c>
      <c r="BP19" s="18">
        <f t="shared" si="29"/>
        <v>0</v>
      </c>
      <c r="BQ19" s="18">
        <f t="shared" si="7"/>
        <v>5745</v>
      </c>
      <c r="BR19" s="18">
        <f t="shared" si="30"/>
        <v>0</v>
      </c>
      <c r="BS19" s="18">
        <f t="shared" si="8"/>
        <v>5745</v>
      </c>
      <c r="BT19" s="18">
        <f t="shared" si="31"/>
        <v>0</v>
      </c>
      <c r="BU19" s="18">
        <f t="shared" si="9"/>
        <v>5745</v>
      </c>
      <c r="BV19" s="18">
        <f t="shared" si="32"/>
        <v>0</v>
      </c>
      <c r="BW19" s="18">
        <f t="shared" si="10"/>
        <v>5745</v>
      </c>
      <c r="BX19" s="18">
        <f t="shared" si="33"/>
        <v>0</v>
      </c>
      <c r="BY19" s="18">
        <f t="shared" si="11"/>
        <v>5745</v>
      </c>
      <c r="BZ19" s="18">
        <f t="shared" si="34"/>
        <v>0</v>
      </c>
      <c r="CA19" s="18">
        <f t="shared" si="12"/>
        <v>8620</v>
      </c>
      <c r="CB19" s="18">
        <f t="shared" si="35"/>
        <v>0</v>
      </c>
      <c r="CC19" s="18">
        <f t="shared" si="13"/>
        <v>8620</v>
      </c>
      <c r="CE19">
        <f>PRODUCT(CL$11:CL12)</f>
        <v>4</v>
      </c>
      <c r="CJ19">
        <v>400</v>
      </c>
      <c r="CK19" s="14">
        <v>10</v>
      </c>
      <c r="CL19" s="14">
        <v>3</v>
      </c>
      <c r="CM19" s="14">
        <v>25</v>
      </c>
      <c r="CN19" s="14">
        <f>INDEX(节奏规划!$B$6:$B$55,MATCH(金币消耗!CM19,节奏规划!$A$6:$A$55))</f>
        <v>860</v>
      </c>
      <c r="CO19" s="14" t="e">
        <f t="shared" si="53"/>
        <v>#REF!</v>
      </c>
      <c r="CP19" s="14">
        <v>800</v>
      </c>
      <c r="CQ19" s="14">
        <f t="shared" si="69"/>
        <v>46820</v>
      </c>
      <c r="CR19" s="14">
        <f t="shared" si="70"/>
        <v>74611</v>
      </c>
      <c r="CS19" s="14" t="e">
        <f t="shared" si="71"/>
        <v>#REF!</v>
      </c>
      <c r="CT19" s="18">
        <f t="shared" si="54"/>
        <v>182800000</v>
      </c>
      <c r="CU19" s="18">
        <f t="shared" si="54"/>
        <v>91400000</v>
      </c>
      <c r="CV19" s="18">
        <f t="shared" si="36"/>
        <v>91400000</v>
      </c>
      <c r="CW19" s="18">
        <f t="shared" si="36"/>
        <v>91400000</v>
      </c>
      <c r="CX19" s="18">
        <f t="shared" si="36"/>
        <v>91400000</v>
      </c>
      <c r="CY19" s="18">
        <f t="shared" si="36"/>
        <v>91400000</v>
      </c>
      <c r="CZ19" s="18">
        <f t="shared" si="36"/>
        <v>137100000</v>
      </c>
      <c r="DA19" s="18">
        <f t="shared" si="36"/>
        <v>137100000</v>
      </c>
      <c r="DB19" s="18">
        <f t="shared" si="55"/>
        <v>2</v>
      </c>
      <c r="DC19" s="18">
        <f t="shared" si="37"/>
        <v>182.8</v>
      </c>
      <c r="DD19" s="18">
        <f t="shared" si="56"/>
        <v>2</v>
      </c>
      <c r="DE19" s="18">
        <f t="shared" si="38"/>
        <v>91.4</v>
      </c>
      <c r="DF19" s="18">
        <f t="shared" si="57"/>
        <v>2</v>
      </c>
      <c r="DG19" s="18">
        <f t="shared" si="39"/>
        <v>91.4</v>
      </c>
      <c r="DH19" s="18">
        <f t="shared" si="58"/>
        <v>2</v>
      </c>
      <c r="DI19" s="18">
        <f t="shared" si="40"/>
        <v>91.4</v>
      </c>
      <c r="DJ19" s="18">
        <f t="shared" si="59"/>
        <v>2</v>
      </c>
      <c r="DK19" s="18">
        <f t="shared" si="41"/>
        <v>91.4</v>
      </c>
      <c r="DL19" s="18">
        <f t="shared" si="60"/>
        <v>2</v>
      </c>
      <c r="DM19" s="18">
        <f t="shared" si="42"/>
        <v>91.4</v>
      </c>
      <c r="DN19" s="18">
        <f t="shared" si="61"/>
        <v>2</v>
      </c>
      <c r="DO19" s="18">
        <f t="shared" si="43"/>
        <v>137.1</v>
      </c>
      <c r="DP19" s="18">
        <f t="shared" si="62"/>
        <v>2</v>
      </c>
      <c r="DQ19" s="18">
        <f t="shared" si="44"/>
        <v>137.1</v>
      </c>
      <c r="DT19" s="14">
        <v>10</v>
      </c>
      <c r="DU19" s="14">
        <v>2</v>
      </c>
      <c r="DV19" s="14">
        <v>850</v>
      </c>
      <c r="DW19" s="14" t="e">
        <f t="shared" si="63"/>
        <v>#REF!</v>
      </c>
      <c r="DX19" s="14">
        <v>1000</v>
      </c>
      <c r="DY19" s="14">
        <f t="shared" si="73"/>
        <v>63040</v>
      </c>
      <c r="DZ19" s="14" t="e">
        <f t="shared" si="72"/>
        <v>#REF!</v>
      </c>
      <c r="EA19" s="14" t="e">
        <f t="shared" si="64"/>
        <v>#REF!</v>
      </c>
      <c r="EB19" s="14" t="e">
        <f t="shared" si="65"/>
        <v>#REF!</v>
      </c>
      <c r="EC19" s="14" t="e">
        <f t="shared" si="66"/>
        <v>#REF!</v>
      </c>
      <c r="ED19" s="14" t="e">
        <f t="shared" si="67"/>
        <v>#REF!</v>
      </c>
      <c r="EE19" s="14" t="e">
        <f t="shared" si="68"/>
        <v>#REF!</v>
      </c>
    </row>
    <row r="20" spans="1:135" ht="16.5" x14ac:dyDescent="0.2">
      <c r="A20" s="14">
        <v>11</v>
      </c>
      <c r="B20" s="18">
        <f>金币产出!CN16</f>
        <v>195782</v>
      </c>
      <c r="W20" s="18">
        <v>11</v>
      </c>
      <c r="X20" s="25">
        <v>0.6</v>
      </c>
      <c r="Y20" s="18" t="e">
        <f t="shared" si="14"/>
        <v>#REF!</v>
      </c>
      <c r="Z20" s="18" t="e">
        <f t="shared" si="2"/>
        <v>#REF!</v>
      </c>
      <c r="AA20" s="18" t="e">
        <f t="shared" si="2"/>
        <v>#REF!</v>
      </c>
      <c r="AB20" s="18" t="e">
        <f t="shared" si="15"/>
        <v>#REF!</v>
      </c>
      <c r="AC20" s="18" t="e">
        <f t="shared" si="3"/>
        <v>#REF!</v>
      </c>
      <c r="AD20" s="18" t="e">
        <f t="shared" si="16"/>
        <v>#REF!</v>
      </c>
      <c r="AE20" s="18" t="e">
        <f t="shared" si="4"/>
        <v>#REF!</v>
      </c>
      <c r="AF20" s="18" t="e">
        <f t="shared" si="17"/>
        <v>#REF!</v>
      </c>
      <c r="AG20" s="18" t="e">
        <f t="shared" si="5"/>
        <v>#REF!</v>
      </c>
      <c r="AJ20" s="14">
        <v>10</v>
      </c>
      <c r="AK20" s="18">
        <v>400</v>
      </c>
      <c r="AL20" s="18">
        <v>4.5</v>
      </c>
      <c r="AM20" s="18" t="e">
        <f t="shared" si="18"/>
        <v>#REF!</v>
      </c>
      <c r="AN20" s="18">
        <f>INDEX([1]新怪物属性!D$5:D$123,MATCH(AJ19,[1]新怪物属性!$J$5:$J$123,1))</f>
        <v>500</v>
      </c>
      <c r="AO20" s="18">
        <v>600</v>
      </c>
      <c r="AP20" s="18">
        <f t="shared" si="45"/>
        <v>10019961395</v>
      </c>
      <c r="AQ20" s="14">
        <v>1</v>
      </c>
      <c r="AR20" s="14">
        <v>1</v>
      </c>
      <c r="AS20" s="18">
        <f t="shared" si="46"/>
        <v>150299420</v>
      </c>
      <c r="AT20" s="18">
        <f t="shared" si="19"/>
        <v>200399225</v>
      </c>
      <c r="AU20" s="18">
        <f t="shared" si="19"/>
        <v>200399225</v>
      </c>
      <c r="AV20" s="18">
        <f t="shared" si="47"/>
        <v>2</v>
      </c>
      <c r="AW20" s="18">
        <f t="shared" si="48"/>
        <v>150.30000000000001</v>
      </c>
      <c r="AX20" s="18">
        <f t="shared" si="49"/>
        <v>2</v>
      </c>
      <c r="AY20" s="18">
        <f t="shared" si="50"/>
        <v>200.4</v>
      </c>
      <c r="AZ20" s="18">
        <f t="shared" si="51"/>
        <v>2</v>
      </c>
      <c r="BA20" s="18">
        <f t="shared" si="52"/>
        <v>200.4</v>
      </c>
      <c r="BD20" s="18">
        <v>11</v>
      </c>
      <c r="BE20" s="44">
        <v>0.6</v>
      </c>
      <c r="BF20" s="18">
        <f t="shared" si="20"/>
        <v>12920</v>
      </c>
      <c r="BG20" s="18">
        <f t="shared" si="21"/>
        <v>6460</v>
      </c>
      <c r="BH20" s="18">
        <f t="shared" si="22"/>
        <v>6460</v>
      </c>
      <c r="BI20" s="18">
        <f t="shared" si="23"/>
        <v>6460</v>
      </c>
      <c r="BJ20" s="18">
        <f t="shared" si="24"/>
        <v>6460</v>
      </c>
      <c r="BK20" s="18">
        <f t="shared" si="25"/>
        <v>6460</v>
      </c>
      <c r="BL20" s="18">
        <f t="shared" si="26"/>
        <v>9690</v>
      </c>
      <c r="BM20" s="18">
        <f t="shared" si="27"/>
        <v>9690</v>
      </c>
      <c r="BN20" s="18">
        <f t="shared" si="28"/>
        <v>1</v>
      </c>
      <c r="BO20" s="18">
        <f t="shared" si="6"/>
        <v>12.92</v>
      </c>
      <c r="BP20" s="18">
        <f t="shared" si="29"/>
        <v>0</v>
      </c>
      <c r="BQ20" s="18">
        <f t="shared" si="7"/>
        <v>6460</v>
      </c>
      <c r="BR20" s="18">
        <f t="shared" si="30"/>
        <v>0</v>
      </c>
      <c r="BS20" s="18">
        <f t="shared" si="8"/>
        <v>6460</v>
      </c>
      <c r="BT20" s="18">
        <f t="shared" si="31"/>
        <v>0</v>
      </c>
      <c r="BU20" s="18">
        <f t="shared" si="9"/>
        <v>6460</v>
      </c>
      <c r="BV20" s="18">
        <f t="shared" si="32"/>
        <v>0</v>
      </c>
      <c r="BW20" s="18">
        <f t="shared" si="10"/>
        <v>6460</v>
      </c>
      <c r="BX20" s="18">
        <f t="shared" si="33"/>
        <v>0</v>
      </c>
      <c r="BY20" s="18">
        <f t="shared" si="11"/>
        <v>6460</v>
      </c>
      <c r="BZ20" s="18">
        <f t="shared" si="34"/>
        <v>0</v>
      </c>
      <c r="CA20" s="18">
        <f t="shared" si="12"/>
        <v>9690</v>
      </c>
      <c r="CB20" s="18">
        <f t="shared" si="35"/>
        <v>0</v>
      </c>
      <c r="CC20" s="18">
        <f t="shared" si="13"/>
        <v>9690</v>
      </c>
      <c r="CE20">
        <f>PRODUCT(CL$11:CL13)</f>
        <v>12</v>
      </c>
      <c r="CJ20">
        <v>420</v>
      </c>
      <c r="CK20" s="14">
        <v>11</v>
      </c>
      <c r="CL20" s="14">
        <v>2</v>
      </c>
      <c r="CM20" s="14">
        <v>30</v>
      </c>
      <c r="CN20" s="14">
        <f>INDEX(节奏规划!$B$6:$B$55,MATCH(金币消耗!CM20,节奏规划!$A$6:$A$55))</f>
        <v>960</v>
      </c>
      <c r="CO20" s="14" t="e">
        <f t="shared" si="53"/>
        <v>#REF!</v>
      </c>
      <c r="CP20" s="14">
        <v>500</v>
      </c>
      <c r="CQ20" s="14">
        <f t="shared" si="69"/>
        <v>94140</v>
      </c>
      <c r="CR20" s="14">
        <f t="shared" si="70"/>
        <v>168751</v>
      </c>
      <c r="CS20" s="14" t="e">
        <f t="shared" si="71"/>
        <v>#REF!</v>
      </c>
      <c r="CT20" s="18">
        <f t="shared" si="54"/>
        <v>114250000</v>
      </c>
      <c r="CU20" s="18">
        <f t="shared" si="54"/>
        <v>57120000</v>
      </c>
      <c r="CV20" s="18">
        <f t="shared" si="36"/>
        <v>57120000</v>
      </c>
      <c r="CW20" s="18">
        <f t="shared" si="36"/>
        <v>57120000</v>
      </c>
      <c r="CX20" s="18">
        <f t="shared" si="36"/>
        <v>57120000</v>
      </c>
      <c r="CY20" s="18">
        <f t="shared" si="36"/>
        <v>57120000</v>
      </c>
      <c r="CZ20" s="18">
        <f t="shared" si="36"/>
        <v>85680000</v>
      </c>
      <c r="DA20" s="18">
        <f t="shared" si="36"/>
        <v>85680000</v>
      </c>
      <c r="DB20" s="18">
        <f t="shared" si="55"/>
        <v>2</v>
      </c>
      <c r="DC20" s="18">
        <f t="shared" si="37"/>
        <v>114.25</v>
      </c>
      <c r="DD20" s="18">
        <f t="shared" si="56"/>
        <v>2</v>
      </c>
      <c r="DE20" s="18">
        <f t="shared" si="38"/>
        <v>57.12</v>
      </c>
      <c r="DF20" s="18">
        <f t="shared" si="57"/>
        <v>2</v>
      </c>
      <c r="DG20" s="18">
        <f t="shared" si="39"/>
        <v>57.12</v>
      </c>
      <c r="DH20" s="18">
        <f t="shared" si="58"/>
        <v>2</v>
      </c>
      <c r="DI20" s="18">
        <f t="shared" si="40"/>
        <v>57.12</v>
      </c>
      <c r="DJ20" s="18">
        <f t="shared" si="59"/>
        <v>2</v>
      </c>
      <c r="DK20" s="18">
        <f t="shared" si="41"/>
        <v>57.12</v>
      </c>
      <c r="DL20" s="18">
        <f t="shared" si="60"/>
        <v>2</v>
      </c>
      <c r="DM20" s="18">
        <f t="shared" si="42"/>
        <v>57.12</v>
      </c>
      <c r="DN20" s="18">
        <f t="shared" si="61"/>
        <v>2</v>
      </c>
      <c r="DO20" s="18">
        <f t="shared" si="43"/>
        <v>85.68</v>
      </c>
      <c r="DP20" s="18">
        <f t="shared" si="62"/>
        <v>2</v>
      </c>
      <c r="DQ20" s="18">
        <f t="shared" si="44"/>
        <v>85.68</v>
      </c>
    </row>
    <row r="21" spans="1:135" ht="16.5" x14ac:dyDescent="0.2">
      <c r="A21" s="14">
        <v>12</v>
      </c>
      <c r="B21" s="18">
        <f>金币产出!CN17</f>
        <v>201485</v>
      </c>
      <c r="W21" s="18">
        <v>12</v>
      </c>
      <c r="X21" s="25">
        <v>0.65</v>
      </c>
      <c r="Y21" s="18" t="e">
        <f t="shared" si="14"/>
        <v>#REF!</v>
      </c>
      <c r="Z21" s="18" t="e">
        <f t="shared" si="2"/>
        <v>#REF!</v>
      </c>
      <c r="AA21" s="18" t="e">
        <f t="shared" si="2"/>
        <v>#REF!</v>
      </c>
      <c r="AB21" s="18" t="e">
        <f t="shared" si="15"/>
        <v>#REF!</v>
      </c>
      <c r="AC21" s="18" t="e">
        <f t="shared" si="3"/>
        <v>#REF!</v>
      </c>
      <c r="AD21" s="18" t="e">
        <f t="shared" si="16"/>
        <v>#REF!</v>
      </c>
      <c r="AE21" s="18" t="e">
        <f t="shared" si="4"/>
        <v>#REF!</v>
      </c>
      <c r="AF21" s="18" t="e">
        <f t="shared" si="17"/>
        <v>#REF!</v>
      </c>
      <c r="AG21" s="18" t="e">
        <f t="shared" si="5"/>
        <v>#REF!</v>
      </c>
      <c r="AJ21" s="14">
        <v>11</v>
      </c>
      <c r="AK21" s="18">
        <v>450</v>
      </c>
      <c r="AL21" s="18">
        <v>5</v>
      </c>
      <c r="AM21" s="18" t="e">
        <f t="shared" si="18"/>
        <v>#REF!</v>
      </c>
      <c r="AN21" s="18">
        <f>INDEX([1]新怪物属性!D$5:D$123,MATCH(AJ20,[1]新怪物属性!$J$5:$J$123,1))</f>
        <v>580</v>
      </c>
      <c r="AO21" s="18">
        <v>700</v>
      </c>
      <c r="AP21" s="18">
        <f t="shared" si="45"/>
        <v>13527676574</v>
      </c>
      <c r="AQ21" s="14">
        <v>1</v>
      </c>
      <c r="AR21" s="14">
        <v>1</v>
      </c>
      <c r="AS21" s="18">
        <f t="shared" si="46"/>
        <v>202915145</v>
      </c>
      <c r="AT21" s="18">
        <f t="shared" si="19"/>
        <v>270553530</v>
      </c>
      <c r="AU21" s="18">
        <f t="shared" si="19"/>
        <v>270553530</v>
      </c>
      <c r="AV21" s="18">
        <f t="shared" si="47"/>
        <v>2</v>
      </c>
      <c r="AW21" s="18">
        <f t="shared" si="48"/>
        <v>202.92</v>
      </c>
      <c r="AX21" s="18">
        <f t="shared" si="49"/>
        <v>2</v>
      </c>
      <c r="AY21" s="18">
        <f t="shared" si="50"/>
        <v>270.55</v>
      </c>
      <c r="AZ21" s="18">
        <f t="shared" si="51"/>
        <v>2</v>
      </c>
      <c r="BA21" s="18">
        <f t="shared" si="52"/>
        <v>270.55</v>
      </c>
      <c r="BD21" s="18">
        <v>12</v>
      </c>
      <c r="BE21" s="44">
        <v>0.65</v>
      </c>
      <c r="BF21" s="18">
        <f t="shared" si="20"/>
        <v>14405</v>
      </c>
      <c r="BG21" s="18">
        <f t="shared" si="21"/>
        <v>7200</v>
      </c>
      <c r="BH21" s="18">
        <f t="shared" si="22"/>
        <v>7200</v>
      </c>
      <c r="BI21" s="18">
        <f t="shared" si="23"/>
        <v>7200</v>
      </c>
      <c r="BJ21" s="18">
        <f t="shared" si="24"/>
        <v>7200</v>
      </c>
      <c r="BK21" s="18">
        <f t="shared" si="25"/>
        <v>7200</v>
      </c>
      <c r="BL21" s="18">
        <f t="shared" si="26"/>
        <v>10800</v>
      </c>
      <c r="BM21" s="18">
        <f t="shared" si="27"/>
        <v>10800</v>
      </c>
      <c r="BN21" s="18">
        <f t="shared" si="28"/>
        <v>1</v>
      </c>
      <c r="BO21" s="18">
        <f t="shared" si="6"/>
        <v>14.41</v>
      </c>
      <c r="BP21" s="18">
        <f t="shared" si="29"/>
        <v>0</v>
      </c>
      <c r="BQ21" s="18">
        <f t="shared" si="7"/>
        <v>7200</v>
      </c>
      <c r="BR21" s="18">
        <f t="shared" si="30"/>
        <v>0</v>
      </c>
      <c r="BS21" s="18">
        <f t="shared" si="8"/>
        <v>7200</v>
      </c>
      <c r="BT21" s="18">
        <f t="shared" si="31"/>
        <v>0</v>
      </c>
      <c r="BU21" s="18">
        <f t="shared" si="9"/>
        <v>7200</v>
      </c>
      <c r="BV21" s="18">
        <f t="shared" si="32"/>
        <v>0</v>
      </c>
      <c r="BW21" s="18">
        <f t="shared" si="10"/>
        <v>7200</v>
      </c>
      <c r="BX21" s="18">
        <f t="shared" si="33"/>
        <v>0</v>
      </c>
      <c r="BY21" s="18">
        <f t="shared" si="11"/>
        <v>7200</v>
      </c>
      <c r="BZ21" s="18">
        <f t="shared" si="34"/>
        <v>1</v>
      </c>
      <c r="CA21" s="18">
        <f t="shared" si="12"/>
        <v>10.8</v>
      </c>
      <c r="CB21" s="18">
        <f t="shared" si="35"/>
        <v>1</v>
      </c>
      <c r="CC21" s="18">
        <f t="shared" si="13"/>
        <v>10.8</v>
      </c>
      <c r="CE21">
        <f>PRODUCT(CL$11:CL14)</f>
        <v>24</v>
      </c>
      <c r="CJ21">
        <v>440</v>
      </c>
      <c r="CK21" s="14">
        <v>12</v>
      </c>
      <c r="CL21" s="14">
        <v>2</v>
      </c>
      <c r="CM21" s="14">
        <v>40</v>
      </c>
      <c r="CN21" s="14">
        <f>INDEX(节奏规划!$B$6:$B$55,MATCH(金币消耗!CM21,节奏规划!$A$6:$A$55))</f>
        <v>1160</v>
      </c>
      <c r="CO21" s="14" t="e">
        <f t="shared" si="53"/>
        <v>#REF!</v>
      </c>
      <c r="CP21" s="14">
        <v>500</v>
      </c>
      <c r="CQ21" s="14">
        <f t="shared" si="69"/>
        <v>188780</v>
      </c>
      <c r="CR21" s="14">
        <f t="shared" si="70"/>
        <v>357531</v>
      </c>
      <c r="CS21" s="14" t="e">
        <f t="shared" si="71"/>
        <v>#REF!</v>
      </c>
      <c r="CT21" s="18">
        <f t="shared" si="54"/>
        <v>114250000</v>
      </c>
      <c r="CU21" s="18">
        <f t="shared" si="54"/>
        <v>57120000</v>
      </c>
      <c r="CV21" s="18">
        <f t="shared" si="36"/>
        <v>57120000</v>
      </c>
      <c r="CW21" s="18">
        <f t="shared" si="36"/>
        <v>57120000</v>
      </c>
      <c r="CX21" s="18">
        <f t="shared" si="36"/>
        <v>57120000</v>
      </c>
      <c r="CY21" s="18">
        <f t="shared" si="36"/>
        <v>57120000</v>
      </c>
      <c r="CZ21" s="18">
        <f t="shared" si="36"/>
        <v>85680000</v>
      </c>
      <c r="DA21" s="18">
        <f t="shared" si="36"/>
        <v>85680000</v>
      </c>
      <c r="DB21" s="18">
        <f t="shared" si="55"/>
        <v>2</v>
      </c>
      <c r="DC21" s="18">
        <f t="shared" si="37"/>
        <v>114.25</v>
      </c>
      <c r="DD21" s="18">
        <f t="shared" si="56"/>
        <v>2</v>
      </c>
      <c r="DE21" s="18">
        <f t="shared" si="38"/>
        <v>57.12</v>
      </c>
      <c r="DF21" s="18">
        <f t="shared" si="57"/>
        <v>2</v>
      </c>
      <c r="DG21" s="18">
        <f t="shared" si="39"/>
        <v>57.12</v>
      </c>
      <c r="DH21" s="18">
        <f t="shared" si="58"/>
        <v>2</v>
      </c>
      <c r="DI21" s="18">
        <f t="shared" si="40"/>
        <v>57.12</v>
      </c>
      <c r="DJ21" s="18">
        <f t="shared" si="59"/>
        <v>2</v>
      </c>
      <c r="DK21" s="18">
        <f t="shared" si="41"/>
        <v>57.12</v>
      </c>
      <c r="DL21" s="18">
        <f t="shared" si="60"/>
        <v>2</v>
      </c>
      <c r="DM21" s="18">
        <f t="shared" si="42"/>
        <v>57.12</v>
      </c>
      <c r="DN21" s="18">
        <f t="shared" si="61"/>
        <v>2</v>
      </c>
      <c r="DO21" s="18">
        <f t="shared" si="43"/>
        <v>85.68</v>
      </c>
      <c r="DP21" s="18">
        <f t="shared" si="62"/>
        <v>2</v>
      </c>
      <c r="DQ21" s="18">
        <f t="shared" si="44"/>
        <v>85.68</v>
      </c>
    </row>
    <row r="22" spans="1:135" ht="16.5" x14ac:dyDescent="0.2">
      <c r="A22" s="14">
        <v>13</v>
      </c>
      <c r="B22" s="18">
        <f>金币产出!CN18</f>
        <v>207185</v>
      </c>
      <c r="W22" s="18">
        <v>13</v>
      </c>
      <c r="X22" s="25">
        <v>0.7</v>
      </c>
      <c r="Y22" s="18" t="e">
        <f t="shared" si="14"/>
        <v>#REF!</v>
      </c>
      <c r="Z22" s="18" t="e">
        <f t="shared" si="2"/>
        <v>#REF!</v>
      </c>
      <c r="AA22" s="18" t="e">
        <f t="shared" si="2"/>
        <v>#REF!</v>
      </c>
      <c r="AB22" s="18" t="e">
        <f t="shared" si="15"/>
        <v>#REF!</v>
      </c>
      <c r="AC22" s="18" t="e">
        <f t="shared" si="3"/>
        <v>#REF!</v>
      </c>
      <c r="AD22" s="18" t="e">
        <f t="shared" si="16"/>
        <v>#REF!</v>
      </c>
      <c r="AE22" s="18" t="e">
        <f t="shared" si="4"/>
        <v>#REF!</v>
      </c>
      <c r="AF22" s="18" t="e">
        <f t="shared" si="17"/>
        <v>#REF!</v>
      </c>
      <c r="AG22" s="18" t="e">
        <f t="shared" si="5"/>
        <v>#REF!</v>
      </c>
      <c r="AJ22" s="14">
        <v>12</v>
      </c>
      <c r="AK22" s="18">
        <v>500</v>
      </c>
      <c r="AL22" s="18">
        <v>6</v>
      </c>
      <c r="AM22" s="18" t="e">
        <f t="shared" si="18"/>
        <v>#REF!</v>
      </c>
      <c r="AN22" s="18">
        <f>INDEX([1]新怪物属性!D$5:D$123,MATCH(AJ21,[1]新怪物属性!$J$5:$J$123,1))</f>
        <v>740</v>
      </c>
      <c r="AO22" s="18">
        <v>850</v>
      </c>
      <c r="AP22" s="18">
        <f t="shared" si="45"/>
        <v>27623623253</v>
      </c>
      <c r="AQ22" s="14">
        <v>1</v>
      </c>
      <c r="AR22" s="14">
        <v>1</v>
      </c>
      <c r="AS22" s="18">
        <f t="shared" si="46"/>
        <v>414354345</v>
      </c>
      <c r="AT22" s="18">
        <f t="shared" si="19"/>
        <v>552472465</v>
      </c>
      <c r="AU22" s="18">
        <f t="shared" si="19"/>
        <v>552472465</v>
      </c>
      <c r="AV22" s="18">
        <f t="shared" si="47"/>
        <v>2</v>
      </c>
      <c r="AW22" s="18">
        <f t="shared" si="48"/>
        <v>414.35</v>
      </c>
      <c r="AX22" s="18">
        <f t="shared" si="49"/>
        <v>2</v>
      </c>
      <c r="AY22" s="18">
        <f t="shared" si="50"/>
        <v>552.47</v>
      </c>
      <c r="AZ22" s="18">
        <f t="shared" si="51"/>
        <v>2</v>
      </c>
      <c r="BA22" s="18">
        <f t="shared" si="52"/>
        <v>552.47</v>
      </c>
      <c r="BD22" s="18">
        <v>13</v>
      </c>
      <c r="BE22" s="44">
        <v>0.7</v>
      </c>
      <c r="BF22" s="18">
        <f t="shared" si="20"/>
        <v>15950</v>
      </c>
      <c r="BG22" s="18">
        <f t="shared" si="21"/>
        <v>7975</v>
      </c>
      <c r="BH22" s="18">
        <f t="shared" si="22"/>
        <v>7975</v>
      </c>
      <c r="BI22" s="18">
        <f t="shared" si="23"/>
        <v>7975</v>
      </c>
      <c r="BJ22" s="18">
        <f t="shared" si="24"/>
        <v>7975</v>
      </c>
      <c r="BK22" s="18">
        <f t="shared" si="25"/>
        <v>7975</v>
      </c>
      <c r="BL22" s="18">
        <f t="shared" si="26"/>
        <v>11960</v>
      </c>
      <c r="BM22" s="18">
        <f t="shared" si="27"/>
        <v>11960</v>
      </c>
      <c r="BN22" s="18">
        <f t="shared" si="28"/>
        <v>1</v>
      </c>
      <c r="BO22" s="18">
        <f t="shared" si="6"/>
        <v>15.95</v>
      </c>
      <c r="BP22" s="18">
        <f t="shared" si="29"/>
        <v>0</v>
      </c>
      <c r="BQ22" s="18">
        <f t="shared" si="7"/>
        <v>7975</v>
      </c>
      <c r="BR22" s="18">
        <f t="shared" si="30"/>
        <v>0</v>
      </c>
      <c r="BS22" s="18">
        <f t="shared" si="8"/>
        <v>7975</v>
      </c>
      <c r="BT22" s="18">
        <f t="shared" si="31"/>
        <v>0</v>
      </c>
      <c r="BU22" s="18">
        <f t="shared" si="9"/>
        <v>7975</v>
      </c>
      <c r="BV22" s="18">
        <f t="shared" si="32"/>
        <v>0</v>
      </c>
      <c r="BW22" s="18">
        <f t="shared" si="10"/>
        <v>7975</v>
      </c>
      <c r="BX22" s="18">
        <f t="shared" si="33"/>
        <v>0</v>
      </c>
      <c r="BY22" s="18">
        <f t="shared" si="11"/>
        <v>7975</v>
      </c>
      <c r="BZ22" s="18">
        <f t="shared" si="34"/>
        <v>1</v>
      </c>
      <c r="CA22" s="18">
        <f t="shared" si="12"/>
        <v>11.96</v>
      </c>
      <c r="CB22" s="18">
        <f t="shared" si="35"/>
        <v>1</v>
      </c>
      <c r="CC22" s="18">
        <f t="shared" si="13"/>
        <v>11.96</v>
      </c>
      <c r="CE22">
        <f>PRODUCT(CL$11:CL15)</f>
        <v>48</v>
      </c>
    </row>
    <row r="23" spans="1:135" ht="16.5" x14ac:dyDescent="0.2">
      <c r="A23" s="14">
        <v>14</v>
      </c>
      <c r="B23" s="18">
        <f>金币产出!CN19</f>
        <v>212889</v>
      </c>
      <c r="W23" s="18">
        <v>14</v>
      </c>
      <c r="X23" s="25">
        <v>0.75</v>
      </c>
      <c r="Y23" s="18" t="e">
        <f t="shared" si="14"/>
        <v>#REF!</v>
      </c>
      <c r="Z23" s="18" t="e">
        <f t="shared" si="2"/>
        <v>#REF!</v>
      </c>
      <c r="AA23" s="18" t="e">
        <f t="shared" si="2"/>
        <v>#REF!</v>
      </c>
      <c r="AB23" s="18" t="e">
        <f t="shared" si="15"/>
        <v>#REF!</v>
      </c>
      <c r="AC23" s="18" t="e">
        <f t="shared" si="3"/>
        <v>#REF!</v>
      </c>
      <c r="AD23" s="18" t="e">
        <f t="shared" si="16"/>
        <v>#REF!</v>
      </c>
      <c r="AE23" s="18" t="e">
        <f t="shared" si="4"/>
        <v>#REF!</v>
      </c>
      <c r="AF23" s="18" t="e">
        <f t="shared" si="17"/>
        <v>#REF!</v>
      </c>
      <c r="AG23" s="18" t="e">
        <f t="shared" si="5"/>
        <v>#REF!</v>
      </c>
      <c r="AJ23" s="14">
        <v>13</v>
      </c>
      <c r="AK23" s="18">
        <v>1000</v>
      </c>
      <c r="AL23" s="18"/>
      <c r="AM23" s="18"/>
      <c r="AN23" s="18"/>
      <c r="AO23" s="18"/>
      <c r="AP23" s="18"/>
      <c r="AQ23" s="14"/>
      <c r="AR23" s="14"/>
      <c r="AS23" s="14"/>
      <c r="BD23" s="18">
        <v>14</v>
      </c>
      <c r="BE23" s="44">
        <v>0.75</v>
      </c>
      <c r="BF23" s="18">
        <f t="shared" si="20"/>
        <v>17560</v>
      </c>
      <c r="BG23" s="18">
        <f t="shared" si="21"/>
        <v>8780</v>
      </c>
      <c r="BH23" s="18">
        <f t="shared" si="22"/>
        <v>8780</v>
      </c>
      <c r="BI23" s="18">
        <f t="shared" si="23"/>
        <v>8780</v>
      </c>
      <c r="BJ23" s="18">
        <f t="shared" si="24"/>
        <v>8780</v>
      </c>
      <c r="BK23" s="18">
        <f t="shared" si="25"/>
        <v>8780</v>
      </c>
      <c r="BL23" s="18">
        <f t="shared" si="26"/>
        <v>13170</v>
      </c>
      <c r="BM23" s="18">
        <f t="shared" si="27"/>
        <v>13170</v>
      </c>
      <c r="BN23" s="18">
        <f t="shared" si="28"/>
        <v>1</v>
      </c>
      <c r="BO23" s="18">
        <f t="shared" si="6"/>
        <v>17.559999999999999</v>
      </c>
      <c r="BP23" s="18">
        <f t="shared" si="29"/>
        <v>0</v>
      </c>
      <c r="BQ23" s="18">
        <f t="shared" si="7"/>
        <v>8780</v>
      </c>
      <c r="BR23" s="18">
        <f t="shared" si="30"/>
        <v>0</v>
      </c>
      <c r="BS23" s="18">
        <f t="shared" si="8"/>
        <v>8780</v>
      </c>
      <c r="BT23" s="18">
        <f t="shared" si="31"/>
        <v>0</v>
      </c>
      <c r="BU23" s="18">
        <f t="shared" si="9"/>
        <v>8780</v>
      </c>
      <c r="BV23" s="18">
        <f t="shared" si="32"/>
        <v>0</v>
      </c>
      <c r="BW23" s="18">
        <f t="shared" si="10"/>
        <v>8780</v>
      </c>
      <c r="BX23" s="18">
        <f t="shared" si="33"/>
        <v>0</v>
      </c>
      <c r="BY23" s="18">
        <f t="shared" si="11"/>
        <v>8780</v>
      </c>
      <c r="BZ23" s="18">
        <f t="shared" si="34"/>
        <v>1</v>
      </c>
      <c r="CA23" s="18">
        <f t="shared" si="12"/>
        <v>13.17</v>
      </c>
      <c r="CB23" s="18">
        <f t="shared" si="35"/>
        <v>1</v>
      </c>
      <c r="CC23" s="18">
        <f t="shared" si="13"/>
        <v>13.17</v>
      </c>
      <c r="CE23">
        <f>PRODUCT(CL$11:CL16)</f>
        <v>144</v>
      </c>
    </row>
    <row r="24" spans="1:135" ht="20.25" x14ac:dyDescent="0.2">
      <c r="A24" s="14">
        <v>15</v>
      </c>
      <c r="B24" s="18">
        <f>金币产出!CN20</f>
        <v>218592</v>
      </c>
      <c r="I24" s="71" t="s">
        <v>332</v>
      </c>
      <c r="J24" s="71"/>
      <c r="K24" s="71"/>
      <c r="L24" s="71"/>
      <c r="M24" s="71"/>
      <c r="N24" s="71"/>
      <c r="O24" s="71"/>
      <c r="P24" s="71"/>
      <c r="W24" s="18">
        <v>15</v>
      </c>
      <c r="X24" s="25">
        <v>0.8</v>
      </c>
      <c r="Y24" s="18" t="e">
        <f t="shared" si="14"/>
        <v>#REF!</v>
      </c>
      <c r="Z24" s="18" t="e">
        <f t="shared" si="2"/>
        <v>#REF!</v>
      </c>
      <c r="AA24" s="18" t="e">
        <f t="shared" si="2"/>
        <v>#REF!</v>
      </c>
      <c r="AB24" s="18" t="e">
        <f t="shared" si="15"/>
        <v>#REF!</v>
      </c>
      <c r="AC24" s="18" t="e">
        <f t="shared" si="3"/>
        <v>#REF!</v>
      </c>
      <c r="AD24" s="18" t="e">
        <f t="shared" si="16"/>
        <v>#REF!</v>
      </c>
      <c r="AE24" s="18" t="e">
        <f t="shared" si="4"/>
        <v>#REF!</v>
      </c>
      <c r="AF24" s="18" t="e">
        <f t="shared" si="17"/>
        <v>#REF!</v>
      </c>
      <c r="AG24" s="18" t="e">
        <f t="shared" si="5"/>
        <v>#REF!</v>
      </c>
      <c r="AJ24" s="14">
        <v>14</v>
      </c>
      <c r="AK24" s="18">
        <f>突破数值备份!B18</f>
        <v>600</v>
      </c>
      <c r="AL24" s="18"/>
      <c r="AM24" s="18"/>
      <c r="AN24" s="18"/>
      <c r="AO24" s="18"/>
      <c r="AP24" s="18"/>
      <c r="AQ24" s="14"/>
      <c r="AR24" s="14"/>
      <c r="AS24" s="14"/>
      <c r="BD24" s="18">
        <v>15</v>
      </c>
      <c r="BE24" s="44">
        <v>0.8</v>
      </c>
      <c r="BF24" s="18">
        <f t="shared" si="20"/>
        <v>19235</v>
      </c>
      <c r="BG24" s="18">
        <f t="shared" si="21"/>
        <v>9615</v>
      </c>
      <c r="BH24" s="18">
        <f t="shared" si="22"/>
        <v>9615</v>
      </c>
      <c r="BI24" s="18">
        <f t="shared" si="23"/>
        <v>9615</v>
      </c>
      <c r="BJ24" s="18">
        <f t="shared" si="24"/>
        <v>9615</v>
      </c>
      <c r="BK24" s="18">
        <f t="shared" si="25"/>
        <v>9615</v>
      </c>
      <c r="BL24" s="18">
        <f t="shared" si="26"/>
        <v>14425</v>
      </c>
      <c r="BM24" s="18">
        <f t="shared" si="27"/>
        <v>14425</v>
      </c>
      <c r="BN24" s="18">
        <f t="shared" si="28"/>
        <v>1</v>
      </c>
      <c r="BO24" s="18">
        <f t="shared" si="6"/>
        <v>19.239999999999998</v>
      </c>
      <c r="BP24" s="18">
        <f t="shared" si="29"/>
        <v>0</v>
      </c>
      <c r="BQ24" s="18">
        <f t="shared" si="7"/>
        <v>9615</v>
      </c>
      <c r="BR24" s="18">
        <f t="shared" si="30"/>
        <v>0</v>
      </c>
      <c r="BS24" s="18">
        <f t="shared" si="8"/>
        <v>9615</v>
      </c>
      <c r="BT24" s="18">
        <f t="shared" si="31"/>
        <v>0</v>
      </c>
      <c r="BU24" s="18">
        <f t="shared" si="9"/>
        <v>9615</v>
      </c>
      <c r="BV24" s="18">
        <f t="shared" si="32"/>
        <v>0</v>
      </c>
      <c r="BW24" s="18">
        <f t="shared" si="10"/>
        <v>9615</v>
      </c>
      <c r="BX24" s="18">
        <f t="shared" si="33"/>
        <v>0</v>
      </c>
      <c r="BY24" s="18">
        <f t="shared" si="11"/>
        <v>9615</v>
      </c>
      <c r="BZ24" s="18">
        <f t="shared" si="34"/>
        <v>1</v>
      </c>
      <c r="CA24" s="18">
        <f t="shared" si="12"/>
        <v>14.43</v>
      </c>
      <c r="CB24" s="18">
        <f t="shared" si="35"/>
        <v>1</v>
      </c>
      <c r="CC24" s="18">
        <f t="shared" si="13"/>
        <v>14.43</v>
      </c>
      <c r="CE24">
        <f>PRODUCT(CL$11:CL17)</f>
        <v>288</v>
      </c>
      <c r="DA24">
        <v>1</v>
      </c>
      <c r="DB24">
        <f>INT(($DA24-1)/8)+2</f>
        <v>2</v>
      </c>
      <c r="DC24">
        <f>INDEX($DB$11:$DQ$21,DB24-1,MOD($DA24-1,8)*2+1)</f>
        <v>1</v>
      </c>
      <c r="DD24">
        <f>INDEX($DB$11:$DQ$21,DB24-1,MOD($DA24-1,8)*2+2)</f>
        <v>220</v>
      </c>
    </row>
    <row r="25" spans="1:135" ht="17.25" x14ac:dyDescent="0.2">
      <c r="A25" s="14">
        <v>16</v>
      </c>
      <c r="B25" s="18">
        <f>金币产出!CN21</f>
        <v>224294</v>
      </c>
      <c r="I25" s="13" t="s">
        <v>302</v>
      </c>
      <c r="J25" s="13" t="s">
        <v>303</v>
      </c>
      <c r="K25" s="13" t="s">
        <v>304</v>
      </c>
      <c r="L25" s="13" t="s">
        <v>305</v>
      </c>
      <c r="M25" s="13" t="s">
        <v>306</v>
      </c>
      <c r="N25" s="13" t="s">
        <v>307</v>
      </c>
      <c r="O25" s="13" t="s">
        <v>308</v>
      </c>
      <c r="P25" s="13" t="s">
        <v>309</v>
      </c>
      <c r="W25" s="18">
        <v>16</v>
      </c>
      <c r="X25" s="25">
        <v>0.85</v>
      </c>
      <c r="Y25" s="18" t="e">
        <f t="shared" si="14"/>
        <v>#REF!</v>
      </c>
      <c r="Z25" s="18" t="e">
        <f t="shared" si="2"/>
        <v>#REF!</v>
      </c>
      <c r="AA25" s="18" t="e">
        <f t="shared" si="2"/>
        <v>#REF!</v>
      </c>
      <c r="AB25" s="18" t="e">
        <f t="shared" si="15"/>
        <v>#REF!</v>
      </c>
      <c r="AC25" s="18" t="e">
        <f t="shared" si="3"/>
        <v>#REF!</v>
      </c>
      <c r="AD25" s="18" t="e">
        <f t="shared" si="16"/>
        <v>#REF!</v>
      </c>
      <c r="AE25" s="18" t="e">
        <f t="shared" si="4"/>
        <v>#REF!</v>
      </c>
      <c r="AF25" s="18" t="e">
        <f t="shared" si="17"/>
        <v>#REF!</v>
      </c>
      <c r="AG25" s="18" t="e">
        <f t="shared" si="5"/>
        <v>#REF!</v>
      </c>
      <c r="AJ25" s="14">
        <v>15</v>
      </c>
      <c r="AK25" s="18">
        <f>突破数值备份!B19</f>
        <v>650</v>
      </c>
      <c r="AL25" s="18"/>
      <c r="AM25" s="18"/>
      <c r="AN25" s="18"/>
      <c r="AO25" s="18"/>
      <c r="AP25" s="18"/>
      <c r="AQ25" s="14"/>
      <c r="AR25" s="14"/>
      <c r="AS25" s="14"/>
      <c r="BD25" s="18">
        <v>16</v>
      </c>
      <c r="BE25" s="44">
        <v>0.85</v>
      </c>
      <c r="BF25" s="18">
        <f t="shared" si="20"/>
        <v>20970</v>
      </c>
      <c r="BG25" s="18">
        <f t="shared" si="21"/>
        <v>10485</v>
      </c>
      <c r="BH25" s="18">
        <f t="shared" si="22"/>
        <v>10485</v>
      </c>
      <c r="BI25" s="18">
        <f t="shared" si="23"/>
        <v>10485</v>
      </c>
      <c r="BJ25" s="18">
        <f t="shared" si="24"/>
        <v>10485</v>
      </c>
      <c r="BK25" s="18">
        <f t="shared" si="25"/>
        <v>10485</v>
      </c>
      <c r="BL25" s="18">
        <f t="shared" si="26"/>
        <v>15725</v>
      </c>
      <c r="BM25" s="18">
        <f t="shared" si="27"/>
        <v>15725</v>
      </c>
      <c r="BN25" s="18">
        <f t="shared" si="28"/>
        <v>1</v>
      </c>
      <c r="BO25" s="18">
        <f t="shared" si="6"/>
        <v>20.97</v>
      </c>
      <c r="BP25" s="18">
        <f t="shared" si="29"/>
        <v>1</v>
      </c>
      <c r="BQ25" s="18">
        <f t="shared" si="7"/>
        <v>10.49</v>
      </c>
      <c r="BR25" s="18">
        <f t="shared" si="30"/>
        <v>1</v>
      </c>
      <c r="BS25" s="18">
        <f t="shared" si="8"/>
        <v>10.49</v>
      </c>
      <c r="BT25" s="18">
        <f t="shared" si="31"/>
        <v>1</v>
      </c>
      <c r="BU25" s="18">
        <f t="shared" si="9"/>
        <v>10.49</v>
      </c>
      <c r="BV25" s="18">
        <f t="shared" si="32"/>
        <v>1</v>
      </c>
      <c r="BW25" s="18">
        <f t="shared" si="10"/>
        <v>10.49</v>
      </c>
      <c r="BX25" s="18">
        <f t="shared" si="33"/>
        <v>1</v>
      </c>
      <c r="BY25" s="18">
        <f t="shared" si="11"/>
        <v>10.49</v>
      </c>
      <c r="BZ25" s="18">
        <f t="shared" si="34"/>
        <v>1</v>
      </c>
      <c r="CA25" s="18">
        <f t="shared" si="12"/>
        <v>15.73</v>
      </c>
      <c r="CB25" s="18">
        <f t="shared" si="35"/>
        <v>1</v>
      </c>
      <c r="CC25" s="18">
        <f t="shared" si="13"/>
        <v>15.73</v>
      </c>
      <c r="CE25">
        <f>PRODUCT(CL$11:CL18)</f>
        <v>576</v>
      </c>
      <c r="DA25">
        <v>2</v>
      </c>
      <c r="DB25">
        <f t="shared" ref="DB25:DB88" si="74">INT(($DA25-1)/8)+2</f>
        <v>2</v>
      </c>
      <c r="DC25">
        <f t="shared" ref="DC25:DC88" si="75">INDEX($DB$11:$DQ$21,DB25-1,MOD($DA25-1,8)*2+1)</f>
        <v>1</v>
      </c>
      <c r="DD25">
        <f t="shared" ref="DD25:DD88" si="76">INDEX($DB$11:$DQ$21,DB25-1,MOD($DA25-1,8)*2+2)</f>
        <v>110</v>
      </c>
    </row>
    <row r="26" spans="1:135" ht="16.5" x14ac:dyDescent="0.2">
      <c r="A26" s="14">
        <v>17</v>
      </c>
      <c r="B26" s="18">
        <f>金币产出!CN22</f>
        <v>229997</v>
      </c>
      <c r="I26" s="14">
        <v>2</v>
      </c>
      <c r="J26" s="14">
        <v>1</v>
      </c>
      <c r="K26" s="14">
        <v>1</v>
      </c>
      <c r="L26" s="14">
        <v>1</v>
      </c>
      <c r="M26" s="14">
        <v>1</v>
      </c>
      <c r="N26" s="14">
        <v>1</v>
      </c>
      <c r="O26" s="14">
        <v>1.5</v>
      </c>
      <c r="P26" s="14">
        <v>1.5</v>
      </c>
      <c r="Q26" s="18">
        <f>SUM(I26:P26)</f>
        <v>10</v>
      </c>
      <c r="W26" s="18">
        <v>17</v>
      </c>
      <c r="X26" s="25">
        <v>0.9</v>
      </c>
      <c r="Y26" s="18" t="e">
        <f t="shared" si="14"/>
        <v>#REF!</v>
      </c>
      <c r="Z26" s="18" t="e">
        <f t="shared" si="14"/>
        <v>#REF!</v>
      </c>
      <c r="AA26" s="18" t="e">
        <f t="shared" si="14"/>
        <v>#REF!</v>
      </c>
      <c r="AB26" s="18" t="e">
        <f t="shared" si="15"/>
        <v>#REF!</v>
      </c>
      <c r="AC26" s="18" t="e">
        <f t="shared" si="3"/>
        <v>#REF!</v>
      </c>
      <c r="AD26" s="18" t="e">
        <f t="shared" si="16"/>
        <v>#REF!</v>
      </c>
      <c r="AE26" s="18" t="e">
        <f t="shared" si="4"/>
        <v>#REF!</v>
      </c>
      <c r="AF26" s="18" t="e">
        <f t="shared" si="17"/>
        <v>#REF!</v>
      </c>
      <c r="AG26" s="18" t="e">
        <f t="shared" si="5"/>
        <v>#REF!</v>
      </c>
      <c r="AJ26" s="14">
        <v>16</v>
      </c>
      <c r="AK26" s="18">
        <f>突破数值备份!B20</f>
        <v>700</v>
      </c>
      <c r="AL26" s="18"/>
      <c r="AM26" s="18"/>
      <c r="AN26" s="18"/>
      <c r="AO26" s="18"/>
      <c r="AP26" s="18"/>
      <c r="AQ26" s="14"/>
      <c r="AR26" s="14"/>
      <c r="AS26" s="14"/>
      <c r="BD26" s="18">
        <v>17</v>
      </c>
      <c r="BE26" s="44">
        <v>0.9</v>
      </c>
      <c r="BF26" s="18">
        <f t="shared" si="20"/>
        <v>22765</v>
      </c>
      <c r="BG26" s="18">
        <f t="shared" si="21"/>
        <v>11380</v>
      </c>
      <c r="BH26" s="18">
        <f t="shared" si="22"/>
        <v>11380</v>
      </c>
      <c r="BI26" s="18">
        <f t="shared" si="23"/>
        <v>11380</v>
      </c>
      <c r="BJ26" s="18">
        <f t="shared" si="24"/>
        <v>11380</v>
      </c>
      <c r="BK26" s="18">
        <f t="shared" si="25"/>
        <v>11380</v>
      </c>
      <c r="BL26" s="18">
        <f t="shared" si="26"/>
        <v>17075</v>
      </c>
      <c r="BM26" s="18">
        <f t="shared" si="27"/>
        <v>17075</v>
      </c>
      <c r="BN26" s="18">
        <f t="shared" si="28"/>
        <v>1</v>
      </c>
      <c r="BO26" s="18">
        <f t="shared" si="6"/>
        <v>22.77</v>
      </c>
      <c r="BP26" s="18">
        <f t="shared" si="29"/>
        <v>1</v>
      </c>
      <c r="BQ26" s="18">
        <f t="shared" si="7"/>
        <v>11.38</v>
      </c>
      <c r="BR26" s="18">
        <f t="shared" si="30"/>
        <v>1</v>
      </c>
      <c r="BS26" s="18">
        <f t="shared" si="8"/>
        <v>11.38</v>
      </c>
      <c r="BT26" s="18">
        <f t="shared" si="31"/>
        <v>1</v>
      </c>
      <c r="BU26" s="18">
        <f t="shared" si="9"/>
        <v>11.38</v>
      </c>
      <c r="BV26" s="18">
        <f t="shared" si="32"/>
        <v>1</v>
      </c>
      <c r="BW26" s="18">
        <f t="shared" si="10"/>
        <v>11.38</v>
      </c>
      <c r="BX26" s="18">
        <f t="shared" si="33"/>
        <v>1</v>
      </c>
      <c r="BY26" s="18">
        <f t="shared" si="11"/>
        <v>11.38</v>
      </c>
      <c r="BZ26" s="18">
        <f t="shared" si="34"/>
        <v>1</v>
      </c>
      <c r="CA26" s="18">
        <f t="shared" si="12"/>
        <v>17.079999999999998</v>
      </c>
      <c r="CB26" s="18">
        <f t="shared" si="35"/>
        <v>1</v>
      </c>
      <c r="CC26" s="18">
        <f t="shared" si="13"/>
        <v>17.079999999999998</v>
      </c>
      <c r="CE26">
        <f>PRODUCT(CL$11:CL19)</f>
        <v>1728</v>
      </c>
      <c r="DA26">
        <v>3</v>
      </c>
      <c r="DB26">
        <f t="shared" si="74"/>
        <v>2</v>
      </c>
      <c r="DC26">
        <f t="shared" si="75"/>
        <v>1</v>
      </c>
      <c r="DD26">
        <f t="shared" si="76"/>
        <v>110</v>
      </c>
    </row>
    <row r="27" spans="1:135" ht="16.5" x14ac:dyDescent="0.2">
      <c r="A27" s="14">
        <v>18</v>
      </c>
      <c r="B27" s="18">
        <f>金币产出!CN23</f>
        <v>235697</v>
      </c>
      <c r="H27" s="17" t="s">
        <v>333</v>
      </c>
      <c r="I27" s="25">
        <f t="shared" ref="I27:P27" si="77">ROUND(I26/$Q$26,4)</f>
        <v>0.2</v>
      </c>
      <c r="J27" s="25">
        <f t="shared" si="77"/>
        <v>0.1</v>
      </c>
      <c r="K27" s="25">
        <f t="shared" si="77"/>
        <v>0.1</v>
      </c>
      <c r="L27" s="25">
        <f t="shared" si="77"/>
        <v>0.1</v>
      </c>
      <c r="M27" s="25">
        <f t="shared" si="77"/>
        <v>0.1</v>
      </c>
      <c r="N27" s="25">
        <f t="shared" si="77"/>
        <v>0.1</v>
      </c>
      <c r="O27" s="25">
        <f t="shared" si="77"/>
        <v>0.15</v>
      </c>
      <c r="P27" s="25">
        <f t="shared" si="77"/>
        <v>0.15</v>
      </c>
      <c r="W27" s="18">
        <v>18</v>
      </c>
      <c r="X27" s="25">
        <v>0.95</v>
      </c>
      <c r="Y27" s="18" t="e">
        <f t="shared" si="14"/>
        <v>#REF!</v>
      </c>
      <c r="Z27" s="18" t="e">
        <f t="shared" si="14"/>
        <v>#REF!</v>
      </c>
      <c r="AA27" s="18" t="e">
        <f t="shared" si="14"/>
        <v>#REF!</v>
      </c>
      <c r="AB27" s="18" t="e">
        <f t="shared" si="15"/>
        <v>#REF!</v>
      </c>
      <c r="AC27" s="18" t="e">
        <f t="shared" si="3"/>
        <v>#REF!</v>
      </c>
      <c r="AD27" s="18" t="e">
        <f t="shared" si="16"/>
        <v>#REF!</v>
      </c>
      <c r="AE27" s="18" t="e">
        <f t="shared" si="4"/>
        <v>#REF!</v>
      </c>
      <c r="AF27" s="18" t="e">
        <f t="shared" si="17"/>
        <v>#REF!</v>
      </c>
      <c r="AG27" s="18" t="e">
        <f t="shared" si="5"/>
        <v>#REF!</v>
      </c>
      <c r="AJ27" s="14">
        <v>17</v>
      </c>
      <c r="AK27" s="18">
        <f>突破数值备份!B21</f>
        <v>750</v>
      </c>
      <c r="AL27" s="18"/>
      <c r="AM27" s="18"/>
      <c r="AN27" s="18"/>
      <c r="AO27" s="18"/>
      <c r="AP27" s="18"/>
      <c r="AQ27" s="14"/>
      <c r="AR27" s="14"/>
      <c r="AS27" s="14"/>
      <c r="BD27" s="18">
        <v>18</v>
      </c>
      <c r="BE27" s="44">
        <v>0.95</v>
      </c>
      <c r="BF27" s="18">
        <f t="shared" si="20"/>
        <v>24630</v>
      </c>
      <c r="BG27" s="18">
        <f t="shared" si="21"/>
        <v>12315</v>
      </c>
      <c r="BH27" s="18">
        <f t="shared" si="22"/>
        <v>12315</v>
      </c>
      <c r="BI27" s="18">
        <f t="shared" si="23"/>
        <v>12315</v>
      </c>
      <c r="BJ27" s="18">
        <f t="shared" si="24"/>
        <v>12315</v>
      </c>
      <c r="BK27" s="18">
        <f t="shared" si="25"/>
        <v>12315</v>
      </c>
      <c r="BL27" s="18">
        <f t="shared" si="26"/>
        <v>18470</v>
      </c>
      <c r="BM27" s="18">
        <f t="shared" si="27"/>
        <v>18470</v>
      </c>
      <c r="BN27" s="18">
        <f t="shared" si="28"/>
        <v>1</v>
      </c>
      <c r="BO27" s="18">
        <f t="shared" si="6"/>
        <v>24.63</v>
      </c>
      <c r="BP27" s="18">
        <f t="shared" si="29"/>
        <v>1</v>
      </c>
      <c r="BQ27" s="18">
        <f t="shared" si="7"/>
        <v>12.32</v>
      </c>
      <c r="BR27" s="18">
        <f t="shared" si="30"/>
        <v>1</v>
      </c>
      <c r="BS27" s="18">
        <f t="shared" si="8"/>
        <v>12.32</v>
      </c>
      <c r="BT27" s="18">
        <f t="shared" si="31"/>
        <v>1</v>
      </c>
      <c r="BU27" s="18">
        <f t="shared" si="9"/>
        <v>12.32</v>
      </c>
      <c r="BV27" s="18">
        <f t="shared" si="32"/>
        <v>1</v>
      </c>
      <c r="BW27" s="18">
        <f t="shared" si="10"/>
        <v>12.32</v>
      </c>
      <c r="BX27" s="18">
        <f t="shared" si="33"/>
        <v>1</v>
      </c>
      <c r="BY27" s="18">
        <f t="shared" si="11"/>
        <v>12.32</v>
      </c>
      <c r="BZ27" s="18">
        <f t="shared" si="34"/>
        <v>1</v>
      </c>
      <c r="CA27" s="18">
        <f t="shared" si="12"/>
        <v>18.47</v>
      </c>
      <c r="CB27" s="18">
        <f t="shared" si="35"/>
        <v>1</v>
      </c>
      <c r="CC27" s="18">
        <f t="shared" si="13"/>
        <v>18.47</v>
      </c>
      <c r="CE27">
        <f>PRODUCT(CL$11:CL20)</f>
        <v>3456</v>
      </c>
      <c r="DA27">
        <v>4</v>
      </c>
      <c r="DB27">
        <f t="shared" si="74"/>
        <v>2</v>
      </c>
      <c r="DC27">
        <f t="shared" si="75"/>
        <v>1</v>
      </c>
      <c r="DD27">
        <f t="shared" si="76"/>
        <v>110</v>
      </c>
    </row>
    <row r="28" spans="1:135" ht="16.5" x14ac:dyDescent="0.2">
      <c r="A28" s="14">
        <v>19</v>
      </c>
      <c r="B28" s="18">
        <f>金币产出!CN24</f>
        <v>241401</v>
      </c>
      <c r="H28" s="17" t="s">
        <v>334</v>
      </c>
      <c r="I28" s="25">
        <f t="shared" ref="I28:P28" si="78">$C$5*I27</f>
        <v>0.11000000000000001</v>
      </c>
      <c r="J28" s="25">
        <f t="shared" si="78"/>
        <v>5.5000000000000007E-2</v>
      </c>
      <c r="K28" s="25">
        <f t="shared" si="78"/>
        <v>5.5000000000000007E-2</v>
      </c>
      <c r="L28" s="25">
        <f t="shared" si="78"/>
        <v>5.5000000000000007E-2</v>
      </c>
      <c r="M28" s="25">
        <f t="shared" si="78"/>
        <v>5.5000000000000007E-2</v>
      </c>
      <c r="N28" s="25">
        <f t="shared" si="78"/>
        <v>5.5000000000000007E-2</v>
      </c>
      <c r="O28" s="25">
        <f t="shared" si="78"/>
        <v>8.2500000000000004E-2</v>
      </c>
      <c r="P28" s="25">
        <f t="shared" si="78"/>
        <v>8.2500000000000004E-2</v>
      </c>
      <c r="W28" s="18">
        <v>19</v>
      </c>
      <c r="X28" s="25">
        <v>1</v>
      </c>
      <c r="Y28" s="18" t="e">
        <f t="shared" si="14"/>
        <v>#REF!</v>
      </c>
      <c r="Z28" s="18" t="e">
        <f t="shared" si="14"/>
        <v>#REF!</v>
      </c>
      <c r="AA28" s="18" t="e">
        <f t="shared" si="14"/>
        <v>#REF!</v>
      </c>
      <c r="AB28" s="18" t="e">
        <f t="shared" si="15"/>
        <v>#REF!</v>
      </c>
      <c r="AC28" s="18" t="e">
        <f t="shared" si="3"/>
        <v>#REF!</v>
      </c>
      <c r="AD28" s="18" t="e">
        <f t="shared" si="16"/>
        <v>#REF!</v>
      </c>
      <c r="AE28" s="18" t="e">
        <f t="shared" si="4"/>
        <v>#REF!</v>
      </c>
      <c r="AF28" s="18" t="e">
        <f t="shared" si="17"/>
        <v>#REF!</v>
      </c>
      <c r="AG28" s="18" t="e">
        <f t="shared" si="5"/>
        <v>#REF!</v>
      </c>
      <c r="AJ28" s="14">
        <v>18</v>
      </c>
      <c r="AK28" s="18">
        <f>突破数值备份!B22</f>
        <v>800</v>
      </c>
      <c r="AL28" s="18"/>
      <c r="AM28" s="18"/>
      <c r="AN28" s="18"/>
      <c r="AO28" s="18"/>
      <c r="AP28" s="18"/>
      <c r="AQ28" s="14"/>
      <c r="AR28" s="14"/>
      <c r="AS28" s="14"/>
      <c r="BD28" s="18">
        <v>19</v>
      </c>
      <c r="BE28" s="44">
        <v>1</v>
      </c>
      <c r="BF28" s="18">
        <f t="shared" si="20"/>
        <v>26550</v>
      </c>
      <c r="BG28" s="18">
        <f t="shared" si="21"/>
        <v>13275</v>
      </c>
      <c r="BH28" s="18">
        <f t="shared" si="22"/>
        <v>13275</v>
      </c>
      <c r="BI28" s="18">
        <f t="shared" si="23"/>
        <v>13275</v>
      </c>
      <c r="BJ28" s="18">
        <f t="shared" si="24"/>
        <v>13275</v>
      </c>
      <c r="BK28" s="18">
        <f t="shared" si="25"/>
        <v>13275</v>
      </c>
      <c r="BL28" s="18">
        <f t="shared" si="26"/>
        <v>19915</v>
      </c>
      <c r="BM28" s="18">
        <f t="shared" si="27"/>
        <v>19915</v>
      </c>
      <c r="BN28" s="18">
        <f t="shared" si="28"/>
        <v>1</v>
      </c>
      <c r="BO28" s="18">
        <f t="shared" si="6"/>
        <v>26.55</v>
      </c>
      <c r="BP28" s="18">
        <f t="shared" si="29"/>
        <v>1</v>
      </c>
      <c r="BQ28" s="18">
        <f t="shared" si="7"/>
        <v>13.28</v>
      </c>
      <c r="BR28" s="18">
        <f t="shared" si="30"/>
        <v>1</v>
      </c>
      <c r="BS28" s="18">
        <f t="shared" si="8"/>
        <v>13.28</v>
      </c>
      <c r="BT28" s="18">
        <f t="shared" si="31"/>
        <v>1</v>
      </c>
      <c r="BU28" s="18">
        <f t="shared" si="9"/>
        <v>13.28</v>
      </c>
      <c r="BV28" s="18">
        <f t="shared" si="32"/>
        <v>1</v>
      </c>
      <c r="BW28" s="18">
        <f t="shared" si="10"/>
        <v>13.28</v>
      </c>
      <c r="BX28" s="18">
        <f t="shared" si="33"/>
        <v>1</v>
      </c>
      <c r="BY28" s="18">
        <f t="shared" si="11"/>
        <v>13.28</v>
      </c>
      <c r="BZ28" s="18">
        <f t="shared" si="34"/>
        <v>1</v>
      </c>
      <c r="CA28" s="18">
        <f t="shared" si="12"/>
        <v>19.920000000000002</v>
      </c>
      <c r="CB28" s="18">
        <f t="shared" si="35"/>
        <v>1</v>
      </c>
      <c r="CC28" s="18">
        <f t="shared" si="13"/>
        <v>19.920000000000002</v>
      </c>
      <c r="CE28">
        <f>PRODUCT(CL$11:CL21)</f>
        <v>6912</v>
      </c>
      <c r="DA28">
        <v>5</v>
      </c>
      <c r="DB28">
        <f t="shared" si="74"/>
        <v>2</v>
      </c>
      <c r="DC28">
        <f t="shared" si="75"/>
        <v>1</v>
      </c>
      <c r="DD28">
        <f t="shared" si="76"/>
        <v>110</v>
      </c>
    </row>
    <row r="29" spans="1:135" ht="16.5" x14ac:dyDescent="0.2">
      <c r="A29" s="14">
        <v>20</v>
      </c>
      <c r="B29" s="18">
        <f>金币产出!CN25</f>
        <v>247104</v>
      </c>
      <c r="H29" s="17" t="s">
        <v>335</v>
      </c>
      <c r="I29" s="25">
        <f t="shared" ref="I29:P29" si="79">$D$5*I27</f>
        <v>4.0000000000000008E-2</v>
      </c>
      <c r="J29" s="25">
        <f t="shared" si="79"/>
        <v>2.0000000000000004E-2</v>
      </c>
      <c r="K29" s="25">
        <f t="shared" si="79"/>
        <v>2.0000000000000004E-2</v>
      </c>
      <c r="L29" s="25">
        <f t="shared" si="79"/>
        <v>2.0000000000000004E-2</v>
      </c>
      <c r="M29" s="25">
        <f t="shared" si="79"/>
        <v>2.0000000000000004E-2</v>
      </c>
      <c r="N29" s="25">
        <f t="shared" si="79"/>
        <v>2.0000000000000004E-2</v>
      </c>
      <c r="O29" s="25">
        <f t="shared" si="79"/>
        <v>0.03</v>
      </c>
      <c r="P29" s="25">
        <f t="shared" si="79"/>
        <v>0.03</v>
      </c>
      <c r="W29" s="18">
        <v>20</v>
      </c>
      <c r="X29" s="25">
        <v>1</v>
      </c>
      <c r="Y29" s="18" t="e">
        <f t="shared" si="14"/>
        <v>#REF!</v>
      </c>
      <c r="Z29" s="18" t="e">
        <f t="shared" si="14"/>
        <v>#REF!</v>
      </c>
      <c r="AA29" s="18" t="e">
        <f t="shared" si="14"/>
        <v>#REF!</v>
      </c>
      <c r="AB29" s="18" t="e">
        <f t="shared" si="15"/>
        <v>#REF!</v>
      </c>
      <c r="AC29" s="18" t="e">
        <f t="shared" si="3"/>
        <v>#REF!</v>
      </c>
      <c r="AD29" s="18" t="e">
        <f t="shared" si="16"/>
        <v>#REF!</v>
      </c>
      <c r="AE29" s="18" t="e">
        <f t="shared" si="4"/>
        <v>#REF!</v>
      </c>
      <c r="AF29" s="18" t="e">
        <f t="shared" si="17"/>
        <v>#REF!</v>
      </c>
      <c r="AG29" s="18" t="e">
        <f t="shared" si="5"/>
        <v>#REF!</v>
      </c>
      <c r="AJ29" s="14">
        <v>19</v>
      </c>
      <c r="AK29" s="18">
        <f>突破数值备份!B23</f>
        <v>850</v>
      </c>
      <c r="AL29" s="18"/>
      <c r="AM29" s="18"/>
      <c r="AN29" s="18"/>
      <c r="AO29" s="18"/>
      <c r="AP29" s="18"/>
      <c r="AQ29" s="14"/>
      <c r="AR29" s="14"/>
      <c r="AS29" s="14"/>
      <c r="BD29" s="18">
        <v>20</v>
      </c>
      <c r="BE29" s="44">
        <v>1</v>
      </c>
      <c r="BF29" s="18">
        <f t="shared" si="20"/>
        <v>27180</v>
      </c>
      <c r="BG29" s="18">
        <f t="shared" si="21"/>
        <v>13590</v>
      </c>
      <c r="BH29" s="18">
        <f t="shared" si="22"/>
        <v>13590</v>
      </c>
      <c r="BI29" s="18">
        <f t="shared" si="23"/>
        <v>13590</v>
      </c>
      <c r="BJ29" s="18">
        <f t="shared" si="24"/>
        <v>13590</v>
      </c>
      <c r="BK29" s="18">
        <f t="shared" si="25"/>
        <v>13590</v>
      </c>
      <c r="BL29" s="18">
        <f t="shared" si="26"/>
        <v>20385</v>
      </c>
      <c r="BM29" s="18">
        <f t="shared" si="27"/>
        <v>20385</v>
      </c>
      <c r="BN29" s="18">
        <f t="shared" si="28"/>
        <v>1</v>
      </c>
      <c r="BO29" s="18">
        <f t="shared" si="6"/>
        <v>27.18</v>
      </c>
      <c r="BP29" s="18">
        <f t="shared" si="29"/>
        <v>1</v>
      </c>
      <c r="BQ29" s="18">
        <f t="shared" si="7"/>
        <v>13.59</v>
      </c>
      <c r="BR29" s="18">
        <f t="shared" si="30"/>
        <v>1</v>
      </c>
      <c r="BS29" s="18">
        <f t="shared" si="8"/>
        <v>13.59</v>
      </c>
      <c r="BT29" s="18">
        <f t="shared" si="31"/>
        <v>1</v>
      </c>
      <c r="BU29" s="18">
        <f t="shared" si="9"/>
        <v>13.59</v>
      </c>
      <c r="BV29" s="18">
        <f t="shared" si="32"/>
        <v>1</v>
      </c>
      <c r="BW29" s="18">
        <f t="shared" si="10"/>
        <v>13.59</v>
      </c>
      <c r="BX29" s="18">
        <f t="shared" si="33"/>
        <v>1</v>
      </c>
      <c r="BY29" s="18">
        <f t="shared" si="11"/>
        <v>13.59</v>
      </c>
      <c r="BZ29" s="18">
        <f t="shared" si="34"/>
        <v>1</v>
      </c>
      <c r="CA29" s="18">
        <f t="shared" si="12"/>
        <v>20.39</v>
      </c>
      <c r="CB29" s="18">
        <f t="shared" si="35"/>
        <v>1</v>
      </c>
      <c r="CC29" s="18">
        <f t="shared" si="13"/>
        <v>20.39</v>
      </c>
      <c r="CE29">
        <f>SUM(CE18:CE28)</f>
        <v>13194</v>
      </c>
      <c r="CF29">
        <f>CE29*8</f>
        <v>105552</v>
      </c>
      <c r="DA29">
        <v>6</v>
      </c>
      <c r="DB29">
        <f t="shared" si="74"/>
        <v>2</v>
      </c>
      <c r="DC29">
        <f t="shared" si="75"/>
        <v>1</v>
      </c>
      <c r="DD29">
        <f t="shared" si="76"/>
        <v>110</v>
      </c>
    </row>
    <row r="30" spans="1:135" ht="16.5" x14ac:dyDescent="0.2">
      <c r="A30" s="14">
        <v>21</v>
      </c>
      <c r="B30" s="18">
        <f>金币产出!CN26</f>
        <v>254705</v>
      </c>
      <c r="W30" s="18">
        <v>21</v>
      </c>
      <c r="X30" s="25">
        <v>1</v>
      </c>
      <c r="Y30" s="18" t="e">
        <f t="shared" si="14"/>
        <v>#REF!</v>
      </c>
      <c r="Z30" s="18" t="e">
        <f t="shared" si="14"/>
        <v>#REF!</v>
      </c>
      <c r="AA30" s="18" t="e">
        <f t="shared" si="14"/>
        <v>#REF!</v>
      </c>
      <c r="AB30" s="18" t="e">
        <f t="shared" si="15"/>
        <v>#REF!</v>
      </c>
      <c r="AC30" s="18" t="e">
        <f t="shared" si="3"/>
        <v>#REF!</v>
      </c>
      <c r="AD30" s="18" t="e">
        <f t="shared" si="16"/>
        <v>#REF!</v>
      </c>
      <c r="AE30" s="18" t="e">
        <f t="shared" si="4"/>
        <v>#REF!</v>
      </c>
      <c r="AF30" s="18" t="e">
        <f t="shared" si="17"/>
        <v>#REF!</v>
      </c>
      <c r="AG30" s="18" t="e">
        <f t="shared" si="5"/>
        <v>#REF!</v>
      </c>
      <c r="AJ30" s="14">
        <v>20</v>
      </c>
      <c r="AK30" s="18">
        <f>突破数值备份!B24</f>
        <v>900</v>
      </c>
      <c r="AL30" s="18"/>
      <c r="AM30" s="18"/>
      <c r="AN30" s="18"/>
      <c r="AO30" s="18"/>
      <c r="AP30" s="18"/>
      <c r="AQ30" s="14"/>
      <c r="AR30" s="14"/>
      <c r="AS30" s="14"/>
      <c r="BD30" s="18">
        <v>21</v>
      </c>
      <c r="BE30" s="44">
        <v>1</v>
      </c>
      <c r="BF30" s="18">
        <f t="shared" si="20"/>
        <v>28015</v>
      </c>
      <c r="BG30" s="18">
        <f t="shared" si="21"/>
        <v>14005</v>
      </c>
      <c r="BH30" s="18">
        <f t="shared" si="22"/>
        <v>14005</v>
      </c>
      <c r="BI30" s="18">
        <f t="shared" si="23"/>
        <v>14005</v>
      </c>
      <c r="BJ30" s="18">
        <f t="shared" si="24"/>
        <v>14005</v>
      </c>
      <c r="BK30" s="18">
        <f t="shared" si="25"/>
        <v>14005</v>
      </c>
      <c r="BL30" s="18">
        <f t="shared" si="26"/>
        <v>21010</v>
      </c>
      <c r="BM30" s="18">
        <f t="shared" si="27"/>
        <v>21010</v>
      </c>
      <c r="BN30" s="18">
        <f t="shared" si="28"/>
        <v>1</v>
      </c>
      <c r="BO30" s="18">
        <f t="shared" si="6"/>
        <v>28.02</v>
      </c>
      <c r="BP30" s="18">
        <f t="shared" si="29"/>
        <v>1</v>
      </c>
      <c r="BQ30" s="18">
        <f t="shared" si="7"/>
        <v>14.01</v>
      </c>
      <c r="BR30" s="18">
        <f t="shared" si="30"/>
        <v>1</v>
      </c>
      <c r="BS30" s="18">
        <f t="shared" si="8"/>
        <v>14.01</v>
      </c>
      <c r="BT30" s="18">
        <f t="shared" si="31"/>
        <v>1</v>
      </c>
      <c r="BU30" s="18">
        <f t="shared" si="9"/>
        <v>14.01</v>
      </c>
      <c r="BV30" s="18">
        <f t="shared" si="32"/>
        <v>1</v>
      </c>
      <c r="BW30" s="18">
        <f t="shared" si="10"/>
        <v>14.01</v>
      </c>
      <c r="BX30" s="18">
        <f t="shared" si="33"/>
        <v>1</v>
      </c>
      <c r="BY30" s="18">
        <f t="shared" si="11"/>
        <v>14.01</v>
      </c>
      <c r="BZ30" s="18">
        <f t="shared" si="34"/>
        <v>1</v>
      </c>
      <c r="CA30" s="18">
        <f t="shared" si="12"/>
        <v>21.01</v>
      </c>
      <c r="CB30" s="18">
        <f t="shared" si="35"/>
        <v>1</v>
      </c>
      <c r="CC30" s="18">
        <f t="shared" si="13"/>
        <v>21.01</v>
      </c>
      <c r="DA30">
        <v>7</v>
      </c>
      <c r="DB30">
        <f t="shared" si="74"/>
        <v>2</v>
      </c>
      <c r="DC30">
        <f t="shared" si="75"/>
        <v>1</v>
      </c>
      <c r="DD30">
        <f t="shared" si="76"/>
        <v>170</v>
      </c>
    </row>
    <row r="31" spans="1:135" ht="16.5" x14ac:dyDescent="0.2">
      <c r="A31" s="14">
        <v>22</v>
      </c>
      <c r="B31" s="18">
        <f>金币产出!CN27</f>
        <v>262310</v>
      </c>
      <c r="W31" s="18">
        <v>22</v>
      </c>
      <c r="X31" s="25">
        <v>1</v>
      </c>
      <c r="Y31" s="18" t="e">
        <f t="shared" si="14"/>
        <v>#REF!</v>
      </c>
      <c r="Z31" s="18" t="e">
        <f t="shared" si="14"/>
        <v>#REF!</v>
      </c>
      <c r="AA31" s="18" t="e">
        <f t="shared" si="14"/>
        <v>#REF!</v>
      </c>
      <c r="AB31" s="18" t="e">
        <f t="shared" si="15"/>
        <v>#REF!</v>
      </c>
      <c r="AC31" s="18" t="e">
        <f t="shared" si="3"/>
        <v>#REF!</v>
      </c>
      <c r="AD31" s="18" t="e">
        <f t="shared" si="16"/>
        <v>#REF!</v>
      </c>
      <c r="AE31" s="18" t="e">
        <f t="shared" si="4"/>
        <v>#REF!</v>
      </c>
      <c r="AF31" s="18" t="e">
        <f t="shared" si="17"/>
        <v>#REF!</v>
      </c>
      <c r="AG31" s="18" t="e">
        <f t="shared" si="5"/>
        <v>#REF!</v>
      </c>
      <c r="AJ31" s="14">
        <v>21</v>
      </c>
      <c r="AK31" s="18">
        <f>突破数值备份!B25</f>
        <v>950</v>
      </c>
      <c r="AL31" s="18"/>
      <c r="AM31" s="18"/>
      <c r="AN31" s="18"/>
      <c r="AO31" s="18"/>
      <c r="AP31" s="18"/>
      <c r="AQ31" s="14"/>
      <c r="AR31" s="14"/>
      <c r="AS31" s="14"/>
      <c r="BD31" s="18">
        <v>22</v>
      </c>
      <c r="BE31" s="44">
        <v>1</v>
      </c>
      <c r="BF31" s="18">
        <f t="shared" si="20"/>
        <v>28850</v>
      </c>
      <c r="BG31" s="18">
        <f t="shared" si="21"/>
        <v>14425</v>
      </c>
      <c r="BH31" s="18">
        <f t="shared" si="22"/>
        <v>14425</v>
      </c>
      <c r="BI31" s="18">
        <f t="shared" si="23"/>
        <v>14425</v>
      </c>
      <c r="BJ31" s="18">
        <f t="shared" si="24"/>
        <v>14425</v>
      </c>
      <c r="BK31" s="18">
        <f t="shared" si="25"/>
        <v>14425</v>
      </c>
      <c r="BL31" s="18">
        <f t="shared" si="26"/>
        <v>21640</v>
      </c>
      <c r="BM31" s="18">
        <f t="shared" si="27"/>
        <v>21640</v>
      </c>
      <c r="BN31" s="18">
        <f t="shared" si="28"/>
        <v>1</v>
      </c>
      <c r="BO31" s="18">
        <f t="shared" si="6"/>
        <v>28.85</v>
      </c>
      <c r="BP31" s="18">
        <f t="shared" si="29"/>
        <v>1</v>
      </c>
      <c r="BQ31" s="18">
        <f t="shared" si="7"/>
        <v>14.43</v>
      </c>
      <c r="BR31" s="18">
        <f t="shared" si="30"/>
        <v>1</v>
      </c>
      <c r="BS31" s="18">
        <f t="shared" si="8"/>
        <v>14.43</v>
      </c>
      <c r="BT31" s="18">
        <f t="shared" si="31"/>
        <v>1</v>
      </c>
      <c r="BU31" s="18">
        <f t="shared" si="9"/>
        <v>14.43</v>
      </c>
      <c r="BV31" s="18">
        <f t="shared" si="32"/>
        <v>1</v>
      </c>
      <c r="BW31" s="18">
        <f t="shared" si="10"/>
        <v>14.43</v>
      </c>
      <c r="BX31" s="18">
        <f t="shared" si="33"/>
        <v>1</v>
      </c>
      <c r="BY31" s="18">
        <f t="shared" si="11"/>
        <v>14.43</v>
      </c>
      <c r="BZ31" s="18">
        <f t="shared" si="34"/>
        <v>1</v>
      </c>
      <c r="CA31" s="18">
        <f t="shared" si="12"/>
        <v>21.64</v>
      </c>
      <c r="CB31" s="18">
        <f t="shared" si="35"/>
        <v>1</v>
      </c>
      <c r="CC31" s="18">
        <f t="shared" si="13"/>
        <v>21.64</v>
      </c>
      <c r="DA31">
        <v>8</v>
      </c>
      <c r="DB31">
        <f t="shared" si="74"/>
        <v>2</v>
      </c>
      <c r="DC31">
        <f t="shared" si="75"/>
        <v>1</v>
      </c>
      <c r="DD31">
        <f t="shared" si="76"/>
        <v>170</v>
      </c>
    </row>
    <row r="32" spans="1:135" ht="16.5" x14ac:dyDescent="0.2">
      <c r="A32" s="14">
        <v>23</v>
      </c>
      <c r="B32" s="18">
        <f>金币产出!CN28</f>
        <v>269913</v>
      </c>
      <c r="W32" s="18">
        <v>23</v>
      </c>
      <c r="X32" s="25">
        <v>1</v>
      </c>
      <c r="Y32" s="18" t="e">
        <f t="shared" si="14"/>
        <v>#REF!</v>
      </c>
      <c r="Z32" s="18" t="e">
        <f t="shared" si="14"/>
        <v>#REF!</v>
      </c>
      <c r="AA32" s="18" t="e">
        <f t="shared" si="14"/>
        <v>#REF!</v>
      </c>
      <c r="AB32" s="18" t="e">
        <f t="shared" si="15"/>
        <v>#REF!</v>
      </c>
      <c r="AC32" s="18" t="e">
        <f t="shared" si="3"/>
        <v>#REF!</v>
      </c>
      <c r="AD32" s="18" t="e">
        <f t="shared" si="16"/>
        <v>#REF!</v>
      </c>
      <c r="AE32" s="18" t="e">
        <f t="shared" si="4"/>
        <v>#REF!</v>
      </c>
      <c r="AF32" s="18" t="e">
        <f t="shared" si="17"/>
        <v>#REF!</v>
      </c>
      <c r="AG32" s="18" t="e">
        <f t="shared" si="5"/>
        <v>#REF!</v>
      </c>
      <c r="AJ32" s="14">
        <v>22</v>
      </c>
      <c r="AK32" s="18">
        <f>突破数值备份!B26</f>
        <v>1000</v>
      </c>
      <c r="AL32" s="18"/>
      <c r="AM32" s="18"/>
      <c r="AN32" s="18"/>
      <c r="AO32" s="18"/>
      <c r="AP32" s="18"/>
      <c r="AQ32" s="14"/>
      <c r="AR32" s="14"/>
      <c r="AS32" s="14"/>
      <c r="BD32" s="18">
        <v>23</v>
      </c>
      <c r="BE32" s="44">
        <v>1</v>
      </c>
      <c r="BF32" s="18">
        <f t="shared" si="20"/>
        <v>29690</v>
      </c>
      <c r="BG32" s="18">
        <f t="shared" si="21"/>
        <v>14845</v>
      </c>
      <c r="BH32" s="18">
        <f t="shared" si="22"/>
        <v>14845</v>
      </c>
      <c r="BI32" s="18">
        <f t="shared" si="23"/>
        <v>14845</v>
      </c>
      <c r="BJ32" s="18">
        <f t="shared" si="24"/>
        <v>14845</v>
      </c>
      <c r="BK32" s="18">
        <f t="shared" si="25"/>
        <v>14845</v>
      </c>
      <c r="BL32" s="18">
        <f t="shared" si="26"/>
        <v>22265</v>
      </c>
      <c r="BM32" s="18">
        <f t="shared" si="27"/>
        <v>22265</v>
      </c>
      <c r="BN32" s="18">
        <f t="shared" si="28"/>
        <v>1</v>
      </c>
      <c r="BO32" s="18">
        <f t="shared" si="6"/>
        <v>29.69</v>
      </c>
      <c r="BP32" s="18">
        <f t="shared" si="29"/>
        <v>1</v>
      </c>
      <c r="BQ32" s="18">
        <f t="shared" si="7"/>
        <v>14.85</v>
      </c>
      <c r="BR32" s="18">
        <f t="shared" si="30"/>
        <v>1</v>
      </c>
      <c r="BS32" s="18">
        <f t="shared" si="8"/>
        <v>14.85</v>
      </c>
      <c r="BT32" s="18">
        <f t="shared" si="31"/>
        <v>1</v>
      </c>
      <c r="BU32" s="18">
        <f t="shared" si="9"/>
        <v>14.85</v>
      </c>
      <c r="BV32" s="18">
        <f t="shared" si="32"/>
        <v>1</v>
      </c>
      <c r="BW32" s="18">
        <f t="shared" si="10"/>
        <v>14.85</v>
      </c>
      <c r="BX32" s="18">
        <f t="shared" si="33"/>
        <v>1</v>
      </c>
      <c r="BY32" s="18">
        <f t="shared" si="11"/>
        <v>14.85</v>
      </c>
      <c r="BZ32" s="18">
        <f t="shared" si="34"/>
        <v>1</v>
      </c>
      <c r="CA32" s="18">
        <f t="shared" si="12"/>
        <v>22.27</v>
      </c>
      <c r="CB32" s="18">
        <f t="shared" si="35"/>
        <v>1</v>
      </c>
      <c r="CC32" s="18">
        <f t="shared" si="13"/>
        <v>22.27</v>
      </c>
      <c r="DA32">
        <v>9</v>
      </c>
      <c r="DB32">
        <f t="shared" si="74"/>
        <v>3</v>
      </c>
      <c r="DC32">
        <f t="shared" si="75"/>
        <v>1</v>
      </c>
      <c r="DD32">
        <f t="shared" si="76"/>
        <v>1820</v>
      </c>
    </row>
    <row r="33" spans="1:108" ht="16.5" x14ac:dyDescent="0.2">
      <c r="A33" s="14">
        <v>24</v>
      </c>
      <c r="B33" s="18">
        <f>金币产出!CN29</f>
        <v>277517</v>
      </c>
      <c r="W33" s="18">
        <v>24</v>
      </c>
      <c r="X33" s="25">
        <v>1</v>
      </c>
      <c r="Y33" s="18" t="e">
        <f t="shared" si="14"/>
        <v>#REF!</v>
      </c>
      <c r="Z33" s="18" t="e">
        <f t="shared" si="14"/>
        <v>#REF!</v>
      </c>
      <c r="AA33" s="18" t="e">
        <f t="shared" si="14"/>
        <v>#REF!</v>
      </c>
      <c r="AB33" s="18" t="e">
        <f t="shared" si="15"/>
        <v>#REF!</v>
      </c>
      <c r="AC33" s="18" t="e">
        <f t="shared" si="3"/>
        <v>#REF!</v>
      </c>
      <c r="AD33" s="18" t="e">
        <f t="shared" si="16"/>
        <v>#REF!</v>
      </c>
      <c r="AE33" s="18" t="e">
        <f t="shared" si="4"/>
        <v>#REF!</v>
      </c>
      <c r="AF33" s="18" t="e">
        <f t="shared" si="17"/>
        <v>#REF!</v>
      </c>
      <c r="AG33" s="18" t="e">
        <f t="shared" si="5"/>
        <v>#REF!</v>
      </c>
      <c r="AJ33" s="14">
        <v>23</v>
      </c>
      <c r="AK33" s="18">
        <f>突破数值备份!B27</f>
        <v>1050</v>
      </c>
      <c r="AL33" s="18"/>
      <c r="AM33" s="18"/>
      <c r="AN33" s="18"/>
      <c r="AO33" s="18"/>
      <c r="AP33" s="18"/>
      <c r="AQ33" s="14"/>
      <c r="AR33" s="14"/>
      <c r="AS33" s="14"/>
      <c r="BD33" s="18">
        <v>24</v>
      </c>
      <c r="BE33" s="44">
        <v>1</v>
      </c>
      <c r="BF33" s="18">
        <f t="shared" si="20"/>
        <v>30525</v>
      </c>
      <c r="BG33" s="18">
        <f t="shared" si="21"/>
        <v>15260</v>
      </c>
      <c r="BH33" s="18">
        <f t="shared" si="22"/>
        <v>15260</v>
      </c>
      <c r="BI33" s="18">
        <f t="shared" si="23"/>
        <v>15260</v>
      </c>
      <c r="BJ33" s="18">
        <f t="shared" si="24"/>
        <v>15260</v>
      </c>
      <c r="BK33" s="18">
        <f t="shared" si="25"/>
        <v>15260</v>
      </c>
      <c r="BL33" s="18">
        <f t="shared" si="26"/>
        <v>22895</v>
      </c>
      <c r="BM33" s="18">
        <f t="shared" si="27"/>
        <v>22895</v>
      </c>
      <c r="BN33" s="18">
        <f t="shared" si="28"/>
        <v>1</v>
      </c>
      <c r="BO33" s="18">
        <f t="shared" si="6"/>
        <v>30.53</v>
      </c>
      <c r="BP33" s="18">
        <f t="shared" si="29"/>
        <v>1</v>
      </c>
      <c r="BQ33" s="18">
        <f t="shared" si="7"/>
        <v>15.26</v>
      </c>
      <c r="BR33" s="18">
        <f t="shared" si="30"/>
        <v>1</v>
      </c>
      <c r="BS33" s="18">
        <f t="shared" si="8"/>
        <v>15.26</v>
      </c>
      <c r="BT33" s="18">
        <f t="shared" si="31"/>
        <v>1</v>
      </c>
      <c r="BU33" s="18">
        <f t="shared" si="9"/>
        <v>15.26</v>
      </c>
      <c r="BV33" s="18">
        <f t="shared" si="32"/>
        <v>1</v>
      </c>
      <c r="BW33" s="18">
        <f t="shared" si="10"/>
        <v>15.26</v>
      </c>
      <c r="BX33" s="18">
        <f t="shared" si="33"/>
        <v>1</v>
      </c>
      <c r="BY33" s="18">
        <f t="shared" si="11"/>
        <v>15.26</v>
      </c>
      <c r="BZ33" s="18">
        <f t="shared" si="34"/>
        <v>1</v>
      </c>
      <c r="CA33" s="18">
        <f t="shared" si="12"/>
        <v>22.9</v>
      </c>
      <c r="CB33" s="18">
        <f t="shared" si="35"/>
        <v>1</v>
      </c>
      <c r="CC33" s="18">
        <f t="shared" si="13"/>
        <v>22.9</v>
      </c>
      <c r="DA33">
        <v>10</v>
      </c>
      <c r="DB33">
        <f t="shared" si="74"/>
        <v>3</v>
      </c>
      <c r="DC33">
        <f t="shared" si="75"/>
        <v>1</v>
      </c>
      <c r="DD33">
        <f t="shared" si="76"/>
        <v>910</v>
      </c>
    </row>
    <row r="34" spans="1:108" ht="16.5" x14ac:dyDescent="0.2">
      <c r="A34" s="14">
        <v>25</v>
      </c>
      <c r="B34" s="18">
        <f>金币产出!CN30</f>
        <v>285120</v>
      </c>
      <c r="W34" s="18">
        <v>25</v>
      </c>
      <c r="X34" s="25">
        <v>1</v>
      </c>
      <c r="Y34" s="18" t="e">
        <f t="shared" si="14"/>
        <v>#REF!</v>
      </c>
      <c r="Z34" s="18" t="e">
        <f t="shared" si="14"/>
        <v>#REF!</v>
      </c>
      <c r="AA34" s="18" t="e">
        <f t="shared" si="14"/>
        <v>#REF!</v>
      </c>
      <c r="AB34" s="18" t="e">
        <f t="shared" si="15"/>
        <v>#REF!</v>
      </c>
      <c r="AC34" s="18" t="e">
        <f t="shared" si="3"/>
        <v>#REF!</v>
      </c>
      <c r="AD34" s="18" t="e">
        <f t="shared" si="16"/>
        <v>#REF!</v>
      </c>
      <c r="AE34" s="18" t="e">
        <f t="shared" si="4"/>
        <v>#REF!</v>
      </c>
      <c r="AF34" s="18" t="e">
        <f t="shared" si="17"/>
        <v>#REF!</v>
      </c>
      <c r="AG34" s="18" t="e">
        <f t="shared" si="5"/>
        <v>#REF!</v>
      </c>
      <c r="AJ34" s="14">
        <v>24</v>
      </c>
      <c r="AK34" s="18">
        <f>突破数值备份!B28</f>
        <v>1100</v>
      </c>
      <c r="AL34" s="18"/>
      <c r="AM34" s="18"/>
      <c r="AN34" s="18"/>
      <c r="AO34" s="18"/>
      <c r="AP34" s="18"/>
      <c r="AQ34" s="14"/>
      <c r="AR34" s="14"/>
      <c r="AS34" s="14"/>
      <c r="BD34" s="18">
        <v>25</v>
      </c>
      <c r="BE34" s="44">
        <v>1</v>
      </c>
      <c r="BF34" s="18">
        <f t="shared" si="20"/>
        <v>31360</v>
      </c>
      <c r="BG34" s="18">
        <f t="shared" si="21"/>
        <v>15680</v>
      </c>
      <c r="BH34" s="18">
        <f t="shared" si="22"/>
        <v>15680</v>
      </c>
      <c r="BI34" s="18">
        <f t="shared" si="23"/>
        <v>15680</v>
      </c>
      <c r="BJ34" s="18">
        <f t="shared" si="24"/>
        <v>15680</v>
      </c>
      <c r="BK34" s="18">
        <f t="shared" si="25"/>
        <v>15680</v>
      </c>
      <c r="BL34" s="18">
        <f t="shared" si="26"/>
        <v>23520</v>
      </c>
      <c r="BM34" s="18">
        <f t="shared" si="27"/>
        <v>23520</v>
      </c>
      <c r="BN34" s="18">
        <f t="shared" si="28"/>
        <v>1</v>
      </c>
      <c r="BO34" s="18">
        <f t="shared" si="6"/>
        <v>31.36</v>
      </c>
      <c r="BP34" s="18">
        <f t="shared" si="29"/>
        <v>1</v>
      </c>
      <c r="BQ34" s="18">
        <f t="shared" si="7"/>
        <v>15.68</v>
      </c>
      <c r="BR34" s="18">
        <f t="shared" si="30"/>
        <v>1</v>
      </c>
      <c r="BS34" s="18">
        <f t="shared" si="8"/>
        <v>15.68</v>
      </c>
      <c r="BT34" s="18">
        <f t="shared" si="31"/>
        <v>1</v>
      </c>
      <c r="BU34" s="18">
        <f t="shared" si="9"/>
        <v>15.68</v>
      </c>
      <c r="BV34" s="18">
        <f t="shared" si="32"/>
        <v>1</v>
      </c>
      <c r="BW34" s="18">
        <f t="shared" si="10"/>
        <v>15.68</v>
      </c>
      <c r="BX34" s="18">
        <f t="shared" si="33"/>
        <v>1</v>
      </c>
      <c r="BY34" s="18">
        <f t="shared" si="11"/>
        <v>15.68</v>
      </c>
      <c r="BZ34" s="18">
        <f t="shared" si="34"/>
        <v>1</v>
      </c>
      <c r="CA34" s="18">
        <f t="shared" si="12"/>
        <v>23.52</v>
      </c>
      <c r="CB34" s="18">
        <f t="shared" si="35"/>
        <v>1</v>
      </c>
      <c r="CC34" s="18">
        <f t="shared" si="13"/>
        <v>23.52</v>
      </c>
      <c r="DA34">
        <v>11</v>
      </c>
      <c r="DB34">
        <f t="shared" si="74"/>
        <v>3</v>
      </c>
      <c r="DC34">
        <f t="shared" si="75"/>
        <v>1</v>
      </c>
      <c r="DD34">
        <f t="shared" si="76"/>
        <v>910</v>
      </c>
    </row>
    <row r="35" spans="1:108" ht="16.5" x14ac:dyDescent="0.2">
      <c r="A35" s="14">
        <v>26</v>
      </c>
      <c r="B35" s="18">
        <f>金币产出!CN31</f>
        <v>290822</v>
      </c>
      <c r="W35" s="18">
        <v>26</v>
      </c>
      <c r="X35" s="25">
        <v>1</v>
      </c>
      <c r="Y35" s="18" t="e">
        <f t="shared" si="14"/>
        <v>#REF!</v>
      </c>
      <c r="Z35" s="18" t="e">
        <f t="shared" si="14"/>
        <v>#REF!</v>
      </c>
      <c r="AA35" s="18" t="e">
        <f t="shared" si="14"/>
        <v>#REF!</v>
      </c>
      <c r="AB35" s="18" t="e">
        <f t="shared" si="15"/>
        <v>#REF!</v>
      </c>
      <c r="AC35" s="18" t="e">
        <f t="shared" si="3"/>
        <v>#REF!</v>
      </c>
      <c r="AD35" s="18" t="e">
        <f t="shared" si="16"/>
        <v>#REF!</v>
      </c>
      <c r="AE35" s="18" t="e">
        <f t="shared" si="4"/>
        <v>#REF!</v>
      </c>
      <c r="AF35" s="18" t="e">
        <f t="shared" si="17"/>
        <v>#REF!</v>
      </c>
      <c r="AG35" s="18" t="e">
        <f t="shared" si="5"/>
        <v>#REF!</v>
      </c>
      <c r="AJ35" s="14">
        <v>25</v>
      </c>
      <c r="AK35" s="18">
        <f>突破数值备份!B29</f>
        <v>1200</v>
      </c>
      <c r="AL35" s="18"/>
      <c r="AM35" s="18"/>
      <c r="AN35" s="18"/>
      <c r="AO35" s="18"/>
      <c r="AP35" s="18"/>
      <c r="AQ35" s="14"/>
      <c r="AR35" s="14"/>
      <c r="AS35" s="14"/>
      <c r="BD35" s="18">
        <v>26</v>
      </c>
      <c r="BE35" s="44">
        <v>1</v>
      </c>
      <c r="BF35" s="18">
        <f t="shared" si="20"/>
        <v>31990</v>
      </c>
      <c r="BG35" s="18">
        <f t="shared" si="21"/>
        <v>15995</v>
      </c>
      <c r="BH35" s="18">
        <f t="shared" si="22"/>
        <v>15995</v>
      </c>
      <c r="BI35" s="18">
        <f t="shared" si="23"/>
        <v>15995</v>
      </c>
      <c r="BJ35" s="18">
        <f t="shared" si="24"/>
        <v>15995</v>
      </c>
      <c r="BK35" s="18">
        <f t="shared" si="25"/>
        <v>15995</v>
      </c>
      <c r="BL35" s="18">
        <f t="shared" si="26"/>
        <v>23990</v>
      </c>
      <c r="BM35" s="18">
        <f t="shared" si="27"/>
        <v>23990</v>
      </c>
      <c r="BN35" s="18">
        <f t="shared" si="28"/>
        <v>1</v>
      </c>
      <c r="BO35" s="18">
        <f t="shared" si="6"/>
        <v>31.99</v>
      </c>
      <c r="BP35" s="18">
        <f t="shared" si="29"/>
        <v>1</v>
      </c>
      <c r="BQ35" s="18">
        <f t="shared" si="7"/>
        <v>16</v>
      </c>
      <c r="BR35" s="18">
        <f t="shared" si="30"/>
        <v>1</v>
      </c>
      <c r="BS35" s="18">
        <f t="shared" si="8"/>
        <v>16</v>
      </c>
      <c r="BT35" s="18">
        <f t="shared" si="31"/>
        <v>1</v>
      </c>
      <c r="BU35" s="18">
        <f t="shared" si="9"/>
        <v>16</v>
      </c>
      <c r="BV35" s="18">
        <f t="shared" si="32"/>
        <v>1</v>
      </c>
      <c r="BW35" s="18">
        <f t="shared" si="10"/>
        <v>16</v>
      </c>
      <c r="BX35" s="18">
        <f t="shared" si="33"/>
        <v>1</v>
      </c>
      <c r="BY35" s="18">
        <f t="shared" si="11"/>
        <v>16</v>
      </c>
      <c r="BZ35" s="18">
        <f t="shared" si="34"/>
        <v>1</v>
      </c>
      <c r="CA35" s="18">
        <f t="shared" si="12"/>
        <v>23.99</v>
      </c>
      <c r="CB35" s="18">
        <f t="shared" si="35"/>
        <v>1</v>
      </c>
      <c r="CC35" s="18">
        <f t="shared" si="13"/>
        <v>23.99</v>
      </c>
      <c r="DA35">
        <v>12</v>
      </c>
      <c r="DB35">
        <f t="shared" si="74"/>
        <v>3</v>
      </c>
      <c r="DC35">
        <f t="shared" si="75"/>
        <v>1</v>
      </c>
      <c r="DD35">
        <f t="shared" si="76"/>
        <v>910</v>
      </c>
    </row>
    <row r="36" spans="1:108" ht="16.5" x14ac:dyDescent="0.2">
      <c r="A36" s="14">
        <v>27</v>
      </c>
      <c r="B36" s="18">
        <f>金币产出!CN32</f>
        <v>296525</v>
      </c>
      <c r="W36" s="18">
        <v>27</v>
      </c>
      <c r="X36" s="25">
        <v>1</v>
      </c>
      <c r="Y36" s="18" t="e">
        <f t="shared" si="14"/>
        <v>#REF!</v>
      </c>
      <c r="Z36" s="18" t="e">
        <f t="shared" si="14"/>
        <v>#REF!</v>
      </c>
      <c r="AA36" s="18" t="e">
        <f t="shared" si="14"/>
        <v>#REF!</v>
      </c>
      <c r="AB36" s="18" t="e">
        <f t="shared" si="15"/>
        <v>#REF!</v>
      </c>
      <c r="AC36" s="18" t="e">
        <f t="shared" si="3"/>
        <v>#REF!</v>
      </c>
      <c r="AD36" s="18" t="e">
        <f t="shared" si="16"/>
        <v>#REF!</v>
      </c>
      <c r="AE36" s="18" t="e">
        <f t="shared" si="4"/>
        <v>#REF!</v>
      </c>
      <c r="AF36" s="18" t="e">
        <f t="shared" si="17"/>
        <v>#REF!</v>
      </c>
      <c r="AG36" s="18" t="e">
        <f t="shared" si="5"/>
        <v>#REF!</v>
      </c>
      <c r="BD36" s="18">
        <v>27</v>
      </c>
      <c r="BE36" s="44">
        <v>1</v>
      </c>
      <c r="BF36" s="18">
        <f t="shared" si="20"/>
        <v>32615</v>
      </c>
      <c r="BG36" s="18">
        <f t="shared" si="21"/>
        <v>16305</v>
      </c>
      <c r="BH36" s="18">
        <f t="shared" si="22"/>
        <v>16305</v>
      </c>
      <c r="BI36" s="18">
        <f t="shared" si="23"/>
        <v>16305</v>
      </c>
      <c r="BJ36" s="18">
        <f t="shared" si="24"/>
        <v>16305</v>
      </c>
      <c r="BK36" s="18">
        <f t="shared" si="25"/>
        <v>16305</v>
      </c>
      <c r="BL36" s="18">
        <f t="shared" si="26"/>
        <v>24460</v>
      </c>
      <c r="BM36" s="18">
        <f t="shared" si="27"/>
        <v>24460</v>
      </c>
      <c r="BN36" s="18">
        <f t="shared" si="28"/>
        <v>1</v>
      </c>
      <c r="BO36" s="18">
        <f t="shared" si="6"/>
        <v>32.619999999999997</v>
      </c>
      <c r="BP36" s="18">
        <f t="shared" si="29"/>
        <v>1</v>
      </c>
      <c r="BQ36" s="18">
        <f t="shared" si="7"/>
        <v>16.309999999999999</v>
      </c>
      <c r="BR36" s="18">
        <f t="shared" si="30"/>
        <v>1</v>
      </c>
      <c r="BS36" s="18">
        <f t="shared" si="8"/>
        <v>16.309999999999999</v>
      </c>
      <c r="BT36" s="18">
        <f t="shared" si="31"/>
        <v>1</v>
      </c>
      <c r="BU36" s="18">
        <f t="shared" si="9"/>
        <v>16.309999999999999</v>
      </c>
      <c r="BV36" s="18">
        <f t="shared" si="32"/>
        <v>1</v>
      </c>
      <c r="BW36" s="18">
        <f t="shared" si="10"/>
        <v>16.309999999999999</v>
      </c>
      <c r="BX36" s="18">
        <f t="shared" si="33"/>
        <v>1</v>
      </c>
      <c r="BY36" s="18">
        <f t="shared" si="11"/>
        <v>16.309999999999999</v>
      </c>
      <c r="BZ36" s="18">
        <f t="shared" si="34"/>
        <v>1</v>
      </c>
      <c r="CA36" s="18">
        <f t="shared" si="12"/>
        <v>24.46</v>
      </c>
      <c r="CB36" s="18">
        <f t="shared" si="35"/>
        <v>1</v>
      </c>
      <c r="CC36" s="18">
        <f t="shared" si="13"/>
        <v>24.46</v>
      </c>
      <c r="DA36">
        <v>13</v>
      </c>
      <c r="DB36">
        <f t="shared" si="74"/>
        <v>3</v>
      </c>
      <c r="DC36">
        <f t="shared" si="75"/>
        <v>1</v>
      </c>
      <c r="DD36">
        <f t="shared" si="76"/>
        <v>910</v>
      </c>
    </row>
    <row r="37" spans="1:108" ht="16.5" x14ac:dyDescent="0.2">
      <c r="A37" s="14">
        <v>28</v>
      </c>
      <c r="B37" s="18">
        <f>金币产出!CN33</f>
        <v>302225</v>
      </c>
      <c r="W37" s="18">
        <v>28</v>
      </c>
      <c r="X37" s="25">
        <v>1</v>
      </c>
      <c r="Y37" s="18" t="e">
        <f t="shared" si="14"/>
        <v>#REF!</v>
      </c>
      <c r="Z37" s="18" t="e">
        <f t="shared" si="14"/>
        <v>#REF!</v>
      </c>
      <c r="AA37" s="18" t="e">
        <f t="shared" si="14"/>
        <v>#REF!</v>
      </c>
      <c r="AB37" s="18" t="e">
        <f t="shared" si="15"/>
        <v>#REF!</v>
      </c>
      <c r="AC37" s="18" t="e">
        <f t="shared" si="3"/>
        <v>#REF!</v>
      </c>
      <c r="AD37" s="18" t="e">
        <f t="shared" si="16"/>
        <v>#REF!</v>
      </c>
      <c r="AE37" s="18" t="e">
        <f t="shared" si="4"/>
        <v>#REF!</v>
      </c>
      <c r="AF37" s="18" t="e">
        <f t="shared" si="17"/>
        <v>#REF!</v>
      </c>
      <c r="AG37" s="18" t="e">
        <f t="shared" si="5"/>
        <v>#REF!</v>
      </c>
      <c r="BD37" s="18">
        <v>28</v>
      </c>
      <c r="BE37" s="44">
        <v>1</v>
      </c>
      <c r="BF37" s="18">
        <f t="shared" si="20"/>
        <v>33240</v>
      </c>
      <c r="BG37" s="18">
        <f t="shared" si="21"/>
        <v>16620</v>
      </c>
      <c r="BH37" s="18">
        <f t="shared" si="22"/>
        <v>16620</v>
      </c>
      <c r="BI37" s="18">
        <f t="shared" si="23"/>
        <v>16620</v>
      </c>
      <c r="BJ37" s="18">
        <f t="shared" si="24"/>
        <v>16620</v>
      </c>
      <c r="BK37" s="18">
        <f t="shared" si="25"/>
        <v>16620</v>
      </c>
      <c r="BL37" s="18">
        <f t="shared" si="26"/>
        <v>24930</v>
      </c>
      <c r="BM37" s="18">
        <f t="shared" si="27"/>
        <v>24930</v>
      </c>
      <c r="BN37" s="18">
        <f t="shared" si="28"/>
        <v>1</v>
      </c>
      <c r="BO37" s="18">
        <f t="shared" si="6"/>
        <v>33.24</v>
      </c>
      <c r="BP37" s="18">
        <f t="shared" si="29"/>
        <v>1</v>
      </c>
      <c r="BQ37" s="18">
        <f t="shared" si="7"/>
        <v>16.62</v>
      </c>
      <c r="BR37" s="18">
        <f t="shared" si="30"/>
        <v>1</v>
      </c>
      <c r="BS37" s="18">
        <f t="shared" si="8"/>
        <v>16.62</v>
      </c>
      <c r="BT37" s="18">
        <f t="shared" si="31"/>
        <v>1</v>
      </c>
      <c r="BU37" s="18">
        <f t="shared" si="9"/>
        <v>16.62</v>
      </c>
      <c r="BV37" s="18">
        <f t="shared" si="32"/>
        <v>1</v>
      </c>
      <c r="BW37" s="18">
        <f t="shared" si="10"/>
        <v>16.62</v>
      </c>
      <c r="BX37" s="18">
        <f t="shared" si="33"/>
        <v>1</v>
      </c>
      <c r="BY37" s="18">
        <f t="shared" si="11"/>
        <v>16.62</v>
      </c>
      <c r="BZ37" s="18">
        <f t="shared" si="34"/>
        <v>1</v>
      </c>
      <c r="CA37" s="18">
        <f t="shared" si="12"/>
        <v>24.93</v>
      </c>
      <c r="CB37" s="18">
        <f t="shared" si="35"/>
        <v>1</v>
      </c>
      <c r="CC37" s="18">
        <f t="shared" si="13"/>
        <v>24.93</v>
      </c>
      <c r="DA37">
        <v>14</v>
      </c>
      <c r="DB37">
        <f t="shared" si="74"/>
        <v>3</v>
      </c>
      <c r="DC37">
        <f t="shared" si="75"/>
        <v>1</v>
      </c>
      <c r="DD37">
        <f t="shared" si="76"/>
        <v>910</v>
      </c>
    </row>
    <row r="38" spans="1:108" ht="16.5" x14ac:dyDescent="0.2">
      <c r="A38" s="14">
        <v>29</v>
      </c>
      <c r="B38" s="18">
        <f>金币产出!CN34</f>
        <v>307929</v>
      </c>
      <c r="W38" s="18">
        <v>29</v>
      </c>
      <c r="X38" s="25">
        <v>1</v>
      </c>
      <c r="Y38" s="18" t="e">
        <f t="shared" si="14"/>
        <v>#REF!</v>
      </c>
      <c r="Z38" s="18" t="e">
        <f t="shared" si="14"/>
        <v>#REF!</v>
      </c>
      <c r="AA38" s="18" t="e">
        <f t="shared" si="14"/>
        <v>#REF!</v>
      </c>
      <c r="AB38" s="18" t="e">
        <f t="shared" si="15"/>
        <v>#REF!</v>
      </c>
      <c r="AC38" s="18" t="e">
        <f t="shared" si="3"/>
        <v>#REF!</v>
      </c>
      <c r="AD38" s="18" t="e">
        <f t="shared" si="16"/>
        <v>#REF!</v>
      </c>
      <c r="AE38" s="18" t="e">
        <f t="shared" si="4"/>
        <v>#REF!</v>
      </c>
      <c r="AF38" s="18" t="e">
        <f t="shared" si="17"/>
        <v>#REF!</v>
      </c>
      <c r="AG38" s="18" t="e">
        <f t="shared" si="5"/>
        <v>#REF!</v>
      </c>
      <c r="BD38" s="18">
        <v>29</v>
      </c>
      <c r="BE38" s="44">
        <v>1</v>
      </c>
      <c r="BF38" s="18">
        <f t="shared" si="20"/>
        <v>33870</v>
      </c>
      <c r="BG38" s="18">
        <f t="shared" si="21"/>
        <v>16935</v>
      </c>
      <c r="BH38" s="18">
        <f t="shared" si="22"/>
        <v>16935</v>
      </c>
      <c r="BI38" s="18">
        <f t="shared" si="23"/>
        <v>16935</v>
      </c>
      <c r="BJ38" s="18">
        <f t="shared" si="24"/>
        <v>16935</v>
      </c>
      <c r="BK38" s="18">
        <f t="shared" si="25"/>
        <v>16935</v>
      </c>
      <c r="BL38" s="18">
        <f t="shared" si="26"/>
        <v>25400</v>
      </c>
      <c r="BM38" s="18">
        <f t="shared" si="27"/>
        <v>25400</v>
      </c>
      <c r="BN38" s="18">
        <f t="shared" si="28"/>
        <v>1</v>
      </c>
      <c r="BO38" s="18">
        <f t="shared" si="6"/>
        <v>33.869999999999997</v>
      </c>
      <c r="BP38" s="18">
        <f t="shared" si="29"/>
        <v>1</v>
      </c>
      <c r="BQ38" s="18">
        <f t="shared" si="7"/>
        <v>16.940000000000001</v>
      </c>
      <c r="BR38" s="18">
        <f t="shared" si="30"/>
        <v>1</v>
      </c>
      <c r="BS38" s="18">
        <f t="shared" si="8"/>
        <v>16.940000000000001</v>
      </c>
      <c r="BT38" s="18">
        <f t="shared" si="31"/>
        <v>1</v>
      </c>
      <c r="BU38" s="18">
        <f t="shared" si="9"/>
        <v>16.940000000000001</v>
      </c>
      <c r="BV38" s="18">
        <f t="shared" si="32"/>
        <v>1</v>
      </c>
      <c r="BW38" s="18">
        <f t="shared" si="10"/>
        <v>16.940000000000001</v>
      </c>
      <c r="BX38" s="18">
        <f t="shared" si="33"/>
        <v>1</v>
      </c>
      <c r="BY38" s="18">
        <f t="shared" si="11"/>
        <v>16.940000000000001</v>
      </c>
      <c r="BZ38" s="18">
        <f t="shared" si="34"/>
        <v>1</v>
      </c>
      <c r="CA38" s="18">
        <f t="shared" si="12"/>
        <v>25.4</v>
      </c>
      <c r="CB38" s="18">
        <f t="shared" si="35"/>
        <v>1</v>
      </c>
      <c r="CC38" s="18">
        <f t="shared" si="13"/>
        <v>25.4</v>
      </c>
      <c r="DA38">
        <v>15</v>
      </c>
      <c r="DB38">
        <f t="shared" si="74"/>
        <v>3</v>
      </c>
      <c r="DC38">
        <f t="shared" si="75"/>
        <v>1</v>
      </c>
      <c r="DD38">
        <f t="shared" si="76"/>
        <v>1370</v>
      </c>
    </row>
    <row r="39" spans="1:108" ht="16.5" x14ac:dyDescent="0.2">
      <c r="A39" s="14">
        <v>30</v>
      </c>
      <c r="B39" s="18">
        <f>金币产出!CN35</f>
        <v>313632</v>
      </c>
      <c r="W39" s="18">
        <v>30</v>
      </c>
      <c r="X39" s="25">
        <v>1</v>
      </c>
      <c r="Y39" s="18" t="e">
        <f t="shared" si="14"/>
        <v>#REF!</v>
      </c>
      <c r="Z39" s="18" t="e">
        <f t="shared" si="14"/>
        <v>#REF!</v>
      </c>
      <c r="AA39" s="18" t="e">
        <f t="shared" si="14"/>
        <v>#REF!</v>
      </c>
      <c r="AB39" s="18" t="e">
        <f t="shared" si="15"/>
        <v>#REF!</v>
      </c>
      <c r="AC39" s="18" t="e">
        <f t="shared" si="3"/>
        <v>#REF!</v>
      </c>
      <c r="AD39" s="18" t="e">
        <f t="shared" si="16"/>
        <v>#REF!</v>
      </c>
      <c r="AE39" s="18" t="e">
        <f t="shared" si="4"/>
        <v>#REF!</v>
      </c>
      <c r="AF39" s="18" t="e">
        <f t="shared" si="17"/>
        <v>#REF!</v>
      </c>
      <c r="AG39" s="18" t="e">
        <f t="shared" si="5"/>
        <v>#REF!</v>
      </c>
      <c r="BD39" s="18">
        <v>30</v>
      </c>
      <c r="BE39" s="44">
        <v>1</v>
      </c>
      <c r="BF39" s="18">
        <f t="shared" si="20"/>
        <v>34495</v>
      </c>
      <c r="BG39" s="18">
        <f t="shared" si="21"/>
        <v>17245</v>
      </c>
      <c r="BH39" s="18">
        <f t="shared" si="22"/>
        <v>17245</v>
      </c>
      <c r="BI39" s="18">
        <f t="shared" si="23"/>
        <v>17245</v>
      </c>
      <c r="BJ39" s="18">
        <f t="shared" si="24"/>
        <v>17245</v>
      </c>
      <c r="BK39" s="18">
        <f t="shared" si="25"/>
        <v>17245</v>
      </c>
      <c r="BL39" s="18">
        <f t="shared" si="26"/>
        <v>25870</v>
      </c>
      <c r="BM39" s="18">
        <f t="shared" si="27"/>
        <v>25870</v>
      </c>
      <c r="BN39" s="18">
        <f t="shared" si="28"/>
        <v>1</v>
      </c>
      <c r="BO39" s="18">
        <f t="shared" si="6"/>
        <v>34.5</v>
      </c>
      <c r="BP39" s="18">
        <f t="shared" si="29"/>
        <v>1</v>
      </c>
      <c r="BQ39" s="18">
        <f t="shared" si="7"/>
        <v>17.25</v>
      </c>
      <c r="BR39" s="18">
        <f t="shared" si="30"/>
        <v>1</v>
      </c>
      <c r="BS39" s="18">
        <f t="shared" si="8"/>
        <v>17.25</v>
      </c>
      <c r="BT39" s="18">
        <f t="shared" si="31"/>
        <v>1</v>
      </c>
      <c r="BU39" s="18">
        <f t="shared" si="9"/>
        <v>17.25</v>
      </c>
      <c r="BV39" s="18">
        <f t="shared" si="32"/>
        <v>1</v>
      </c>
      <c r="BW39" s="18">
        <f t="shared" si="10"/>
        <v>17.25</v>
      </c>
      <c r="BX39" s="18">
        <f t="shared" si="33"/>
        <v>1</v>
      </c>
      <c r="BY39" s="18">
        <f t="shared" si="11"/>
        <v>17.25</v>
      </c>
      <c r="BZ39" s="18">
        <f t="shared" si="34"/>
        <v>1</v>
      </c>
      <c r="CA39" s="18">
        <f t="shared" si="12"/>
        <v>25.87</v>
      </c>
      <c r="CB39" s="18">
        <f t="shared" si="35"/>
        <v>1</v>
      </c>
      <c r="CC39" s="18">
        <f t="shared" si="13"/>
        <v>25.87</v>
      </c>
      <c r="DA39">
        <v>16</v>
      </c>
      <c r="DB39">
        <f t="shared" si="74"/>
        <v>3</v>
      </c>
      <c r="DC39">
        <f t="shared" si="75"/>
        <v>1</v>
      </c>
      <c r="DD39">
        <f t="shared" si="76"/>
        <v>1370</v>
      </c>
    </row>
    <row r="40" spans="1:108" ht="16.5" x14ac:dyDescent="0.2">
      <c r="A40" s="14">
        <v>31</v>
      </c>
      <c r="B40" s="18">
        <f>金币产出!CN36</f>
        <v>319334</v>
      </c>
      <c r="W40" s="18">
        <v>31</v>
      </c>
      <c r="X40" s="25">
        <v>1</v>
      </c>
      <c r="Y40" s="18" t="e">
        <f t="shared" si="14"/>
        <v>#REF!</v>
      </c>
      <c r="Z40" s="18" t="e">
        <f t="shared" si="14"/>
        <v>#REF!</v>
      </c>
      <c r="AA40" s="18" t="e">
        <f t="shared" si="14"/>
        <v>#REF!</v>
      </c>
      <c r="AB40" s="18" t="e">
        <f t="shared" si="15"/>
        <v>#REF!</v>
      </c>
      <c r="AC40" s="18" t="e">
        <f t="shared" si="3"/>
        <v>#REF!</v>
      </c>
      <c r="AD40" s="18" t="e">
        <f t="shared" si="16"/>
        <v>#REF!</v>
      </c>
      <c r="AE40" s="18" t="e">
        <f t="shared" si="4"/>
        <v>#REF!</v>
      </c>
      <c r="AF40" s="18" t="e">
        <f t="shared" si="17"/>
        <v>#REF!</v>
      </c>
      <c r="AG40" s="18" t="e">
        <f t="shared" si="5"/>
        <v>#REF!</v>
      </c>
      <c r="BD40" s="18">
        <v>31</v>
      </c>
      <c r="BE40" s="44">
        <v>1</v>
      </c>
      <c r="BF40" s="18">
        <f t="shared" si="20"/>
        <v>35125</v>
      </c>
      <c r="BG40" s="18">
        <f t="shared" si="21"/>
        <v>17560</v>
      </c>
      <c r="BH40" s="18">
        <f t="shared" si="22"/>
        <v>17560</v>
      </c>
      <c r="BI40" s="18">
        <f t="shared" si="23"/>
        <v>17560</v>
      </c>
      <c r="BJ40" s="18">
        <f t="shared" si="24"/>
        <v>17560</v>
      </c>
      <c r="BK40" s="18">
        <f t="shared" si="25"/>
        <v>17560</v>
      </c>
      <c r="BL40" s="18">
        <f t="shared" si="26"/>
        <v>26345</v>
      </c>
      <c r="BM40" s="18">
        <f t="shared" si="27"/>
        <v>26345</v>
      </c>
      <c r="BN40" s="18">
        <f t="shared" si="28"/>
        <v>1</v>
      </c>
      <c r="BO40" s="18">
        <f t="shared" si="6"/>
        <v>35.130000000000003</v>
      </c>
      <c r="BP40" s="18">
        <f t="shared" si="29"/>
        <v>1</v>
      </c>
      <c r="BQ40" s="18">
        <f t="shared" si="7"/>
        <v>17.559999999999999</v>
      </c>
      <c r="BR40" s="18">
        <f t="shared" si="30"/>
        <v>1</v>
      </c>
      <c r="BS40" s="18">
        <f t="shared" si="8"/>
        <v>17.559999999999999</v>
      </c>
      <c r="BT40" s="18">
        <f t="shared" si="31"/>
        <v>1</v>
      </c>
      <c r="BU40" s="18">
        <f t="shared" si="9"/>
        <v>17.559999999999999</v>
      </c>
      <c r="BV40" s="18">
        <f t="shared" si="32"/>
        <v>1</v>
      </c>
      <c r="BW40" s="18">
        <f t="shared" si="10"/>
        <v>17.559999999999999</v>
      </c>
      <c r="BX40" s="18">
        <f t="shared" si="33"/>
        <v>1</v>
      </c>
      <c r="BY40" s="18">
        <f t="shared" si="11"/>
        <v>17.559999999999999</v>
      </c>
      <c r="BZ40" s="18">
        <f t="shared" si="34"/>
        <v>1</v>
      </c>
      <c r="CA40" s="18">
        <f t="shared" si="12"/>
        <v>26.35</v>
      </c>
      <c r="CB40" s="18">
        <f t="shared" si="35"/>
        <v>1</v>
      </c>
      <c r="CC40" s="18">
        <f t="shared" si="13"/>
        <v>26.35</v>
      </c>
      <c r="DA40">
        <v>17</v>
      </c>
      <c r="DB40">
        <f t="shared" si="74"/>
        <v>4</v>
      </c>
      <c r="DC40">
        <f t="shared" si="75"/>
        <v>2</v>
      </c>
      <c r="DD40">
        <f t="shared" si="76"/>
        <v>22.85</v>
      </c>
    </row>
    <row r="41" spans="1:108" ht="16.5" x14ac:dyDescent="0.2">
      <c r="A41" s="14">
        <v>32</v>
      </c>
      <c r="B41" s="18">
        <f>金币产出!CN37</f>
        <v>325037</v>
      </c>
      <c r="W41" s="18">
        <v>32</v>
      </c>
      <c r="X41" s="25">
        <v>1</v>
      </c>
      <c r="Y41" s="18" t="e">
        <f t="shared" si="14"/>
        <v>#REF!</v>
      </c>
      <c r="Z41" s="18" t="e">
        <f t="shared" si="14"/>
        <v>#REF!</v>
      </c>
      <c r="AA41" s="18" t="e">
        <f t="shared" si="14"/>
        <v>#REF!</v>
      </c>
      <c r="AB41" s="18" t="e">
        <f t="shared" si="15"/>
        <v>#REF!</v>
      </c>
      <c r="AC41" s="18" t="e">
        <f t="shared" si="3"/>
        <v>#REF!</v>
      </c>
      <c r="AD41" s="18" t="e">
        <f t="shared" si="16"/>
        <v>#REF!</v>
      </c>
      <c r="AE41" s="18" t="e">
        <f t="shared" si="4"/>
        <v>#REF!</v>
      </c>
      <c r="AF41" s="18" t="e">
        <f t="shared" si="17"/>
        <v>#REF!</v>
      </c>
      <c r="AG41" s="18" t="e">
        <f t="shared" si="5"/>
        <v>#REF!</v>
      </c>
      <c r="BD41" s="18">
        <v>32</v>
      </c>
      <c r="BE41" s="44">
        <v>1</v>
      </c>
      <c r="BF41" s="18">
        <f t="shared" si="20"/>
        <v>35750</v>
      </c>
      <c r="BG41" s="18">
        <f t="shared" si="21"/>
        <v>17875</v>
      </c>
      <c r="BH41" s="18">
        <f t="shared" si="22"/>
        <v>17875</v>
      </c>
      <c r="BI41" s="18">
        <f t="shared" si="23"/>
        <v>17875</v>
      </c>
      <c r="BJ41" s="18">
        <f t="shared" si="24"/>
        <v>17875</v>
      </c>
      <c r="BK41" s="18">
        <f t="shared" si="25"/>
        <v>17875</v>
      </c>
      <c r="BL41" s="18">
        <f t="shared" si="26"/>
        <v>26815</v>
      </c>
      <c r="BM41" s="18">
        <f t="shared" si="27"/>
        <v>26815</v>
      </c>
      <c r="BN41" s="18">
        <f t="shared" si="28"/>
        <v>1</v>
      </c>
      <c r="BO41" s="18">
        <f t="shared" si="6"/>
        <v>35.75</v>
      </c>
      <c r="BP41" s="18">
        <f t="shared" si="29"/>
        <v>1</v>
      </c>
      <c r="BQ41" s="18">
        <f t="shared" si="7"/>
        <v>17.88</v>
      </c>
      <c r="BR41" s="18">
        <f t="shared" si="30"/>
        <v>1</v>
      </c>
      <c r="BS41" s="18">
        <f t="shared" si="8"/>
        <v>17.88</v>
      </c>
      <c r="BT41" s="18">
        <f t="shared" si="31"/>
        <v>1</v>
      </c>
      <c r="BU41" s="18">
        <f t="shared" si="9"/>
        <v>17.88</v>
      </c>
      <c r="BV41" s="18">
        <f t="shared" si="32"/>
        <v>1</v>
      </c>
      <c r="BW41" s="18">
        <f t="shared" si="10"/>
        <v>17.88</v>
      </c>
      <c r="BX41" s="18">
        <f t="shared" si="33"/>
        <v>1</v>
      </c>
      <c r="BY41" s="18">
        <f t="shared" si="11"/>
        <v>17.88</v>
      </c>
      <c r="BZ41" s="18">
        <f t="shared" si="34"/>
        <v>1</v>
      </c>
      <c r="CA41" s="18">
        <f t="shared" si="12"/>
        <v>26.82</v>
      </c>
      <c r="CB41" s="18">
        <f t="shared" si="35"/>
        <v>1</v>
      </c>
      <c r="CC41" s="18">
        <f t="shared" si="13"/>
        <v>26.82</v>
      </c>
      <c r="DA41">
        <v>18</v>
      </c>
      <c r="DB41">
        <f t="shared" si="74"/>
        <v>4</v>
      </c>
      <c r="DC41">
        <f t="shared" si="75"/>
        <v>2</v>
      </c>
      <c r="DD41">
        <f t="shared" si="76"/>
        <v>11.42</v>
      </c>
    </row>
    <row r="42" spans="1:108" ht="16.5" x14ac:dyDescent="0.2">
      <c r="A42" s="14">
        <v>33</v>
      </c>
      <c r="B42" s="18">
        <f>金币产出!CN38</f>
        <v>330737</v>
      </c>
      <c r="W42" s="18">
        <v>33</v>
      </c>
      <c r="X42" s="25">
        <v>1</v>
      </c>
      <c r="Y42" s="18" t="e">
        <f t="shared" si="14"/>
        <v>#REF!</v>
      </c>
      <c r="Z42" s="18" t="e">
        <f t="shared" si="14"/>
        <v>#REF!</v>
      </c>
      <c r="AA42" s="18" t="e">
        <f t="shared" si="14"/>
        <v>#REF!</v>
      </c>
      <c r="AB42" s="18" t="e">
        <f t="shared" si="15"/>
        <v>#REF!</v>
      </c>
      <c r="AC42" s="18" t="e">
        <f t="shared" si="3"/>
        <v>#REF!</v>
      </c>
      <c r="AD42" s="18" t="e">
        <f t="shared" si="16"/>
        <v>#REF!</v>
      </c>
      <c r="AE42" s="18" t="e">
        <f t="shared" si="4"/>
        <v>#REF!</v>
      </c>
      <c r="AF42" s="18" t="e">
        <f t="shared" si="17"/>
        <v>#REF!</v>
      </c>
      <c r="AG42" s="18" t="e">
        <f t="shared" si="5"/>
        <v>#REF!</v>
      </c>
      <c r="BD42" s="18">
        <v>33</v>
      </c>
      <c r="BE42" s="44">
        <v>1</v>
      </c>
      <c r="BF42" s="18">
        <f t="shared" si="20"/>
        <v>36380</v>
      </c>
      <c r="BG42" s="18">
        <f t="shared" si="21"/>
        <v>18190</v>
      </c>
      <c r="BH42" s="18">
        <f t="shared" si="22"/>
        <v>18190</v>
      </c>
      <c r="BI42" s="18">
        <f t="shared" si="23"/>
        <v>18190</v>
      </c>
      <c r="BJ42" s="18">
        <f t="shared" si="24"/>
        <v>18190</v>
      </c>
      <c r="BK42" s="18">
        <f t="shared" si="25"/>
        <v>18190</v>
      </c>
      <c r="BL42" s="18">
        <f t="shared" si="26"/>
        <v>27285</v>
      </c>
      <c r="BM42" s="18">
        <f t="shared" si="27"/>
        <v>27285</v>
      </c>
      <c r="BN42" s="18">
        <f t="shared" si="28"/>
        <v>1</v>
      </c>
      <c r="BO42" s="18">
        <f t="shared" si="6"/>
        <v>36.380000000000003</v>
      </c>
      <c r="BP42" s="18">
        <f t="shared" si="29"/>
        <v>1</v>
      </c>
      <c r="BQ42" s="18">
        <f t="shared" si="7"/>
        <v>18.190000000000001</v>
      </c>
      <c r="BR42" s="18">
        <f t="shared" si="30"/>
        <v>1</v>
      </c>
      <c r="BS42" s="18">
        <f t="shared" si="8"/>
        <v>18.190000000000001</v>
      </c>
      <c r="BT42" s="18">
        <f t="shared" si="31"/>
        <v>1</v>
      </c>
      <c r="BU42" s="18">
        <f t="shared" si="9"/>
        <v>18.190000000000001</v>
      </c>
      <c r="BV42" s="18">
        <f t="shared" si="32"/>
        <v>1</v>
      </c>
      <c r="BW42" s="18">
        <f t="shared" si="10"/>
        <v>18.190000000000001</v>
      </c>
      <c r="BX42" s="18">
        <f t="shared" si="33"/>
        <v>1</v>
      </c>
      <c r="BY42" s="18">
        <f t="shared" si="11"/>
        <v>18.190000000000001</v>
      </c>
      <c r="BZ42" s="18">
        <f t="shared" si="34"/>
        <v>1</v>
      </c>
      <c r="CA42" s="18">
        <f t="shared" si="12"/>
        <v>27.29</v>
      </c>
      <c r="CB42" s="18">
        <f t="shared" si="35"/>
        <v>1</v>
      </c>
      <c r="CC42" s="18">
        <f t="shared" si="13"/>
        <v>27.29</v>
      </c>
      <c r="DA42">
        <v>19</v>
      </c>
      <c r="DB42">
        <f t="shared" si="74"/>
        <v>4</v>
      </c>
      <c r="DC42">
        <f t="shared" si="75"/>
        <v>2</v>
      </c>
      <c r="DD42">
        <f t="shared" si="76"/>
        <v>11.42</v>
      </c>
    </row>
    <row r="43" spans="1:108" ht="16.5" x14ac:dyDescent="0.2">
      <c r="A43" s="14">
        <v>34</v>
      </c>
      <c r="B43" s="18">
        <f>金币产出!CN39</f>
        <v>336441</v>
      </c>
      <c r="W43" s="18">
        <v>34</v>
      </c>
      <c r="X43" s="25">
        <v>1</v>
      </c>
      <c r="Y43" s="18" t="e">
        <f t="shared" si="14"/>
        <v>#REF!</v>
      </c>
      <c r="Z43" s="18" t="e">
        <f t="shared" si="14"/>
        <v>#REF!</v>
      </c>
      <c r="AA43" s="18" t="e">
        <f t="shared" si="14"/>
        <v>#REF!</v>
      </c>
      <c r="AB43" s="18" t="e">
        <f t="shared" si="15"/>
        <v>#REF!</v>
      </c>
      <c r="AC43" s="18" t="e">
        <f t="shared" si="3"/>
        <v>#REF!</v>
      </c>
      <c r="AD43" s="18" t="e">
        <f t="shared" si="16"/>
        <v>#REF!</v>
      </c>
      <c r="AE43" s="18" t="e">
        <f t="shared" si="4"/>
        <v>#REF!</v>
      </c>
      <c r="AF43" s="18" t="e">
        <f t="shared" si="17"/>
        <v>#REF!</v>
      </c>
      <c r="AG43" s="18" t="e">
        <f t="shared" si="5"/>
        <v>#REF!</v>
      </c>
      <c r="BD43" s="18">
        <v>34</v>
      </c>
      <c r="BE43" s="44">
        <v>1</v>
      </c>
      <c r="BF43" s="18">
        <f t="shared" si="20"/>
        <v>37005</v>
      </c>
      <c r="BG43" s="18">
        <f t="shared" si="21"/>
        <v>18500</v>
      </c>
      <c r="BH43" s="18">
        <f t="shared" si="22"/>
        <v>18500</v>
      </c>
      <c r="BI43" s="18">
        <f t="shared" si="23"/>
        <v>18500</v>
      </c>
      <c r="BJ43" s="18">
        <f t="shared" si="24"/>
        <v>18500</v>
      </c>
      <c r="BK43" s="18">
        <f t="shared" si="25"/>
        <v>18500</v>
      </c>
      <c r="BL43" s="18">
        <f t="shared" si="26"/>
        <v>27755</v>
      </c>
      <c r="BM43" s="18">
        <f t="shared" si="27"/>
        <v>27755</v>
      </c>
      <c r="BN43" s="18">
        <f t="shared" si="28"/>
        <v>1</v>
      </c>
      <c r="BO43" s="18">
        <f t="shared" si="6"/>
        <v>37.01</v>
      </c>
      <c r="BP43" s="18">
        <f t="shared" si="29"/>
        <v>1</v>
      </c>
      <c r="BQ43" s="18">
        <f t="shared" si="7"/>
        <v>18.5</v>
      </c>
      <c r="BR43" s="18">
        <f t="shared" si="30"/>
        <v>1</v>
      </c>
      <c r="BS43" s="18">
        <f t="shared" si="8"/>
        <v>18.5</v>
      </c>
      <c r="BT43" s="18">
        <f t="shared" si="31"/>
        <v>1</v>
      </c>
      <c r="BU43" s="18">
        <f t="shared" si="9"/>
        <v>18.5</v>
      </c>
      <c r="BV43" s="18">
        <f t="shared" si="32"/>
        <v>1</v>
      </c>
      <c r="BW43" s="18">
        <f t="shared" si="10"/>
        <v>18.5</v>
      </c>
      <c r="BX43" s="18">
        <f t="shared" si="33"/>
        <v>1</v>
      </c>
      <c r="BY43" s="18">
        <f t="shared" si="11"/>
        <v>18.5</v>
      </c>
      <c r="BZ43" s="18">
        <f t="shared" si="34"/>
        <v>1</v>
      </c>
      <c r="CA43" s="18">
        <f t="shared" si="12"/>
        <v>27.76</v>
      </c>
      <c r="CB43" s="18">
        <f t="shared" si="35"/>
        <v>1</v>
      </c>
      <c r="CC43" s="18">
        <f t="shared" si="13"/>
        <v>27.76</v>
      </c>
      <c r="DA43">
        <v>20</v>
      </c>
      <c r="DB43">
        <f t="shared" si="74"/>
        <v>4</v>
      </c>
      <c r="DC43">
        <f t="shared" si="75"/>
        <v>2</v>
      </c>
      <c r="DD43">
        <f t="shared" si="76"/>
        <v>11.42</v>
      </c>
    </row>
    <row r="44" spans="1:108" ht="16.5" x14ac:dyDescent="0.2">
      <c r="A44" s="14">
        <v>35</v>
      </c>
      <c r="B44" s="18">
        <f>金币产出!CN40</f>
        <v>342144</v>
      </c>
      <c r="W44" s="18">
        <v>35</v>
      </c>
      <c r="X44" s="25">
        <v>1</v>
      </c>
      <c r="Y44" s="18" t="e">
        <f t="shared" si="14"/>
        <v>#REF!</v>
      </c>
      <c r="Z44" s="18" t="e">
        <f t="shared" si="14"/>
        <v>#REF!</v>
      </c>
      <c r="AA44" s="18" t="e">
        <f t="shared" si="14"/>
        <v>#REF!</v>
      </c>
      <c r="AB44" s="18" t="e">
        <f t="shared" si="15"/>
        <v>#REF!</v>
      </c>
      <c r="AC44" s="18" t="e">
        <f t="shared" si="3"/>
        <v>#REF!</v>
      </c>
      <c r="AD44" s="18" t="e">
        <f t="shared" si="16"/>
        <v>#REF!</v>
      </c>
      <c r="AE44" s="18" t="e">
        <f t="shared" si="4"/>
        <v>#REF!</v>
      </c>
      <c r="AF44" s="18" t="e">
        <f t="shared" si="17"/>
        <v>#REF!</v>
      </c>
      <c r="AG44" s="18" t="e">
        <f t="shared" si="5"/>
        <v>#REF!</v>
      </c>
      <c r="BD44" s="18">
        <v>35</v>
      </c>
      <c r="BE44" s="44">
        <v>1</v>
      </c>
      <c r="BF44" s="18">
        <f t="shared" si="20"/>
        <v>37635</v>
      </c>
      <c r="BG44" s="18">
        <f t="shared" si="21"/>
        <v>18815</v>
      </c>
      <c r="BH44" s="18">
        <f t="shared" si="22"/>
        <v>18815</v>
      </c>
      <c r="BI44" s="18">
        <f t="shared" si="23"/>
        <v>18815</v>
      </c>
      <c r="BJ44" s="18">
        <f t="shared" si="24"/>
        <v>18815</v>
      </c>
      <c r="BK44" s="18">
        <f t="shared" si="25"/>
        <v>18815</v>
      </c>
      <c r="BL44" s="18">
        <f t="shared" si="26"/>
        <v>28225</v>
      </c>
      <c r="BM44" s="18">
        <f t="shared" si="27"/>
        <v>28225</v>
      </c>
      <c r="BN44" s="18">
        <f t="shared" si="28"/>
        <v>1</v>
      </c>
      <c r="BO44" s="18">
        <f t="shared" si="6"/>
        <v>37.64</v>
      </c>
      <c r="BP44" s="18">
        <f t="shared" si="29"/>
        <v>1</v>
      </c>
      <c r="BQ44" s="18">
        <f t="shared" si="7"/>
        <v>18.82</v>
      </c>
      <c r="BR44" s="18">
        <f t="shared" si="30"/>
        <v>1</v>
      </c>
      <c r="BS44" s="18">
        <f t="shared" si="8"/>
        <v>18.82</v>
      </c>
      <c r="BT44" s="18">
        <f t="shared" si="31"/>
        <v>1</v>
      </c>
      <c r="BU44" s="18">
        <f t="shared" si="9"/>
        <v>18.82</v>
      </c>
      <c r="BV44" s="18">
        <f t="shared" si="32"/>
        <v>1</v>
      </c>
      <c r="BW44" s="18">
        <f t="shared" si="10"/>
        <v>18.82</v>
      </c>
      <c r="BX44" s="18">
        <f t="shared" si="33"/>
        <v>1</v>
      </c>
      <c r="BY44" s="18">
        <f t="shared" si="11"/>
        <v>18.82</v>
      </c>
      <c r="BZ44" s="18">
        <f t="shared" si="34"/>
        <v>1</v>
      </c>
      <c r="CA44" s="18">
        <f t="shared" si="12"/>
        <v>28.23</v>
      </c>
      <c r="CB44" s="18">
        <f t="shared" si="35"/>
        <v>1</v>
      </c>
      <c r="CC44" s="18">
        <f t="shared" si="13"/>
        <v>28.23</v>
      </c>
      <c r="DA44">
        <v>21</v>
      </c>
      <c r="DB44">
        <f t="shared" si="74"/>
        <v>4</v>
      </c>
      <c r="DC44">
        <f t="shared" si="75"/>
        <v>2</v>
      </c>
      <c r="DD44">
        <f t="shared" si="76"/>
        <v>11.42</v>
      </c>
    </row>
    <row r="45" spans="1:108" ht="16.5" x14ac:dyDescent="0.2">
      <c r="A45" s="14">
        <v>36</v>
      </c>
      <c r="B45" s="18">
        <f>金币产出!CN41</f>
        <v>353549</v>
      </c>
      <c r="W45" s="18">
        <v>36</v>
      </c>
      <c r="X45" s="25">
        <v>1</v>
      </c>
      <c r="Y45" s="18" t="e">
        <f t="shared" si="14"/>
        <v>#REF!</v>
      </c>
      <c r="Z45" s="18" t="e">
        <f t="shared" si="14"/>
        <v>#REF!</v>
      </c>
      <c r="AA45" s="18" t="e">
        <f t="shared" si="14"/>
        <v>#REF!</v>
      </c>
      <c r="AB45" s="18" t="e">
        <f t="shared" si="15"/>
        <v>#REF!</v>
      </c>
      <c r="AC45" s="18" t="e">
        <f t="shared" si="3"/>
        <v>#REF!</v>
      </c>
      <c r="AD45" s="18" t="e">
        <f t="shared" si="16"/>
        <v>#REF!</v>
      </c>
      <c r="AE45" s="18" t="e">
        <f t="shared" si="4"/>
        <v>#REF!</v>
      </c>
      <c r="AF45" s="18" t="e">
        <f t="shared" si="17"/>
        <v>#REF!</v>
      </c>
      <c r="AG45" s="18" t="e">
        <f t="shared" si="5"/>
        <v>#REF!</v>
      </c>
      <c r="BD45" s="18">
        <v>36</v>
      </c>
      <c r="BE45" s="44">
        <v>1</v>
      </c>
      <c r="BF45" s="18">
        <f t="shared" si="20"/>
        <v>38890</v>
      </c>
      <c r="BG45" s="18">
        <f t="shared" si="21"/>
        <v>19445</v>
      </c>
      <c r="BH45" s="18">
        <f t="shared" si="22"/>
        <v>19445</v>
      </c>
      <c r="BI45" s="18">
        <f t="shared" si="23"/>
        <v>19445</v>
      </c>
      <c r="BJ45" s="18">
        <f t="shared" si="24"/>
        <v>19445</v>
      </c>
      <c r="BK45" s="18">
        <f t="shared" si="25"/>
        <v>19445</v>
      </c>
      <c r="BL45" s="18">
        <f t="shared" si="26"/>
        <v>29165</v>
      </c>
      <c r="BM45" s="18">
        <f t="shared" si="27"/>
        <v>29165</v>
      </c>
      <c r="BN45" s="18">
        <f t="shared" si="28"/>
        <v>1</v>
      </c>
      <c r="BO45" s="18">
        <f t="shared" si="6"/>
        <v>38.89</v>
      </c>
      <c r="BP45" s="18">
        <f t="shared" si="29"/>
        <v>1</v>
      </c>
      <c r="BQ45" s="18">
        <f t="shared" si="7"/>
        <v>19.45</v>
      </c>
      <c r="BR45" s="18">
        <f t="shared" si="30"/>
        <v>1</v>
      </c>
      <c r="BS45" s="18">
        <f t="shared" si="8"/>
        <v>19.45</v>
      </c>
      <c r="BT45" s="18">
        <f t="shared" si="31"/>
        <v>1</v>
      </c>
      <c r="BU45" s="18">
        <f t="shared" si="9"/>
        <v>19.45</v>
      </c>
      <c r="BV45" s="18">
        <f t="shared" si="32"/>
        <v>1</v>
      </c>
      <c r="BW45" s="18">
        <f t="shared" si="10"/>
        <v>19.45</v>
      </c>
      <c r="BX45" s="18">
        <f t="shared" si="33"/>
        <v>1</v>
      </c>
      <c r="BY45" s="18">
        <f t="shared" si="11"/>
        <v>19.45</v>
      </c>
      <c r="BZ45" s="18">
        <f t="shared" si="34"/>
        <v>1</v>
      </c>
      <c r="CA45" s="18">
        <f t="shared" si="12"/>
        <v>29.17</v>
      </c>
      <c r="CB45" s="18">
        <f t="shared" si="35"/>
        <v>1</v>
      </c>
      <c r="CC45" s="18">
        <f t="shared" si="13"/>
        <v>29.17</v>
      </c>
      <c r="DA45">
        <v>22</v>
      </c>
      <c r="DB45">
        <f t="shared" si="74"/>
        <v>4</v>
      </c>
      <c r="DC45">
        <f t="shared" si="75"/>
        <v>2</v>
      </c>
      <c r="DD45">
        <f t="shared" si="76"/>
        <v>11.42</v>
      </c>
    </row>
    <row r="46" spans="1:108" ht="16.5" x14ac:dyDescent="0.2">
      <c r="A46" s="14">
        <v>37</v>
      </c>
      <c r="B46" s="18">
        <f>金币产出!CN42</f>
        <v>364953</v>
      </c>
      <c r="W46" s="18">
        <v>37</v>
      </c>
      <c r="X46" s="25">
        <v>1</v>
      </c>
      <c r="Y46" s="18" t="e">
        <f t="shared" si="14"/>
        <v>#REF!</v>
      </c>
      <c r="Z46" s="18" t="e">
        <f t="shared" si="14"/>
        <v>#REF!</v>
      </c>
      <c r="AA46" s="18" t="e">
        <f t="shared" si="14"/>
        <v>#REF!</v>
      </c>
      <c r="AB46" s="18" t="e">
        <f t="shared" si="15"/>
        <v>#REF!</v>
      </c>
      <c r="AC46" s="18" t="e">
        <f t="shared" si="3"/>
        <v>#REF!</v>
      </c>
      <c r="AD46" s="18" t="e">
        <f t="shared" si="16"/>
        <v>#REF!</v>
      </c>
      <c r="AE46" s="18" t="e">
        <f t="shared" si="4"/>
        <v>#REF!</v>
      </c>
      <c r="AF46" s="18" t="e">
        <f t="shared" si="17"/>
        <v>#REF!</v>
      </c>
      <c r="AG46" s="18" t="e">
        <f t="shared" si="5"/>
        <v>#REF!</v>
      </c>
      <c r="BD46" s="18">
        <v>37</v>
      </c>
      <c r="BE46" s="44">
        <v>1</v>
      </c>
      <c r="BF46" s="18">
        <f t="shared" si="20"/>
        <v>40140</v>
      </c>
      <c r="BG46" s="18">
        <f t="shared" si="21"/>
        <v>20070</v>
      </c>
      <c r="BH46" s="18">
        <f t="shared" si="22"/>
        <v>20070</v>
      </c>
      <c r="BI46" s="18">
        <f t="shared" si="23"/>
        <v>20070</v>
      </c>
      <c r="BJ46" s="18">
        <f t="shared" si="24"/>
        <v>20070</v>
      </c>
      <c r="BK46" s="18">
        <f t="shared" si="25"/>
        <v>20070</v>
      </c>
      <c r="BL46" s="18">
        <f t="shared" si="26"/>
        <v>30105</v>
      </c>
      <c r="BM46" s="18">
        <f t="shared" si="27"/>
        <v>30105</v>
      </c>
      <c r="BN46" s="18">
        <f t="shared" si="28"/>
        <v>1</v>
      </c>
      <c r="BO46" s="18">
        <f t="shared" si="6"/>
        <v>40.14</v>
      </c>
      <c r="BP46" s="18">
        <f t="shared" si="29"/>
        <v>1</v>
      </c>
      <c r="BQ46" s="18">
        <f t="shared" si="7"/>
        <v>20.07</v>
      </c>
      <c r="BR46" s="18">
        <f t="shared" si="30"/>
        <v>1</v>
      </c>
      <c r="BS46" s="18">
        <f t="shared" si="8"/>
        <v>20.07</v>
      </c>
      <c r="BT46" s="18">
        <f t="shared" si="31"/>
        <v>1</v>
      </c>
      <c r="BU46" s="18">
        <f t="shared" si="9"/>
        <v>20.07</v>
      </c>
      <c r="BV46" s="18">
        <f t="shared" si="32"/>
        <v>1</v>
      </c>
      <c r="BW46" s="18">
        <f t="shared" si="10"/>
        <v>20.07</v>
      </c>
      <c r="BX46" s="18">
        <f t="shared" si="33"/>
        <v>1</v>
      </c>
      <c r="BY46" s="18">
        <f t="shared" si="11"/>
        <v>20.07</v>
      </c>
      <c r="BZ46" s="18">
        <f t="shared" si="34"/>
        <v>1</v>
      </c>
      <c r="CA46" s="18">
        <f t="shared" si="12"/>
        <v>30.11</v>
      </c>
      <c r="CB46" s="18">
        <f t="shared" si="35"/>
        <v>1</v>
      </c>
      <c r="CC46" s="18">
        <f t="shared" si="13"/>
        <v>30.11</v>
      </c>
      <c r="DA46">
        <v>23</v>
      </c>
      <c r="DB46">
        <f t="shared" si="74"/>
        <v>4</v>
      </c>
      <c r="DC46">
        <f t="shared" si="75"/>
        <v>2</v>
      </c>
      <c r="DD46">
        <f t="shared" si="76"/>
        <v>17.13</v>
      </c>
    </row>
    <row r="47" spans="1:108" ht="16.5" x14ac:dyDescent="0.2">
      <c r="A47" s="14">
        <v>38</v>
      </c>
      <c r="B47" s="18">
        <f>金币产出!CN43</f>
        <v>376358</v>
      </c>
      <c r="W47" s="18">
        <v>38</v>
      </c>
      <c r="X47" s="25">
        <v>1</v>
      </c>
      <c r="Y47" s="18" t="e">
        <f t="shared" si="14"/>
        <v>#REF!</v>
      </c>
      <c r="Z47" s="18" t="e">
        <f t="shared" si="14"/>
        <v>#REF!</v>
      </c>
      <c r="AA47" s="18" t="e">
        <f t="shared" si="14"/>
        <v>#REF!</v>
      </c>
      <c r="AB47" s="18" t="e">
        <f t="shared" si="15"/>
        <v>#REF!</v>
      </c>
      <c r="AC47" s="18" t="e">
        <f t="shared" si="3"/>
        <v>#REF!</v>
      </c>
      <c r="AD47" s="18" t="e">
        <f t="shared" si="16"/>
        <v>#REF!</v>
      </c>
      <c r="AE47" s="18" t="e">
        <f t="shared" si="4"/>
        <v>#REF!</v>
      </c>
      <c r="AF47" s="18" t="e">
        <f t="shared" si="17"/>
        <v>#REF!</v>
      </c>
      <c r="AG47" s="18" t="e">
        <f t="shared" si="5"/>
        <v>#REF!</v>
      </c>
      <c r="BD47" s="18">
        <v>38</v>
      </c>
      <c r="BE47" s="44">
        <v>1</v>
      </c>
      <c r="BF47" s="18">
        <f t="shared" si="20"/>
        <v>41395</v>
      </c>
      <c r="BG47" s="18">
        <f t="shared" si="21"/>
        <v>20695</v>
      </c>
      <c r="BH47" s="18">
        <f t="shared" si="22"/>
        <v>20695</v>
      </c>
      <c r="BI47" s="18">
        <f t="shared" si="23"/>
        <v>20695</v>
      </c>
      <c r="BJ47" s="18">
        <f t="shared" si="24"/>
        <v>20695</v>
      </c>
      <c r="BK47" s="18">
        <f t="shared" si="25"/>
        <v>20695</v>
      </c>
      <c r="BL47" s="18">
        <f t="shared" si="26"/>
        <v>31045</v>
      </c>
      <c r="BM47" s="18">
        <f t="shared" si="27"/>
        <v>31045</v>
      </c>
      <c r="BN47" s="18">
        <f t="shared" si="28"/>
        <v>1</v>
      </c>
      <c r="BO47" s="18">
        <f t="shared" si="6"/>
        <v>41.4</v>
      </c>
      <c r="BP47" s="18">
        <f t="shared" si="29"/>
        <v>1</v>
      </c>
      <c r="BQ47" s="18">
        <f t="shared" si="7"/>
        <v>20.7</v>
      </c>
      <c r="BR47" s="18">
        <f t="shared" si="30"/>
        <v>1</v>
      </c>
      <c r="BS47" s="18">
        <f t="shared" si="8"/>
        <v>20.7</v>
      </c>
      <c r="BT47" s="18">
        <f t="shared" si="31"/>
        <v>1</v>
      </c>
      <c r="BU47" s="18">
        <f t="shared" si="9"/>
        <v>20.7</v>
      </c>
      <c r="BV47" s="18">
        <f t="shared" si="32"/>
        <v>1</v>
      </c>
      <c r="BW47" s="18">
        <f t="shared" si="10"/>
        <v>20.7</v>
      </c>
      <c r="BX47" s="18">
        <f t="shared" si="33"/>
        <v>1</v>
      </c>
      <c r="BY47" s="18">
        <f t="shared" si="11"/>
        <v>20.7</v>
      </c>
      <c r="BZ47" s="18">
        <f t="shared" si="34"/>
        <v>1</v>
      </c>
      <c r="CA47" s="18">
        <f t="shared" si="12"/>
        <v>31.05</v>
      </c>
      <c r="CB47" s="18">
        <f t="shared" si="35"/>
        <v>1</v>
      </c>
      <c r="CC47" s="18">
        <f t="shared" si="13"/>
        <v>31.05</v>
      </c>
      <c r="DA47">
        <v>24</v>
      </c>
      <c r="DB47">
        <f t="shared" si="74"/>
        <v>4</v>
      </c>
      <c r="DC47">
        <f t="shared" si="75"/>
        <v>2</v>
      </c>
      <c r="DD47">
        <f t="shared" si="76"/>
        <v>17.13</v>
      </c>
    </row>
    <row r="48" spans="1:108" ht="16.5" x14ac:dyDescent="0.2">
      <c r="A48" s="14">
        <v>39</v>
      </c>
      <c r="B48" s="18">
        <f>金币产出!CN44</f>
        <v>387761</v>
      </c>
      <c r="W48" s="18">
        <v>39</v>
      </c>
      <c r="X48" s="25">
        <v>1</v>
      </c>
      <c r="Y48" s="18" t="e">
        <f t="shared" si="14"/>
        <v>#REF!</v>
      </c>
      <c r="Z48" s="18" t="e">
        <f t="shared" si="14"/>
        <v>#REF!</v>
      </c>
      <c r="AA48" s="18" t="e">
        <f t="shared" si="14"/>
        <v>#REF!</v>
      </c>
      <c r="AB48" s="18" t="e">
        <f t="shared" si="15"/>
        <v>#REF!</v>
      </c>
      <c r="AC48" s="18" t="e">
        <f t="shared" si="3"/>
        <v>#REF!</v>
      </c>
      <c r="AD48" s="18" t="e">
        <f t="shared" si="16"/>
        <v>#REF!</v>
      </c>
      <c r="AE48" s="18" t="e">
        <f t="shared" si="4"/>
        <v>#REF!</v>
      </c>
      <c r="AF48" s="18" t="e">
        <f t="shared" si="17"/>
        <v>#REF!</v>
      </c>
      <c r="AG48" s="18" t="e">
        <f t="shared" si="5"/>
        <v>#REF!</v>
      </c>
      <c r="BD48" s="18">
        <v>39</v>
      </c>
      <c r="BE48" s="44">
        <v>1</v>
      </c>
      <c r="BF48" s="18">
        <f t="shared" si="20"/>
        <v>42650</v>
      </c>
      <c r="BG48" s="18">
        <f t="shared" si="21"/>
        <v>21325</v>
      </c>
      <c r="BH48" s="18">
        <f t="shared" si="22"/>
        <v>21325</v>
      </c>
      <c r="BI48" s="18">
        <f t="shared" si="23"/>
        <v>21325</v>
      </c>
      <c r="BJ48" s="18">
        <f t="shared" si="24"/>
        <v>21325</v>
      </c>
      <c r="BK48" s="18">
        <f t="shared" si="25"/>
        <v>21325</v>
      </c>
      <c r="BL48" s="18">
        <f t="shared" si="26"/>
        <v>31990</v>
      </c>
      <c r="BM48" s="18">
        <f t="shared" si="27"/>
        <v>31990</v>
      </c>
      <c r="BN48" s="18">
        <f t="shared" si="28"/>
        <v>1</v>
      </c>
      <c r="BO48" s="18">
        <f t="shared" si="6"/>
        <v>42.65</v>
      </c>
      <c r="BP48" s="18">
        <f t="shared" si="29"/>
        <v>1</v>
      </c>
      <c r="BQ48" s="18">
        <f t="shared" si="7"/>
        <v>21.33</v>
      </c>
      <c r="BR48" s="18">
        <f t="shared" si="30"/>
        <v>1</v>
      </c>
      <c r="BS48" s="18">
        <f t="shared" si="8"/>
        <v>21.33</v>
      </c>
      <c r="BT48" s="18">
        <f t="shared" si="31"/>
        <v>1</v>
      </c>
      <c r="BU48" s="18">
        <f t="shared" si="9"/>
        <v>21.33</v>
      </c>
      <c r="BV48" s="18">
        <f t="shared" si="32"/>
        <v>1</v>
      </c>
      <c r="BW48" s="18">
        <f t="shared" si="10"/>
        <v>21.33</v>
      </c>
      <c r="BX48" s="18">
        <f t="shared" si="33"/>
        <v>1</v>
      </c>
      <c r="BY48" s="18">
        <f t="shared" si="11"/>
        <v>21.33</v>
      </c>
      <c r="BZ48" s="18">
        <f t="shared" si="34"/>
        <v>1</v>
      </c>
      <c r="CA48" s="18">
        <f t="shared" si="12"/>
        <v>31.99</v>
      </c>
      <c r="CB48" s="18">
        <f t="shared" si="35"/>
        <v>1</v>
      </c>
      <c r="CC48" s="18">
        <f t="shared" si="13"/>
        <v>31.99</v>
      </c>
      <c r="DA48">
        <v>25</v>
      </c>
      <c r="DB48">
        <f t="shared" si="74"/>
        <v>5</v>
      </c>
      <c r="DC48">
        <f t="shared" si="75"/>
        <v>2</v>
      </c>
      <c r="DD48">
        <f t="shared" si="76"/>
        <v>34.270000000000003</v>
      </c>
    </row>
    <row r="49" spans="1:108" ht="16.5" x14ac:dyDescent="0.2">
      <c r="A49" s="14">
        <v>40</v>
      </c>
      <c r="B49" s="18">
        <f>金币产出!CN45</f>
        <v>725760</v>
      </c>
      <c r="W49" s="18">
        <v>40</v>
      </c>
      <c r="X49" s="25">
        <v>1</v>
      </c>
      <c r="Y49" s="18" t="e">
        <f t="shared" si="14"/>
        <v>#REF!</v>
      </c>
      <c r="Z49" s="18" t="e">
        <f t="shared" si="14"/>
        <v>#REF!</v>
      </c>
      <c r="AA49" s="18" t="e">
        <f t="shared" si="14"/>
        <v>#REF!</v>
      </c>
      <c r="AB49" s="18" t="e">
        <f t="shared" si="15"/>
        <v>#REF!</v>
      </c>
      <c r="AC49" s="18" t="e">
        <f t="shared" si="3"/>
        <v>#REF!</v>
      </c>
      <c r="AD49" s="18" t="e">
        <f t="shared" si="16"/>
        <v>#REF!</v>
      </c>
      <c r="AE49" s="18" t="e">
        <f t="shared" si="4"/>
        <v>#REF!</v>
      </c>
      <c r="AF49" s="18" t="e">
        <f t="shared" si="17"/>
        <v>#REF!</v>
      </c>
      <c r="AG49" s="18" t="e">
        <f t="shared" si="5"/>
        <v>#REF!</v>
      </c>
      <c r="BD49" s="18">
        <v>40</v>
      </c>
      <c r="BE49" s="44">
        <v>1</v>
      </c>
      <c r="BF49" s="18">
        <f t="shared" si="20"/>
        <v>79830</v>
      </c>
      <c r="BG49" s="18">
        <f t="shared" si="21"/>
        <v>39915</v>
      </c>
      <c r="BH49" s="18">
        <f t="shared" si="22"/>
        <v>39915</v>
      </c>
      <c r="BI49" s="18">
        <f t="shared" si="23"/>
        <v>39915</v>
      </c>
      <c r="BJ49" s="18">
        <f t="shared" si="24"/>
        <v>39915</v>
      </c>
      <c r="BK49" s="18">
        <f t="shared" si="25"/>
        <v>39915</v>
      </c>
      <c r="BL49" s="18">
        <f t="shared" si="26"/>
        <v>59875</v>
      </c>
      <c r="BM49" s="18">
        <f t="shared" si="27"/>
        <v>59875</v>
      </c>
      <c r="BN49" s="18">
        <f t="shared" si="28"/>
        <v>1</v>
      </c>
      <c r="BO49" s="18">
        <f t="shared" si="6"/>
        <v>79.83</v>
      </c>
      <c r="BP49" s="18">
        <f t="shared" si="29"/>
        <v>1</v>
      </c>
      <c r="BQ49" s="18">
        <f t="shared" si="7"/>
        <v>39.92</v>
      </c>
      <c r="BR49" s="18">
        <f t="shared" si="30"/>
        <v>1</v>
      </c>
      <c r="BS49" s="18">
        <f t="shared" si="8"/>
        <v>39.92</v>
      </c>
      <c r="BT49" s="18">
        <f t="shared" si="31"/>
        <v>1</v>
      </c>
      <c r="BU49" s="18">
        <f t="shared" si="9"/>
        <v>39.92</v>
      </c>
      <c r="BV49" s="18">
        <f t="shared" si="32"/>
        <v>1</v>
      </c>
      <c r="BW49" s="18">
        <f t="shared" si="10"/>
        <v>39.92</v>
      </c>
      <c r="BX49" s="18">
        <f t="shared" si="33"/>
        <v>1</v>
      </c>
      <c r="BY49" s="18">
        <f t="shared" si="11"/>
        <v>39.92</v>
      </c>
      <c r="BZ49" s="18">
        <f t="shared" si="34"/>
        <v>1</v>
      </c>
      <c r="CA49" s="18">
        <f t="shared" si="12"/>
        <v>59.88</v>
      </c>
      <c r="CB49" s="18">
        <f t="shared" si="35"/>
        <v>1</v>
      </c>
      <c r="CC49" s="18">
        <f t="shared" si="13"/>
        <v>59.88</v>
      </c>
      <c r="DA49">
        <v>26</v>
      </c>
      <c r="DB49">
        <f t="shared" si="74"/>
        <v>5</v>
      </c>
      <c r="DC49">
        <f t="shared" si="75"/>
        <v>2</v>
      </c>
      <c r="DD49">
        <f t="shared" si="76"/>
        <v>17.13</v>
      </c>
    </row>
    <row r="50" spans="1:108" ht="16.5" x14ac:dyDescent="0.2">
      <c r="A50" s="14">
        <v>41</v>
      </c>
      <c r="B50" s="18">
        <f>金币产出!CN46</f>
        <v>751680</v>
      </c>
      <c r="W50" s="18">
        <v>41</v>
      </c>
      <c r="X50" s="25">
        <v>1</v>
      </c>
      <c r="Y50" s="18" t="e">
        <f t="shared" si="14"/>
        <v>#REF!</v>
      </c>
      <c r="Z50" s="18" t="e">
        <f t="shared" si="14"/>
        <v>#REF!</v>
      </c>
      <c r="AA50" s="18" t="e">
        <f t="shared" si="14"/>
        <v>#REF!</v>
      </c>
      <c r="AB50" s="18" t="e">
        <f t="shared" si="15"/>
        <v>#REF!</v>
      </c>
      <c r="AC50" s="18" t="e">
        <f t="shared" si="3"/>
        <v>#REF!</v>
      </c>
      <c r="AD50" s="18" t="e">
        <f t="shared" si="16"/>
        <v>#REF!</v>
      </c>
      <c r="AE50" s="18" t="e">
        <f t="shared" si="4"/>
        <v>#REF!</v>
      </c>
      <c r="AF50" s="18" t="e">
        <f t="shared" si="17"/>
        <v>#REF!</v>
      </c>
      <c r="AG50" s="18" t="e">
        <f t="shared" si="5"/>
        <v>#REF!</v>
      </c>
      <c r="BD50" s="18">
        <v>41</v>
      </c>
      <c r="BE50" s="44">
        <v>1</v>
      </c>
      <c r="BF50" s="18">
        <f t="shared" si="20"/>
        <v>82680</v>
      </c>
      <c r="BG50" s="18">
        <f t="shared" si="21"/>
        <v>41340</v>
      </c>
      <c r="BH50" s="18">
        <f t="shared" si="22"/>
        <v>41340</v>
      </c>
      <c r="BI50" s="18">
        <f t="shared" si="23"/>
        <v>41340</v>
      </c>
      <c r="BJ50" s="18">
        <f t="shared" si="24"/>
        <v>41340</v>
      </c>
      <c r="BK50" s="18">
        <f t="shared" si="25"/>
        <v>41340</v>
      </c>
      <c r="BL50" s="18">
        <f t="shared" si="26"/>
        <v>62010</v>
      </c>
      <c r="BM50" s="18">
        <f t="shared" si="27"/>
        <v>62010</v>
      </c>
      <c r="BN50" s="18">
        <f t="shared" si="28"/>
        <v>1</v>
      </c>
      <c r="BO50" s="18">
        <f t="shared" si="6"/>
        <v>82.68</v>
      </c>
      <c r="BP50" s="18">
        <f t="shared" si="29"/>
        <v>1</v>
      </c>
      <c r="BQ50" s="18">
        <f t="shared" si="7"/>
        <v>41.34</v>
      </c>
      <c r="BR50" s="18">
        <f t="shared" si="30"/>
        <v>1</v>
      </c>
      <c r="BS50" s="18">
        <f t="shared" si="8"/>
        <v>41.34</v>
      </c>
      <c r="BT50" s="18">
        <f t="shared" si="31"/>
        <v>1</v>
      </c>
      <c r="BU50" s="18">
        <f t="shared" si="9"/>
        <v>41.34</v>
      </c>
      <c r="BV50" s="18">
        <f t="shared" si="32"/>
        <v>1</v>
      </c>
      <c r="BW50" s="18">
        <f t="shared" si="10"/>
        <v>41.34</v>
      </c>
      <c r="BX50" s="18">
        <f t="shared" si="33"/>
        <v>1</v>
      </c>
      <c r="BY50" s="18">
        <f t="shared" si="11"/>
        <v>41.34</v>
      </c>
      <c r="BZ50" s="18">
        <f t="shared" si="34"/>
        <v>1</v>
      </c>
      <c r="CA50" s="18">
        <f t="shared" si="12"/>
        <v>62.01</v>
      </c>
      <c r="CB50" s="18">
        <f t="shared" si="35"/>
        <v>1</v>
      </c>
      <c r="CC50" s="18">
        <f t="shared" si="13"/>
        <v>62.01</v>
      </c>
      <c r="DA50">
        <v>27</v>
      </c>
      <c r="DB50">
        <f t="shared" si="74"/>
        <v>5</v>
      </c>
      <c r="DC50">
        <f t="shared" si="75"/>
        <v>2</v>
      </c>
      <c r="DD50">
        <f t="shared" si="76"/>
        <v>17.13</v>
      </c>
    </row>
    <row r="51" spans="1:108" ht="16.5" x14ac:dyDescent="0.2">
      <c r="A51" s="14">
        <v>42</v>
      </c>
      <c r="B51" s="18">
        <f>金币产出!CN47</f>
        <v>777600</v>
      </c>
      <c r="W51" s="18">
        <v>42</v>
      </c>
      <c r="X51" s="25">
        <v>1</v>
      </c>
      <c r="Y51" s="18" t="e">
        <f t="shared" si="14"/>
        <v>#REF!</v>
      </c>
      <c r="Z51" s="18" t="e">
        <f t="shared" si="14"/>
        <v>#REF!</v>
      </c>
      <c r="AA51" s="18" t="e">
        <f t="shared" si="14"/>
        <v>#REF!</v>
      </c>
      <c r="AB51" s="18" t="e">
        <f t="shared" si="15"/>
        <v>#REF!</v>
      </c>
      <c r="AC51" s="18" t="e">
        <f t="shared" si="3"/>
        <v>#REF!</v>
      </c>
      <c r="AD51" s="18" t="e">
        <f t="shared" si="16"/>
        <v>#REF!</v>
      </c>
      <c r="AE51" s="18" t="e">
        <f t="shared" si="4"/>
        <v>#REF!</v>
      </c>
      <c r="AF51" s="18" t="e">
        <f t="shared" si="17"/>
        <v>#REF!</v>
      </c>
      <c r="AG51" s="18" t="e">
        <f t="shared" si="5"/>
        <v>#REF!</v>
      </c>
      <c r="BD51" s="18">
        <v>42</v>
      </c>
      <c r="BE51" s="44">
        <v>1</v>
      </c>
      <c r="BF51" s="18">
        <f t="shared" si="20"/>
        <v>85535</v>
      </c>
      <c r="BG51" s="18">
        <f t="shared" si="21"/>
        <v>42765</v>
      </c>
      <c r="BH51" s="18">
        <f t="shared" si="22"/>
        <v>42765</v>
      </c>
      <c r="BI51" s="18">
        <f t="shared" si="23"/>
        <v>42765</v>
      </c>
      <c r="BJ51" s="18">
        <f t="shared" si="24"/>
        <v>42765</v>
      </c>
      <c r="BK51" s="18">
        <f t="shared" si="25"/>
        <v>42765</v>
      </c>
      <c r="BL51" s="18">
        <f t="shared" si="26"/>
        <v>64150</v>
      </c>
      <c r="BM51" s="18">
        <f t="shared" si="27"/>
        <v>64150</v>
      </c>
      <c r="BN51" s="18">
        <f t="shared" si="28"/>
        <v>1</v>
      </c>
      <c r="BO51" s="18">
        <f t="shared" si="6"/>
        <v>85.54</v>
      </c>
      <c r="BP51" s="18">
        <f t="shared" si="29"/>
        <v>1</v>
      </c>
      <c r="BQ51" s="18">
        <f t="shared" si="7"/>
        <v>42.77</v>
      </c>
      <c r="BR51" s="18">
        <f t="shared" si="30"/>
        <v>1</v>
      </c>
      <c r="BS51" s="18">
        <f t="shared" si="8"/>
        <v>42.77</v>
      </c>
      <c r="BT51" s="18">
        <f t="shared" si="31"/>
        <v>1</v>
      </c>
      <c r="BU51" s="18">
        <f t="shared" si="9"/>
        <v>42.77</v>
      </c>
      <c r="BV51" s="18">
        <f t="shared" si="32"/>
        <v>1</v>
      </c>
      <c r="BW51" s="18">
        <f t="shared" si="10"/>
        <v>42.77</v>
      </c>
      <c r="BX51" s="18">
        <f t="shared" si="33"/>
        <v>1</v>
      </c>
      <c r="BY51" s="18">
        <f t="shared" si="11"/>
        <v>42.77</v>
      </c>
      <c r="BZ51" s="18">
        <f t="shared" si="34"/>
        <v>1</v>
      </c>
      <c r="CA51" s="18">
        <f t="shared" si="12"/>
        <v>64.150000000000006</v>
      </c>
      <c r="CB51" s="18">
        <f t="shared" si="35"/>
        <v>1</v>
      </c>
      <c r="CC51" s="18">
        <f t="shared" si="13"/>
        <v>64.150000000000006</v>
      </c>
      <c r="DA51">
        <v>28</v>
      </c>
      <c r="DB51">
        <f t="shared" si="74"/>
        <v>5</v>
      </c>
      <c r="DC51">
        <f t="shared" si="75"/>
        <v>2</v>
      </c>
      <c r="DD51">
        <f t="shared" si="76"/>
        <v>17.13</v>
      </c>
    </row>
    <row r="52" spans="1:108" ht="16.5" x14ac:dyDescent="0.2">
      <c r="A52" s="14">
        <v>43</v>
      </c>
      <c r="B52" s="18">
        <f>金币产出!CN48</f>
        <v>803520</v>
      </c>
      <c r="W52" s="18">
        <v>43</v>
      </c>
      <c r="X52" s="25">
        <v>1</v>
      </c>
      <c r="Y52" s="18" t="e">
        <f t="shared" si="14"/>
        <v>#REF!</v>
      </c>
      <c r="Z52" s="18" t="e">
        <f t="shared" si="14"/>
        <v>#REF!</v>
      </c>
      <c r="AA52" s="18" t="e">
        <f t="shared" si="14"/>
        <v>#REF!</v>
      </c>
      <c r="AB52" s="18" t="e">
        <f t="shared" si="15"/>
        <v>#REF!</v>
      </c>
      <c r="AC52" s="18" t="e">
        <f t="shared" si="3"/>
        <v>#REF!</v>
      </c>
      <c r="AD52" s="18" t="e">
        <f t="shared" si="16"/>
        <v>#REF!</v>
      </c>
      <c r="AE52" s="18" t="e">
        <f t="shared" si="4"/>
        <v>#REF!</v>
      </c>
      <c r="AF52" s="18" t="e">
        <f t="shared" si="17"/>
        <v>#REF!</v>
      </c>
      <c r="AG52" s="18" t="e">
        <f t="shared" si="5"/>
        <v>#REF!</v>
      </c>
      <c r="BD52" s="18">
        <v>43</v>
      </c>
      <c r="BE52" s="44">
        <v>1</v>
      </c>
      <c r="BF52" s="18">
        <f t="shared" si="20"/>
        <v>88385</v>
      </c>
      <c r="BG52" s="18">
        <f t="shared" si="21"/>
        <v>44190</v>
      </c>
      <c r="BH52" s="18">
        <f t="shared" si="22"/>
        <v>44190</v>
      </c>
      <c r="BI52" s="18">
        <f t="shared" si="23"/>
        <v>44190</v>
      </c>
      <c r="BJ52" s="18">
        <f t="shared" si="24"/>
        <v>44190</v>
      </c>
      <c r="BK52" s="18">
        <f t="shared" si="25"/>
        <v>44190</v>
      </c>
      <c r="BL52" s="18">
        <f t="shared" si="26"/>
        <v>66290</v>
      </c>
      <c r="BM52" s="18">
        <f t="shared" si="27"/>
        <v>66290</v>
      </c>
      <c r="BN52" s="18">
        <f t="shared" si="28"/>
        <v>1</v>
      </c>
      <c r="BO52" s="18">
        <f t="shared" si="6"/>
        <v>88.39</v>
      </c>
      <c r="BP52" s="18">
        <f t="shared" si="29"/>
        <v>1</v>
      </c>
      <c r="BQ52" s="18">
        <f t="shared" si="7"/>
        <v>44.19</v>
      </c>
      <c r="BR52" s="18">
        <f t="shared" si="30"/>
        <v>1</v>
      </c>
      <c r="BS52" s="18">
        <f t="shared" si="8"/>
        <v>44.19</v>
      </c>
      <c r="BT52" s="18">
        <f t="shared" si="31"/>
        <v>1</v>
      </c>
      <c r="BU52" s="18">
        <f t="shared" si="9"/>
        <v>44.19</v>
      </c>
      <c r="BV52" s="18">
        <f t="shared" si="32"/>
        <v>1</v>
      </c>
      <c r="BW52" s="18">
        <f t="shared" si="10"/>
        <v>44.19</v>
      </c>
      <c r="BX52" s="18">
        <f t="shared" si="33"/>
        <v>1</v>
      </c>
      <c r="BY52" s="18">
        <f t="shared" si="11"/>
        <v>44.19</v>
      </c>
      <c r="BZ52" s="18">
        <f t="shared" si="34"/>
        <v>1</v>
      </c>
      <c r="CA52" s="18">
        <f t="shared" si="12"/>
        <v>66.290000000000006</v>
      </c>
      <c r="CB52" s="18">
        <f t="shared" si="35"/>
        <v>1</v>
      </c>
      <c r="CC52" s="18">
        <f t="shared" si="13"/>
        <v>66.290000000000006</v>
      </c>
      <c r="DA52">
        <v>29</v>
      </c>
      <c r="DB52">
        <f t="shared" si="74"/>
        <v>5</v>
      </c>
      <c r="DC52">
        <f t="shared" si="75"/>
        <v>2</v>
      </c>
      <c r="DD52">
        <f t="shared" si="76"/>
        <v>17.13</v>
      </c>
    </row>
    <row r="53" spans="1:108" ht="16.5" x14ac:dyDescent="0.2">
      <c r="A53" s="14">
        <v>44</v>
      </c>
      <c r="B53" s="18">
        <f>金币产出!CN49</f>
        <v>829440</v>
      </c>
      <c r="W53" s="18">
        <v>44</v>
      </c>
      <c r="X53" s="25">
        <v>1</v>
      </c>
      <c r="Y53" s="18" t="e">
        <f t="shared" si="14"/>
        <v>#REF!</v>
      </c>
      <c r="Z53" s="18" t="e">
        <f t="shared" si="14"/>
        <v>#REF!</v>
      </c>
      <c r="AA53" s="18" t="e">
        <f t="shared" si="14"/>
        <v>#REF!</v>
      </c>
      <c r="AB53" s="18" t="e">
        <f t="shared" si="15"/>
        <v>#REF!</v>
      </c>
      <c r="AC53" s="18" t="e">
        <f t="shared" si="3"/>
        <v>#REF!</v>
      </c>
      <c r="AD53" s="18" t="e">
        <f t="shared" si="16"/>
        <v>#REF!</v>
      </c>
      <c r="AE53" s="18" t="e">
        <f t="shared" si="4"/>
        <v>#REF!</v>
      </c>
      <c r="AF53" s="18" t="e">
        <f t="shared" si="17"/>
        <v>#REF!</v>
      </c>
      <c r="AG53" s="18" t="e">
        <f t="shared" si="5"/>
        <v>#REF!</v>
      </c>
      <c r="BD53" s="18">
        <v>44</v>
      </c>
      <c r="BE53" s="44">
        <v>1</v>
      </c>
      <c r="BF53" s="18">
        <f t="shared" si="20"/>
        <v>91235</v>
      </c>
      <c r="BG53" s="18">
        <f t="shared" si="21"/>
        <v>45615</v>
      </c>
      <c r="BH53" s="18">
        <f t="shared" si="22"/>
        <v>45615</v>
      </c>
      <c r="BI53" s="18">
        <f t="shared" si="23"/>
        <v>45615</v>
      </c>
      <c r="BJ53" s="18">
        <f t="shared" si="24"/>
        <v>45615</v>
      </c>
      <c r="BK53" s="18">
        <f t="shared" si="25"/>
        <v>45615</v>
      </c>
      <c r="BL53" s="18">
        <f t="shared" si="26"/>
        <v>68425</v>
      </c>
      <c r="BM53" s="18">
        <f t="shared" si="27"/>
        <v>68425</v>
      </c>
      <c r="BN53" s="18">
        <f t="shared" si="28"/>
        <v>1</v>
      </c>
      <c r="BO53" s="18">
        <f t="shared" si="6"/>
        <v>91.24</v>
      </c>
      <c r="BP53" s="18">
        <f t="shared" si="29"/>
        <v>1</v>
      </c>
      <c r="BQ53" s="18">
        <f t="shared" si="7"/>
        <v>45.62</v>
      </c>
      <c r="BR53" s="18">
        <f t="shared" si="30"/>
        <v>1</v>
      </c>
      <c r="BS53" s="18">
        <f t="shared" si="8"/>
        <v>45.62</v>
      </c>
      <c r="BT53" s="18">
        <f t="shared" si="31"/>
        <v>1</v>
      </c>
      <c r="BU53" s="18">
        <f t="shared" si="9"/>
        <v>45.62</v>
      </c>
      <c r="BV53" s="18">
        <f t="shared" si="32"/>
        <v>1</v>
      </c>
      <c r="BW53" s="18">
        <f t="shared" si="10"/>
        <v>45.62</v>
      </c>
      <c r="BX53" s="18">
        <f t="shared" si="33"/>
        <v>1</v>
      </c>
      <c r="BY53" s="18">
        <f t="shared" si="11"/>
        <v>45.62</v>
      </c>
      <c r="BZ53" s="18">
        <f t="shared" si="34"/>
        <v>1</v>
      </c>
      <c r="CA53" s="18">
        <f t="shared" si="12"/>
        <v>68.430000000000007</v>
      </c>
      <c r="CB53" s="18">
        <f t="shared" si="35"/>
        <v>1</v>
      </c>
      <c r="CC53" s="18">
        <f t="shared" si="13"/>
        <v>68.430000000000007</v>
      </c>
      <c r="DA53">
        <v>30</v>
      </c>
      <c r="DB53">
        <f t="shared" si="74"/>
        <v>5</v>
      </c>
      <c r="DC53">
        <f t="shared" si="75"/>
        <v>2</v>
      </c>
      <c r="DD53">
        <f t="shared" si="76"/>
        <v>17.13</v>
      </c>
    </row>
    <row r="54" spans="1:108" ht="16.5" x14ac:dyDescent="0.2">
      <c r="A54" s="14">
        <v>45</v>
      </c>
      <c r="B54" s="18">
        <f>金币产出!CN50</f>
        <v>855360</v>
      </c>
      <c r="W54" s="18">
        <v>45</v>
      </c>
      <c r="X54" s="25">
        <v>1</v>
      </c>
      <c r="Y54" s="18" t="e">
        <f t="shared" si="14"/>
        <v>#REF!</v>
      </c>
      <c r="Z54" s="18" t="e">
        <f t="shared" si="14"/>
        <v>#REF!</v>
      </c>
      <c r="AA54" s="18" t="e">
        <f t="shared" si="14"/>
        <v>#REF!</v>
      </c>
      <c r="AB54" s="18" t="e">
        <f t="shared" si="15"/>
        <v>#REF!</v>
      </c>
      <c r="AC54" s="18" t="e">
        <f t="shared" si="3"/>
        <v>#REF!</v>
      </c>
      <c r="AD54" s="18" t="e">
        <f t="shared" si="16"/>
        <v>#REF!</v>
      </c>
      <c r="AE54" s="18" t="e">
        <f t="shared" si="4"/>
        <v>#REF!</v>
      </c>
      <c r="AF54" s="18" t="e">
        <f t="shared" si="17"/>
        <v>#REF!</v>
      </c>
      <c r="AG54" s="18" t="e">
        <f t="shared" si="5"/>
        <v>#REF!</v>
      </c>
      <c r="BD54" s="18">
        <v>45</v>
      </c>
      <c r="BE54" s="44">
        <v>1</v>
      </c>
      <c r="BF54" s="18">
        <f t="shared" si="20"/>
        <v>94085</v>
      </c>
      <c r="BG54" s="18">
        <f t="shared" si="21"/>
        <v>47040</v>
      </c>
      <c r="BH54" s="18">
        <f t="shared" si="22"/>
        <v>47040</v>
      </c>
      <c r="BI54" s="18">
        <f t="shared" si="23"/>
        <v>47040</v>
      </c>
      <c r="BJ54" s="18">
        <f t="shared" si="24"/>
        <v>47040</v>
      </c>
      <c r="BK54" s="18">
        <f t="shared" si="25"/>
        <v>47040</v>
      </c>
      <c r="BL54" s="18">
        <f t="shared" si="26"/>
        <v>70565</v>
      </c>
      <c r="BM54" s="18">
        <f t="shared" si="27"/>
        <v>70565</v>
      </c>
      <c r="BN54" s="18">
        <f t="shared" si="28"/>
        <v>1</v>
      </c>
      <c r="BO54" s="18">
        <f t="shared" si="6"/>
        <v>94.09</v>
      </c>
      <c r="BP54" s="18">
        <f t="shared" si="29"/>
        <v>1</v>
      </c>
      <c r="BQ54" s="18">
        <f t="shared" si="7"/>
        <v>47.04</v>
      </c>
      <c r="BR54" s="18">
        <f t="shared" si="30"/>
        <v>1</v>
      </c>
      <c r="BS54" s="18">
        <f t="shared" si="8"/>
        <v>47.04</v>
      </c>
      <c r="BT54" s="18">
        <f t="shared" si="31"/>
        <v>1</v>
      </c>
      <c r="BU54" s="18">
        <f t="shared" si="9"/>
        <v>47.04</v>
      </c>
      <c r="BV54" s="18">
        <f t="shared" si="32"/>
        <v>1</v>
      </c>
      <c r="BW54" s="18">
        <f t="shared" si="10"/>
        <v>47.04</v>
      </c>
      <c r="BX54" s="18">
        <f t="shared" si="33"/>
        <v>1</v>
      </c>
      <c r="BY54" s="18">
        <f t="shared" si="11"/>
        <v>47.04</v>
      </c>
      <c r="BZ54" s="18">
        <f t="shared" si="34"/>
        <v>1</v>
      </c>
      <c r="CA54" s="18">
        <f t="shared" si="12"/>
        <v>70.569999999999993</v>
      </c>
      <c r="CB54" s="18">
        <f t="shared" si="35"/>
        <v>1</v>
      </c>
      <c r="CC54" s="18">
        <f t="shared" si="13"/>
        <v>70.569999999999993</v>
      </c>
      <c r="DA54">
        <v>31</v>
      </c>
      <c r="DB54">
        <f t="shared" si="74"/>
        <v>5</v>
      </c>
      <c r="DC54">
        <f t="shared" si="75"/>
        <v>2</v>
      </c>
      <c r="DD54">
        <f t="shared" si="76"/>
        <v>25.7</v>
      </c>
    </row>
    <row r="55" spans="1:108" ht="16.5" x14ac:dyDescent="0.2">
      <c r="A55" s="14">
        <v>46</v>
      </c>
      <c r="B55" s="18">
        <f>金币产出!CN51</f>
        <v>893376</v>
      </c>
      <c r="W55" s="18">
        <v>46</v>
      </c>
      <c r="X55" s="25">
        <v>1</v>
      </c>
      <c r="Y55" s="18" t="e">
        <f t="shared" si="14"/>
        <v>#REF!</v>
      </c>
      <c r="Z55" s="18" t="e">
        <f t="shared" si="14"/>
        <v>#REF!</v>
      </c>
      <c r="AA55" s="18" t="e">
        <f t="shared" si="14"/>
        <v>#REF!</v>
      </c>
      <c r="AB55" s="18" t="e">
        <f t="shared" si="15"/>
        <v>#REF!</v>
      </c>
      <c r="AC55" s="18" t="e">
        <f t="shared" si="3"/>
        <v>#REF!</v>
      </c>
      <c r="AD55" s="18" t="e">
        <f t="shared" si="16"/>
        <v>#REF!</v>
      </c>
      <c r="AE55" s="18" t="e">
        <f t="shared" si="4"/>
        <v>#REF!</v>
      </c>
      <c r="AF55" s="18" t="e">
        <f t="shared" si="17"/>
        <v>#REF!</v>
      </c>
      <c r="AG55" s="18" t="e">
        <f t="shared" si="5"/>
        <v>#REF!</v>
      </c>
      <c r="BD55" s="18">
        <v>46</v>
      </c>
      <c r="BE55" s="44">
        <v>1</v>
      </c>
      <c r="BF55" s="18">
        <f t="shared" si="20"/>
        <v>98270</v>
      </c>
      <c r="BG55" s="18">
        <f t="shared" si="21"/>
        <v>49135</v>
      </c>
      <c r="BH55" s="18">
        <f t="shared" si="22"/>
        <v>49135</v>
      </c>
      <c r="BI55" s="18">
        <f t="shared" si="23"/>
        <v>49135</v>
      </c>
      <c r="BJ55" s="18">
        <f t="shared" si="24"/>
        <v>49135</v>
      </c>
      <c r="BK55" s="18">
        <f t="shared" si="25"/>
        <v>49135</v>
      </c>
      <c r="BL55" s="18">
        <f t="shared" si="26"/>
        <v>73700</v>
      </c>
      <c r="BM55" s="18">
        <f t="shared" si="27"/>
        <v>73700</v>
      </c>
      <c r="BN55" s="18">
        <f t="shared" si="28"/>
        <v>1</v>
      </c>
      <c r="BO55" s="18">
        <f t="shared" si="6"/>
        <v>98.27</v>
      </c>
      <c r="BP55" s="18">
        <f t="shared" si="29"/>
        <v>1</v>
      </c>
      <c r="BQ55" s="18">
        <f t="shared" si="7"/>
        <v>49.14</v>
      </c>
      <c r="BR55" s="18">
        <f t="shared" si="30"/>
        <v>1</v>
      </c>
      <c r="BS55" s="18">
        <f t="shared" si="8"/>
        <v>49.14</v>
      </c>
      <c r="BT55" s="18">
        <f t="shared" si="31"/>
        <v>1</v>
      </c>
      <c r="BU55" s="18">
        <f t="shared" si="9"/>
        <v>49.14</v>
      </c>
      <c r="BV55" s="18">
        <f t="shared" si="32"/>
        <v>1</v>
      </c>
      <c r="BW55" s="18">
        <f t="shared" si="10"/>
        <v>49.14</v>
      </c>
      <c r="BX55" s="18">
        <f t="shared" si="33"/>
        <v>1</v>
      </c>
      <c r="BY55" s="18">
        <f t="shared" si="11"/>
        <v>49.14</v>
      </c>
      <c r="BZ55" s="18">
        <f t="shared" si="34"/>
        <v>1</v>
      </c>
      <c r="CA55" s="18">
        <f t="shared" si="12"/>
        <v>73.7</v>
      </c>
      <c r="CB55" s="18">
        <f t="shared" si="35"/>
        <v>1</v>
      </c>
      <c r="CC55" s="18">
        <f t="shared" si="13"/>
        <v>73.7</v>
      </c>
      <c r="DA55">
        <v>32</v>
      </c>
      <c r="DB55">
        <f t="shared" si="74"/>
        <v>5</v>
      </c>
      <c r="DC55">
        <f t="shared" si="75"/>
        <v>2</v>
      </c>
      <c r="DD55">
        <f t="shared" si="76"/>
        <v>25.7</v>
      </c>
    </row>
    <row r="56" spans="1:108" ht="16.5" x14ac:dyDescent="0.2">
      <c r="A56" s="14">
        <v>47</v>
      </c>
      <c r="B56" s="18">
        <f>金币产出!CN52</f>
        <v>931391</v>
      </c>
      <c r="W56" s="18">
        <v>47</v>
      </c>
      <c r="X56" s="25">
        <v>1</v>
      </c>
      <c r="Y56" s="18" t="e">
        <f t="shared" si="14"/>
        <v>#REF!</v>
      </c>
      <c r="Z56" s="18" t="e">
        <f t="shared" si="14"/>
        <v>#REF!</v>
      </c>
      <c r="AA56" s="18" t="e">
        <f t="shared" si="14"/>
        <v>#REF!</v>
      </c>
      <c r="AB56" s="18" t="e">
        <f t="shared" si="15"/>
        <v>#REF!</v>
      </c>
      <c r="AC56" s="18" t="e">
        <f t="shared" si="3"/>
        <v>#REF!</v>
      </c>
      <c r="AD56" s="18" t="e">
        <f t="shared" si="16"/>
        <v>#REF!</v>
      </c>
      <c r="AE56" s="18" t="e">
        <f t="shared" si="4"/>
        <v>#REF!</v>
      </c>
      <c r="AF56" s="18" t="e">
        <f t="shared" si="17"/>
        <v>#REF!</v>
      </c>
      <c r="AG56" s="18" t="e">
        <f t="shared" si="5"/>
        <v>#REF!</v>
      </c>
      <c r="BD56" s="18">
        <v>47</v>
      </c>
      <c r="BE56" s="44">
        <v>1</v>
      </c>
      <c r="BF56" s="18">
        <f t="shared" si="20"/>
        <v>102450</v>
      </c>
      <c r="BG56" s="18">
        <f t="shared" si="21"/>
        <v>51225</v>
      </c>
      <c r="BH56" s="18">
        <f t="shared" si="22"/>
        <v>51225</v>
      </c>
      <c r="BI56" s="18">
        <f t="shared" si="23"/>
        <v>51225</v>
      </c>
      <c r="BJ56" s="18">
        <f t="shared" si="24"/>
        <v>51225</v>
      </c>
      <c r="BK56" s="18">
        <f t="shared" si="25"/>
        <v>51225</v>
      </c>
      <c r="BL56" s="18">
        <f t="shared" si="26"/>
        <v>76835</v>
      </c>
      <c r="BM56" s="18">
        <f t="shared" si="27"/>
        <v>76835</v>
      </c>
      <c r="BN56" s="18">
        <f t="shared" si="28"/>
        <v>1</v>
      </c>
      <c r="BO56" s="18">
        <f t="shared" si="6"/>
        <v>102.45</v>
      </c>
      <c r="BP56" s="18">
        <f t="shared" si="29"/>
        <v>1</v>
      </c>
      <c r="BQ56" s="18">
        <f t="shared" si="7"/>
        <v>51.23</v>
      </c>
      <c r="BR56" s="18">
        <f t="shared" si="30"/>
        <v>1</v>
      </c>
      <c r="BS56" s="18">
        <f t="shared" si="8"/>
        <v>51.23</v>
      </c>
      <c r="BT56" s="18">
        <f t="shared" si="31"/>
        <v>1</v>
      </c>
      <c r="BU56" s="18">
        <f t="shared" si="9"/>
        <v>51.23</v>
      </c>
      <c r="BV56" s="18">
        <f t="shared" si="32"/>
        <v>1</v>
      </c>
      <c r="BW56" s="18">
        <f t="shared" si="10"/>
        <v>51.23</v>
      </c>
      <c r="BX56" s="18">
        <f t="shared" si="33"/>
        <v>1</v>
      </c>
      <c r="BY56" s="18">
        <f t="shared" si="11"/>
        <v>51.23</v>
      </c>
      <c r="BZ56" s="18">
        <f t="shared" si="34"/>
        <v>1</v>
      </c>
      <c r="CA56" s="18">
        <f t="shared" si="12"/>
        <v>76.84</v>
      </c>
      <c r="CB56" s="18">
        <f t="shared" si="35"/>
        <v>1</v>
      </c>
      <c r="CC56" s="18">
        <f t="shared" si="13"/>
        <v>76.84</v>
      </c>
      <c r="DA56">
        <v>33</v>
      </c>
      <c r="DB56">
        <f t="shared" si="74"/>
        <v>6</v>
      </c>
      <c r="DC56">
        <f t="shared" si="75"/>
        <v>2</v>
      </c>
      <c r="DD56">
        <f t="shared" si="76"/>
        <v>45.7</v>
      </c>
    </row>
    <row r="57" spans="1:108" ht="16.5" x14ac:dyDescent="0.2">
      <c r="A57" s="14">
        <v>48</v>
      </c>
      <c r="B57" s="18">
        <f>金币产出!CN53</f>
        <v>969406</v>
      </c>
      <c r="W57" s="18">
        <v>48</v>
      </c>
      <c r="X57" s="25">
        <v>1</v>
      </c>
      <c r="Y57" s="18" t="e">
        <f t="shared" si="14"/>
        <v>#REF!</v>
      </c>
      <c r="Z57" s="18" t="e">
        <f t="shared" si="14"/>
        <v>#REF!</v>
      </c>
      <c r="AA57" s="18" t="e">
        <f t="shared" si="14"/>
        <v>#REF!</v>
      </c>
      <c r="AB57" s="18" t="e">
        <f t="shared" si="15"/>
        <v>#REF!</v>
      </c>
      <c r="AC57" s="18" t="e">
        <f t="shared" si="3"/>
        <v>#REF!</v>
      </c>
      <c r="AD57" s="18" t="e">
        <f t="shared" si="16"/>
        <v>#REF!</v>
      </c>
      <c r="AE57" s="18" t="e">
        <f t="shared" si="4"/>
        <v>#REF!</v>
      </c>
      <c r="AF57" s="18" t="e">
        <f t="shared" si="17"/>
        <v>#REF!</v>
      </c>
      <c r="AG57" s="18" t="e">
        <f t="shared" si="5"/>
        <v>#REF!</v>
      </c>
      <c r="BD57" s="18">
        <v>48</v>
      </c>
      <c r="BE57" s="44">
        <v>1</v>
      </c>
      <c r="BF57" s="18">
        <f t="shared" si="20"/>
        <v>106630</v>
      </c>
      <c r="BG57" s="18">
        <f t="shared" si="21"/>
        <v>53315</v>
      </c>
      <c r="BH57" s="18">
        <f t="shared" si="22"/>
        <v>53315</v>
      </c>
      <c r="BI57" s="18">
        <f t="shared" si="23"/>
        <v>53315</v>
      </c>
      <c r="BJ57" s="18">
        <f t="shared" si="24"/>
        <v>53315</v>
      </c>
      <c r="BK57" s="18">
        <f t="shared" si="25"/>
        <v>53315</v>
      </c>
      <c r="BL57" s="18">
        <f t="shared" si="26"/>
        <v>79975</v>
      </c>
      <c r="BM57" s="18">
        <f t="shared" si="27"/>
        <v>79975</v>
      </c>
      <c r="BN57" s="18">
        <f t="shared" si="28"/>
        <v>1</v>
      </c>
      <c r="BO57" s="18">
        <f t="shared" si="6"/>
        <v>106.63</v>
      </c>
      <c r="BP57" s="18">
        <f t="shared" si="29"/>
        <v>1</v>
      </c>
      <c r="BQ57" s="18">
        <f t="shared" si="7"/>
        <v>53.32</v>
      </c>
      <c r="BR57" s="18">
        <f t="shared" si="30"/>
        <v>1</v>
      </c>
      <c r="BS57" s="18">
        <f t="shared" si="8"/>
        <v>53.32</v>
      </c>
      <c r="BT57" s="18">
        <f t="shared" si="31"/>
        <v>1</v>
      </c>
      <c r="BU57" s="18">
        <f t="shared" si="9"/>
        <v>53.32</v>
      </c>
      <c r="BV57" s="18">
        <f t="shared" si="32"/>
        <v>1</v>
      </c>
      <c r="BW57" s="18">
        <f t="shared" si="10"/>
        <v>53.32</v>
      </c>
      <c r="BX57" s="18">
        <f t="shared" si="33"/>
        <v>1</v>
      </c>
      <c r="BY57" s="18">
        <f t="shared" si="11"/>
        <v>53.32</v>
      </c>
      <c r="BZ57" s="18">
        <f t="shared" si="34"/>
        <v>1</v>
      </c>
      <c r="CA57" s="18">
        <f t="shared" si="12"/>
        <v>79.98</v>
      </c>
      <c r="CB57" s="18">
        <f t="shared" si="35"/>
        <v>1</v>
      </c>
      <c r="CC57" s="18">
        <f t="shared" si="13"/>
        <v>79.98</v>
      </c>
      <c r="DA57">
        <v>34</v>
      </c>
      <c r="DB57">
        <f t="shared" si="74"/>
        <v>6</v>
      </c>
      <c r="DC57">
        <f t="shared" si="75"/>
        <v>2</v>
      </c>
      <c r="DD57">
        <f t="shared" si="76"/>
        <v>22.85</v>
      </c>
    </row>
    <row r="58" spans="1:108" ht="16.5" x14ac:dyDescent="0.2">
      <c r="A58" s="14">
        <v>49</v>
      </c>
      <c r="B58" s="18">
        <f>金币产出!CN54</f>
        <v>1007420</v>
      </c>
      <c r="W58" s="18">
        <v>49</v>
      </c>
      <c r="X58" s="25">
        <v>1</v>
      </c>
      <c r="Y58" s="18" t="e">
        <f t="shared" si="14"/>
        <v>#REF!</v>
      </c>
      <c r="Z58" s="18" t="e">
        <f t="shared" si="14"/>
        <v>#REF!</v>
      </c>
      <c r="AA58" s="18" t="e">
        <f t="shared" si="14"/>
        <v>#REF!</v>
      </c>
      <c r="AB58" s="18" t="e">
        <f t="shared" si="15"/>
        <v>#REF!</v>
      </c>
      <c r="AC58" s="18" t="e">
        <f t="shared" si="3"/>
        <v>#REF!</v>
      </c>
      <c r="AD58" s="18" t="e">
        <f t="shared" si="16"/>
        <v>#REF!</v>
      </c>
      <c r="AE58" s="18" t="e">
        <f t="shared" si="4"/>
        <v>#REF!</v>
      </c>
      <c r="AF58" s="18" t="e">
        <f t="shared" si="17"/>
        <v>#REF!</v>
      </c>
      <c r="AG58" s="18" t="e">
        <f t="shared" si="5"/>
        <v>#REF!</v>
      </c>
      <c r="BD58" s="18">
        <v>49</v>
      </c>
      <c r="BE58" s="44">
        <v>1</v>
      </c>
      <c r="BF58" s="18">
        <f t="shared" si="20"/>
        <v>110815</v>
      </c>
      <c r="BG58" s="18">
        <f t="shared" si="21"/>
        <v>55405</v>
      </c>
      <c r="BH58" s="18">
        <f t="shared" si="22"/>
        <v>55405</v>
      </c>
      <c r="BI58" s="18">
        <f t="shared" si="23"/>
        <v>55405</v>
      </c>
      <c r="BJ58" s="18">
        <f t="shared" si="24"/>
        <v>55405</v>
      </c>
      <c r="BK58" s="18">
        <f t="shared" si="25"/>
        <v>55405</v>
      </c>
      <c r="BL58" s="18">
        <f t="shared" si="26"/>
        <v>83110</v>
      </c>
      <c r="BM58" s="18">
        <f t="shared" si="27"/>
        <v>83110</v>
      </c>
      <c r="BN58" s="18">
        <f t="shared" si="28"/>
        <v>1</v>
      </c>
      <c r="BO58" s="18">
        <f t="shared" si="6"/>
        <v>110.82</v>
      </c>
      <c r="BP58" s="18">
        <f t="shared" si="29"/>
        <v>1</v>
      </c>
      <c r="BQ58" s="18">
        <f t="shared" si="7"/>
        <v>55.41</v>
      </c>
      <c r="BR58" s="18">
        <f t="shared" si="30"/>
        <v>1</v>
      </c>
      <c r="BS58" s="18">
        <f t="shared" si="8"/>
        <v>55.41</v>
      </c>
      <c r="BT58" s="18">
        <f t="shared" si="31"/>
        <v>1</v>
      </c>
      <c r="BU58" s="18">
        <f t="shared" si="9"/>
        <v>55.41</v>
      </c>
      <c r="BV58" s="18">
        <f t="shared" si="32"/>
        <v>1</v>
      </c>
      <c r="BW58" s="18">
        <f t="shared" si="10"/>
        <v>55.41</v>
      </c>
      <c r="BX58" s="18">
        <f t="shared" si="33"/>
        <v>1</v>
      </c>
      <c r="BY58" s="18">
        <f t="shared" si="11"/>
        <v>55.41</v>
      </c>
      <c r="BZ58" s="18">
        <f t="shared" si="34"/>
        <v>1</v>
      </c>
      <c r="CA58" s="18">
        <f t="shared" si="12"/>
        <v>83.11</v>
      </c>
      <c r="CB58" s="18">
        <f t="shared" si="35"/>
        <v>1</v>
      </c>
      <c r="CC58" s="18">
        <f t="shared" si="13"/>
        <v>83.11</v>
      </c>
      <c r="DA58">
        <v>35</v>
      </c>
      <c r="DB58">
        <f t="shared" si="74"/>
        <v>6</v>
      </c>
      <c r="DC58">
        <f t="shared" si="75"/>
        <v>2</v>
      </c>
      <c r="DD58">
        <f t="shared" si="76"/>
        <v>22.85</v>
      </c>
    </row>
    <row r="59" spans="1:108" ht="16.5" x14ac:dyDescent="0.2">
      <c r="A59" s="14">
        <v>50</v>
      </c>
      <c r="B59" s="18">
        <f>金币产出!CN55</f>
        <v>1202256</v>
      </c>
      <c r="W59" s="18">
        <v>50</v>
      </c>
      <c r="X59" s="25">
        <v>1</v>
      </c>
      <c r="Y59" s="18" t="e">
        <f t="shared" si="14"/>
        <v>#REF!</v>
      </c>
      <c r="Z59" s="18" t="e">
        <f t="shared" si="14"/>
        <v>#REF!</v>
      </c>
      <c r="AA59" s="18" t="e">
        <f t="shared" si="14"/>
        <v>#REF!</v>
      </c>
      <c r="AB59" s="18" t="e">
        <f t="shared" si="15"/>
        <v>#REF!</v>
      </c>
      <c r="AC59" s="18" t="e">
        <f t="shared" si="3"/>
        <v>#REF!</v>
      </c>
      <c r="AD59" s="18" t="e">
        <f t="shared" si="16"/>
        <v>#REF!</v>
      </c>
      <c r="AE59" s="18" t="e">
        <f t="shared" si="4"/>
        <v>#REF!</v>
      </c>
      <c r="AF59" s="18" t="e">
        <f t="shared" si="17"/>
        <v>#REF!</v>
      </c>
      <c r="AG59" s="18" t="e">
        <f t="shared" si="5"/>
        <v>#REF!</v>
      </c>
      <c r="BD59" s="18">
        <v>50</v>
      </c>
      <c r="BE59" s="44">
        <v>1</v>
      </c>
      <c r="BF59" s="18">
        <f t="shared" si="20"/>
        <v>132245</v>
      </c>
      <c r="BG59" s="18">
        <f t="shared" si="21"/>
        <v>66120</v>
      </c>
      <c r="BH59" s="18">
        <f t="shared" si="22"/>
        <v>66120</v>
      </c>
      <c r="BI59" s="18">
        <f t="shared" si="23"/>
        <v>66120</v>
      </c>
      <c r="BJ59" s="18">
        <f t="shared" si="24"/>
        <v>66120</v>
      </c>
      <c r="BK59" s="18">
        <f t="shared" si="25"/>
        <v>66120</v>
      </c>
      <c r="BL59" s="18">
        <f t="shared" si="26"/>
        <v>99185</v>
      </c>
      <c r="BM59" s="18">
        <f t="shared" si="27"/>
        <v>99185</v>
      </c>
      <c r="BN59" s="18">
        <f t="shared" si="28"/>
        <v>1</v>
      </c>
      <c r="BO59" s="18">
        <f t="shared" si="6"/>
        <v>132.25</v>
      </c>
      <c r="BP59" s="18">
        <f t="shared" si="29"/>
        <v>1</v>
      </c>
      <c r="BQ59" s="18">
        <f t="shared" si="7"/>
        <v>66.12</v>
      </c>
      <c r="BR59" s="18">
        <f t="shared" si="30"/>
        <v>1</v>
      </c>
      <c r="BS59" s="18">
        <f t="shared" si="8"/>
        <v>66.12</v>
      </c>
      <c r="BT59" s="18">
        <f t="shared" si="31"/>
        <v>1</v>
      </c>
      <c r="BU59" s="18">
        <f t="shared" si="9"/>
        <v>66.12</v>
      </c>
      <c r="BV59" s="18">
        <f t="shared" si="32"/>
        <v>1</v>
      </c>
      <c r="BW59" s="18">
        <f t="shared" si="10"/>
        <v>66.12</v>
      </c>
      <c r="BX59" s="18">
        <f t="shared" si="33"/>
        <v>1</v>
      </c>
      <c r="BY59" s="18">
        <f t="shared" si="11"/>
        <v>66.12</v>
      </c>
      <c r="BZ59" s="18">
        <f t="shared" si="34"/>
        <v>1</v>
      </c>
      <c r="CA59" s="18">
        <f t="shared" si="12"/>
        <v>99.19</v>
      </c>
      <c r="CB59" s="18">
        <f t="shared" si="35"/>
        <v>1</v>
      </c>
      <c r="CC59" s="18">
        <f t="shared" si="13"/>
        <v>99.19</v>
      </c>
      <c r="DA59">
        <v>36</v>
      </c>
      <c r="DB59">
        <f t="shared" si="74"/>
        <v>6</v>
      </c>
      <c r="DC59">
        <f t="shared" si="75"/>
        <v>2</v>
      </c>
      <c r="DD59">
        <f t="shared" si="76"/>
        <v>22.85</v>
      </c>
    </row>
    <row r="60" spans="1:108" ht="16.5" x14ac:dyDescent="0.2">
      <c r="A60" s="14">
        <v>51</v>
      </c>
      <c r="B60" s="18">
        <f>金币产出!CN56</f>
        <v>1210996</v>
      </c>
      <c r="W60" s="18">
        <v>51</v>
      </c>
      <c r="X60" s="25">
        <v>1</v>
      </c>
      <c r="Y60" s="18" t="e">
        <f t="shared" si="14"/>
        <v>#REF!</v>
      </c>
      <c r="Z60" s="18" t="e">
        <f t="shared" si="14"/>
        <v>#REF!</v>
      </c>
      <c r="AA60" s="18" t="e">
        <f t="shared" si="14"/>
        <v>#REF!</v>
      </c>
      <c r="AB60" s="18" t="e">
        <f t="shared" si="15"/>
        <v>#REF!</v>
      </c>
      <c r="AC60" s="18" t="e">
        <f t="shared" si="3"/>
        <v>#REF!</v>
      </c>
      <c r="AD60" s="18" t="e">
        <f t="shared" si="16"/>
        <v>#REF!</v>
      </c>
      <c r="AE60" s="18" t="e">
        <f t="shared" si="4"/>
        <v>#REF!</v>
      </c>
      <c r="AF60" s="18" t="e">
        <f t="shared" si="17"/>
        <v>#REF!</v>
      </c>
      <c r="AG60" s="18" t="e">
        <f t="shared" si="5"/>
        <v>#REF!</v>
      </c>
      <c r="BD60" s="18">
        <v>51</v>
      </c>
      <c r="BE60" s="44">
        <v>1</v>
      </c>
      <c r="BF60" s="18">
        <f t="shared" si="20"/>
        <v>133205</v>
      </c>
      <c r="BG60" s="18">
        <f t="shared" si="21"/>
        <v>66600</v>
      </c>
      <c r="BH60" s="18">
        <f t="shared" si="22"/>
        <v>66600</v>
      </c>
      <c r="BI60" s="18">
        <f t="shared" si="23"/>
        <v>66600</v>
      </c>
      <c r="BJ60" s="18">
        <f t="shared" si="24"/>
        <v>66600</v>
      </c>
      <c r="BK60" s="18">
        <f t="shared" si="25"/>
        <v>66600</v>
      </c>
      <c r="BL60" s="18">
        <f t="shared" si="26"/>
        <v>99905</v>
      </c>
      <c r="BM60" s="18">
        <f t="shared" si="27"/>
        <v>99905</v>
      </c>
      <c r="BN60" s="18">
        <f t="shared" si="28"/>
        <v>1</v>
      </c>
      <c r="BO60" s="18">
        <f t="shared" si="6"/>
        <v>133.21</v>
      </c>
      <c r="BP60" s="18">
        <f t="shared" si="29"/>
        <v>1</v>
      </c>
      <c r="BQ60" s="18">
        <f t="shared" si="7"/>
        <v>66.599999999999994</v>
      </c>
      <c r="BR60" s="18">
        <f t="shared" si="30"/>
        <v>1</v>
      </c>
      <c r="BS60" s="18">
        <f t="shared" si="8"/>
        <v>66.599999999999994</v>
      </c>
      <c r="BT60" s="18">
        <f t="shared" si="31"/>
        <v>1</v>
      </c>
      <c r="BU60" s="18">
        <f t="shared" si="9"/>
        <v>66.599999999999994</v>
      </c>
      <c r="BV60" s="18">
        <f t="shared" si="32"/>
        <v>1</v>
      </c>
      <c r="BW60" s="18">
        <f t="shared" si="10"/>
        <v>66.599999999999994</v>
      </c>
      <c r="BX60" s="18">
        <f t="shared" si="33"/>
        <v>1</v>
      </c>
      <c r="BY60" s="18">
        <f t="shared" si="11"/>
        <v>66.599999999999994</v>
      </c>
      <c r="BZ60" s="18">
        <f t="shared" si="34"/>
        <v>1</v>
      </c>
      <c r="CA60" s="18">
        <f t="shared" si="12"/>
        <v>99.91</v>
      </c>
      <c r="CB60" s="18">
        <f t="shared" si="35"/>
        <v>1</v>
      </c>
      <c r="CC60" s="18">
        <f t="shared" si="13"/>
        <v>99.91</v>
      </c>
      <c r="DA60">
        <v>37</v>
      </c>
      <c r="DB60">
        <f t="shared" si="74"/>
        <v>6</v>
      </c>
      <c r="DC60">
        <f t="shared" si="75"/>
        <v>2</v>
      </c>
      <c r="DD60">
        <f t="shared" si="76"/>
        <v>22.85</v>
      </c>
    </row>
    <row r="61" spans="1:108" ht="16.5" x14ac:dyDescent="0.2">
      <c r="A61" s="14">
        <v>52</v>
      </c>
      <c r="B61" s="18">
        <f>金币产出!CN57</f>
        <v>1219743</v>
      </c>
      <c r="W61" s="18">
        <v>52</v>
      </c>
      <c r="X61" s="25">
        <v>1</v>
      </c>
      <c r="Y61" s="18" t="e">
        <f t="shared" si="14"/>
        <v>#REF!</v>
      </c>
      <c r="Z61" s="18" t="e">
        <f t="shared" si="14"/>
        <v>#REF!</v>
      </c>
      <c r="AA61" s="18" t="e">
        <f t="shared" si="14"/>
        <v>#REF!</v>
      </c>
      <c r="AB61" s="18" t="e">
        <f t="shared" si="15"/>
        <v>#REF!</v>
      </c>
      <c r="AC61" s="18" t="e">
        <f t="shared" si="3"/>
        <v>#REF!</v>
      </c>
      <c r="AD61" s="18" t="e">
        <f t="shared" si="16"/>
        <v>#REF!</v>
      </c>
      <c r="AE61" s="18" t="e">
        <f t="shared" si="4"/>
        <v>#REF!</v>
      </c>
      <c r="AF61" s="18" t="e">
        <f t="shared" si="17"/>
        <v>#REF!</v>
      </c>
      <c r="AG61" s="18" t="e">
        <f t="shared" si="5"/>
        <v>#REF!</v>
      </c>
      <c r="BD61" s="18">
        <v>52</v>
      </c>
      <c r="BE61" s="44">
        <v>1</v>
      </c>
      <c r="BF61" s="18">
        <f t="shared" si="20"/>
        <v>134170</v>
      </c>
      <c r="BG61" s="18">
        <f t="shared" si="21"/>
        <v>67085</v>
      </c>
      <c r="BH61" s="18">
        <f t="shared" si="22"/>
        <v>67085</v>
      </c>
      <c r="BI61" s="18">
        <f t="shared" si="23"/>
        <v>67085</v>
      </c>
      <c r="BJ61" s="18">
        <f t="shared" si="24"/>
        <v>67085</v>
      </c>
      <c r="BK61" s="18">
        <f t="shared" si="25"/>
        <v>67085</v>
      </c>
      <c r="BL61" s="18">
        <f t="shared" si="26"/>
        <v>100625</v>
      </c>
      <c r="BM61" s="18">
        <f t="shared" si="27"/>
        <v>100625</v>
      </c>
      <c r="BN61" s="18">
        <f t="shared" si="28"/>
        <v>1</v>
      </c>
      <c r="BO61" s="18">
        <f t="shared" si="6"/>
        <v>134.16999999999999</v>
      </c>
      <c r="BP61" s="18">
        <f t="shared" si="29"/>
        <v>1</v>
      </c>
      <c r="BQ61" s="18">
        <f t="shared" si="7"/>
        <v>67.09</v>
      </c>
      <c r="BR61" s="18">
        <f t="shared" si="30"/>
        <v>1</v>
      </c>
      <c r="BS61" s="18">
        <f t="shared" si="8"/>
        <v>67.09</v>
      </c>
      <c r="BT61" s="18">
        <f t="shared" si="31"/>
        <v>1</v>
      </c>
      <c r="BU61" s="18">
        <f t="shared" si="9"/>
        <v>67.09</v>
      </c>
      <c r="BV61" s="18">
        <f t="shared" si="32"/>
        <v>1</v>
      </c>
      <c r="BW61" s="18">
        <f t="shared" si="10"/>
        <v>67.09</v>
      </c>
      <c r="BX61" s="18">
        <f t="shared" si="33"/>
        <v>1</v>
      </c>
      <c r="BY61" s="18">
        <f t="shared" si="11"/>
        <v>67.09</v>
      </c>
      <c r="BZ61" s="18">
        <f t="shared" si="34"/>
        <v>1</v>
      </c>
      <c r="CA61" s="18">
        <f t="shared" si="12"/>
        <v>100.63</v>
      </c>
      <c r="CB61" s="18">
        <f t="shared" si="35"/>
        <v>1</v>
      </c>
      <c r="CC61" s="18">
        <f t="shared" si="13"/>
        <v>100.63</v>
      </c>
      <c r="DA61">
        <v>38</v>
      </c>
      <c r="DB61">
        <f t="shared" si="74"/>
        <v>6</v>
      </c>
      <c r="DC61">
        <f t="shared" si="75"/>
        <v>2</v>
      </c>
      <c r="DD61">
        <f t="shared" si="76"/>
        <v>22.85</v>
      </c>
    </row>
    <row r="62" spans="1:108" ht="16.5" x14ac:dyDescent="0.2">
      <c r="A62" s="14">
        <v>53</v>
      </c>
      <c r="B62" s="18">
        <f>金币产出!CN58</f>
        <v>1228483</v>
      </c>
      <c r="W62" s="18">
        <v>53</v>
      </c>
      <c r="X62" s="25">
        <v>1</v>
      </c>
      <c r="Y62" s="18" t="e">
        <f t="shared" si="14"/>
        <v>#REF!</v>
      </c>
      <c r="Z62" s="18" t="e">
        <f t="shared" si="14"/>
        <v>#REF!</v>
      </c>
      <c r="AA62" s="18" t="e">
        <f t="shared" si="14"/>
        <v>#REF!</v>
      </c>
      <c r="AB62" s="18" t="e">
        <f t="shared" si="15"/>
        <v>#REF!</v>
      </c>
      <c r="AC62" s="18" t="e">
        <f t="shared" si="3"/>
        <v>#REF!</v>
      </c>
      <c r="AD62" s="18" t="e">
        <f t="shared" si="16"/>
        <v>#REF!</v>
      </c>
      <c r="AE62" s="18" t="e">
        <f t="shared" si="4"/>
        <v>#REF!</v>
      </c>
      <c r="AF62" s="18" t="e">
        <f t="shared" si="17"/>
        <v>#REF!</v>
      </c>
      <c r="AG62" s="18" t="e">
        <f t="shared" si="5"/>
        <v>#REF!</v>
      </c>
      <c r="BD62" s="18">
        <v>53</v>
      </c>
      <c r="BE62" s="44">
        <v>1</v>
      </c>
      <c r="BF62" s="18">
        <f t="shared" si="20"/>
        <v>135130</v>
      </c>
      <c r="BG62" s="18">
        <f t="shared" si="21"/>
        <v>67565</v>
      </c>
      <c r="BH62" s="18">
        <f t="shared" si="22"/>
        <v>67565</v>
      </c>
      <c r="BI62" s="18">
        <f t="shared" si="23"/>
        <v>67565</v>
      </c>
      <c r="BJ62" s="18">
        <f t="shared" si="24"/>
        <v>67565</v>
      </c>
      <c r="BK62" s="18">
        <f t="shared" si="25"/>
        <v>67565</v>
      </c>
      <c r="BL62" s="18">
        <f t="shared" si="26"/>
        <v>101345</v>
      </c>
      <c r="BM62" s="18">
        <f t="shared" si="27"/>
        <v>101345</v>
      </c>
      <c r="BN62" s="18">
        <f t="shared" si="28"/>
        <v>1</v>
      </c>
      <c r="BO62" s="18">
        <f t="shared" si="6"/>
        <v>135.13</v>
      </c>
      <c r="BP62" s="18">
        <f t="shared" si="29"/>
        <v>1</v>
      </c>
      <c r="BQ62" s="18">
        <f t="shared" si="7"/>
        <v>67.569999999999993</v>
      </c>
      <c r="BR62" s="18">
        <f t="shared" si="30"/>
        <v>1</v>
      </c>
      <c r="BS62" s="18">
        <f t="shared" si="8"/>
        <v>67.569999999999993</v>
      </c>
      <c r="BT62" s="18">
        <f t="shared" si="31"/>
        <v>1</v>
      </c>
      <c r="BU62" s="18">
        <f t="shared" si="9"/>
        <v>67.569999999999993</v>
      </c>
      <c r="BV62" s="18">
        <f t="shared" si="32"/>
        <v>1</v>
      </c>
      <c r="BW62" s="18">
        <f t="shared" si="10"/>
        <v>67.569999999999993</v>
      </c>
      <c r="BX62" s="18">
        <f t="shared" si="33"/>
        <v>1</v>
      </c>
      <c r="BY62" s="18">
        <f t="shared" si="11"/>
        <v>67.569999999999993</v>
      </c>
      <c r="BZ62" s="18">
        <f t="shared" si="34"/>
        <v>1</v>
      </c>
      <c r="CA62" s="18">
        <f t="shared" si="12"/>
        <v>101.35</v>
      </c>
      <c r="CB62" s="18">
        <f t="shared" si="35"/>
        <v>1</v>
      </c>
      <c r="CC62" s="18">
        <f t="shared" si="13"/>
        <v>101.35</v>
      </c>
      <c r="DA62">
        <v>39</v>
      </c>
      <c r="DB62">
        <f t="shared" si="74"/>
        <v>6</v>
      </c>
      <c r="DC62">
        <f t="shared" si="75"/>
        <v>2</v>
      </c>
      <c r="DD62">
        <f t="shared" si="76"/>
        <v>34.270000000000003</v>
      </c>
    </row>
    <row r="63" spans="1:108" ht="16.5" x14ac:dyDescent="0.2">
      <c r="A63" s="14">
        <v>54</v>
      </c>
      <c r="B63" s="18">
        <f>金币产出!CN59</f>
        <v>1237229</v>
      </c>
      <c r="W63" s="18">
        <v>54</v>
      </c>
      <c r="X63" s="25">
        <v>1</v>
      </c>
      <c r="Y63" s="18" t="e">
        <f t="shared" si="14"/>
        <v>#REF!</v>
      </c>
      <c r="Z63" s="18" t="e">
        <f t="shared" si="14"/>
        <v>#REF!</v>
      </c>
      <c r="AA63" s="18" t="e">
        <f t="shared" si="14"/>
        <v>#REF!</v>
      </c>
      <c r="AB63" s="18" t="e">
        <f t="shared" si="15"/>
        <v>#REF!</v>
      </c>
      <c r="AC63" s="18" t="e">
        <f t="shared" si="3"/>
        <v>#REF!</v>
      </c>
      <c r="AD63" s="18" t="e">
        <f t="shared" si="16"/>
        <v>#REF!</v>
      </c>
      <c r="AE63" s="18" t="e">
        <f t="shared" si="4"/>
        <v>#REF!</v>
      </c>
      <c r="AF63" s="18" t="e">
        <f t="shared" si="17"/>
        <v>#REF!</v>
      </c>
      <c r="AG63" s="18" t="e">
        <f t="shared" si="5"/>
        <v>#REF!</v>
      </c>
      <c r="BD63" s="18">
        <v>54</v>
      </c>
      <c r="BE63" s="44">
        <v>1</v>
      </c>
      <c r="BF63" s="18">
        <f t="shared" si="20"/>
        <v>136095</v>
      </c>
      <c r="BG63" s="18">
        <f t="shared" si="21"/>
        <v>68045</v>
      </c>
      <c r="BH63" s="18">
        <f t="shared" si="22"/>
        <v>68045</v>
      </c>
      <c r="BI63" s="18">
        <f t="shared" si="23"/>
        <v>68045</v>
      </c>
      <c r="BJ63" s="18">
        <f t="shared" si="24"/>
        <v>68045</v>
      </c>
      <c r="BK63" s="18">
        <f t="shared" si="25"/>
        <v>68045</v>
      </c>
      <c r="BL63" s="18">
        <f t="shared" si="26"/>
        <v>102070</v>
      </c>
      <c r="BM63" s="18">
        <f t="shared" si="27"/>
        <v>102070</v>
      </c>
      <c r="BN63" s="18">
        <f t="shared" si="28"/>
        <v>1</v>
      </c>
      <c r="BO63" s="18">
        <f t="shared" si="6"/>
        <v>136.1</v>
      </c>
      <c r="BP63" s="18">
        <f t="shared" si="29"/>
        <v>1</v>
      </c>
      <c r="BQ63" s="18">
        <f t="shared" si="7"/>
        <v>68.05</v>
      </c>
      <c r="BR63" s="18">
        <f t="shared" si="30"/>
        <v>1</v>
      </c>
      <c r="BS63" s="18">
        <f t="shared" si="8"/>
        <v>68.05</v>
      </c>
      <c r="BT63" s="18">
        <f t="shared" si="31"/>
        <v>1</v>
      </c>
      <c r="BU63" s="18">
        <f t="shared" si="9"/>
        <v>68.05</v>
      </c>
      <c r="BV63" s="18">
        <f t="shared" si="32"/>
        <v>1</v>
      </c>
      <c r="BW63" s="18">
        <f t="shared" si="10"/>
        <v>68.05</v>
      </c>
      <c r="BX63" s="18">
        <f t="shared" si="33"/>
        <v>1</v>
      </c>
      <c r="BY63" s="18">
        <f t="shared" si="11"/>
        <v>68.05</v>
      </c>
      <c r="BZ63" s="18">
        <f t="shared" si="34"/>
        <v>1</v>
      </c>
      <c r="CA63" s="18">
        <f t="shared" si="12"/>
        <v>102.07</v>
      </c>
      <c r="CB63" s="18">
        <f t="shared" si="35"/>
        <v>1</v>
      </c>
      <c r="CC63" s="18">
        <f t="shared" si="13"/>
        <v>102.07</v>
      </c>
      <c r="DA63">
        <v>40</v>
      </c>
      <c r="DB63">
        <f t="shared" si="74"/>
        <v>6</v>
      </c>
      <c r="DC63">
        <f t="shared" si="75"/>
        <v>2</v>
      </c>
      <c r="DD63">
        <f t="shared" si="76"/>
        <v>34.270000000000003</v>
      </c>
    </row>
    <row r="64" spans="1:108" ht="16.5" x14ac:dyDescent="0.2">
      <c r="A64" s="14">
        <v>55</v>
      </c>
      <c r="B64" s="18">
        <f>金币产出!CN60</f>
        <v>1245974</v>
      </c>
      <c r="W64" s="18">
        <v>55</v>
      </c>
      <c r="X64" s="25">
        <v>1</v>
      </c>
      <c r="Y64" s="18" t="e">
        <f t="shared" si="14"/>
        <v>#REF!</v>
      </c>
      <c r="Z64" s="18" t="e">
        <f t="shared" si="14"/>
        <v>#REF!</v>
      </c>
      <c r="AA64" s="18" t="e">
        <f t="shared" si="14"/>
        <v>#REF!</v>
      </c>
      <c r="AB64" s="18" t="e">
        <f t="shared" si="15"/>
        <v>#REF!</v>
      </c>
      <c r="AC64" s="18" t="e">
        <f t="shared" si="3"/>
        <v>#REF!</v>
      </c>
      <c r="AD64" s="18" t="e">
        <f t="shared" si="16"/>
        <v>#REF!</v>
      </c>
      <c r="AE64" s="18" t="e">
        <f t="shared" si="4"/>
        <v>#REF!</v>
      </c>
      <c r="AF64" s="18" t="e">
        <f t="shared" si="17"/>
        <v>#REF!</v>
      </c>
      <c r="AG64" s="18" t="e">
        <f t="shared" si="5"/>
        <v>#REF!</v>
      </c>
      <c r="BD64" s="18">
        <v>55</v>
      </c>
      <c r="BE64" s="44">
        <v>1</v>
      </c>
      <c r="BF64" s="18">
        <f t="shared" si="20"/>
        <v>137055</v>
      </c>
      <c r="BG64" s="18">
        <f t="shared" si="21"/>
        <v>68525</v>
      </c>
      <c r="BH64" s="18">
        <f t="shared" si="22"/>
        <v>68525</v>
      </c>
      <c r="BI64" s="18">
        <f t="shared" si="23"/>
        <v>68525</v>
      </c>
      <c r="BJ64" s="18">
        <f t="shared" si="24"/>
        <v>68525</v>
      </c>
      <c r="BK64" s="18">
        <f t="shared" si="25"/>
        <v>68525</v>
      </c>
      <c r="BL64" s="18">
        <f t="shared" si="26"/>
        <v>102790</v>
      </c>
      <c r="BM64" s="18">
        <f t="shared" si="27"/>
        <v>102790</v>
      </c>
      <c r="BN64" s="18">
        <f t="shared" si="28"/>
        <v>1</v>
      </c>
      <c r="BO64" s="18">
        <f t="shared" si="6"/>
        <v>137.06</v>
      </c>
      <c r="BP64" s="18">
        <f t="shared" si="29"/>
        <v>1</v>
      </c>
      <c r="BQ64" s="18">
        <f t="shared" si="7"/>
        <v>68.53</v>
      </c>
      <c r="BR64" s="18">
        <f t="shared" si="30"/>
        <v>1</v>
      </c>
      <c r="BS64" s="18">
        <f t="shared" si="8"/>
        <v>68.53</v>
      </c>
      <c r="BT64" s="18">
        <f t="shared" si="31"/>
        <v>1</v>
      </c>
      <c r="BU64" s="18">
        <f t="shared" si="9"/>
        <v>68.53</v>
      </c>
      <c r="BV64" s="18">
        <f t="shared" si="32"/>
        <v>1</v>
      </c>
      <c r="BW64" s="18">
        <f t="shared" si="10"/>
        <v>68.53</v>
      </c>
      <c r="BX64" s="18">
        <f t="shared" si="33"/>
        <v>1</v>
      </c>
      <c r="BY64" s="18">
        <f t="shared" si="11"/>
        <v>68.53</v>
      </c>
      <c r="BZ64" s="18">
        <f t="shared" si="34"/>
        <v>1</v>
      </c>
      <c r="CA64" s="18">
        <f t="shared" si="12"/>
        <v>102.79</v>
      </c>
      <c r="CB64" s="18">
        <f t="shared" si="35"/>
        <v>1</v>
      </c>
      <c r="CC64" s="18">
        <f t="shared" si="13"/>
        <v>102.79</v>
      </c>
      <c r="DA64">
        <v>41</v>
      </c>
      <c r="DB64">
        <f t="shared" si="74"/>
        <v>7</v>
      </c>
      <c r="DC64">
        <f t="shared" si="75"/>
        <v>2</v>
      </c>
      <c r="DD64">
        <f t="shared" si="76"/>
        <v>91.4</v>
      </c>
    </row>
    <row r="65" spans="1:108" ht="16.5" x14ac:dyDescent="0.2">
      <c r="A65" s="14">
        <v>56</v>
      </c>
      <c r="B65" s="18">
        <f>金币产出!CN61</f>
        <v>1262667</v>
      </c>
      <c r="W65" s="18">
        <v>56</v>
      </c>
      <c r="X65" s="25">
        <v>1</v>
      </c>
      <c r="Y65" s="18" t="e">
        <f t="shared" si="14"/>
        <v>#REF!</v>
      </c>
      <c r="Z65" s="18" t="e">
        <f t="shared" si="14"/>
        <v>#REF!</v>
      </c>
      <c r="AA65" s="18" t="e">
        <f t="shared" si="14"/>
        <v>#REF!</v>
      </c>
      <c r="AB65" s="18" t="e">
        <f t="shared" si="15"/>
        <v>#REF!</v>
      </c>
      <c r="AC65" s="18" t="e">
        <f t="shared" si="3"/>
        <v>#REF!</v>
      </c>
      <c r="AD65" s="18" t="e">
        <f t="shared" si="16"/>
        <v>#REF!</v>
      </c>
      <c r="AE65" s="18" t="e">
        <f t="shared" si="4"/>
        <v>#REF!</v>
      </c>
      <c r="AF65" s="18" t="e">
        <f t="shared" si="17"/>
        <v>#REF!</v>
      </c>
      <c r="AG65" s="18" t="e">
        <f t="shared" si="5"/>
        <v>#REF!</v>
      </c>
      <c r="BD65" s="18">
        <v>56</v>
      </c>
      <c r="BE65" s="44">
        <v>1</v>
      </c>
      <c r="BF65" s="18">
        <f t="shared" si="20"/>
        <v>138890</v>
      </c>
      <c r="BG65" s="18">
        <f t="shared" si="21"/>
        <v>69445</v>
      </c>
      <c r="BH65" s="18">
        <f t="shared" si="22"/>
        <v>69445</v>
      </c>
      <c r="BI65" s="18">
        <f t="shared" si="23"/>
        <v>69445</v>
      </c>
      <c r="BJ65" s="18">
        <f t="shared" si="24"/>
        <v>69445</v>
      </c>
      <c r="BK65" s="18">
        <f t="shared" si="25"/>
        <v>69445</v>
      </c>
      <c r="BL65" s="18">
        <f t="shared" si="26"/>
        <v>104170</v>
      </c>
      <c r="BM65" s="18">
        <f t="shared" si="27"/>
        <v>104170</v>
      </c>
      <c r="BN65" s="18">
        <f t="shared" si="28"/>
        <v>1</v>
      </c>
      <c r="BO65" s="18">
        <f t="shared" si="6"/>
        <v>138.88999999999999</v>
      </c>
      <c r="BP65" s="18">
        <f t="shared" si="29"/>
        <v>1</v>
      </c>
      <c r="BQ65" s="18">
        <f t="shared" si="7"/>
        <v>69.45</v>
      </c>
      <c r="BR65" s="18">
        <f t="shared" si="30"/>
        <v>1</v>
      </c>
      <c r="BS65" s="18">
        <f t="shared" si="8"/>
        <v>69.45</v>
      </c>
      <c r="BT65" s="18">
        <f t="shared" si="31"/>
        <v>1</v>
      </c>
      <c r="BU65" s="18">
        <f t="shared" si="9"/>
        <v>69.45</v>
      </c>
      <c r="BV65" s="18">
        <f t="shared" si="32"/>
        <v>1</v>
      </c>
      <c r="BW65" s="18">
        <f t="shared" si="10"/>
        <v>69.45</v>
      </c>
      <c r="BX65" s="18">
        <f t="shared" si="33"/>
        <v>1</v>
      </c>
      <c r="BY65" s="18">
        <f t="shared" si="11"/>
        <v>69.45</v>
      </c>
      <c r="BZ65" s="18">
        <f t="shared" si="34"/>
        <v>1</v>
      </c>
      <c r="CA65" s="18">
        <f t="shared" si="12"/>
        <v>104.17</v>
      </c>
      <c r="CB65" s="18">
        <f t="shared" si="35"/>
        <v>1</v>
      </c>
      <c r="CC65" s="18">
        <f t="shared" si="13"/>
        <v>104.17</v>
      </c>
      <c r="DA65">
        <v>42</v>
      </c>
      <c r="DB65">
        <f t="shared" si="74"/>
        <v>7</v>
      </c>
      <c r="DC65">
        <f t="shared" si="75"/>
        <v>2</v>
      </c>
      <c r="DD65">
        <f t="shared" si="76"/>
        <v>45.7</v>
      </c>
    </row>
    <row r="66" spans="1:108" ht="16.5" x14ac:dyDescent="0.2">
      <c r="A66" s="14">
        <v>57</v>
      </c>
      <c r="B66" s="18">
        <f>金币产出!CN62</f>
        <v>1279359</v>
      </c>
      <c r="W66" s="18">
        <v>57</v>
      </c>
      <c r="X66" s="25">
        <v>1</v>
      </c>
      <c r="Y66" s="18" t="e">
        <f t="shared" si="14"/>
        <v>#REF!</v>
      </c>
      <c r="Z66" s="18" t="e">
        <f t="shared" si="14"/>
        <v>#REF!</v>
      </c>
      <c r="AA66" s="18" t="e">
        <f t="shared" si="14"/>
        <v>#REF!</v>
      </c>
      <c r="AB66" s="18" t="e">
        <f t="shared" si="15"/>
        <v>#REF!</v>
      </c>
      <c r="AC66" s="18" t="e">
        <f t="shared" si="3"/>
        <v>#REF!</v>
      </c>
      <c r="AD66" s="18" t="e">
        <f t="shared" si="16"/>
        <v>#REF!</v>
      </c>
      <c r="AE66" s="18" t="e">
        <f t="shared" si="4"/>
        <v>#REF!</v>
      </c>
      <c r="AF66" s="18" t="e">
        <f t="shared" si="17"/>
        <v>#REF!</v>
      </c>
      <c r="AG66" s="18" t="e">
        <f t="shared" si="5"/>
        <v>#REF!</v>
      </c>
      <c r="BD66" s="18">
        <v>57</v>
      </c>
      <c r="BE66" s="44">
        <v>1</v>
      </c>
      <c r="BF66" s="18">
        <f t="shared" si="20"/>
        <v>140725</v>
      </c>
      <c r="BG66" s="18">
        <f t="shared" si="21"/>
        <v>70360</v>
      </c>
      <c r="BH66" s="18">
        <f t="shared" si="22"/>
        <v>70360</v>
      </c>
      <c r="BI66" s="18">
        <f t="shared" si="23"/>
        <v>70360</v>
      </c>
      <c r="BJ66" s="18">
        <f t="shared" si="24"/>
        <v>70360</v>
      </c>
      <c r="BK66" s="18">
        <f t="shared" si="25"/>
        <v>70360</v>
      </c>
      <c r="BL66" s="18">
        <f t="shared" si="26"/>
        <v>105545</v>
      </c>
      <c r="BM66" s="18">
        <f t="shared" si="27"/>
        <v>105545</v>
      </c>
      <c r="BN66" s="18">
        <f t="shared" si="28"/>
        <v>1</v>
      </c>
      <c r="BO66" s="18">
        <f t="shared" si="6"/>
        <v>140.72999999999999</v>
      </c>
      <c r="BP66" s="18">
        <f t="shared" si="29"/>
        <v>1</v>
      </c>
      <c r="BQ66" s="18">
        <f t="shared" si="7"/>
        <v>70.36</v>
      </c>
      <c r="BR66" s="18">
        <f t="shared" si="30"/>
        <v>1</v>
      </c>
      <c r="BS66" s="18">
        <f t="shared" si="8"/>
        <v>70.36</v>
      </c>
      <c r="BT66" s="18">
        <f t="shared" si="31"/>
        <v>1</v>
      </c>
      <c r="BU66" s="18">
        <f t="shared" si="9"/>
        <v>70.36</v>
      </c>
      <c r="BV66" s="18">
        <f t="shared" si="32"/>
        <v>1</v>
      </c>
      <c r="BW66" s="18">
        <f t="shared" si="10"/>
        <v>70.36</v>
      </c>
      <c r="BX66" s="18">
        <f t="shared" si="33"/>
        <v>1</v>
      </c>
      <c r="BY66" s="18">
        <f t="shared" si="11"/>
        <v>70.36</v>
      </c>
      <c r="BZ66" s="18">
        <f t="shared" si="34"/>
        <v>1</v>
      </c>
      <c r="CA66" s="18">
        <f t="shared" si="12"/>
        <v>105.55</v>
      </c>
      <c r="CB66" s="18">
        <f t="shared" si="35"/>
        <v>1</v>
      </c>
      <c r="CC66" s="18">
        <f t="shared" si="13"/>
        <v>105.55</v>
      </c>
      <c r="DA66">
        <v>43</v>
      </c>
      <c r="DB66">
        <f t="shared" si="74"/>
        <v>7</v>
      </c>
      <c r="DC66">
        <f t="shared" si="75"/>
        <v>2</v>
      </c>
      <c r="DD66">
        <f t="shared" si="76"/>
        <v>45.7</v>
      </c>
    </row>
    <row r="67" spans="1:108" ht="16.5" x14ac:dyDescent="0.2">
      <c r="A67" s="14">
        <v>58</v>
      </c>
      <c r="B67" s="18">
        <f>金币产出!CN63</f>
        <v>1296050</v>
      </c>
      <c r="W67" s="18">
        <v>58</v>
      </c>
      <c r="X67" s="25">
        <v>1</v>
      </c>
      <c r="Y67" s="18" t="e">
        <f t="shared" si="14"/>
        <v>#REF!</v>
      </c>
      <c r="Z67" s="18" t="e">
        <f t="shared" si="14"/>
        <v>#REF!</v>
      </c>
      <c r="AA67" s="18" t="e">
        <f t="shared" si="14"/>
        <v>#REF!</v>
      </c>
      <c r="AB67" s="18" t="e">
        <f t="shared" si="15"/>
        <v>#REF!</v>
      </c>
      <c r="AC67" s="18" t="e">
        <f t="shared" si="3"/>
        <v>#REF!</v>
      </c>
      <c r="AD67" s="18" t="e">
        <f t="shared" si="16"/>
        <v>#REF!</v>
      </c>
      <c r="AE67" s="18" t="e">
        <f t="shared" si="4"/>
        <v>#REF!</v>
      </c>
      <c r="AF67" s="18" t="e">
        <f t="shared" si="17"/>
        <v>#REF!</v>
      </c>
      <c r="AG67" s="18" t="e">
        <f t="shared" si="5"/>
        <v>#REF!</v>
      </c>
      <c r="BD67" s="18">
        <v>58</v>
      </c>
      <c r="BE67" s="44">
        <v>1</v>
      </c>
      <c r="BF67" s="18">
        <f t="shared" si="20"/>
        <v>142565</v>
      </c>
      <c r="BG67" s="18">
        <f t="shared" si="21"/>
        <v>71280</v>
      </c>
      <c r="BH67" s="18">
        <f t="shared" si="22"/>
        <v>71280</v>
      </c>
      <c r="BI67" s="18">
        <f t="shared" si="23"/>
        <v>71280</v>
      </c>
      <c r="BJ67" s="18">
        <f t="shared" si="24"/>
        <v>71280</v>
      </c>
      <c r="BK67" s="18">
        <f t="shared" si="25"/>
        <v>71280</v>
      </c>
      <c r="BL67" s="18">
        <f t="shared" si="26"/>
        <v>106920</v>
      </c>
      <c r="BM67" s="18">
        <f t="shared" si="27"/>
        <v>106920</v>
      </c>
      <c r="BN67" s="18">
        <f t="shared" si="28"/>
        <v>1</v>
      </c>
      <c r="BO67" s="18">
        <f t="shared" si="6"/>
        <v>142.57</v>
      </c>
      <c r="BP67" s="18">
        <f t="shared" si="29"/>
        <v>1</v>
      </c>
      <c r="BQ67" s="18">
        <f t="shared" si="7"/>
        <v>71.28</v>
      </c>
      <c r="BR67" s="18">
        <f t="shared" si="30"/>
        <v>1</v>
      </c>
      <c r="BS67" s="18">
        <f t="shared" si="8"/>
        <v>71.28</v>
      </c>
      <c r="BT67" s="18">
        <f t="shared" si="31"/>
        <v>1</v>
      </c>
      <c r="BU67" s="18">
        <f t="shared" si="9"/>
        <v>71.28</v>
      </c>
      <c r="BV67" s="18">
        <f t="shared" si="32"/>
        <v>1</v>
      </c>
      <c r="BW67" s="18">
        <f t="shared" si="10"/>
        <v>71.28</v>
      </c>
      <c r="BX67" s="18">
        <f t="shared" si="33"/>
        <v>1</v>
      </c>
      <c r="BY67" s="18">
        <f t="shared" si="11"/>
        <v>71.28</v>
      </c>
      <c r="BZ67" s="18">
        <f t="shared" si="34"/>
        <v>1</v>
      </c>
      <c r="CA67" s="18">
        <f t="shared" si="12"/>
        <v>106.92</v>
      </c>
      <c r="CB67" s="18">
        <f t="shared" si="35"/>
        <v>1</v>
      </c>
      <c r="CC67" s="18">
        <f t="shared" si="13"/>
        <v>106.92</v>
      </c>
      <c r="DA67">
        <v>44</v>
      </c>
      <c r="DB67">
        <f t="shared" si="74"/>
        <v>7</v>
      </c>
      <c r="DC67">
        <f t="shared" si="75"/>
        <v>2</v>
      </c>
      <c r="DD67">
        <f t="shared" si="76"/>
        <v>45.7</v>
      </c>
    </row>
    <row r="68" spans="1:108" ht="16.5" x14ac:dyDescent="0.2">
      <c r="A68" s="14">
        <v>59</v>
      </c>
      <c r="B68" s="18">
        <f>金币产出!CN64</f>
        <v>1312743</v>
      </c>
      <c r="W68" s="18">
        <v>59</v>
      </c>
      <c r="X68" s="25">
        <v>1</v>
      </c>
      <c r="Y68" s="18" t="e">
        <f t="shared" si="14"/>
        <v>#REF!</v>
      </c>
      <c r="Z68" s="18" t="e">
        <f t="shared" si="14"/>
        <v>#REF!</v>
      </c>
      <c r="AA68" s="18" t="e">
        <f t="shared" si="14"/>
        <v>#REF!</v>
      </c>
      <c r="AB68" s="18" t="e">
        <f t="shared" si="15"/>
        <v>#REF!</v>
      </c>
      <c r="AC68" s="18" t="e">
        <f t="shared" si="3"/>
        <v>#REF!</v>
      </c>
      <c r="AD68" s="18" t="e">
        <f t="shared" si="16"/>
        <v>#REF!</v>
      </c>
      <c r="AE68" s="18" t="e">
        <f t="shared" si="4"/>
        <v>#REF!</v>
      </c>
      <c r="AF68" s="18" t="e">
        <f t="shared" si="17"/>
        <v>#REF!</v>
      </c>
      <c r="AG68" s="18" t="e">
        <f t="shared" si="5"/>
        <v>#REF!</v>
      </c>
      <c r="BD68" s="18">
        <v>59</v>
      </c>
      <c r="BE68" s="44">
        <v>1</v>
      </c>
      <c r="BF68" s="18">
        <f t="shared" si="20"/>
        <v>144400</v>
      </c>
      <c r="BG68" s="18">
        <f t="shared" si="21"/>
        <v>72200</v>
      </c>
      <c r="BH68" s="18">
        <f t="shared" si="22"/>
        <v>72200</v>
      </c>
      <c r="BI68" s="18">
        <f t="shared" si="23"/>
        <v>72200</v>
      </c>
      <c r="BJ68" s="18">
        <f t="shared" si="24"/>
        <v>72200</v>
      </c>
      <c r="BK68" s="18">
        <f t="shared" si="25"/>
        <v>72200</v>
      </c>
      <c r="BL68" s="18">
        <f t="shared" si="26"/>
        <v>108300</v>
      </c>
      <c r="BM68" s="18">
        <f t="shared" si="27"/>
        <v>108300</v>
      </c>
      <c r="BN68" s="18">
        <f t="shared" si="28"/>
        <v>1</v>
      </c>
      <c r="BO68" s="18">
        <f t="shared" si="6"/>
        <v>144.4</v>
      </c>
      <c r="BP68" s="18">
        <f t="shared" si="29"/>
        <v>1</v>
      </c>
      <c r="BQ68" s="18">
        <f t="shared" si="7"/>
        <v>72.2</v>
      </c>
      <c r="BR68" s="18">
        <f t="shared" si="30"/>
        <v>1</v>
      </c>
      <c r="BS68" s="18">
        <f t="shared" si="8"/>
        <v>72.2</v>
      </c>
      <c r="BT68" s="18">
        <f t="shared" si="31"/>
        <v>1</v>
      </c>
      <c r="BU68" s="18">
        <f t="shared" si="9"/>
        <v>72.2</v>
      </c>
      <c r="BV68" s="18">
        <f t="shared" si="32"/>
        <v>1</v>
      </c>
      <c r="BW68" s="18">
        <f t="shared" si="10"/>
        <v>72.2</v>
      </c>
      <c r="BX68" s="18">
        <f t="shared" si="33"/>
        <v>1</v>
      </c>
      <c r="BY68" s="18">
        <f t="shared" si="11"/>
        <v>72.2</v>
      </c>
      <c r="BZ68" s="18">
        <f t="shared" si="34"/>
        <v>1</v>
      </c>
      <c r="CA68" s="18">
        <f t="shared" si="12"/>
        <v>108.3</v>
      </c>
      <c r="CB68" s="18">
        <f t="shared" si="35"/>
        <v>1</v>
      </c>
      <c r="CC68" s="18">
        <f t="shared" si="13"/>
        <v>108.3</v>
      </c>
      <c r="DA68">
        <v>45</v>
      </c>
      <c r="DB68">
        <f t="shared" si="74"/>
        <v>7</v>
      </c>
      <c r="DC68">
        <f t="shared" si="75"/>
        <v>2</v>
      </c>
      <c r="DD68">
        <f t="shared" si="76"/>
        <v>45.7</v>
      </c>
    </row>
    <row r="69" spans="1:108" ht="16.5" x14ac:dyDescent="0.2">
      <c r="A69" s="14">
        <v>60</v>
      </c>
      <c r="B69" s="18">
        <f>金币产出!CN65</f>
        <v>1502841</v>
      </c>
      <c r="W69" s="18">
        <v>60</v>
      </c>
      <c r="X69" s="25">
        <v>1</v>
      </c>
      <c r="Y69" s="18" t="e">
        <f t="shared" si="14"/>
        <v>#REF!</v>
      </c>
      <c r="Z69" s="18" t="e">
        <f t="shared" si="14"/>
        <v>#REF!</v>
      </c>
      <c r="AA69" s="18" t="e">
        <f t="shared" si="14"/>
        <v>#REF!</v>
      </c>
      <c r="AB69" s="18" t="e">
        <f t="shared" si="15"/>
        <v>#REF!</v>
      </c>
      <c r="AC69" s="18" t="e">
        <f t="shared" si="3"/>
        <v>#REF!</v>
      </c>
      <c r="AD69" s="18" t="e">
        <f t="shared" si="16"/>
        <v>#REF!</v>
      </c>
      <c r="AE69" s="18" t="e">
        <f t="shared" si="4"/>
        <v>#REF!</v>
      </c>
      <c r="AF69" s="18" t="e">
        <f t="shared" si="17"/>
        <v>#REF!</v>
      </c>
      <c r="AG69" s="18" t="e">
        <f t="shared" si="5"/>
        <v>#REF!</v>
      </c>
      <c r="BD69" s="18">
        <v>60</v>
      </c>
      <c r="BE69" s="44">
        <v>1</v>
      </c>
      <c r="BF69" s="18">
        <f t="shared" si="20"/>
        <v>165310</v>
      </c>
      <c r="BG69" s="18">
        <f t="shared" si="21"/>
        <v>82655</v>
      </c>
      <c r="BH69" s="18">
        <f t="shared" si="22"/>
        <v>82655</v>
      </c>
      <c r="BI69" s="18">
        <f t="shared" si="23"/>
        <v>82655</v>
      </c>
      <c r="BJ69" s="18">
        <f t="shared" si="24"/>
        <v>82655</v>
      </c>
      <c r="BK69" s="18">
        <f t="shared" si="25"/>
        <v>82655</v>
      </c>
      <c r="BL69" s="18">
        <f t="shared" si="26"/>
        <v>123980</v>
      </c>
      <c r="BM69" s="18">
        <f t="shared" si="27"/>
        <v>123980</v>
      </c>
      <c r="BN69" s="18">
        <f t="shared" si="28"/>
        <v>1</v>
      </c>
      <c r="BO69" s="18">
        <f t="shared" si="6"/>
        <v>165.31</v>
      </c>
      <c r="BP69" s="18">
        <f t="shared" si="29"/>
        <v>1</v>
      </c>
      <c r="BQ69" s="18">
        <f t="shared" si="7"/>
        <v>82.66</v>
      </c>
      <c r="BR69" s="18">
        <f t="shared" si="30"/>
        <v>1</v>
      </c>
      <c r="BS69" s="18">
        <f t="shared" si="8"/>
        <v>82.66</v>
      </c>
      <c r="BT69" s="18">
        <f t="shared" si="31"/>
        <v>1</v>
      </c>
      <c r="BU69" s="18">
        <f t="shared" si="9"/>
        <v>82.66</v>
      </c>
      <c r="BV69" s="18">
        <f t="shared" si="32"/>
        <v>1</v>
      </c>
      <c r="BW69" s="18">
        <f t="shared" si="10"/>
        <v>82.66</v>
      </c>
      <c r="BX69" s="18">
        <f t="shared" si="33"/>
        <v>1</v>
      </c>
      <c r="BY69" s="18">
        <f t="shared" si="11"/>
        <v>82.66</v>
      </c>
      <c r="BZ69" s="18">
        <f t="shared" si="34"/>
        <v>1</v>
      </c>
      <c r="CA69" s="18">
        <f t="shared" si="12"/>
        <v>123.98</v>
      </c>
      <c r="CB69" s="18">
        <f t="shared" si="35"/>
        <v>1</v>
      </c>
      <c r="CC69" s="18">
        <f t="shared" si="13"/>
        <v>123.98</v>
      </c>
      <c r="DA69">
        <v>46</v>
      </c>
      <c r="DB69">
        <f t="shared" si="74"/>
        <v>7</v>
      </c>
      <c r="DC69">
        <f t="shared" si="75"/>
        <v>2</v>
      </c>
      <c r="DD69">
        <f t="shared" si="76"/>
        <v>45.7</v>
      </c>
    </row>
    <row r="70" spans="1:108" ht="16.5" x14ac:dyDescent="0.2">
      <c r="A70" s="14">
        <v>61</v>
      </c>
      <c r="B70" s="18">
        <f>金币产出!CN66</f>
        <v>1527884</v>
      </c>
      <c r="W70" s="18">
        <v>61</v>
      </c>
      <c r="X70" s="25">
        <v>1</v>
      </c>
      <c r="Y70" s="18" t="e">
        <f t="shared" si="14"/>
        <v>#REF!</v>
      </c>
      <c r="Z70" s="18" t="e">
        <f t="shared" si="14"/>
        <v>#REF!</v>
      </c>
      <c r="AA70" s="18" t="e">
        <f t="shared" si="14"/>
        <v>#REF!</v>
      </c>
      <c r="AB70" s="18" t="e">
        <f t="shared" si="15"/>
        <v>#REF!</v>
      </c>
      <c r="AC70" s="18" t="e">
        <f t="shared" si="3"/>
        <v>#REF!</v>
      </c>
      <c r="AD70" s="18" t="e">
        <f t="shared" si="16"/>
        <v>#REF!</v>
      </c>
      <c r="AE70" s="18" t="e">
        <f t="shared" si="4"/>
        <v>#REF!</v>
      </c>
      <c r="AF70" s="18" t="e">
        <f t="shared" si="17"/>
        <v>#REF!</v>
      </c>
      <c r="AG70" s="18" t="e">
        <f t="shared" si="5"/>
        <v>#REF!</v>
      </c>
      <c r="BD70" s="18">
        <v>61</v>
      </c>
      <c r="BE70" s="44">
        <v>1</v>
      </c>
      <c r="BF70" s="18">
        <f t="shared" si="20"/>
        <v>168065</v>
      </c>
      <c r="BG70" s="18">
        <f t="shared" si="21"/>
        <v>84030</v>
      </c>
      <c r="BH70" s="18">
        <f t="shared" si="22"/>
        <v>84030</v>
      </c>
      <c r="BI70" s="18">
        <f t="shared" si="23"/>
        <v>84030</v>
      </c>
      <c r="BJ70" s="18">
        <f t="shared" si="24"/>
        <v>84030</v>
      </c>
      <c r="BK70" s="18">
        <f t="shared" si="25"/>
        <v>84030</v>
      </c>
      <c r="BL70" s="18">
        <f t="shared" si="26"/>
        <v>126050</v>
      </c>
      <c r="BM70" s="18">
        <f t="shared" si="27"/>
        <v>126050</v>
      </c>
      <c r="BN70" s="18">
        <f t="shared" si="28"/>
        <v>1</v>
      </c>
      <c r="BO70" s="18">
        <f t="shared" si="6"/>
        <v>168.07</v>
      </c>
      <c r="BP70" s="18">
        <f t="shared" si="29"/>
        <v>1</v>
      </c>
      <c r="BQ70" s="18">
        <f t="shared" si="7"/>
        <v>84.03</v>
      </c>
      <c r="BR70" s="18">
        <f t="shared" si="30"/>
        <v>1</v>
      </c>
      <c r="BS70" s="18">
        <f t="shared" si="8"/>
        <v>84.03</v>
      </c>
      <c r="BT70" s="18">
        <f t="shared" si="31"/>
        <v>1</v>
      </c>
      <c r="BU70" s="18">
        <f t="shared" si="9"/>
        <v>84.03</v>
      </c>
      <c r="BV70" s="18">
        <f t="shared" si="32"/>
        <v>1</v>
      </c>
      <c r="BW70" s="18">
        <f t="shared" si="10"/>
        <v>84.03</v>
      </c>
      <c r="BX70" s="18">
        <f t="shared" si="33"/>
        <v>1</v>
      </c>
      <c r="BY70" s="18">
        <f t="shared" si="11"/>
        <v>84.03</v>
      </c>
      <c r="BZ70" s="18">
        <f t="shared" si="34"/>
        <v>1</v>
      </c>
      <c r="CA70" s="18">
        <f t="shared" si="12"/>
        <v>126.05</v>
      </c>
      <c r="CB70" s="18">
        <f t="shared" si="35"/>
        <v>1</v>
      </c>
      <c r="CC70" s="18">
        <f t="shared" si="13"/>
        <v>126.05</v>
      </c>
      <c r="DA70">
        <v>47</v>
      </c>
      <c r="DB70">
        <f t="shared" si="74"/>
        <v>7</v>
      </c>
      <c r="DC70">
        <f t="shared" si="75"/>
        <v>2</v>
      </c>
      <c r="DD70">
        <f t="shared" si="76"/>
        <v>68.55</v>
      </c>
    </row>
    <row r="71" spans="1:108" ht="16.5" x14ac:dyDescent="0.2">
      <c r="A71" s="14">
        <v>62</v>
      </c>
      <c r="B71" s="18">
        <f>金币产出!CN67</f>
        <v>1552936</v>
      </c>
      <c r="W71" s="18">
        <v>62</v>
      </c>
      <c r="X71" s="25">
        <v>1</v>
      </c>
      <c r="Y71" s="18" t="e">
        <f t="shared" si="14"/>
        <v>#REF!</v>
      </c>
      <c r="Z71" s="18" t="e">
        <f t="shared" si="14"/>
        <v>#REF!</v>
      </c>
      <c r="AA71" s="18" t="e">
        <f t="shared" si="14"/>
        <v>#REF!</v>
      </c>
      <c r="AB71" s="18" t="e">
        <f t="shared" si="15"/>
        <v>#REF!</v>
      </c>
      <c r="AC71" s="18" t="e">
        <f t="shared" si="3"/>
        <v>#REF!</v>
      </c>
      <c r="AD71" s="18" t="e">
        <f t="shared" si="16"/>
        <v>#REF!</v>
      </c>
      <c r="AE71" s="18" t="e">
        <f t="shared" si="4"/>
        <v>#REF!</v>
      </c>
      <c r="AF71" s="18" t="e">
        <f t="shared" si="17"/>
        <v>#REF!</v>
      </c>
      <c r="AG71" s="18" t="e">
        <f t="shared" si="5"/>
        <v>#REF!</v>
      </c>
      <c r="BD71" s="18">
        <v>62</v>
      </c>
      <c r="BE71" s="44">
        <v>1</v>
      </c>
      <c r="BF71" s="18">
        <f t="shared" si="20"/>
        <v>170820</v>
      </c>
      <c r="BG71" s="18">
        <f t="shared" si="21"/>
        <v>85410</v>
      </c>
      <c r="BH71" s="18">
        <f t="shared" si="22"/>
        <v>85410</v>
      </c>
      <c r="BI71" s="18">
        <f t="shared" si="23"/>
        <v>85410</v>
      </c>
      <c r="BJ71" s="18">
        <f t="shared" si="24"/>
        <v>85410</v>
      </c>
      <c r="BK71" s="18">
        <f t="shared" si="25"/>
        <v>85410</v>
      </c>
      <c r="BL71" s="18">
        <f t="shared" si="26"/>
        <v>128115</v>
      </c>
      <c r="BM71" s="18">
        <f t="shared" si="27"/>
        <v>128115</v>
      </c>
      <c r="BN71" s="18">
        <f t="shared" si="28"/>
        <v>1</v>
      </c>
      <c r="BO71" s="18">
        <f t="shared" si="6"/>
        <v>170.82</v>
      </c>
      <c r="BP71" s="18">
        <f t="shared" si="29"/>
        <v>1</v>
      </c>
      <c r="BQ71" s="18">
        <f t="shared" si="7"/>
        <v>85.41</v>
      </c>
      <c r="BR71" s="18">
        <f t="shared" si="30"/>
        <v>1</v>
      </c>
      <c r="BS71" s="18">
        <f t="shared" si="8"/>
        <v>85.41</v>
      </c>
      <c r="BT71" s="18">
        <f t="shared" si="31"/>
        <v>1</v>
      </c>
      <c r="BU71" s="18">
        <f t="shared" si="9"/>
        <v>85.41</v>
      </c>
      <c r="BV71" s="18">
        <f t="shared" si="32"/>
        <v>1</v>
      </c>
      <c r="BW71" s="18">
        <f t="shared" si="10"/>
        <v>85.41</v>
      </c>
      <c r="BX71" s="18">
        <f t="shared" si="33"/>
        <v>1</v>
      </c>
      <c r="BY71" s="18">
        <f t="shared" si="11"/>
        <v>85.41</v>
      </c>
      <c r="BZ71" s="18">
        <f t="shared" si="34"/>
        <v>1</v>
      </c>
      <c r="CA71" s="18">
        <f t="shared" si="12"/>
        <v>128.12</v>
      </c>
      <c r="CB71" s="18">
        <f t="shared" si="35"/>
        <v>1</v>
      </c>
      <c r="CC71" s="18">
        <f t="shared" si="13"/>
        <v>128.12</v>
      </c>
      <c r="DA71">
        <v>48</v>
      </c>
      <c r="DB71">
        <f t="shared" si="74"/>
        <v>7</v>
      </c>
      <c r="DC71">
        <f t="shared" si="75"/>
        <v>2</v>
      </c>
      <c r="DD71">
        <f t="shared" si="76"/>
        <v>68.55</v>
      </c>
    </row>
    <row r="72" spans="1:108" ht="16.5" x14ac:dyDescent="0.2">
      <c r="A72" s="14">
        <v>63</v>
      </c>
      <c r="B72" s="18">
        <f>金币产出!CN68</f>
        <v>1577981</v>
      </c>
      <c r="W72" s="18">
        <v>63</v>
      </c>
      <c r="X72" s="25">
        <v>1</v>
      </c>
      <c r="Y72" s="18" t="e">
        <f t="shared" si="14"/>
        <v>#REF!</v>
      </c>
      <c r="Z72" s="18" t="e">
        <f t="shared" si="14"/>
        <v>#REF!</v>
      </c>
      <c r="AA72" s="18" t="e">
        <f t="shared" si="14"/>
        <v>#REF!</v>
      </c>
      <c r="AB72" s="18" t="e">
        <f t="shared" si="15"/>
        <v>#REF!</v>
      </c>
      <c r="AC72" s="18" t="e">
        <f t="shared" si="3"/>
        <v>#REF!</v>
      </c>
      <c r="AD72" s="18" t="e">
        <f t="shared" si="16"/>
        <v>#REF!</v>
      </c>
      <c r="AE72" s="18" t="e">
        <f t="shared" si="4"/>
        <v>#REF!</v>
      </c>
      <c r="AF72" s="18" t="e">
        <f t="shared" si="17"/>
        <v>#REF!</v>
      </c>
      <c r="AG72" s="18" t="e">
        <f t="shared" si="5"/>
        <v>#REF!</v>
      </c>
      <c r="BD72" s="18">
        <v>63</v>
      </c>
      <c r="BE72" s="44">
        <v>1</v>
      </c>
      <c r="BF72" s="18">
        <f t="shared" si="20"/>
        <v>173575</v>
      </c>
      <c r="BG72" s="18">
        <f t="shared" si="21"/>
        <v>86785</v>
      </c>
      <c r="BH72" s="18">
        <f t="shared" si="22"/>
        <v>86785</v>
      </c>
      <c r="BI72" s="18">
        <f t="shared" si="23"/>
        <v>86785</v>
      </c>
      <c r="BJ72" s="18">
        <f t="shared" si="24"/>
        <v>86785</v>
      </c>
      <c r="BK72" s="18">
        <f t="shared" si="25"/>
        <v>86785</v>
      </c>
      <c r="BL72" s="18">
        <f t="shared" si="26"/>
        <v>130180</v>
      </c>
      <c r="BM72" s="18">
        <f t="shared" si="27"/>
        <v>130180</v>
      </c>
      <c r="BN72" s="18">
        <f t="shared" si="28"/>
        <v>1</v>
      </c>
      <c r="BO72" s="18">
        <f t="shared" si="6"/>
        <v>173.58</v>
      </c>
      <c r="BP72" s="18">
        <f t="shared" si="29"/>
        <v>1</v>
      </c>
      <c r="BQ72" s="18">
        <f t="shared" si="7"/>
        <v>86.79</v>
      </c>
      <c r="BR72" s="18">
        <f t="shared" si="30"/>
        <v>1</v>
      </c>
      <c r="BS72" s="18">
        <f t="shared" si="8"/>
        <v>86.79</v>
      </c>
      <c r="BT72" s="18">
        <f t="shared" si="31"/>
        <v>1</v>
      </c>
      <c r="BU72" s="18">
        <f t="shared" si="9"/>
        <v>86.79</v>
      </c>
      <c r="BV72" s="18">
        <f t="shared" si="32"/>
        <v>1</v>
      </c>
      <c r="BW72" s="18">
        <f t="shared" si="10"/>
        <v>86.79</v>
      </c>
      <c r="BX72" s="18">
        <f t="shared" si="33"/>
        <v>1</v>
      </c>
      <c r="BY72" s="18">
        <f t="shared" si="11"/>
        <v>86.79</v>
      </c>
      <c r="BZ72" s="18">
        <f t="shared" si="34"/>
        <v>1</v>
      </c>
      <c r="CA72" s="18">
        <f t="shared" si="12"/>
        <v>130.18</v>
      </c>
      <c r="CB72" s="18">
        <f t="shared" si="35"/>
        <v>1</v>
      </c>
      <c r="CC72" s="18">
        <f t="shared" si="13"/>
        <v>130.18</v>
      </c>
      <c r="DA72">
        <v>49</v>
      </c>
      <c r="DB72">
        <f t="shared" si="74"/>
        <v>8</v>
      </c>
      <c r="DC72">
        <f t="shared" si="75"/>
        <v>2</v>
      </c>
      <c r="DD72">
        <f t="shared" si="76"/>
        <v>114.25</v>
      </c>
    </row>
    <row r="73" spans="1:108" ht="16.5" x14ac:dyDescent="0.2">
      <c r="A73" s="14">
        <v>64</v>
      </c>
      <c r="B73" s="18">
        <f>金币产出!CN69</f>
        <v>1603030</v>
      </c>
      <c r="W73" s="18">
        <v>64</v>
      </c>
      <c r="X73" s="25">
        <v>1</v>
      </c>
      <c r="Y73" s="18" t="e">
        <f t="shared" si="14"/>
        <v>#REF!</v>
      </c>
      <c r="Z73" s="18" t="e">
        <f t="shared" si="14"/>
        <v>#REF!</v>
      </c>
      <c r="AA73" s="18" t="e">
        <f t="shared" si="14"/>
        <v>#REF!</v>
      </c>
      <c r="AB73" s="18" t="e">
        <f t="shared" si="15"/>
        <v>#REF!</v>
      </c>
      <c r="AC73" s="18" t="e">
        <f t="shared" si="3"/>
        <v>#REF!</v>
      </c>
      <c r="AD73" s="18" t="e">
        <f t="shared" si="16"/>
        <v>#REF!</v>
      </c>
      <c r="AE73" s="18" t="e">
        <f t="shared" si="4"/>
        <v>#REF!</v>
      </c>
      <c r="AF73" s="18" t="e">
        <f t="shared" si="17"/>
        <v>#REF!</v>
      </c>
      <c r="AG73" s="18" t="e">
        <f t="shared" si="5"/>
        <v>#REF!</v>
      </c>
      <c r="BD73" s="18">
        <v>64</v>
      </c>
      <c r="BE73" s="44">
        <v>1</v>
      </c>
      <c r="BF73" s="18">
        <f t="shared" si="20"/>
        <v>176330</v>
      </c>
      <c r="BG73" s="18">
        <f t="shared" si="21"/>
        <v>88165</v>
      </c>
      <c r="BH73" s="18">
        <f t="shared" si="22"/>
        <v>88165</v>
      </c>
      <c r="BI73" s="18">
        <f t="shared" si="23"/>
        <v>88165</v>
      </c>
      <c r="BJ73" s="18">
        <f t="shared" si="24"/>
        <v>88165</v>
      </c>
      <c r="BK73" s="18">
        <f t="shared" si="25"/>
        <v>88165</v>
      </c>
      <c r="BL73" s="18">
        <f t="shared" si="26"/>
        <v>132245</v>
      </c>
      <c r="BM73" s="18">
        <f t="shared" si="27"/>
        <v>132245</v>
      </c>
      <c r="BN73" s="18">
        <f t="shared" si="28"/>
        <v>1</v>
      </c>
      <c r="BO73" s="18">
        <f t="shared" si="6"/>
        <v>176.33</v>
      </c>
      <c r="BP73" s="18">
        <f t="shared" si="29"/>
        <v>1</v>
      </c>
      <c r="BQ73" s="18">
        <f t="shared" si="7"/>
        <v>88.17</v>
      </c>
      <c r="BR73" s="18">
        <f t="shared" si="30"/>
        <v>1</v>
      </c>
      <c r="BS73" s="18">
        <f t="shared" si="8"/>
        <v>88.17</v>
      </c>
      <c r="BT73" s="18">
        <f t="shared" si="31"/>
        <v>1</v>
      </c>
      <c r="BU73" s="18">
        <f t="shared" si="9"/>
        <v>88.17</v>
      </c>
      <c r="BV73" s="18">
        <f t="shared" si="32"/>
        <v>1</v>
      </c>
      <c r="BW73" s="18">
        <f t="shared" si="10"/>
        <v>88.17</v>
      </c>
      <c r="BX73" s="18">
        <f t="shared" si="33"/>
        <v>1</v>
      </c>
      <c r="BY73" s="18">
        <f t="shared" si="11"/>
        <v>88.17</v>
      </c>
      <c r="BZ73" s="18">
        <f t="shared" si="34"/>
        <v>1</v>
      </c>
      <c r="CA73" s="18">
        <f t="shared" si="12"/>
        <v>132.25</v>
      </c>
      <c r="CB73" s="18">
        <f t="shared" si="35"/>
        <v>1</v>
      </c>
      <c r="CC73" s="18">
        <f t="shared" si="13"/>
        <v>132.25</v>
      </c>
      <c r="DA73">
        <v>50</v>
      </c>
      <c r="DB73">
        <f t="shared" si="74"/>
        <v>8</v>
      </c>
      <c r="DC73">
        <f t="shared" si="75"/>
        <v>2</v>
      </c>
      <c r="DD73">
        <f t="shared" si="76"/>
        <v>57.12</v>
      </c>
    </row>
    <row r="74" spans="1:108" ht="16.5" x14ac:dyDescent="0.2">
      <c r="A74" s="14">
        <v>65</v>
      </c>
      <c r="B74" s="18">
        <f>金币产出!CN70</f>
        <v>1628076</v>
      </c>
      <c r="W74" s="18">
        <v>65</v>
      </c>
      <c r="X74" s="25">
        <v>1</v>
      </c>
      <c r="Y74" s="18" t="e">
        <f t="shared" si="14"/>
        <v>#REF!</v>
      </c>
      <c r="Z74" s="18" t="e">
        <f t="shared" si="14"/>
        <v>#REF!</v>
      </c>
      <c r="AA74" s="18" t="e">
        <f t="shared" si="14"/>
        <v>#REF!</v>
      </c>
      <c r="AB74" s="18" t="e">
        <f t="shared" si="15"/>
        <v>#REF!</v>
      </c>
      <c r="AC74" s="18" t="e">
        <f t="shared" ref="AC74:AC137" si="80">ROUND(Y74/1000^AB74,2)</f>
        <v>#REF!</v>
      </c>
      <c r="AD74" s="18" t="e">
        <f t="shared" si="16"/>
        <v>#REF!</v>
      </c>
      <c r="AE74" s="18" t="e">
        <f t="shared" ref="AE74:AE137" si="81">ROUND(Z74/1000^AD74,2)</f>
        <v>#REF!</v>
      </c>
      <c r="AF74" s="18" t="e">
        <f t="shared" si="17"/>
        <v>#REF!</v>
      </c>
      <c r="AG74" s="18" t="e">
        <f t="shared" ref="AG74:AG137" si="82">ROUND(AA74/1000^AF74,2)</f>
        <v>#REF!</v>
      </c>
      <c r="BD74" s="18">
        <v>65</v>
      </c>
      <c r="BE74" s="44">
        <v>1</v>
      </c>
      <c r="BF74" s="18">
        <f t="shared" si="20"/>
        <v>179085</v>
      </c>
      <c r="BG74" s="18">
        <f t="shared" si="21"/>
        <v>89540</v>
      </c>
      <c r="BH74" s="18">
        <f t="shared" si="22"/>
        <v>89540</v>
      </c>
      <c r="BI74" s="18">
        <f t="shared" si="23"/>
        <v>89540</v>
      </c>
      <c r="BJ74" s="18">
        <f t="shared" si="24"/>
        <v>89540</v>
      </c>
      <c r="BK74" s="18">
        <f t="shared" si="25"/>
        <v>89540</v>
      </c>
      <c r="BL74" s="18">
        <f t="shared" si="26"/>
        <v>134315</v>
      </c>
      <c r="BM74" s="18">
        <f t="shared" si="27"/>
        <v>134315</v>
      </c>
      <c r="BN74" s="18">
        <f t="shared" si="28"/>
        <v>1</v>
      </c>
      <c r="BO74" s="18">
        <f t="shared" ref="BO74:BO137" si="83">ROUND(BF74/1000^BN74,2)</f>
        <v>179.09</v>
      </c>
      <c r="BP74" s="18">
        <f t="shared" si="29"/>
        <v>1</v>
      </c>
      <c r="BQ74" s="18">
        <f t="shared" ref="BQ74:BQ137" si="84">ROUND(BG74/1000^BP74,2)</f>
        <v>89.54</v>
      </c>
      <c r="BR74" s="18">
        <f t="shared" si="30"/>
        <v>1</v>
      </c>
      <c r="BS74" s="18">
        <f t="shared" ref="BS74:BS137" si="85">ROUND(BH74/1000^BR74,2)</f>
        <v>89.54</v>
      </c>
      <c r="BT74" s="18">
        <f t="shared" si="31"/>
        <v>1</v>
      </c>
      <c r="BU74" s="18">
        <f t="shared" ref="BU74:BU137" si="86">ROUND(BI74/1000^BT74,2)</f>
        <v>89.54</v>
      </c>
      <c r="BV74" s="18">
        <f t="shared" si="32"/>
        <v>1</v>
      </c>
      <c r="BW74" s="18">
        <f t="shared" ref="BW74:BW137" si="87">ROUND(BJ74/1000^BV74,2)</f>
        <v>89.54</v>
      </c>
      <c r="BX74" s="18">
        <f t="shared" si="33"/>
        <v>1</v>
      </c>
      <c r="BY74" s="18">
        <f t="shared" ref="BY74:BY137" si="88">ROUND(BK74/1000^BX74,2)</f>
        <v>89.54</v>
      </c>
      <c r="BZ74" s="18">
        <f t="shared" si="34"/>
        <v>1</v>
      </c>
      <c r="CA74" s="18">
        <f t="shared" ref="CA74:CA137" si="89">ROUND(BL74/1000^BZ74,2)</f>
        <v>134.32</v>
      </c>
      <c r="CB74" s="18">
        <f t="shared" si="35"/>
        <v>1</v>
      </c>
      <c r="CC74" s="18">
        <f t="shared" ref="CC74:CC137" si="90">ROUND(BM74/1000^CB74,2)</f>
        <v>134.32</v>
      </c>
      <c r="DA74">
        <v>51</v>
      </c>
      <c r="DB74">
        <f t="shared" si="74"/>
        <v>8</v>
      </c>
      <c r="DC74">
        <f t="shared" si="75"/>
        <v>2</v>
      </c>
      <c r="DD74">
        <f t="shared" si="76"/>
        <v>57.12</v>
      </c>
    </row>
    <row r="75" spans="1:108" ht="16.5" x14ac:dyDescent="0.2">
      <c r="A75" s="14">
        <v>66</v>
      </c>
      <c r="B75" s="18">
        <f>金币产出!CN71</f>
        <v>1655480</v>
      </c>
      <c r="W75" s="18">
        <v>66</v>
      </c>
      <c r="X75" s="25">
        <v>1</v>
      </c>
      <c r="Y75" s="18" t="e">
        <f t="shared" ref="Y75:AA138" si="91">INT($B75*Y$7*$AM$7*$X75/5)*5</f>
        <v>#REF!</v>
      </c>
      <c r="Z75" s="18" t="e">
        <f t="shared" si="91"/>
        <v>#REF!</v>
      </c>
      <c r="AA75" s="18" t="e">
        <f t="shared" si="91"/>
        <v>#REF!</v>
      </c>
      <c r="AB75" s="18" t="e">
        <f t="shared" ref="AB75:AB138" si="92">INT(LOG(Y75/10,1000))</f>
        <v>#REF!</v>
      </c>
      <c r="AC75" s="18" t="e">
        <f t="shared" si="80"/>
        <v>#REF!</v>
      </c>
      <c r="AD75" s="18" t="e">
        <f t="shared" ref="AD75:AD138" si="93">INT(LOG(Z75/10,1000))</f>
        <v>#REF!</v>
      </c>
      <c r="AE75" s="18" t="e">
        <f t="shared" si="81"/>
        <v>#REF!</v>
      </c>
      <c r="AF75" s="18" t="e">
        <f t="shared" ref="AF75:AF138" si="94">INT(LOG(AA75/10,1000))</f>
        <v>#REF!</v>
      </c>
      <c r="AG75" s="18" t="e">
        <f t="shared" si="82"/>
        <v>#REF!</v>
      </c>
      <c r="BD75" s="18">
        <v>66</v>
      </c>
      <c r="BE75" s="44">
        <v>1</v>
      </c>
      <c r="BF75" s="18">
        <f t="shared" ref="BF75:BF138" si="95">INT($B75*BF$7/5*BE75)*5</f>
        <v>182100</v>
      </c>
      <c r="BG75" s="18">
        <f t="shared" ref="BG75:BG138" si="96">INT($B75*BG$7*BE75/5)*5</f>
        <v>91050</v>
      </c>
      <c r="BH75" s="18">
        <f t="shared" ref="BH75:BH138" si="97">INT($B75*BH$7*BE75/5)*5</f>
        <v>91050</v>
      </c>
      <c r="BI75" s="18">
        <f t="shared" ref="BI75:BI138" si="98">INT($B75*BI$7*BE75/5)*5</f>
        <v>91050</v>
      </c>
      <c r="BJ75" s="18">
        <f t="shared" ref="BJ75:BJ138" si="99">INT($B75*BJ$7*BE75/5)*5</f>
        <v>91050</v>
      </c>
      <c r="BK75" s="18">
        <f t="shared" ref="BK75:BK138" si="100">INT($B75*BK$7*BE75/5)*5</f>
        <v>91050</v>
      </c>
      <c r="BL75" s="18">
        <f t="shared" ref="BL75:BL138" si="101">INT($B75*BL$7*BE75/5)*5</f>
        <v>136575</v>
      </c>
      <c r="BM75" s="18">
        <f t="shared" ref="BM75:BM138" si="102">INT($B75*BM$7*BE75/5)*5</f>
        <v>136575</v>
      </c>
      <c r="BN75" s="18">
        <f t="shared" ref="BN75:BN138" si="103">INT(LOG(BF75/10,1000))</f>
        <v>1</v>
      </c>
      <c r="BO75" s="18">
        <f t="shared" si="83"/>
        <v>182.1</v>
      </c>
      <c r="BP75" s="18">
        <f t="shared" ref="BP75:BP138" si="104">INT(LOG(BG75/10,1000))</f>
        <v>1</v>
      </c>
      <c r="BQ75" s="18">
        <f t="shared" si="84"/>
        <v>91.05</v>
      </c>
      <c r="BR75" s="18">
        <f t="shared" ref="BR75:BR138" si="105">INT(LOG(BH75/10,1000))</f>
        <v>1</v>
      </c>
      <c r="BS75" s="18">
        <f t="shared" si="85"/>
        <v>91.05</v>
      </c>
      <c r="BT75" s="18">
        <f t="shared" ref="BT75:BT138" si="106">INT(LOG(BI75/10,1000))</f>
        <v>1</v>
      </c>
      <c r="BU75" s="18">
        <f t="shared" si="86"/>
        <v>91.05</v>
      </c>
      <c r="BV75" s="18">
        <f t="shared" ref="BV75:BV138" si="107">INT(LOG(BJ75/10,1000))</f>
        <v>1</v>
      </c>
      <c r="BW75" s="18">
        <f t="shared" si="87"/>
        <v>91.05</v>
      </c>
      <c r="BX75" s="18">
        <f t="shared" ref="BX75:BX138" si="108">INT(LOG(BK75/10,1000))</f>
        <v>1</v>
      </c>
      <c r="BY75" s="18">
        <f t="shared" si="88"/>
        <v>91.05</v>
      </c>
      <c r="BZ75" s="18">
        <f t="shared" ref="BZ75:BZ138" si="109">INT(LOG(BL75/10,1000))</f>
        <v>1</v>
      </c>
      <c r="CA75" s="18">
        <f t="shared" si="89"/>
        <v>136.58000000000001</v>
      </c>
      <c r="CB75" s="18">
        <f t="shared" ref="CB75:CB138" si="110">INT(LOG(BM75/10,1000))</f>
        <v>1</v>
      </c>
      <c r="CC75" s="18">
        <f t="shared" si="90"/>
        <v>136.58000000000001</v>
      </c>
      <c r="DA75">
        <v>52</v>
      </c>
      <c r="DB75">
        <f t="shared" si="74"/>
        <v>8</v>
      </c>
      <c r="DC75">
        <f t="shared" si="75"/>
        <v>2</v>
      </c>
      <c r="DD75">
        <f t="shared" si="76"/>
        <v>57.12</v>
      </c>
    </row>
    <row r="76" spans="1:108" ht="16.5" x14ac:dyDescent="0.2">
      <c r="A76" s="14">
        <v>67</v>
      </c>
      <c r="B76" s="18">
        <f>金币产出!CN72</f>
        <v>1682891</v>
      </c>
      <c r="W76" s="18">
        <v>67</v>
      </c>
      <c r="X76" s="25">
        <v>1</v>
      </c>
      <c r="Y76" s="18" t="e">
        <f t="shared" si="91"/>
        <v>#REF!</v>
      </c>
      <c r="Z76" s="18" t="e">
        <f t="shared" si="91"/>
        <v>#REF!</v>
      </c>
      <c r="AA76" s="18" t="e">
        <f t="shared" si="91"/>
        <v>#REF!</v>
      </c>
      <c r="AB76" s="18" t="e">
        <f t="shared" si="92"/>
        <v>#REF!</v>
      </c>
      <c r="AC76" s="18" t="e">
        <f t="shared" si="80"/>
        <v>#REF!</v>
      </c>
      <c r="AD76" s="18" t="e">
        <f t="shared" si="93"/>
        <v>#REF!</v>
      </c>
      <c r="AE76" s="18" t="e">
        <f t="shared" si="81"/>
        <v>#REF!</v>
      </c>
      <c r="AF76" s="18" t="e">
        <f t="shared" si="94"/>
        <v>#REF!</v>
      </c>
      <c r="AG76" s="18" t="e">
        <f t="shared" si="82"/>
        <v>#REF!</v>
      </c>
      <c r="BD76" s="18">
        <v>67</v>
      </c>
      <c r="BE76" s="44">
        <v>1</v>
      </c>
      <c r="BF76" s="18">
        <f t="shared" si="95"/>
        <v>185115</v>
      </c>
      <c r="BG76" s="18">
        <f t="shared" si="96"/>
        <v>92555</v>
      </c>
      <c r="BH76" s="18">
        <f t="shared" si="97"/>
        <v>92555</v>
      </c>
      <c r="BI76" s="18">
        <f t="shared" si="98"/>
        <v>92555</v>
      </c>
      <c r="BJ76" s="18">
        <f t="shared" si="99"/>
        <v>92555</v>
      </c>
      <c r="BK76" s="18">
        <f t="shared" si="100"/>
        <v>92555</v>
      </c>
      <c r="BL76" s="18">
        <f t="shared" si="101"/>
        <v>138835</v>
      </c>
      <c r="BM76" s="18">
        <f t="shared" si="102"/>
        <v>138835</v>
      </c>
      <c r="BN76" s="18">
        <f t="shared" si="103"/>
        <v>1</v>
      </c>
      <c r="BO76" s="18">
        <f t="shared" si="83"/>
        <v>185.12</v>
      </c>
      <c r="BP76" s="18">
        <f t="shared" si="104"/>
        <v>1</v>
      </c>
      <c r="BQ76" s="18">
        <f t="shared" si="84"/>
        <v>92.56</v>
      </c>
      <c r="BR76" s="18">
        <f t="shared" si="105"/>
        <v>1</v>
      </c>
      <c r="BS76" s="18">
        <f t="shared" si="85"/>
        <v>92.56</v>
      </c>
      <c r="BT76" s="18">
        <f t="shared" si="106"/>
        <v>1</v>
      </c>
      <c r="BU76" s="18">
        <f t="shared" si="86"/>
        <v>92.56</v>
      </c>
      <c r="BV76" s="18">
        <f t="shared" si="107"/>
        <v>1</v>
      </c>
      <c r="BW76" s="18">
        <f t="shared" si="87"/>
        <v>92.56</v>
      </c>
      <c r="BX76" s="18">
        <f t="shared" si="108"/>
        <v>1</v>
      </c>
      <c r="BY76" s="18">
        <f t="shared" si="88"/>
        <v>92.56</v>
      </c>
      <c r="BZ76" s="18">
        <f t="shared" si="109"/>
        <v>1</v>
      </c>
      <c r="CA76" s="18">
        <f t="shared" si="89"/>
        <v>138.84</v>
      </c>
      <c r="CB76" s="18">
        <f t="shared" si="110"/>
        <v>1</v>
      </c>
      <c r="CC76" s="18">
        <f t="shared" si="90"/>
        <v>138.84</v>
      </c>
      <c r="DA76">
        <v>53</v>
      </c>
      <c r="DB76">
        <f t="shared" si="74"/>
        <v>8</v>
      </c>
      <c r="DC76">
        <f t="shared" si="75"/>
        <v>2</v>
      </c>
      <c r="DD76">
        <f t="shared" si="76"/>
        <v>57.12</v>
      </c>
    </row>
    <row r="77" spans="1:108" ht="16.5" x14ac:dyDescent="0.2">
      <c r="A77" s="14">
        <v>68</v>
      </c>
      <c r="B77" s="18">
        <f>金币产出!CN73</f>
        <v>1710295</v>
      </c>
      <c r="W77" s="18">
        <v>68</v>
      </c>
      <c r="X77" s="25">
        <v>1</v>
      </c>
      <c r="Y77" s="18" t="e">
        <f t="shared" si="91"/>
        <v>#REF!</v>
      </c>
      <c r="Z77" s="18" t="e">
        <f t="shared" si="91"/>
        <v>#REF!</v>
      </c>
      <c r="AA77" s="18" t="e">
        <f t="shared" si="91"/>
        <v>#REF!</v>
      </c>
      <c r="AB77" s="18" t="e">
        <f t="shared" si="92"/>
        <v>#REF!</v>
      </c>
      <c r="AC77" s="18" t="e">
        <f t="shared" si="80"/>
        <v>#REF!</v>
      </c>
      <c r="AD77" s="18" t="e">
        <f t="shared" si="93"/>
        <v>#REF!</v>
      </c>
      <c r="AE77" s="18" t="e">
        <f t="shared" si="81"/>
        <v>#REF!</v>
      </c>
      <c r="AF77" s="18" t="e">
        <f t="shared" si="94"/>
        <v>#REF!</v>
      </c>
      <c r="AG77" s="18" t="e">
        <f t="shared" si="82"/>
        <v>#REF!</v>
      </c>
      <c r="BD77" s="18">
        <v>68</v>
      </c>
      <c r="BE77" s="44">
        <v>1</v>
      </c>
      <c r="BF77" s="18">
        <f t="shared" si="95"/>
        <v>188130</v>
      </c>
      <c r="BG77" s="18">
        <f t="shared" si="96"/>
        <v>94065</v>
      </c>
      <c r="BH77" s="18">
        <f t="shared" si="97"/>
        <v>94065</v>
      </c>
      <c r="BI77" s="18">
        <f t="shared" si="98"/>
        <v>94065</v>
      </c>
      <c r="BJ77" s="18">
        <f t="shared" si="99"/>
        <v>94065</v>
      </c>
      <c r="BK77" s="18">
        <f t="shared" si="100"/>
        <v>94065</v>
      </c>
      <c r="BL77" s="18">
        <f t="shared" si="101"/>
        <v>141095</v>
      </c>
      <c r="BM77" s="18">
        <f t="shared" si="102"/>
        <v>141095</v>
      </c>
      <c r="BN77" s="18">
        <f t="shared" si="103"/>
        <v>1</v>
      </c>
      <c r="BO77" s="18">
        <f t="shared" si="83"/>
        <v>188.13</v>
      </c>
      <c r="BP77" s="18">
        <f t="shared" si="104"/>
        <v>1</v>
      </c>
      <c r="BQ77" s="18">
        <f t="shared" si="84"/>
        <v>94.07</v>
      </c>
      <c r="BR77" s="18">
        <f t="shared" si="105"/>
        <v>1</v>
      </c>
      <c r="BS77" s="18">
        <f t="shared" si="85"/>
        <v>94.07</v>
      </c>
      <c r="BT77" s="18">
        <f t="shared" si="106"/>
        <v>1</v>
      </c>
      <c r="BU77" s="18">
        <f t="shared" si="86"/>
        <v>94.07</v>
      </c>
      <c r="BV77" s="18">
        <f t="shared" si="107"/>
        <v>1</v>
      </c>
      <c r="BW77" s="18">
        <f t="shared" si="87"/>
        <v>94.07</v>
      </c>
      <c r="BX77" s="18">
        <f t="shared" si="108"/>
        <v>1</v>
      </c>
      <c r="BY77" s="18">
        <f t="shared" si="88"/>
        <v>94.07</v>
      </c>
      <c r="BZ77" s="18">
        <f t="shared" si="109"/>
        <v>1</v>
      </c>
      <c r="CA77" s="18">
        <f t="shared" si="89"/>
        <v>141.1</v>
      </c>
      <c r="CB77" s="18">
        <f t="shared" si="110"/>
        <v>1</v>
      </c>
      <c r="CC77" s="18">
        <f t="shared" si="90"/>
        <v>141.1</v>
      </c>
      <c r="DA77">
        <v>54</v>
      </c>
      <c r="DB77">
        <f t="shared" si="74"/>
        <v>8</v>
      </c>
      <c r="DC77">
        <f t="shared" si="75"/>
        <v>2</v>
      </c>
      <c r="DD77">
        <f t="shared" si="76"/>
        <v>57.12</v>
      </c>
    </row>
    <row r="78" spans="1:108" ht="16.5" x14ac:dyDescent="0.2">
      <c r="A78" s="14">
        <v>69</v>
      </c>
      <c r="B78" s="18">
        <f>金币产出!CN74</f>
        <v>1737699</v>
      </c>
      <c r="W78" s="18">
        <v>69</v>
      </c>
      <c r="X78" s="25">
        <v>1</v>
      </c>
      <c r="Y78" s="18" t="e">
        <f t="shared" si="91"/>
        <v>#REF!</v>
      </c>
      <c r="Z78" s="18" t="e">
        <f t="shared" si="91"/>
        <v>#REF!</v>
      </c>
      <c r="AA78" s="18" t="e">
        <f t="shared" si="91"/>
        <v>#REF!</v>
      </c>
      <c r="AB78" s="18" t="e">
        <f t="shared" si="92"/>
        <v>#REF!</v>
      </c>
      <c r="AC78" s="18" t="e">
        <f t="shared" si="80"/>
        <v>#REF!</v>
      </c>
      <c r="AD78" s="18" t="e">
        <f t="shared" si="93"/>
        <v>#REF!</v>
      </c>
      <c r="AE78" s="18" t="e">
        <f t="shared" si="81"/>
        <v>#REF!</v>
      </c>
      <c r="AF78" s="18" t="e">
        <f t="shared" si="94"/>
        <v>#REF!</v>
      </c>
      <c r="AG78" s="18" t="e">
        <f t="shared" si="82"/>
        <v>#REF!</v>
      </c>
      <c r="BD78" s="18">
        <v>69</v>
      </c>
      <c r="BE78" s="44">
        <v>1</v>
      </c>
      <c r="BF78" s="18">
        <f t="shared" si="95"/>
        <v>191145</v>
      </c>
      <c r="BG78" s="18">
        <f t="shared" si="96"/>
        <v>95570</v>
      </c>
      <c r="BH78" s="18">
        <f t="shared" si="97"/>
        <v>95570</v>
      </c>
      <c r="BI78" s="18">
        <f t="shared" si="98"/>
        <v>95570</v>
      </c>
      <c r="BJ78" s="18">
        <f t="shared" si="99"/>
        <v>95570</v>
      </c>
      <c r="BK78" s="18">
        <f t="shared" si="100"/>
        <v>95570</v>
      </c>
      <c r="BL78" s="18">
        <f t="shared" si="101"/>
        <v>143360</v>
      </c>
      <c r="BM78" s="18">
        <f t="shared" si="102"/>
        <v>143360</v>
      </c>
      <c r="BN78" s="18">
        <f t="shared" si="103"/>
        <v>1</v>
      </c>
      <c r="BO78" s="18">
        <f t="shared" si="83"/>
        <v>191.15</v>
      </c>
      <c r="BP78" s="18">
        <f t="shared" si="104"/>
        <v>1</v>
      </c>
      <c r="BQ78" s="18">
        <f t="shared" si="84"/>
        <v>95.57</v>
      </c>
      <c r="BR78" s="18">
        <f t="shared" si="105"/>
        <v>1</v>
      </c>
      <c r="BS78" s="18">
        <f t="shared" si="85"/>
        <v>95.57</v>
      </c>
      <c r="BT78" s="18">
        <f t="shared" si="106"/>
        <v>1</v>
      </c>
      <c r="BU78" s="18">
        <f t="shared" si="86"/>
        <v>95.57</v>
      </c>
      <c r="BV78" s="18">
        <f t="shared" si="107"/>
        <v>1</v>
      </c>
      <c r="BW78" s="18">
        <f t="shared" si="87"/>
        <v>95.57</v>
      </c>
      <c r="BX78" s="18">
        <f t="shared" si="108"/>
        <v>1</v>
      </c>
      <c r="BY78" s="18">
        <f t="shared" si="88"/>
        <v>95.57</v>
      </c>
      <c r="BZ78" s="18">
        <f t="shared" si="109"/>
        <v>1</v>
      </c>
      <c r="CA78" s="18">
        <f t="shared" si="89"/>
        <v>143.36000000000001</v>
      </c>
      <c r="CB78" s="18">
        <f t="shared" si="110"/>
        <v>1</v>
      </c>
      <c r="CC78" s="18">
        <f t="shared" si="90"/>
        <v>143.36000000000001</v>
      </c>
      <c r="DA78">
        <v>55</v>
      </c>
      <c r="DB78">
        <f t="shared" si="74"/>
        <v>8</v>
      </c>
      <c r="DC78">
        <f t="shared" si="75"/>
        <v>2</v>
      </c>
      <c r="DD78">
        <f t="shared" si="76"/>
        <v>85.68</v>
      </c>
    </row>
    <row r="79" spans="1:108" ht="16.5" x14ac:dyDescent="0.2">
      <c r="A79" s="14">
        <v>70</v>
      </c>
      <c r="B79" s="18">
        <f>金币产出!CN75</f>
        <v>1832997</v>
      </c>
      <c r="W79" s="18">
        <v>70</v>
      </c>
      <c r="X79" s="25">
        <v>1</v>
      </c>
      <c r="Y79" s="18" t="e">
        <f t="shared" si="91"/>
        <v>#REF!</v>
      </c>
      <c r="Z79" s="18" t="e">
        <f t="shared" si="91"/>
        <v>#REF!</v>
      </c>
      <c r="AA79" s="18" t="e">
        <f t="shared" si="91"/>
        <v>#REF!</v>
      </c>
      <c r="AB79" s="18" t="e">
        <f t="shared" si="92"/>
        <v>#REF!</v>
      </c>
      <c r="AC79" s="18" t="e">
        <f t="shared" si="80"/>
        <v>#REF!</v>
      </c>
      <c r="AD79" s="18" t="e">
        <f t="shared" si="93"/>
        <v>#REF!</v>
      </c>
      <c r="AE79" s="18" t="e">
        <f t="shared" si="81"/>
        <v>#REF!</v>
      </c>
      <c r="AF79" s="18" t="e">
        <f t="shared" si="94"/>
        <v>#REF!</v>
      </c>
      <c r="AG79" s="18" t="e">
        <f t="shared" si="82"/>
        <v>#REF!</v>
      </c>
      <c r="BD79" s="18">
        <v>70</v>
      </c>
      <c r="BE79" s="44">
        <v>1</v>
      </c>
      <c r="BF79" s="18">
        <f t="shared" si="95"/>
        <v>201625</v>
      </c>
      <c r="BG79" s="18">
        <f t="shared" si="96"/>
        <v>100810</v>
      </c>
      <c r="BH79" s="18">
        <f t="shared" si="97"/>
        <v>100810</v>
      </c>
      <c r="BI79" s="18">
        <f t="shared" si="98"/>
        <v>100810</v>
      </c>
      <c r="BJ79" s="18">
        <f t="shared" si="99"/>
        <v>100810</v>
      </c>
      <c r="BK79" s="18">
        <f t="shared" si="100"/>
        <v>100810</v>
      </c>
      <c r="BL79" s="18">
        <f t="shared" si="101"/>
        <v>151220</v>
      </c>
      <c r="BM79" s="18">
        <f t="shared" si="102"/>
        <v>151220</v>
      </c>
      <c r="BN79" s="18">
        <f t="shared" si="103"/>
        <v>1</v>
      </c>
      <c r="BO79" s="18">
        <f t="shared" si="83"/>
        <v>201.63</v>
      </c>
      <c r="BP79" s="18">
        <f t="shared" si="104"/>
        <v>1</v>
      </c>
      <c r="BQ79" s="18">
        <f t="shared" si="84"/>
        <v>100.81</v>
      </c>
      <c r="BR79" s="18">
        <f t="shared" si="105"/>
        <v>1</v>
      </c>
      <c r="BS79" s="18">
        <f t="shared" si="85"/>
        <v>100.81</v>
      </c>
      <c r="BT79" s="18">
        <f t="shared" si="106"/>
        <v>1</v>
      </c>
      <c r="BU79" s="18">
        <f t="shared" si="86"/>
        <v>100.81</v>
      </c>
      <c r="BV79" s="18">
        <f t="shared" si="107"/>
        <v>1</v>
      </c>
      <c r="BW79" s="18">
        <f t="shared" si="87"/>
        <v>100.81</v>
      </c>
      <c r="BX79" s="18">
        <f t="shared" si="108"/>
        <v>1</v>
      </c>
      <c r="BY79" s="18">
        <f t="shared" si="88"/>
        <v>100.81</v>
      </c>
      <c r="BZ79" s="18">
        <f t="shared" si="109"/>
        <v>1</v>
      </c>
      <c r="CA79" s="18">
        <f t="shared" si="89"/>
        <v>151.22</v>
      </c>
      <c r="CB79" s="18">
        <f t="shared" si="110"/>
        <v>1</v>
      </c>
      <c r="CC79" s="18">
        <f t="shared" si="90"/>
        <v>151.22</v>
      </c>
      <c r="DA79">
        <v>56</v>
      </c>
      <c r="DB79">
        <f t="shared" si="74"/>
        <v>8</v>
      </c>
      <c r="DC79">
        <f t="shared" si="75"/>
        <v>2</v>
      </c>
      <c r="DD79">
        <f t="shared" si="76"/>
        <v>85.68</v>
      </c>
    </row>
    <row r="80" spans="1:108" ht="16.5" x14ac:dyDescent="0.2">
      <c r="A80" s="14">
        <v>71</v>
      </c>
      <c r="B80" s="18">
        <f>金币产出!CN76</f>
        <v>1859182</v>
      </c>
      <c r="W80" s="18">
        <v>71</v>
      </c>
      <c r="X80" s="25">
        <v>1</v>
      </c>
      <c r="Y80" s="18" t="e">
        <f t="shared" si="91"/>
        <v>#REF!</v>
      </c>
      <c r="Z80" s="18" t="e">
        <f t="shared" si="91"/>
        <v>#REF!</v>
      </c>
      <c r="AA80" s="18" t="e">
        <f t="shared" si="91"/>
        <v>#REF!</v>
      </c>
      <c r="AB80" s="18" t="e">
        <f t="shared" si="92"/>
        <v>#REF!</v>
      </c>
      <c r="AC80" s="18" t="e">
        <f t="shared" si="80"/>
        <v>#REF!</v>
      </c>
      <c r="AD80" s="18" t="e">
        <f t="shared" si="93"/>
        <v>#REF!</v>
      </c>
      <c r="AE80" s="18" t="e">
        <f t="shared" si="81"/>
        <v>#REF!</v>
      </c>
      <c r="AF80" s="18" t="e">
        <f t="shared" si="94"/>
        <v>#REF!</v>
      </c>
      <c r="AG80" s="18" t="e">
        <f t="shared" si="82"/>
        <v>#REF!</v>
      </c>
      <c r="BD80" s="18">
        <v>71</v>
      </c>
      <c r="BE80" s="44">
        <v>1</v>
      </c>
      <c r="BF80" s="18">
        <f t="shared" si="95"/>
        <v>204510</v>
      </c>
      <c r="BG80" s="18">
        <f t="shared" si="96"/>
        <v>102255</v>
      </c>
      <c r="BH80" s="18">
        <f t="shared" si="97"/>
        <v>102255</v>
      </c>
      <c r="BI80" s="18">
        <f t="shared" si="98"/>
        <v>102255</v>
      </c>
      <c r="BJ80" s="18">
        <f t="shared" si="99"/>
        <v>102255</v>
      </c>
      <c r="BK80" s="18">
        <f t="shared" si="100"/>
        <v>102255</v>
      </c>
      <c r="BL80" s="18">
        <f t="shared" si="101"/>
        <v>153380</v>
      </c>
      <c r="BM80" s="18">
        <f t="shared" si="102"/>
        <v>153380</v>
      </c>
      <c r="BN80" s="18">
        <f t="shared" si="103"/>
        <v>1</v>
      </c>
      <c r="BO80" s="18">
        <f t="shared" si="83"/>
        <v>204.51</v>
      </c>
      <c r="BP80" s="18">
        <f t="shared" si="104"/>
        <v>1</v>
      </c>
      <c r="BQ80" s="18">
        <f t="shared" si="84"/>
        <v>102.26</v>
      </c>
      <c r="BR80" s="18">
        <f t="shared" si="105"/>
        <v>1</v>
      </c>
      <c r="BS80" s="18">
        <f t="shared" si="85"/>
        <v>102.26</v>
      </c>
      <c r="BT80" s="18">
        <f t="shared" si="106"/>
        <v>1</v>
      </c>
      <c r="BU80" s="18">
        <f t="shared" si="86"/>
        <v>102.26</v>
      </c>
      <c r="BV80" s="18">
        <f t="shared" si="107"/>
        <v>1</v>
      </c>
      <c r="BW80" s="18">
        <f t="shared" si="87"/>
        <v>102.26</v>
      </c>
      <c r="BX80" s="18">
        <f t="shared" si="108"/>
        <v>1</v>
      </c>
      <c r="BY80" s="18">
        <f t="shared" si="88"/>
        <v>102.26</v>
      </c>
      <c r="BZ80" s="18">
        <f t="shared" si="109"/>
        <v>1</v>
      </c>
      <c r="CA80" s="18">
        <f t="shared" si="89"/>
        <v>153.38</v>
      </c>
      <c r="CB80" s="18">
        <f t="shared" si="110"/>
        <v>1</v>
      </c>
      <c r="CC80" s="18">
        <f t="shared" si="90"/>
        <v>153.38</v>
      </c>
      <c r="DA80">
        <v>57</v>
      </c>
      <c r="DB80">
        <f t="shared" si="74"/>
        <v>9</v>
      </c>
      <c r="DC80">
        <f t="shared" si="75"/>
        <v>2</v>
      </c>
      <c r="DD80">
        <f t="shared" si="76"/>
        <v>114.25</v>
      </c>
    </row>
    <row r="81" spans="1:108" ht="16.5" x14ac:dyDescent="0.2">
      <c r="A81" s="14">
        <v>72</v>
      </c>
      <c r="B81" s="18">
        <f>金币产出!CN77</f>
        <v>1885364</v>
      </c>
      <c r="W81" s="18">
        <v>72</v>
      </c>
      <c r="X81" s="25">
        <v>1</v>
      </c>
      <c r="Y81" s="18" t="e">
        <f t="shared" si="91"/>
        <v>#REF!</v>
      </c>
      <c r="Z81" s="18" t="e">
        <f t="shared" si="91"/>
        <v>#REF!</v>
      </c>
      <c r="AA81" s="18" t="e">
        <f t="shared" si="91"/>
        <v>#REF!</v>
      </c>
      <c r="AB81" s="18" t="e">
        <f t="shared" si="92"/>
        <v>#REF!</v>
      </c>
      <c r="AC81" s="18" t="e">
        <f t="shared" si="80"/>
        <v>#REF!</v>
      </c>
      <c r="AD81" s="18" t="e">
        <f t="shared" si="93"/>
        <v>#REF!</v>
      </c>
      <c r="AE81" s="18" t="e">
        <f t="shared" si="81"/>
        <v>#REF!</v>
      </c>
      <c r="AF81" s="18" t="e">
        <f t="shared" si="94"/>
        <v>#REF!</v>
      </c>
      <c r="AG81" s="18" t="e">
        <f t="shared" si="82"/>
        <v>#REF!</v>
      </c>
      <c r="BD81" s="18">
        <v>72</v>
      </c>
      <c r="BE81" s="44">
        <v>1</v>
      </c>
      <c r="BF81" s="18">
        <f t="shared" si="95"/>
        <v>207390</v>
      </c>
      <c r="BG81" s="18">
        <f t="shared" si="96"/>
        <v>103695</v>
      </c>
      <c r="BH81" s="18">
        <f t="shared" si="97"/>
        <v>103695</v>
      </c>
      <c r="BI81" s="18">
        <f t="shared" si="98"/>
        <v>103695</v>
      </c>
      <c r="BJ81" s="18">
        <f t="shared" si="99"/>
        <v>103695</v>
      </c>
      <c r="BK81" s="18">
        <f t="shared" si="100"/>
        <v>103695</v>
      </c>
      <c r="BL81" s="18">
        <f t="shared" si="101"/>
        <v>155540</v>
      </c>
      <c r="BM81" s="18">
        <f t="shared" si="102"/>
        <v>155540</v>
      </c>
      <c r="BN81" s="18">
        <f t="shared" si="103"/>
        <v>1</v>
      </c>
      <c r="BO81" s="18">
        <f t="shared" si="83"/>
        <v>207.39</v>
      </c>
      <c r="BP81" s="18">
        <f t="shared" si="104"/>
        <v>1</v>
      </c>
      <c r="BQ81" s="18">
        <f t="shared" si="84"/>
        <v>103.7</v>
      </c>
      <c r="BR81" s="18">
        <f t="shared" si="105"/>
        <v>1</v>
      </c>
      <c r="BS81" s="18">
        <f t="shared" si="85"/>
        <v>103.7</v>
      </c>
      <c r="BT81" s="18">
        <f t="shared" si="106"/>
        <v>1</v>
      </c>
      <c r="BU81" s="18">
        <f t="shared" si="86"/>
        <v>103.7</v>
      </c>
      <c r="BV81" s="18">
        <f t="shared" si="107"/>
        <v>1</v>
      </c>
      <c r="BW81" s="18">
        <f t="shared" si="87"/>
        <v>103.7</v>
      </c>
      <c r="BX81" s="18">
        <f t="shared" si="108"/>
        <v>1</v>
      </c>
      <c r="BY81" s="18">
        <f t="shared" si="88"/>
        <v>103.7</v>
      </c>
      <c r="BZ81" s="18">
        <f t="shared" si="109"/>
        <v>1</v>
      </c>
      <c r="CA81" s="18">
        <f t="shared" si="89"/>
        <v>155.54</v>
      </c>
      <c r="CB81" s="18">
        <f t="shared" si="110"/>
        <v>1</v>
      </c>
      <c r="CC81" s="18">
        <f t="shared" si="90"/>
        <v>155.54</v>
      </c>
      <c r="DA81">
        <v>58</v>
      </c>
      <c r="DB81">
        <f t="shared" si="74"/>
        <v>9</v>
      </c>
      <c r="DC81">
        <f t="shared" si="75"/>
        <v>2</v>
      </c>
      <c r="DD81">
        <f t="shared" si="76"/>
        <v>57.12</v>
      </c>
    </row>
    <row r="82" spans="1:108" ht="16.5" x14ac:dyDescent="0.2">
      <c r="A82" s="14">
        <v>73</v>
      </c>
      <c r="B82" s="18">
        <f>金币产出!CN78</f>
        <v>1911554</v>
      </c>
      <c r="W82" s="18">
        <v>73</v>
      </c>
      <c r="X82" s="25">
        <v>1</v>
      </c>
      <c r="Y82" s="18" t="e">
        <f t="shared" si="91"/>
        <v>#REF!</v>
      </c>
      <c r="Z82" s="18" t="e">
        <f t="shared" si="91"/>
        <v>#REF!</v>
      </c>
      <c r="AA82" s="18" t="e">
        <f t="shared" si="91"/>
        <v>#REF!</v>
      </c>
      <c r="AB82" s="18" t="e">
        <f t="shared" si="92"/>
        <v>#REF!</v>
      </c>
      <c r="AC82" s="18" t="e">
        <f t="shared" si="80"/>
        <v>#REF!</v>
      </c>
      <c r="AD82" s="18" t="e">
        <f t="shared" si="93"/>
        <v>#REF!</v>
      </c>
      <c r="AE82" s="18" t="e">
        <f t="shared" si="81"/>
        <v>#REF!</v>
      </c>
      <c r="AF82" s="18" t="e">
        <f t="shared" si="94"/>
        <v>#REF!</v>
      </c>
      <c r="AG82" s="18" t="e">
        <f t="shared" si="82"/>
        <v>#REF!</v>
      </c>
      <c r="BD82" s="18">
        <v>73</v>
      </c>
      <c r="BE82" s="44">
        <v>1</v>
      </c>
      <c r="BF82" s="18">
        <f t="shared" si="95"/>
        <v>210270</v>
      </c>
      <c r="BG82" s="18">
        <f t="shared" si="96"/>
        <v>105135</v>
      </c>
      <c r="BH82" s="18">
        <f t="shared" si="97"/>
        <v>105135</v>
      </c>
      <c r="BI82" s="18">
        <f t="shared" si="98"/>
        <v>105135</v>
      </c>
      <c r="BJ82" s="18">
        <f t="shared" si="99"/>
        <v>105135</v>
      </c>
      <c r="BK82" s="18">
        <f t="shared" si="100"/>
        <v>105135</v>
      </c>
      <c r="BL82" s="18">
        <f t="shared" si="101"/>
        <v>157700</v>
      </c>
      <c r="BM82" s="18">
        <f t="shared" si="102"/>
        <v>157700</v>
      </c>
      <c r="BN82" s="18">
        <f t="shared" si="103"/>
        <v>1</v>
      </c>
      <c r="BO82" s="18">
        <f t="shared" si="83"/>
        <v>210.27</v>
      </c>
      <c r="BP82" s="18">
        <f t="shared" si="104"/>
        <v>1</v>
      </c>
      <c r="BQ82" s="18">
        <f t="shared" si="84"/>
        <v>105.14</v>
      </c>
      <c r="BR82" s="18">
        <f t="shared" si="105"/>
        <v>1</v>
      </c>
      <c r="BS82" s="18">
        <f t="shared" si="85"/>
        <v>105.14</v>
      </c>
      <c r="BT82" s="18">
        <f t="shared" si="106"/>
        <v>1</v>
      </c>
      <c r="BU82" s="18">
        <f t="shared" si="86"/>
        <v>105.14</v>
      </c>
      <c r="BV82" s="18">
        <f t="shared" si="107"/>
        <v>1</v>
      </c>
      <c r="BW82" s="18">
        <f t="shared" si="87"/>
        <v>105.14</v>
      </c>
      <c r="BX82" s="18">
        <f t="shared" si="108"/>
        <v>1</v>
      </c>
      <c r="BY82" s="18">
        <f t="shared" si="88"/>
        <v>105.14</v>
      </c>
      <c r="BZ82" s="18">
        <f t="shared" si="109"/>
        <v>1</v>
      </c>
      <c r="CA82" s="18">
        <f t="shared" si="89"/>
        <v>157.69999999999999</v>
      </c>
      <c r="CB82" s="18">
        <f t="shared" si="110"/>
        <v>1</v>
      </c>
      <c r="CC82" s="18">
        <f t="shared" si="90"/>
        <v>157.69999999999999</v>
      </c>
      <c r="DA82">
        <v>59</v>
      </c>
      <c r="DB82">
        <f t="shared" si="74"/>
        <v>9</v>
      </c>
      <c r="DC82">
        <f t="shared" si="75"/>
        <v>2</v>
      </c>
      <c r="DD82">
        <f t="shared" si="76"/>
        <v>57.12</v>
      </c>
    </row>
    <row r="83" spans="1:108" ht="16.5" x14ac:dyDescent="0.2">
      <c r="A83" s="14">
        <v>74</v>
      </c>
      <c r="B83" s="18">
        <f>金币产出!CN79</f>
        <v>1937736</v>
      </c>
      <c r="W83" s="18">
        <v>74</v>
      </c>
      <c r="X83" s="25">
        <v>1</v>
      </c>
      <c r="Y83" s="18" t="e">
        <f t="shared" si="91"/>
        <v>#REF!</v>
      </c>
      <c r="Z83" s="18" t="e">
        <f t="shared" si="91"/>
        <v>#REF!</v>
      </c>
      <c r="AA83" s="18" t="e">
        <f t="shared" si="91"/>
        <v>#REF!</v>
      </c>
      <c r="AB83" s="18" t="e">
        <f t="shared" si="92"/>
        <v>#REF!</v>
      </c>
      <c r="AC83" s="18" t="e">
        <f t="shared" si="80"/>
        <v>#REF!</v>
      </c>
      <c r="AD83" s="18" t="e">
        <f t="shared" si="93"/>
        <v>#REF!</v>
      </c>
      <c r="AE83" s="18" t="e">
        <f t="shared" si="81"/>
        <v>#REF!</v>
      </c>
      <c r="AF83" s="18" t="e">
        <f t="shared" si="94"/>
        <v>#REF!</v>
      </c>
      <c r="AG83" s="18" t="e">
        <f t="shared" si="82"/>
        <v>#REF!</v>
      </c>
      <c r="BD83" s="18">
        <v>74</v>
      </c>
      <c r="BE83" s="44">
        <v>1</v>
      </c>
      <c r="BF83" s="18">
        <f t="shared" si="95"/>
        <v>213150</v>
      </c>
      <c r="BG83" s="18">
        <f t="shared" si="96"/>
        <v>106575</v>
      </c>
      <c r="BH83" s="18">
        <f t="shared" si="97"/>
        <v>106575</v>
      </c>
      <c r="BI83" s="18">
        <f t="shared" si="98"/>
        <v>106575</v>
      </c>
      <c r="BJ83" s="18">
        <f t="shared" si="99"/>
        <v>106575</v>
      </c>
      <c r="BK83" s="18">
        <f t="shared" si="100"/>
        <v>106575</v>
      </c>
      <c r="BL83" s="18">
        <f t="shared" si="101"/>
        <v>159860</v>
      </c>
      <c r="BM83" s="18">
        <f t="shared" si="102"/>
        <v>159860</v>
      </c>
      <c r="BN83" s="18">
        <f t="shared" si="103"/>
        <v>1</v>
      </c>
      <c r="BO83" s="18">
        <f t="shared" si="83"/>
        <v>213.15</v>
      </c>
      <c r="BP83" s="18">
        <f t="shared" si="104"/>
        <v>1</v>
      </c>
      <c r="BQ83" s="18">
        <f t="shared" si="84"/>
        <v>106.58</v>
      </c>
      <c r="BR83" s="18">
        <f t="shared" si="105"/>
        <v>1</v>
      </c>
      <c r="BS83" s="18">
        <f t="shared" si="85"/>
        <v>106.58</v>
      </c>
      <c r="BT83" s="18">
        <f t="shared" si="106"/>
        <v>1</v>
      </c>
      <c r="BU83" s="18">
        <f t="shared" si="86"/>
        <v>106.58</v>
      </c>
      <c r="BV83" s="18">
        <f t="shared" si="107"/>
        <v>1</v>
      </c>
      <c r="BW83" s="18">
        <f t="shared" si="87"/>
        <v>106.58</v>
      </c>
      <c r="BX83" s="18">
        <f t="shared" si="108"/>
        <v>1</v>
      </c>
      <c r="BY83" s="18">
        <f t="shared" si="88"/>
        <v>106.58</v>
      </c>
      <c r="BZ83" s="18">
        <f t="shared" si="109"/>
        <v>1</v>
      </c>
      <c r="CA83" s="18">
        <f t="shared" si="89"/>
        <v>159.86000000000001</v>
      </c>
      <c r="CB83" s="18">
        <f t="shared" si="110"/>
        <v>1</v>
      </c>
      <c r="CC83" s="18">
        <f t="shared" si="90"/>
        <v>159.86000000000001</v>
      </c>
      <c r="DA83">
        <v>60</v>
      </c>
      <c r="DB83">
        <f t="shared" si="74"/>
        <v>9</v>
      </c>
      <c r="DC83">
        <f t="shared" si="75"/>
        <v>2</v>
      </c>
      <c r="DD83">
        <f t="shared" si="76"/>
        <v>57.12</v>
      </c>
    </row>
    <row r="84" spans="1:108" ht="16.5" x14ac:dyDescent="0.2">
      <c r="A84" s="14">
        <v>75</v>
      </c>
      <c r="B84" s="18">
        <f>金币产出!CN80</f>
        <v>1963926</v>
      </c>
      <c r="W84" s="18">
        <v>75</v>
      </c>
      <c r="X84" s="25">
        <v>1</v>
      </c>
      <c r="Y84" s="18" t="e">
        <f t="shared" si="91"/>
        <v>#REF!</v>
      </c>
      <c r="Z84" s="18" t="e">
        <f t="shared" si="91"/>
        <v>#REF!</v>
      </c>
      <c r="AA84" s="18" t="e">
        <f t="shared" si="91"/>
        <v>#REF!</v>
      </c>
      <c r="AB84" s="18" t="e">
        <f t="shared" si="92"/>
        <v>#REF!</v>
      </c>
      <c r="AC84" s="18" t="e">
        <f t="shared" si="80"/>
        <v>#REF!</v>
      </c>
      <c r="AD84" s="18" t="e">
        <f t="shared" si="93"/>
        <v>#REF!</v>
      </c>
      <c r="AE84" s="18" t="e">
        <f t="shared" si="81"/>
        <v>#REF!</v>
      </c>
      <c r="AF84" s="18" t="e">
        <f t="shared" si="94"/>
        <v>#REF!</v>
      </c>
      <c r="AG84" s="18" t="e">
        <f t="shared" si="82"/>
        <v>#REF!</v>
      </c>
      <c r="BD84" s="18">
        <v>75</v>
      </c>
      <c r="BE84" s="44">
        <v>1</v>
      </c>
      <c r="BF84" s="18">
        <f t="shared" si="95"/>
        <v>216030</v>
      </c>
      <c r="BG84" s="18">
        <f t="shared" si="96"/>
        <v>108015</v>
      </c>
      <c r="BH84" s="18">
        <f t="shared" si="97"/>
        <v>108015</v>
      </c>
      <c r="BI84" s="18">
        <f t="shared" si="98"/>
        <v>108015</v>
      </c>
      <c r="BJ84" s="18">
        <f t="shared" si="99"/>
        <v>108015</v>
      </c>
      <c r="BK84" s="18">
        <f t="shared" si="100"/>
        <v>108015</v>
      </c>
      <c r="BL84" s="18">
        <f t="shared" si="101"/>
        <v>162020</v>
      </c>
      <c r="BM84" s="18">
        <f t="shared" si="102"/>
        <v>162020</v>
      </c>
      <c r="BN84" s="18">
        <f t="shared" si="103"/>
        <v>1</v>
      </c>
      <c r="BO84" s="18">
        <f t="shared" si="83"/>
        <v>216.03</v>
      </c>
      <c r="BP84" s="18">
        <f t="shared" si="104"/>
        <v>1</v>
      </c>
      <c r="BQ84" s="18">
        <f t="shared" si="84"/>
        <v>108.02</v>
      </c>
      <c r="BR84" s="18">
        <f t="shared" si="105"/>
        <v>1</v>
      </c>
      <c r="BS84" s="18">
        <f t="shared" si="85"/>
        <v>108.02</v>
      </c>
      <c r="BT84" s="18">
        <f t="shared" si="106"/>
        <v>1</v>
      </c>
      <c r="BU84" s="18">
        <f t="shared" si="86"/>
        <v>108.02</v>
      </c>
      <c r="BV84" s="18">
        <f t="shared" si="107"/>
        <v>1</v>
      </c>
      <c r="BW84" s="18">
        <f t="shared" si="87"/>
        <v>108.02</v>
      </c>
      <c r="BX84" s="18">
        <f t="shared" si="108"/>
        <v>1</v>
      </c>
      <c r="BY84" s="18">
        <f t="shared" si="88"/>
        <v>108.02</v>
      </c>
      <c r="BZ84" s="18">
        <f t="shared" si="109"/>
        <v>1</v>
      </c>
      <c r="CA84" s="18">
        <f t="shared" si="89"/>
        <v>162.02000000000001</v>
      </c>
      <c r="CB84" s="18">
        <f t="shared" si="110"/>
        <v>1</v>
      </c>
      <c r="CC84" s="18">
        <f t="shared" si="90"/>
        <v>162.02000000000001</v>
      </c>
      <c r="DA84">
        <v>61</v>
      </c>
      <c r="DB84">
        <f t="shared" si="74"/>
        <v>9</v>
      </c>
      <c r="DC84">
        <f t="shared" si="75"/>
        <v>2</v>
      </c>
      <c r="DD84">
        <f t="shared" si="76"/>
        <v>57.12</v>
      </c>
    </row>
    <row r="85" spans="1:108" ht="16.5" x14ac:dyDescent="0.2">
      <c r="A85" s="14">
        <v>76</v>
      </c>
      <c r="B85" s="18">
        <f>金币产出!CN81</f>
        <v>1995705</v>
      </c>
      <c r="W85" s="18">
        <v>76</v>
      </c>
      <c r="X85" s="25">
        <v>1</v>
      </c>
      <c r="Y85" s="18" t="e">
        <f t="shared" si="91"/>
        <v>#REF!</v>
      </c>
      <c r="Z85" s="18" t="e">
        <f t="shared" si="91"/>
        <v>#REF!</v>
      </c>
      <c r="AA85" s="18" t="e">
        <f t="shared" si="91"/>
        <v>#REF!</v>
      </c>
      <c r="AB85" s="18" t="e">
        <f t="shared" si="92"/>
        <v>#REF!</v>
      </c>
      <c r="AC85" s="18" t="e">
        <f t="shared" si="80"/>
        <v>#REF!</v>
      </c>
      <c r="AD85" s="18" t="e">
        <f t="shared" si="93"/>
        <v>#REF!</v>
      </c>
      <c r="AE85" s="18" t="e">
        <f t="shared" si="81"/>
        <v>#REF!</v>
      </c>
      <c r="AF85" s="18" t="e">
        <f t="shared" si="94"/>
        <v>#REF!</v>
      </c>
      <c r="AG85" s="18" t="e">
        <f t="shared" si="82"/>
        <v>#REF!</v>
      </c>
      <c r="BD85" s="18">
        <v>76</v>
      </c>
      <c r="BE85" s="44">
        <v>1</v>
      </c>
      <c r="BF85" s="18">
        <f t="shared" si="95"/>
        <v>219525</v>
      </c>
      <c r="BG85" s="18">
        <f t="shared" si="96"/>
        <v>109760</v>
      </c>
      <c r="BH85" s="18">
        <f t="shared" si="97"/>
        <v>109760</v>
      </c>
      <c r="BI85" s="18">
        <f t="shared" si="98"/>
        <v>109760</v>
      </c>
      <c r="BJ85" s="18">
        <f t="shared" si="99"/>
        <v>109760</v>
      </c>
      <c r="BK85" s="18">
        <f t="shared" si="100"/>
        <v>109760</v>
      </c>
      <c r="BL85" s="18">
        <f t="shared" si="101"/>
        <v>164645</v>
      </c>
      <c r="BM85" s="18">
        <f t="shared" si="102"/>
        <v>164645</v>
      </c>
      <c r="BN85" s="18">
        <f t="shared" si="103"/>
        <v>1</v>
      </c>
      <c r="BO85" s="18">
        <f t="shared" si="83"/>
        <v>219.53</v>
      </c>
      <c r="BP85" s="18">
        <f t="shared" si="104"/>
        <v>1</v>
      </c>
      <c r="BQ85" s="18">
        <f t="shared" si="84"/>
        <v>109.76</v>
      </c>
      <c r="BR85" s="18">
        <f t="shared" si="105"/>
        <v>1</v>
      </c>
      <c r="BS85" s="18">
        <f t="shared" si="85"/>
        <v>109.76</v>
      </c>
      <c r="BT85" s="18">
        <f t="shared" si="106"/>
        <v>1</v>
      </c>
      <c r="BU85" s="18">
        <f t="shared" si="86"/>
        <v>109.76</v>
      </c>
      <c r="BV85" s="18">
        <f t="shared" si="107"/>
        <v>1</v>
      </c>
      <c r="BW85" s="18">
        <f t="shared" si="87"/>
        <v>109.76</v>
      </c>
      <c r="BX85" s="18">
        <f t="shared" si="108"/>
        <v>1</v>
      </c>
      <c r="BY85" s="18">
        <f t="shared" si="88"/>
        <v>109.76</v>
      </c>
      <c r="BZ85" s="18">
        <f t="shared" si="109"/>
        <v>1</v>
      </c>
      <c r="CA85" s="18">
        <f t="shared" si="89"/>
        <v>164.65</v>
      </c>
      <c r="CB85" s="18">
        <f t="shared" si="110"/>
        <v>1</v>
      </c>
      <c r="CC85" s="18">
        <f t="shared" si="90"/>
        <v>164.65</v>
      </c>
      <c r="DA85">
        <v>62</v>
      </c>
      <c r="DB85">
        <f t="shared" si="74"/>
        <v>9</v>
      </c>
      <c r="DC85">
        <f t="shared" si="75"/>
        <v>2</v>
      </c>
      <c r="DD85">
        <f t="shared" si="76"/>
        <v>57.12</v>
      </c>
    </row>
    <row r="86" spans="1:108" ht="16.5" x14ac:dyDescent="0.2">
      <c r="A86" s="14">
        <v>77</v>
      </c>
      <c r="B86" s="18">
        <f>金币产出!CN82</f>
        <v>2027492</v>
      </c>
      <c r="W86" s="18">
        <v>77</v>
      </c>
      <c r="X86" s="25">
        <v>1</v>
      </c>
      <c r="Y86" s="18" t="e">
        <f t="shared" si="91"/>
        <v>#REF!</v>
      </c>
      <c r="Z86" s="18" t="e">
        <f t="shared" si="91"/>
        <v>#REF!</v>
      </c>
      <c r="AA86" s="18" t="e">
        <f t="shared" si="91"/>
        <v>#REF!</v>
      </c>
      <c r="AB86" s="18" t="e">
        <f t="shared" si="92"/>
        <v>#REF!</v>
      </c>
      <c r="AC86" s="18" t="e">
        <f t="shared" si="80"/>
        <v>#REF!</v>
      </c>
      <c r="AD86" s="18" t="e">
        <f t="shared" si="93"/>
        <v>#REF!</v>
      </c>
      <c r="AE86" s="18" t="e">
        <f t="shared" si="81"/>
        <v>#REF!</v>
      </c>
      <c r="AF86" s="18" t="e">
        <f t="shared" si="94"/>
        <v>#REF!</v>
      </c>
      <c r="AG86" s="18" t="e">
        <f t="shared" si="82"/>
        <v>#REF!</v>
      </c>
      <c r="BD86" s="18">
        <v>77</v>
      </c>
      <c r="BE86" s="44">
        <v>1</v>
      </c>
      <c r="BF86" s="18">
        <f t="shared" si="95"/>
        <v>223020</v>
      </c>
      <c r="BG86" s="18">
        <f t="shared" si="96"/>
        <v>111510</v>
      </c>
      <c r="BH86" s="18">
        <f t="shared" si="97"/>
        <v>111510</v>
      </c>
      <c r="BI86" s="18">
        <f t="shared" si="98"/>
        <v>111510</v>
      </c>
      <c r="BJ86" s="18">
        <f t="shared" si="99"/>
        <v>111510</v>
      </c>
      <c r="BK86" s="18">
        <f t="shared" si="100"/>
        <v>111510</v>
      </c>
      <c r="BL86" s="18">
        <f t="shared" si="101"/>
        <v>167265</v>
      </c>
      <c r="BM86" s="18">
        <f t="shared" si="102"/>
        <v>167265</v>
      </c>
      <c r="BN86" s="18">
        <f t="shared" si="103"/>
        <v>1</v>
      </c>
      <c r="BO86" s="18">
        <f t="shared" si="83"/>
        <v>223.02</v>
      </c>
      <c r="BP86" s="18">
        <f t="shared" si="104"/>
        <v>1</v>
      </c>
      <c r="BQ86" s="18">
        <f t="shared" si="84"/>
        <v>111.51</v>
      </c>
      <c r="BR86" s="18">
        <f t="shared" si="105"/>
        <v>1</v>
      </c>
      <c r="BS86" s="18">
        <f t="shared" si="85"/>
        <v>111.51</v>
      </c>
      <c r="BT86" s="18">
        <f t="shared" si="106"/>
        <v>1</v>
      </c>
      <c r="BU86" s="18">
        <f t="shared" si="86"/>
        <v>111.51</v>
      </c>
      <c r="BV86" s="18">
        <f t="shared" si="107"/>
        <v>1</v>
      </c>
      <c r="BW86" s="18">
        <f t="shared" si="87"/>
        <v>111.51</v>
      </c>
      <c r="BX86" s="18">
        <f t="shared" si="108"/>
        <v>1</v>
      </c>
      <c r="BY86" s="18">
        <f t="shared" si="88"/>
        <v>111.51</v>
      </c>
      <c r="BZ86" s="18">
        <f t="shared" si="109"/>
        <v>1</v>
      </c>
      <c r="CA86" s="18">
        <f t="shared" si="89"/>
        <v>167.27</v>
      </c>
      <c r="CB86" s="18">
        <f t="shared" si="110"/>
        <v>1</v>
      </c>
      <c r="CC86" s="18">
        <f t="shared" si="90"/>
        <v>167.27</v>
      </c>
      <c r="DA86">
        <v>63</v>
      </c>
      <c r="DB86">
        <f t="shared" si="74"/>
        <v>9</v>
      </c>
      <c r="DC86">
        <f t="shared" si="75"/>
        <v>2</v>
      </c>
      <c r="DD86">
        <f t="shared" si="76"/>
        <v>85.68</v>
      </c>
    </row>
    <row r="87" spans="1:108" ht="16.5" x14ac:dyDescent="0.2">
      <c r="A87" s="14">
        <v>78</v>
      </c>
      <c r="B87" s="18">
        <f>金币产出!CN83</f>
        <v>2059279</v>
      </c>
      <c r="W87" s="18">
        <v>78</v>
      </c>
      <c r="X87" s="25">
        <v>1</v>
      </c>
      <c r="Y87" s="18" t="e">
        <f t="shared" si="91"/>
        <v>#REF!</v>
      </c>
      <c r="Z87" s="18" t="e">
        <f t="shared" si="91"/>
        <v>#REF!</v>
      </c>
      <c r="AA87" s="18" t="e">
        <f t="shared" si="91"/>
        <v>#REF!</v>
      </c>
      <c r="AB87" s="18" t="e">
        <f t="shared" si="92"/>
        <v>#REF!</v>
      </c>
      <c r="AC87" s="18" t="e">
        <f t="shared" si="80"/>
        <v>#REF!</v>
      </c>
      <c r="AD87" s="18" t="e">
        <f t="shared" si="93"/>
        <v>#REF!</v>
      </c>
      <c r="AE87" s="18" t="e">
        <f t="shared" si="81"/>
        <v>#REF!</v>
      </c>
      <c r="AF87" s="18" t="e">
        <f t="shared" si="94"/>
        <v>#REF!</v>
      </c>
      <c r="AG87" s="18" t="e">
        <f t="shared" si="82"/>
        <v>#REF!</v>
      </c>
      <c r="BD87" s="18">
        <v>78</v>
      </c>
      <c r="BE87" s="44">
        <v>1</v>
      </c>
      <c r="BF87" s="18">
        <f t="shared" si="95"/>
        <v>226520</v>
      </c>
      <c r="BG87" s="18">
        <f t="shared" si="96"/>
        <v>113260</v>
      </c>
      <c r="BH87" s="18">
        <f t="shared" si="97"/>
        <v>113260</v>
      </c>
      <c r="BI87" s="18">
        <f t="shared" si="98"/>
        <v>113260</v>
      </c>
      <c r="BJ87" s="18">
        <f t="shared" si="99"/>
        <v>113260</v>
      </c>
      <c r="BK87" s="18">
        <f t="shared" si="100"/>
        <v>113260</v>
      </c>
      <c r="BL87" s="18">
        <f t="shared" si="101"/>
        <v>169890</v>
      </c>
      <c r="BM87" s="18">
        <f t="shared" si="102"/>
        <v>169890</v>
      </c>
      <c r="BN87" s="18">
        <f t="shared" si="103"/>
        <v>1</v>
      </c>
      <c r="BO87" s="18">
        <f t="shared" si="83"/>
        <v>226.52</v>
      </c>
      <c r="BP87" s="18">
        <f t="shared" si="104"/>
        <v>1</v>
      </c>
      <c r="BQ87" s="18">
        <f t="shared" si="84"/>
        <v>113.26</v>
      </c>
      <c r="BR87" s="18">
        <f t="shared" si="105"/>
        <v>1</v>
      </c>
      <c r="BS87" s="18">
        <f t="shared" si="85"/>
        <v>113.26</v>
      </c>
      <c r="BT87" s="18">
        <f t="shared" si="106"/>
        <v>1</v>
      </c>
      <c r="BU87" s="18">
        <f t="shared" si="86"/>
        <v>113.26</v>
      </c>
      <c r="BV87" s="18">
        <f t="shared" si="107"/>
        <v>1</v>
      </c>
      <c r="BW87" s="18">
        <f t="shared" si="87"/>
        <v>113.26</v>
      </c>
      <c r="BX87" s="18">
        <f t="shared" si="108"/>
        <v>1</v>
      </c>
      <c r="BY87" s="18">
        <f t="shared" si="88"/>
        <v>113.26</v>
      </c>
      <c r="BZ87" s="18">
        <f t="shared" si="109"/>
        <v>1</v>
      </c>
      <c r="CA87" s="18">
        <f t="shared" si="89"/>
        <v>169.89</v>
      </c>
      <c r="CB87" s="18">
        <f t="shared" si="110"/>
        <v>1</v>
      </c>
      <c r="CC87" s="18">
        <f t="shared" si="90"/>
        <v>169.89</v>
      </c>
      <c r="DA87">
        <v>64</v>
      </c>
      <c r="DB87">
        <f t="shared" si="74"/>
        <v>9</v>
      </c>
      <c r="DC87">
        <f t="shared" si="75"/>
        <v>2</v>
      </c>
      <c r="DD87">
        <f t="shared" si="76"/>
        <v>85.68</v>
      </c>
    </row>
    <row r="88" spans="1:108" ht="16.5" x14ac:dyDescent="0.2">
      <c r="A88" s="14">
        <v>79</v>
      </c>
      <c r="B88" s="18">
        <f>金币产出!CN84</f>
        <v>2091063</v>
      </c>
      <c r="W88" s="18">
        <v>79</v>
      </c>
      <c r="X88" s="25">
        <v>1</v>
      </c>
      <c r="Y88" s="18" t="e">
        <f t="shared" si="91"/>
        <v>#REF!</v>
      </c>
      <c r="Z88" s="18" t="e">
        <f t="shared" si="91"/>
        <v>#REF!</v>
      </c>
      <c r="AA88" s="18" t="e">
        <f t="shared" si="91"/>
        <v>#REF!</v>
      </c>
      <c r="AB88" s="18" t="e">
        <f t="shared" si="92"/>
        <v>#REF!</v>
      </c>
      <c r="AC88" s="18" t="e">
        <f t="shared" si="80"/>
        <v>#REF!</v>
      </c>
      <c r="AD88" s="18" t="e">
        <f t="shared" si="93"/>
        <v>#REF!</v>
      </c>
      <c r="AE88" s="18" t="e">
        <f t="shared" si="81"/>
        <v>#REF!</v>
      </c>
      <c r="AF88" s="18" t="e">
        <f t="shared" si="94"/>
        <v>#REF!</v>
      </c>
      <c r="AG88" s="18" t="e">
        <f t="shared" si="82"/>
        <v>#REF!</v>
      </c>
      <c r="BD88" s="18">
        <v>79</v>
      </c>
      <c r="BE88" s="44">
        <v>1</v>
      </c>
      <c r="BF88" s="18">
        <f t="shared" si="95"/>
        <v>230015</v>
      </c>
      <c r="BG88" s="18">
        <f t="shared" si="96"/>
        <v>115005</v>
      </c>
      <c r="BH88" s="18">
        <f t="shared" si="97"/>
        <v>115005</v>
      </c>
      <c r="BI88" s="18">
        <f t="shared" si="98"/>
        <v>115005</v>
      </c>
      <c r="BJ88" s="18">
        <f t="shared" si="99"/>
        <v>115005</v>
      </c>
      <c r="BK88" s="18">
        <f t="shared" si="100"/>
        <v>115005</v>
      </c>
      <c r="BL88" s="18">
        <f t="shared" si="101"/>
        <v>172510</v>
      </c>
      <c r="BM88" s="18">
        <f t="shared" si="102"/>
        <v>172510</v>
      </c>
      <c r="BN88" s="18">
        <f t="shared" si="103"/>
        <v>1</v>
      </c>
      <c r="BO88" s="18">
        <f t="shared" si="83"/>
        <v>230.02</v>
      </c>
      <c r="BP88" s="18">
        <f t="shared" si="104"/>
        <v>1</v>
      </c>
      <c r="BQ88" s="18">
        <f t="shared" si="84"/>
        <v>115.01</v>
      </c>
      <c r="BR88" s="18">
        <f t="shared" si="105"/>
        <v>1</v>
      </c>
      <c r="BS88" s="18">
        <f t="shared" si="85"/>
        <v>115.01</v>
      </c>
      <c r="BT88" s="18">
        <f t="shared" si="106"/>
        <v>1</v>
      </c>
      <c r="BU88" s="18">
        <f t="shared" si="86"/>
        <v>115.01</v>
      </c>
      <c r="BV88" s="18">
        <f t="shared" si="107"/>
        <v>1</v>
      </c>
      <c r="BW88" s="18">
        <f t="shared" si="87"/>
        <v>115.01</v>
      </c>
      <c r="BX88" s="18">
        <f t="shared" si="108"/>
        <v>1</v>
      </c>
      <c r="BY88" s="18">
        <f t="shared" si="88"/>
        <v>115.01</v>
      </c>
      <c r="BZ88" s="18">
        <f t="shared" si="109"/>
        <v>1</v>
      </c>
      <c r="CA88" s="18">
        <f t="shared" si="89"/>
        <v>172.51</v>
      </c>
      <c r="CB88" s="18">
        <f t="shared" si="110"/>
        <v>1</v>
      </c>
      <c r="CC88" s="18">
        <f t="shared" si="90"/>
        <v>172.51</v>
      </c>
      <c r="DA88">
        <v>65</v>
      </c>
      <c r="DB88">
        <f t="shared" si="74"/>
        <v>10</v>
      </c>
      <c r="DC88">
        <f t="shared" si="75"/>
        <v>2</v>
      </c>
      <c r="DD88">
        <f t="shared" si="76"/>
        <v>182.8</v>
      </c>
    </row>
    <row r="89" spans="1:108" ht="16.5" x14ac:dyDescent="0.2">
      <c r="A89" s="14">
        <v>80</v>
      </c>
      <c r="B89" s="18">
        <f>金币产出!CN85</f>
        <v>2122848</v>
      </c>
      <c r="W89" s="18">
        <v>80</v>
      </c>
      <c r="X89" s="25">
        <v>1</v>
      </c>
      <c r="Y89" s="18" t="e">
        <f t="shared" si="91"/>
        <v>#REF!</v>
      </c>
      <c r="Z89" s="18" t="e">
        <f t="shared" si="91"/>
        <v>#REF!</v>
      </c>
      <c r="AA89" s="18" t="e">
        <f t="shared" si="91"/>
        <v>#REF!</v>
      </c>
      <c r="AB89" s="18" t="e">
        <f t="shared" si="92"/>
        <v>#REF!</v>
      </c>
      <c r="AC89" s="18" t="e">
        <f t="shared" si="80"/>
        <v>#REF!</v>
      </c>
      <c r="AD89" s="18" t="e">
        <f t="shared" si="93"/>
        <v>#REF!</v>
      </c>
      <c r="AE89" s="18" t="e">
        <f t="shared" si="81"/>
        <v>#REF!</v>
      </c>
      <c r="AF89" s="18" t="e">
        <f t="shared" si="94"/>
        <v>#REF!</v>
      </c>
      <c r="AG89" s="18" t="e">
        <f t="shared" si="82"/>
        <v>#REF!</v>
      </c>
      <c r="BD89" s="18">
        <v>80</v>
      </c>
      <c r="BE89" s="44">
        <v>1</v>
      </c>
      <c r="BF89" s="18">
        <f t="shared" si="95"/>
        <v>233510</v>
      </c>
      <c r="BG89" s="18">
        <f t="shared" si="96"/>
        <v>116755</v>
      </c>
      <c r="BH89" s="18">
        <f t="shared" si="97"/>
        <v>116755</v>
      </c>
      <c r="BI89" s="18">
        <f t="shared" si="98"/>
        <v>116755</v>
      </c>
      <c r="BJ89" s="18">
        <f t="shared" si="99"/>
        <v>116755</v>
      </c>
      <c r="BK89" s="18">
        <f t="shared" si="100"/>
        <v>116755</v>
      </c>
      <c r="BL89" s="18">
        <f t="shared" si="101"/>
        <v>175130</v>
      </c>
      <c r="BM89" s="18">
        <f t="shared" si="102"/>
        <v>175130</v>
      </c>
      <c r="BN89" s="18">
        <f t="shared" si="103"/>
        <v>1</v>
      </c>
      <c r="BO89" s="18">
        <f t="shared" si="83"/>
        <v>233.51</v>
      </c>
      <c r="BP89" s="18">
        <f t="shared" si="104"/>
        <v>1</v>
      </c>
      <c r="BQ89" s="18">
        <f t="shared" si="84"/>
        <v>116.76</v>
      </c>
      <c r="BR89" s="18">
        <f t="shared" si="105"/>
        <v>1</v>
      </c>
      <c r="BS89" s="18">
        <f t="shared" si="85"/>
        <v>116.76</v>
      </c>
      <c r="BT89" s="18">
        <f t="shared" si="106"/>
        <v>1</v>
      </c>
      <c r="BU89" s="18">
        <f t="shared" si="86"/>
        <v>116.76</v>
      </c>
      <c r="BV89" s="18">
        <f t="shared" si="107"/>
        <v>1</v>
      </c>
      <c r="BW89" s="18">
        <f t="shared" si="87"/>
        <v>116.76</v>
      </c>
      <c r="BX89" s="18">
        <f t="shared" si="108"/>
        <v>1</v>
      </c>
      <c r="BY89" s="18">
        <f t="shared" si="88"/>
        <v>116.76</v>
      </c>
      <c r="BZ89" s="18">
        <f t="shared" si="109"/>
        <v>1</v>
      </c>
      <c r="CA89" s="18">
        <f t="shared" si="89"/>
        <v>175.13</v>
      </c>
      <c r="CB89" s="18">
        <f t="shared" si="110"/>
        <v>1</v>
      </c>
      <c r="CC89" s="18">
        <f t="shared" si="90"/>
        <v>175.13</v>
      </c>
      <c r="DA89">
        <v>66</v>
      </c>
      <c r="DB89">
        <f t="shared" ref="DB89:DB111" si="111">INT(($DA89-1)/8)+2</f>
        <v>10</v>
      </c>
      <c r="DC89">
        <f t="shared" ref="DC89:DC111" si="112">INDEX($DB$11:$DQ$21,DB89-1,MOD($DA89-1,8)*2+1)</f>
        <v>2</v>
      </c>
      <c r="DD89">
        <f t="shared" ref="DD89:DD110" si="113">INDEX($DB$11:$DQ$21,DB89-1,MOD($DA89-1,8)*2+2)</f>
        <v>91.4</v>
      </c>
    </row>
    <row r="90" spans="1:108" ht="16.5" x14ac:dyDescent="0.2">
      <c r="A90" s="14">
        <v>81</v>
      </c>
      <c r="B90" s="18">
        <f>金币产出!CN86</f>
        <v>2184667</v>
      </c>
      <c r="W90" s="18">
        <v>81</v>
      </c>
      <c r="X90" s="25">
        <v>1</v>
      </c>
      <c r="Y90" s="18" t="e">
        <f t="shared" si="91"/>
        <v>#REF!</v>
      </c>
      <c r="Z90" s="18" t="e">
        <f t="shared" si="91"/>
        <v>#REF!</v>
      </c>
      <c r="AA90" s="18" t="e">
        <f t="shared" si="91"/>
        <v>#REF!</v>
      </c>
      <c r="AB90" s="18" t="e">
        <f t="shared" si="92"/>
        <v>#REF!</v>
      </c>
      <c r="AC90" s="18" t="e">
        <f t="shared" si="80"/>
        <v>#REF!</v>
      </c>
      <c r="AD90" s="18" t="e">
        <f t="shared" si="93"/>
        <v>#REF!</v>
      </c>
      <c r="AE90" s="18" t="e">
        <f t="shared" si="81"/>
        <v>#REF!</v>
      </c>
      <c r="AF90" s="18" t="e">
        <f t="shared" si="94"/>
        <v>#REF!</v>
      </c>
      <c r="AG90" s="18" t="e">
        <f t="shared" si="82"/>
        <v>#REF!</v>
      </c>
      <c r="BD90" s="18">
        <v>81</v>
      </c>
      <c r="BE90" s="44">
        <v>1</v>
      </c>
      <c r="BF90" s="18">
        <f t="shared" si="95"/>
        <v>240310</v>
      </c>
      <c r="BG90" s="18">
        <f t="shared" si="96"/>
        <v>120155</v>
      </c>
      <c r="BH90" s="18">
        <f t="shared" si="97"/>
        <v>120155</v>
      </c>
      <c r="BI90" s="18">
        <f t="shared" si="98"/>
        <v>120155</v>
      </c>
      <c r="BJ90" s="18">
        <f t="shared" si="99"/>
        <v>120155</v>
      </c>
      <c r="BK90" s="18">
        <f t="shared" si="100"/>
        <v>120155</v>
      </c>
      <c r="BL90" s="18">
        <f t="shared" si="101"/>
        <v>180235</v>
      </c>
      <c r="BM90" s="18">
        <f t="shared" si="102"/>
        <v>180235</v>
      </c>
      <c r="BN90" s="18">
        <f t="shared" si="103"/>
        <v>1</v>
      </c>
      <c r="BO90" s="18">
        <f t="shared" si="83"/>
        <v>240.31</v>
      </c>
      <c r="BP90" s="18">
        <f t="shared" si="104"/>
        <v>1</v>
      </c>
      <c r="BQ90" s="18">
        <f t="shared" si="84"/>
        <v>120.16</v>
      </c>
      <c r="BR90" s="18">
        <f t="shared" si="105"/>
        <v>1</v>
      </c>
      <c r="BS90" s="18">
        <f t="shared" si="85"/>
        <v>120.16</v>
      </c>
      <c r="BT90" s="18">
        <f t="shared" si="106"/>
        <v>1</v>
      </c>
      <c r="BU90" s="18">
        <f t="shared" si="86"/>
        <v>120.16</v>
      </c>
      <c r="BV90" s="18">
        <f t="shared" si="107"/>
        <v>1</v>
      </c>
      <c r="BW90" s="18">
        <f t="shared" si="87"/>
        <v>120.16</v>
      </c>
      <c r="BX90" s="18">
        <f t="shared" si="108"/>
        <v>1</v>
      </c>
      <c r="BY90" s="18">
        <f t="shared" si="88"/>
        <v>120.16</v>
      </c>
      <c r="BZ90" s="18">
        <f t="shared" si="109"/>
        <v>1</v>
      </c>
      <c r="CA90" s="18">
        <f t="shared" si="89"/>
        <v>180.24</v>
      </c>
      <c r="CB90" s="18">
        <f t="shared" si="110"/>
        <v>1</v>
      </c>
      <c r="CC90" s="18">
        <f t="shared" si="90"/>
        <v>180.24</v>
      </c>
      <c r="DA90">
        <v>67</v>
      </c>
      <c r="DB90">
        <f t="shared" si="111"/>
        <v>10</v>
      </c>
      <c r="DC90">
        <f t="shared" si="112"/>
        <v>2</v>
      </c>
      <c r="DD90">
        <f t="shared" si="113"/>
        <v>91.4</v>
      </c>
    </row>
    <row r="91" spans="1:108" ht="16.5" x14ac:dyDescent="0.2">
      <c r="A91" s="14">
        <v>82</v>
      </c>
      <c r="B91" s="18">
        <f>金币产出!CN87</f>
        <v>2246481</v>
      </c>
      <c r="W91" s="18">
        <v>82</v>
      </c>
      <c r="X91" s="25">
        <v>1</v>
      </c>
      <c r="Y91" s="18" t="e">
        <f t="shared" si="91"/>
        <v>#REF!</v>
      </c>
      <c r="Z91" s="18" t="e">
        <f t="shared" si="91"/>
        <v>#REF!</v>
      </c>
      <c r="AA91" s="18" t="e">
        <f t="shared" si="91"/>
        <v>#REF!</v>
      </c>
      <c r="AB91" s="18" t="e">
        <f t="shared" si="92"/>
        <v>#REF!</v>
      </c>
      <c r="AC91" s="18" t="e">
        <f t="shared" si="80"/>
        <v>#REF!</v>
      </c>
      <c r="AD91" s="18" t="e">
        <f t="shared" si="93"/>
        <v>#REF!</v>
      </c>
      <c r="AE91" s="18" t="e">
        <f t="shared" si="81"/>
        <v>#REF!</v>
      </c>
      <c r="AF91" s="18" t="e">
        <f t="shared" si="94"/>
        <v>#REF!</v>
      </c>
      <c r="AG91" s="18" t="e">
        <f t="shared" si="82"/>
        <v>#REF!</v>
      </c>
      <c r="BD91" s="18">
        <v>82</v>
      </c>
      <c r="BE91" s="44">
        <v>1</v>
      </c>
      <c r="BF91" s="18">
        <f t="shared" si="95"/>
        <v>247110</v>
      </c>
      <c r="BG91" s="18">
        <f t="shared" si="96"/>
        <v>123555</v>
      </c>
      <c r="BH91" s="18">
        <f t="shared" si="97"/>
        <v>123555</v>
      </c>
      <c r="BI91" s="18">
        <f t="shared" si="98"/>
        <v>123555</v>
      </c>
      <c r="BJ91" s="18">
        <f t="shared" si="99"/>
        <v>123555</v>
      </c>
      <c r="BK91" s="18">
        <f t="shared" si="100"/>
        <v>123555</v>
      </c>
      <c r="BL91" s="18">
        <f t="shared" si="101"/>
        <v>185330</v>
      </c>
      <c r="BM91" s="18">
        <f t="shared" si="102"/>
        <v>185330</v>
      </c>
      <c r="BN91" s="18">
        <f t="shared" si="103"/>
        <v>1</v>
      </c>
      <c r="BO91" s="18">
        <f t="shared" si="83"/>
        <v>247.11</v>
      </c>
      <c r="BP91" s="18">
        <f t="shared" si="104"/>
        <v>1</v>
      </c>
      <c r="BQ91" s="18">
        <f t="shared" si="84"/>
        <v>123.56</v>
      </c>
      <c r="BR91" s="18">
        <f t="shared" si="105"/>
        <v>1</v>
      </c>
      <c r="BS91" s="18">
        <f t="shared" si="85"/>
        <v>123.56</v>
      </c>
      <c r="BT91" s="18">
        <f t="shared" si="106"/>
        <v>1</v>
      </c>
      <c r="BU91" s="18">
        <f t="shared" si="86"/>
        <v>123.56</v>
      </c>
      <c r="BV91" s="18">
        <f t="shared" si="107"/>
        <v>1</v>
      </c>
      <c r="BW91" s="18">
        <f t="shared" si="87"/>
        <v>123.56</v>
      </c>
      <c r="BX91" s="18">
        <f t="shared" si="108"/>
        <v>1</v>
      </c>
      <c r="BY91" s="18">
        <f t="shared" si="88"/>
        <v>123.56</v>
      </c>
      <c r="BZ91" s="18">
        <f t="shared" si="109"/>
        <v>1</v>
      </c>
      <c r="CA91" s="18">
        <f t="shared" si="89"/>
        <v>185.33</v>
      </c>
      <c r="CB91" s="18">
        <f t="shared" si="110"/>
        <v>1</v>
      </c>
      <c r="CC91" s="18">
        <f t="shared" si="90"/>
        <v>185.33</v>
      </c>
      <c r="DA91">
        <v>68</v>
      </c>
      <c r="DB91">
        <f t="shared" si="111"/>
        <v>10</v>
      </c>
      <c r="DC91">
        <f t="shared" si="112"/>
        <v>2</v>
      </c>
      <c r="DD91">
        <f t="shared" si="113"/>
        <v>91.4</v>
      </c>
    </row>
    <row r="92" spans="1:108" ht="16.5" x14ac:dyDescent="0.2">
      <c r="A92" s="14">
        <v>83</v>
      </c>
      <c r="B92" s="18">
        <f>金币产出!CN88</f>
        <v>2308305</v>
      </c>
      <c r="W92" s="18">
        <v>83</v>
      </c>
      <c r="X92" s="25">
        <v>1</v>
      </c>
      <c r="Y92" s="18" t="e">
        <f t="shared" si="91"/>
        <v>#REF!</v>
      </c>
      <c r="Z92" s="18" t="e">
        <f t="shared" si="91"/>
        <v>#REF!</v>
      </c>
      <c r="AA92" s="18" t="e">
        <f t="shared" si="91"/>
        <v>#REF!</v>
      </c>
      <c r="AB92" s="18" t="e">
        <f t="shared" si="92"/>
        <v>#REF!</v>
      </c>
      <c r="AC92" s="18" t="e">
        <f t="shared" si="80"/>
        <v>#REF!</v>
      </c>
      <c r="AD92" s="18" t="e">
        <f t="shared" si="93"/>
        <v>#REF!</v>
      </c>
      <c r="AE92" s="18" t="e">
        <f t="shared" si="81"/>
        <v>#REF!</v>
      </c>
      <c r="AF92" s="18" t="e">
        <f t="shared" si="94"/>
        <v>#REF!</v>
      </c>
      <c r="AG92" s="18" t="e">
        <f t="shared" si="82"/>
        <v>#REF!</v>
      </c>
      <c r="BD92" s="18">
        <v>83</v>
      </c>
      <c r="BE92" s="44">
        <v>1</v>
      </c>
      <c r="BF92" s="18">
        <f t="shared" si="95"/>
        <v>253910</v>
      </c>
      <c r="BG92" s="18">
        <f t="shared" si="96"/>
        <v>126955</v>
      </c>
      <c r="BH92" s="18">
        <f t="shared" si="97"/>
        <v>126955</v>
      </c>
      <c r="BI92" s="18">
        <f t="shared" si="98"/>
        <v>126955</v>
      </c>
      <c r="BJ92" s="18">
        <f t="shared" si="99"/>
        <v>126955</v>
      </c>
      <c r="BK92" s="18">
        <f t="shared" si="100"/>
        <v>126955</v>
      </c>
      <c r="BL92" s="18">
        <f t="shared" si="101"/>
        <v>190435</v>
      </c>
      <c r="BM92" s="18">
        <f t="shared" si="102"/>
        <v>190435</v>
      </c>
      <c r="BN92" s="18">
        <f t="shared" si="103"/>
        <v>1</v>
      </c>
      <c r="BO92" s="18">
        <f t="shared" si="83"/>
        <v>253.91</v>
      </c>
      <c r="BP92" s="18">
        <f t="shared" si="104"/>
        <v>1</v>
      </c>
      <c r="BQ92" s="18">
        <f t="shared" si="84"/>
        <v>126.96</v>
      </c>
      <c r="BR92" s="18">
        <f t="shared" si="105"/>
        <v>1</v>
      </c>
      <c r="BS92" s="18">
        <f t="shared" si="85"/>
        <v>126.96</v>
      </c>
      <c r="BT92" s="18">
        <f t="shared" si="106"/>
        <v>1</v>
      </c>
      <c r="BU92" s="18">
        <f t="shared" si="86"/>
        <v>126.96</v>
      </c>
      <c r="BV92" s="18">
        <f t="shared" si="107"/>
        <v>1</v>
      </c>
      <c r="BW92" s="18">
        <f t="shared" si="87"/>
        <v>126.96</v>
      </c>
      <c r="BX92" s="18">
        <f t="shared" si="108"/>
        <v>1</v>
      </c>
      <c r="BY92" s="18">
        <f t="shared" si="88"/>
        <v>126.96</v>
      </c>
      <c r="BZ92" s="18">
        <f t="shared" si="109"/>
        <v>1</v>
      </c>
      <c r="CA92" s="18">
        <f t="shared" si="89"/>
        <v>190.44</v>
      </c>
      <c r="CB92" s="18">
        <f t="shared" si="110"/>
        <v>1</v>
      </c>
      <c r="CC92" s="18">
        <f t="shared" si="90"/>
        <v>190.44</v>
      </c>
      <c r="DA92">
        <v>69</v>
      </c>
      <c r="DB92">
        <f t="shared" si="111"/>
        <v>10</v>
      </c>
      <c r="DC92">
        <f t="shared" si="112"/>
        <v>2</v>
      </c>
      <c r="DD92">
        <f t="shared" si="113"/>
        <v>91.4</v>
      </c>
    </row>
    <row r="93" spans="1:108" ht="16.5" x14ac:dyDescent="0.2">
      <c r="A93" s="14">
        <v>84</v>
      </c>
      <c r="B93" s="18">
        <f>金币产出!CN89</f>
        <v>2370122</v>
      </c>
      <c r="W93" s="18">
        <v>84</v>
      </c>
      <c r="X93" s="25">
        <v>1</v>
      </c>
      <c r="Y93" s="18" t="e">
        <f t="shared" si="91"/>
        <v>#REF!</v>
      </c>
      <c r="Z93" s="18" t="e">
        <f t="shared" si="91"/>
        <v>#REF!</v>
      </c>
      <c r="AA93" s="18" t="e">
        <f t="shared" si="91"/>
        <v>#REF!</v>
      </c>
      <c r="AB93" s="18" t="e">
        <f t="shared" si="92"/>
        <v>#REF!</v>
      </c>
      <c r="AC93" s="18" t="e">
        <f t="shared" si="80"/>
        <v>#REF!</v>
      </c>
      <c r="AD93" s="18" t="e">
        <f t="shared" si="93"/>
        <v>#REF!</v>
      </c>
      <c r="AE93" s="18" t="e">
        <f t="shared" si="81"/>
        <v>#REF!</v>
      </c>
      <c r="AF93" s="18" t="e">
        <f t="shared" si="94"/>
        <v>#REF!</v>
      </c>
      <c r="AG93" s="18" t="e">
        <f t="shared" si="82"/>
        <v>#REF!</v>
      </c>
      <c r="BD93" s="18">
        <v>84</v>
      </c>
      <c r="BE93" s="44">
        <v>1</v>
      </c>
      <c r="BF93" s="18">
        <f t="shared" si="95"/>
        <v>260710</v>
      </c>
      <c r="BG93" s="18">
        <f t="shared" si="96"/>
        <v>130355</v>
      </c>
      <c r="BH93" s="18">
        <f t="shared" si="97"/>
        <v>130355</v>
      </c>
      <c r="BI93" s="18">
        <f t="shared" si="98"/>
        <v>130355</v>
      </c>
      <c r="BJ93" s="18">
        <f t="shared" si="99"/>
        <v>130355</v>
      </c>
      <c r="BK93" s="18">
        <f t="shared" si="100"/>
        <v>130355</v>
      </c>
      <c r="BL93" s="18">
        <f t="shared" si="101"/>
        <v>195535</v>
      </c>
      <c r="BM93" s="18">
        <f t="shared" si="102"/>
        <v>195535</v>
      </c>
      <c r="BN93" s="18">
        <f t="shared" si="103"/>
        <v>1</v>
      </c>
      <c r="BO93" s="18">
        <f t="shared" si="83"/>
        <v>260.70999999999998</v>
      </c>
      <c r="BP93" s="18">
        <f t="shared" si="104"/>
        <v>1</v>
      </c>
      <c r="BQ93" s="18">
        <f t="shared" si="84"/>
        <v>130.36000000000001</v>
      </c>
      <c r="BR93" s="18">
        <f t="shared" si="105"/>
        <v>1</v>
      </c>
      <c r="BS93" s="18">
        <f t="shared" si="85"/>
        <v>130.36000000000001</v>
      </c>
      <c r="BT93" s="18">
        <f t="shared" si="106"/>
        <v>1</v>
      </c>
      <c r="BU93" s="18">
        <f t="shared" si="86"/>
        <v>130.36000000000001</v>
      </c>
      <c r="BV93" s="18">
        <f t="shared" si="107"/>
        <v>1</v>
      </c>
      <c r="BW93" s="18">
        <f t="shared" si="87"/>
        <v>130.36000000000001</v>
      </c>
      <c r="BX93" s="18">
        <f t="shared" si="108"/>
        <v>1</v>
      </c>
      <c r="BY93" s="18">
        <f t="shared" si="88"/>
        <v>130.36000000000001</v>
      </c>
      <c r="BZ93" s="18">
        <f t="shared" si="109"/>
        <v>1</v>
      </c>
      <c r="CA93" s="18">
        <f t="shared" si="89"/>
        <v>195.54</v>
      </c>
      <c r="CB93" s="18">
        <f t="shared" si="110"/>
        <v>1</v>
      </c>
      <c r="CC93" s="18">
        <f t="shared" si="90"/>
        <v>195.54</v>
      </c>
      <c r="DA93">
        <v>70</v>
      </c>
      <c r="DB93">
        <f t="shared" si="111"/>
        <v>10</v>
      </c>
      <c r="DC93">
        <f t="shared" si="112"/>
        <v>2</v>
      </c>
      <c r="DD93">
        <f t="shared" si="113"/>
        <v>91.4</v>
      </c>
    </row>
    <row r="94" spans="1:108" ht="16.5" x14ac:dyDescent="0.2">
      <c r="A94" s="14">
        <v>85</v>
      </c>
      <c r="B94" s="18">
        <f>金币产出!CN90</f>
        <v>2431944</v>
      </c>
      <c r="W94" s="18">
        <v>85</v>
      </c>
      <c r="X94" s="25">
        <v>1</v>
      </c>
      <c r="Y94" s="18" t="e">
        <f t="shared" si="91"/>
        <v>#REF!</v>
      </c>
      <c r="Z94" s="18" t="e">
        <f t="shared" si="91"/>
        <v>#REF!</v>
      </c>
      <c r="AA94" s="18" t="e">
        <f t="shared" si="91"/>
        <v>#REF!</v>
      </c>
      <c r="AB94" s="18" t="e">
        <f t="shared" si="92"/>
        <v>#REF!</v>
      </c>
      <c r="AC94" s="18" t="e">
        <f t="shared" si="80"/>
        <v>#REF!</v>
      </c>
      <c r="AD94" s="18" t="e">
        <f t="shared" si="93"/>
        <v>#REF!</v>
      </c>
      <c r="AE94" s="18" t="e">
        <f t="shared" si="81"/>
        <v>#REF!</v>
      </c>
      <c r="AF94" s="18" t="e">
        <f t="shared" si="94"/>
        <v>#REF!</v>
      </c>
      <c r="AG94" s="18" t="e">
        <f t="shared" si="82"/>
        <v>#REF!</v>
      </c>
      <c r="BD94" s="18">
        <v>85</v>
      </c>
      <c r="BE94" s="44">
        <v>1</v>
      </c>
      <c r="BF94" s="18">
        <f t="shared" si="95"/>
        <v>267510</v>
      </c>
      <c r="BG94" s="18">
        <f t="shared" si="96"/>
        <v>133755</v>
      </c>
      <c r="BH94" s="18">
        <f t="shared" si="97"/>
        <v>133755</v>
      </c>
      <c r="BI94" s="18">
        <f t="shared" si="98"/>
        <v>133755</v>
      </c>
      <c r="BJ94" s="18">
        <f t="shared" si="99"/>
        <v>133755</v>
      </c>
      <c r="BK94" s="18">
        <f t="shared" si="100"/>
        <v>133755</v>
      </c>
      <c r="BL94" s="18">
        <f t="shared" si="101"/>
        <v>200635</v>
      </c>
      <c r="BM94" s="18">
        <f t="shared" si="102"/>
        <v>200635</v>
      </c>
      <c r="BN94" s="18">
        <f t="shared" si="103"/>
        <v>1</v>
      </c>
      <c r="BO94" s="18">
        <f t="shared" si="83"/>
        <v>267.51</v>
      </c>
      <c r="BP94" s="18">
        <f t="shared" si="104"/>
        <v>1</v>
      </c>
      <c r="BQ94" s="18">
        <f t="shared" si="84"/>
        <v>133.76</v>
      </c>
      <c r="BR94" s="18">
        <f t="shared" si="105"/>
        <v>1</v>
      </c>
      <c r="BS94" s="18">
        <f t="shared" si="85"/>
        <v>133.76</v>
      </c>
      <c r="BT94" s="18">
        <f t="shared" si="106"/>
        <v>1</v>
      </c>
      <c r="BU94" s="18">
        <f t="shared" si="86"/>
        <v>133.76</v>
      </c>
      <c r="BV94" s="18">
        <f t="shared" si="107"/>
        <v>1</v>
      </c>
      <c r="BW94" s="18">
        <f t="shared" si="87"/>
        <v>133.76</v>
      </c>
      <c r="BX94" s="18">
        <f t="shared" si="108"/>
        <v>1</v>
      </c>
      <c r="BY94" s="18">
        <f t="shared" si="88"/>
        <v>133.76</v>
      </c>
      <c r="BZ94" s="18">
        <f t="shared" si="109"/>
        <v>1</v>
      </c>
      <c r="CA94" s="18">
        <f t="shared" si="89"/>
        <v>200.64</v>
      </c>
      <c r="CB94" s="18">
        <f t="shared" si="110"/>
        <v>1</v>
      </c>
      <c r="CC94" s="18">
        <f t="shared" si="90"/>
        <v>200.64</v>
      </c>
      <c r="DA94">
        <v>71</v>
      </c>
      <c r="DB94">
        <f t="shared" si="111"/>
        <v>10</v>
      </c>
      <c r="DC94">
        <f t="shared" si="112"/>
        <v>2</v>
      </c>
      <c r="DD94">
        <f t="shared" si="113"/>
        <v>137.1</v>
      </c>
    </row>
    <row r="95" spans="1:108" ht="16.5" x14ac:dyDescent="0.2">
      <c r="A95" s="14">
        <v>86</v>
      </c>
      <c r="B95" s="18">
        <f>金币产出!CN91</f>
        <v>2493763</v>
      </c>
      <c r="W95" s="18">
        <v>86</v>
      </c>
      <c r="X95" s="25">
        <v>1</v>
      </c>
      <c r="Y95" s="18" t="e">
        <f t="shared" si="91"/>
        <v>#REF!</v>
      </c>
      <c r="Z95" s="18" t="e">
        <f t="shared" si="91"/>
        <v>#REF!</v>
      </c>
      <c r="AA95" s="18" t="e">
        <f t="shared" si="91"/>
        <v>#REF!</v>
      </c>
      <c r="AB95" s="18" t="e">
        <f t="shared" si="92"/>
        <v>#REF!</v>
      </c>
      <c r="AC95" s="18" t="e">
        <f t="shared" si="80"/>
        <v>#REF!</v>
      </c>
      <c r="AD95" s="18" t="e">
        <f t="shared" si="93"/>
        <v>#REF!</v>
      </c>
      <c r="AE95" s="18" t="e">
        <f t="shared" si="81"/>
        <v>#REF!</v>
      </c>
      <c r="AF95" s="18" t="e">
        <f t="shared" si="94"/>
        <v>#REF!</v>
      </c>
      <c r="AG95" s="18" t="e">
        <f t="shared" si="82"/>
        <v>#REF!</v>
      </c>
      <c r="BD95" s="18">
        <v>86</v>
      </c>
      <c r="BE95" s="44">
        <v>1</v>
      </c>
      <c r="BF95" s="18">
        <f t="shared" si="95"/>
        <v>274310</v>
      </c>
      <c r="BG95" s="18">
        <f t="shared" si="96"/>
        <v>137155</v>
      </c>
      <c r="BH95" s="18">
        <f t="shared" si="97"/>
        <v>137155</v>
      </c>
      <c r="BI95" s="18">
        <f t="shared" si="98"/>
        <v>137155</v>
      </c>
      <c r="BJ95" s="18">
        <f t="shared" si="99"/>
        <v>137155</v>
      </c>
      <c r="BK95" s="18">
        <f t="shared" si="100"/>
        <v>137155</v>
      </c>
      <c r="BL95" s="18">
        <f t="shared" si="101"/>
        <v>205735</v>
      </c>
      <c r="BM95" s="18">
        <f t="shared" si="102"/>
        <v>205735</v>
      </c>
      <c r="BN95" s="18">
        <f t="shared" si="103"/>
        <v>1</v>
      </c>
      <c r="BO95" s="18">
        <f t="shared" si="83"/>
        <v>274.31</v>
      </c>
      <c r="BP95" s="18">
        <f t="shared" si="104"/>
        <v>1</v>
      </c>
      <c r="BQ95" s="18">
        <f t="shared" si="84"/>
        <v>137.16</v>
      </c>
      <c r="BR95" s="18">
        <f t="shared" si="105"/>
        <v>1</v>
      </c>
      <c r="BS95" s="18">
        <f t="shared" si="85"/>
        <v>137.16</v>
      </c>
      <c r="BT95" s="18">
        <f t="shared" si="106"/>
        <v>1</v>
      </c>
      <c r="BU95" s="18">
        <f t="shared" si="86"/>
        <v>137.16</v>
      </c>
      <c r="BV95" s="18">
        <f t="shared" si="107"/>
        <v>1</v>
      </c>
      <c r="BW95" s="18">
        <f t="shared" si="87"/>
        <v>137.16</v>
      </c>
      <c r="BX95" s="18">
        <f t="shared" si="108"/>
        <v>1</v>
      </c>
      <c r="BY95" s="18">
        <f t="shared" si="88"/>
        <v>137.16</v>
      </c>
      <c r="BZ95" s="18">
        <f t="shared" si="109"/>
        <v>1</v>
      </c>
      <c r="CA95" s="18">
        <f t="shared" si="89"/>
        <v>205.74</v>
      </c>
      <c r="CB95" s="18">
        <f t="shared" si="110"/>
        <v>1</v>
      </c>
      <c r="CC95" s="18">
        <f t="shared" si="90"/>
        <v>205.74</v>
      </c>
      <c r="DA95">
        <v>72</v>
      </c>
      <c r="DB95">
        <f t="shared" si="111"/>
        <v>10</v>
      </c>
      <c r="DC95">
        <f t="shared" si="112"/>
        <v>2</v>
      </c>
      <c r="DD95">
        <f t="shared" si="113"/>
        <v>137.1</v>
      </c>
    </row>
    <row r="96" spans="1:108" ht="16.5" x14ac:dyDescent="0.2">
      <c r="A96" s="14">
        <v>87</v>
      </c>
      <c r="B96" s="18">
        <f>金币产出!CN92</f>
        <v>2555577</v>
      </c>
      <c r="W96" s="18">
        <v>87</v>
      </c>
      <c r="X96" s="25">
        <v>1</v>
      </c>
      <c r="Y96" s="18" t="e">
        <f t="shared" si="91"/>
        <v>#REF!</v>
      </c>
      <c r="Z96" s="18" t="e">
        <f t="shared" si="91"/>
        <v>#REF!</v>
      </c>
      <c r="AA96" s="18" t="e">
        <f t="shared" si="91"/>
        <v>#REF!</v>
      </c>
      <c r="AB96" s="18" t="e">
        <f t="shared" si="92"/>
        <v>#REF!</v>
      </c>
      <c r="AC96" s="18" t="e">
        <f t="shared" si="80"/>
        <v>#REF!</v>
      </c>
      <c r="AD96" s="18" t="e">
        <f t="shared" si="93"/>
        <v>#REF!</v>
      </c>
      <c r="AE96" s="18" t="e">
        <f t="shared" si="81"/>
        <v>#REF!</v>
      </c>
      <c r="AF96" s="18" t="e">
        <f t="shared" si="94"/>
        <v>#REF!</v>
      </c>
      <c r="AG96" s="18" t="e">
        <f t="shared" si="82"/>
        <v>#REF!</v>
      </c>
      <c r="BD96" s="18">
        <v>87</v>
      </c>
      <c r="BE96" s="44">
        <v>1</v>
      </c>
      <c r="BF96" s="18">
        <f t="shared" si="95"/>
        <v>281110</v>
      </c>
      <c r="BG96" s="18">
        <f t="shared" si="96"/>
        <v>140555</v>
      </c>
      <c r="BH96" s="18">
        <f t="shared" si="97"/>
        <v>140555</v>
      </c>
      <c r="BI96" s="18">
        <f t="shared" si="98"/>
        <v>140555</v>
      </c>
      <c r="BJ96" s="18">
        <f t="shared" si="99"/>
        <v>140555</v>
      </c>
      <c r="BK96" s="18">
        <f t="shared" si="100"/>
        <v>140555</v>
      </c>
      <c r="BL96" s="18">
        <f t="shared" si="101"/>
        <v>210835</v>
      </c>
      <c r="BM96" s="18">
        <f t="shared" si="102"/>
        <v>210835</v>
      </c>
      <c r="BN96" s="18">
        <f t="shared" si="103"/>
        <v>1</v>
      </c>
      <c r="BO96" s="18">
        <f t="shared" si="83"/>
        <v>281.11</v>
      </c>
      <c r="BP96" s="18">
        <f t="shared" si="104"/>
        <v>1</v>
      </c>
      <c r="BQ96" s="18">
        <f t="shared" si="84"/>
        <v>140.56</v>
      </c>
      <c r="BR96" s="18">
        <f t="shared" si="105"/>
        <v>1</v>
      </c>
      <c r="BS96" s="18">
        <f t="shared" si="85"/>
        <v>140.56</v>
      </c>
      <c r="BT96" s="18">
        <f t="shared" si="106"/>
        <v>1</v>
      </c>
      <c r="BU96" s="18">
        <f t="shared" si="86"/>
        <v>140.56</v>
      </c>
      <c r="BV96" s="18">
        <f t="shared" si="107"/>
        <v>1</v>
      </c>
      <c r="BW96" s="18">
        <f t="shared" si="87"/>
        <v>140.56</v>
      </c>
      <c r="BX96" s="18">
        <f t="shared" si="108"/>
        <v>1</v>
      </c>
      <c r="BY96" s="18">
        <f t="shared" si="88"/>
        <v>140.56</v>
      </c>
      <c r="BZ96" s="18">
        <f t="shared" si="109"/>
        <v>1</v>
      </c>
      <c r="CA96" s="18">
        <f t="shared" si="89"/>
        <v>210.84</v>
      </c>
      <c r="CB96" s="18">
        <f t="shared" si="110"/>
        <v>1</v>
      </c>
      <c r="CC96" s="18">
        <f t="shared" si="90"/>
        <v>210.84</v>
      </c>
      <c r="DA96">
        <v>73</v>
      </c>
      <c r="DB96">
        <f t="shared" si="111"/>
        <v>11</v>
      </c>
      <c r="DC96">
        <f t="shared" si="112"/>
        <v>2</v>
      </c>
      <c r="DD96">
        <f t="shared" si="113"/>
        <v>114.25</v>
      </c>
    </row>
    <row r="97" spans="1:108" ht="16.5" x14ac:dyDescent="0.2">
      <c r="A97" s="14">
        <v>88</v>
      </c>
      <c r="B97" s="18">
        <f>金币产出!CN93</f>
        <v>2617401</v>
      </c>
      <c r="W97" s="18">
        <v>88</v>
      </c>
      <c r="X97" s="25">
        <v>1</v>
      </c>
      <c r="Y97" s="18" t="e">
        <f t="shared" si="91"/>
        <v>#REF!</v>
      </c>
      <c r="Z97" s="18" t="e">
        <f t="shared" si="91"/>
        <v>#REF!</v>
      </c>
      <c r="AA97" s="18" t="e">
        <f t="shared" si="91"/>
        <v>#REF!</v>
      </c>
      <c r="AB97" s="18" t="e">
        <f t="shared" si="92"/>
        <v>#REF!</v>
      </c>
      <c r="AC97" s="18" t="e">
        <f t="shared" si="80"/>
        <v>#REF!</v>
      </c>
      <c r="AD97" s="18" t="e">
        <f t="shared" si="93"/>
        <v>#REF!</v>
      </c>
      <c r="AE97" s="18" t="e">
        <f t="shared" si="81"/>
        <v>#REF!</v>
      </c>
      <c r="AF97" s="18" t="e">
        <f t="shared" si="94"/>
        <v>#REF!</v>
      </c>
      <c r="AG97" s="18" t="e">
        <f t="shared" si="82"/>
        <v>#REF!</v>
      </c>
      <c r="BD97" s="18">
        <v>88</v>
      </c>
      <c r="BE97" s="44">
        <v>1</v>
      </c>
      <c r="BF97" s="18">
        <f t="shared" si="95"/>
        <v>287910</v>
      </c>
      <c r="BG97" s="18">
        <f t="shared" si="96"/>
        <v>143955</v>
      </c>
      <c r="BH97" s="18">
        <f t="shared" si="97"/>
        <v>143955</v>
      </c>
      <c r="BI97" s="18">
        <f t="shared" si="98"/>
        <v>143955</v>
      </c>
      <c r="BJ97" s="18">
        <f t="shared" si="99"/>
        <v>143955</v>
      </c>
      <c r="BK97" s="18">
        <f t="shared" si="100"/>
        <v>143955</v>
      </c>
      <c r="BL97" s="18">
        <f t="shared" si="101"/>
        <v>215935</v>
      </c>
      <c r="BM97" s="18">
        <f t="shared" si="102"/>
        <v>215935</v>
      </c>
      <c r="BN97" s="18">
        <f t="shared" si="103"/>
        <v>1</v>
      </c>
      <c r="BO97" s="18">
        <f t="shared" si="83"/>
        <v>287.91000000000003</v>
      </c>
      <c r="BP97" s="18">
        <f t="shared" si="104"/>
        <v>1</v>
      </c>
      <c r="BQ97" s="18">
        <f t="shared" si="84"/>
        <v>143.96</v>
      </c>
      <c r="BR97" s="18">
        <f t="shared" si="105"/>
        <v>1</v>
      </c>
      <c r="BS97" s="18">
        <f t="shared" si="85"/>
        <v>143.96</v>
      </c>
      <c r="BT97" s="18">
        <f t="shared" si="106"/>
        <v>1</v>
      </c>
      <c r="BU97" s="18">
        <f t="shared" si="86"/>
        <v>143.96</v>
      </c>
      <c r="BV97" s="18">
        <f t="shared" si="107"/>
        <v>1</v>
      </c>
      <c r="BW97" s="18">
        <f t="shared" si="87"/>
        <v>143.96</v>
      </c>
      <c r="BX97" s="18">
        <f t="shared" si="108"/>
        <v>1</v>
      </c>
      <c r="BY97" s="18">
        <f t="shared" si="88"/>
        <v>143.96</v>
      </c>
      <c r="BZ97" s="18">
        <f t="shared" si="109"/>
        <v>1</v>
      </c>
      <c r="CA97" s="18">
        <f t="shared" si="89"/>
        <v>215.94</v>
      </c>
      <c r="CB97" s="18">
        <f t="shared" si="110"/>
        <v>1</v>
      </c>
      <c r="CC97" s="18">
        <f t="shared" si="90"/>
        <v>215.94</v>
      </c>
      <c r="DA97">
        <v>74</v>
      </c>
      <c r="DB97">
        <f t="shared" si="111"/>
        <v>11</v>
      </c>
      <c r="DC97">
        <f t="shared" si="112"/>
        <v>2</v>
      </c>
      <c r="DD97">
        <f t="shared" si="113"/>
        <v>57.12</v>
      </c>
    </row>
    <row r="98" spans="1:108" ht="16.5" x14ac:dyDescent="0.2">
      <c r="A98" s="14">
        <v>89</v>
      </c>
      <c r="B98" s="18">
        <f>金币产出!CN94</f>
        <v>2679218</v>
      </c>
      <c r="W98" s="18">
        <v>89</v>
      </c>
      <c r="X98" s="25">
        <v>1</v>
      </c>
      <c r="Y98" s="18" t="e">
        <f t="shared" si="91"/>
        <v>#REF!</v>
      </c>
      <c r="Z98" s="18" t="e">
        <f t="shared" si="91"/>
        <v>#REF!</v>
      </c>
      <c r="AA98" s="18" t="e">
        <f t="shared" si="91"/>
        <v>#REF!</v>
      </c>
      <c r="AB98" s="18" t="e">
        <f t="shared" si="92"/>
        <v>#REF!</v>
      </c>
      <c r="AC98" s="18" t="e">
        <f t="shared" si="80"/>
        <v>#REF!</v>
      </c>
      <c r="AD98" s="18" t="e">
        <f t="shared" si="93"/>
        <v>#REF!</v>
      </c>
      <c r="AE98" s="18" t="e">
        <f t="shared" si="81"/>
        <v>#REF!</v>
      </c>
      <c r="AF98" s="18" t="e">
        <f t="shared" si="94"/>
        <v>#REF!</v>
      </c>
      <c r="AG98" s="18" t="e">
        <f t="shared" si="82"/>
        <v>#REF!</v>
      </c>
      <c r="BD98" s="18">
        <v>89</v>
      </c>
      <c r="BE98" s="44">
        <v>1</v>
      </c>
      <c r="BF98" s="18">
        <f t="shared" si="95"/>
        <v>294710</v>
      </c>
      <c r="BG98" s="18">
        <f t="shared" si="96"/>
        <v>147355</v>
      </c>
      <c r="BH98" s="18">
        <f t="shared" si="97"/>
        <v>147355</v>
      </c>
      <c r="BI98" s="18">
        <f t="shared" si="98"/>
        <v>147355</v>
      </c>
      <c r="BJ98" s="18">
        <f t="shared" si="99"/>
        <v>147355</v>
      </c>
      <c r="BK98" s="18">
        <f t="shared" si="100"/>
        <v>147355</v>
      </c>
      <c r="BL98" s="18">
        <f t="shared" si="101"/>
        <v>221035</v>
      </c>
      <c r="BM98" s="18">
        <f t="shared" si="102"/>
        <v>221035</v>
      </c>
      <c r="BN98" s="18">
        <f t="shared" si="103"/>
        <v>1</v>
      </c>
      <c r="BO98" s="18">
        <f t="shared" si="83"/>
        <v>294.70999999999998</v>
      </c>
      <c r="BP98" s="18">
        <f t="shared" si="104"/>
        <v>1</v>
      </c>
      <c r="BQ98" s="18">
        <f t="shared" si="84"/>
        <v>147.36000000000001</v>
      </c>
      <c r="BR98" s="18">
        <f t="shared" si="105"/>
        <v>1</v>
      </c>
      <c r="BS98" s="18">
        <f t="shared" si="85"/>
        <v>147.36000000000001</v>
      </c>
      <c r="BT98" s="18">
        <f t="shared" si="106"/>
        <v>1</v>
      </c>
      <c r="BU98" s="18">
        <f t="shared" si="86"/>
        <v>147.36000000000001</v>
      </c>
      <c r="BV98" s="18">
        <f t="shared" si="107"/>
        <v>1</v>
      </c>
      <c r="BW98" s="18">
        <f t="shared" si="87"/>
        <v>147.36000000000001</v>
      </c>
      <c r="BX98" s="18">
        <f t="shared" si="108"/>
        <v>1</v>
      </c>
      <c r="BY98" s="18">
        <f t="shared" si="88"/>
        <v>147.36000000000001</v>
      </c>
      <c r="BZ98" s="18">
        <f t="shared" si="109"/>
        <v>1</v>
      </c>
      <c r="CA98" s="18">
        <f t="shared" si="89"/>
        <v>221.04</v>
      </c>
      <c r="CB98" s="18">
        <f t="shared" si="110"/>
        <v>1</v>
      </c>
      <c r="CC98" s="18">
        <f t="shared" si="90"/>
        <v>221.04</v>
      </c>
      <c r="DA98">
        <v>75</v>
      </c>
      <c r="DB98">
        <f t="shared" si="111"/>
        <v>11</v>
      </c>
      <c r="DC98">
        <f t="shared" si="112"/>
        <v>2</v>
      </c>
      <c r="DD98">
        <f t="shared" si="113"/>
        <v>57.12</v>
      </c>
    </row>
    <row r="99" spans="1:108" ht="16.5" x14ac:dyDescent="0.2">
      <c r="A99" s="14">
        <v>90</v>
      </c>
      <c r="B99" s="18">
        <f>金币产出!CN95</f>
        <v>2741040</v>
      </c>
      <c r="W99" s="18">
        <v>90</v>
      </c>
      <c r="X99" s="25">
        <v>1</v>
      </c>
      <c r="Y99" s="18" t="e">
        <f t="shared" si="91"/>
        <v>#REF!</v>
      </c>
      <c r="Z99" s="18" t="e">
        <f t="shared" si="91"/>
        <v>#REF!</v>
      </c>
      <c r="AA99" s="18" t="e">
        <f t="shared" si="91"/>
        <v>#REF!</v>
      </c>
      <c r="AB99" s="18" t="e">
        <f t="shared" si="92"/>
        <v>#REF!</v>
      </c>
      <c r="AC99" s="18" t="e">
        <f t="shared" si="80"/>
        <v>#REF!</v>
      </c>
      <c r="AD99" s="18" t="e">
        <f t="shared" si="93"/>
        <v>#REF!</v>
      </c>
      <c r="AE99" s="18" t="e">
        <f t="shared" si="81"/>
        <v>#REF!</v>
      </c>
      <c r="AF99" s="18" t="e">
        <f t="shared" si="94"/>
        <v>#REF!</v>
      </c>
      <c r="AG99" s="18" t="e">
        <f t="shared" si="82"/>
        <v>#REF!</v>
      </c>
      <c r="BD99" s="18">
        <v>90</v>
      </c>
      <c r="BE99" s="44">
        <v>1</v>
      </c>
      <c r="BF99" s="18">
        <f t="shared" si="95"/>
        <v>301510</v>
      </c>
      <c r="BG99" s="18">
        <f t="shared" si="96"/>
        <v>150755</v>
      </c>
      <c r="BH99" s="18">
        <f t="shared" si="97"/>
        <v>150755</v>
      </c>
      <c r="BI99" s="18">
        <f t="shared" si="98"/>
        <v>150755</v>
      </c>
      <c r="BJ99" s="18">
        <f t="shared" si="99"/>
        <v>150755</v>
      </c>
      <c r="BK99" s="18">
        <f t="shared" si="100"/>
        <v>150755</v>
      </c>
      <c r="BL99" s="18">
        <f t="shared" si="101"/>
        <v>226135</v>
      </c>
      <c r="BM99" s="18">
        <f t="shared" si="102"/>
        <v>226135</v>
      </c>
      <c r="BN99" s="18">
        <f t="shared" si="103"/>
        <v>1</v>
      </c>
      <c r="BO99" s="18">
        <f t="shared" si="83"/>
        <v>301.51</v>
      </c>
      <c r="BP99" s="18">
        <f t="shared" si="104"/>
        <v>1</v>
      </c>
      <c r="BQ99" s="18">
        <f t="shared" si="84"/>
        <v>150.76</v>
      </c>
      <c r="BR99" s="18">
        <f t="shared" si="105"/>
        <v>1</v>
      </c>
      <c r="BS99" s="18">
        <f t="shared" si="85"/>
        <v>150.76</v>
      </c>
      <c r="BT99" s="18">
        <f t="shared" si="106"/>
        <v>1</v>
      </c>
      <c r="BU99" s="18">
        <f t="shared" si="86"/>
        <v>150.76</v>
      </c>
      <c r="BV99" s="18">
        <f t="shared" si="107"/>
        <v>1</v>
      </c>
      <c r="BW99" s="18">
        <f t="shared" si="87"/>
        <v>150.76</v>
      </c>
      <c r="BX99" s="18">
        <f t="shared" si="108"/>
        <v>1</v>
      </c>
      <c r="BY99" s="18">
        <f t="shared" si="88"/>
        <v>150.76</v>
      </c>
      <c r="BZ99" s="18">
        <f t="shared" si="109"/>
        <v>1</v>
      </c>
      <c r="CA99" s="18">
        <f t="shared" si="89"/>
        <v>226.14</v>
      </c>
      <c r="CB99" s="18">
        <f t="shared" si="110"/>
        <v>1</v>
      </c>
      <c r="CC99" s="18">
        <f t="shared" si="90"/>
        <v>226.14</v>
      </c>
      <c r="DA99">
        <v>76</v>
      </c>
      <c r="DB99">
        <f t="shared" si="111"/>
        <v>11</v>
      </c>
      <c r="DC99">
        <f t="shared" si="112"/>
        <v>2</v>
      </c>
      <c r="DD99">
        <f t="shared" si="113"/>
        <v>57.12</v>
      </c>
    </row>
    <row r="100" spans="1:108" ht="16.5" x14ac:dyDescent="0.2">
      <c r="A100" s="14">
        <v>91</v>
      </c>
      <c r="B100" s="18">
        <f>金币产出!CN96</f>
        <v>2795858</v>
      </c>
      <c r="W100" s="18">
        <v>91</v>
      </c>
      <c r="X100" s="25">
        <v>1</v>
      </c>
      <c r="Y100" s="18" t="e">
        <f t="shared" si="91"/>
        <v>#REF!</v>
      </c>
      <c r="Z100" s="18" t="e">
        <f t="shared" si="91"/>
        <v>#REF!</v>
      </c>
      <c r="AA100" s="18" t="e">
        <f t="shared" si="91"/>
        <v>#REF!</v>
      </c>
      <c r="AB100" s="18" t="e">
        <f t="shared" si="92"/>
        <v>#REF!</v>
      </c>
      <c r="AC100" s="18" t="e">
        <f t="shared" si="80"/>
        <v>#REF!</v>
      </c>
      <c r="AD100" s="18" t="e">
        <f t="shared" si="93"/>
        <v>#REF!</v>
      </c>
      <c r="AE100" s="18" t="e">
        <f t="shared" si="81"/>
        <v>#REF!</v>
      </c>
      <c r="AF100" s="18" t="e">
        <f t="shared" si="94"/>
        <v>#REF!</v>
      </c>
      <c r="AG100" s="18" t="e">
        <f t="shared" si="82"/>
        <v>#REF!</v>
      </c>
      <c r="BD100" s="18">
        <v>91</v>
      </c>
      <c r="BE100" s="44">
        <v>1</v>
      </c>
      <c r="BF100" s="18">
        <f t="shared" si="95"/>
        <v>307540</v>
      </c>
      <c r="BG100" s="18">
        <f t="shared" si="96"/>
        <v>153770</v>
      </c>
      <c r="BH100" s="18">
        <f t="shared" si="97"/>
        <v>153770</v>
      </c>
      <c r="BI100" s="18">
        <f t="shared" si="98"/>
        <v>153770</v>
      </c>
      <c r="BJ100" s="18">
        <f t="shared" si="99"/>
        <v>153770</v>
      </c>
      <c r="BK100" s="18">
        <f t="shared" si="100"/>
        <v>153770</v>
      </c>
      <c r="BL100" s="18">
        <f t="shared" si="101"/>
        <v>230655</v>
      </c>
      <c r="BM100" s="18">
        <f t="shared" si="102"/>
        <v>230655</v>
      </c>
      <c r="BN100" s="18">
        <f t="shared" si="103"/>
        <v>1</v>
      </c>
      <c r="BO100" s="18">
        <f t="shared" si="83"/>
        <v>307.54000000000002</v>
      </c>
      <c r="BP100" s="18">
        <f t="shared" si="104"/>
        <v>1</v>
      </c>
      <c r="BQ100" s="18">
        <f t="shared" si="84"/>
        <v>153.77000000000001</v>
      </c>
      <c r="BR100" s="18">
        <f t="shared" si="105"/>
        <v>1</v>
      </c>
      <c r="BS100" s="18">
        <f t="shared" si="85"/>
        <v>153.77000000000001</v>
      </c>
      <c r="BT100" s="18">
        <f t="shared" si="106"/>
        <v>1</v>
      </c>
      <c r="BU100" s="18">
        <f t="shared" si="86"/>
        <v>153.77000000000001</v>
      </c>
      <c r="BV100" s="18">
        <f t="shared" si="107"/>
        <v>1</v>
      </c>
      <c r="BW100" s="18">
        <f t="shared" si="87"/>
        <v>153.77000000000001</v>
      </c>
      <c r="BX100" s="18">
        <f t="shared" si="108"/>
        <v>1</v>
      </c>
      <c r="BY100" s="18">
        <f t="shared" si="88"/>
        <v>153.77000000000001</v>
      </c>
      <c r="BZ100" s="18">
        <f t="shared" si="109"/>
        <v>1</v>
      </c>
      <c r="CA100" s="18">
        <f t="shared" si="89"/>
        <v>230.66</v>
      </c>
      <c r="CB100" s="18">
        <f t="shared" si="110"/>
        <v>1</v>
      </c>
      <c r="CC100" s="18">
        <f t="shared" si="90"/>
        <v>230.66</v>
      </c>
      <c r="DA100">
        <v>77</v>
      </c>
      <c r="DB100">
        <f t="shared" si="111"/>
        <v>11</v>
      </c>
      <c r="DC100">
        <f t="shared" si="112"/>
        <v>2</v>
      </c>
      <c r="DD100">
        <f t="shared" si="113"/>
        <v>57.12</v>
      </c>
    </row>
    <row r="101" spans="1:108" ht="16.5" x14ac:dyDescent="0.2">
      <c r="A101" s="14">
        <v>92</v>
      </c>
      <c r="B101" s="18">
        <f>金币产出!CN97</f>
        <v>2850681</v>
      </c>
      <c r="W101" s="18">
        <v>92</v>
      </c>
      <c r="X101" s="25">
        <v>1</v>
      </c>
      <c r="Y101" s="18" t="e">
        <f t="shared" si="91"/>
        <v>#REF!</v>
      </c>
      <c r="Z101" s="18" t="e">
        <f t="shared" si="91"/>
        <v>#REF!</v>
      </c>
      <c r="AA101" s="18" t="e">
        <f t="shared" si="91"/>
        <v>#REF!</v>
      </c>
      <c r="AB101" s="18" t="e">
        <f t="shared" si="92"/>
        <v>#REF!</v>
      </c>
      <c r="AC101" s="18" t="e">
        <f t="shared" si="80"/>
        <v>#REF!</v>
      </c>
      <c r="AD101" s="18" t="e">
        <f t="shared" si="93"/>
        <v>#REF!</v>
      </c>
      <c r="AE101" s="18" t="e">
        <f t="shared" si="81"/>
        <v>#REF!</v>
      </c>
      <c r="AF101" s="18" t="e">
        <f t="shared" si="94"/>
        <v>#REF!</v>
      </c>
      <c r="AG101" s="18" t="e">
        <f t="shared" si="82"/>
        <v>#REF!</v>
      </c>
      <c r="BD101" s="18">
        <v>92</v>
      </c>
      <c r="BE101" s="44">
        <v>1</v>
      </c>
      <c r="BF101" s="18">
        <f t="shared" si="95"/>
        <v>313570</v>
      </c>
      <c r="BG101" s="18">
        <f t="shared" si="96"/>
        <v>156785</v>
      </c>
      <c r="BH101" s="18">
        <f t="shared" si="97"/>
        <v>156785</v>
      </c>
      <c r="BI101" s="18">
        <f t="shared" si="98"/>
        <v>156785</v>
      </c>
      <c r="BJ101" s="18">
        <f t="shared" si="99"/>
        <v>156785</v>
      </c>
      <c r="BK101" s="18">
        <f t="shared" si="100"/>
        <v>156785</v>
      </c>
      <c r="BL101" s="18">
        <f t="shared" si="101"/>
        <v>235180</v>
      </c>
      <c r="BM101" s="18">
        <f t="shared" si="102"/>
        <v>235180</v>
      </c>
      <c r="BN101" s="18">
        <f t="shared" si="103"/>
        <v>1</v>
      </c>
      <c r="BO101" s="18">
        <f t="shared" si="83"/>
        <v>313.57</v>
      </c>
      <c r="BP101" s="18">
        <f t="shared" si="104"/>
        <v>1</v>
      </c>
      <c r="BQ101" s="18">
        <f t="shared" si="84"/>
        <v>156.79</v>
      </c>
      <c r="BR101" s="18">
        <f t="shared" si="105"/>
        <v>1</v>
      </c>
      <c r="BS101" s="18">
        <f t="shared" si="85"/>
        <v>156.79</v>
      </c>
      <c r="BT101" s="18">
        <f t="shared" si="106"/>
        <v>1</v>
      </c>
      <c r="BU101" s="18">
        <f t="shared" si="86"/>
        <v>156.79</v>
      </c>
      <c r="BV101" s="18">
        <f t="shared" si="107"/>
        <v>1</v>
      </c>
      <c r="BW101" s="18">
        <f t="shared" si="87"/>
        <v>156.79</v>
      </c>
      <c r="BX101" s="18">
        <f t="shared" si="108"/>
        <v>1</v>
      </c>
      <c r="BY101" s="18">
        <f t="shared" si="88"/>
        <v>156.79</v>
      </c>
      <c r="BZ101" s="18">
        <f t="shared" si="109"/>
        <v>1</v>
      </c>
      <c r="CA101" s="18">
        <f t="shared" si="89"/>
        <v>235.18</v>
      </c>
      <c r="CB101" s="18">
        <f t="shared" si="110"/>
        <v>1</v>
      </c>
      <c r="CC101" s="18">
        <f t="shared" si="90"/>
        <v>235.18</v>
      </c>
      <c r="DA101">
        <v>78</v>
      </c>
      <c r="DB101">
        <f t="shared" si="111"/>
        <v>11</v>
      </c>
      <c r="DC101">
        <f t="shared" si="112"/>
        <v>2</v>
      </c>
      <c r="DD101">
        <f t="shared" si="113"/>
        <v>57.12</v>
      </c>
    </row>
    <row r="102" spans="1:108" ht="16.5" x14ac:dyDescent="0.2">
      <c r="A102" s="14">
        <v>93</v>
      </c>
      <c r="B102" s="18">
        <f>金币产出!CN98</f>
        <v>2905497</v>
      </c>
      <c r="W102" s="18">
        <v>93</v>
      </c>
      <c r="X102" s="25">
        <v>1</v>
      </c>
      <c r="Y102" s="18" t="e">
        <f t="shared" si="91"/>
        <v>#REF!</v>
      </c>
      <c r="Z102" s="18" t="e">
        <f t="shared" si="91"/>
        <v>#REF!</v>
      </c>
      <c r="AA102" s="18" t="e">
        <f t="shared" si="91"/>
        <v>#REF!</v>
      </c>
      <c r="AB102" s="18" t="e">
        <f t="shared" si="92"/>
        <v>#REF!</v>
      </c>
      <c r="AC102" s="18" t="e">
        <f t="shared" si="80"/>
        <v>#REF!</v>
      </c>
      <c r="AD102" s="18" t="e">
        <f t="shared" si="93"/>
        <v>#REF!</v>
      </c>
      <c r="AE102" s="18" t="e">
        <f t="shared" si="81"/>
        <v>#REF!</v>
      </c>
      <c r="AF102" s="18" t="e">
        <f t="shared" si="94"/>
        <v>#REF!</v>
      </c>
      <c r="AG102" s="18" t="e">
        <f t="shared" si="82"/>
        <v>#REF!</v>
      </c>
      <c r="BD102" s="18">
        <v>93</v>
      </c>
      <c r="BE102" s="44">
        <v>1</v>
      </c>
      <c r="BF102" s="18">
        <f t="shared" si="95"/>
        <v>319600</v>
      </c>
      <c r="BG102" s="18">
        <f t="shared" si="96"/>
        <v>159800</v>
      </c>
      <c r="BH102" s="18">
        <f t="shared" si="97"/>
        <v>159800</v>
      </c>
      <c r="BI102" s="18">
        <f t="shared" si="98"/>
        <v>159800</v>
      </c>
      <c r="BJ102" s="18">
        <f t="shared" si="99"/>
        <v>159800</v>
      </c>
      <c r="BK102" s="18">
        <f t="shared" si="100"/>
        <v>159800</v>
      </c>
      <c r="BL102" s="18">
        <f t="shared" si="101"/>
        <v>239700</v>
      </c>
      <c r="BM102" s="18">
        <f t="shared" si="102"/>
        <v>239700</v>
      </c>
      <c r="BN102" s="18">
        <f t="shared" si="103"/>
        <v>1</v>
      </c>
      <c r="BO102" s="18">
        <f t="shared" si="83"/>
        <v>319.60000000000002</v>
      </c>
      <c r="BP102" s="18">
        <f t="shared" si="104"/>
        <v>1</v>
      </c>
      <c r="BQ102" s="18">
        <f t="shared" si="84"/>
        <v>159.80000000000001</v>
      </c>
      <c r="BR102" s="18">
        <f t="shared" si="105"/>
        <v>1</v>
      </c>
      <c r="BS102" s="18">
        <f t="shared" si="85"/>
        <v>159.80000000000001</v>
      </c>
      <c r="BT102" s="18">
        <f t="shared" si="106"/>
        <v>1</v>
      </c>
      <c r="BU102" s="18">
        <f t="shared" si="86"/>
        <v>159.80000000000001</v>
      </c>
      <c r="BV102" s="18">
        <f t="shared" si="107"/>
        <v>1</v>
      </c>
      <c r="BW102" s="18">
        <f t="shared" si="87"/>
        <v>159.80000000000001</v>
      </c>
      <c r="BX102" s="18">
        <f t="shared" si="108"/>
        <v>1</v>
      </c>
      <c r="BY102" s="18">
        <f t="shared" si="88"/>
        <v>159.80000000000001</v>
      </c>
      <c r="BZ102" s="18">
        <f t="shared" si="109"/>
        <v>1</v>
      </c>
      <c r="CA102" s="18">
        <f t="shared" si="89"/>
        <v>239.7</v>
      </c>
      <c r="CB102" s="18">
        <f t="shared" si="110"/>
        <v>1</v>
      </c>
      <c r="CC102" s="18">
        <f t="shared" si="90"/>
        <v>239.7</v>
      </c>
      <c r="DA102">
        <v>79</v>
      </c>
      <c r="DB102">
        <f t="shared" si="111"/>
        <v>11</v>
      </c>
      <c r="DC102">
        <f t="shared" si="112"/>
        <v>2</v>
      </c>
      <c r="DD102">
        <f t="shared" si="113"/>
        <v>85.68</v>
      </c>
    </row>
    <row r="103" spans="1:108" ht="16.5" x14ac:dyDescent="0.2">
      <c r="A103" s="14">
        <v>94</v>
      </c>
      <c r="B103" s="18">
        <f>金币产出!CN99</f>
        <v>2960323</v>
      </c>
      <c r="W103" s="18">
        <v>94</v>
      </c>
      <c r="X103" s="25">
        <v>1</v>
      </c>
      <c r="Y103" s="18" t="e">
        <f t="shared" si="91"/>
        <v>#REF!</v>
      </c>
      <c r="Z103" s="18" t="e">
        <f t="shared" si="91"/>
        <v>#REF!</v>
      </c>
      <c r="AA103" s="18" t="e">
        <f t="shared" si="91"/>
        <v>#REF!</v>
      </c>
      <c r="AB103" s="18" t="e">
        <f t="shared" si="92"/>
        <v>#REF!</v>
      </c>
      <c r="AC103" s="18" t="e">
        <f t="shared" si="80"/>
        <v>#REF!</v>
      </c>
      <c r="AD103" s="18" t="e">
        <f t="shared" si="93"/>
        <v>#REF!</v>
      </c>
      <c r="AE103" s="18" t="e">
        <f t="shared" si="81"/>
        <v>#REF!</v>
      </c>
      <c r="AF103" s="18" t="e">
        <f t="shared" si="94"/>
        <v>#REF!</v>
      </c>
      <c r="AG103" s="18" t="e">
        <f t="shared" si="82"/>
        <v>#REF!</v>
      </c>
      <c r="BD103" s="18">
        <v>94</v>
      </c>
      <c r="BE103" s="44">
        <v>1</v>
      </c>
      <c r="BF103" s="18">
        <f t="shared" si="95"/>
        <v>325635</v>
      </c>
      <c r="BG103" s="18">
        <f t="shared" si="96"/>
        <v>162815</v>
      </c>
      <c r="BH103" s="18">
        <f t="shared" si="97"/>
        <v>162815</v>
      </c>
      <c r="BI103" s="18">
        <f t="shared" si="98"/>
        <v>162815</v>
      </c>
      <c r="BJ103" s="18">
        <f t="shared" si="99"/>
        <v>162815</v>
      </c>
      <c r="BK103" s="18">
        <f t="shared" si="100"/>
        <v>162815</v>
      </c>
      <c r="BL103" s="18">
        <f t="shared" si="101"/>
        <v>244225</v>
      </c>
      <c r="BM103" s="18">
        <f t="shared" si="102"/>
        <v>244225</v>
      </c>
      <c r="BN103" s="18">
        <f t="shared" si="103"/>
        <v>1</v>
      </c>
      <c r="BO103" s="18">
        <f t="shared" si="83"/>
        <v>325.64</v>
      </c>
      <c r="BP103" s="18">
        <f t="shared" si="104"/>
        <v>1</v>
      </c>
      <c r="BQ103" s="18">
        <f t="shared" si="84"/>
        <v>162.82</v>
      </c>
      <c r="BR103" s="18">
        <f t="shared" si="105"/>
        <v>1</v>
      </c>
      <c r="BS103" s="18">
        <f t="shared" si="85"/>
        <v>162.82</v>
      </c>
      <c r="BT103" s="18">
        <f t="shared" si="106"/>
        <v>1</v>
      </c>
      <c r="BU103" s="18">
        <f t="shared" si="86"/>
        <v>162.82</v>
      </c>
      <c r="BV103" s="18">
        <f t="shared" si="107"/>
        <v>1</v>
      </c>
      <c r="BW103" s="18">
        <f t="shared" si="87"/>
        <v>162.82</v>
      </c>
      <c r="BX103" s="18">
        <f t="shared" si="108"/>
        <v>1</v>
      </c>
      <c r="BY103" s="18">
        <f t="shared" si="88"/>
        <v>162.82</v>
      </c>
      <c r="BZ103" s="18">
        <f t="shared" si="109"/>
        <v>1</v>
      </c>
      <c r="CA103" s="18">
        <f t="shared" si="89"/>
        <v>244.23</v>
      </c>
      <c r="CB103" s="18">
        <f t="shared" si="110"/>
        <v>1</v>
      </c>
      <c r="CC103" s="18">
        <f t="shared" si="90"/>
        <v>244.23</v>
      </c>
      <c r="DA103">
        <v>80</v>
      </c>
      <c r="DB103">
        <f t="shared" si="111"/>
        <v>11</v>
      </c>
      <c r="DC103">
        <f t="shared" si="112"/>
        <v>2</v>
      </c>
      <c r="DD103">
        <f t="shared" si="113"/>
        <v>85.68</v>
      </c>
    </row>
    <row r="104" spans="1:108" ht="16.5" x14ac:dyDescent="0.2">
      <c r="A104" s="14">
        <v>95</v>
      </c>
      <c r="B104" s="18">
        <f>金币产出!CN100</f>
        <v>3015144</v>
      </c>
      <c r="W104" s="18">
        <v>95</v>
      </c>
      <c r="X104" s="25">
        <v>1</v>
      </c>
      <c r="Y104" s="18" t="e">
        <f t="shared" si="91"/>
        <v>#REF!</v>
      </c>
      <c r="Z104" s="18" t="e">
        <f t="shared" si="91"/>
        <v>#REF!</v>
      </c>
      <c r="AA104" s="18" t="e">
        <f t="shared" si="91"/>
        <v>#REF!</v>
      </c>
      <c r="AB104" s="18" t="e">
        <f t="shared" si="92"/>
        <v>#REF!</v>
      </c>
      <c r="AC104" s="18" t="e">
        <f t="shared" si="80"/>
        <v>#REF!</v>
      </c>
      <c r="AD104" s="18" t="e">
        <f t="shared" si="93"/>
        <v>#REF!</v>
      </c>
      <c r="AE104" s="18" t="e">
        <f t="shared" si="81"/>
        <v>#REF!</v>
      </c>
      <c r="AF104" s="18" t="e">
        <f t="shared" si="94"/>
        <v>#REF!</v>
      </c>
      <c r="AG104" s="18" t="e">
        <f t="shared" si="82"/>
        <v>#REF!</v>
      </c>
      <c r="BD104" s="18">
        <v>95</v>
      </c>
      <c r="BE104" s="44">
        <v>1</v>
      </c>
      <c r="BF104" s="18">
        <f t="shared" si="95"/>
        <v>331665</v>
      </c>
      <c r="BG104" s="18">
        <f t="shared" si="96"/>
        <v>165830</v>
      </c>
      <c r="BH104" s="18">
        <f t="shared" si="97"/>
        <v>165830</v>
      </c>
      <c r="BI104" s="18">
        <f t="shared" si="98"/>
        <v>165830</v>
      </c>
      <c r="BJ104" s="18">
        <f t="shared" si="99"/>
        <v>165830</v>
      </c>
      <c r="BK104" s="18">
        <f t="shared" si="100"/>
        <v>165830</v>
      </c>
      <c r="BL104" s="18">
        <f t="shared" si="101"/>
        <v>248745</v>
      </c>
      <c r="BM104" s="18">
        <f t="shared" si="102"/>
        <v>248745</v>
      </c>
      <c r="BN104" s="18">
        <f t="shared" si="103"/>
        <v>1</v>
      </c>
      <c r="BO104" s="18">
        <f t="shared" si="83"/>
        <v>331.67</v>
      </c>
      <c r="BP104" s="18">
        <f t="shared" si="104"/>
        <v>1</v>
      </c>
      <c r="BQ104" s="18">
        <f t="shared" si="84"/>
        <v>165.83</v>
      </c>
      <c r="BR104" s="18">
        <f t="shared" si="105"/>
        <v>1</v>
      </c>
      <c r="BS104" s="18">
        <f t="shared" si="85"/>
        <v>165.83</v>
      </c>
      <c r="BT104" s="18">
        <f t="shared" si="106"/>
        <v>1</v>
      </c>
      <c r="BU104" s="18">
        <f t="shared" si="86"/>
        <v>165.83</v>
      </c>
      <c r="BV104" s="18">
        <f t="shared" si="107"/>
        <v>1</v>
      </c>
      <c r="BW104" s="18">
        <f t="shared" si="87"/>
        <v>165.83</v>
      </c>
      <c r="BX104" s="18">
        <f t="shared" si="108"/>
        <v>1</v>
      </c>
      <c r="BY104" s="18">
        <f t="shared" si="88"/>
        <v>165.83</v>
      </c>
      <c r="BZ104" s="18">
        <f t="shared" si="109"/>
        <v>1</v>
      </c>
      <c r="CA104" s="18">
        <f t="shared" si="89"/>
        <v>248.75</v>
      </c>
      <c r="CB104" s="18">
        <f t="shared" si="110"/>
        <v>1</v>
      </c>
      <c r="CC104" s="18">
        <f t="shared" si="90"/>
        <v>248.75</v>
      </c>
      <c r="DA104">
        <v>81</v>
      </c>
      <c r="DB104">
        <f t="shared" si="111"/>
        <v>12</v>
      </c>
      <c r="DC104">
        <f t="shared" si="112"/>
        <v>2</v>
      </c>
      <c r="DD104">
        <f t="shared" si="113"/>
        <v>114.25</v>
      </c>
    </row>
    <row r="105" spans="1:108" ht="16.5" x14ac:dyDescent="0.2">
      <c r="A105" s="14">
        <v>96</v>
      </c>
      <c r="B105" s="18">
        <f>金币产出!CN101</f>
        <v>3069962</v>
      </c>
      <c r="W105" s="18">
        <v>96</v>
      </c>
      <c r="X105" s="25">
        <v>1</v>
      </c>
      <c r="Y105" s="18" t="e">
        <f t="shared" si="91"/>
        <v>#REF!</v>
      </c>
      <c r="Z105" s="18" t="e">
        <f t="shared" si="91"/>
        <v>#REF!</v>
      </c>
      <c r="AA105" s="18" t="e">
        <f t="shared" si="91"/>
        <v>#REF!</v>
      </c>
      <c r="AB105" s="18" t="e">
        <f t="shared" si="92"/>
        <v>#REF!</v>
      </c>
      <c r="AC105" s="18" t="e">
        <f t="shared" si="80"/>
        <v>#REF!</v>
      </c>
      <c r="AD105" s="18" t="e">
        <f t="shared" si="93"/>
        <v>#REF!</v>
      </c>
      <c r="AE105" s="18" t="e">
        <f t="shared" si="81"/>
        <v>#REF!</v>
      </c>
      <c r="AF105" s="18" t="e">
        <f t="shared" si="94"/>
        <v>#REF!</v>
      </c>
      <c r="AG105" s="18" t="e">
        <f t="shared" si="82"/>
        <v>#REF!</v>
      </c>
      <c r="BD105" s="18">
        <v>96</v>
      </c>
      <c r="BE105" s="44">
        <v>1</v>
      </c>
      <c r="BF105" s="18">
        <f t="shared" si="95"/>
        <v>337695</v>
      </c>
      <c r="BG105" s="18">
        <f t="shared" si="96"/>
        <v>168845</v>
      </c>
      <c r="BH105" s="18">
        <f t="shared" si="97"/>
        <v>168845</v>
      </c>
      <c r="BI105" s="18">
        <f t="shared" si="98"/>
        <v>168845</v>
      </c>
      <c r="BJ105" s="18">
        <f t="shared" si="99"/>
        <v>168845</v>
      </c>
      <c r="BK105" s="18">
        <f t="shared" si="100"/>
        <v>168845</v>
      </c>
      <c r="BL105" s="18">
        <f t="shared" si="101"/>
        <v>253270</v>
      </c>
      <c r="BM105" s="18">
        <f t="shared" si="102"/>
        <v>253270</v>
      </c>
      <c r="BN105" s="18">
        <f t="shared" si="103"/>
        <v>1</v>
      </c>
      <c r="BO105" s="18">
        <f t="shared" si="83"/>
        <v>337.7</v>
      </c>
      <c r="BP105" s="18">
        <f t="shared" si="104"/>
        <v>1</v>
      </c>
      <c r="BQ105" s="18">
        <f t="shared" si="84"/>
        <v>168.85</v>
      </c>
      <c r="BR105" s="18">
        <f t="shared" si="105"/>
        <v>1</v>
      </c>
      <c r="BS105" s="18">
        <f t="shared" si="85"/>
        <v>168.85</v>
      </c>
      <c r="BT105" s="18">
        <f t="shared" si="106"/>
        <v>1</v>
      </c>
      <c r="BU105" s="18">
        <f t="shared" si="86"/>
        <v>168.85</v>
      </c>
      <c r="BV105" s="18">
        <f t="shared" si="107"/>
        <v>1</v>
      </c>
      <c r="BW105" s="18">
        <f t="shared" si="87"/>
        <v>168.85</v>
      </c>
      <c r="BX105" s="18">
        <f t="shared" si="108"/>
        <v>1</v>
      </c>
      <c r="BY105" s="18">
        <f t="shared" si="88"/>
        <v>168.85</v>
      </c>
      <c r="BZ105" s="18">
        <f t="shared" si="109"/>
        <v>1</v>
      </c>
      <c r="CA105" s="18">
        <f t="shared" si="89"/>
        <v>253.27</v>
      </c>
      <c r="CB105" s="18">
        <f t="shared" si="110"/>
        <v>1</v>
      </c>
      <c r="CC105" s="18">
        <f t="shared" si="90"/>
        <v>253.27</v>
      </c>
      <c r="DA105">
        <v>82</v>
      </c>
      <c r="DB105">
        <f t="shared" si="111"/>
        <v>12</v>
      </c>
      <c r="DC105">
        <f t="shared" si="112"/>
        <v>2</v>
      </c>
      <c r="DD105">
        <f t="shared" si="113"/>
        <v>57.12</v>
      </c>
    </row>
    <row r="106" spans="1:108" ht="16.5" x14ac:dyDescent="0.2">
      <c r="A106" s="14">
        <v>97</v>
      </c>
      <c r="B106" s="18">
        <f>金币产出!CN102</f>
        <v>3124785</v>
      </c>
      <c r="W106" s="18">
        <v>97</v>
      </c>
      <c r="X106" s="25">
        <v>1</v>
      </c>
      <c r="Y106" s="18" t="e">
        <f t="shared" si="91"/>
        <v>#REF!</v>
      </c>
      <c r="Z106" s="18" t="e">
        <f t="shared" si="91"/>
        <v>#REF!</v>
      </c>
      <c r="AA106" s="18" t="e">
        <f t="shared" si="91"/>
        <v>#REF!</v>
      </c>
      <c r="AB106" s="18" t="e">
        <f t="shared" si="92"/>
        <v>#REF!</v>
      </c>
      <c r="AC106" s="18" t="e">
        <f t="shared" si="80"/>
        <v>#REF!</v>
      </c>
      <c r="AD106" s="18" t="e">
        <f t="shared" si="93"/>
        <v>#REF!</v>
      </c>
      <c r="AE106" s="18" t="e">
        <f t="shared" si="81"/>
        <v>#REF!</v>
      </c>
      <c r="AF106" s="18" t="e">
        <f t="shared" si="94"/>
        <v>#REF!</v>
      </c>
      <c r="AG106" s="18" t="e">
        <f t="shared" si="82"/>
        <v>#REF!</v>
      </c>
      <c r="BD106" s="18">
        <v>97</v>
      </c>
      <c r="BE106" s="44">
        <v>1</v>
      </c>
      <c r="BF106" s="18">
        <f t="shared" si="95"/>
        <v>343725</v>
      </c>
      <c r="BG106" s="18">
        <f t="shared" si="96"/>
        <v>171860</v>
      </c>
      <c r="BH106" s="18">
        <f t="shared" si="97"/>
        <v>171860</v>
      </c>
      <c r="BI106" s="18">
        <f t="shared" si="98"/>
        <v>171860</v>
      </c>
      <c r="BJ106" s="18">
        <f t="shared" si="99"/>
        <v>171860</v>
      </c>
      <c r="BK106" s="18">
        <f t="shared" si="100"/>
        <v>171860</v>
      </c>
      <c r="BL106" s="18">
        <f t="shared" si="101"/>
        <v>257790</v>
      </c>
      <c r="BM106" s="18">
        <f t="shared" si="102"/>
        <v>257790</v>
      </c>
      <c r="BN106" s="18">
        <f t="shared" si="103"/>
        <v>1</v>
      </c>
      <c r="BO106" s="18">
        <f t="shared" si="83"/>
        <v>343.73</v>
      </c>
      <c r="BP106" s="18">
        <f t="shared" si="104"/>
        <v>1</v>
      </c>
      <c r="BQ106" s="18">
        <f t="shared" si="84"/>
        <v>171.86</v>
      </c>
      <c r="BR106" s="18">
        <f t="shared" si="105"/>
        <v>1</v>
      </c>
      <c r="BS106" s="18">
        <f t="shared" si="85"/>
        <v>171.86</v>
      </c>
      <c r="BT106" s="18">
        <f t="shared" si="106"/>
        <v>1</v>
      </c>
      <c r="BU106" s="18">
        <f t="shared" si="86"/>
        <v>171.86</v>
      </c>
      <c r="BV106" s="18">
        <f t="shared" si="107"/>
        <v>1</v>
      </c>
      <c r="BW106" s="18">
        <f t="shared" si="87"/>
        <v>171.86</v>
      </c>
      <c r="BX106" s="18">
        <f t="shared" si="108"/>
        <v>1</v>
      </c>
      <c r="BY106" s="18">
        <f t="shared" si="88"/>
        <v>171.86</v>
      </c>
      <c r="BZ106" s="18">
        <f t="shared" si="109"/>
        <v>1</v>
      </c>
      <c r="CA106" s="18">
        <f t="shared" si="89"/>
        <v>257.79000000000002</v>
      </c>
      <c r="CB106" s="18">
        <f t="shared" si="110"/>
        <v>1</v>
      </c>
      <c r="CC106" s="18">
        <f t="shared" si="90"/>
        <v>257.79000000000002</v>
      </c>
      <c r="DA106">
        <v>83</v>
      </c>
      <c r="DB106">
        <f t="shared" si="111"/>
        <v>12</v>
      </c>
      <c r="DC106">
        <f t="shared" si="112"/>
        <v>2</v>
      </c>
      <c r="DD106">
        <f t="shared" si="113"/>
        <v>57.12</v>
      </c>
    </row>
    <row r="107" spans="1:108" ht="16.5" x14ac:dyDescent="0.2">
      <c r="A107" s="14">
        <v>98</v>
      </c>
      <c r="B107" s="18">
        <f>金币产出!CN103</f>
        <v>3179601</v>
      </c>
      <c r="W107" s="18">
        <v>98</v>
      </c>
      <c r="X107" s="25">
        <v>1</v>
      </c>
      <c r="Y107" s="18" t="e">
        <f t="shared" si="91"/>
        <v>#REF!</v>
      </c>
      <c r="Z107" s="18" t="e">
        <f t="shared" si="91"/>
        <v>#REF!</v>
      </c>
      <c r="AA107" s="18" t="e">
        <f t="shared" si="91"/>
        <v>#REF!</v>
      </c>
      <c r="AB107" s="18" t="e">
        <f t="shared" si="92"/>
        <v>#REF!</v>
      </c>
      <c r="AC107" s="18" t="e">
        <f t="shared" si="80"/>
        <v>#REF!</v>
      </c>
      <c r="AD107" s="18" t="e">
        <f t="shared" si="93"/>
        <v>#REF!</v>
      </c>
      <c r="AE107" s="18" t="e">
        <f t="shared" si="81"/>
        <v>#REF!</v>
      </c>
      <c r="AF107" s="18" t="e">
        <f t="shared" si="94"/>
        <v>#REF!</v>
      </c>
      <c r="AG107" s="18" t="e">
        <f t="shared" si="82"/>
        <v>#REF!</v>
      </c>
      <c r="BD107" s="18">
        <v>98</v>
      </c>
      <c r="BE107" s="44">
        <v>1</v>
      </c>
      <c r="BF107" s="18">
        <f t="shared" si="95"/>
        <v>349755</v>
      </c>
      <c r="BG107" s="18">
        <f t="shared" si="96"/>
        <v>174875</v>
      </c>
      <c r="BH107" s="18">
        <f t="shared" si="97"/>
        <v>174875</v>
      </c>
      <c r="BI107" s="18">
        <f t="shared" si="98"/>
        <v>174875</v>
      </c>
      <c r="BJ107" s="18">
        <f t="shared" si="99"/>
        <v>174875</v>
      </c>
      <c r="BK107" s="18">
        <f t="shared" si="100"/>
        <v>174875</v>
      </c>
      <c r="BL107" s="18">
        <f t="shared" si="101"/>
        <v>262315</v>
      </c>
      <c r="BM107" s="18">
        <f t="shared" si="102"/>
        <v>262315</v>
      </c>
      <c r="BN107" s="18">
        <f t="shared" si="103"/>
        <v>1</v>
      </c>
      <c r="BO107" s="18">
        <f t="shared" si="83"/>
        <v>349.76</v>
      </c>
      <c r="BP107" s="18">
        <f t="shared" si="104"/>
        <v>1</v>
      </c>
      <c r="BQ107" s="18">
        <f t="shared" si="84"/>
        <v>174.88</v>
      </c>
      <c r="BR107" s="18">
        <f t="shared" si="105"/>
        <v>1</v>
      </c>
      <c r="BS107" s="18">
        <f t="shared" si="85"/>
        <v>174.88</v>
      </c>
      <c r="BT107" s="18">
        <f t="shared" si="106"/>
        <v>1</v>
      </c>
      <c r="BU107" s="18">
        <f t="shared" si="86"/>
        <v>174.88</v>
      </c>
      <c r="BV107" s="18">
        <f t="shared" si="107"/>
        <v>1</v>
      </c>
      <c r="BW107" s="18">
        <f t="shared" si="87"/>
        <v>174.88</v>
      </c>
      <c r="BX107" s="18">
        <f t="shared" si="108"/>
        <v>1</v>
      </c>
      <c r="BY107" s="18">
        <f t="shared" si="88"/>
        <v>174.88</v>
      </c>
      <c r="BZ107" s="18">
        <f t="shared" si="109"/>
        <v>1</v>
      </c>
      <c r="CA107" s="18">
        <f t="shared" si="89"/>
        <v>262.32</v>
      </c>
      <c r="CB107" s="18">
        <f t="shared" si="110"/>
        <v>1</v>
      </c>
      <c r="CC107" s="18">
        <f t="shared" si="90"/>
        <v>262.32</v>
      </c>
      <c r="DA107">
        <v>84</v>
      </c>
      <c r="DB107">
        <f t="shared" si="111"/>
        <v>12</v>
      </c>
      <c r="DC107">
        <f t="shared" si="112"/>
        <v>2</v>
      </c>
      <c r="DD107">
        <f t="shared" si="113"/>
        <v>57.12</v>
      </c>
    </row>
    <row r="108" spans="1:108" ht="16.5" x14ac:dyDescent="0.2">
      <c r="A108" s="14">
        <v>99</v>
      </c>
      <c r="B108" s="18">
        <f>金币产出!CN104</f>
        <v>3234427</v>
      </c>
      <c r="W108" s="18">
        <v>99</v>
      </c>
      <c r="X108" s="25">
        <v>1</v>
      </c>
      <c r="Y108" s="18" t="e">
        <f t="shared" si="91"/>
        <v>#REF!</v>
      </c>
      <c r="Z108" s="18" t="e">
        <f t="shared" si="91"/>
        <v>#REF!</v>
      </c>
      <c r="AA108" s="18" t="e">
        <f t="shared" si="91"/>
        <v>#REF!</v>
      </c>
      <c r="AB108" s="18" t="e">
        <f t="shared" si="92"/>
        <v>#REF!</v>
      </c>
      <c r="AC108" s="18" t="e">
        <f t="shared" si="80"/>
        <v>#REF!</v>
      </c>
      <c r="AD108" s="18" t="e">
        <f t="shared" si="93"/>
        <v>#REF!</v>
      </c>
      <c r="AE108" s="18" t="e">
        <f t="shared" si="81"/>
        <v>#REF!</v>
      </c>
      <c r="AF108" s="18" t="e">
        <f t="shared" si="94"/>
        <v>#REF!</v>
      </c>
      <c r="AG108" s="18" t="e">
        <f t="shared" si="82"/>
        <v>#REF!</v>
      </c>
      <c r="BD108" s="18">
        <v>99</v>
      </c>
      <c r="BE108" s="44">
        <v>1</v>
      </c>
      <c r="BF108" s="18">
        <f t="shared" si="95"/>
        <v>355785</v>
      </c>
      <c r="BG108" s="18">
        <f t="shared" si="96"/>
        <v>177890</v>
      </c>
      <c r="BH108" s="18">
        <f t="shared" si="97"/>
        <v>177890</v>
      </c>
      <c r="BI108" s="18">
        <f t="shared" si="98"/>
        <v>177890</v>
      </c>
      <c r="BJ108" s="18">
        <f t="shared" si="99"/>
        <v>177890</v>
      </c>
      <c r="BK108" s="18">
        <f t="shared" si="100"/>
        <v>177890</v>
      </c>
      <c r="BL108" s="18">
        <f t="shared" si="101"/>
        <v>266840</v>
      </c>
      <c r="BM108" s="18">
        <f t="shared" si="102"/>
        <v>266840</v>
      </c>
      <c r="BN108" s="18">
        <f t="shared" si="103"/>
        <v>1</v>
      </c>
      <c r="BO108" s="18">
        <f t="shared" si="83"/>
        <v>355.79</v>
      </c>
      <c r="BP108" s="18">
        <f t="shared" si="104"/>
        <v>1</v>
      </c>
      <c r="BQ108" s="18">
        <f t="shared" si="84"/>
        <v>177.89</v>
      </c>
      <c r="BR108" s="18">
        <f t="shared" si="105"/>
        <v>1</v>
      </c>
      <c r="BS108" s="18">
        <f t="shared" si="85"/>
        <v>177.89</v>
      </c>
      <c r="BT108" s="18">
        <f t="shared" si="106"/>
        <v>1</v>
      </c>
      <c r="BU108" s="18">
        <f t="shared" si="86"/>
        <v>177.89</v>
      </c>
      <c r="BV108" s="18">
        <f t="shared" si="107"/>
        <v>1</v>
      </c>
      <c r="BW108" s="18">
        <f t="shared" si="87"/>
        <v>177.89</v>
      </c>
      <c r="BX108" s="18">
        <f t="shared" si="108"/>
        <v>1</v>
      </c>
      <c r="BY108" s="18">
        <f t="shared" si="88"/>
        <v>177.89</v>
      </c>
      <c r="BZ108" s="18">
        <f t="shared" si="109"/>
        <v>1</v>
      </c>
      <c r="CA108" s="18">
        <f t="shared" si="89"/>
        <v>266.83999999999997</v>
      </c>
      <c r="CB108" s="18">
        <f t="shared" si="110"/>
        <v>1</v>
      </c>
      <c r="CC108" s="18">
        <f t="shared" si="90"/>
        <v>266.83999999999997</v>
      </c>
      <c r="DA108">
        <v>85</v>
      </c>
      <c r="DB108">
        <f t="shared" si="111"/>
        <v>12</v>
      </c>
      <c r="DC108">
        <f t="shared" si="112"/>
        <v>2</v>
      </c>
      <c r="DD108">
        <f t="shared" si="113"/>
        <v>57.12</v>
      </c>
    </row>
    <row r="109" spans="1:108" ht="16.5" x14ac:dyDescent="0.2">
      <c r="A109" s="14">
        <v>100</v>
      </c>
      <c r="B109" s="18">
        <f>金币产出!CN105</f>
        <v>2192832</v>
      </c>
      <c r="W109" s="18">
        <v>100</v>
      </c>
      <c r="X109" s="25">
        <v>1</v>
      </c>
      <c r="Y109" s="18" t="e">
        <f t="shared" si="91"/>
        <v>#REF!</v>
      </c>
      <c r="Z109" s="18" t="e">
        <f t="shared" si="91"/>
        <v>#REF!</v>
      </c>
      <c r="AA109" s="18" t="e">
        <f t="shared" si="91"/>
        <v>#REF!</v>
      </c>
      <c r="AB109" s="18" t="e">
        <f t="shared" si="92"/>
        <v>#REF!</v>
      </c>
      <c r="AC109" s="18" t="e">
        <f t="shared" si="80"/>
        <v>#REF!</v>
      </c>
      <c r="AD109" s="18" t="e">
        <f t="shared" si="93"/>
        <v>#REF!</v>
      </c>
      <c r="AE109" s="18" t="e">
        <f t="shared" si="81"/>
        <v>#REF!</v>
      </c>
      <c r="AF109" s="18" t="e">
        <f t="shared" si="94"/>
        <v>#REF!</v>
      </c>
      <c r="AG109" s="18" t="e">
        <f t="shared" si="82"/>
        <v>#REF!</v>
      </c>
      <c r="BD109" s="18">
        <v>100</v>
      </c>
      <c r="BE109" s="44">
        <v>1</v>
      </c>
      <c r="BF109" s="18">
        <f t="shared" si="95"/>
        <v>241210</v>
      </c>
      <c r="BG109" s="18">
        <f t="shared" si="96"/>
        <v>120605</v>
      </c>
      <c r="BH109" s="18">
        <f t="shared" si="97"/>
        <v>120605</v>
      </c>
      <c r="BI109" s="18">
        <f t="shared" si="98"/>
        <v>120605</v>
      </c>
      <c r="BJ109" s="18">
        <f t="shared" si="99"/>
        <v>120605</v>
      </c>
      <c r="BK109" s="18">
        <f t="shared" si="100"/>
        <v>120605</v>
      </c>
      <c r="BL109" s="18">
        <f t="shared" si="101"/>
        <v>180905</v>
      </c>
      <c r="BM109" s="18">
        <f t="shared" si="102"/>
        <v>180905</v>
      </c>
      <c r="BN109" s="18">
        <f t="shared" si="103"/>
        <v>1</v>
      </c>
      <c r="BO109" s="18">
        <f t="shared" si="83"/>
        <v>241.21</v>
      </c>
      <c r="BP109" s="18">
        <f t="shared" si="104"/>
        <v>1</v>
      </c>
      <c r="BQ109" s="18">
        <f t="shared" si="84"/>
        <v>120.61</v>
      </c>
      <c r="BR109" s="18">
        <f t="shared" si="105"/>
        <v>1</v>
      </c>
      <c r="BS109" s="18">
        <f t="shared" si="85"/>
        <v>120.61</v>
      </c>
      <c r="BT109" s="18">
        <f t="shared" si="106"/>
        <v>1</v>
      </c>
      <c r="BU109" s="18">
        <f t="shared" si="86"/>
        <v>120.61</v>
      </c>
      <c r="BV109" s="18">
        <f t="shared" si="107"/>
        <v>1</v>
      </c>
      <c r="BW109" s="18">
        <f t="shared" si="87"/>
        <v>120.61</v>
      </c>
      <c r="BX109" s="18">
        <f t="shared" si="108"/>
        <v>1</v>
      </c>
      <c r="BY109" s="18">
        <f t="shared" si="88"/>
        <v>120.61</v>
      </c>
      <c r="BZ109" s="18">
        <f t="shared" si="109"/>
        <v>1</v>
      </c>
      <c r="CA109" s="18">
        <f t="shared" si="89"/>
        <v>180.91</v>
      </c>
      <c r="CB109" s="18">
        <f t="shared" si="110"/>
        <v>1</v>
      </c>
      <c r="CC109" s="18">
        <f t="shared" si="90"/>
        <v>180.91</v>
      </c>
      <c r="DA109">
        <v>86</v>
      </c>
      <c r="DB109">
        <f t="shared" si="111"/>
        <v>12</v>
      </c>
      <c r="DC109">
        <f t="shared" si="112"/>
        <v>2</v>
      </c>
      <c r="DD109">
        <f t="shared" si="113"/>
        <v>57.12</v>
      </c>
    </row>
    <row r="110" spans="1:108" ht="16.5" x14ac:dyDescent="0.2">
      <c r="A110" s="14">
        <v>101</v>
      </c>
      <c r="B110" s="18">
        <f>金币产出!CN106</f>
        <v>2251152</v>
      </c>
      <c r="W110" s="18">
        <v>101</v>
      </c>
      <c r="X110" s="25">
        <v>1</v>
      </c>
      <c r="Y110" s="18" t="e">
        <f t="shared" si="91"/>
        <v>#REF!</v>
      </c>
      <c r="Z110" s="18" t="e">
        <f t="shared" si="91"/>
        <v>#REF!</v>
      </c>
      <c r="AA110" s="18" t="e">
        <f t="shared" si="91"/>
        <v>#REF!</v>
      </c>
      <c r="AB110" s="18" t="e">
        <f t="shared" si="92"/>
        <v>#REF!</v>
      </c>
      <c r="AC110" s="18" t="e">
        <f t="shared" si="80"/>
        <v>#REF!</v>
      </c>
      <c r="AD110" s="18" t="e">
        <f t="shared" si="93"/>
        <v>#REF!</v>
      </c>
      <c r="AE110" s="18" t="e">
        <f t="shared" si="81"/>
        <v>#REF!</v>
      </c>
      <c r="AF110" s="18" t="e">
        <f t="shared" si="94"/>
        <v>#REF!</v>
      </c>
      <c r="AG110" s="18" t="e">
        <f t="shared" si="82"/>
        <v>#REF!</v>
      </c>
      <c r="BD110" s="18">
        <v>101</v>
      </c>
      <c r="BE110" s="44">
        <v>1</v>
      </c>
      <c r="BF110" s="18">
        <f t="shared" si="95"/>
        <v>247625</v>
      </c>
      <c r="BG110" s="18">
        <f t="shared" si="96"/>
        <v>123810</v>
      </c>
      <c r="BH110" s="18">
        <f t="shared" si="97"/>
        <v>123810</v>
      </c>
      <c r="BI110" s="18">
        <f t="shared" si="98"/>
        <v>123810</v>
      </c>
      <c r="BJ110" s="18">
        <f t="shared" si="99"/>
        <v>123810</v>
      </c>
      <c r="BK110" s="18">
        <f t="shared" si="100"/>
        <v>123810</v>
      </c>
      <c r="BL110" s="18">
        <f t="shared" si="101"/>
        <v>185720</v>
      </c>
      <c r="BM110" s="18">
        <f t="shared" si="102"/>
        <v>185720</v>
      </c>
      <c r="BN110" s="18">
        <f t="shared" si="103"/>
        <v>1</v>
      </c>
      <c r="BO110" s="18">
        <f t="shared" si="83"/>
        <v>247.63</v>
      </c>
      <c r="BP110" s="18">
        <f t="shared" si="104"/>
        <v>1</v>
      </c>
      <c r="BQ110" s="18">
        <f t="shared" si="84"/>
        <v>123.81</v>
      </c>
      <c r="BR110" s="18">
        <f t="shared" si="105"/>
        <v>1</v>
      </c>
      <c r="BS110" s="18">
        <f t="shared" si="85"/>
        <v>123.81</v>
      </c>
      <c r="BT110" s="18">
        <f t="shared" si="106"/>
        <v>1</v>
      </c>
      <c r="BU110" s="18">
        <f t="shared" si="86"/>
        <v>123.81</v>
      </c>
      <c r="BV110" s="18">
        <f t="shared" si="107"/>
        <v>1</v>
      </c>
      <c r="BW110" s="18">
        <f t="shared" si="87"/>
        <v>123.81</v>
      </c>
      <c r="BX110" s="18">
        <f t="shared" si="108"/>
        <v>1</v>
      </c>
      <c r="BY110" s="18">
        <f t="shared" si="88"/>
        <v>123.81</v>
      </c>
      <c r="BZ110" s="18">
        <f t="shared" si="109"/>
        <v>1</v>
      </c>
      <c r="CA110" s="18">
        <f t="shared" si="89"/>
        <v>185.72</v>
      </c>
      <c r="CB110" s="18">
        <f t="shared" si="110"/>
        <v>1</v>
      </c>
      <c r="CC110" s="18">
        <f t="shared" si="90"/>
        <v>185.72</v>
      </c>
      <c r="DA110">
        <v>87</v>
      </c>
      <c r="DB110">
        <f t="shared" si="111"/>
        <v>12</v>
      </c>
      <c r="DC110">
        <f t="shared" si="112"/>
        <v>2</v>
      </c>
      <c r="DD110">
        <f t="shared" si="113"/>
        <v>85.68</v>
      </c>
    </row>
    <row r="111" spans="1:108" ht="16.5" x14ac:dyDescent="0.2">
      <c r="A111" s="14">
        <v>102</v>
      </c>
      <c r="B111" s="18" t="e">
        <f>金币产出!CN107</f>
        <v>#REF!</v>
      </c>
      <c r="W111" s="18">
        <v>102</v>
      </c>
      <c r="X111" s="25">
        <v>1</v>
      </c>
      <c r="Y111" s="18" t="e">
        <f t="shared" si="91"/>
        <v>#REF!</v>
      </c>
      <c r="Z111" s="18" t="e">
        <f t="shared" si="91"/>
        <v>#REF!</v>
      </c>
      <c r="AA111" s="18" t="e">
        <f t="shared" si="91"/>
        <v>#REF!</v>
      </c>
      <c r="AB111" s="18" t="e">
        <f t="shared" si="92"/>
        <v>#REF!</v>
      </c>
      <c r="AC111" s="18" t="e">
        <f t="shared" si="80"/>
        <v>#REF!</v>
      </c>
      <c r="AD111" s="18" t="e">
        <f t="shared" si="93"/>
        <v>#REF!</v>
      </c>
      <c r="AE111" s="18" t="e">
        <f t="shared" si="81"/>
        <v>#REF!</v>
      </c>
      <c r="AF111" s="18" t="e">
        <f t="shared" si="94"/>
        <v>#REF!</v>
      </c>
      <c r="AG111" s="18" t="e">
        <f t="shared" si="82"/>
        <v>#REF!</v>
      </c>
      <c r="BD111" s="18">
        <v>102</v>
      </c>
      <c r="BE111" s="44">
        <v>1</v>
      </c>
      <c r="BF111" s="18" t="e">
        <f t="shared" si="95"/>
        <v>#REF!</v>
      </c>
      <c r="BG111" s="18" t="e">
        <f t="shared" si="96"/>
        <v>#REF!</v>
      </c>
      <c r="BH111" s="18" t="e">
        <f t="shared" si="97"/>
        <v>#REF!</v>
      </c>
      <c r="BI111" s="18" t="e">
        <f t="shared" si="98"/>
        <v>#REF!</v>
      </c>
      <c r="BJ111" s="18" t="e">
        <f t="shared" si="99"/>
        <v>#REF!</v>
      </c>
      <c r="BK111" s="18" t="e">
        <f t="shared" si="100"/>
        <v>#REF!</v>
      </c>
      <c r="BL111" s="18" t="e">
        <f t="shared" si="101"/>
        <v>#REF!</v>
      </c>
      <c r="BM111" s="18" t="e">
        <f t="shared" si="102"/>
        <v>#REF!</v>
      </c>
      <c r="BN111" s="18" t="e">
        <f t="shared" si="103"/>
        <v>#REF!</v>
      </c>
      <c r="BO111" s="18" t="e">
        <f t="shared" si="83"/>
        <v>#REF!</v>
      </c>
      <c r="BP111" s="18" t="e">
        <f t="shared" si="104"/>
        <v>#REF!</v>
      </c>
      <c r="BQ111" s="18" t="e">
        <f t="shared" si="84"/>
        <v>#REF!</v>
      </c>
      <c r="BR111" s="18" t="e">
        <f t="shared" si="105"/>
        <v>#REF!</v>
      </c>
      <c r="BS111" s="18" t="e">
        <f t="shared" si="85"/>
        <v>#REF!</v>
      </c>
      <c r="BT111" s="18" t="e">
        <f t="shared" si="106"/>
        <v>#REF!</v>
      </c>
      <c r="BU111" s="18" t="e">
        <f t="shared" si="86"/>
        <v>#REF!</v>
      </c>
      <c r="BV111" s="18" t="e">
        <f t="shared" si="107"/>
        <v>#REF!</v>
      </c>
      <c r="BW111" s="18" t="e">
        <f t="shared" si="87"/>
        <v>#REF!</v>
      </c>
      <c r="BX111" s="18" t="e">
        <f t="shared" si="108"/>
        <v>#REF!</v>
      </c>
      <c r="BY111" s="18" t="e">
        <f t="shared" si="88"/>
        <v>#REF!</v>
      </c>
      <c r="BZ111" s="18" t="e">
        <f t="shared" si="109"/>
        <v>#REF!</v>
      </c>
      <c r="CA111" s="18" t="e">
        <f t="shared" si="89"/>
        <v>#REF!</v>
      </c>
      <c r="CB111" s="18" t="e">
        <f t="shared" si="110"/>
        <v>#REF!</v>
      </c>
      <c r="CC111" s="18" t="e">
        <f t="shared" si="90"/>
        <v>#REF!</v>
      </c>
      <c r="DA111">
        <v>88</v>
      </c>
      <c r="DB111">
        <f t="shared" si="111"/>
        <v>12</v>
      </c>
      <c r="DC111">
        <f t="shared" si="112"/>
        <v>2</v>
      </c>
      <c r="DD111">
        <f t="shared" ref="DD111" si="114">INDEX($DB$11:$DQ$21,DB111-1,MOD($DA111-1,8)*2+2)</f>
        <v>85.68</v>
      </c>
    </row>
    <row r="112" spans="1:108" ht="16.5" x14ac:dyDescent="0.2">
      <c r="A112" s="14">
        <v>103</v>
      </c>
      <c r="B112" s="18" t="e">
        <f>金币产出!CN108</f>
        <v>#REF!</v>
      </c>
      <c r="W112" s="18">
        <v>103</v>
      </c>
      <c r="X112" s="25">
        <v>1</v>
      </c>
      <c r="Y112" s="18" t="e">
        <f t="shared" si="91"/>
        <v>#REF!</v>
      </c>
      <c r="Z112" s="18" t="e">
        <f t="shared" si="91"/>
        <v>#REF!</v>
      </c>
      <c r="AA112" s="18" t="e">
        <f t="shared" si="91"/>
        <v>#REF!</v>
      </c>
      <c r="AB112" s="18" t="e">
        <f t="shared" si="92"/>
        <v>#REF!</v>
      </c>
      <c r="AC112" s="18" t="e">
        <f t="shared" si="80"/>
        <v>#REF!</v>
      </c>
      <c r="AD112" s="18" t="e">
        <f t="shared" si="93"/>
        <v>#REF!</v>
      </c>
      <c r="AE112" s="18" t="e">
        <f t="shared" si="81"/>
        <v>#REF!</v>
      </c>
      <c r="AF112" s="18" t="e">
        <f t="shared" si="94"/>
        <v>#REF!</v>
      </c>
      <c r="AG112" s="18" t="e">
        <f t="shared" si="82"/>
        <v>#REF!</v>
      </c>
      <c r="BD112" s="18">
        <v>103</v>
      </c>
      <c r="BE112" s="44">
        <v>1</v>
      </c>
      <c r="BF112" s="18" t="e">
        <f t="shared" si="95"/>
        <v>#REF!</v>
      </c>
      <c r="BG112" s="18" t="e">
        <f t="shared" si="96"/>
        <v>#REF!</v>
      </c>
      <c r="BH112" s="18" t="e">
        <f t="shared" si="97"/>
        <v>#REF!</v>
      </c>
      <c r="BI112" s="18" t="e">
        <f t="shared" si="98"/>
        <v>#REF!</v>
      </c>
      <c r="BJ112" s="18" t="e">
        <f t="shared" si="99"/>
        <v>#REF!</v>
      </c>
      <c r="BK112" s="18" t="e">
        <f t="shared" si="100"/>
        <v>#REF!</v>
      </c>
      <c r="BL112" s="18" t="e">
        <f t="shared" si="101"/>
        <v>#REF!</v>
      </c>
      <c r="BM112" s="18" t="e">
        <f t="shared" si="102"/>
        <v>#REF!</v>
      </c>
      <c r="BN112" s="18" t="e">
        <f t="shared" si="103"/>
        <v>#REF!</v>
      </c>
      <c r="BO112" s="18" t="e">
        <f t="shared" si="83"/>
        <v>#REF!</v>
      </c>
      <c r="BP112" s="18" t="e">
        <f t="shared" si="104"/>
        <v>#REF!</v>
      </c>
      <c r="BQ112" s="18" t="e">
        <f t="shared" si="84"/>
        <v>#REF!</v>
      </c>
      <c r="BR112" s="18" t="e">
        <f t="shared" si="105"/>
        <v>#REF!</v>
      </c>
      <c r="BS112" s="18" t="e">
        <f t="shared" si="85"/>
        <v>#REF!</v>
      </c>
      <c r="BT112" s="18" t="e">
        <f t="shared" si="106"/>
        <v>#REF!</v>
      </c>
      <c r="BU112" s="18" t="e">
        <f t="shared" si="86"/>
        <v>#REF!</v>
      </c>
      <c r="BV112" s="18" t="e">
        <f t="shared" si="107"/>
        <v>#REF!</v>
      </c>
      <c r="BW112" s="18" t="e">
        <f t="shared" si="87"/>
        <v>#REF!</v>
      </c>
      <c r="BX112" s="18" t="e">
        <f t="shared" si="108"/>
        <v>#REF!</v>
      </c>
      <c r="BY112" s="18" t="e">
        <f t="shared" si="88"/>
        <v>#REF!</v>
      </c>
      <c r="BZ112" s="18" t="e">
        <f t="shared" si="109"/>
        <v>#REF!</v>
      </c>
      <c r="CA112" s="18" t="e">
        <f t="shared" si="89"/>
        <v>#REF!</v>
      </c>
      <c r="CB112" s="18" t="e">
        <f t="shared" si="110"/>
        <v>#REF!</v>
      </c>
      <c r="CC112" s="18" t="e">
        <f t="shared" si="90"/>
        <v>#REF!</v>
      </c>
    </row>
    <row r="113" spans="1:81" ht="16.5" x14ac:dyDescent="0.2">
      <c r="A113" s="14">
        <v>104</v>
      </c>
      <c r="B113" s="18" t="e">
        <f>金币产出!CN109</f>
        <v>#REF!</v>
      </c>
      <c r="W113" s="18">
        <v>104</v>
      </c>
      <c r="X113" s="25">
        <v>1</v>
      </c>
      <c r="Y113" s="18" t="e">
        <f t="shared" si="91"/>
        <v>#REF!</v>
      </c>
      <c r="Z113" s="18" t="e">
        <f t="shared" si="91"/>
        <v>#REF!</v>
      </c>
      <c r="AA113" s="18" t="e">
        <f t="shared" si="91"/>
        <v>#REF!</v>
      </c>
      <c r="AB113" s="18" t="e">
        <f t="shared" si="92"/>
        <v>#REF!</v>
      </c>
      <c r="AC113" s="18" t="e">
        <f t="shared" si="80"/>
        <v>#REF!</v>
      </c>
      <c r="AD113" s="18" t="e">
        <f t="shared" si="93"/>
        <v>#REF!</v>
      </c>
      <c r="AE113" s="18" t="e">
        <f t="shared" si="81"/>
        <v>#REF!</v>
      </c>
      <c r="AF113" s="18" t="e">
        <f t="shared" si="94"/>
        <v>#REF!</v>
      </c>
      <c r="AG113" s="18" t="e">
        <f t="shared" si="82"/>
        <v>#REF!</v>
      </c>
      <c r="BD113" s="18">
        <v>104</v>
      </c>
      <c r="BE113" s="44">
        <v>1</v>
      </c>
      <c r="BF113" s="18" t="e">
        <f t="shared" si="95"/>
        <v>#REF!</v>
      </c>
      <c r="BG113" s="18" t="e">
        <f t="shared" si="96"/>
        <v>#REF!</v>
      </c>
      <c r="BH113" s="18" t="e">
        <f t="shared" si="97"/>
        <v>#REF!</v>
      </c>
      <c r="BI113" s="18" t="e">
        <f t="shared" si="98"/>
        <v>#REF!</v>
      </c>
      <c r="BJ113" s="18" t="e">
        <f t="shared" si="99"/>
        <v>#REF!</v>
      </c>
      <c r="BK113" s="18" t="e">
        <f t="shared" si="100"/>
        <v>#REF!</v>
      </c>
      <c r="BL113" s="18" t="e">
        <f t="shared" si="101"/>
        <v>#REF!</v>
      </c>
      <c r="BM113" s="18" t="e">
        <f t="shared" si="102"/>
        <v>#REF!</v>
      </c>
      <c r="BN113" s="18" t="e">
        <f t="shared" si="103"/>
        <v>#REF!</v>
      </c>
      <c r="BO113" s="18" t="e">
        <f t="shared" si="83"/>
        <v>#REF!</v>
      </c>
      <c r="BP113" s="18" t="e">
        <f t="shared" si="104"/>
        <v>#REF!</v>
      </c>
      <c r="BQ113" s="18" t="e">
        <f t="shared" si="84"/>
        <v>#REF!</v>
      </c>
      <c r="BR113" s="18" t="e">
        <f t="shared" si="105"/>
        <v>#REF!</v>
      </c>
      <c r="BS113" s="18" t="e">
        <f t="shared" si="85"/>
        <v>#REF!</v>
      </c>
      <c r="BT113" s="18" t="e">
        <f t="shared" si="106"/>
        <v>#REF!</v>
      </c>
      <c r="BU113" s="18" t="e">
        <f t="shared" si="86"/>
        <v>#REF!</v>
      </c>
      <c r="BV113" s="18" t="e">
        <f t="shared" si="107"/>
        <v>#REF!</v>
      </c>
      <c r="BW113" s="18" t="e">
        <f t="shared" si="87"/>
        <v>#REF!</v>
      </c>
      <c r="BX113" s="18" t="e">
        <f t="shared" si="108"/>
        <v>#REF!</v>
      </c>
      <c r="BY113" s="18" t="e">
        <f t="shared" si="88"/>
        <v>#REF!</v>
      </c>
      <c r="BZ113" s="18" t="e">
        <f t="shared" si="109"/>
        <v>#REF!</v>
      </c>
      <c r="CA113" s="18" t="e">
        <f t="shared" si="89"/>
        <v>#REF!</v>
      </c>
      <c r="CB113" s="18" t="e">
        <f t="shared" si="110"/>
        <v>#REF!</v>
      </c>
      <c r="CC113" s="18" t="e">
        <f t="shared" si="90"/>
        <v>#REF!</v>
      </c>
    </row>
    <row r="114" spans="1:81" ht="16.5" x14ac:dyDescent="0.2">
      <c r="A114" s="14">
        <v>105</v>
      </c>
      <c r="B114" s="18" t="e">
        <f>金币产出!CN110</f>
        <v>#REF!</v>
      </c>
      <c r="W114" s="18">
        <v>105</v>
      </c>
      <c r="X114" s="25">
        <v>1</v>
      </c>
      <c r="Y114" s="18" t="e">
        <f t="shared" si="91"/>
        <v>#REF!</v>
      </c>
      <c r="Z114" s="18" t="e">
        <f t="shared" si="91"/>
        <v>#REF!</v>
      </c>
      <c r="AA114" s="18" t="e">
        <f t="shared" si="91"/>
        <v>#REF!</v>
      </c>
      <c r="AB114" s="18" t="e">
        <f t="shared" si="92"/>
        <v>#REF!</v>
      </c>
      <c r="AC114" s="18" t="e">
        <f t="shared" si="80"/>
        <v>#REF!</v>
      </c>
      <c r="AD114" s="18" t="e">
        <f t="shared" si="93"/>
        <v>#REF!</v>
      </c>
      <c r="AE114" s="18" t="e">
        <f t="shared" si="81"/>
        <v>#REF!</v>
      </c>
      <c r="AF114" s="18" t="e">
        <f t="shared" si="94"/>
        <v>#REF!</v>
      </c>
      <c r="AG114" s="18" t="e">
        <f t="shared" si="82"/>
        <v>#REF!</v>
      </c>
      <c r="BD114" s="18">
        <v>105</v>
      </c>
      <c r="BE114" s="44">
        <v>1</v>
      </c>
      <c r="BF114" s="18" t="e">
        <f t="shared" si="95"/>
        <v>#REF!</v>
      </c>
      <c r="BG114" s="18" t="e">
        <f t="shared" si="96"/>
        <v>#REF!</v>
      </c>
      <c r="BH114" s="18" t="e">
        <f t="shared" si="97"/>
        <v>#REF!</v>
      </c>
      <c r="BI114" s="18" t="e">
        <f t="shared" si="98"/>
        <v>#REF!</v>
      </c>
      <c r="BJ114" s="18" t="e">
        <f t="shared" si="99"/>
        <v>#REF!</v>
      </c>
      <c r="BK114" s="18" t="e">
        <f t="shared" si="100"/>
        <v>#REF!</v>
      </c>
      <c r="BL114" s="18" t="e">
        <f t="shared" si="101"/>
        <v>#REF!</v>
      </c>
      <c r="BM114" s="18" t="e">
        <f t="shared" si="102"/>
        <v>#REF!</v>
      </c>
      <c r="BN114" s="18" t="e">
        <f t="shared" si="103"/>
        <v>#REF!</v>
      </c>
      <c r="BO114" s="18" t="e">
        <f t="shared" si="83"/>
        <v>#REF!</v>
      </c>
      <c r="BP114" s="18" t="e">
        <f t="shared" si="104"/>
        <v>#REF!</v>
      </c>
      <c r="BQ114" s="18" t="e">
        <f t="shared" si="84"/>
        <v>#REF!</v>
      </c>
      <c r="BR114" s="18" t="e">
        <f t="shared" si="105"/>
        <v>#REF!</v>
      </c>
      <c r="BS114" s="18" t="e">
        <f t="shared" si="85"/>
        <v>#REF!</v>
      </c>
      <c r="BT114" s="18" t="e">
        <f t="shared" si="106"/>
        <v>#REF!</v>
      </c>
      <c r="BU114" s="18" t="e">
        <f t="shared" si="86"/>
        <v>#REF!</v>
      </c>
      <c r="BV114" s="18" t="e">
        <f t="shared" si="107"/>
        <v>#REF!</v>
      </c>
      <c r="BW114" s="18" t="e">
        <f t="shared" si="87"/>
        <v>#REF!</v>
      </c>
      <c r="BX114" s="18" t="e">
        <f t="shared" si="108"/>
        <v>#REF!</v>
      </c>
      <c r="BY114" s="18" t="e">
        <f t="shared" si="88"/>
        <v>#REF!</v>
      </c>
      <c r="BZ114" s="18" t="e">
        <f t="shared" si="109"/>
        <v>#REF!</v>
      </c>
      <c r="CA114" s="18" t="e">
        <f t="shared" si="89"/>
        <v>#REF!</v>
      </c>
      <c r="CB114" s="18" t="e">
        <f t="shared" si="110"/>
        <v>#REF!</v>
      </c>
      <c r="CC114" s="18" t="e">
        <f t="shared" si="90"/>
        <v>#REF!</v>
      </c>
    </row>
    <row r="115" spans="1:81" ht="16.5" x14ac:dyDescent="0.2">
      <c r="A115" s="14">
        <v>106</v>
      </c>
      <c r="B115" s="18" t="e">
        <f>金币产出!CN111</f>
        <v>#REF!</v>
      </c>
      <c r="W115" s="18">
        <v>106</v>
      </c>
      <c r="X115" s="25">
        <v>1</v>
      </c>
      <c r="Y115" s="18" t="e">
        <f t="shared" si="91"/>
        <v>#REF!</v>
      </c>
      <c r="Z115" s="18" t="e">
        <f t="shared" si="91"/>
        <v>#REF!</v>
      </c>
      <c r="AA115" s="18" t="e">
        <f t="shared" si="91"/>
        <v>#REF!</v>
      </c>
      <c r="AB115" s="18" t="e">
        <f t="shared" si="92"/>
        <v>#REF!</v>
      </c>
      <c r="AC115" s="18" t="e">
        <f t="shared" si="80"/>
        <v>#REF!</v>
      </c>
      <c r="AD115" s="18" t="e">
        <f t="shared" si="93"/>
        <v>#REF!</v>
      </c>
      <c r="AE115" s="18" t="e">
        <f t="shared" si="81"/>
        <v>#REF!</v>
      </c>
      <c r="AF115" s="18" t="e">
        <f t="shared" si="94"/>
        <v>#REF!</v>
      </c>
      <c r="AG115" s="18" t="e">
        <f t="shared" si="82"/>
        <v>#REF!</v>
      </c>
      <c r="BD115" s="18">
        <v>106</v>
      </c>
      <c r="BE115" s="44">
        <v>1</v>
      </c>
      <c r="BF115" s="18" t="e">
        <f t="shared" si="95"/>
        <v>#REF!</v>
      </c>
      <c r="BG115" s="18" t="e">
        <f t="shared" si="96"/>
        <v>#REF!</v>
      </c>
      <c r="BH115" s="18" t="e">
        <f t="shared" si="97"/>
        <v>#REF!</v>
      </c>
      <c r="BI115" s="18" t="e">
        <f t="shared" si="98"/>
        <v>#REF!</v>
      </c>
      <c r="BJ115" s="18" t="e">
        <f t="shared" si="99"/>
        <v>#REF!</v>
      </c>
      <c r="BK115" s="18" t="e">
        <f t="shared" si="100"/>
        <v>#REF!</v>
      </c>
      <c r="BL115" s="18" t="e">
        <f t="shared" si="101"/>
        <v>#REF!</v>
      </c>
      <c r="BM115" s="18" t="e">
        <f t="shared" si="102"/>
        <v>#REF!</v>
      </c>
      <c r="BN115" s="18" t="e">
        <f t="shared" si="103"/>
        <v>#REF!</v>
      </c>
      <c r="BO115" s="18" t="e">
        <f t="shared" si="83"/>
        <v>#REF!</v>
      </c>
      <c r="BP115" s="18" t="e">
        <f t="shared" si="104"/>
        <v>#REF!</v>
      </c>
      <c r="BQ115" s="18" t="e">
        <f t="shared" si="84"/>
        <v>#REF!</v>
      </c>
      <c r="BR115" s="18" t="e">
        <f t="shared" si="105"/>
        <v>#REF!</v>
      </c>
      <c r="BS115" s="18" t="e">
        <f t="shared" si="85"/>
        <v>#REF!</v>
      </c>
      <c r="BT115" s="18" t="e">
        <f t="shared" si="106"/>
        <v>#REF!</v>
      </c>
      <c r="BU115" s="18" t="e">
        <f t="shared" si="86"/>
        <v>#REF!</v>
      </c>
      <c r="BV115" s="18" t="e">
        <f t="shared" si="107"/>
        <v>#REF!</v>
      </c>
      <c r="BW115" s="18" t="e">
        <f t="shared" si="87"/>
        <v>#REF!</v>
      </c>
      <c r="BX115" s="18" t="e">
        <f t="shared" si="108"/>
        <v>#REF!</v>
      </c>
      <c r="BY115" s="18" t="e">
        <f t="shared" si="88"/>
        <v>#REF!</v>
      </c>
      <c r="BZ115" s="18" t="e">
        <f t="shared" si="109"/>
        <v>#REF!</v>
      </c>
      <c r="CA115" s="18" t="e">
        <f t="shared" si="89"/>
        <v>#REF!</v>
      </c>
      <c r="CB115" s="18" t="e">
        <f t="shared" si="110"/>
        <v>#REF!</v>
      </c>
      <c r="CC115" s="18" t="e">
        <f t="shared" si="90"/>
        <v>#REF!</v>
      </c>
    </row>
    <row r="116" spans="1:81" ht="16.5" x14ac:dyDescent="0.2">
      <c r="A116" s="14">
        <v>107</v>
      </c>
      <c r="B116" s="18" t="e">
        <f>金币产出!CN112</f>
        <v>#REF!</v>
      </c>
      <c r="W116" s="18">
        <v>107</v>
      </c>
      <c r="X116" s="25">
        <v>1</v>
      </c>
      <c r="Y116" s="18" t="e">
        <f t="shared" si="91"/>
        <v>#REF!</v>
      </c>
      <c r="Z116" s="18" t="e">
        <f t="shared" si="91"/>
        <v>#REF!</v>
      </c>
      <c r="AA116" s="18" t="e">
        <f t="shared" si="91"/>
        <v>#REF!</v>
      </c>
      <c r="AB116" s="18" t="e">
        <f t="shared" si="92"/>
        <v>#REF!</v>
      </c>
      <c r="AC116" s="18" t="e">
        <f t="shared" si="80"/>
        <v>#REF!</v>
      </c>
      <c r="AD116" s="18" t="e">
        <f t="shared" si="93"/>
        <v>#REF!</v>
      </c>
      <c r="AE116" s="18" t="e">
        <f t="shared" si="81"/>
        <v>#REF!</v>
      </c>
      <c r="AF116" s="18" t="e">
        <f t="shared" si="94"/>
        <v>#REF!</v>
      </c>
      <c r="AG116" s="18" t="e">
        <f t="shared" si="82"/>
        <v>#REF!</v>
      </c>
      <c r="BD116" s="18">
        <v>107</v>
      </c>
      <c r="BE116" s="44">
        <v>1</v>
      </c>
      <c r="BF116" s="18" t="e">
        <f t="shared" si="95"/>
        <v>#REF!</v>
      </c>
      <c r="BG116" s="18" t="e">
        <f t="shared" si="96"/>
        <v>#REF!</v>
      </c>
      <c r="BH116" s="18" t="e">
        <f t="shared" si="97"/>
        <v>#REF!</v>
      </c>
      <c r="BI116" s="18" t="e">
        <f t="shared" si="98"/>
        <v>#REF!</v>
      </c>
      <c r="BJ116" s="18" t="e">
        <f t="shared" si="99"/>
        <v>#REF!</v>
      </c>
      <c r="BK116" s="18" t="e">
        <f t="shared" si="100"/>
        <v>#REF!</v>
      </c>
      <c r="BL116" s="18" t="e">
        <f t="shared" si="101"/>
        <v>#REF!</v>
      </c>
      <c r="BM116" s="18" t="e">
        <f t="shared" si="102"/>
        <v>#REF!</v>
      </c>
      <c r="BN116" s="18" t="e">
        <f t="shared" si="103"/>
        <v>#REF!</v>
      </c>
      <c r="BO116" s="18" t="e">
        <f t="shared" si="83"/>
        <v>#REF!</v>
      </c>
      <c r="BP116" s="18" t="e">
        <f t="shared" si="104"/>
        <v>#REF!</v>
      </c>
      <c r="BQ116" s="18" t="e">
        <f t="shared" si="84"/>
        <v>#REF!</v>
      </c>
      <c r="BR116" s="18" t="e">
        <f t="shared" si="105"/>
        <v>#REF!</v>
      </c>
      <c r="BS116" s="18" t="e">
        <f t="shared" si="85"/>
        <v>#REF!</v>
      </c>
      <c r="BT116" s="18" t="e">
        <f t="shared" si="106"/>
        <v>#REF!</v>
      </c>
      <c r="BU116" s="18" t="e">
        <f t="shared" si="86"/>
        <v>#REF!</v>
      </c>
      <c r="BV116" s="18" t="e">
        <f t="shared" si="107"/>
        <v>#REF!</v>
      </c>
      <c r="BW116" s="18" t="e">
        <f t="shared" si="87"/>
        <v>#REF!</v>
      </c>
      <c r="BX116" s="18" t="e">
        <f t="shared" si="108"/>
        <v>#REF!</v>
      </c>
      <c r="BY116" s="18" t="e">
        <f t="shared" si="88"/>
        <v>#REF!</v>
      </c>
      <c r="BZ116" s="18" t="e">
        <f t="shared" si="109"/>
        <v>#REF!</v>
      </c>
      <c r="CA116" s="18" t="e">
        <f t="shared" si="89"/>
        <v>#REF!</v>
      </c>
      <c r="CB116" s="18" t="e">
        <f t="shared" si="110"/>
        <v>#REF!</v>
      </c>
      <c r="CC116" s="18" t="e">
        <f t="shared" si="90"/>
        <v>#REF!</v>
      </c>
    </row>
    <row r="117" spans="1:81" ht="16.5" x14ac:dyDescent="0.2">
      <c r="A117" s="14">
        <v>108</v>
      </c>
      <c r="B117" s="18" t="e">
        <f>金币产出!CN113</f>
        <v>#REF!</v>
      </c>
      <c r="W117" s="18">
        <v>108</v>
      </c>
      <c r="X117" s="25">
        <v>1</v>
      </c>
      <c r="Y117" s="18" t="e">
        <f t="shared" si="91"/>
        <v>#REF!</v>
      </c>
      <c r="Z117" s="18" t="e">
        <f t="shared" si="91"/>
        <v>#REF!</v>
      </c>
      <c r="AA117" s="18" t="e">
        <f t="shared" si="91"/>
        <v>#REF!</v>
      </c>
      <c r="AB117" s="18" t="e">
        <f t="shared" si="92"/>
        <v>#REF!</v>
      </c>
      <c r="AC117" s="18" t="e">
        <f t="shared" si="80"/>
        <v>#REF!</v>
      </c>
      <c r="AD117" s="18" t="e">
        <f t="shared" si="93"/>
        <v>#REF!</v>
      </c>
      <c r="AE117" s="18" t="e">
        <f t="shared" si="81"/>
        <v>#REF!</v>
      </c>
      <c r="AF117" s="18" t="e">
        <f t="shared" si="94"/>
        <v>#REF!</v>
      </c>
      <c r="AG117" s="18" t="e">
        <f t="shared" si="82"/>
        <v>#REF!</v>
      </c>
      <c r="BD117" s="18">
        <v>108</v>
      </c>
      <c r="BE117" s="44">
        <v>1</v>
      </c>
      <c r="BF117" s="18" t="e">
        <f t="shared" si="95"/>
        <v>#REF!</v>
      </c>
      <c r="BG117" s="18" t="e">
        <f t="shared" si="96"/>
        <v>#REF!</v>
      </c>
      <c r="BH117" s="18" t="e">
        <f t="shared" si="97"/>
        <v>#REF!</v>
      </c>
      <c r="BI117" s="18" t="e">
        <f t="shared" si="98"/>
        <v>#REF!</v>
      </c>
      <c r="BJ117" s="18" t="e">
        <f t="shared" si="99"/>
        <v>#REF!</v>
      </c>
      <c r="BK117" s="18" t="e">
        <f t="shared" si="100"/>
        <v>#REF!</v>
      </c>
      <c r="BL117" s="18" t="e">
        <f t="shared" si="101"/>
        <v>#REF!</v>
      </c>
      <c r="BM117" s="18" t="e">
        <f t="shared" si="102"/>
        <v>#REF!</v>
      </c>
      <c r="BN117" s="18" t="e">
        <f t="shared" si="103"/>
        <v>#REF!</v>
      </c>
      <c r="BO117" s="18" t="e">
        <f t="shared" si="83"/>
        <v>#REF!</v>
      </c>
      <c r="BP117" s="18" t="e">
        <f t="shared" si="104"/>
        <v>#REF!</v>
      </c>
      <c r="BQ117" s="18" t="e">
        <f t="shared" si="84"/>
        <v>#REF!</v>
      </c>
      <c r="BR117" s="18" t="e">
        <f t="shared" si="105"/>
        <v>#REF!</v>
      </c>
      <c r="BS117" s="18" t="e">
        <f t="shared" si="85"/>
        <v>#REF!</v>
      </c>
      <c r="BT117" s="18" t="e">
        <f t="shared" si="106"/>
        <v>#REF!</v>
      </c>
      <c r="BU117" s="18" t="e">
        <f t="shared" si="86"/>
        <v>#REF!</v>
      </c>
      <c r="BV117" s="18" t="e">
        <f t="shared" si="107"/>
        <v>#REF!</v>
      </c>
      <c r="BW117" s="18" t="e">
        <f t="shared" si="87"/>
        <v>#REF!</v>
      </c>
      <c r="BX117" s="18" t="e">
        <f t="shared" si="108"/>
        <v>#REF!</v>
      </c>
      <c r="BY117" s="18" t="e">
        <f t="shared" si="88"/>
        <v>#REF!</v>
      </c>
      <c r="BZ117" s="18" t="e">
        <f t="shared" si="109"/>
        <v>#REF!</v>
      </c>
      <c r="CA117" s="18" t="e">
        <f t="shared" si="89"/>
        <v>#REF!</v>
      </c>
      <c r="CB117" s="18" t="e">
        <f t="shared" si="110"/>
        <v>#REF!</v>
      </c>
      <c r="CC117" s="18" t="e">
        <f t="shared" si="90"/>
        <v>#REF!</v>
      </c>
    </row>
    <row r="118" spans="1:81" ht="16.5" x14ac:dyDescent="0.2">
      <c r="A118" s="14">
        <v>109</v>
      </c>
      <c r="B118" s="18" t="e">
        <f>金币产出!CN114</f>
        <v>#REF!</v>
      </c>
      <c r="W118" s="18">
        <v>109</v>
      </c>
      <c r="X118" s="25">
        <v>1</v>
      </c>
      <c r="Y118" s="18" t="e">
        <f t="shared" si="91"/>
        <v>#REF!</v>
      </c>
      <c r="Z118" s="18" t="e">
        <f t="shared" si="91"/>
        <v>#REF!</v>
      </c>
      <c r="AA118" s="18" t="e">
        <f t="shared" si="91"/>
        <v>#REF!</v>
      </c>
      <c r="AB118" s="18" t="e">
        <f t="shared" si="92"/>
        <v>#REF!</v>
      </c>
      <c r="AC118" s="18" t="e">
        <f t="shared" si="80"/>
        <v>#REF!</v>
      </c>
      <c r="AD118" s="18" t="e">
        <f t="shared" si="93"/>
        <v>#REF!</v>
      </c>
      <c r="AE118" s="18" t="e">
        <f t="shared" si="81"/>
        <v>#REF!</v>
      </c>
      <c r="AF118" s="18" t="e">
        <f t="shared" si="94"/>
        <v>#REF!</v>
      </c>
      <c r="AG118" s="18" t="e">
        <f t="shared" si="82"/>
        <v>#REF!</v>
      </c>
      <c r="BD118" s="18">
        <v>109</v>
      </c>
      <c r="BE118" s="44">
        <v>1</v>
      </c>
      <c r="BF118" s="18" t="e">
        <f t="shared" si="95"/>
        <v>#REF!</v>
      </c>
      <c r="BG118" s="18" t="e">
        <f t="shared" si="96"/>
        <v>#REF!</v>
      </c>
      <c r="BH118" s="18" t="e">
        <f t="shared" si="97"/>
        <v>#REF!</v>
      </c>
      <c r="BI118" s="18" t="e">
        <f t="shared" si="98"/>
        <v>#REF!</v>
      </c>
      <c r="BJ118" s="18" t="e">
        <f t="shared" si="99"/>
        <v>#REF!</v>
      </c>
      <c r="BK118" s="18" t="e">
        <f t="shared" si="100"/>
        <v>#REF!</v>
      </c>
      <c r="BL118" s="18" t="e">
        <f t="shared" si="101"/>
        <v>#REF!</v>
      </c>
      <c r="BM118" s="18" t="e">
        <f t="shared" si="102"/>
        <v>#REF!</v>
      </c>
      <c r="BN118" s="18" t="e">
        <f t="shared" si="103"/>
        <v>#REF!</v>
      </c>
      <c r="BO118" s="18" t="e">
        <f t="shared" si="83"/>
        <v>#REF!</v>
      </c>
      <c r="BP118" s="18" t="e">
        <f t="shared" si="104"/>
        <v>#REF!</v>
      </c>
      <c r="BQ118" s="18" t="e">
        <f t="shared" si="84"/>
        <v>#REF!</v>
      </c>
      <c r="BR118" s="18" t="e">
        <f t="shared" si="105"/>
        <v>#REF!</v>
      </c>
      <c r="BS118" s="18" t="e">
        <f t="shared" si="85"/>
        <v>#REF!</v>
      </c>
      <c r="BT118" s="18" t="e">
        <f t="shared" si="106"/>
        <v>#REF!</v>
      </c>
      <c r="BU118" s="18" t="e">
        <f t="shared" si="86"/>
        <v>#REF!</v>
      </c>
      <c r="BV118" s="18" t="e">
        <f t="shared" si="107"/>
        <v>#REF!</v>
      </c>
      <c r="BW118" s="18" t="e">
        <f t="shared" si="87"/>
        <v>#REF!</v>
      </c>
      <c r="BX118" s="18" t="e">
        <f t="shared" si="108"/>
        <v>#REF!</v>
      </c>
      <c r="BY118" s="18" t="e">
        <f t="shared" si="88"/>
        <v>#REF!</v>
      </c>
      <c r="BZ118" s="18" t="e">
        <f t="shared" si="109"/>
        <v>#REF!</v>
      </c>
      <c r="CA118" s="18" t="e">
        <f t="shared" si="89"/>
        <v>#REF!</v>
      </c>
      <c r="CB118" s="18" t="e">
        <f t="shared" si="110"/>
        <v>#REF!</v>
      </c>
      <c r="CC118" s="18" t="e">
        <f t="shared" si="90"/>
        <v>#REF!</v>
      </c>
    </row>
    <row r="119" spans="1:81" ht="16.5" x14ac:dyDescent="0.2">
      <c r="A119" s="14">
        <v>110</v>
      </c>
      <c r="B119" s="18" t="e">
        <f>金币产出!CN115</f>
        <v>#REF!</v>
      </c>
      <c r="W119" s="18">
        <v>110</v>
      </c>
      <c r="X119" s="25">
        <v>1</v>
      </c>
      <c r="Y119" s="18" t="e">
        <f t="shared" si="91"/>
        <v>#REF!</v>
      </c>
      <c r="Z119" s="18" t="e">
        <f t="shared" si="91"/>
        <v>#REF!</v>
      </c>
      <c r="AA119" s="18" t="e">
        <f t="shared" si="91"/>
        <v>#REF!</v>
      </c>
      <c r="AB119" s="18" t="e">
        <f t="shared" si="92"/>
        <v>#REF!</v>
      </c>
      <c r="AC119" s="18" t="e">
        <f t="shared" si="80"/>
        <v>#REF!</v>
      </c>
      <c r="AD119" s="18" t="e">
        <f t="shared" si="93"/>
        <v>#REF!</v>
      </c>
      <c r="AE119" s="18" t="e">
        <f t="shared" si="81"/>
        <v>#REF!</v>
      </c>
      <c r="AF119" s="18" t="e">
        <f t="shared" si="94"/>
        <v>#REF!</v>
      </c>
      <c r="AG119" s="18" t="e">
        <f t="shared" si="82"/>
        <v>#REF!</v>
      </c>
      <c r="BD119" s="18">
        <v>110</v>
      </c>
      <c r="BE119" s="44">
        <v>1</v>
      </c>
      <c r="BF119" s="18" t="e">
        <f t="shared" si="95"/>
        <v>#REF!</v>
      </c>
      <c r="BG119" s="18" t="e">
        <f t="shared" si="96"/>
        <v>#REF!</v>
      </c>
      <c r="BH119" s="18" t="e">
        <f t="shared" si="97"/>
        <v>#REF!</v>
      </c>
      <c r="BI119" s="18" t="e">
        <f t="shared" si="98"/>
        <v>#REF!</v>
      </c>
      <c r="BJ119" s="18" t="e">
        <f t="shared" si="99"/>
        <v>#REF!</v>
      </c>
      <c r="BK119" s="18" t="e">
        <f t="shared" si="100"/>
        <v>#REF!</v>
      </c>
      <c r="BL119" s="18" t="e">
        <f t="shared" si="101"/>
        <v>#REF!</v>
      </c>
      <c r="BM119" s="18" t="e">
        <f t="shared" si="102"/>
        <v>#REF!</v>
      </c>
      <c r="BN119" s="18" t="e">
        <f t="shared" si="103"/>
        <v>#REF!</v>
      </c>
      <c r="BO119" s="18" t="e">
        <f t="shared" si="83"/>
        <v>#REF!</v>
      </c>
      <c r="BP119" s="18" t="e">
        <f t="shared" si="104"/>
        <v>#REF!</v>
      </c>
      <c r="BQ119" s="18" t="e">
        <f t="shared" si="84"/>
        <v>#REF!</v>
      </c>
      <c r="BR119" s="18" t="e">
        <f t="shared" si="105"/>
        <v>#REF!</v>
      </c>
      <c r="BS119" s="18" t="e">
        <f t="shared" si="85"/>
        <v>#REF!</v>
      </c>
      <c r="BT119" s="18" t="e">
        <f t="shared" si="106"/>
        <v>#REF!</v>
      </c>
      <c r="BU119" s="18" t="e">
        <f t="shared" si="86"/>
        <v>#REF!</v>
      </c>
      <c r="BV119" s="18" t="e">
        <f t="shared" si="107"/>
        <v>#REF!</v>
      </c>
      <c r="BW119" s="18" t="e">
        <f t="shared" si="87"/>
        <v>#REF!</v>
      </c>
      <c r="BX119" s="18" t="e">
        <f t="shared" si="108"/>
        <v>#REF!</v>
      </c>
      <c r="BY119" s="18" t="e">
        <f t="shared" si="88"/>
        <v>#REF!</v>
      </c>
      <c r="BZ119" s="18" t="e">
        <f t="shared" si="109"/>
        <v>#REF!</v>
      </c>
      <c r="CA119" s="18" t="e">
        <f t="shared" si="89"/>
        <v>#REF!</v>
      </c>
      <c r="CB119" s="18" t="e">
        <f t="shared" si="110"/>
        <v>#REF!</v>
      </c>
      <c r="CC119" s="18" t="e">
        <f t="shared" si="90"/>
        <v>#REF!</v>
      </c>
    </row>
    <row r="120" spans="1:81" ht="16.5" x14ac:dyDescent="0.2">
      <c r="A120" s="14">
        <v>111</v>
      </c>
      <c r="B120" s="18" t="e">
        <f>金币产出!CN116</f>
        <v>#REF!</v>
      </c>
      <c r="W120" s="18">
        <v>111</v>
      </c>
      <c r="X120" s="25">
        <v>1</v>
      </c>
      <c r="Y120" s="18" t="e">
        <f t="shared" si="91"/>
        <v>#REF!</v>
      </c>
      <c r="Z120" s="18" t="e">
        <f t="shared" si="91"/>
        <v>#REF!</v>
      </c>
      <c r="AA120" s="18" t="e">
        <f t="shared" si="91"/>
        <v>#REF!</v>
      </c>
      <c r="AB120" s="18" t="e">
        <f t="shared" si="92"/>
        <v>#REF!</v>
      </c>
      <c r="AC120" s="18" t="e">
        <f t="shared" si="80"/>
        <v>#REF!</v>
      </c>
      <c r="AD120" s="18" t="e">
        <f t="shared" si="93"/>
        <v>#REF!</v>
      </c>
      <c r="AE120" s="18" t="e">
        <f t="shared" si="81"/>
        <v>#REF!</v>
      </c>
      <c r="AF120" s="18" t="e">
        <f t="shared" si="94"/>
        <v>#REF!</v>
      </c>
      <c r="AG120" s="18" t="e">
        <f t="shared" si="82"/>
        <v>#REF!</v>
      </c>
      <c r="BD120" s="18">
        <v>111</v>
      </c>
      <c r="BE120" s="44">
        <v>1</v>
      </c>
      <c r="BF120" s="18" t="e">
        <f t="shared" si="95"/>
        <v>#REF!</v>
      </c>
      <c r="BG120" s="18" t="e">
        <f t="shared" si="96"/>
        <v>#REF!</v>
      </c>
      <c r="BH120" s="18" t="e">
        <f t="shared" si="97"/>
        <v>#REF!</v>
      </c>
      <c r="BI120" s="18" t="e">
        <f t="shared" si="98"/>
        <v>#REF!</v>
      </c>
      <c r="BJ120" s="18" t="e">
        <f t="shared" si="99"/>
        <v>#REF!</v>
      </c>
      <c r="BK120" s="18" t="e">
        <f t="shared" si="100"/>
        <v>#REF!</v>
      </c>
      <c r="BL120" s="18" t="e">
        <f t="shared" si="101"/>
        <v>#REF!</v>
      </c>
      <c r="BM120" s="18" t="e">
        <f t="shared" si="102"/>
        <v>#REF!</v>
      </c>
      <c r="BN120" s="18" t="e">
        <f t="shared" si="103"/>
        <v>#REF!</v>
      </c>
      <c r="BO120" s="18" t="e">
        <f t="shared" si="83"/>
        <v>#REF!</v>
      </c>
      <c r="BP120" s="18" t="e">
        <f t="shared" si="104"/>
        <v>#REF!</v>
      </c>
      <c r="BQ120" s="18" t="e">
        <f t="shared" si="84"/>
        <v>#REF!</v>
      </c>
      <c r="BR120" s="18" t="e">
        <f t="shared" si="105"/>
        <v>#REF!</v>
      </c>
      <c r="BS120" s="18" t="e">
        <f t="shared" si="85"/>
        <v>#REF!</v>
      </c>
      <c r="BT120" s="18" t="e">
        <f t="shared" si="106"/>
        <v>#REF!</v>
      </c>
      <c r="BU120" s="18" t="e">
        <f t="shared" si="86"/>
        <v>#REF!</v>
      </c>
      <c r="BV120" s="18" t="e">
        <f t="shared" si="107"/>
        <v>#REF!</v>
      </c>
      <c r="BW120" s="18" t="e">
        <f t="shared" si="87"/>
        <v>#REF!</v>
      </c>
      <c r="BX120" s="18" t="e">
        <f t="shared" si="108"/>
        <v>#REF!</v>
      </c>
      <c r="BY120" s="18" t="e">
        <f t="shared" si="88"/>
        <v>#REF!</v>
      </c>
      <c r="BZ120" s="18" t="e">
        <f t="shared" si="109"/>
        <v>#REF!</v>
      </c>
      <c r="CA120" s="18" t="e">
        <f t="shared" si="89"/>
        <v>#REF!</v>
      </c>
      <c r="CB120" s="18" t="e">
        <f t="shared" si="110"/>
        <v>#REF!</v>
      </c>
      <c r="CC120" s="18" t="e">
        <f t="shared" si="90"/>
        <v>#REF!</v>
      </c>
    </row>
    <row r="121" spans="1:81" ht="16.5" x14ac:dyDescent="0.2">
      <c r="A121" s="14">
        <v>112</v>
      </c>
      <c r="B121" s="18">
        <f>金币产出!CN117</f>
        <v>2920662</v>
      </c>
      <c r="W121" s="18">
        <v>112</v>
      </c>
      <c r="X121" s="25">
        <v>1</v>
      </c>
      <c r="Y121" s="18" t="e">
        <f t="shared" si="91"/>
        <v>#REF!</v>
      </c>
      <c r="Z121" s="18" t="e">
        <f t="shared" si="91"/>
        <v>#REF!</v>
      </c>
      <c r="AA121" s="18" t="e">
        <f t="shared" si="91"/>
        <v>#REF!</v>
      </c>
      <c r="AB121" s="18" t="e">
        <f t="shared" si="92"/>
        <v>#REF!</v>
      </c>
      <c r="AC121" s="18" t="e">
        <f t="shared" si="80"/>
        <v>#REF!</v>
      </c>
      <c r="AD121" s="18" t="e">
        <f t="shared" si="93"/>
        <v>#REF!</v>
      </c>
      <c r="AE121" s="18" t="e">
        <f t="shared" si="81"/>
        <v>#REF!</v>
      </c>
      <c r="AF121" s="18" t="e">
        <f t="shared" si="94"/>
        <v>#REF!</v>
      </c>
      <c r="AG121" s="18" t="e">
        <f t="shared" si="82"/>
        <v>#REF!</v>
      </c>
      <c r="BD121" s="18">
        <v>112</v>
      </c>
      <c r="BE121" s="44">
        <v>1</v>
      </c>
      <c r="BF121" s="18">
        <f t="shared" si="95"/>
        <v>321270</v>
      </c>
      <c r="BG121" s="18">
        <f t="shared" si="96"/>
        <v>160635</v>
      </c>
      <c r="BH121" s="18">
        <f t="shared" si="97"/>
        <v>160635</v>
      </c>
      <c r="BI121" s="18">
        <f t="shared" si="98"/>
        <v>160635</v>
      </c>
      <c r="BJ121" s="18">
        <f t="shared" si="99"/>
        <v>160635</v>
      </c>
      <c r="BK121" s="18">
        <f t="shared" si="100"/>
        <v>160635</v>
      </c>
      <c r="BL121" s="18">
        <f t="shared" si="101"/>
        <v>240950</v>
      </c>
      <c r="BM121" s="18">
        <f t="shared" si="102"/>
        <v>240950</v>
      </c>
      <c r="BN121" s="18">
        <f t="shared" si="103"/>
        <v>1</v>
      </c>
      <c r="BO121" s="18">
        <f t="shared" si="83"/>
        <v>321.27</v>
      </c>
      <c r="BP121" s="18">
        <f t="shared" si="104"/>
        <v>1</v>
      </c>
      <c r="BQ121" s="18">
        <f t="shared" si="84"/>
        <v>160.63999999999999</v>
      </c>
      <c r="BR121" s="18">
        <f t="shared" si="105"/>
        <v>1</v>
      </c>
      <c r="BS121" s="18">
        <f t="shared" si="85"/>
        <v>160.63999999999999</v>
      </c>
      <c r="BT121" s="18">
        <f t="shared" si="106"/>
        <v>1</v>
      </c>
      <c r="BU121" s="18">
        <f t="shared" si="86"/>
        <v>160.63999999999999</v>
      </c>
      <c r="BV121" s="18">
        <f t="shared" si="107"/>
        <v>1</v>
      </c>
      <c r="BW121" s="18">
        <f t="shared" si="87"/>
        <v>160.63999999999999</v>
      </c>
      <c r="BX121" s="18">
        <f t="shared" si="108"/>
        <v>1</v>
      </c>
      <c r="BY121" s="18">
        <f t="shared" si="88"/>
        <v>160.63999999999999</v>
      </c>
      <c r="BZ121" s="18">
        <f t="shared" si="109"/>
        <v>1</v>
      </c>
      <c r="CA121" s="18">
        <f t="shared" si="89"/>
        <v>240.95</v>
      </c>
      <c r="CB121" s="18">
        <f t="shared" si="110"/>
        <v>1</v>
      </c>
      <c r="CC121" s="18">
        <f t="shared" si="90"/>
        <v>240.95</v>
      </c>
    </row>
    <row r="122" spans="1:81" ht="16.5" x14ac:dyDescent="0.2">
      <c r="A122" s="14">
        <v>113</v>
      </c>
      <c r="B122" s="18">
        <f>金币产出!CN118</f>
        <v>2992982</v>
      </c>
      <c r="W122" s="18">
        <v>113</v>
      </c>
      <c r="X122" s="25">
        <v>1</v>
      </c>
      <c r="Y122" s="18" t="e">
        <f t="shared" si="91"/>
        <v>#REF!</v>
      </c>
      <c r="Z122" s="18" t="e">
        <f t="shared" si="91"/>
        <v>#REF!</v>
      </c>
      <c r="AA122" s="18" t="e">
        <f t="shared" si="91"/>
        <v>#REF!</v>
      </c>
      <c r="AB122" s="18" t="e">
        <f t="shared" si="92"/>
        <v>#REF!</v>
      </c>
      <c r="AC122" s="18" t="e">
        <f t="shared" si="80"/>
        <v>#REF!</v>
      </c>
      <c r="AD122" s="18" t="e">
        <f t="shared" si="93"/>
        <v>#REF!</v>
      </c>
      <c r="AE122" s="18" t="e">
        <f t="shared" si="81"/>
        <v>#REF!</v>
      </c>
      <c r="AF122" s="18" t="e">
        <f t="shared" si="94"/>
        <v>#REF!</v>
      </c>
      <c r="AG122" s="18" t="e">
        <f t="shared" si="82"/>
        <v>#REF!</v>
      </c>
      <c r="BD122" s="18">
        <v>113</v>
      </c>
      <c r="BE122" s="44">
        <v>1</v>
      </c>
      <c r="BF122" s="18">
        <f t="shared" si="95"/>
        <v>329225</v>
      </c>
      <c r="BG122" s="18">
        <f t="shared" si="96"/>
        <v>164610</v>
      </c>
      <c r="BH122" s="18">
        <f t="shared" si="97"/>
        <v>164610</v>
      </c>
      <c r="BI122" s="18">
        <f t="shared" si="98"/>
        <v>164610</v>
      </c>
      <c r="BJ122" s="18">
        <f t="shared" si="99"/>
        <v>164610</v>
      </c>
      <c r="BK122" s="18">
        <f t="shared" si="100"/>
        <v>164610</v>
      </c>
      <c r="BL122" s="18">
        <f t="shared" si="101"/>
        <v>246920</v>
      </c>
      <c r="BM122" s="18">
        <f t="shared" si="102"/>
        <v>246920</v>
      </c>
      <c r="BN122" s="18">
        <f t="shared" si="103"/>
        <v>1</v>
      </c>
      <c r="BO122" s="18">
        <f t="shared" si="83"/>
        <v>329.23</v>
      </c>
      <c r="BP122" s="18">
        <f t="shared" si="104"/>
        <v>1</v>
      </c>
      <c r="BQ122" s="18">
        <f t="shared" si="84"/>
        <v>164.61</v>
      </c>
      <c r="BR122" s="18">
        <f t="shared" si="105"/>
        <v>1</v>
      </c>
      <c r="BS122" s="18">
        <f t="shared" si="85"/>
        <v>164.61</v>
      </c>
      <c r="BT122" s="18">
        <f t="shared" si="106"/>
        <v>1</v>
      </c>
      <c r="BU122" s="18">
        <f t="shared" si="86"/>
        <v>164.61</v>
      </c>
      <c r="BV122" s="18">
        <f t="shared" si="107"/>
        <v>1</v>
      </c>
      <c r="BW122" s="18">
        <f t="shared" si="87"/>
        <v>164.61</v>
      </c>
      <c r="BX122" s="18">
        <f t="shared" si="108"/>
        <v>1</v>
      </c>
      <c r="BY122" s="18">
        <f t="shared" si="88"/>
        <v>164.61</v>
      </c>
      <c r="BZ122" s="18">
        <f t="shared" si="109"/>
        <v>1</v>
      </c>
      <c r="CA122" s="18">
        <f t="shared" si="89"/>
        <v>246.92</v>
      </c>
      <c r="CB122" s="18">
        <f t="shared" si="110"/>
        <v>1</v>
      </c>
      <c r="CC122" s="18">
        <f t="shared" si="90"/>
        <v>246.92</v>
      </c>
    </row>
    <row r="123" spans="1:81" ht="16.5" x14ac:dyDescent="0.2">
      <c r="A123" s="14">
        <v>114</v>
      </c>
      <c r="B123" s="18">
        <f>金币产出!CN119</f>
        <v>3065299</v>
      </c>
      <c r="W123" s="18">
        <v>114</v>
      </c>
      <c r="X123" s="25">
        <v>1</v>
      </c>
      <c r="Y123" s="18" t="e">
        <f t="shared" si="91"/>
        <v>#REF!</v>
      </c>
      <c r="Z123" s="18" t="e">
        <f t="shared" si="91"/>
        <v>#REF!</v>
      </c>
      <c r="AA123" s="18" t="e">
        <f t="shared" si="91"/>
        <v>#REF!</v>
      </c>
      <c r="AB123" s="18" t="e">
        <f t="shared" si="92"/>
        <v>#REF!</v>
      </c>
      <c r="AC123" s="18" t="e">
        <f t="shared" si="80"/>
        <v>#REF!</v>
      </c>
      <c r="AD123" s="18" t="e">
        <f t="shared" si="93"/>
        <v>#REF!</v>
      </c>
      <c r="AE123" s="18" t="e">
        <f t="shared" si="81"/>
        <v>#REF!</v>
      </c>
      <c r="AF123" s="18" t="e">
        <f t="shared" si="94"/>
        <v>#REF!</v>
      </c>
      <c r="AG123" s="18" t="e">
        <f t="shared" si="82"/>
        <v>#REF!</v>
      </c>
      <c r="BD123" s="18">
        <v>114</v>
      </c>
      <c r="BE123" s="44">
        <v>1</v>
      </c>
      <c r="BF123" s="18">
        <f t="shared" si="95"/>
        <v>337180</v>
      </c>
      <c r="BG123" s="18">
        <f t="shared" si="96"/>
        <v>168590</v>
      </c>
      <c r="BH123" s="18">
        <f t="shared" si="97"/>
        <v>168590</v>
      </c>
      <c r="BI123" s="18">
        <f t="shared" si="98"/>
        <v>168590</v>
      </c>
      <c r="BJ123" s="18">
        <f t="shared" si="99"/>
        <v>168590</v>
      </c>
      <c r="BK123" s="18">
        <f t="shared" si="100"/>
        <v>168590</v>
      </c>
      <c r="BL123" s="18">
        <f t="shared" si="101"/>
        <v>252885</v>
      </c>
      <c r="BM123" s="18">
        <f t="shared" si="102"/>
        <v>252885</v>
      </c>
      <c r="BN123" s="18">
        <f t="shared" si="103"/>
        <v>1</v>
      </c>
      <c r="BO123" s="18">
        <f t="shared" si="83"/>
        <v>337.18</v>
      </c>
      <c r="BP123" s="18">
        <f t="shared" si="104"/>
        <v>1</v>
      </c>
      <c r="BQ123" s="18">
        <f t="shared" si="84"/>
        <v>168.59</v>
      </c>
      <c r="BR123" s="18">
        <f t="shared" si="105"/>
        <v>1</v>
      </c>
      <c r="BS123" s="18">
        <f t="shared" si="85"/>
        <v>168.59</v>
      </c>
      <c r="BT123" s="18">
        <f t="shared" si="106"/>
        <v>1</v>
      </c>
      <c r="BU123" s="18">
        <f t="shared" si="86"/>
        <v>168.59</v>
      </c>
      <c r="BV123" s="18">
        <f t="shared" si="107"/>
        <v>1</v>
      </c>
      <c r="BW123" s="18">
        <f t="shared" si="87"/>
        <v>168.59</v>
      </c>
      <c r="BX123" s="18">
        <f t="shared" si="108"/>
        <v>1</v>
      </c>
      <c r="BY123" s="18">
        <f t="shared" si="88"/>
        <v>168.59</v>
      </c>
      <c r="BZ123" s="18">
        <f t="shared" si="109"/>
        <v>1</v>
      </c>
      <c r="CA123" s="18">
        <f t="shared" si="89"/>
        <v>252.89</v>
      </c>
      <c r="CB123" s="18">
        <f t="shared" si="110"/>
        <v>1</v>
      </c>
      <c r="CC123" s="18">
        <f t="shared" si="90"/>
        <v>252.89</v>
      </c>
    </row>
    <row r="124" spans="1:81" ht="16.5" x14ac:dyDescent="0.2">
      <c r="A124" s="14">
        <v>115</v>
      </c>
      <c r="B124" s="18">
        <f>金币产出!CN120</f>
        <v>3137616</v>
      </c>
      <c r="W124" s="18">
        <v>115</v>
      </c>
      <c r="X124" s="25">
        <v>1</v>
      </c>
      <c r="Y124" s="18" t="e">
        <f t="shared" si="91"/>
        <v>#REF!</v>
      </c>
      <c r="Z124" s="18" t="e">
        <f t="shared" si="91"/>
        <v>#REF!</v>
      </c>
      <c r="AA124" s="18" t="e">
        <f t="shared" si="91"/>
        <v>#REF!</v>
      </c>
      <c r="AB124" s="18" t="e">
        <f t="shared" si="92"/>
        <v>#REF!</v>
      </c>
      <c r="AC124" s="18" t="e">
        <f t="shared" si="80"/>
        <v>#REF!</v>
      </c>
      <c r="AD124" s="18" t="e">
        <f t="shared" si="93"/>
        <v>#REF!</v>
      </c>
      <c r="AE124" s="18" t="e">
        <f t="shared" si="81"/>
        <v>#REF!</v>
      </c>
      <c r="AF124" s="18" t="e">
        <f t="shared" si="94"/>
        <v>#REF!</v>
      </c>
      <c r="AG124" s="18" t="e">
        <f t="shared" si="82"/>
        <v>#REF!</v>
      </c>
      <c r="BD124" s="18">
        <v>115</v>
      </c>
      <c r="BE124" s="44">
        <v>1</v>
      </c>
      <c r="BF124" s="18">
        <f t="shared" si="95"/>
        <v>345135</v>
      </c>
      <c r="BG124" s="18">
        <f t="shared" si="96"/>
        <v>172565</v>
      </c>
      <c r="BH124" s="18">
        <f t="shared" si="97"/>
        <v>172565</v>
      </c>
      <c r="BI124" s="18">
        <f t="shared" si="98"/>
        <v>172565</v>
      </c>
      <c r="BJ124" s="18">
        <f t="shared" si="99"/>
        <v>172565</v>
      </c>
      <c r="BK124" s="18">
        <f t="shared" si="100"/>
        <v>172565</v>
      </c>
      <c r="BL124" s="18">
        <f t="shared" si="101"/>
        <v>258850</v>
      </c>
      <c r="BM124" s="18">
        <f t="shared" si="102"/>
        <v>258850</v>
      </c>
      <c r="BN124" s="18">
        <f t="shared" si="103"/>
        <v>1</v>
      </c>
      <c r="BO124" s="18">
        <f t="shared" si="83"/>
        <v>345.14</v>
      </c>
      <c r="BP124" s="18">
        <f t="shared" si="104"/>
        <v>1</v>
      </c>
      <c r="BQ124" s="18">
        <f t="shared" si="84"/>
        <v>172.57</v>
      </c>
      <c r="BR124" s="18">
        <f t="shared" si="105"/>
        <v>1</v>
      </c>
      <c r="BS124" s="18">
        <f t="shared" si="85"/>
        <v>172.57</v>
      </c>
      <c r="BT124" s="18">
        <f t="shared" si="106"/>
        <v>1</v>
      </c>
      <c r="BU124" s="18">
        <f t="shared" si="86"/>
        <v>172.57</v>
      </c>
      <c r="BV124" s="18">
        <f t="shared" si="107"/>
        <v>1</v>
      </c>
      <c r="BW124" s="18">
        <f t="shared" si="87"/>
        <v>172.57</v>
      </c>
      <c r="BX124" s="18">
        <f t="shared" si="108"/>
        <v>1</v>
      </c>
      <c r="BY124" s="18">
        <f t="shared" si="88"/>
        <v>172.57</v>
      </c>
      <c r="BZ124" s="18">
        <f t="shared" si="109"/>
        <v>1</v>
      </c>
      <c r="CA124" s="18">
        <f t="shared" si="89"/>
        <v>258.85000000000002</v>
      </c>
      <c r="CB124" s="18">
        <f t="shared" si="110"/>
        <v>1</v>
      </c>
      <c r="CC124" s="18">
        <f t="shared" si="90"/>
        <v>258.85000000000002</v>
      </c>
    </row>
    <row r="125" spans="1:81" ht="16.5" x14ac:dyDescent="0.2">
      <c r="A125" s="14">
        <v>116</v>
      </c>
      <c r="B125" s="18">
        <f>金币产出!CN121</f>
        <v>3209931</v>
      </c>
      <c r="W125" s="18">
        <v>116</v>
      </c>
      <c r="X125" s="25">
        <v>1</v>
      </c>
      <c r="Y125" s="18" t="e">
        <f t="shared" si="91"/>
        <v>#REF!</v>
      </c>
      <c r="Z125" s="18" t="e">
        <f t="shared" si="91"/>
        <v>#REF!</v>
      </c>
      <c r="AA125" s="18" t="e">
        <f t="shared" si="91"/>
        <v>#REF!</v>
      </c>
      <c r="AB125" s="18" t="e">
        <f t="shared" si="92"/>
        <v>#REF!</v>
      </c>
      <c r="AC125" s="18" t="e">
        <f t="shared" si="80"/>
        <v>#REF!</v>
      </c>
      <c r="AD125" s="18" t="e">
        <f t="shared" si="93"/>
        <v>#REF!</v>
      </c>
      <c r="AE125" s="18" t="e">
        <f t="shared" si="81"/>
        <v>#REF!</v>
      </c>
      <c r="AF125" s="18" t="e">
        <f t="shared" si="94"/>
        <v>#REF!</v>
      </c>
      <c r="AG125" s="18" t="e">
        <f t="shared" si="82"/>
        <v>#REF!</v>
      </c>
      <c r="BD125" s="18">
        <v>116</v>
      </c>
      <c r="BE125" s="44">
        <v>1</v>
      </c>
      <c r="BF125" s="18">
        <f t="shared" si="95"/>
        <v>353090</v>
      </c>
      <c r="BG125" s="18">
        <f t="shared" si="96"/>
        <v>176545</v>
      </c>
      <c r="BH125" s="18">
        <f t="shared" si="97"/>
        <v>176545</v>
      </c>
      <c r="BI125" s="18">
        <f t="shared" si="98"/>
        <v>176545</v>
      </c>
      <c r="BJ125" s="18">
        <f t="shared" si="99"/>
        <v>176545</v>
      </c>
      <c r="BK125" s="18">
        <f t="shared" si="100"/>
        <v>176545</v>
      </c>
      <c r="BL125" s="18">
        <f t="shared" si="101"/>
        <v>264815</v>
      </c>
      <c r="BM125" s="18">
        <f t="shared" si="102"/>
        <v>264815</v>
      </c>
      <c r="BN125" s="18">
        <f t="shared" si="103"/>
        <v>1</v>
      </c>
      <c r="BO125" s="18">
        <f t="shared" si="83"/>
        <v>353.09</v>
      </c>
      <c r="BP125" s="18">
        <f t="shared" si="104"/>
        <v>1</v>
      </c>
      <c r="BQ125" s="18">
        <f t="shared" si="84"/>
        <v>176.55</v>
      </c>
      <c r="BR125" s="18">
        <f t="shared" si="105"/>
        <v>1</v>
      </c>
      <c r="BS125" s="18">
        <f t="shared" si="85"/>
        <v>176.55</v>
      </c>
      <c r="BT125" s="18">
        <f t="shared" si="106"/>
        <v>1</v>
      </c>
      <c r="BU125" s="18">
        <f t="shared" si="86"/>
        <v>176.55</v>
      </c>
      <c r="BV125" s="18">
        <f t="shared" si="107"/>
        <v>1</v>
      </c>
      <c r="BW125" s="18">
        <f t="shared" si="87"/>
        <v>176.55</v>
      </c>
      <c r="BX125" s="18">
        <f t="shared" si="108"/>
        <v>1</v>
      </c>
      <c r="BY125" s="18">
        <f t="shared" si="88"/>
        <v>176.55</v>
      </c>
      <c r="BZ125" s="18">
        <f t="shared" si="109"/>
        <v>1</v>
      </c>
      <c r="CA125" s="18">
        <f t="shared" si="89"/>
        <v>264.82</v>
      </c>
      <c r="CB125" s="18">
        <f t="shared" si="110"/>
        <v>1</v>
      </c>
      <c r="CC125" s="18">
        <f t="shared" si="90"/>
        <v>264.82</v>
      </c>
    </row>
    <row r="126" spans="1:81" ht="16.5" x14ac:dyDescent="0.2">
      <c r="A126" s="14">
        <v>117</v>
      </c>
      <c r="B126" s="18">
        <f>金币产出!CN122</f>
        <v>3282246</v>
      </c>
      <c r="W126" s="18">
        <v>117</v>
      </c>
      <c r="X126" s="25">
        <v>1</v>
      </c>
      <c r="Y126" s="18" t="e">
        <f t="shared" si="91"/>
        <v>#REF!</v>
      </c>
      <c r="Z126" s="18" t="e">
        <f t="shared" si="91"/>
        <v>#REF!</v>
      </c>
      <c r="AA126" s="18" t="e">
        <f t="shared" si="91"/>
        <v>#REF!</v>
      </c>
      <c r="AB126" s="18" t="e">
        <f t="shared" si="92"/>
        <v>#REF!</v>
      </c>
      <c r="AC126" s="18" t="e">
        <f t="shared" si="80"/>
        <v>#REF!</v>
      </c>
      <c r="AD126" s="18" t="e">
        <f t="shared" si="93"/>
        <v>#REF!</v>
      </c>
      <c r="AE126" s="18" t="e">
        <f t="shared" si="81"/>
        <v>#REF!</v>
      </c>
      <c r="AF126" s="18" t="e">
        <f t="shared" si="94"/>
        <v>#REF!</v>
      </c>
      <c r="AG126" s="18" t="e">
        <f t="shared" si="82"/>
        <v>#REF!</v>
      </c>
      <c r="BD126" s="18">
        <v>117</v>
      </c>
      <c r="BE126" s="44">
        <v>1</v>
      </c>
      <c r="BF126" s="18">
        <f t="shared" si="95"/>
        <v>361045</v>
      </c>
      <c r="BG126" s="18">
        <f t="shared" si="96"/>
        <v>180520</v>
      </c>
      <c r="BH126" s="18">
        <f t="shared" si="97"/>
        <v>180520</v>
      </c>
      <c r="BI126" s="18">
        <f t="shared" si="98"/>
        <v>180520</v>
      </c>
      <c r="BJ126" s="18">
        <f t="shared" si="99"/>
        <v>180520</v>
      </c>
      <c r="BK126" s="18">
        <f t="shared" si="100"/>
        <v>180520</v>
      </c>
      <c r="BL126" s="18">
        <f t="shared" si="101"/>
        <v>270785</v>
      </c>
      <c r="BM126" s="18">
        <f t="shared" si="102"/>
        <v>270785</v>
      </c>
      <c r="BN126" s="18">
        <f t="shared" si="103"/>
        <v>1</v>
      </c>
      <c r="BO126" s="18">
        <f t="shared" si="83"/>
        <v>361.05</v>
      </c>
      <c r="BP126" s="18">
        <f t="shared" si="104"/>
        <v>1</v>
      </c>
      <c r="BQ126" s="18">
        <f t="shared" si="84"/>
        <v>180.52</v>
      </c>
      <c r="BR126" s="18">
        <f t="shared" si="105"/>
        <v>1</v>
      </c>
      <c r="BS126" s="18">
        <f t="shared" si="85"/>
        <v>180.52</v>
      </c>
      <c r="BT126" s="18">
        <f t="shared" si="106"/>
        <v>1</v>
      </c>
      <c r="BU126" s="18">
        <f t="shared" si="86"/>
        <v>180.52</v>
      </c>
      <c r="BV126" s="18">
        <f t="shared" si="107"/>
        <v>1</v>
      </c>
      <c r="BW126" s="18">
        <f t="shared" si="87"/>
        <v>180.52</v>
      </c>
      <c r="BX126" s="18">
        <f t="shared" si="108"/>
        <v>1</v>
      </c>
      <c r="BY126" s="18">
        <f t="shared" si="88"/>
        <v>180.52</v>
      </c>
      <c r="BZ126" s="18">
        <f t="shared" si="109"/>
        <v>1</v>
      </c>
      <c r="CA126" s="18">
        <f t="shared" si="89"/>
        <v>270.79000000000002</v>
      </c>
      <c r="CB126" s="18">
        <f t="shared" si="110"/>
        <v>1</v>
      </c>
      <c r="CC126" s="18">
        <f t="shared" si="90"/>
        <v>270.79000000000002</v>
      </c>
    </row>
    <row r="127" spans="1:81" ht="16.5" x14ac:dyDescent="0.2">
      <c r="A127" s="14">
        <v>118</v>
      </c>
      <c r="B127" s="18">
        <f>金币产出!CN123</f>
        <v>3354566</v>
      </c>
      <c r="W127" s="18">
        <v>118</v>
      </c>
      <c r="X127" s="25">
        <v>1</v>
      </c>
      <c r="Y127" s="18" t="e">
        <f t="shared" si="91"/>
        <v>#REF!</v>
      </c>
      <c r="Z127" s="18" t="e">
        <f t="shared" si="91"/>
        <v>#REF!</v>
      </c>
      <c r="AA127" s="18" t="e">
        <f t="shared" si="91"/>
        <v>#REF!</v>
      </c>
      <c r="AB127" s="18" t="e">
        <f t="shared" si="92"/>
        <v>#REF!</v>
      </c>
      <c r="AC127" s="18" t="e">
        <f t="shared" si="80"/>
        <v>#REF!</v>
      </c>
      <c r="AD127" s="18" t="e">
        <f t="shared" si="93"/>
        <v>#REF!</v>
      </c>
      <c r="AE127" s="18" t="e">
        <f t="shared" si="81"/>
        <v>#REF!</v>
      </c>
      <c r="AF127" s="18" t="e">
        <f t="shared" si="94"/>
        <v>#REF!</v>
      </c>
      <c r="AG127" s="18" t="e">
        <f t="shared" si="82"/>
        <v>#REF!</v>
      </c>
      <c r="BD127" s="18">
        <v>118</v>
      </c>
      <c r="BE127" s="44">
        <v>1</v>
      </c>
      <c r="BF127" s="18">
        <f t="shared" si="95"/>
        <v>369000</v>
      </c>
      <c r="BG127" s="18">
        <f t="shared" si="96"/>
        <v>184500</v>
      </c>
      <c r="BH127" s="18">
        <f t="shared" si="97"/>
        <v>184500</v>
      </c>
      <c r="BI127" s="18">
        <f t="shared" si="98"/>
        <v>184500</v>
      </c>
      <c r="BJ127" s="18">
        <f t="shared" si="99"/>
        <v>184500</v>
      </c>
      <c r="BK127" s="18">
        <f t="shared" si="100"/>
        <v>184500</v>
      </c>
      <c r="BL127" s="18">
        <f t="shared" si="101"/>
        <v>276750</v>
      </c>
      <c r="BM127" s="18">
        <f t="shared" si="102"/>
        <v>276750</v>
      </c>
      <c r="BN127" s="18">
        <f t="shared" si="103"/>
        <v>1</v>
      </c>
      <c r="BO127" s="18">
        <f t="shared" si="83"/>
        <v>369</v>
      </c>
      <c r="BP127" s="18">
        <f t="shared" si="104"/>
        <v>1</v>
      </c>
      <c r="BQ127" s="18">
        <f t="shared" si="84"/>
        <v>184.5</v>
      </c>
      <c r="BR127" s="18">
        <f t="shared" si="105"/>
        <v>1</v>
      </c>
      <c r="BS127" s="18">
        <f t="shared" si="85"/>
        <v>184.5</v>
      </c>
      <c r="BT127" s="18">
        <f t="shared" si="106"/>
        <v>1</v>
      </c>
      <c r="BU127" s="18">
        <f t="shared" si="86"/>
        <v>184.5</v>
      </c>
      <c r="BV127" s="18">
        <f t="shared" si="107"/>
        <v>1</v>
      </c>
      <c r="BW127" s="18">
        <f t="shared" si="87"/>
        <v>184.5</v>
      </c>
      <c r="BX127" s="18">
        <f t="shared" si="108"/>
        <v>1</v>
      </c>
      <c r="BY127" s="18">
        <f t="shared" si="88"/>
        <v>184.5</v>
      </c>
      <c r="BZ127" s="18">
        <f t="shared" si="109"/>
        <v>1</v>
      </c>
      <c r="CA127" s="18">
        <f t="shared" si="89"/>
        <v>276.75</v>
      </c>
      <c r="CB127" s="18">
        <f t="shared" si="110"/>
        <v>1</v>
      </c>
      <c r="CC127" s="18">
        <f t="shared" si="90"/>
        <v>276.75</v>
      </c>
    </row>
    <row r="128" spans="1:81" ht="16.5" x14ac:dyDescent="0.2">
      <c r="A128" s="14">
        <v>119</v>
      </c>
      <c r="B128" s="18">
        <f>金币产出!CN124</f>
        <v>3426883</v>
      </c>
      <c r="W128" s="18">
        <v>119</v>
      </c>
      <c r="X128" s="25">
        <v>1</v>
      </c>
      <c r="Y128" s="18" t="e">
        <f t="shared" si="91"/>
        <v>#REF!</v>
      </c>
      <c r="Z128" s="18" t="e">
        <f t="shared" si="91"/>
        <v>#REF!</v>
      </c>
      <c r="AA128" s="18" t="e">
        <f t="shared" si="91"/>
        <v>#REF!</v>
      </c>
      <c r="AB128" s="18" t="e">
        <f t="shared" si="92"/>
        <v>#REF!</v>
      </c>
      <c r="AC128" s="18" t="e">
        <f t="shared" si="80"/>
        <v>#REF!</v>
      </c>
      <c r="AD128" s="18" t="e">
        <f t="shared" si="93"/>
        <v>#REF!</v>
      </c>
      <c r="AE128" s="18" t="e">
        <f t="shared" si="81"/>
        <v>#REF!</v>
      </c>
      <c r="AF128" s="18" t="e">
        <f t="shared" si="94"/>
        <v>#REF!</v>
      </c>
      <c r="AG128" s="18" t="e">
        <f t="shared" si="82"/>
        <v>#REF!</v>
      </c>
      <c r="BD128" s="18">
        <v>119</v>
      </c>
      <c r="BE128" s="44">
        <v>1</v>
      </c>
      <c r="BF128" s="18">
        <f t="shared" si="95"/>
        <v>376955</v>
      </c>
      <c r="BG128" s="18">
        <f t="shared" si="96"/>
        <v>188475</v>
      </c>
      <c r="BH128" s="18">
        <f t="shared" si="97"/>
        <v>188475</v>
      </c>
      <c r="BI128" s="18">
        <f t="shared" si="98"/>
        <v>188475</v>
      </c>
      <c r="BJ128" s="18">
        <f t="shared" si="99"/>
        <v>188475</v>
      </c>
      <c r="BK128" s="18">
        <f t="shared" si="100"/>
        <v>188475</v>
      </c>
      <c r="BL128" s="18">
        <f t="shared" si="101"/>
        <v>282715</v>
      </c>
      <c r="BM128" s="18">
        <f t="shared" si="102"/>
        <v>282715</v>
      </c>
      <c r="BN128" s="18">
        <f t="shared" si="103"/>
        <v>1</v>
      </c>
      <c r="BO128" s="18">
        <f t="shared" si="83"/>
        <v>376.96</v>
      </c>
      <c r="BP128" s="18">
        <f t="shared" si="104"/>
        <v>1</v>
      </c>
      <c r="BQ128" s="18">
        <f t="shared" si="84"/>
        <v>188.48</v>
      </c>
      <c r="BR128" s="18">
        <f t="shared" si="105"/>
        <v>1</v>
      </c>
      <c r="BS128" s="18">
        <f t="shared" si="85"/>
        <v>188.48</v>
      </c>
      <c r="BT128" s="18">
        <f t="shared" si="106"/>
        <v>1</v>
      </c>
      <c r="BU128" s="18">
        <f t="shared" si="86"/>
        <v>188.48</v>
      </c>
      <c r="BV128" s="18">
        <f t="shared" si="107"/>
        <v>1</v>
      </c>
      <c r="BW128" s="18">
        <f t="shared" si="87"/>
        <v>188.48</v>
      </c>
      <c r="BX128" s="18">
        <f t="shared" si="108"/>
        <v>1</v>
      </c>
      <c r="BY128" s="18">
        <f t="shared" si="88"/>
        <v>188.48</v>
      </c>
      <c r="BZ128" s="18">
        <f t="shared" si="109"/>
        <v>1</v>
      </c>
      <c r="CA128" s="18">
        <f t="shared" si="89"/>
        <v>282.72000000000003</v>
      </c>
      <c r="CB128" s="18">
        <f t="shared" si="110"/>
        <v>1</v>
      </c>
      <c r="CC128" s="18">
        <f t="shared" si="90"/>
        <v>282.72000000000003</v>
      </c>
    </row>
    <row r="129" spans="1:81" ht="16.5" x14ac:dyDescent="0.2">
      <c r="A129" s="14">
        <v>120</v>
      </c>
      <c r="B129" s="18">
        <f>金币产出!CN125</f>
        <v>3499200</v>
      </c>
      <c r="W129" s="18">
        <v>120</v>
      </c>
      <c r="X129" s="25">
        <v>1</v>
      </c>
      <c r="Y129" s="18" t="e">
        <f t="shared" si="91"/>
        <v>#REF!</v>
      </c>
      <c r="Z129" s="18" t="e">
        <f t="shared" si="91"/>
        <v>#REF!</v>
      </c>
      <c r="AA129" s="18" t="e">
        <f t="shared" si="91"/>
        <v>#REF!</v>
      </c>
      <c r="AB129" s="18" t="e">
        <f t="shared" si="92"/>
        <v>#REF!</v>
      </c>
      <c r="AC129" s="18" t="e">
        <f t="shared" si="80"/>
        <v>#REF!</v>
      </c>
      <c r="AD129" s="18" t="e">
        <f t="shared" si="93"/>
        <v>#REF!</v>
      </c>
      <c r="AE129" s="18" t="e">
        <f t="shared" si="81"/>
        <v>#REF!</v>
      </c>
      <c r="AF129" s="18" t="e">
        <f t="shared" si="94"/>
        <v>#REF!</v>
      </c>
      <c r="AG129" s="18" t="e">
        <f t="shared" si="82"/>
        <v>#REF!</v>
      </c>
      <c r="BD129" s="18">
        <v>120</v>
      </c>
      <c r="BE129" s="44">
        <v>1</v>
      </c>
      <c r="BF129" s="18">
        <f t="shared" si="95"/>
        <v>384910</v>
      </c>
      <c r="BG129" s="18">
        <f t="shared" si="96"/>
        <v>192455</v>
      </c>
      <c r="BH129" s="18">
        <f t="shared" si="97"/>
        <v>192455</v>
      </c>
      <c r="BI129" s="18">
        <f t="shared" si="98"/>
        <v>192455</v>
      </c>
      <c r="BJ129" s="18">
        <f t="shared" si="99"/>
        <v>192455</v>
      </c>
      <c r="BK129" s="18">
        <f t="shared" si="100"/>
        <v>192455</v>
      </c>
      <c r="BL129" s="18">
        <f t="shared" si="101"/>
        <v>288680</v>
      </c>
      <c r="BM129" s="18">
        <f t="shared" si="102"/>
        <v>288680</v>
      </c>
      <c r="BN129" s="18">
        <f t="shared" si="103"/>
        <v>1</v>
      </c>
      <c r="BO129" s="18">
        <f t="shared" si="83"/>
        <v>384.91</v>
      </c>
      <c r="BP129" s="18">
        <f t="shared" si="104"/>
        <v>1</v>
      </c>
      <c r="BQ129" s="18">
        <f t="shared" si="84"/>
        <v>192.46</v>
      </c>
      <c r="BR129" s="18">
        <f t="shared" si="105"/>
        <v>1</v>
      </c>
      <c r="BS129" s="18">
        <f t="shared" si="85"/>
        <v>192.46</v>
      </c>
      <c r="BT129" s="18">
        <f t="shared" si="106"/>
        <v>1</v>
      </c>
      <c r="BU129" s="18">
        <f t="shared" si="86"/>
        <v>192.46</v>
      </c>
      <c r="BV129" s="18">
        <f t="shared" si="107"/>
        <v>1</v>
      </c>
      <c r="BW129" s="18">
        <f t="shared" si="87"/>
        <v>192.46</v>
      </c>
      <c r="BX129" s="18">
        <f t="shared" si="108"/>
        <v>1</v>
      </c>
      <c r="BY129" s="18">
        <f t="shared" si="88"/>
        <v>192.46</v>
      </c>
      <c r="BZ129" s="18">
        <f t="shared" si="109"/>
        <v>1</v>
      </c>
      <c r="CA129" s="18">
        <f t="shared" si="89"/>
        <v>288.68</v>
      </c>
      <c r="CB129" s="18">
        <f t="shared" si="110"/>
        <v>1</v>
      </c>
      <c r="CC129" s="18">
        <f t="shared" si="90"/>
        <v>288.68</v>
      </c>
    </row>
    <row r="130" spans="1:81" ht="16.5" x14ac:dyDescent="0.2">
      <c r="A130" s="14">
        <v>121</v>
      </c>
      <c r="B130" s="18">
        <f>金币产出!CN126</f>
        <v>3576960</v>
      </c>
      <c r="W130" s="18">
        <v>121</v>
      </c>
      <c r="X130" s="25">
        <v>1</v>
      </c>
      <c r="Y130" s="18" t="e">
        <f t="shared" si="91"/>
        <v>#REF!</v>
      </c>
      <c r="Z130" s="18" t="e">
        <f t="shared" si="91"/>
        <v>#REF!</v>
      </c>
      <c r="AA130" s="18" t="e">
        <f t="shared" si="91"/>
        <v>#REF!</v>
      </c>
      <c r="AB130" s="18" t="e">
        <f t="shared" si="92"/>
        <v>#REF!</v>
      </c>
      <c r="AC130" s="18" t="e">
        <f t="shared" si="80"/>
        <v>#REF!</v>
      </c>
      <c r="AD130" s="18" t="e">
        <f t="shared" si="93"/>
        <v>#REF!</v>
      </c>
      <c r="AE130" s="18" t="e">
        <f t="shared" si="81"/>
        <v>#REF!</v>
      </c>
      <c r="AF130" s="18" t="e">
        <f t="shared" si="94"/>
        <v>#REF!</v>
      </c>
      <c r="AG130" s="18" t="e">
        <f t="shared" si="82"/>
        <v>#REF!</v>
      </c>
      <c r="BD130" s="18">
        <v>121</v>
      </c>
      <c r="BE130" s="44">
        <v>1</v>
      </c>
      <c r="BF130" s="18">
        <f t="shared" si="95"/>
        <v>393465</v>
      </c>
      <c r="BG130" s="18">
        <f t="shared" si="96"/>
        <v>196730</v>
      </c>
      <c r="BH130" s="18">
        <f t="shared" si="97"/>
        <v>196730</v>
      </c>
      <c r="BI130" s="18">
        <f t="shared" si="98"/>
        <v>196730</v>
      </c>
      <c r="BJ130" s="18">
        <f t="shared" si="99"/>
        <v>196730</v>
      </c>
      <c r="BK130" s="18">
        <f t="shared" si="100"/>
        <v>196730</v>
      </c>
      <c r="BL130" s="18">
        <f t="shared" si="101"/>
        <v>295095</v>
      </c>
      <c r="BM130" s="18">
        <f t="shared" si="102"/>
        <v>295095</v>
      </c>
      <c r="BN130" s="18">
        <f t="shared" si="103"/>
        <v>1</v>
      </c>
      <c r="BO130" s="18">
        <f t="shared" si="83"/>
        <v>393.47</v>
      </c>
      <c r="BP130" s="18">
        <f t="shared" si="104"/>
        <v>1</v>
      </c>
      <c r="BQ130" s="18">
        <f t="shared" si="84"/>
        <v>196.73</v>
      </c>
      <c r="BR130" s="18">
        <f t="shared" si="105"/>
        <v>1</v>
      </c>
      <c r="BS130" s="18">
        <f t="shared" si="85"/>
        <v>196.73</v>
      </c>
      <c r="BT130" s="18">
        <f t="shared" si="106"/>
        <v>1</v>
      </c>
      <c r="BU130" s="18">
        <f t="shared" si="86"/>
        <v>196.73</v>
      </c>
      <c r="BV130" s="18">
        <f t="shared" si="107"/>
        <v>1</v>
      </c>
      <c r="BW130" s="18">
        <f t="shared" si="87"/>
        <v>196.73</v>
      </c>
      <c r="BX130" s="18">
        <f t="shared" si="108"/>
        <v>1</v>
      </c>
      <c r="BY130" s="18">
        <f t="shared" si="88"/>
        <v>196.73</v>
      </c>
      <c r="BZ130" s="18">
        <f t="shared" si="109"/>
        <v>1</v>
      </c>
      <c r="CA130" s="18">
        <f t="shared" si="89"/>
        <v>295.10000000000002</v>
      </c>
      <c r="CB130" s="18">
        <f t="shared" si="110"/>
        <v>1</v>
      </c>
      <c r="CC130" s="18">
        <f t="shared" si="90"/>
        <v>295.10000000000002</v>
      </c>
    </row>
    <row r="131" spans="1:81" ht="16.5" x14ac:dyDescent="0.2">
      <c r="A131" s="14">
        <v>122</v>
      </c>
      <c r="B131" s="18">
        <f>金币产出!CN127</f>
        <v>3654720</v>
      </c>
      <c r="W131" s="18">
        <v>122</v>
      </c>
      <c r="X131" s="25">
        <v>1</v>
      </c>
      <c r="Y131" s="18" t="e">
        <f t="shared" si="91"/>
        <v>#REF!</v>
      </c>
      <c r="Z131" s="18" t="e">
        <f t="shared" si="91"/>
        <v>#REF!</v>
      </c>
      <c r="AA131" s="18" t="e">
        <f t="shared" si="91"/>
        <v>#REF!</v>
      </c>
      <c r="AB131" s="18" t="e">
        <f t="shared" si="92"/>
        <v>#REF!</v>
      </c>
      <c r="AC131" s="18" t="e">
        <f t="shared" si="80"/>
        <v>#REF!</v>
      </c>
      <c r="AD131" s="18" t="e">
        <f t="shared" si="93"/>
        <v>#REF!</v>
      </c>
      <c r="AE131" s="18" t="e">
        <f t="shared" si="81"/>
        <v>#REF!</v>
      </c>
      <c r="AF131" s="18" t="e">
        <f t="shared" si="94"/>
        <v>#REF!</v>
      </c>
      <c r="AG131" s="18" t="e">
        <f t="shared" si="82"/>
        <v>#REF!</v>
      </c>
      <c r="BD131" s="18">
        <v>122</v>
      </c>
      <c r="BE131" s="44">
        <v>1</v>
      </c>
      <c r="BF131" s="18">
        <f t="shared" si="95"/>
        <v>402015</v>
      </c>
      <c r="BG131" s="18">
        <f t="shared" si="96"/>
        <v>201005</v>
      </c>
      <c r="BH131" s="18">
        <f t="shared" si="97"/>
        <v>201005</v>
      </c>
      <c r="BI131" s="18">
        <f t="shared" si="98"/>
        <v>201005</v>
      </c>
      <c r="BJ131" s="18">
        <f t="shared" si="99"/>
        <v>201005</v>
      </c>
      <c r="BK131" s="18">
        <f t="shared" si="100"/>
        <v>201005</v>
      </c>
      <c r="BL131" s="18">
        <f t="shared" si="101"/>
        <v>301510</v>
      </c>
      <c r="BM131" s="18">
        <f t="shared" si="102"/>
        <v>301510</v>
      </c>
      <c r="BN131" s="18">
        <f t="shared" si="103"/>
        <v>1</v>
      </c>
      <c r="BO131" s="18">
        <f t="shared" si="83"/>
        <v>402.02</v>
      </c>
      <c r="BP131" s="18">
        <f t="shared" si="104"/>
        <v>1</v>
      </c>
      <c r="BQ131" s="18">
        <f t="shared" si="84"/>
        <v>201.01</v>
      </c>
      <c r="BR131" s="18">
        <f t="shared" si="105"/>
        <v>1</v>
      </c>
      <c r="BS131" s="18">
        <f t="shared" si="85"/>
        <v>201.01</v>
      </c>
      <c r="BT131" s="18">
        <f t="shared" si="106"/>
        <v>1</v>
      </c>
      <c r="BU131" s="18">
        <f t="shared" si="86"/>
        <v>201.01</v>
      </c>
      <c r="BV131" s="18">
        <f t="shared" si="107"/>
        <v>1</v>
      </c>
      <c r="BW131" s="18">
        <f t="shared" si="87"/>
        <v>201.01</v>
      </c>
      <c r="BX131" s="18">
        <f t="shared" si="108"/>
        <v>1</v>
      </c>
      <c r="BY131" s="18">
        <f t="shared" si="88"/>
        <v>201.01</v>
      </c>
      <c r="BZ131" s="18">
        <f t="shared" si="109"/>
        <v>1</v>
      </c>
      <c r="CA131" s="18">
        <f t="shared" si="89"/>
        <v>301.51</v>
      </c>
      <c r="CB131" s="18">
        <f t="shared" si="110"/>
        <v>1</v>
      </c>
      <c r="CC131" s="18">
        <f t="shared" si="90"/>
        <v>301.51</v>
      </c>
    </row>
    <row r="132" spans="1:81" ht="16.5" x14ac:dyDescent="0.2">
      <c r="A132" s="14">
        <v>123</v>
      </c>
      <c r="B132" s="18">
        <f>金币产出!CN128</f>
        <v>3732480</v>
      </c>
      <c r="W132" s="18">
        <v>123</v>
      </c>
      <c r="X132" s="25">
        <v>1</v>
      </c>
      <c r="Y132" s="18" t="e">
        <f t="shared" si="91"/>
        <v>#REF!</v>
      </c>
      <c r="Z132" s="18" t="e">
        <f t="shared" si="91"/>
        <v>#REF!</v>
      </c>
      <c r="AA132" s="18" t="e">
        <f t="shared" si="91"/>
        <v>#REF!</v>
      </c>
      <c r="AB132" s="18" t="e">
        <f t="shared" si="92"/>
        <v>#REF!</v>
      </c>
      <c r="AC132" s="18" t="e">
        <f t="shared" si="80"/>
        <v>#REF!</v>
      </c>
      <c r="AD132" s="18" t="e">
        <f t="shared" si="93"/>
        <v>#REF!</v>
      </c>
      <c r="AE132" s="18" t="e">
        <f t="shared" si="81"/>
        <v>#REF!</v>
      </c>
      <c r="AF132" s="18" t="e">
        <f t="shared" si="94"/>
        <v>#REF!</v>
      </c>
      <c r="AG132" s="18" t="e">
        <f t="shared" si="82"/>
        <v>#REF!</v>
      </c>
      <c r="BD132" s="18">
        <v>123</v>
      </c>
      <c r="BE132" s="44">
        <v>1</v>
      </c>
      <c r="BF132" s="18">
        <f t="shared" si="95"/>
        <v>410570</v>
      </c>
      <c r="BG132" s="18">
        <f t="shared" si="96"/>
        <v>205285</v>
      </c>
      <c r="BH132" s="18">
        <f t="shared" si="97"/>
        <v>205285</v>
      </c>
      <c r="BI132" s="18">
        <f t="shared" si="98"/>
        <v>205285</v>
      </c>
      <c r="BJ132" s="18">
        <f t="shared" si="99"/>
        <v>205285</v>
      </c>
      <c r="BK132" s="18">
        <f t="shared" si="100"/>
        <v>205285</v>
      </c>
      <c r="BL132" s="18">
        <f t="shared" si="101"/>
        <v>307925</v>
      </c>
      <c r="BM132" s="18">
        <f t="shared" si="102"/>
        <v>307925</v>
      </c>
      <c r="BN132" s="18">
        <f t="shared" si="103"/>
        <v>1</v>
      </c>
      <c r="BO132" s="18">
        <f t="shared" si="83"/>
        <v>410.57</v>
      </c>
      <c r="BP132" s="18">
        <f t="shared" si="104"/>
        <v>1</v>
      </c>
      <c r="BQ132" s="18">
        <f t="shared" si="84"/>
        <v>205.29</v>
      </c>
      <c r="BR132" s="18">
        <f t="shared" si="105"/>
        <v>1</v>
      </c>
      <c r="BS132" s="18">
        <f t="shared" si="85"/>
        <v>205.29</v>
      </c>
      <c r="BT132" s="18">
        <f t="shared" si="106"/>
        <v>1</v>
      </c>
      <c r="BU132" s="18">
        <f t="shared" si="86"/>
        <v>205.29</v>
      </c>
      <c r="BV132" s="18">
        <f t="shared" si="107"/>
        <v>1</v>
      </c>
      <c r="BW132" s="18">
        <f t="shared" si="87"/>
        <v>205.29</v>
      </c>
      <c r="BX132" s="18">
        <f t="shared" si="108"/>
        <v>1</v>
      </c>
      <c r="BY132" s="18">
        <f t="shared" si="88"/>
        <v>205.29</v>
      </c>
      <c r="BZ132" s="18">
        <f t="shared" si="109"/>
        <v>1</v>
      </c>
      <c r="CA132" s="18">
        <f t="shared" si="89"/>
        <v>307.93</v>
      </c>
      <c r="CB132" s="18">
        <f t="shared" si="110"/>
        <v>1</v>
      </c>
      <c r="CC132" s="18">
        <f t="shared" si="90"/>
        <v>307.93</v>
      </c>
    </row>
    <row r="133" spans="1:81" ht="16.5" x14ac:dyDescent="0.2">
      <c r="A133" s="14">
        <v>124</v>
      </c>
      <c r="B133" s="18">
        <f>金币产出!CN129</f>
        <v>3810240</v>
      </c>
      <c r="W133" s="18">
        <v>124</v>
      </c>
      <c r="X133" s="25">
        <v>1</v>
      </c>
      <c r="Y133" s="18" t="e">
        <f t="shared" si="91"/>
        <v>#REF!</v>
      </c>
      <c r="Z133" s="18" t="e">
        <f t="shared" si="91"/>
        <v>#REF!</v>
      </c>
      <c r="AA133" s="18" t="e">
        <f t="shared" si="91"/>
        <v>#REF!</v>
      </c>
      <c r="AB133" s="18" t="e">
        <f t="shared" si="92"/>
        <v>#REF!</v>
      </c>
      <c r="AC133" s="18" t="e">
        <f t="shared" si="80"/>
        <v>#REF!</v>
      </c>
      <c r="AD133" s="18" t="e">
        <f t="shared" si="93"/>
        <v>#REF!</v>
      </c>
      <c r="AE133" s="18" t="e">
        <f t="shared" si="81"/>
        <v>#REF!</v>
      </c>
      <c r="AF133" s="18" t="e">
        <f t="shared" si="94"/>
        <v>#REF!</v>
      </c>
      <c r="AG133" s="18" t="e">
        <f t="shared" si="82"/>
        <v>#REF!</v>
      </c>
      <c r="BD133" s="18">
        <v>124</v>
      </c>
      <c r="BE133" s="44">
        <v>1</v>
      </c>
      <c r="BF133" s="18">
        <f t="shared" si="95"/>
        <v>419125</v>
      </c>
      <c r="BG133" s="18">
        <f t="shared" si="96"/>
        <v>209560</v>
      </c>
      <c r="BH133" s="18">
        <f t="shared" si="97"/>
        <v>209560</v>
      </c>
      <c r="BI133" s="18">
        <f t="shared" si="98"/>
        <v>209560</v>
      </c>
      <c r="BJ133" s="18">
        <f t="shared" si="99"/>
        <v>209560</v>
      </c>
      <c r="BK133" s="18">
        <f t="shared" si="100"/>
        <v>209560</v>
      </c>
      <c r="BL133" s="18">
        <f t="shared" si="101"/>
        <v>314340</v>
      </c>
      <c r="BM133" s="18">
        <f t="shared" si="102"/>
        <v>314340</v>
      </c>
      <c r="BN133" s="18">
        <f t="shared" si="103"/>
        <v>1</v>
      </c>
      <c r="BO133" s="18">
        <f t="shared" si="83"/>
        <v>419.13</v>
      </c>
      <c r="BP133" s="18">
        <f t="shared" si="104"/>
        <v>1</v>
      </c>
      <c r="BQ133" s="18">
        <f t="shared" si="84"/>
        <v>209.56</v>
      </c>
      <c r="BR133" s="18">
        <f t="shared" si="105"/>
        <v>1</v>
      </c>
      <c r="BS133" s="18">
        <f t="shared" si="85"/>
        <v>209.56</v>
      </c>
      <c r="BT133" s="18">
        <f t="shared" si="106"/>
        <v>1</v>
      </c>
      <c r="BU133" s="18">
        <f t="shared" si="86"/>
        <v>209.56</v>
      </c>
      <c r="BV133" s="18">
        <f t="shared" si="107"/>
        <v>1</v>
      </c>
      <c r="BW133" s="18">
        <f t="shared" si="87"/>
        <v>209.56</v>
      </c>
      <c r="BX133" s="18">
        <f t="shared" si="108"/>
        <v>1</v>
      </c>
      <c r="BY133" s="18">
        <f t="shared" si="88"/>
        <v>209.56</v>
      </c>
      <c r="BZ133" s="18">
        <f t="shared" si="109"/>
        <v>1</v>
      </c>
      <c r="CA133" s="18">
        <f t="shared" si="89"/>
        <v>314.33999999999997</v>
      </c>
      <c r="CB133" s="18">
        <f t="shared" si="110"/>
        <v>1</v>
      </c>
      <c r="CC133" s="18">
        <f t="shared" si="90"/>
        <v>314.33999999999997</v>
      </c>
    </row>
    <row r="134" spans="1:81" ht="16.5" x14ac:dyDescent="0.2">
      <c r="A134" s="14">
        <v>125</v>
      </c>
      <c r="B134" s="18">
        <f>金币产出!CN130</f>
        <v>3888000</v>
      </c>
      <c r="W134" s="18">
        <v>125</v>
      </c>
      <c r="X134" s="25">
        <v>1</v>
      </c>
      <c r="Y134" s="18" t="e">
        <f t="shared" si="91"/>
        <v>#REF!</v>
      </c>
      <c r="Z134" s="18" t="e">
        <f t="shared" si="91"/>
        <v>#REF!</v>
      </c>
      <c r="AA134" s="18" t="e">
        <f t="shared" si="91"/>
        <v>#REF!</v>
      </c>
      <c r="AB134" s="18" t="e">
        <f t="shared" si="92"/>
        <v>#REF!</v>
      </c>
      <c r="AC134" s="18" t="e">
        <f t="shared" si="80"/>
        <v>#REF!</v>
      </c>
      <c r="AD134" s="18" t="e">
        <f t="shared" si="93"/>
        <v>#REF!</v>
      </c>
      <c r="AE134" s="18" t="e">
        <f t="shared" si="81"/>
        <v>#REF!</v>
      </c>
      <c r="AF134" s="18" t="e">
        <f t="shared" si="94"/>
        <v>#REF!</v>
      </c>
      <c r="AG134" s="18" t="e">
        <f t="shared" si="82"/>
        <v>#REF!</v>
      </c>
      <c r="BD134" s="18">
        <v>125</v>
      </c>
      <c r="BE134" s="44">
        <v>1</v>
      </c>
      <c r="BF134" s="18">
        <f t="shared" si="95"/>
        <v>427680</v>
      </c>
      <c r="BG134" s="18">
        <f t="shared" si="96"/>
        <v>213840</v>
      </c>
      <c r="BH134" s="18">
        <f t="shared" si="97"/>
        <v>213840</v>
      </c>
      <c r="BI134" s="18">
        <f t="shared" si="98"/>
        <v>213840</v>
      </c>
      <c r="BJ134" s="18">
        <f t="shared" si="99"/>
        <v>213840</v>
      </c>
      <c r="BK134" s="18">
        <f t="shared" si="100"/>
        <v>213840</v>
      </c>
      <c r="BL134" s="18">
        <f t="shared" si="101"/>
        <v>320760</v>
      </c>
      <c r="BM134" s="18">
        <f t="shared" si="102"/>
        <v>320760</v>
      </c>
      <c r="BN134" s="18">
        <f t="shared" si="103"/>
        <v>1</v>
      </c>
      <c r="BO134" s="18">
        <f t="shared" si="83"/>
        <v>427.68</v>
      </c>
      <c r="BP134" s="18">
        <f t="shared" si="104"/>
        <v>1</v>
      </c>
      <c r="BQ134" s="18">
        <f t="shared" si="84"/>
        <v>213.84</v>
      </c>
      <c r="BR134" s="18">
        <f t="shared" si="105"/>
        <v>1</v>
      </c>
      <c r="BS134" s="18">
        <f t="shared" si="85"/>
        <v>213.84</v>
      </c>
      <c r="BT134" s="18">
        <f t="shared" si="106"/>
        <v>1</v>
      </c>
      <c r="BU134" s="18">
        <f t="shared" si="86"/>
        <v>213.84</v>
      </c>
      <c r="BV134" s="18">
        <f t="shared" si="107"/>
        <v>1</v>
      </c>
      <c r="BW134" s="18">
        <f t="shared" si="87"/>
        <v>213.84</v>
      </c>
      <c r="BX134" s="18">
        <f t="shared" si="108"/>
        <v>1</v>
      </c>
      <c r="BY134" s="18">
        <f t="shared" si="88"/>
        <v>213.84</v>
      </c>
      <c r="BZ134" s="18">
        <f t="shared" si="109"/>
        <v>1</v>
      </c>
      <c r="CA134" s="18">
        <f t="shared" si="89"/>
        <v>320.76</v>
      </c>
      <c r="CB134" s="18">
        <f t="shared" si="110"/>
        <v>1</v>
      </c>
      <c r="CC134" s="18">
        <f t="shared" si="90"/>
        <v>320.76</v>
      </c>
    </row>
    <row r="135" spans="1:81" ht="16.5" x14ac:dyDescent="0.2">
      <c r="A135" s="14">
        <v>126</v>
      </c>
      <c r="B135" s="18">
        <f>金币产出!CN131</f>
        <v>3965760</v>
      </c>
      <c r="W135" s="18">
        <v>126</v>
      </c>
      <c r="X135" s="25">
        <v>1</v>
      </c>
      <c r="Y135" s="18" t="e">
        <f t="shared" si="91"/>
        <v>#REF!</v>
      </c>
      <c r="Z135" s="18" t="e">
        <f t="shared" si="91"/>
        <v>#REF!</v>
      </c>
      <c r="AA135" s="18" t="e">
        <f t="shared" si="91"/>
        <v>#REF!</v>
      </c>
      <c r="AB135" s="18" t="e">
        <f t="shared" si="92"/>
        <v>#REF!</v>
      </c>
      <c r="AC135" s="18" t="e">
        <f t="shared" si="80"/>
        <v>#REF!</v>
      </c>
      <c r="AD135" s="18" t="e">
        <f t="shared" si="93"/>
        <v>#REF!</v>
      </c>
      <c r="AE135" s="18" t="e">
        <f t="shared" si="81"/>
        <v>#REF!</v>
      </c>
      <c r="AF135" s="18" t="e">
        <f t="shared" si="94"/>
        <v>#REF!</v>
      </c>
      <c r="AG135" s="18" t="e">
        <f t="shared" si="82"/>
        <v>#REF!</v>
      </c>
      <c r="BD135" s="18">
        <v>126</v>
      </c>
      <c r="BE135" s="44">
        <v>1</v>
      </c>
      <c r="BF135" s="18">
        <f t="shared" si="95"/>
        <v>436230</v>
      </c>
      <c r="BG135" s="18">
        <f t="shared" si="96"/>
        <v>218115</v>
      </c>
      <c r="BH135" s="18">
        <f t="shared" si="97"/>
        <v>218115</v>
      </c>
      <c r="BI135" s="18">
        <f t="shared" si="98"/>
        <v>218115</v>
      </c>
      <c r="BJ135" s="18">
        <f t="shared" si="99"/>
        <v>218115</v>
      </c>
      <c r="BK135" s="18">
        <f t="shared" si="100"/>
        <v>218115</v>
      </c>
      <c r="BL135" s="18">
        <f t="shared" si="101"/>
        <v>327175</v>
      </c>
      <c r="BM135" s="18">
        <f t="shared" si="102"/>
        <v>327175</v>
      </c>
      <c r="BN135" s="18">
        <f t="shared" si="103"/>
        <v>1</v>
      </c>
      <c r="BO135" s="18">
        <f t="shared" si="83"/>
        <v>436.23</v>
      </c>
      <c r="BP135" s="18">
        <f t="shared" si="104"/>
        <v>1</v>
      </c>
      <c r="BQ135" s="18">
        <f t="shared" si="84"/>
        <v>218.12</v>
      </c>
      <c r="BR135" s="18">
        <f t="shared" si="105"/>
        <v>1</v>
      </c>
      <c r="BS135" s="18">
        <f t="shared" si="85"/>
        <v>218.12</v>
      </c>
      <c r="BT135" s="18">
        <f t="shared" si="106"/>
        <v>1</v>
      </c>
      <c r="BU135" s="18">
        <f t="shared" si="86"/>
        <v>218.12</v>
      </c>
      <c r="BV135" s="18">
        <f t="shared" si="107"/>
        <v>1</v>
      </c>
      <c r="BW135" s="18">
        <f t="shared" si="87"/>
        <v>218.12</v>
      </c>
      <c r="BX135" s="18">
        <f t="shared" si="108"/>
        <v>1</v>
      </c>
      <c r="BY135" s="18">
        <f t="shared" si="88"/>
        <v>218.12</v>
      </c>
      <c r="BZ135" s="18">
        <f t="shared" si="109"/>
        <v>1</v>
      </c>
      <c r="CA135" s="18">
        <f t="shared" si="89"/>
        <v>327.18</v>
      </c>
      <c r="CB135" s="18">
        <f t="shared" si="110"/>
        <v>1</v>
      </c>
      <c r="CC135" s="18">
        <f t="shared" si="90"/>
        <v>327.18</v>
      </c>
    </row>
    <row r="136" spans="1:81" ht="16.5" x14ac:dyDescent="0.2">
      <c r="A136" s="14">
        <v>127</v>
      </c>
      <c r="B136" s="18">
        <f>金币产出!CN132</f>
        <v>4043520</v>
      </c>
      <c r="W136" s="18">
        <v>127</v>
      </c>
      <c r="X136" s="25">
        <v>1</v>
      </c>
      <c r="Y136" s="18" t="e">
        <f t="shared" si="91"/>
        <v>#REF!</v>
      </c>
      <c r="Z136" s="18" t="e">
        <f t="shared" si="91"/>
        <v>#REF!</v>
      </c>
      <c r="AA136" s="18" t="e">
        <f t="shared" si="91"/>
        <v>#REF!</v>
      </c>
      <c r="AB136" s="18" t="e">
        <f t="shared" si="92"/>
        <v>#REF!</v>
      </c>
      <c r="AC136" s="18" t="e">
        <f t="shared" si="80"/>
        <v>#REF!</v>
      </c>
      <c r="AD136" s="18" t="e">
        <f t="shared" si="93"/>
        <v>#REF!</v>
      </c>
      <c r="AE136" s="18" t="e">
        <f t="shared" si="81"/>
        <v>#REF!</v>
      </c>
      <c r="AF136" s="18" t="e">
        <f t="shared" si="94"/>
        <v>#REF!</v>
      </c>
      <c r="AG136" s="18" t="e">
        <f t="shared" si="82"/>
        <v>#REF!</v>
      </c>
      <c r="BD136" s="18">
        <v>127</v>
      </c>
      <c r="BE136" s="44">
        <v>1</v>
      </c>
      <c r="BF136" s="18">
        <f t="shared" si="95"/>
        <v>444785</v>
      </c>
      <c r="BG136" s="18">
        <f t="shared" si="96"/>
        <v>222390</v>
      </c>
      <c r="BH136" s="18">
        <f t="shared" si="97"/>
        <v>222390</v>
      </c>
      <c r="BI136" s="18">
        <f t="shared" si="98"/>
        <v>222390</v>
      </c>
      <c r="BJ136" s="18">
        <f t="shared" si="99"/>
        <v>222390</v>
      </c>
      <c r="BK136" s="18">
        <f t="shared" si="100"/>
        <v>222390</v>
      </c>
      <c r="BL136" s="18">
        <f t="shared" si="101"/>
        <v>333590</v>
      </c>
      <c r="BM136" s="18">
        <f t="shared" si="102"/>
        <v>333590</v>
      </c>
      <c r="BN136" s="18">
        <f t="shared" si="103"/>
        <v>1</v>
      </c>
      <c r="BO136" s="18">
        <f t="shared" si="83"/>
        <v>444.79</v>
      </c>
      <c r="BP136" s="18">
        <f t="shared" si="104"/>
        <v>1</v>
      </c>
      <c r="BQ136" s="18">
        <f t="shared" si="84"/>
        <v>222.39</v>
      </c>
      <c r="BR136" s="18">
        <f t="shared" si="105"/>
        <v>1</v>
      </c>
      <c r="BS136" s="18">
        <f t="shared" si="85"/>
        <v>222.39</v>
      </c>
      <c r="BT136" s="18">
        <f t="shared" si="106"/>
        <v>1</v>
      </c>
      <c r="BU136" s="18">
        <f t="shared" si="86"/>
        <v>222.39</v>
      </c>
      <c r="BV136" s="18">
        <f t="shared" si="107"/>
        <v>1</v>
      </c>
      <c r="BW136" s="18">
        <f t="shared" si="87"/>
        <v>222.39</v>
      </c>
      <c r="BX136" s="18">
        <f t="shared" si="108"/>
        <v>1</v>
      </c>
      <c r="BY136" s="18">
        <f t="shared" si="88"/>
        <v>222.39</v>
      </c>
      <c r="BZ136" s="18">
        <f t="shared" si="109"/>
        <v>1</v>
      </c>
      <c r="CA136" s="18">
        <f t="shared" si="89"/>
        <v>333.59</v>
      </c>
      <c r="CB136" s="18">
        <f t="shared" si="110"/>
        <v>1</v>
      </c>
      <c r="CC136" s="18">
        <f t="shared" si="90"/>
        <v>333.59</v>
      </c>
    </row>
    <row r="137" spans="1:81" ht="16.5" x14ac:dyDescent="0.2">
      <c r="A137" s="14">
        <v>128</v>
      </c>
      <c r="B137" s="18">
        <f>金币产出!CN133</f>
        <v>4121280</v>
      </c>
      <c r="W137" s="18">
        <v>128</v>
      </c>
      <c r="X137" s="25">
        <v>1</v>
      </c>
      <c r="Y137" s="18" t="e">
        <f t="shared" si="91"/>
        <v>#REF!</v>
      </c>
      <c r="Z137" s="18" t="e">
        <f t="shared" si="91"/>
        <v>#REF!</v>
      </c>
      <c r="AA137" s="18" t="e">
        <f t="shared" si="91"/>
        <v>#REF!</v>
      </c>
      <c r="AB137" s="18" t="e">
        <f t="shared" si="92"/>
        <v>#REF!</v>
      </c>
      <c r="AC137" s="18" t="e">
        <f t="shared" si="80"/>
        <v>#REF!</v>
      </c>
      <c r="AD137" s="18" t="e">
        <f t="shared" si="93"/>
        <v>#REF!</v>
      </c>
      <c r="AE137" s="18" t="e">
        <f t="shared" si="81"/>
        <v>#REF!</v>
      </c>
      <c r="AF137" s="18" t="e">
        <f t="shared" si="94"/>
        <v>#REF!</v>
      </c>
      <c r="AG137" s="18" t="e">
        <f t="shared" si="82"/>
        <v>#REF!</v>
      </c>
      <c r="BD137" s="18">
        <v>128</v>
      </c>
      <c r="BE137" s="44">
        <v>1</v>
      </c>
      <c r="BF137" s="18">
        <f t="shared" si="95"/>
        <v>453340</v>
      </c>
      <c r="BG137" s="18">
        <f t="shared" si="96"/>
        <v>226670</v>
      </c>
      <c r="BH137" s="18">
        <f t="shared" si="97"/>
        <v>226670</v>
      </c>
      <c r="BI137" s="18">
        <f t="shared" si="98"/>
        <v>226670</v>
      </c>
      <c r="BJ137" s="18">
        <f t="shared" si="99"/>
        <v>226670</v>
      </c>
      <c r="BK137" s="18">
        <f t="shared" si="100"/>
        <v>226670</v>
      </c>
      <c r="BL137" s="18">
        <f t="shared" si="101"/>
        <v>340005</v>
      </c>
      <c r="BM137" s="18">
        <f t="shared" si="102"/>
        <v>340005</v>
      </c>
      <c r="BN137" s="18">
        <f t="shared" si="103"/>
        <v>1</v>
      </c>
      <c r="BO137" s="18">
        <f t="shared" si="83"/>
        <v>453.34</v>
      </c>
      <c r="BP137" s="18">
        <f t="shared" si="104"/>
        <v>1</v>
      </c>
      <c r="BQ137" s="18">
        <f t="shared" si="84"/>
        <v>226.67</v>
      </c>
      <c r="BR137" s="18">
        <f t="shared" si="105"/>
        <v>1</v>
      </c>
      <c r="BS137" s="18">
        <f t="shared" si="85"/>
        <v>226.67</v>
      </c>
      <c r="BT137" s="18">
        <f t="shared" si="106"/>
        <v>1</v>
      </c>
      <c r="BU137" s="18">
        <f t="shared" si="86"/>
        <v>226.67</v>
      </c>
      <c r="BV137" s="18">
        <f t="shared" si="107"/>
        <v>1</v>
      </c>
      <c r="BW137" s="18">
        <f t="shared" si="87"/>
        <v>226.67</v>
      </c>
      <c r="BX137" s="18">
        <f t="shared" si="108"/>
        <v>1</v>
      </c>
      <c r="BY137" s="18">
        <f t="shared" si="88"/>
        <v>226.67</v>
      </c>
      <c r="BZ137" s="18">
        <f t="shared" si="109"/>
        <v>1</v>
      </c>
      <c r="CA137" s="18">
        <f t="shared" si="89"/>
        <v>340.01</v>
      </c>
      <c r="CB137" s="18">
        <f t="shared" si="110"/>
        <v>1</v>
      </c>
      <c r="CC137" s="18">
        <f t="shared" si="90"/>
        <v>340.01</v>
      </c>
    </row>
    <row r="138" spans="1:81" ht="16.5" x14ac:dyDescent="0.2">
      <c r="A138" s="14">
        <v>129</v>
      </c>
      <c r="B138" s="18">
        <f>金币产出!CN134</f>
        <v>4199040</v>
      </c>
      <c r="W138" s="18">
        <v>129</v>
      </c>
      <c r="X138" s="25">
        <v>1</v>
      </c>
      <c r="Y138" s="18" t="e">
        <f t="shared" si="91"/>
        <v>#REF!</v>
      </c>
      <c r="Z138" s="18" t="e">
        <f t="shared" si="91"/>
        <v>#REF!</v>
      </c>
      <c r="AA138" s="18" t="e">
        <f t="shared" si="91"/>
        <v>#REF!</v>
      </c>
      <c r="AB138" s="18" t="e">
        <f t="shared" si="92"/>
        <v>#REF!</v>
      </c>
      <c r="AC138" s="18" t="e">
        <f t="shared" ref="AC138:AC201" si="115">ROUND(Y138/1000^AB138,2)</f>
        <v>#REF!</v>
      </c>
      <c r="AD138" s="18" t="e">
        <f t="shared" si="93"/>
        <v>#REF!</v>
      </c>
      <c r="AE138" s="18" t="e">
        <f t="shared" ref="AE138:AE201" si="116">ROUND(Z138/1000^AD138,2)</f>
        <v>#REF!</v>
      </c>
      <c r="AF138" s="18" t="e">
        <f t="shared" si="94"/>
        <v>#REF!</v>
      </c>
      <c r="AG138" s="18" t="e">
        <f t="shared" ref="AG138:AG201" si="117">ROUND(AA138/1000^AF138,2)</f>
        <v>#REF!</v>
      </c>
      <c r="BD138" s="18">
        <v>129</v>
      </c>
      <c r="BE138" s="44">
        <v>1</v>
      </c>
      <c r="BF138" s="18">
        <f t="shared" si="95"/>
        <v>461890</v>
      </c>
      <c r="BG138" s="18">
        <f t="shared" si="96"/>
        <v>230945</v>
      </c>
      <c r="BH138" s="18">
        <f t="shared" si="97"/>
        <v>230945</v>
      </c>
      <c r="BI138" s="18">
        <f t="shared" si="98"/>
        <v>230945</v>
      </c>
      <c r="BJ138" s="18">
        <f t="shared" si="99"/>
        <v>230945</v>
      </c>
      <c r="BK138" s="18">
        <f t="shared" si="100"/>
        <v>230945</v>
      </c>
      <c r="BL138" s="18">
        <f t="shared" si="101"/>
        <v>346420</v>
      </c>
      <c r="BM138" s="18">
        <f t="shared" si="102"/>
        <v>346420</v>
      </c>
      <c r="BN138" s="18">
        <f t="shared" si="103"/>
        <v>1</v>
      </c>
      <c r="BO138" s="18">
        <f t="shared" ref="BO138:BO201" si="118">ROUND(BF138/1000^BN138,2)</f>
        <v>461.89</v>
      </c>
      <c r="BP138" s="18">
        <f t="shared" si="104"/>
        <v>1</v>
      </c>
      <c r="BQ138" s="18">
        <f t="shared" ref="BQ138:BQ201" si="119">ROUND(BG138/1000^BP138,2)</f>
        <v>230.95</v>
      </c>
      <c r="BR138" s="18">
        <f t="shared" si="105"/>
        <v>1</v>
      </c>
      <c r="BS138" s="18">
        <f t="shared" ref="BS138:BS201" si="120">ROUND(BH138/1000^BR138,2)</f>
        <v>230.95</v>
      </c>
      <c r="BT138" s="18">
        <f t="shared" si="106"/>
        <v>1</v>
      </c>
      <c r="BU138" s="18">
        <f t="shared" ref="BU138:BU201" si="121">ROUND(BI138/1000^BT138,2)</f>
        <v>230.95</v>
      </c>
      <c r="BV138" s="18">
        <f t="shared" si="107"/>
        <v>1</v>
      </c>
      <c r="BW138" s="18">
        <f t="shared" ref="BW138:BW201" si="122">ROUND(BJ138/1000^BV138,2)</f>
        <v>230.95</v>
      </c>
      <c r="BX138" s="18">
        <f t="shared" si="108"/>
        <v>1</v>
      </c>
      <c r="BY138" s="18">
        <f t="shared" ref="BY138:BY201" si="123">ROUND(BK138/1000^BX138,2)</f>
        <v>230.95</v>
      </c>
      <c r="BZ138" s="18">
        <f t="shared" si="109"/>
        <v>1</v>
      </c>
      <c r="CA138" s="18">
        <f t="shared" ref="CA138:CA201" si="124">ROUND(BL138/1000^BZ138,2)</f>
        <v>346.42</v>
      </c>
      <c r="CB138" s="18">
        <f t="shared" si="110"/>
        <v>1</v>
      </c>
      <c r="CC138" s="18">
        <f t="shared" ref="CC138:CC201" si="125">ROUND(BM138/1000^CB138,2)</f>
        <v>346.42</v>
      </c>
    </row>
    <row r="139" spans="1:81" ht="16.5" x14ac:dyDescent="0.2">
      <c r="A139" s="14">
        <v>130</v>
      </c>
      <c r="B139" s="18">
        <f>金币产出!CN135</f>
        <v>4276800</v>
      </c>
      <c r="W139" s="18">
        <v>130</v>
      </c>
      <c r="X139" s="25">
        <v>1</v>
      </c>
      <c r="Y139" s="18" t="e">
        <f t="shared" ref="Y139:AA202" si="126">INT($B139*Y$7*$AM$7*$X139/5)*5</f>
        <v>#REF!</v>
      </c>
      <c r="Z139" s="18" t="e">
        <f t="shared" si="126"/>
        <v>#REF!</v>
      </c>
      <c r="AA139" s="18" t="e">
        <f t="shared" si="126"/>
        <v>#REF!</v>
      </c>
      <c r="AB139" s="18" t="e">
        <f t="shared" ref="AB139:AB202" si="127">INT(LOG(Y139/10,1000))</f>
        <v>#REF!</v>
      </c>
      <c r="AC139" s="18" t="e">
        <f t="shared" si="115"/>
        <v>#REF!</v>
      </c>
      <c r="AD139" s="18" t="e">
        <f t="shared" ref="AD139:AD202" si="128">INT(LOG(Z139/10,1000))</f>
        <v>#REF!</v>
      </c>
      <c r="AE139" s="18" t="e">
        <f t="shared" si="116"/>
        <v>#REF!</v>
      </c>
      <c r="AF139" s="18" t="e">
        <f t="shared" ref="AF139:AF202" si="129">INT(LOG(AA139/10,1000))</f>
        <v>#REF!</v>
      </c>
      <c r="AG139" s="18" t="e">
        <f t="shared" si="117"/>
        <v>#REF!</v>
      </c>
      <c r="BD139" s="18">
        <v>130</v>
      </c>
      <c r="BE139" s="44">
        <v>1</v>
      </c>
      <c r="BF139" s="18">
        <f t="shared" ref="BF139:BF202" si="130">INT($B139*BF$7/5*BE139)*5</f>
        <v>470445</v>
      </c>
      <c r="BG139" s="18">
        <f t="shared" ref="BG139:BG202" si="131">INT($B139*BG$7*BE139/5)*5</f>
        <v>235220</v>
      </c>
      <c r="BH139" s="18">
        <f t="shared" ref="BH139:BH202" si="132">INT($B139*BH$7*BE139/5)*5</f>
        <v>235220</v>
      </c>
      <c r="BI139" s="18">
        <f t="shared" ref="BI139:BI202" si="133">INT($B139*BI$7*BE139/5)*5</f>
        <v>235220</v>
      </c>
      <c r="BJ139" s="18">
        <f t="shared" ref="BJ139:BJ202" si="134">INT($B139*BJ$7*BE139/5)*5</f>
        <v>235220</v>
      </c>
      <c r="BK139" s="18">
        <f t="shared" ref="BK139:BK202" si="135">INT($B139*BK$7*BE139/5)*5</f>
        <v>235220</v>
      </c>
      <c r="BL139" s="18">
        <f t="shared" ref="BL139:BL202" si="136">INT($B139*BL$7*BE139/5)*5</f>
        <v>352835</v>
      </c>
      <c r="BM139" s="18">
        <f t="shared" ref="BM139:BM202" si="137">INT($B139*BM$7*BE139/5)*5</f>
        <v>352835</v>
      </c>
      <c r="BN139" s="18">
        <f t="shared" ref="BN139:BN202" si="138">INT(LOG(BF139/10,1000))</f>
        <v>1</v>
      </c>
      <c r="BO139" s="18">
        <f t="shared" si="118"/>
        <v>470.45</v>
      </c>
      <c r="BP139" s="18">
        <f t="shared" ref="BP139:BP202" si="139">INT(LOG(BG139/10,1000))</f>
        <v>1</v>
      </c>
      <c r="BQ139" s="18">
        <f t="shared" si="119"/>
        <v>235.22</v>
      </c>
      <c r="BR139" s="18">
        <f t="shared" ref="BR139:BR202" si="140">INT(LOG(BH139/10,1000))</f>
        <v>1</v>
      </c>
      <c r="BS139" s="18">
        <f t="shared" si="120"/>
        <v>235.22</v>
      </c>
      <c r="BT139" s="18">
        <f t="shared" ref="BT139:BT202" si="141">INT(LOG(BI139/10,1000))</f>
        <v>1</v>
      </c>
      <c r="BU139" s="18">
        <f t="shared" si="121"/>
        <v>235.22</v>
      </c>
      <c r="BV139" s="18">
        <f t="shared" ref="BV139:BV202" si="142">INT(LOG(BJ139/10,1000))</f>
        <v>1</v>
      </c>
      <c r="BW139" s="18">
        <f t="shared" si="122"/>
        <v>235.22</v>
      </c>
      <c r="BX139" s="18">
        <f t="shared" ref="BX139:BX202" si="143">INT(LOG(BK139/10,1000))</f>
        <v>1</v>
      </c>
      <c r="BY139" s="18">
        <f t="shared" si="123"/>
        <v>235.22</v>
      </c>
      <c r="BZ139" s="18">
        <f t="shared" ref="BZ139:BZ202" si="144">INT(LOG(BL139/10,1000))</f>
        <v>1</v>
      </c>
      <c r="CA139" s="18">
        <f t="shared" si="124"/>
        <v>352.84</v>
      </c>
      <c r="CB139" s="18">
        <f t="shared" ref="CB139:CB202" si="145">INT(LOG(BM139/10,1000))</f>
        <v>1</v>
      </c>
      <c r="CC139" s="18">
        <f t="shared" si="125"/>
        <v>352.84</v>
      </c>
    </row>
    <row r="140" spans="1:81" ht="16.5" x14ac:dyDescent="0.2">
      <c r="A140" s="14">
        <v>131</v>
      </c>
      <c r="B140" s="18">
        <f>金币产出!CN136</f>
        <v>4444224</v>
      </c>
      <c r="W140" s="18">
        <v>131</v>
      </c>
      <c r="X140" s="25">
        <v>1</v>
      </c>
      <c r="Y140" s="18" t="e">
        <f t="shared" si="126"/>
        <v>#REF!</v>
      </c>
      <c r="Z140" s="18" t="e">
        <f t="shared" si="126"/>
        <v>#REF!</v>
      </c>
      <c r="AA140" s="18" t="e">
        <f t="shared" si="126"/>
        <v>#REF!</v>
      </c>
      <c r="AB140" s="18" t="e">
        <f t="shared" si="127"/>
        <v>#REF!</v>
      </c>
      <c r="AC140" s="18" t="e">
        <f t="shared" si="115"/>
        <v>#REF!</v>
      </c>
      <c r="AD140" s="18" t="e">
        <f t="shared" si="128"/>
        <v>#REF!</v>
      </c>
      <c r="AE140" s="18" t="e">
        <f t="shared" si="116"/>
        <v>#REF!</v>
      </c>
      <c r="AF140" s="18" t="e">
        <f t="shared" si="129"/>
        <v>#REF!</v>
      </c>
      <c r="AG140" s="18" t="e">
        <f t="shared" si="117"/>
        <v>#REF!</v>
      </c>
      <c r="BD140" s="18">
        <v>131</v>
      </c>
      <c r="BE140" s="44">
        <v>1</v>
      </c>
      <c r="BF140" s="18">
        <f t="shared" si="130"/>
        <v>488860</v>
      </c>
      <c r="BG140" s="18">
        <f t="shared" si="131"/>
        <v>244430</v>
      </c>
      <c r="BH140" s="18">
        <f t="shared" si="132"/>
        <v>244430</v>
      </c>
      <c r="BI140" s="18">
        <f t="shared" si="133"/>
        <v>244430</v>
      </c>
      <c r="BJ140" s="18">
        <f t="shared" si="134"/>
        <v>244430</v>
      </c>
      <c r="BK140" s="18">
        <f t="shared" si="135"/>
        <v>244430</v>
      </c>
      <c r="BL140" s="18">
        <f t="shared" si="136"/>
        <v>366645</v>
      </c>
      <c r="BM140" s="18">
        <f t="shared" si="137"/>
        <v>366645</v>
      </c>
      <c r="BN140" s="18">
        <f t="shared" si="138"/>
        <v>1</v>
      </c>
      <c r="BO140" s="18">
        <f t="shared" si="118"/>
        <v>488.86</v>
      </c>
      <c r="BP140" s="18">
        <f t="shared" si="139"/>
        <v>1</v>
      </c>
      <c r="BQ140" s="18">
        <f t="shared" si="119"/>
        <v>244.43</v>
      </c>
      <c r="BR140" s="18">
        <f t="shared" si="140"/>
        <v>1</v>
      </c>
      <c r="BS140" s="18">
        <f t="shared" si="120"/>
        <v>244.43</v>
      </c>
      <c r="BT140" s="18">
        <f t="shared" si="141"/>
        <v>1</v>
      </c>
      <c r="BU140" s="18">
        <f t="shared" si="121"/>
        <v>244.43</v>
      </c>
      <c r="BV140" s="18">
        <f t="shared" si="142"/>
        <v>1</v>
      </c>
      <c r="BW140" s="18">
        <f t="shared" si="122"/>
        <v>244.43</v>
      </c>
      <c r="BX140" s="18">
        <f t="shared" si="143"/>
        <v>1</v>
      </c>
      <c r="BY140" s="18">
        <f t="shared" si="123"/>
        <v>244.43</v>
      </c>
      <c r="BZ140" s="18">
        <f t="shared" si="144"/>
        <v>1</v>
      </c>
      <c r="CA140" s="18">
        <f t="shared" si="124"/>
        <v>366.65</v>
      </c>
      <c r="CB140" s="18">
        <f t="shared" si="145"/>
        <v>1</v>
      </c>
      <c r="CC140" s="18">
        <f t="shared" si="125"/>
        <v>366.65</v>
      </c>
    </row>
    <row r="141" spans="1:81" ht="16.5" x14ac:dyDescent="0.2">
      <c r="A141" s="14">
        <v>132</v>
      </c>
      <c r="B141" s="18">
        <f>金币产出!CN137</f>
        <v>4611651</v>
      </c>
      <c r="W141" s="18">
        <v>132</v>
      </c>
      <c r="X141" s="25">
        <v>1</v>
      </c>
      <c r="Y141" s="18" t="e">
        <f t="shared" si="126"/>
        <v>#REF!</v>
      </c>
      <c r="Z141" s="18" t="e">
        <f t="shared" si="126"/>
        <v>#REF!</v>
      </c>
      <c r="AA141" s="18" t="e">
        <f t="shared" si="126"/>
        <v>#REF!</v>
      </c>
      <c r="AB141" s="18" t="e">
        <f t="shared" si="127"/>
        <v>#REF!</v>
      </c>
      <c r="AC141" s="18" t="e">
        <f t="shared" si="115"/>
        <v>#REF!</v>
      </c>
      <c r="AD141" s="18" t="e">
        <f t="shared" si="128"/>
        <v>#REF!</v>
      </c>
      <c r="AE141" s="18" t="e">
        <f t="shared" si="116"/>
        <v>#REF!</v>
      </c>
      <c r="AF141" s="18" t="e">
        <f t="shared" si="129"/>
        <v>#REF!</v>
      </c>
      <c r="AG141" s="18" t="e">
        <f t="shared" si="117"/>
        <v>#REF!</v>
      </c>
      <c r="BD141" s="18">
        <v>132</v>
      </c>
      <c r="BE141" s="44">
        <v>1</v>
      </c>
      <c r="BF141" s="18">
        <f t="shared" si="130"/>
        <v>507280</v>
      </c>
      <c r="BG141" s="18">
        <f t="shared" si="131"/>
        <v>253640</v>
      </c>
      <c r="BH141" s="18">
        <f t="shared" si="132"/>
        <v>253640</v>
      </c>
      <c r="BI141" s="18">
        <f t="shared" si="133"/>
        <v>253640</v>
      </c>
      <c r="BJ141" s="18">
        <f t="shared" si="134"/>
        <v>253640</v>
      </c>
      <c r="BK141" s="18">
        <f t="shared" si="135"/>
        <v>253640</v>
      </c>
      <c r="BL141" s="18">
        <f t="shared" si="136"/>
        <v>380460</v>
      </c>
      <c r="BM141" s="18">
        <f t="shared" si="137"/>
        <v>380460</v>
      </c>
      <c r="BN141" s="18">
        <f t="shared" si="138"/>
        <v>1</v>
      </c>
      <c r="BO141" s="18">
        <f t="shared" si="118"/>
        <v>507.28</v>
      </c>
      <c r="BP141" s="18">
        <f t="shared" si="139"/>
        <v>1</v>
      </c>
      <c r="BQ141" s="18">
        <f t="shared" si="119"/>
        <v>253.64</v>
      </c>
      <c r="BR141" s="18">
        <f t="shared" si="140"/>
        <v>1</v>
      </c>
      <c r="BS141" s="18">
        <f t="shared" si="120"/>
        <v>253.64</v>
      </c>
      <c r="BT141" s="18">
        <f t="shared" si="141"/>
        <v>1</v>
      </c>
      <c r="BU141" s="18">
        <f t="shared" si="121"/>
        <v>253.64</v>
      </c>
      <c r="BV141" s="18">
        <f t="shared" si="142"/>
        <v>1</v>
      </c>
      <c r="BW141" s="18">
        <f t="shared" si="122"/>
        <v>253.64</v>
      </c>
      <c r="BX141" s="18">
        <f t="shared" si="143"/>
        <v>1</v>
      </c>
      <c r="BY141" s="18">
        <f t="shared" si="123"/>
        <v>253.64</v>
      </c>
      <c r="BZ141" s="18">
        <f t="shared" si="144"/>
        <v>1</v>
      </c>
      <c r="CA141" s="18">
        <f t="shared" si="124"/>
        <v>380.46</v>
      </c>
      <c r="CB141" s="18">
        <f t="shared" si="145"/>
        <v>1</v>
      </c>
      <c r="CC141" s="18">
        <f t="shared" si="125"/>
        <v>380.46</v>
      </c>
    </row>
    <row r="142" spans="1:81" ht="16.5" x14ac:dyDescent="0.2">
      <c r="A142" s="14">
        <v>133</v>
      </c>
      <c r="B142" s="18">
        <f>金币产出!CN138</f>
        <v>4779072</v>
      </c>
      <c r="W142" s="18">
        <v>133</v>
      </c>
      <c r="X142" s="25">
        <v>1</v>
      </c>
      <c r="Y142" s="18" t="e">
        <f t="shared" si="126"/>
        <v>#REF!</v>
      </c>
      <c r="Z142" s="18" t="e">
        <f t="shared" si="126"/>
        <v>#REF!</v>
      </c>
      <c r="AA142" s="18" t="e">
        <f t="shared" si="126"/>
        <v>#REF!</v>
      </c>
      <c r="AB142" s="18" t="e">
        <f t="shared" si="127"/>
        <v>#REF!</v>
      </c>
      <c r="AC142" s="18" t="e">
        <f t="shared" si="115"/>
        <v>#REF!</v>
      </c>
      <c r="AD142" s="18" t="e">
        <f t="shared" si="128"/>
        <v>#REF!</v>
      </c>
      <c r="AE142" s="18" t="e">
        <f t="shared" si="116"/>
        <v>#REF!</v>
      </c>
      <c r="AF142" s="18" t="e">
        <f t="shared" si="129"/>
        <v>#REF!</v>
      </c>
      <c r="AG142" s="18" t="e">
        <f t="shared" si="117"/>
        <v>#REF!</v>
      </c>
      <c r="BD142" s="18">
        <v>133</v>
      </c>
      <c r="BE142" s="44">
        <v>1</v>
      </c>
      <c r="BF142" s="18">
        <f t="shared" si="130"/>
        <v>525695</v>
      </c>
      <c r="BG142" s="18">
        <f t="shared" si="131"/>
        <v>262845</v>
      </c>
      <c r="BH142" s="18">
        <f t="shared" si="132"/>
        <v>262845</v>
      </c>
      <c r="BI142" s="18">
        <f t="shared" si="133"/>
        <v>262845</v>
      </c>
      <c r="BJ142" s="18">
        <f t="shared" si="134"/>
        <v>262845</v>
      </c>
      <c r="BK142" s="18">
        <f t="shared" si="135"/>
        <v>262845</v>
      </c>
      <c r="BL142" s="18">
        <f t="shared" si="136"/>
        <v>394270</v>
      </c>
      <c r="BM142" s="18">
        <f t="shared" si="137"/>
        <v>394270</v>
      </c>
      <c r="BN142" s="18">
        <f t="shared" si="138"/>
        <v>1</v>
      </c>
      <c r="BO142" s="18">
        <f t="shared" si="118"/>
        <v>525.70000000000005</v>
      </c>
      <c r="BP142" s="18">
        <f t="shared" si="139"/>
        <v>1</v>
      </c>
      <c r="BQ142" s="18">
        <f t="shared" si="119"/>
        <v>262.85000000000002</v>
      </c>
      <c r="BR142" s="18">
        <f t="shared" si="140"/>
        <v>1</v>
      </c>
      <c r="BS142" s="18">
        <f t="shared" si="120"/>
        <v>262.85000000000002</v>
      </c>
      <c r="BT142" s="18">
        <f t="shared" si="141"/>
        <v>1</v>
      </c>
      <c r="BU142" s="18">
        <f t="shared" si="121"/>
        <v>262.85000000000002</v>
      </c>
      <c r="BV142" s="18">
        <f t="shared" si="142"/>
        <v>1</v>
      </c>
      <c r="BW142" s="18">
        <f t="shared" si="122"/>
        <v>262.85000000000002</v>
      </c>
      <c r="BX142" s="18">
        <f t="shared" si="143"/>
        <v>1</v>
      </c>
      <c r="BY142" s="18">
        <f t="shared" si="123"/>
        <v>262.85000000000002</v>
      </c>
      <c r="BZ142" s="18">
        <f t="shared" si="144"/>
        <v>1</v>
      </c>
      <c r="CA142" s="18">
        <f t="shared" si="124"/>
        <v>394.27</v>
      </c>
      <c r="CB142" s="18">
        <f t="shared" si="145"/>
        <v>1</v>
      </c>
      <c r="CC142" s="18">
        <f t="shared" si="125"/>
        <v>394.27</v>
      </c>
    </row>
    <row r="143" spans="1:81" ht="16.5" x14ac:dyDescent="0.2">
      <c r="A143" s="14">
        <v>134</v>
      </c>
      <c r="B143" s="18">
        <f>金币产出!CN139</f>
        <v>4946499</v>
      </c>
      <c r="W143" s="18">
        <v>134</v>
      </c>
      <c r="X143" s="25">
        <v>1</v>
      </c>
      <c r="Y143" s="18" t="e">
        <f t="shared" si="126"/>
        <v>#REF!</v>
      </c>
      <c r="Z143" s="18" t="e">
        <f t="shared" si="126"/>
        <v>#REF!</v>
      </c>
      <c r="AA143" s="18" t="e">
        <f t="shared" si="126"/>
        <v>#REF!</v>
      </c>
      <c r="AB143" s="18" t="e">
        <f t="shared" si="127"/>
        <v>#REF!</v>
      </c>
      <c r="AC143" s="18" t="e">
        <f t="shared" si="115"/>
        <v>#REF!</v>
      </c>
      <c r="AD143" s="18" t="e">
        <f t="shared" si="128"/>
        <v>#REF!</v>
      </c>
      <c r="AE143" s="18" t="e">
        <f t="shared" si="116"/>
        <v>#REF!</v>
      </c>
      <c r="AF143" s="18" t="e">
        <f t="shared" si="129"/>
        <v>#REF!</v>
      </c>
      <c r="AG143" s="18" t="e">
        <f t="shared" si="117"/>
        <v>#REF!</v>
      </c>
      <c r="BD143" s="18">
        <v>134</v>
      </c>
      <c r="BE143" s="44">
        <v>1</v>
      </c>
      <c r="BF143" s="18">
        <f t="shared" si="130"/>
        <v>544110</v>
      </c>
      <c r="BG143" s="18">
        <f t="shared" si="131"/>
        <v>272055</v>
      </c>
      <c r="BH143" s="18">
        <f t="shared" si="132"/>
        <v>272055</v>
      </c>
      <c r="BI143" s="18">
        <f t="shared" si="133"/>
        <v>272055</v>
      </c>
      <c r="BJ143" s="18">
        <f t="shared" si="134"/>
        <v>272055</v>
      </c>
      <c r="BK143" s="18">
        <f t="shared" si="135"/>
        <v>272055</v>
      </c>
      <c r="BL143" s="18">
        <f t="shared" si="136"/>
        <v>408085</v>
      </c>
      <c r="BM143" s="18">
        <f t="shared" si="137"/>
        <v>408085</v>
      </c>
      <c r="BN143" s="18">
        <f t="shared" si="138"/>
        <v>1</v>
      </c>
      <c r="BO143" s="18">
        <f t="shared" si="118"/>
        <v>544.11</v>
      </c>
      <c r="BP143" s="18">
        <f t="shared" si="139"/>
        <v>1</v>
      </c>
      <c r="BQ143" s="18">
        <f t="shared" si="119"/>
        <v>272.06</v>
      </c>
      <c r="BR143" s="18">
        <f t="shared" si="140"/>
        <v>1</v>
      </c>
      <c r="BS143" s="18">
        <f t="shared" si="120"/>
        <v>272.06</v>
      </c>
      <c r="BT143" s="18">
        <f t="shared" si="141"/>
        <v>1</v>
      </c>
      <c r="BU143" s="18">
        <f t="shared" si="121"/>
        <v>272.06</v>
      </c>
      <c r="BV143" s="18">
        <f t="shared" si="142"/>
        <v>1</v>
      </c>
      <c r="BW143" s="18">
        <f t="shared" si="122"/>
        <v>272.06</v>
      </c>
      <c r="BX143" s="18">
        <f t="shared" si="143"/>
        <v>1</v>
      </c>
      <c r="BY143" s="18">
        <f t="shared" si="123"/>
        <v>272.06</v>
      </c>
      <c r="BZ143" s="18">
        <f t="shared" si="144"/>
        <v>1</v>
      </c>
      <c r="CA143" s="18">
        <f t="shared" si="124"/>
        <v>408.09</v>
      </c>
      <c r="CB143" s="18">
        <f t="shared" si="145"/>
        <v>1</v>
      </c>
      <c r="CC143" s="18">
        <f t="shared" si="125"/>
        <v>408.09</v>
      </c>
    </row>
    <row r="144" spans="1:81" ht="16.5" x14ac:dyDescent="0.2">
      <c r="A144" s="14">
        <v>135</v>
      </c>
      <c r="B144" s="18">
        <f>金币产出!CN140</f>
        <v>5113924</v>
      </c>
      <c r="W144" s="18">
        <v>135</v>
      </c>
      <c r="X144" s="25">
        <v>1</v>
      </c>
      <c r="Y144" s="18" t="e">
        <f t="shared" si="126"/>
        <v>#REF!</v>
      </c>
      <c r="Z144" s="18" t="e">
        <f t="shared" si="126"/>
        <v>#REF!</v>
      </c>
      <c r="AA144" s="18" t="e">
        <f t="shared" si="126"/>
        <v>#REF!</v>
      </c>
      <c r="AB144" s="18" t="e">
        <f t="shared" si="127"/>
        <v>#REF!</v>
      </c>
      <c r="AC144" s="18" t="e">
        <f t="shared" si="115"/>
        <v>#REF!</v>
      </c>
      <c r="AD144" s="18" t="e">
        <f t="shared" si="128"/>
        <v>#REF!</v>
      </c>
      <c r="AE144" s="18" t="e">
        <f t="shared" si="116"/>
        <v>#REF!</v>
      </c>
      <c r="AF144" s="18" t="e">
        <f t="shared" si="129"/>
        <v>#REF!</v>
      </c>
      <c r="AG144" s="18" t="e">
        <f t="shared" si="117"/>
        <v>#REF!</v>
      </c>
      <c r="BD144" s="18">
        <v>135</v>
      </c>
      <c r="BE144" s="44">
        <v>1</v>
      </c>
      <c r="BF144" s="18">
        <f t="shared" si="130"/>
        <v>562530</v>
      </c>
      <c r="BG144" s="18">
        <f t="shared" si="131"/>
        <v>281265</v>
      </c>
      <c r="BH144" s="18">
        <f t="shared" si="132"/>
        <v>281265</v>
      </c>
      <c r="BI144" s="18">
        <f t="shared" si="133"/>
        <v>281265</v>
      </c>
      <c r="BJ144" s="18">
        <f t="shared" si="134"/>
        <v>281265</v>
      </c>
      <c r="BK144" s="18">
        <f t="shared" si="135"/>
        <v>281265</v>
      </c>
      <c r="BL144" s="18">
        <f t="shared" si="136"/>
        <v>421895</v>
      </c>
      <c r="BM144" s="18">
        <f t="shared" si="137"/>
        <v>421895</v>
      </c>
      <c r="BN144" s="18">
        <f t="shared" si="138"/>
        <v>1</v>
      </c>
      <c r="BO144" s="18">
        <f t="shared" si="118"/>
        <v>562.53</v>
      </c>
      <c r="BP144" s="18">
        <f t="shared" si="139"/>
        <v>1</v>
      </c>
      <c r="BQ144" s="18">
        <f t="shared" si="119"/>
        <v>281.27</v>
      </c>
      <c r="BR144" s="18">
        <f t="shared" si="140"/>
        <v>1</v>
      </c>
      <c r="BS144" s="18">
        <f t="shared" si="120"/>
        <v>281.27</v>
      </c>
      <c r="BT144" s="18">
        <f t="shared" si="141"/>
        <v>1</v>
      </c>
      <c r="BU144" s="18">
        <f t="shared" si="121"/>
        <v>281.27</v>
      </c>
      <c r="BV144" s="18">
        <f t="shared" si="142"/>
        <v>1</v>
      </c>
      <c r="BW144" s="18">
        <f t="shared" si="122"/>
        <v>281.27</v>
      </c>
      <c r="BX144" s="18">
        <f t="shared" si="143"/>
        <v>1</v>
      </c>
      <c r="BY144" s="18">
        <f t="shared" si="123"/>
        <v>281.27</v>
      </c>
      <c r="BZ144" s="18">
        <f t="shared" si="144"/>
        <v>1</v>
      </c>
      <c r="CA144" s="18">
        <f t="shared" si="124"/>
        <v>421.9</v>
      </c>
      <c r="CB144" s="18">
        <f t="shared" si="145"/>
        <v>1</v>
      </c>
      <c r="CC144" s="18">
        <f t="shared" si="125"/>
        <v>421.9</v>
      </c>
    </row>
    <row r="145" spans="1:81" ht="16.5" x14ac:dyDescent="0.2">
      <c r="A145" s="14">
        <v>136</v>
      </c>
      <c r="B145" s="18">
        <f>金币产出!CN141</f>
        <v>5281351</v>
      </c>
      <c r="W145" s="18">
        <v>136</v>
      </c>
      <c r="X145" s="25">
        <v>1</v>
      </c>
      <c r="Y145" s="18" t="e">
        <f t="shared" si="126"/>
        <v>#REF!</v>
      </c>
      <c r="Z145" s="18" t="e">
        <f t="shared" si="126"/>
        <v>#REF!</v>
      </c>
      <c r="AA145" s="18" t="e">
        <f t="shared" si="126"/>
        <v>#REF!</v>
      </c>
      <c r="AB145" s="18" t="e">
        <f t="shared" si="127"/>
        <v>#REF!</v>
      </c>
      <c r="AC145" s="18" t="e">
        <f t="shared" si="115"/>
        <v>#REF!</v>
      </c>
      <c r="AD145" s="18" t="e">
        <f t="shared" si="128"/>
        <v>#REF!</v>
      </c>
      <c r="AE145" s="18" t="e">
        <f t="shared" si="116"/>
        <v>#REF!</v>
      </c>
      <c r="AF145" s="18" t="e">
        <f t="shared" si="129"/>
        <v>#REF!</v>
      </c>
      <c r="AG145" s="18" t="e">
        <f t="shared" si="117"/>
        <v>#REF!</v>
      </c>
      <c r="BD145" s="18">
        <v>136</v>
      </c>
      <c r="BE145" s="44">
        <v>1</v>
      </c>
      <c r="BF145" s="18">
        <f t="shared" si="130"/>
        <v>580945</v>
      </c>
      <c r="BG145" s="18">
        <f t="shared" si="131"/>
        <v>290470</v>
      </c>
      <c r="BH145" s="18">
        <f t="shared" si="132"/>
        <v>290470</v>
      </c>
      <c r="BI145" s="18">
        <f t="shared" si="133"/>
        <v>290470</v>
      </c>
      <c r="BJ145" s="18">
        <f t="shared" si="134"/>
        <v>290470</v>
      </c>
      <c r="BK145" s="18">
        <f t="shared" si="135"/>
        <v>290470</v>
      </c>
      <c r="BL145" s="18">
        <f t="shared" si="136"/>
        <v>435710</v>
      </c>
      <c r="BM145" s="18">
        <f t="shared" si="137"/>
        <v>435710</v>
      </c>
      <c r="BN145" s="18">
        <f t="shared" si="138"/>
        <v>1</v>
      </c>
      <c r="BO145" s="18">
        <f t="shared" si="118"/>
        <v>580.95000000000005</v>
      </c>
      <c r="BP145" s="18">
        <f t="shared" si="139"/>
        <v>1</v>
      </c>
      <c r="BQ145" s="18">
        <f t="shared" si="119"/>
        <v>290.47000000000003</v>
      </c>
      <c r="BR145" s="18">
        <f t="shared" si="140"/>
        <v>1</v>
      </c>
      <c r="BS145" s="18">
        <f t="shared" si="120"/>
        <v>290.47000000000003</v>
      </c>
      <c r="BT145" s="18">
        <f t="shared" si="141"/>
        <v>1</v>
      </c>
      <c r="BU145" s="18">
        <f t="shared" si="121"/>
        <v>290.47000000000003</v>
      </c>
      <c r="BV145" s="18">
        <f t="shared" si="142"/>
        <v>1</v>
      </c>
      <c r="BW145" s="18">
        <f t="shared" si="122"/>
        <v>290.47000000000003</v>
      </c>
      <c r="BX145" s="18">
        <f t="shared" si="143"/>
        <v>1</v>
      </c>
      <c r="BY145" s="18">
        <f t="shared" si="123"/>
        <v>290.47000000000003</v>
      </c>
      <c r="BZ145" s="18">
        <f t="shared" si="144"/>
        <v>1</v>
      </c>
      <c r="CA145" s="18">
        <f t="shared" si="124"/>
        <v>435.71</v>
      </c>
      <c r="CB145" s="18">
        <f t="shared" si="145"/>
        <v>1</v>
      </c>
      <c r="CC145" s="18">
        <f t="shared" si="125"/>
        <v>435.71</v>
      </c>
    </row>
    <row r="146" spans="1:81" ht="16.5" x14ac:dyDescent="0.2">
      <c r="A146" s="14">
        <v>137</v>
      </c>
      <c r="B146" s="18">
        <f>金币产出!CN142</f>
        <v>5448771</v>
      </c>
      <c r="W146" s="18">
        <v>137</v>
      </c>
      <c r="X146" s="25">
        <v>1</v>
      </c>
      <c r="Y146" s="18" t="e">
        <f t="shared" si="126"/>
        <v>#REF!</v>
      </c>
      <c r="Z146" s="18" t="e">
        <f t="shared" si="126"/>
        <v>#REF!</v>
      </c>
      <c r="AA146" s="18" t="e">
        <f t="shared" si="126"/>
        <v>#REF!</v>
      </c>
      <c r="AB146" s="18" t="e">
        <f t="shared" si="127"/>
        <v>#REF!</v>
      </c>
      <c r="AC146" s="18" t="e">
        <f t="shared" si="115"/>
        <v>#REF!</v>
      </c>
      <c r="AD146" s="18" t="e">
        <f t="shared" si="128"/>
        <v>#REF!</v>
      </c>
      <c r="AE146" s="18" t="e">
        <f t="shared" si="116"/>
        <v>#REF!</v>
      </c>
      <c r="AF146" s="18" t="e">
        <f t="shared" si="129"/>
        <v>#REF!</v>
      </c>
      <c r="AG146" s="18" t="e">
        <f t="shared" si="117"/>
        <v>#REF!</v>
      </c>
      <c r="BD146" s="18">
        <v>137</v>
      </c>
      <c r="BE146" s="44">
        <v>1</v>
      </c>
      <c r="BF146" s="18">
        <f t="shared" si="130"/>
        <v>599360</v>
      </c>
      <c r="BG146" s="18">
        <f t="shared" si="131"/>
        <v>299680</v>
      </c>
      <c r="BH146" s="18">
        <f t="shared" si="132"/>
        <v>299680</v>
      </c>
      <c r="BI146" s="18">
        <f t="shared" si="133"/>
        <v>299680</v>
      </c>
      <c r="BJ146" s="18">
        <f t="shared" si="134"/>
        <v>299680</v>
      </c>
      <c r="BK146" s="18">
        <f t="shared" si="135"/>
        <v>299680</v>
      </c>
      <c r="BL146" s="18">
        <f t="shared" si="136"/>
        <v>449520</v>
      </c>
      <c r="BM146" s="18">
        <f t="shared" si="137"/>
        <v>449520</v>
      </c>
      <c r="BN146" s="18">
        <f t="shared" si="138"/>
        <v>1</v>
      </c>
      <c r="BO146" s="18">
        <f t="shared" si="118"/>
        <v>599.36</v>
      </c>
      <c r="BP146" s="18">
        <f t="shared" si="139"/>
        <v>1</v>
      </c>
      <c r="BQ146" s="18">
        <f t="shared" si="119"/>
        <v>299.68</v>
      </c>
      <c r="BR146" s="18">
        <f t="shared" si="140"/>
        <v>1</v>
      </c>
      <c r="BS146" s="18">
        <f t="shared" si="120"/>
        <v>299.68</v>
      </c>
      <c r="BT146" s="18">
        <f t="shared" si="141"/>
        <v>1</v>
      </c>
      <c r="BU146" s="18">
        <f t="shared" si="121"/>
        <v>299.68</v>
      </c>
      <c r="BV146" s="18">
        <f t="shared" si="142"/>
        <v>1</v>
      </c>
      <c r="BW146" s="18">
        <f t="shared" si="122"/>
        <v>299.68</v>
      </c>
      <c r="BX146" s="18">
        <f t="shared" si="143"/>
        <v>1</v>
      </c>
      <c r="BY146" s="18">
        <f t="shared" si="123"/>
        <v>299.68</v>
      </c>
      <c r="BZ146" s="18">
        <f t="shared" si="144"/>
        <v>1</v>
      </c>
      <c r="CA146" s="18">
        <f t="shared" si="124"/>
        <v>449.52</v>
      </c>
      <c r="CB146" s="18">
        <f t="shared" si="145"/>
        <v>1</v>
      </c>
      <c r="CC146" s="18">
        <f t="shared" si="125"/>
        <v>449.52</v>
      </c>
    </row>
    <row r="147" spans="1:81" ht="16.5" x14ac:dyDescent="0.2">
      <c r="A147" s="14">
        <v>138</v>
      </c>
      <c r="B147" s="18">
        <f>金币产出!CN143</f>
        <v>5616198</v>
      </c>
      <c r="W147" s="18">
        <v>138</v>
      </c>
      <c r="X147" s="25">
        <v>1</v>
      </c>
      <c r="Y147" s="18" t="e">
        <f t="shared" si="126"/>
        <v>#REF!</v>
      </c>
      <c r="Z147" s="18" t="e">
        <f t="shared" si="126"/>
        <v>#REF!</v>
      </c>
      <c r="AA147" s="18" t="e">
        <f t="shared" si="126"/>
        <v>#REF!</v>
      </c>
      <c r="AB147" s="18" t="e">
        <f t="shared" si="127"/>
        <v>#REF!</v>
      </c>
      <c r="AC147" s="18" t="e">
        <f t="shared" si="115"/>
        <v>#REF!</v>
      </c>
      <c r="AD147" s="18" t="e">
        <f t="shared" si="128"/>
        <v>#REF!</v>
      </c>
      <c r="AE147" s="18" t="e">
        <f t="shared" si="116"/>
        <v>#REF!</v>
      </c>
      <c r="AF147" s="18" t="e">
        <f t="shared" si="129"/>
        <v>#REF!</v>
      </c>
      <c r="AG147" s="18" t="e">
        <f t="shared" si="117"/>
        <v>#REF!</v>
      </c>
      <c r="BD147" s="18">
        <v>138</v>
      </c>
      <c r="BE147" s="44">
        <v>1</v>
      </c>
      <c r="BF147" s="18">
        <f t="shared" si="130"/>
        <v>617780</v>
      </c>
      <c r="BG147" s="18">
        <f t="shared" si="131"/>
        <v>308890</v>
      </c>
      <c r="BH147" s="18">
        <f t="shared" si="132"/>
        <v>308890</v>
      </c>
      <c r="BI147" s="18">
        <f t="shared" si="133"/>
        <v>308890</v>
      </c>
      <c r="BJ147" s="18">
        <f t="shared" si="134"/>
        <v>308890</v>
      </c>
      <c r="BK147" s="18">
        <f t="shared" si="135"/>
        <v>308890</v>
      </c>
      <c r="BL147" s="18">
        <f t="shared" si="136"/>
        <v>463335</v>
      </c>
      <c r="BM147" s="18">
        <f t="shared" si="137"/>
        <v>463335</v>
      </c>
      <c r="BN147" s="18">
        <f t="shared" si="138"/>
        <v>1</v>
      </c>
      <c r="BO147" s="18">
        <f t="shared" si="118"/>
        <v>617.78</v>
      </c>
      <c r="BP147" s="18">
        <f t="shared" si="139"/>
        <v>1</v>
      </c>
      <c r="BQ147" s="18">
        <f t="shared" si="119"/>
        <v>308.89</v>
      </c>
      <c r="BR147" s="18">
        <f t="shared" si="140"/>
        <v>1</v>
      </c>
      <c r="BS147" s="18">
        <f t="shared" si="120"/>
        <v>308.89</v>
      </c>
      <c r="BT147" s="18">
        <f t="shared" si="141"/>
        <v>1</v>
      </c>
      <c r="BU147" s="18">
        <f t="shared" si="121"/>
        <v>308.89</v>
      </c>
      <c r="BV147" s="18">
        <f t="shared" si="142"/>
        <v>1</v>
      </c>
      <c r="BW147" s="18">
        <f t="shared" si="122"/>
        <v>308.89</v>
      </c>
      <c r="BX147" s="18">
        <f t="shared" si="143"/>
        <v>1</v>
      </c>
      <c r="BY147" s="18">
        <f t="shared" si="123"/>
        <v>308.89</v>
      </c>
      <c r="BZ147" s="18">
        <f t="shared" si="144"/>
        <v>1</v>
      </c>
      <c r="CA147" s="18">
        <f t="shared" si="124"/>
        <v>463.34</v>
      </c>
      <c r="CB147" s="18">
        <f t="shared" si="145"/>
        <v>1</v>
      </c>
      <c r="CC147" s="18">
        <f t="shared" si="125"/>
        <v>463.34</v>
      </c>
    </row>
    <row r="148" spans="1:81" ht="16.5" x14ac:dyDescent="0.2">
      <c r="A148" s="14">
        <v>139</v>
      </c>
      <c r="B148" s="18">
        <f>金币产出!CN144</f>
        <v>5783625</v>
      </c>
      <c r="W148" s="18">
        <v>139</v>
      </c>
      <c r="X148" s="25">
        <v>1</v>
      </c>
      <c r="Y148" s="18" t="e">
        <f t="shared" si="126"/>
        <v>#REF!</v>
      </c>
      <c r="Z148" s="18" t="e">
        <f t="shared" si="126"/>
        <v>#REF!</v>
      </c>
      <c r="AA148" s="18" t="e">
        <f t="shared" si="126"/>
        <v>#REF!</v>
      </c>
      <c r="AB148" s="18" t="e">
        <f t="shared" si="127"/>
        <v>#REF!</v>
      </c>
      <c r="AC148" s="18" t="e">
        <f t="shared" si="115"/>
        <v>#REF!</v>
      </c>
      <c r="AD148" s="18" t="e">
        <f t="shared" si="128"/>
        <v>#REF!</v>
      </c>
      <c r="AE148" s="18" t="e">
        <f t="shared" si="116"/>
        <v>#REF!</v>
      </c>
      <c r="AF148" s="18" t="e">
        <f t="shared" si="129"/>
        <v>#REF!</v>
      </c>
      <c r="AG148" s="18" t="e">
        <f t="shared" si="117"/>
        <v>#REF!</v>
      </c>
      <c r="BD148" s="18">
        <v>139</v>
      </c>
      <c r="BE148" s="44">
        <v>1</v>
      </c>
      <c r="BF148" s="18">
        <f t="shared" si="130"/>
        <v>636195</v>
      </c>
      <c r="BG148" s="18">
        <f t="shared" si="131"/>
        <v>318095</v>
      </c>
      <c r="BH148" s="18">
        <f t="shared" si="132"/>
        <v>318095</v>
      </c>
      <c r="BI148" s="18">
        <f t="shared" si="133"/>
        <v>318095</v>
      </c>
      <c r="BJ148" s="18">
        <f t="shared" si="134"/>
        <v>318095</v>
      </c>
      <c r="BK148" s="18">
        <f t="shared" si="135"/>
        <v>318095</v>
      </c>
      <c r="BL148" s="18">
        <f t="shared" si="136"/>
        <v>477145</v>
      </c>
      <c r="BM148" s="18">
        <f t="shared" si="137"/>
        <v>477145</v>
      </c>
      <c r="BN148" s="18">
        <f t="shared" si="138"/>
        <v>1</v>
      </c>
      <c r="BO148" s="18">
        <f t="shared" si="118"/>
        <v>636.20000000000005</v>
      </c>
      <c r="BP148" s="18">
        <f t="shared" si="139"/>
        <v>1</v>
      </c>
      <c r="BQ148" s="18">
        <f t="shared" si="119"/>
        <v>318.10000000000002</v>
      </c>
      <c r="BR148" s="18">
        <f t="shared" si="140"/>
        <v>1</v>
      </c>
      <c r="BS148" s="18">
        <f t="shared" si="120"/>
        <v>318.10000000000002</v>
      </c>
      <c r="BT148" s="18">
        <f t="shared" si="141"/>
        <v>1</v>
      </c>
      <c r="BU148" s="18">
        <f t="shared" si="121"/>
        <v>318.10000000000002</v>
      </c>
      <c r="BV148" s="18">
        <f t="shared" si="142"/>
        <v>1</v>
      </c>
      <c r="BW148" s="18">
        <f t="shared" si="122"/>
        <v>318.10000000000002</v>
      </c>
      <c r="BX148" s="18">
        <f t="shared" si="143"/>
        <v>1</v>
      </c>
      <c r="BY148" s="18">
        <f t="shared" si="123"/>
        <v>318.10000000000002</v>
      </c>
      <c r="BZ148" s="18">
        <f t="shared" si="144"/>
        <v>1</v>
      </c>
      <c r="CA148" s="18">
        <f t="shared" si="124"/>
        <v>477.15</v>
      </c>
      <c r="CB148" s="18">
        <f t="shared" si="145"/>
        <v>1</v>
      </c>
      <c r="CC148" s="18">
        <f t="shared" si="125"/>
        <v>477.15</v>
      </c>
    </row>
    <row r="149" spans="1:81" ht="16.5" x14ac:dyDescent="0.2">
      <c r="A149" s="14">
        <v>140</v>
      </c>
      <c r="B149" s="18">
        <f>金币产出!CN145</f>
        <v>5951048</v>
      </c>
      <c r="W149" s="18">
        <v>140</v>
      </c>
      <c r="X149" s="25">
        <v>1</v>
      </c>
      <c r="Y149" s="18" t="e">
        <f t="shared" si="126"/>
        <v>#REF!</v>
      </c>
      <c r="Z149" s="18" t="e">
        <f t="shared" si="126"/>
        <v>#REF!</v>
      </c>
      <c r="AA149" s="18" t="e">
        <f t="shared" si="126"/>
        <v>#REF!</v>
      </c>
      <c r="AB149" s="18" t="e">
        <f t="shared" si="127"/>
        <v>#REF!</v>
      </c>
      <c r="AC149" s="18" t="e">
        <f t="shared" si="115"/>
        <v>#REF!</v>
      </c>
      <c r="AD149" s="18" t="e">
        <f t="shared" si="128"/>
        <v>#REF!</v>
      </c>
      <c r="AE149" s="18" t="e">
        <f t="shared" si="116"/>
        <v>#REF!</v>
      </c>
      <c r="AF149" s="18" t="e">
        <f t="shared" si="129"/>
        <v>#REF!</v>
      </c>
      <c r="AG149" s="18" t="e">
        <f t="shared" si="117"/>
        <v>#REF!</v>
      </c>
      <c r="BD149" s="18">
        <v>140</v>
      </c>
      <c r="BE149" s="44">
        <v>1</v>
      </c>
      <c r="BF149" s="18">
        <f t="shared" si="130"/>
        <v>654615</v>
      </c>
      <c r="BG149" s="18">
        <f t="shared" si="131"/>
        <v>327305</v>
      </c>
      <c r="BH149" s="18">
        <f t="shared" si="132"/>
        <v>327305</v>
      </c>
      <c r="BI149" s="18">
        <f t="shared" si="133"/>
        <v>327305</v>
      </c>
      <c r="BJ149" s="18">
        <f t="shared" si="134"/>
        <v>327305</v>
      </c>
      <c r="BK149" s="18">
        <f t="shared" si="135"/>
        <v>327305</v>
      </c>
      <c r="BL149" s="18">
        <f t="shared" si="136"/>
        <v>490960</v>
      </c>
      <c r="BM149" s="18">
        <f t="shared" si="137"/>
        <v>490960</v>
      </c>
      <c r="BN149" s="18">
        <f t="shared" si="138"/>
        <v>1</v>
      </c>
      <c r="BO149" s="18">
        <f t="shared" si="118"/>
        <v>654.62</v>
      </c>
      <c r="BP149" s="18">
        <f t="shared" si="139"/>
        <v>1</v>
      </c>
      <c r="BQ149" s="18">
        <f t="shared" si="119"/>
        <v>327.31</v>
      </c>
      <c r="BR149" s="18">
        <f t="shared" si="140"/>
        <v>1</v>
      </c>
      <c r="BS149" s="18">
        <f t="shared" si="120"/>
        <v>327.31</v>
      </c>
      <c r="BT149" s="18">
        <f t="shared" si="141"/>
        <v>1</v>
      </c>
      <c r="BU149" s="18">
        <f t="shared" si="121"/>
        <v>327.31</v>
      </c>
      <c r="BV149" s="18">
        <f t="shared" si="142"/>
        <v>1</v>
      </c>
      <c r="BW149" s="18">
        <f t="shared" si="122"/>
        <v>327.31</v>
      </c>
      <c r="BX149" s="18">
        <f t="shared" si="143"/>
        <v>1</v>
      </c>
      <c r="BY149" s="18">
        <f t="shared" si="123"/>
        <v>327.31</v>
      </c>
      <c r="BZ149" s="18">
        <f t="shared" si="144"/>
        <v>1</v>
      </c>
      <c r="CA149" s="18">
        <f t="shared" si="124"/>
        <v>490.96</v>
      </c>
      <c r="CB149" s="18">
        <f t="shared" si="145"/>
        <v>1</v>
      </c>
      <c r="CC149" s="18">
        <f t="shared" si="125"/>
        <v>490.96</v>
      </c>
    </row>
    <row r="150" spans="1:81" ht="16.5" x14ac:dyDescent="0.2">
      <c r="A150" s="14">
        <v>141</v>
      </c>
      <c r="B150" s="18">
        <f>金币产出!CN146</f>
        <v>6094699</v>
      </c>
      <c r="W150" s="18">
        <v>141</v>
      </c>
      <c r="X150" s="25">
        <v>1</v>
      </c>
      <c r="Y150" s="18" t="e">
        <f t="shared" si="126"/>
        <v>#REF!</v>
      </c>
      <c r="Z150" s="18" t="e">
        <f t="shared" si="126"/>
        <v>#REF!</v>
      </c>
      <c r="AA150" s="18" t="e">
        <f t="shared" si="126"/>
        <v>#REF!</v>
      </c>
      <c r="AB150" s="18" t="e">
        <f t="shared" si="127"/>
        <v>#REF!</v>
      </c>
      <c r="AC150" s="18" t="e">
        <f t="shared" si="115"/>
        <v>#REF!</v>
      </c>
      <c r="AD150" s="18" t="e">
        <f t="shared" si="128"/>
        <v>#REF!</v>
      </c>
      <c r="AE150" s="18" t="e">
        <f t="shared" si="116"/>
        <v>#REF!</v>
      </c>
      <c r="AF150" s="18" t="e">
        <f t="shared" si="129"/>
        <v>#REF!</v>
      </c>
      <c r="AG150" s="18" t="e">
        <f t="shared" si="117"/>
        <v>#REF!</v>
      </c>
      <c r="BD150" s="18">
        <v>141</v>
      </c>
      <c r="BE150" s="44">
        <v>1</v>
      </c>
      <c r="BF150" s="18">
        <f t="shared" si="130"/>
        <v>670415</v>
      </c>
      <c r="BG150" s="18">
        <f t="shared" si="131"/>
        <v>335205</v>
      </c>
      <c r="BH150" s="18">
        <f t="shared" si="132"/>
        <v>335205</v>
      </c>
      <c r="BI150" s="18">
        <f t="shared" si="133"/>
        <v>335205</v>
      </c>
      <c r="BJ150" s="18">
        <f t="shared" si="134"/>
        <v>335205</v>
      </c>
      <c r="BK150" s="18">
        <f t="shared" si="135"/>
        <v>335205</v>
      </c>
      <c r="BL150" s="18">
        <f t="shared" si="136"/>
        <v>502810</v>
      </c>
      <c r="BM150" s="18">
        <f t="shared" si="137"/>
        <v>502810</v>
      </c>
      <c r="BN150" s="18">
        <f t="shared" si="138"/>
        <v>1</v>
      </c>
      <c r="BO150" s="18">
        <f t="shared" si="118"/>
        <v>670.42</v>
      </c>
      <c r="BP150" s="18">
        <f t="shared" si="139"/>
        <v>1</v>
      </c>
      <c r="BQ150" s="18">
        <f t="shared" si="119"/>
        <v>335.21</v>
      </c>
      <c r="BR150" s="18">
        <f t="shared" si="140"/>
        <v>1</v>
      </c>
      <c r="BS150" s="18">
        <f t="shared" si="120"/>
        <v>335.21</v>
      </c>
      <c r="BT150" s="18">
        <f t="shared" si="141"/>
        <v>1</v>
      </c>
      <c r="BU150" s="18">
        <f t="shared" si="121"/>
        <v>335.21</v>
      </c>
      <c r="BV150" s="18">
        <f t="shared" si="142"/>
        <v>1</v>
      </c>
      <c r="BW150" s="18">
        <f t="shared" si="122"/>
        <v>335.21</v>
      </c>
      <c r="BX150" s="18">
        <f t="shared" si="143"/>
        <v>1</v>
      </c>
      <c r="BY150" s="18">
        <f t="shared" si="123"/>
        <v>335.21</v>
      </c>
      <c r="BZ150" s="18">
        <f t="shared" si="144"/>
        <v>1</v>
      </c>
      <c r="CA150" s="18">
        <f t="shared" si="124"/>
        <v>502.81</v>
      </c>
      <c r="CB150" s="18">
        <f t="shared" si="145"/>
        <v>1</v>
      </c>
      <c r="CC150" s="18">
        <f t="shared" si="125"/>
        <v>502.81</v>
      </c>
    </row>
    <row r="151" spans="1:81" ht="16.5" x14ac:dyDescent="0.2">
      <c r="A151" s="14">
        <v>142</v>
      </c>
      <c r="B151" s="18">
        <f>金币产出!CN147</f>
        <v>6238341</v>
      </c>
      <c r="W151" s="18">
        <v>142</v>
      </c>
      <c r="X151" s="25">
        <v>1</v>
      </c>
      <c r="Y151" s="18" t="e">
        <f t="shared" si="126"/>
        <v>#REF!</v>
      </c>
      <c r="Z151" s="18" t="e">
        <f t="shared" si="126"/>
        <v>#REF!</v>
      </c>
      <c r="AA151" s="18" t="e">
        <f t="shared" si="126"/>
        <v>#REF!</v>
      </c>
      <c r="AB151" s="18" t="e">
        <f t="shared" si="127"/>
        <v>#REF!</v>
      </c>
      <c r="AC151" s="18" t="e">
        <f t="shared" si="115"/>
        <v>#REF!</v>
      </c>
      <c r="AD151" s="18" t="e">
        <f t="shared" si="128"/>
        <v>#REF!</v>
      </c>
      <c r="AE151" s="18" t="e">
        <f t="shared" si="116"/>
        <v>#REF!</v>
      </c>
      <c r="AF151" s="18" t="e">
        <f t="shared" si="129"/>
        <v>#REF!</v>
      </c>
      <c r="AG151" s="18" t="e">
        <f t="shared" si="117"/>
        <v>#REF!</v>
      </c>
      <c r="BD151" s="18">
        <v>142</v>
      </c>
      <c r="BE151" s="44">
        <v>1</v>
      </c>
      <c r="BF151" s="18">
        <f t="shared" si="130"/>
        <v>686215</v>
      </c>
      <c r="BG151" s="18">
        <f t="shared" si="131"/>
        <v>343105</v>
      </c>
      <c r="BH151" s="18">
        <f t="shared" si="132"/>
        <v>343105</v>
      </c>
      <c r="BI151" s="18">
        <f t="shared" si="133"/>
        <v>343105</v>
      </c>
      <c r="BJ151" s="18">
        <f t="shared" si="134"/>
        <v>343105</v>
      </c>
      <c r="BK151" s="18">
        <f t="shared" si="135"/>
        <v>343105</v>
      </c>
      <c r="BL151" s="18">
        <f t="shared" si="136"/>
        <v>514660</v>
      </c>
      <c r="BM151" s="18">
        <f t="shared" si="137"/>
        <v>514660</v>
      </c>
      <c r="BN151" s="18">
        <f t="shared" si="138"/>
        <v>1</v>
      </c>
      <c r="BO151" s="18">
        <f t="shared" si="118"/>
        <v>686.22</v>
      </c>
      <c r="BP151" s="18">
        <f t="shared" si="139"/>
        <v>1</v>
      </c>
      <c r="BQ151" s="18">
        <f t="shared" si="119"/>
        <v>343.11</v>
      </c>
      <c r="BR151" s="18">
        <f t="shared" si="140"/>
        <v>1</v>
      </c>
      <c r="BS151" s="18">
        <f t="shared" si="120"/>
        <v>343.11</v>
      </c>
      <c r="BT151" s="18">
        <f t="shared" si="141"/>
        <v>1</v>
      </c>
      <c r="BU151" s="18">
        <f t="shared" si="121"/>
        <v>343.11</v>
      </c>
      <c r="BV151" s="18">
        <f t="shared" si="142"/>
        <v>1</v>
      </c>
      <c r="BW151" s="18">
        <f t="shared" si="122"/>
        <v>343.11</v>
      </c>
      <c r="BX151" s="18">
        <f t="shared" si="143"/>
        <v>1</v>
      </c>
      <c r="BY151" s="18">
        <f t="shared" si="123"/>
        <v>343.11</v>
      </c>
      <c r="BZ151" s="18">
        <f t="shared" si="144"/>
        <v>1</v>
      </c>
      <c r="CA151" s="18">
        <f t="shared" si="124"/>
        <v>514.66</v>
      </c>
      <c r="CB151" s="18">
        <f t="shared" si="145"/>
        <v>1</v>
      </c>
      <c r="CC151" s="18">
        <f t="shared" si="125"/>
        <v>514.66</v>
      </c>
    </row>
    <row r="152" spans="1:81" ht="16.5" x14ac:dyDescent="0.2">
      <c r="A152" s="14">
        <v>143</v>
      </c>
      <c r="B152" s="18">
        <f>金币产出!CN148</f>
        <v>6381987</v>
      </c>
      <c r="W152" s="18">
        <v>143</v>
      </c>
      <c r="X152" s="25">
        <v>1</v>
      </c>
      <c r="Y152" s="18" t="e">
        <f t="shared" si="126"/>
        <v>#REF!</v>
      </c>
      <c r="Z152" s="18" t="e">
        <f t="shared" si="126"/>
        <v>#REF!</v>
      </c>
      <c r="AA152" s="18" t="e">
        <f t="shared" si="126"/>
        <v>#REF!</v>
      </c>
      <c r="AB152" s="18" t="e">
        <f t="shared" si="127"/>
        <v>#REF!</v>
      </c>
      <c r="AC152" s="18" t="e">
        <f t="shared" si="115"/>
        <v>#REF!</v>
      </c>
      <c r="AD152" s="18" t="e">
        <f t="shared" si="128"/>
        <v>#REF!</v>
      </c>
      <c r="AE152" s="18" t="e">
        <f t="shared" si="116"/>
        <v>#REF!</v>
      </c>
      <c r="AF152" s="18" t="e">
        <f t="shared" si="129"/>
        <v>#REF!</v>
      </c>
      <c r="AG152" s="18" t="e">
        <f t="shared" si="117"/>
        <v>#REF!</v>
      </c>
      <c r="BD152" s="18">
        <v>143</v>
      </c>
      <c r="BE152" s="44">
        <v>1</v>
      </c>
      <c r="BF152" s="18">
        <f t="shared" si="130"/>
        <v>702015</v>
      </c>
      <c r="BG152" s="18">
        <f t="shared" si="131"/>
        <v>351005</v>
      </c>
      <c r="BH152" s="18">
        <f t="shared" si="132"/>
        <v>351005</v>
      </c>
      <c r="BI152" s="18">
        <f t="shared" si="133"/>
        <v>351005</v>
      </c>
      <c r="BJ152" s="18">
        <f t="shared" si="134"/>
        <v>351005</v>
      </c>
      <c r="BK152" s="18">
        <f t="shared" si="135"/>
        <v>351005</v>
      </c>
      <c r="BL152" s="18">
        <f t="shared" si="136"/>
        <v>526510</v>
      </c>
      <c r="BM152" s="18">
        <f t="shared" si="137"/>
        <v>526510</v>
      </c>
      <c r="BN152" s="18">
        <f t="shared" si="138"/>
        <v>1</v>
      </c>
      <c r="BO152" s="18">
        <f t="shared" si="118"/>
        <v>702.02</v>
      </c>
      <c r="BP152" s="18">
        <f t="shared" si="139"/>
        <v>1</v>
      </c>
      <c r="BQ152" s="18">
        <f t="shared" si="119"/>
        <v>351.01</v>
      </c>
      <c r="BR152" s="18">
        <f t="shared" si="140"/>
        <v>1</v>
      </c>
      <c r="BS152" s="18">
        <f t="shared" si="120"/>
        <v>351.01</v>
      </c>
      <c r="BT152" s="18">
        <f t="shared" si="141"/>
        <v>1</v>
      </c>
      <c r="BU152" s="18">
        <f t="shared" si="121"/>
        <v>351.01</v>
      </c>
      <c r="BV152" s="18">
        <f t="shared" si="142"/>
        <v>1</v>
      </c>
      <c r="BW152" s="18">
        <f t="shared" si="122"/>
        <v>351.01</v>
      </c>
      <c r="BX152" s="18">
        <f t="shared" si="143"/>
        <v>1</v>
      </c>
      <c r="BY152" s="18">
        <f t="shared" si="123"/>
        <v>351.01</v>
      </c>
      <c r="BZ152" s="18">
        <f t="shared" si="144"/>
        <v>1</v>
      </c>
      <c r="CA152" s="18">
        <f t="shared" si="124"/>
        <v>526.51</v>
      </c>
      <c r="CB152" s="18">
        <f t="shared" si="145"/>
        <v>1</v>
      </c>
      <c r="CC152" s="18">
        <f t="shared" si="125"/>
        <v>526.51</v>
      </c>
    </row>
    <row r="153" spans="1:81" ht="16.5" x14ac:dyDescent="0.2">
      <c r="A153" s="14">
        <v>144</v>
      </c>
      <c r="B153" s="18">
        <f>金币产出!CN149</f>
        <v>6525635</v>
      </c>
      <c r="W153" s="18">
        <v>144</v>
      </c>
      <c r="X153" s="25">
        <v>1</v>
      </c>
      <c r="Y153" s="18" t="e">
        <f t="shared" si="126"/>
        <v>#REF!</v>
      </c>
      <c r="Z153" s="18" t="e">
        <f t="shared" si="126"/>
        <v>#REF!</v>
      </c>
      <c r="AA153" s="18" t="e">
        <f t="shared" si="126"/>
        <v>#REF!</v>
      </c>
      <c r="AB153" s="18" t="e">
        <f t="shared" si="127"/>
        <v>#REF!</v>
      </c>
      <c r="AC153" s="18" t="e">
        <f t="shared" si="115"/>
        <v>#REF!</v>
      </c>
      <c r="AD153" s="18" t="e">
        <f t="shared" si="128"/>
        <v>#REF!</v>
      </c>
      <c r="AE153" s="18" t="e">
        <f t="shared" si="116"/>
        <v>#REF!</v>
      </c>
      <c r="AF153" s="18" t="e">
        <f t="shared" si="129"/>
        <v>#REF!</v>
      </c>
      <c r="AG153" s="18" t="e">
        <f t="shared" si="117"/>
        <v>#REF!</v>
      </c>
      <c r="BD153" s="18">
        <v>144</v>
      </c>
      <c r="BE153" s="44">
        <v>1</v>
      </c>
      <c r="BF153" s="18">
        <f t="shared" si="130"/>
        <v>717815</v>
      </c>
      <c r="BG153" s="18">
        <f t="shared" si="131"/>
        <v>358905</v>
      </c>
      <c r="BH153" s="18">
        <f t="shared" si="132"/>
        <v>358905</v>
      </c>
      <c r="BI153" s="18">
        <f t="shared" si="133"/>
        <v>358905</v>
      </c>
      <c r="BJ153" s="18">
        <f t="shared" si="134"/>
        <v>358905</v>
      </c>
      <c r="BK153" s="18">
        <f t="shared" si="135"/>
        <v>358905</v>
      </c>
      <c r="BL153" s="18">
        <f t="shared" si="136"/>
        <v>538360</v>
      </c>
      <c r="BM153" s="18">
        <f t="shared" si="137"/>
        <v>538360</v>
      </c>
      <c r="BN153" s="18">
        <f t="shared" si="138"/>
        <v>1</v>
      </c>
      <c r="BO153" s="18">
        <f t="shared" si="118"/>
        <v>717.82</v>
      </c>
      <c r="BP153" s="18">
        <f t="shared" si="139"/>
        <v>1</v>
      </c>
      <c r="BQ153" s="18">
        <f t="shared" si="119"/>
        <v>358.91</v>
      </c>
      <c r="BR153" s="18">
        <f t="shared" si="140"/>
        <v>1</v>
      </c>
      <c r="BS153" s="18">
        <f t="shared" si="120"/>
        <v>358.91</v>
      </c>
      <c r="BT153" s="18">
        <f t="shared" si="141"/>
        <v>1</v>
      </c>
      <c r="BU153" s="18">
        <f t="shared" si="121"/>
        <v>358.91</v>
      </c>
      <c r="BV153" s="18">
        <f t="shared" si="142"/>
        <v>1</v>
      </c>
      <c r="BW153" s="18">
        <f t="shared" si="122"/>
        <v>358.91</v>
      </c>
      <c r="BX153" s="18">
        <f t="shared" si="143"/>
        <v>1</v>
      </c>
      <c r="BY153" s="18">
        <f t="shared" si="123"/>
        <v>358.91</v>
      </c>
      <c r="BZ153" s="18">
        <f t="shared" si="144"/>
        <v>1</v>
      </c>
      <c r="CA153" s="18">
        <f t="shared" si="124"/>
        <v>538.36</v>
      </c>
      <c r="CB153" s="18">
        <f t="shared" si="145"/>
        <v>1</v>
      </c>
      <c r="CC153" s="18">
        <f t="shared" si="125"/>
        <v>538.36</v>
      </c>
    </row>
    <row r="154" spans="1:81" ht="16.5" x14ac:dyDescent="0.2">
      <c r="A154" s="14">
        <v>145</v>
      </c>
      <c r="B154" s="18">
        <f>金币产出!CN150</f>
        <v>6669279</v>
      </c>
      <c r="W154" s="18">
        <v>145</v>
      </c>
      <c r="X154" s="25">
        <v>1</v>
      </c>
      <c r="Y154" s="18" t="e">
        <f t="shared" si="126"/>
        <v>#REF!</v>
      </c>
      <c r="Z154" s="18" t="e">
        <f t="shared" si="126"/>
        <v>#REF!</v>
      </c>
      <c r="AA154" s="18" t="e">
        <f t="shared" si="126"/>
        <v>#REF!</v>
      </c>
      <c r="AB154" s="18" t="e">
        <f t="shared" si="127"/>
        <v>#REF!</v>
      </c>
      <c r="AC154" s="18" t="e">
        <f t="shared" si="115"/>
        <v>#REF!</v>
      </c>
      <c r="AD154" s="18" t="e">
        <f t="shared" si="128"/>
        <v>#REF!</v>
      </c>
      <c r="AE154" s="18" t="e">
        <f t="shared" si="116"/>
        <v>#REF!</v>
      </c>
      <c r="AF154" s="18" t="e">
        <f t="shared" si="129"/>
        <v>#REF!</v>
      </c>
      <c r="AG154" s="18" t="e">
        <f t="shared" si="117"/>
        <v>#REF!</v>
      </c>
      <c r="BD154" s="18">
        <v>145</v>
      </c>
      <c r="BE154" s="44">
        <v>1</v>
      </c>
      <c r="BF154" s="18">
        <f t="shared" si="130"/>
        <v>733620</v>
      </c>
      <c r="BG154" s="18">
        <f t="shared" si="131"/>
        <v>366810</v>
      </c>
      <c r="BH154" s="18">
        <f t="shared" si="132"/>
        <v>366810</v>
      </c>
      <c r="BI154" s="18">
        <f t="shared" si="133"/>
        <v>366810</v>
      </c>
      <c r="BJ154" s="18">
        <f t="shared" si="134"/>
        <v>366810</v>
      </c>
      <c r="BK154" s="18">
        <f t="shared" si="135"/>
        <v>366810</v>
      </c>
      <c r="BL154" s="18">
        <f t="shared" si="136"/>
        <v>550215</v>
      </c>
      <c r="BM154" s="18">
        <f t="shared" si="137"/>
        <v>550215</v>
      </c>
      <c r="BN154" s="18">
        <f t="shared" si="138"/>
        <v>1</v>
      </c>
      <c r="BO154" s="18">
        <f t="shared" si="118"/>
        <v>733.62</v>
      </c>
      <c r="BP154" s="18">
        <f t="shared" si="139"/>
        <v>1</v>
      </c>
      <c r="BQ154" s="18">
        <f t="shared" si="119"/>
        <v>366.81</v>
      </c>
      <c r="BR154" s="18">
        <f t="shared" si="140"/>
        <v>1</v>
      </c>
      <c r="BS154" s="18">
        <f t="shared" si="120"/>
        <v>366.81</v>
      </c>
      <c r="BT154" s="18">
        <f t="shared" si="141"/>
        <v>1</v>
      </c>
      <c r="BU154" s="18">
        <f t="shared" si="121"/>
        <v>366.81</v>
      </c>
      <c r="BV154" s="18">
        <f t="shared" si="142"/>
        <v>1</v>
      </c>
      <c r="BW154" s="18">
        <f t="shared" si="122"/>
        <v>366.81</v>
      </c>
      <c r="BX154" s="18">
        <f t="shared" si="143"/>
        <v>1</v>
      </c>
      <c r="BY154" s="18">
        <f t="shared" si="123"/>
        <v>366.81</v>
      </c>
      <c r="BZ154" s="18">
        <f t="shared" si="144"/>
        <v>1</v>
      </c>
      <c r="CA154" s="18">
        <f t="shared" si="124"/>
        <v>550.22</v>
      </c>
      <c r="CB154" s="18">
        <f t="shared" si="145"/>
        <v>1</v>
      </c>
      <c r="CC154" s="18">
        <f t="shared" si="125"/>
        <v>550.22</v>
      </c>
    </row>
    <row r="155" spans="1:81" ht="16.5" x14ac:dyDescent="0.2">
      <c r="A155" s="14">
        <v>146</v>
      </c>
      <c r="B155" s="18">
        <f>金币产出!CN151</f>
        <v>6812926</v>
      </c>
      <c r="W155" s="18">
        <v>146</v>
      </c>
      <c r="X155" s="25">
        <v>1</v>
      </c>
      <c r="Y155" s="18" t="e">
        <f t="shared" si="126"/>
        <v>#REF!</v>
      </c>
      <c r="Z155" s="18" t="e">
        <f t="shared" si="126"/>
        <v>#REF!</v>
      </c>
      <c r="AA155" s="18" t="e">
        <f t="shared" si="126"/>
        <v>#REF!</v>
      </c>
      <c r="AB155" s="18" t="e">
        <f t="shared" si="127"/>
        <v>#REF!</v>
      </c>
      <c r="AC155" s="18" t="e">
        <f t="shared" si="115"/>
        <v>#REF!</v>
      </c>
      <c r="AD155" s="18" t="e">
        <f t="shared" si="128"/>
        <v>#REF!</v>
      </c>
      <c r="AE155" s="18" t="e">
        <f t="shared" si="116"/>
        <v>#REF!</v>
      </c>
      <c r="AF155" s="18" t="e">
        <f t="shared" si="129"/>
        <v>#REF!</v>
      </c>
      <c r="AG155" s="18" t="e">
        <f t="shared" si="117"/>
        <v>#REF!</v>
      </c>
      <c r="BD155" s="18">
        <v>146</v>
      </c>
      <c r="BE155" s="44">
        <v>1</v>
      </c>
      <c r="BF155" s="18">
        <f t="shared" si="130"/>
        <v>749420</v>
      </c>
      <c r="BG155" s="18">
        <f t="shared" si="131"/>
        <v>374710</v>
      </c>
      <c r="BH155" s="18">
        <f t="shared" si="132"/>
        <v>374710</v>
      </c>
      <c r="BI155" s="18">
        <f t="shared" si="133"/>
        <v>374710</v>
      </c>
      <c r="BJ155" s="18">
        <f t="shared" si="134"/>
        <v>374710</v>
      </c>
      <c r="BK155" s="18">
        <f t="shared" si="135"/>
        <v>374710</v>
      </c>
      <c r="BL155" s="18">
        <f t="shared" si="136"/>
        <v>562065</v>
      </c>
      <c r="BM155" s="18">
        <f t="shared" si="137"/>
        <v>562065</v>
      </c>
      <c r="BN155" s="18">
        <f t="shared" si="138"/>
        <v>1</v>
      </c>
      <c r="BO155" s="18">
        <f t="shared" si="118"/>
        <v>749.42</v>
      </c>
      <c r="BP155" s="18">
        <f t="shared" si="139"/>
        <v>1</v>
      </c>
      <c r="BQ155" s="18">
        <f t="shared" si="119"/>
        <v>374.71</v>
      </c>
      <c r="BR155" s="18">
        <f t="shared" si="140"/>
        <v>1</v>
      </c>
      <c r="BS155" s="18">
        <f t="shared" si="120"/>
        <v>374.71</v>
      </c>
      <c r="BT155" s="18">
        <f t="shared" si="141"/>
        <v>1</v>
      </c>
      <c r="BU155" s="18">
        <f t="shared" si="121"/>
        <v>374.71</v>
      </c>
      <c r="BV155" s="18">
        <f t="shared" si="142"/>
        <v>1</v>
      </c>
      <c r="BW155" s="18">
        <f t="shared" si="122"/>
        <v>374.71</v>
      </c>
      <c r="BX155" s="18">
        <f t="shared" si="143"/>
        <v>1</v>
      </c>
      <c r="BY155" s="18">
        <f t="shared" si="123"/>
        <v>374.71</v>
      </c>
      <c r="BZ155" s="18">
        <f t="shared" si="144"/>
        <v>1</v>
      </c>
      <c r="CA155" s="18">
        <f t="shared" si="124"/>
        <v>562.07000000000005</v>
      </c>
      <c r="CB155" s="18">
        <f t="shared" si="145"/>
        <v>1</v>
      </c>
      <c r="CC155" s="18">
        <f t="shared" si="125"/>
        <v>562.07000000000005</v>
      </c>
    </row>
    <row r="156" spans="1:81" ht="16.5" x14ac:dyDescent="0.2">
      <c r="A156" s="14">
        <v>147</v>
      </c>
      <c r="B156" s="18">
        <f>金币产出!CN152</f>
        <v>6956574</v>
      </c>
      <c r="W156" s="18">
        <v>147</v>
      </c>
      <c r="X156" s="25">
        <v>1</v>
      </c>
      <c r="Y156" s="18" t="e">
        <f t="shared" si="126"/>
        <v>#REF!</v>
      </c>
      <c r="Z156" s="18" t="e">
        <f t="shared" si="126"/>
        <v>#REF!</v>
      </c>
      <c r="AA156" s="18" t="e">
        <f t="shared" si="126"/>
        <v>#REF!</v>
      </c>
      <c r="AB156" s="18" t="e">
        <f t="shared" si="127"/>
        <v>#REF!</v>
      </c>
      <c r="AC156" s="18" t="e">
        <f t="shared" si="115"/>
        <v>#REF!</v>
      </c>
      <c r="AD156" s="18" t="e">
        <f t="shared" si="128"/>
        <v>#REF!</v>
      </c>
      <c r="AE156" s="18" t="e">
        <f t="shared" si="116"/>
        <v>#REF!</v>
      </c>
      <c r="AF156" s="18" t="e">
        <f t="shared" si="129"/>
        <v>#REF!</v>
      </c>
      <c r="AG156" s="18" t="e">
        <f t="shared" si="117"/>
        <v>#REF!</v>
      </c>
      <c r="BD156" s="18">
        <v>147</v>
      </c>
      <c r="BE156" s="44">
        <v>1</v>
      </c>
      <c r="BF156" s="18">
        <f t="shared" si="130"/>
        <v>765220</v>
      </c>
      <c r="BG156" s="18">
        <f t="shared" si="131"/>
        <v>382610</v>
      </c>
      <c r="BH156" s="18">
        <f t="shared" si="132"/>
        <v>382610</v>
      </c>
      <c r="BI156" s="18">
        <f t="shared" si="133"/>
        <v>382610</v>
      </c>
      <c r="BJ156" s="18">
        <f t="shared" si="134"/>
        <v>382610</v>
      </c>
      <c r="BK156" s="18">
        <f t="shared" si="135"/>
        <v>382610</v>
      </c>
      <c r="BL156" s="18">
        <f t="shared" si="136"/>
        <v>573915</v>
      </c>
      <c r="BM156" s="18">
        <f t="shared" si="137"/>
        <v>573915</v>
      </c>
      <c r="BN156" s="18">
        <f t="shared" si="138"/>
        <v>1</v>
      </c>
      <c r="BO156" s="18">
        <f t="shared" si="118"/>
        <v>765.22</v>
      </c>
      <c r="BP156" s="18">
        <f t="shared" si="139"/>
        <v>1</v>
      </c>
      <c r="BQ156" s="18">
        <f t="shared" si="119"/>
        <v>382.61</v>
      </c>
      <c r="BR156" s="18">
        <f t="shared" si="140"/>
        <v>1</v>
      </c>
      <c r="BS156" s="18">
        <f t="shared" si="120"/>
        <v>382.61</v>
      </c>
      <c r="BT156" s="18">
        <f t="shared" si="141"/>
        <v>1</v>
      </c>
      <c r="BU156" s="18">
        <f t="shared" si="121"/>
        <v>382.61</v>
      </c>
      <c r="BV156" s="18">
        <f t="shared" si="142"/>
        <v>1</v>
      </c>
      <c r="BW156" s="18">
        <f t="shared" si="122"/>
        <v>382.61</v>
      </c>
      <c r="BX156" s="18">
        <f t="shared" si="143"/>
        <v>1</v>
      </c>
      <c r="BY156" s="18">
        <f t="shared" si="123"/>
        <v>382.61</v>
      </c>
      <c r="BZ156" s="18">
        <f t="shared" si="144"/>
        <v>1</v>
      </c>
      <c r="CA156" s="18">
        <f t="shared" si="124"/>
        <v>573.91999999999996</v>
      </c>
      <c r="CB156" s="18">
        <f t="shared" si="145"/>
        <v>1</v>
      </c>
      <c r="CC156" s="18">
        <f t="shared" si="125"/>
        <v>573.91999999999996</v>
      </c>
    </row>
    <row r="157" spans="1:81" ht="16.5" x14ac:dyDescent="0.2">
      <c r="A157" s="14">
        <v>148</v>
      </c>
      <c r="B157" s="18">
        <f>金币产出!CN153</f>
        <v>7100217</v>
      </c>
      <c r="W157" s="18">
        <v>148</v>
      </c>
      <c r="X157" s="25">
        <v>1</v>
      </c>
      <c r="Y157" s="18" t="e">
        <f t="shared" si="126"/>
        <v>#REF!</v>
      </c>
      <c r="Z157" s="18" t="e">
        <f t="shared" si="126"/>
        <v>#REF!</v>
      </c>
      <c r="AA157" s="18" t="e">
        <f t="shared" si="126"/>
        <v>#REF!</v>
      </c>
      <c r="AB157" s="18" t="e">
        <f t="shared" si="127"/>
        <v>#REF!</v>
      </c>
      <c r="AC157" s="18" t="e">
        <f t="shared" si="115"/>
        <v>#REF!</v>
      </c>
      <c r="AD157" s="18" t="e">
        <f t="shared" si="128"/>
        <v>#REF!</v>
      </c>
      <c r="AE157" s="18" t="e">
        <f t="shared" si="116"/>
        <v>#REF!</v>
      </c>
      <c r="AF157" s="18" t="e">
        <f t="shared" si="129"/>
        <v>#REF!</v>
      </c>
      <c r="AG157" s="18" t="e">
        <f t="shared" si="117"/>
        <v>#REF!</v>
      </c>
      <c r="BD157" s="18">
        <v>148</v>
      </c>
      <c r="BE157" s="44">
        <v>1</v>
      </c>
      <c r="BF157" s="18">
        <f t="shared" si="130"/>
        <v>781020</v>
      </c>
      <c r="BG157" s="18">
        <f t="shared" si="131"/>
        <v>390510</v>
      </c>
      <c r="BH157" s="18">
        <f t="shared" si="132"/>
        <v>390510</v>
      </c>
      <c r="BI157" s="18">
        <f t="shared" si="133"/>
        <v>390510</v>
      </c>
      <c r="BJ157" s="18">
        <f t="shared" si="134"/>
        <v>390510</v>
      </c>
      <c r="BK157" s="18">
        <f t="shared" si="135"/>
        <v>390510</v>
      </c>
      <c r="BL157" s="18">
        <f t="shared" si="136"/>
        <v>585765</v>
      </c>
      <c r="BM157" s="18">
        <f t="shared" si="137"/>
        <v>585765</v>
      </c>
      <c r="BN157" s="18">
        <f t="shared" si="138"/>
        <v>1</v>
      </c>
      <c r="BO157" s="18">
        <f t="shared" si="118"/>
        <v>781.02</v>
      </c>
      <c r="BP157" s="18">
        <f t="shared" si="139"/>
        <v>1</v>
      </c>
      <c r="BQ157" s="18">
        <f t="shared" si="119"/>
        <v>390.51</v>
      </c>
      <c r="BR157" s="18">
        <f t="shared" si="140"/>
        <v>1</v>
      </c>
      <c r="BS157" s="18">
        <f t="shared" si="120"/>
        <v>390.51</v>
      </c>
      <c r="BT157" s="18">
        <f t="shared" si="141"/>
        <v>1</v>
      </c>
      <c r="BU157" s="18">
        <f t="shared" si="121"/>
        <v>390.51</v>
      </c>
      <c r="BV157" s="18">
        <f t="shared" si="142"/>
        <v>1</v>
      </c>
      <c r="BW157" s="18">
        <f t="shared" si="122"/>
        <v>390.51</v>
      </c>
      <c r="BX157" s="18">
        <f t="shared" si="143"/>
        <v>1</v>
      </c>
      <c r="BY157" s="18">
        <f t="shared" si="123"/>
        <v>390.51</v>
      </c>
      <c r="BZ157" s="18">
        <f t="shared" si="144"/>
        <v>1</v>
      </c>
      <c r="CA157" s="18">
        <f t="shared" si="124"/>
        <v>585.77</v>
      </c>
      <c r="CB157" s="18">
        <f t="shared" si="145"/>
        <v>1</v>
      </c>
      <c r="CC157" s="18">
        <f t="shared" si="125"/>
        <v>585.77</v>
      </c>
    </row>
    <row r="158" spans="1:81" ht="16.5" x14ac:dyDescent="0.2">
      <c r="A158" s="14">
        <v>149</v>
      </c>
      <c r="B158" s="18">
        <f>金币产出!CN154</f>
        <v>7243862</v>
      </c>
      <c r="W158" s="18">
        <v>149</v>
      </c>
      <c r="X158" s="25">
        <v>1</v>
      </c>
      <c r="Y158" s="18" t="e">
        <f t="shared" si="126"/>
        <v>#REF!</v>
      </c>
      <c r="Z158" s="18" t="e">
        <f t="shared" si="126"/>
        <v>#REF!</v>
      </c>
      <c r="AA158" s="18" t="e">
        <f t="shared" si="126"/>
        <v>#REF!</v>
      </c>
      <c r="AB158" s="18" t="e">
        <f t="shared" si="127"/>
        <v>#REF!</v>
      </c>
      <c r="AC158" s="18" t="e">
        <f t="shared" si="115"/>
        <v>#REF!</v>
      </c>
      <c r="AD158" s="18" t="e">
        <f t="shared" si="128"/>
        <v>#REF!</v>
      </c>
      <c r="AE158" s="18" t="e">
        <f t="shared" si="116"/>
        <v>#REF!</v>
      </c>
      <c r="AF158" s="18" t="e">
        <f t="shared" si="129"/>
        <v>#REF!</v>
      </c>
      <c r="AG158" s="18" t="e">
        <f t="shared" si="117"/>
        <v>#REF!</v>
      </c>
      <c r="BD158" s="18">
        <v>149</v>
      </c>
      <c r="BE158" s="44">
        <v>1</v>
      </c>
      <c r="BF158" s="18">
        <f t="shared" si="130"/>
        <v>796820</v>
      </c>
      <c r="BG158" s="18">
        <f t="shared" si="131"/>
        <v>398410</v>
      </c>
      <c r="BH158" s="18">
        <f t="shared" si="132"/>
        <v>398410</v>
      </c>
      <c r="BI158" s="18">
        <f t="shared" si="133"/>
        <v>398410</v>
      </c>
      <c r="BJ158" s="18">
        <f t="shared" si="134"/>
        <v>398410</v>
      </c>
      <c r="BK158" s="18">
        <f t="shared" si="135"/>
        <v>398410</v>
      </c>
      <c r="BL158" s="18">
        <f t="shared" si="136"/>
        <v>597615</v>
      </c>
      <c r="BM158" s="18">
        <f t="shared" si="137"/>
        <v>597615</v>
      </c>
      <c r="BN158" s="18">
        <f t="shared" si="138"/>
        <v>1</v>
      </c>
      <c r="BO158" s="18">
        <f t="shared" si="118"/>
        <v>796.82</v>
      </c>
      <c r="BP158" s="18">
        <f t="shared" si="139"/>
        <v>1</v>
      </c>
      <c r="BQ158" s="18">
        <f t="shared" si="119"/>
        <v>398.41</v>
      </c>
      <c r="BR158" s="18">
        <f t="shared" si="140"/>
        <v>1</v>
      </c>
      <c r="BS158" s="18">
        <f t="shared" si="120"/>
        <v>398.41</v>
      </c>
      <c r="BT158" s="18">
        <f t="shared" si="141"/>
        <v>1</v>
      </c>
      <c r="BU158" s="18">
        <f t="shared" si="121"/>
        <v>398.41</v>
      </c>
      <c r="BV158" s="18">
        <f t="shared" si="142"/>
        <v>1</v>
      </c>
      <c r="BW158" s="18">
        <f t="shared" si="122"/>
        <v>398.41</v>
      </c>
      <c r="BX158" s="18">
        <f t="shared" si="143"/>
        <v>1</v>
      </c>
      <c r="BY158" s="18">
        <f t="shared" si="123"/>
        <v>398.41</v>
      </c>
      <c r="BZ158" s="18">
        <f t="shared" si="144"/>
        <v>1</v>
      </c>
      <c r="CA158" s="18">
        <f t="shared" si="124"/>
        <v>597.62</v>
      </c>
      <c r="CB158" s="18">
        <f t="shared" si="145"/>
        <v>1</v>
      </c>
      <c r="CC158" s="18">
        <f t="shared" si="125"/>
        <v>597.62</v>
      </c>
    </row>
    <row r="159" spans="1:81" ht="16.5" x14ac:dyDescent="0.2">
      <c r="A159" s="14">
        <v>150</v>
      </c>
      <c r="B159" s="18">
        <f>金币产出!CN155</f>
        <v>7387513</v>
      </c>
      <c r="W159" s="18">
        <v>150</v>
      </c>
      <c r="X159" s="25">
        <v>1</v>
      </c>
      <c r="Y159" s="18" t="e">
        <f t="shared" si="126"/>
        <v>#REF!</v>
      </c>
      <c r="Z159" s="18" t="e">
        <f t="shared" si="126"/>
        <v>#REF!</v>
      </c>
      <c r="AA159" s="18" t="e">
        <f t="shared" si="126"/>
        <v>#REF!</v>
      </c>
      <c r="AB159" s="18" t="e">
        <f t="shared" si="127"/>
        <v>#REF!</v>
      </c>
      <c r="AC159" s="18" t="e">
        <f t="shared" si="115"/>
        <v>#REF!</v>
      </c>
      <c r="AD159" s="18" t="e">
        <f t="shared" si="128"/>
        <v>#REF!</v>
      </c>
      <c r="AE159" s="18" t="e">
        <f t="shared" si="116"/>
        <v>#REF!</v>
      </c>
      <c r="AF159" s="18" t="e">
        <f t="shared" si="129"/>
        <v>#REF!</v>
      </c>
      <c r="AG159" s="18" t="e">
        <f t="shared" si="117"/>
        <v>#REF!</v>
      </c>
      <c r="BD159" s="18">
        <v>150</v>
      </c>
      <c r="BE159" s="44">
        <v>1</v>
      </c>
      <c r="BF159" s="18">
        <f t="shared" si="130"/>
        <v>812625</v>
      </c>
      <c r="BG159" s="18">
        <f t="shared" si="131"/>
        <v>406310</v>
      </c>
      <c r="BH159" s="18">
        <f t="shared" si="132"/>
        <v>406310</v>
      </c>
      <c r="BI159" s="18">
        <f t="shared" si="133"/>
        <v>406310</v>
      </c>
      <c r="BJ159" s="18">
        <f t="shared" si="134"/>
        <v>406310</v>
      </c>
      <c r="BK159" s="18">
        <f t="shared" si="135"/>
        <v>406310</v>
      </c>
      <c r="BL159" s="18">
        <f t="shared" si="136"/>
        <v>609465</v>
      </c>
      <c r="BM159" s="18">
        <f t="shared" si="137"/>
        <v>609465</v>
      </c>
      <c r="BN159" s="18">
        <f t="shared" si="138"/>
        <v>1</v>
      </c>
      <c r="BO159" s="18">
        <f t="shared" si="118"/>
        <v>812.63</v>
      </c>
      <c r="BP159" s="18">
        <f t="shared" si="139"/>
        <v>1</v>
      </c>
      <c r="BQ159" s="18">
        <f t="shared" si="119"/>
        <v>406.31</v>
      </c>
      <c r="BR159" s="18">
        <f t="shared" si="140"/>
        <v>1</v>
      </c>
      <c r="BS159" s="18">
        <f t="shared" si="120"/>
        <v>406.31</v>
      </c>
      <c r="BT159" s="18">
        <f t="shared" si="141"/>
        <v>1</v>
      </c>
      <c r="BU159" s="18">
        <f t="shared" si="121"/>
        <v>406.31</v>
      </c>
      <c r="BV159" s="18">
        <f t="shared" si="142"/>
        <v>1</v>
      </c>
      <c r="BW159" s="18">
        <f t="shared" si="122"/>
        <v>406.31</v>
      </c>
      <c r="BX159" s="18">
        <f t="shared" si="143"/>
        <v>1</v>
      </c>
      <c r="BY159" s="18">
        <f t="shared" si="123"/>
        <v>406.31</v>
      </c>
      <c r="BZ159" s="18">
        <f t="shared" si="144"/>
        <v>1</v>
      </c>
      <c r="CA159" s="18">
        <f t="shared" si="124"/>
        <v>609.47</v>
      </c>
      <c r="CB159" s="18">
        <f t="shared" si="145"/>
        <v>1</v>
      </c>
      <c r="CC159" s="18">
        <f t="shared" si="125"/>
        <v>609.47</v>
      </c>
    </row>
    <row r="160" spans="1:81" ht="16.5" x14ac:dyDescent="0.2">
      <c r="A160" s="14">
        <v>151</v>
      </c>
      <c r="B160" s="18">
        <f>金币产出!CN156</f>
        <v>7572195</v>
      </c>
      <c r="W160" s="18">
        <v>151</v>
      </c>
      <c r="X160" s="25">
        <v>1</v>
      </c>
      <c r="Y160" s="18" t="e">
        <f t="shared" si="126"/>
        <v>#REF!</v>
      </c>
      <c r="Z160" s="18" t="e">
        <f t="shared" si="126"/>
        <v>#REF!</v>
      </c>
      <c r="AA160" s="18" t="e">
        <f t="shared" si="126"/>
        <v>#REF!</v>
      </c>
      <c r="AB160" s="18" t="e">
        <f t="shared" si="127"/>
        <v>#REF!</v>
      </c>
      <c r="AC160" s="18" t="e">
        <f t="shared" si="115"/>
        <v>#REF!</v>
      </c>
      <c r="AD160" s="18" t="e">
        <f t="shared" si="128"/>
        <v>#REF!</v>
      </c>
      <c r="AE160" s="18" t="e">
        <f t="shared" si="116"/>
        <v>#REF!</v>
      </c>
      <c r="AF160" s="18" t="e">
        <f t="shared" si="129"/>
        <v>#REF!</v>
      </c>
      <c r="AG160" s="18" t="e">
        <f t="shared" si="117"/>
        <v>#REF!</v>
      </c>
      <c r="BD160" s="18">
        <v>151</v>
      </c>
      <c r="BE160" s="44">
        <v>1</v>
      </c>
      <c r="BF160" s="18">
        <f t="shared" si="130"/>
        <v>832940</v>
      </c>
      <c r="BG160" s="18">
        <f t="shared" si="131"/>
        <v>416470</v>
      </c>
      <c r="BH160" s="18">
        <f t="shared" si="132"/>
        <v>416470</v>
      </c>
      <c r="BI160" s="18">
        <f t="shared" si="133"/>
        <v>416470</v>
      </c>
      <c r="BJ160" s="18">
        <f t="shared" si="134"/>
        <v>416470</v>
      </c>
      <c r="BK160" s="18">
        <f t="shared" si="135"/>
        <v>416470</v>
      </c>
      <c r="BL160" s="18">
        <f t="shared" si="136"/>
        <v>624705</v>
      </c>
      <c r="BM160" s="18">
        <f t="shared" si="137"/>
        <v>624705</v>
      </c>
      <c r="BN160" s="18">
        <f t="shared" si="138"/>
        <v>1</v>
      </c>
      <c r="BO160" s="18">
        <f t="shared" si="118"/>
        <v>832.94</v>
      </c>
      <c r="BP160" s="18">
        <f t="shared" si="139"/>
        <v>1</v>
      </c>
      <c r="BQ160" s="18">
        <f t="shared" si="119"/>
        <v>416.47</v>
      </c>
      <c r="BR160" s="18">
        <f t="shared" si="140"/>
        <v>1</v>
      </c>
      <c r="BS160" s="18">
        <f t="shared" si="120"/>
        <v>416.47</v>
      </c>
      <c r="BT160" s="18">
        <f t="shared" si="141"/>
        <v>1</v>
      </c>
      <c r="BU160" s="18">
        <f t="shared" si="121"/>
        <v>416.47</v>
      </c>
      <c r="BV160" s="18">
        <f t="shared" si="142"/>
        <v>1</v>
      </c>
      <c r="BW160" s="18">
        <f t="shared" si="122"/>
        <v>416.47</v>
      </c>
      <c r="BX160" s="18">
        <f t="shared" si="143"/>
        <v>1</v>
      </c>
      <c r="BY160" s="18">
        <f t="shared" si="123"/>
        <v>416.47</v>
      </c>
      <c r="BZ160" s="18">
        <f t="shared" si="144"/>
        <v>1</v>
      </c>
      <c r="CA160" s="18">
        <f t="shared" si="124"/>
        <v>624.71</v>
      </c>
      <c r="CB160" s="18">
        <f t="shared" si="145"/>
        <v>1</v>
      </c>
      <c r="CC160" s="18">
        <f t="shared" si="125"/>
        <v>624.71</v>
      </c>
    </row>
    <row r="161" spans="1:81" ht="16.5" x14ac:dyDescent="0.2">
      <c r="A161" s="14">
        <v>152</v>
      </c>
      <c r="B161" s="18">
        <f>金币产出!CN157</f>
        <v>7756884</v>
      </c>
      <c r="W161" s="18">
        <v>152</v>
      </c>
      <c r="X161" s="25">
        <v>1</v>
      </c>
      <c r="Y161" s="18" t="e">
        <f t="shared" si="126"/>
        <v>#REF!</v>
      </c>
      <c r="Z161" s="18" t="e">
        <f t="shared" si="126"/>
        <v>#REF!</v>
      </c>
      <c r="AA161" s="18" t="e">
        <f t="shared" si="126"/>
        <v>#REF!</v>
      </c>
      <c r="AB161" s="18" t="e">
        <f t="shared" si="127"/>
        <v>#REF!</v>
      </c>
      <c r="AC161" s="18" t="e">
        <f t="shared" si="115"/>
        <v>#REF!</v>
      </c>
      <c r="AD161" s="18" t="e">
        <f t="shared" si="128"/>
        <v>#REF!</v>
      </c>
      <c r="AE161" s="18" t="e">
        <f t="shared" si="116"/>
        <v>#REF!</v>
      </c>
      <c r="AF161" s="18" t="e">
        <f t="shared" si="129"/>
        <v>#REF!</v>
      </c>
      <c r="AG161" s="18" t="e">
        <f t="shared" si="117"/>
        <v>#REF!</v>
      </c>
      <c r="BD161" s="18">
        <v>152</v>
      </c>
      <c r="BE161" s="44">
        <v>1</v>
      </c>
      <c r="BF161" s="18">
        <f t="shared" si="130"/>
        <v>853255</v>
      </c>
      <c r="BG161" s="18">
        <f t="shared" si="131"/>
        <v>426625</v>
      </c>
      <c r="BH161" s="18">
        <f t="shared" si="132"/>
        <v>426625</v>
      </c>
      <c r="BI161" s="18">
        <f t="shared" si="133"/>
        <v>426625</v>
      </c>
      <c r="BJ161" s="18">
        <f t="shared" si="134"/>
        <v>426625</v>
      </c>
      <c r="BK161" s="18">
        <f t="shared" si="135"/>
        <v>426625</v>
      </c>
      <c r="BL161" s="18">
        <f t="shared" si="136"/>
        <v>639940</v>
      </c>
      <c r="BM161" s="18">
        <f t="shared" si="137"/>
        <v>639940</v>
      </c>
      <c r="BN161" s="18">
        <f t="shared" si="138"/>
        <v>1</v>
      </c>
      <c r="BO161" s="18">
        <f t="shared" si="118"/>
        <v>853.26</v>
      </c>
      <c r="BP161" s="18">
        <f t="shared" si="139"/>
        <v>1</v>
      </c>
      <c r="BQ161" s="18">
        <f t="shared" si="119"/>
        <v>426.63</v>
      </c>
      <c r="BR161" s="18">
        <f t="shared" si="140"/>
        <v>1</v>
      </c>
      <c r="BS161" s="18">
        <f t="shared" si="120"/>
        <v>426.63</v>
      </c>
      <c r="BT161" s="18">
        <f t="shared" si="141"/>
        <v>1</v>
      </c>
      <c r="BU161" s="18">
        <f t="shared" si="121"/>
        <v>426.63</v>
      </c>
      <c r="BV161" s="18">
        <f t="shared" si="142"/>
        <v>1</v>
      </c>
      <c r="BW161" s="18">
        <f t="shared" si="122"/>
        <v>426.63</v>
      </c>
      <c r="BX161" s="18">
        <f t="shared" si="143"/>
        <v>1</v>
      </c>
      <c r="BY161" s="18">
        <f t="shared" si="123"/>
        <v>426.63</v>
      </c>
      <c r="BZ161" s="18">
        <f t="shared" si="144"/>
        <v>1</v>
      </c>
      <c r="CA161" s="18">
        <f t="shared" si="124"/>
        <v>639.94000000000005</v>
      </c>
      <c r="CB161" s="18">
        <f t="shared" si="145"/>
        <v>1</v>
      </c>
      <c r="CC161" s="18">
        <f t="shared" si="125"/>
        <v>639.94000000000005</v>
      </c>
    </row>
    <row r="162" spans="1:81" ht="16.5" x14ac:dyDescent="0.2">
      <c r="A162" s="14">
        <v>153</v>
      </c>
      <c r="B162" s="18">
        <f>金币产出!CN158</f>
        <v>7941573</v>
      </c>
      <c r="W162" s="18">
        <v>153</v>
      </c>
      <c r="X162" s="25">
        <v>1</v>
      </c>
      <c r="Y162" s="18" t="e">
        <f t="shared" si="126"/>
        <v>#REF!</v>
      </c>
      <c r="Z162" s="18" t="e">
        <f t="shared" si="126"/>
        <v>#REF!</v>
      </c>
      <c r="AA162" s="18" t="e">
        <f t="shared" si="126"/>
        <v>#REF!</v>
      </c>
      <c r="AB162" s="18" t="e">
        <f t="shared" si="127"/>
        <v>#REF!</v>
      </c>
      <c r="AC162" s="18" t="e">
        <f t="shared" si="115"/>
        <v>#REF!</v>
      </c>
      <c r="AD162" s="18" t="e">
        <f t="shared" si="128"/>
        <v>#REF!</v>
      </c>
      <c r="AE162" s="18" t="e">
        <f t="shared" si="116"/>
        <v>#REF!</v>
      </c>
      <c r="AF162" s="18" t="e">
        <f t="shared" si="129"/>
        <v>#REF!</v>
      </c>
      <c r="AG162" s="18" t="e">
        <f t="shared" si="117"/>
        <v>#REF!</v>
      </c>
      <c r="BD162" s="18">
        <v>153</v>
      </c>
      <c r="BE162" s="44">
        <v>1</v>
      </c>
      <c r="BF162" s="18">
        <f t="shared" si="130"/>
        <v>873570</v>
      </c>
      <c r="BG162" s="18">
        <f t="shared" si="131"/>
        <v>436785</v>
      </c>
      <c r="BH162" s="18">
        <f t="shared" si="132"/>
        <v>436785</v>
      </c>
      <c r="BI162" s="18">
        <f t="shared" si="133"/>
        <v>436785</v>
      </c>
      <c r="BJ162" s="18">
        <f t="shared" si="134"/>
        <v>436785</v>
      </c>
      <c r="BK162" s="18">
        <f t="shared" si="135"/>
        <v>436785</v>
      </c>
      <c r="BL162" s="18">
        <f t="shared" si="136"/>
        <v>655175</v>
      </c>
      <c r="BM162" s="18">
        <f t="shared" si="137"/>
        <v>655175</v>
      </c>
      <c r="BN162" s="18">
        <f t="shared" si="138"/>
        <v>1</v>
      </c>
      <c r="BO162" s="18">
        <f t="shared" si="118"/>
        <v>873.57</v>
      </c>
      <c r="BP162" s="18">
        <f t="shared" si="139"/>
        <v>1</v>
      </c>
      <c r="BQ162" s="18">
        <f t="shared" si="119"/>
        <v>436.79</v>
      </c>
      <c r="BR162" s="18">
        <f t="shared" si="140"/>
        <v>1</v>
      </c>
      <c r="BS162" s="18">
        <f t="shared" si="120"/>
        <v>436.79</v>
      </c>
      <c r="BT162" s="18">
        <f t="shared" si="141"/>
        <v>1</v>
      </c>
      <c r="BU162" s="18">
        <f t="shared" si="121"/>
        <v>436.79</v>
      </c>
      <c r="BV162" s="18">
        <f t="shared" si="142"/>
        <v>1</v>
      </c>
      <c r="BW162" s="18">
        <f t="shared" si="122"/>
        <v>436.79</v>
      </c>
      <c r="BX162" s="18">
        <f t="shared" si="143"/>
        <v>1</v>
      </c>
      <c r="BY162" s="18">
        <f t="shared" si="123"/>
        <v>436.79</v>
      </c>
      <c r="BZ162" s="18">
        <f t="shared" si="144"/>
        <v>1</v>
      </c>
      <c r="CA162" s="18">
        <f t="shared" si="124"/>
        <v>655.17999999999995</v>
      </c>
      <c r="CB162" s="18">
        <f t="shared" si="145"/>
        <v>1</v>
      </c>
      <c r="CC162" s="18">
        <f t="shared" si="125"/>
        <v>655.17999999999995</v>
      </c>
    </row>
    <row r="163" spans="1:81" ht="16.5" x14ac:dyDescent="0.2">
      <c r="A163" s="14">
        <v>154</v>
      </c>
      <c r="B163" s="18">
        <f>金币产出!CN159</f>
        <v>8126262</v>
      </c>
      <c r="W163" s="18">
        <v>154</v>
      </c>
      <c r="X163" s="25">
        <v>1</v>
      </c>
      <c r="Y163" s="18" t="e">
        <f t="shared" si="126"/>
        <v>#REF!</v>
      </c>
      <c r="Z163" s="18" t="e">
        <f t="shared" si="126"/>
        <v>#REF!</v>
      </c>
      <c r="AA163" s="18" t="e">
        <f t="shared" si="126"/>
        <v>#REF!</v>
      </c>
      <c r="AB163" s="18" t="e">
        <f t="shared" si="127"/>
        <v>#REF!</v>
      </c>
      <c r="AC163" s="18" t="e">
        <f t="shared" si="115"/>
        <v>#REF!</v>
      </c>
      <c r="AD163" s="18" t="e">
        <f t="shared" si="128"/>
        <v>#REF!</v>
      </c>
      <c r="AE163" s="18" t="e">
        <f t="shared" si="116"/>
        <v>#REF!</v>
      </c>
      <c r="AF163" s="18" t="e">
        <f t="shared" si="129"/>
        <v>#REF!</v>
      </c>
      <c r="AG163" s="18" t="e">
        <f t="shared" si="117"/>
        <v>#REF!</v>
      </c>
      <c r="BD163" s="18">
        <v>154</v>
      </c>
      <c r="BE163" s="44">
        <v>1</v>
      </c>
      <c r="BF163" s="18">
        <f t="shared" si="130"/>
        <v>893885</v>
      </c>
      <c r="BG163" s="18">
        <f t="shared" si="131"/>
        <v>446940</v>
      </c>
      <c r="BH163" s="18">
        <f t="shared" si="132"/>
        <v>446940</v>
      </c>
      <c r="BI163" s="18">
        <f t="shared" si="133"/>
        <v>446940</v>
      </c>
      <c r="BJ163" s="18">
        <f t="shared" si="134"/>
        <v>446940</v>
      </c>
      <c r="BK163" s="18">
        <f t="shared" si="135"/>
        <v>446940</v>
      </c>
      <c r="BL163" s="18">
        <f t="shared" si="136"/>
        <v>670415</v>
      </c>
      <c r="BM163" s="18">
        <f t="shared" si="137"/>
        <v>670415</v>
      </c>
      <c r="BN163" s="18">
        <f t="shared" si="138"/>
        <v>1</v>
      </c>
      <c r="BO163" s="18">
        <f t="shared" si="118"/>
        <v>893.89</v>
      </c>
      <c r="BP163" s="18">
        <f t="shared" si="139"/>
        <v>1</v>
      </c>
      <c r="BQ163" s="18">
        <f t="shared" si="119"/>
        <v>446.94</v>
      </c>
      <c r="BR163" s="18">
        <f t="shared" si="140"/>
        <v>1</v>
      </c>
      <c r="BS163" s="18">
        <f t="shared" si="120"/>
        <v>446.94</v>
      </c>
      <c r="BT163" s="18">
        <f t="shared" si="141"/>
        <v>1</v>
      </c>
      <c r="BU163" s="18">
        <f t="shared" si="121"/>
        <v>446.94</v>
      </c>
      <c r="BV163" s="18">
        <f t="shared" si="142"/>
        <v>1</v>
      </c>
      <c r="BW163" s="18">
        <f t="shared" si="122"/>
        <v>446.94</v>
      </c>
      <c r="BX163" s="18">
        <f t="shared" si="143"/>
        <v>1</v>
      </c>
      <c r="BY163" s="18">
        <f t="shared" si="123"/>
        <v>446.94</v>
      </c>
      <c r="BZ163" s="18">
        <f t="shared" si="144"/>
        <v>1</v>
      </c>
      <c r="CA163" s="18">
        <f t="shared" si="124"/>
        <v>670.42</v>
      </c>
      <c r="CB163" s="18">
        <f t="shared" si="145"/>
        <v>1</v>
      </c>
      <c r="CC163" s="18">
        <f t="shared" si="125"/>
        <v>670.42</v>
      </c>
    </row>
    <row r="164" spans="1:81" ht="16.5" x14ac:dyDescent="0.2">
      <c r="A164" s="14">
        <v>155</v>
      </c>
      <c r="B164" s="18">
        <f>金币产出!CN160</f>
        <v>8310948</v>
      </c>
      <c r="W164" s="18">
        <v>155</v>
      </c>
      <c r="X164" s="25">
        <v>1</v>
      </c>
      <c r="Y164" s="18" t="e">
        <f t="shared" si="126"/>
        <v>#REF!</v>
      </c>
      <c r="Z164" s="18" t="e">
        <f t="shared" si="126"/>
        <v>#REF!</v>
      </c>
      <c r="AA164" s="18" t="e">
        <f t="shared" si="126"/>
        <v>#REF!</v>
      </c>
      <c r="AB164" s="18" t="e">
        <f t="shared" si="127"/>
        <v>#REF!</v>
      </c>
      <c r="AC164" s="18" t="e">
        <f t="shared" si="115"/>
        <v>#REF!</v>
      </c>
      <c r="AD164" s="18" t="e">
        <f t="shared" si="128"/>
        <v>#REF!</v>
      </c>
      <c r="AE164" s="18" t="e">
        <f t="shared" si="116"/>
        <v>#REF!</v>
      </c>
      <c r="AF164" s="18" t="e">
        <f t="shared" si="129"/>
        <v>#REF!</v>
      </c>
      <c r="AG164" s="18" t="e">
        <f t="shared" si="117"/>
        <v>#REF!</v>
      </c>
      <c r="BD164" s="18">
        <v>155</v>
      </c>
      <c r="BE164" s="44">
        <v>1</v>
      </c>
      <c r="BF164" s="18">
        <f t="shared" si="130"/>
        <v>914200</v>
      </c>
      <c r="BG164" s="18">
        <f t="shared" si="131"/>
        <v>457100</v>
      </c>
      <c r="BH164" s="18">
        <f t="shared" si="132"/>
        <v>457100</v>
      </c>
      <c r="BI164" s="18">
        <f t="shared" si="133"/>
        <v>457100</v>
      </c>
      <c r="BJ164" s="18">
        <f t="shared" si="134"/>
        <v>457100</v>
      </c>
      <c r="BK164" s="18">
        <f t="shared" si="135"/>
        <v>457100</v>
      </c>
      <c r="BL164" s="18">
        <f t="shared" si="136"/>
        <v>685650</v>
      </c>
      <c r="BM164" s="18">
        <f t="shared" si="137"/>
        <v>685650</v>
      </c>
      <c r="BN164" s="18">
        <f t="shared" si="138"/>
        <v>1</v>
      </c>
      <c r="BO164" s="18">
        <f t="shared" si="118"/>
        <v>914.2</v>
      </c>
      <c r="BP164" s="18">
        <f t="shared" si="139"/>
        <v>1</v>
      </c>
      <c r="BQ164" s="18">
        <f t="shared" si="119"/>
        <v>457.1</v>
      </c>
      <c r="BR164" s="18">
        <f t="shared" si="140"/>
        <v>1</v>
      </c>
      <c r="BS164" s="18">
        <f t="shared" si="120"/>
        <v>457.1</v>
      </c>
      <c r="BT164" s="18">
        <f t="shared" si="141"/>
        <v>1</v>
      </c>
      <c r="BU164" s="18">
        <f t="shared" si="121"/>
        <v>457.1</v>
      </c>
      <c r="BV164" s="18">
        <f t="shared" si="142"/>
        <v>1</v>
      </c>
      <c r="BW164" s="18">
        <f t="shared" si="122"/>
        <v>457.1</v>
      </c>
      <c r="BX164" s="18">
        <f t="shared" si="143"/>
        <v>1</v>
      </c>
      <c r="BY164" s="18">
        <f t="shared" si="123"/>
        <v>457.1</v>
      </c>
      <c r="BZ164" s="18">
        <f t="shared" si="144"/>
        <v>1</v>
      </c>
      <c r="CA164" s="18">
        <f t="shared" si="124"/>
        <v>685.65</v>
      </c>
      <c r="CB164" s="18">
        <f t="shared" si="145"/>
        <v>1</v>
      </c>
      <c r="CC164" s="18">
        <f t="shared" si="125"/>
        <v>685.65</v>
      </c>
    </row>
    <row r="165" spans="1:81" ht="16.5" x14ac:dyDescent="0.2">
      <c r="A165" s="14">
        <v>156</v>
      </c>
      <c r="B165" s="18">
        <f>金币产出!CN161</f>
        <v>8495636</v>
      </c>
      <c r="W165" s="18">
        <v>156</v>
      </c>
      <c r="X165" s="25">
        <v>1</v>
      </c>
      <c r="Y165" s="18" t="e">
        <f t="shared" si="126"/>
        <v>#REF!</v>
      </c>
      <c r="Z165" s="18" t="e">
        <f t="shared" si="126"/>
        <v>#REF!</v>
      </c>
      <c r="AA165" s="18" t="e">
        <f t="shared" si="126"/>
        <v>#REF!</v>
      </c>
      <c r="AB165" s="18" t="e">
        <f t="shared" si="127"/>
        <v>#REF!</v>
      </c>
      <c r="AC165" s="18" t="e">
        <f t="shared" si="115"/>
        <v>#REF!</v>
      </c>
      <c r="AD165" s="18" t="e">
        <f t="shared" si="128"/>
        <v>#REF!</v>
      </c>
      <c r="AE165" s="18" t="e">
        <f t="shared" si="116"/>
        <v>#REF!</v>
      </c>
      <c r="AF165" s="18" t="e">
        <f t="shared" si="129"/>
        <v>#REF!</v>
      </c>
      <c r="AG165" s="18" t="e">
        <f t="shared" si="117"/>
        <v>#REF!</v>
      </c>
      <c r="BD165" s="18">
        <v>156</v>
      </c>
      <c r="BE165" s="44">
        <v>1</v>
      </c>
      <c r="BF165" s="18">
        <f t="shared" si="130"/>
        <v>934515</v>
      </c>
      <c r="BG165" s="18">
        <f t="shared" si="131"/>
        <v>467255</v>
      </c>
      <c r="BH165" s="18">
        <f t="shared" si="132"/>
        <v>467255</v>
      </c>
      <c r="BI165" s="18">
        <f t="shared" si="133"/>
        <v>467255</v>
      </c>
      <c r="BJ165" s="18">
        <f t="shared" si="134"/>
        <v>467255</v>
      </c>
      <c r="BK165" s="18">
        <f t="shared" si="135"/>
        <v>467255</v>
      </c>
      <c r="BL165" s="18">
        <f t="shared" si="136"/>
        <v>700885</v>
      </c>
      <c r="BM165" s="18">
        <f t="shared" si="137"/>
        <v>700885</v>
      </c>
      <c r="BN165" s="18">
        <f t="shared" si="138"/>
        <v>1</v>
      </c>
      <c r="BO165" s="18">
        <f t="shared" si="118"/>
        <v>934.52</v>
      </c>
      <c r="BP165" s="18">
        <f t="shared" si="139"/>
        <v>1</v>
      </c>
      <c r="BQ165" s="18">
        <f t="shared" si="119"/>
        <v>467.26</v>
      </c>
      <c r="BR165" s="18">
        <f t="shared" si="140"/>
        <v>1</v>
      </c>
      <c r="BS165" s="18">
        <f t="shared" si="120"/>
        <v>467.26</v>
      </c>
      <c r="BT165" s="18">
        <f t="shared" si="141"/>
        <v>1</v>
      </c>
      <c r="BU165" s="18">
        <f t="shared" si="121"/>
        <v>467.26</v>
      </c>
      <c r="BV165" s="18">
        <f t="shared" si="142"/>
        <v>1</v>
      </c>
      <c r="BW165" s="18">
        <f t="shared" si="122"/>
        <v>467.26</v>
      </c>
      <c r="BX165" s="18">
        <f t="shared" si="143"/>
        <v>1</v>
      </c>
      <c r="BY165" s="18">
        <f t="shared" si="123"/>
        <v>467.26</v>
      </c>
      <c r="BZ165" s="18">
        <f t="shared" si="144"/>
        <v>1</v>
      </c>
      <c r="CA165" s="18">
        <f t="shared" si="124"/>
        <v>700.89</v>
      </c>
      <c r="CB165" s="18">
        <f t="shared" si="145"/>
        <v>1</v>
      </c>
      <c r="CC165" s="18">
        <f t="shared" si="125"/>
        <v>700.89</v>
      </c>
    </row>
    <row r="166" spans="1:81" ht="16.5" x14ac:dyDescent="0.2">
      <c r="A166" s="14">
        <v>157</v>
      </c>
      <c r="B166" s="18">
        <f>金币产出!CN162</f>
        <v>8680327</v>
      </c>
      <c r="W166" s="18">
        <v>157</v>
      </c>
      <c r="X166" s="25">
        <v>1</v>
      </c>
      <c r="Y166" s="18" t="e">
        <f t="shared" si="126"/>
        <v>#REF!</v>
      </c>
      <c r="Z166" s="18" t="e">
        <f t="shared" si="126"/>
        <v>#REF!</v>
      </c>
      <c r="AA166" s="18" t="e">
        <f t="shared" si="126"/>
        <v>#REF!</v>
      </c>
      <c r="AB166" s="18" t="e">
        <f t="shared" si="127"/>
        <v>#REF!</v>
      </c>
      <c r="AC166" s="18" t="e">
        <f t="shared" si="115"/>
        <v>#REF!</v>
      </c>
      <c r="AD166" s="18" t="e">
        <f t="shared" si="128"/>
        <v>#REF!</v>
      </c>
      <c r="AE166" s="18" t="e">
        <f t="shared" si="116"/>
        <v>#REF!</v>
      </c>
      <c r="AF166" s="18" t="e">
        <f t="shared" si="129"/>
        <v>#REF!</v>
      </c>
      <c r="AG166" s="18" t="e">
        <f t="shared" si="117"/>
        <v>#REF!</v>
      </c>
      <c r="BD166" s="18">
        <v>157</v>
      </c>
      <c r="BE166" s="44">
        <v>1</v>
      </c>
      <c r="BF166" s="18">
        <f t="shared" si="130"/>
        <v>954835</v>
      </c>
      <c r="BG166" s="18">
        <f t="shared" si="131"/>
        <v>477415</v>
      </c>
      <c r="BH166" s="18">
        <f t="shared" si="132"/>
        <v>477415</v>
      </c>
      <c r="BI166" s="18">
        <f t="shared" si="133"/>
        <v>477415</v>
      </c>
      <c r="BJ166" s="18">
        <f t="shared" si="134"/>
        <v>477415</v>
      </c>
      <c r="BK166" s="18">
        <f t="shared" si="135"/>
        <v>477415</v>
      </c>
      <c r="BL166" s="18">
        <f t="shared" si="136"/>
        <v>716125</v>
      </c>
      <c r="BM166" s="18">
        <f t="shared" si="137"/>
        <v>716125</v>
      </c>
      <c r="BN166" s="18">
        <f t="shared" si="138"/>
        <v>1</v>
      </c>
      <c r="BO166" s="18">
        <f t="shared" si="118"/>
        <v>954.84</v>
      </c>
      <c r="BP166" s="18">
        <f t="shared" si="139"/>
        <v>1</v>
      </c>
      <c r="BQ166" s="18">
        <f t="shared" si="119"/>
        <v>477.42</v>
      </c>
      <c r="BR166" s="18">
        <f t="shared" si="140"/>
        <v>1</v>
      </c>
      <c r="BS166" s="18">
        <f t="shared" si="120"/>
        <v>477.42</v>
      </c>
      <c r="BT166" s="18">
        <f t="shared" si="141"/>
        <v>1</v>
      </c>
      <c r="BU166" s="18">
        <f t="shared" si="121"/>
        <v>477.42</v>
      </c>
      <c r="BV166" s="18">
        <f t="shared" si="142"/>
        <v>1</v>
      </c>
      <c r="BW166" s="18">
        <f t="shared" si="122"/>
        <v>477.42</v>
      </c>
      <c r="BX166" s="18">
        <f t="shared" si="143"/>
        <v>1</v>
      </c>
      <c r="BY166" s="18">
        <f t="shared" si="123"/>
        <v>477.42</v>
      </c>
      <c r="BZ166" s="18">
        <f t="shared" si="144"/>
        <v>1</v>
      </c>
      <c r="CA166" s="18">
        <f t="shared" si="124"/>
        <v>716.13</v>
      </c>
      <c r="CB166" s="18">
        <f t="shared" si="145"/>
        <v>1</v>
      </c>
      <c r="CC166" s="18">
        <f t="shared" si="125"/>
        <v>716.13</v>
      </c>
    </row>
    <row r="167" spans="1:81" ht="16.5" x14ac:dyDescent="0.2">
      <c r="A167" s="14">
        <v>158</v>
      </c>
      <c r="B167" s="18">
        <f>金币产出!CN163</f>
        <v>8865009</v>
      </c>
      <c r="W167" s="18">
        <v>158</v>
      </c>
      <c r="X167" s="25">
        <v>1</v>
      </c>
      <c r="Y167" s="18" t="e">
        <f t="shared" si="126"/>
        <v>#REF!</v>
      </c>
      <c r="Z167" s="18" t="e">
        <f t="shared" si="126"/>
        <v>#REF!</v>
      </c>
      <c r="AA167" s="18" t="e">
        <f t="shared" si="126"/>
        <v>#REF!</v>
      </c>
      <c r="AB167" s="18" t="e">
        <f t="shared" si="127"/>
        <v>#REF!</v>
      </c>
      <c r="AC167" s="18" t="e">
        <f t="shared" si="115"/>
        <v>#REF!</v>
      </c>
      <c r="AD167" s="18" t="e">
        <f t="shared" si="128"/>
        <v>#REF!</v>
      </c>
      <c r="AE167" s="18" t="e">
        <f t="shared" si="116"/>
        <v>#REF!</v>
      </c>
      <c r="AF167" s="18" t="e">
        <f t="shared" si="129"/>
        <v>#REF!</v>
      </c>
      <c r="AG167" s="18" t="e">
        <f t="shared" si="117"/>
        <v>#REF!</v>
      </c>
      <c r="BD167" s="18">
        <v>158</v>
      </c>
      <c r="BE167" s="44">
        <v>1</v>
      </c>
      <c r="BF167" s="18">
        <f t="shared" si="130"/>
        <v>975150</v>
      </c>
      <c r="BG167" s="18">
        <f t="shared" si="131"/>
        <v>487575</v>
      </c>
      <c r="BH167" s="18">
        <f t="shared" si="132"/>
        <v>487575</v>
      </c>
      <c r="BI167" s="18">
        <f t="shared" si="133"/>
        <v>487575</v>
      </c>
      <c r="BJ167" s="18">
        <f t="shared" si="134"/>
        <v>487575</v>
      </c>
      <c r="BK167" s="18">
        <f t="shared" si="135"/>
        <v>487575</v>
      </c>
      <c r="BL167" s="18">
        <f t="shared" si="136"/>
        <v>731360</v>
      </c>
      <c r="BM167" s="18">
        <f t="shared" si="137"/>
        <v>731360</v>
      </c>
      <c r="BN167" s="18">
        <f t="shared" si="138"/>
        <v>1</v>
      </c>
      <c r="BO167" s="18">
        <f t="shared" si="118"/>
        <v>975.15</v>
      </c>
      <c r="BP167" s="18">
        <f t="shared" si="139"/>
        <v>1</v>
      </c>
      <c r="BQ167" s="18">
        <f t="shared" si="119"/>
        <v>487.58</v>
      </c>
      <c r="BR167" s="18">
        <f t="shared" si="140"/>
        <v>1</v>
      </c>
      <c r="BS167" s="18">
        <f t="shared" si="120"/>
        <v>487.58</v>
      </c>
      <c r="BT167" s="18">
        <f t="shared" si="141"/>
        <v>1</v>
      </c>
      <c r="BU167" s="18">
        <f t="shared" si="121"/>
        <v>487.58</v>
      </c>
      <c r="BV167" s="18">
        <f t="shared" si="142"/>
        <v>1</v>
      </c>
      <c r="BW167" s="18">
        <f t="shared" si="122"/>
        <v>487.58</v>
      </c>
      <c r="BX167" s="18">
        <f t="shared" si="143"/>
        <v>1</v>
      </c>
      <c r="BY167" s="18">
        <f t="shared" si="123"/>
        <v>487.58</v>
      </c>
      <c r="BZ167" s="18">
        <f t="shared" si="144"/>
        <v>1</v>
      </c>
      <c r="CA167" s="18">
        <f t="shared" si="124"/>
        <v>731.36</v>
      </c>
      <c r="CB167" s="18">
        <f t="shared" si="145"/>
        <v>1</v>
      </c>
      <c r="CC167" s="18">
        <f t="shared" si="125"/>
        <v>731.36</v>
      </c>
    </row>
    <row r="168" spans="1:81" ht="16.5" x14ac:dyDescent="0.2">
      <c r="A168" s="14">
        <v>159</v>
      </c>
      <c r="B168" s="18">
        <f>金币产出!CN164</f>
        <v>9049698</v>
      </c>
      <c r="W168" s="18">
        <v>159</v>
      </c>
      <c r="X168" s="25">
        <v>1</v>
      </c>
      <c r="Y168" s="18" t="e">
        <f t="shared" si="126"/>
        <v>#REF!</v>
      </c>
      <c r="Z168" s="18" t="e">
        <f t="shared" si="126"/>
        <v>#REF!</v>
      </c>
      <c r="AA168" s="18" t="e">
        <f t="shared" si="126"/>
        <v>#REF!</v>
      </c>
      <c r="AB168" s="18" t="e">
        <f t="shared" si="127"/>
        <v>#REF!</v>
      </c>
      <c r="AC168" s="18" t="e">
        <f t="shared" si="115"/>
        <v>#REF!</v>
      </c>
      <c r="AD168" s="18" t="e">
        <f t="shared" si="128"/>
        <v>#REF!</v>
      </c>
      <c r="AE168" s="18" t="e">
        <f t="shared" si="116"/>
        <v>#REF!</v>
      </c>
      <c r="AF168" s="18" t="e">
        <f t="shared" si="129"/>
        <v>#REF!</v>
      </c>
      <c r="AG168" s="18" t="e">
        <f t="shared" si="117"/>
        <v>#REF!</v>
      </c>
      <c r="BD168" s="18">
        <v>159</v>
      </c>
      <c r="BE168" s="44">
        <v>1</v>
      </c>
      <c r="BF168" s="18">
        <f t="shared" si="130"/>
        <v>995465</v>
      </c>
      <c r="BG168" s="18">
        <f t="shared" si="131"/>
        <v>497730</v>
      </c>
      <c r="BH168" s="18">
        <f t="shared" si="132"/>
        <v>497730</v>
      </c>
      <c r="BI168" s="18">
        <f t="shared" si="133"/>
        <v>497730</v>
      </c>
      <c r="BJ168" s="18">
        <f t="shared" si="134"/>
        <v>497730</v>
      </c>
      <c r="BK168" s="18">
        <f t="shared" si="135"/>
        <v>497730</v>
      </c>
      <c r="BL168" s="18">
        <f t="shared" si="136"/>
        <v>746600</v>
      </c>
      <c r="BM168" s="18">
        <f t="shared" si="137"/>
        <v>746600</v>
      </c>
      <c r="BN168" s="18">
        <f t="shared" si="138"/>
        <v>1</v>
      </c>
      <c r="BO168" s="18">
        <f t="shared" si="118"/>
        <v>995.47</v>
      </c>
      <c r="BP168" s="18">
        <f t="shared" si="139"/>
        <v>1</v>
      </c>
      <c r="BQ168" s="18">
        <f t="shared" si="119"/>
        <v>497.73</v>
      </c>
      <c r="BR168" s="18">
        <f t="shared" si="140"/>
        <v>1</v>
      </c>
      <c r="BS168" s="18">
        <f t="shared" si="120"/>
        <v>497.73</v>
      </c>
      <c r="BT168" s="18">
        <f t="shared" si="141"/>
        <v>1</v>
      </c>
      <c r="BU168" s="18">
        <f t="shared" si="121"/>
        <v>497.73</v>
      </c>
      <c r="BV168" s="18">
        <f t="shared" si="142"/>
        <v>1</v>
      </c>
      <c r="BW168" s="18">
        <f t="shared" si="122"/>
        <v>497.73</v>
      </c>
      <c r="BX168" s="18">
        <f t="shared" si="143"/>
        <v>1</v>
      </c>
      <c r="BY168" s="18">
        <f t="shared" si="123"/>
        <v>497.73</v>
      </c>
      <c r="BZ168" s="18">
        <f t="shared" si="144"/>
        <v>1</v>
      </c>
      <c r="CA168" s="18">
        <f t="shared" si="124"/>
        <v>746.6</v>
      </c>
      <c r="CB168" s="18">
        <f t="shared" si="145"/>
        <v>1</v>
      </c>
      <c r="CC168" s="18">
        <f t="shared" si="125"/>
        <v>746.6</v>
      </c>
    </row>
    <row r="169" spans="1:81" ht="16.5" x14ac:dyDescent="0.2">
      <c r="A169" s="14">
        <v>160</v>
      </c>
      <c r="B169" s="18">
        <f>金币产出!CN165</f>
        <v>6925791</v>
      </c>
      <c r="W169" s="18">
        <v>160</v>
      </c>
      <c r="X169" s="25">
        <v>1</v>
      </c>
      <c r="Y169" s="18" t="e">
        <f t="shared" si="126"/>
        <v>#REF!</v>
      </c>
      <c r="Z169" s="18" t="e">
        <f t="shared" si="126"/>
        <v>#REF!</v>
      </c>
      <c r="AA169" s="18" t="e">
        <f t="shared" si="126"/>
        <v>#REF!</v>
      </c>
      <c r="AB169" s="18" t="e">
        <f t="shared" si="127"/>
        <v>#REF!</v>
      </c>
      <c r="AC169" s="18" t="e">
        <f t="shared" si="115"/>
        <v>#REF!</v>
      </c>
      <c r="AD169" s="18" t="e">
        <f t="shared" si="128"/>
        <v>#REF!</v>
      </c>
      <c r="AE169" s="18" t="e">
        <f t="shared" si="116"/>
        <v>#REF!</v>
      </c>
      <c r="AF169" s="18" t="e">
        <f t="shared" si="129"/>
        <v>#REF!</v>
      </c>
      <c r="AG169" s="18" t="e">
        <f t="shared" si="117"/>
        <v>#REF!</v>
      </c>
      <c r="BD169" s="18">
        <v>160</v>
      </c>
      <c r="BE169" s="44">
        <v>1</v>
      </c>
      <c r="BF169" s="18">
        <f t="shared" si="130"/>
        <v>761835</v>
      </c>
      <c r="BG169" s="18">
        <f t="shared" si="131"/>
        <v>380915</v>
      </c>
      <c r="BH169" s="18">
        <f t="shared" si="132"/>
        <v>380915</v>
      </c>
      <c r="BI169" s="18">
        <f t="shared" si="133"/>
        <v>380915</v>
      </c>
      <c r="BJ169" s="18">
        <f t="shared" si="134"/>
        <v>380915</v>
      </c>
      <c r="BK169" s="18">
        <f t="shared" si="135"/>
        <v>380915</v>
      </c>
      <c r="BL169" s="18">
        <f t="shared" si="136"/>
        <v>571375</v>
      </c>
      <c r="BM169" s="18">
        <f t="shared" si="137"/>
        <v>571375</v>
      </c>
      <c r="BN169" s="18">
        <f t="shared" si="138"/>
        <v>1</v>
      </c>
      <c r="BO169" s="18">
        <f t="shared" si="118"/>
        <v>761.84</v>
      </c>
      <c r="BP169" s="18">
        <f t="shared" si="139"/>
        <v>1</v>
      </c>
      <c r="BQ169" s="18">
        <f t="shared" si="119"/>
        <v>380.92</v>
      </c>
      <c r="BR169" s="18">
        <f t="shared" si="140"/>
        <v>1</v>
      </c>
      <c r="BS169" s="18">
        <f t="shared" si="120"/>
        <v>380.92</v>
      </c>
      <c r="BT169" s="18">
        <f t="shared" si="141"/>
        <v>1</v>
      </c>
      <c r="BU169" s="18">
        <f t="shared" si="121"/>
        <v>380.92</v>
      </c>
      <c r="BV169" s="18">
        <f t="shared" si="142"/>
        <v>1</v>
      </c>
      <c r="BW169" s="18">
        <f t="shared" si="122"/>
        <v>380.92</v>
      </c>
      <c r="BX169" s="18">
        <f t="shared" si="143"/>
        <v>1</v>
      </c>
      <c r="BY169" s="18">
        <f t="shared" si="123"/>
        <v>380.92</v>
      </c>
      <c r="BZ169" s="18">
        <f t="shared" si="144"/>
        <v>1</v>
      </c>
      <c r="CA169" s="18">
        <f t="shared" si="124"/>
        <v>571.38</v>
      </c>
      <c r="CB169" s="18">
        <f t="shared" si="145"/>
        <v>1</v>
      </c>
      <c r="CC169" s="18">
        <f t="shared" si="125"/>
        <v>571.38</v>
      </c>
    </row>
    <row r="170" spans="1:81" ht="16.5" x14ac:dyDescent="0.2">
      <c r="A170" s="14">
        <v>161</v>
      </c>
      <c r="B170" s="18">
        <f>金币产出!CN166</f>
        <v>7079697</v>
      </c>
      <c r="W170" s="18">
        <v>161</v>
      </c>
      <c r="X170" s="25">
        <v>1</v>
      </c>
      <c r="Y170" s="18" t="e">
        <f t="shared" si="126"/>
        <v>#REF!</v>
      </c>
      <c r="Z170" s="18" t="e">
        <f t="shared" si="126"/>
        <v>#REF!</v>
      </c>
      <c r="AA170" s="18" t="e">
        <f t="shared" si="126"/>
        <v>#REF!</v>
      </c>
      <c r="AB170" s="18" t="e">
        <f t="shared" si="127"/>
        <v>#REF!</v>
      </c>
      <c r="AC170" s="18" t="e">
        <f t="shared" si="115"/>
        <v>#REF!</v>
      </c>
      <c r="AD170" s="18" t="e">
        <f t="shared" si="128"/>
        <v>#REF!</v>
      </c>
      <c r="AE170" s="18" t="e">
        <f t="shared" si="116"/>
        <v>#REF!</v>
      </c>
      <c r="AF170" s="18" t="e">
        <f t="shared" si="129"/>
        <v>#REF!</v>
      </c>
      <c r="AG170" s="18" t="e">
        <f t="shared" si="117"/>
        <v>#REF!</v>
      </c>
      <c r="BD170" s="18">
        <v>161</v>
      </c>
      <c r="BE170" s="44">
        <v>1</v>
      </c>
      <c r="BF170" s="18">
        <f t="shared" si="130"/>
        <v>778765</v>
      </c>
      <c r="BG170" s="18">
        <f t="shared" si="131"/>
        <v>389380</v>
      </c>
      <c r="BH170" s="18">
        <f t="shared" si="132"/>
        <v>389380</v>
      </c>
      <c r="BI170" s="18">
        <f t="shared" si="133"/>
        <v>389380</v>
      </c>
      <c r="BJ170" s="18">
        <f t="shared" si="134"/>
        <v>389380</v>
      </c>
      <c r="BK170" s="18">
        <f t="shared" si="135"/>
        <v>389380</v>
      </c>
      <c r="BL170" s="18">
        <f t="shared" si="136"/>
        <v>584075</v>
      </c>
      <c r="BM170" s="18">
        <f t="shared" si="137"/>
        <v>584075</v>
      </c>
      <c r="BN170" s="18">
        <f t="shared" si="138"/>
        <v>1</v>
      </c>
      <c r="BO170" s="18">
        <f t="shared" si="118"/>
        <v>778.77</v>
      </c>
      <c r="BP170" s="18">
        <f t="shared" si="139"/>
        <v>1</v>
      </c>
      <c r="BQ170" s="18">
        <f t="shared" si="119"/>
        <v>389.38</v>
      </c>
      <c r="BR170" s="18">
        <f t="shared" si="140"/>
        <v>1</v>
      </c>
      <c r="BS170" s="18">
        <f t="shared" si="120"/>
        <v>389.38</v>
      </c>
      <c r="BT170" s="18">
        <f t="shared" si="141"/>
        <v>1</v>
      </c>
      <c r="BU170" s="18">
        <f t="shared" si="121"/>
        <v>389.38</v>
      </c>
      <c r="BV170" s="18">
        <f t="shared" si="142"/>
        <v>1</v>
      </c>
      <c r="BW170" s="18">
        <f t="shared" si="122"/>
        <v>389.38</v>
      </c>
      <c r="BX170" s="18">
        <f t="shared" si="143"/>
        <v>1</v>
      </c>
      <c r="BY170" s="18">
        <f t="shared" si="123"/>
        <v>389.38</v>
      </c>
      <c r="BZ170" s="18">
        <f t="shared" si="144"/>
        <v>1</v>
      </c>
      <c r="CA170" s="18">
        <f t="shared" si="124"/>
        <v>584.08000000000004</v>
      </c>
      <c r="CB170" s="18">
        <f t="shared" si="145"/>
        <v>1</v>
      </c>
      <c r="CC170" s="18">
        <f t="shared" si="125"/>
        <v>584.08000000000004</v>
      </c>
    </row>
    <row r="171" spans="1:81" ht="16.5" x14ac:dyDescent="0.2">
      <c r="A171" s="14">
        <v>162</v>
      </c>
      <c r="B171" s="18">
        <f>金币产出!CN167</f>
        <v>7233605</v>
      </c>
      <c r="W171" s="18">
        <v>162</v>
      </c>
      <c r="X171" s="25">
        <v>1</v>
      </c>
      <c r="Y171" s="18" t="e">
        <f t="shared" si="126"/>
        <v>#REF!</v>
      </c>
      <c r="Z171" s="18" t="e">
        <f t="shared" si="126"/>
        <v>#REF!</v>
      </c>
      <c r="AA171" s="18" t="e">
        <f t="shared" si="126"/>
        <v>#REF!</v>
      </c>
      <c r="AB171" s="18" t="e">
        <f t="shared" si="127"/>
        <v>#REF!</v>
      </c>
      <c r="AC171" s="18" t="e">
        <f t="shared" si="115"/>
        <v>#REF!</v>
      </c>
      <c r="AD171" s="18" t="e">
        <f t="shared" si="128"/>
        <v>#REF!</v>
      </c>
      <c r="AE171" s="18" t="e">
        <f t="shared" si="116"/>
        <v>#REF!</v>
      </c>
      <c r="AF171" s="18" t="e">
        <f t="shared" si="129"/>
        <v>#REF!</v>
      </c>
      <c r="AG171" s="18" t="e">
        <f t="shared" si="117"/>
        <v>#REF!</v>
      </c>
      <c r="BD171" s="18">
        <v>162</v>
      </c>
      <c r="BE171" s="44">
        <v>1</v>
      </c>
      <c r="BF171" s="18">
        <f t="shared" si="130"/>
        <v>795695</v>
      </c>
      <c r="BG171" s="18">
        <f t="shared" si="131"/>
        <v>397845</v>
      </c>
      <c r="BH171" s="18">
        <f t="shared" si="132"/>
        <v>397845</v>
      </c>
      <c r="BI171" s="18">
        <f t="shared" si="133"/>
        <v>397845</v>
      </c>
      <c r="BJ171" s="18">
        <f t="shared" si="134"/>
        <v>397845</v>
      </c>
      <c r="BK171" s="18">
        <f t="shared" si="135"/>
        <v>397845</v>
      </c>
      <c r="BL171" s="18">
        <f t="shared" si="136"/>
        <v>596770</v>
      </c>
      <c r="BM171" s="18">
        <f t="shared" si="137"/>
        <v>596770</v>
      </c>
      <c r="BN171" s="18">
        <f t="shared" si="138"/>
        <v>1</v>
      </c>
      <c r="BO171" s="18">
        <f t="shared" si="118"/>
        <v>795.7</v>
      </c>
      <c r="BP171" s="18">
        <f t="shared" si="139"/>
        <v>1</v>
      </c>
      <c r="BQ171" s="18">
        <f t="shared" si="119"/>
        <v>397.85</v>
      </c>
      <c r="BR171" s="18">
        <f t="shared" si="140"/>
        <v>1</v>
      </c>
      <c r="BS171" s="18">
        <f t="shared" si="120"/>
        <v>397.85</v>
      </c>
      <c r="BT171" s="18">
        <f t="shared" si="141"/>
        <v>1</v>
      </c>
      <c r="BU171" s="18">
        <f t="shared" si="121"/>
        <v>397.85</v>
      </c>
      <c r="BV171" s="18">
        <f t="shared" si="142"/>
        <v>1</v>
      </c>
      <c r="BW171" s="18">
        <f t="shared" si="122"/>
        <v>397.85</v>
      </c>
      <c r="BX171" s="18">
        <f t="shared" si="143"/>
        <v>1</v>
      </c>
      <c r="BY171" s="18">
        <f t="shared" si="123"/>
        <v>397.85</v>
      </c>
      <c r="BZ171" s="18">
        <f t="shared" si="144"/>
        <v>1</v>
      </c>
      <c r="CA171" s="18">
        <f t="shared" si="124"/>
        <v>596.77</v>
      </c>
      <c r="CB171" s="18">
        <f t="shared" si="145"/>
        <v>1</v>
      </c>
      <c r="CC171" s="18">
        <f t="shared" si="125"/>
        <v>596.77</v>
      </c>
    </row>
    <row r="172" spans="1:81" ht="16.5" x14ac:dyDescent="0.2">
      <c r="A172" s="14">
        <v>163</v>
      </c>
      <c r="B172" s="18">
        <f>金币产出!CN168</f>
        <v>7387513</v>
      </c>
      <c r="W172" s="18">
        <v>163</v>
      </c>
      <c r="X172" s="25">
        <v>1</v>
      </c>
      <c r="Y172" s="18" t="e">
        <f t="shared" si="126"/>
        <v>#REF!</v>
      </c>
      <c r="Z172" s="18" t="e">
        <f t="shared" si="126"/>
        <v>#REF!</v>
      </c>
      <c r="AA172" s="18" t="e">
        <f t="shared" si="126"/>
        <v>#REF!</v>
      </c>
      <c r="AB172" s="18" t="e">
        <f t="shared" si="127"/>
        <v>#REF!</v>
      </c>
      <c r="AC172" s="18" t="e">
        <f t="shared" si="115"/>
        <v>#REF!</v>
      </c>
      <c r="AD172" s="18" t="e">
        <f t="shared" si="128"/>
        <v>#REF!</v>
      </c>
      <c r="AE172" s="18" t="e">
        <f t="shared" si="116"/>
        <v>#REF!</v>
      </c>
      <c r="AF172" s="18" t="e">
        <f t="shared" si="129"/>
        <v>#REF!</v>
      </c>
      <c r="AG172" s="18" t="e">
        <f t="shared" si="117"/>
        <v>#REF!</v>
      </c>
      <c r="BD172" s="18">
        <v>163</v>
      </c>
      <c r="BE172" s="44">
        <v>1</v>
      </c>
      <c r="BF172" s="18">
        <f t="shared" si="130"/>
        <v>812625</v>
      </c>
      <c r="BG172" s="18">
        <f t="shared" si="131"/>
        <v>406310</v>
      </c>
      <c r="BH172" s="18">
        <f t="shared" si="132"/>
        <v>406310</v>
      </c>
      <c r="BI172" s="18">
        <f t="shared" si="133"/>
        <v>406310</v>
      </c>
      <c r="BJ172" s="18">
        <f t="shared" si="134"/>
        <v>406310</v>
      </c>
      <c r="BK172" s="18">
        <f t="shared" si="135"/>
        <v>406310</v>
      </c>
      <c r="BL172" s="18">
        <f t="shared" si="136"/>
        <v>609465</v>
      </c>
      <c r="BM172" s="18">
        <f t="shared" si="137"/>
        <v>609465</v>
      </c>
      <c r="BN172" s="18">
        <f t="shared" si="138"/>
        <v>1</v>
      </c>
      <c r="BO172" s="18">
        <f t="shared" si="118"/>
        <v>812.63</v>
      </c>
      <c r="BP172" s="18">
        <f t="shared" si="139"/>
        <v>1</v>
      </c>
      <c r="BQ172" s="18">
        <f t="shared" si="119"/>
        <v>406.31</v>
      </c>
      <c r="BR172" s="18">
        <f t="shared" si="140"/>
        <v>1</v>
      </c>
      <c r="BS172" s="18">
        <f t="shared" si="120"/>
        <v>406.31</v>
      </c>
      <c r="BT172" s="18">
        <f t="shared" si="141"/>
        <v>1</v>
      </c>
      <c r="BU172" s="18">
        <f t="shared" si="121"/>
        <v>406.31</v>
      </c>
      <c r="BV172" s="18">
        <f t="shared" si="142"/>
        <v>1</v>
      </c>
      <c r="BW172" s="18">
        <f t="shared" si="122"/>
        <v>406.31</v>
      </c>
      <c r="BX172" s="18">
        <f t="shared" si="143"/>
        <v>1</v>
      </c>
      <c r="BY172" s="18">
        <f t="shared" si="123"/>
        <v>406.31</v>
      </c>
      <c r="BZ172" s="18">
        <f t="shared" si="144"/>
        <v>1</v>
      </c>
      <c r="CA172" s="18">
        <f t="shared" si="124"/>
        <v>609.47</v>
      </c>
      <c r="CB172" s="18">
        <f t="shared" si="145"/>
        <v>1</v>
      </c>
      <c r="CC172" s="18">
        <f t="shared" si="125"/>
        <v>609.47</v>
      </c>
    </row>
    <row r="173" spans="1:81" ht="16.5" x14ac:dyDescent="0.2">
      <c r="A173" s="14">
        <v>164</v>
      </c>
      <c r="B173" s="18">
        <f>金币产出!CN169</f>
        <v>7541418</v>
      </c>
      <c r="W173" s="18">
        <v>164</v>
      </c>
      <c r="X173" s="25">
        <v>1</v>
      </c>
      <c r="Y173" s="18" t="e">
        <f t="shared" si="126"/>
        <v>#REF!</v>
      </c>
      <c r="Z173" s="18" t="e">
        <f t="shared" si="126"/>
        <v>#REF!</v>
      </c>
      <c r="AA173" s="18" t="e">
        <f t="shared" si="126"/>
        <v>#REF!</v>
      </c>
      <c r="AB173" s="18" t="e">
        <f t="shared" si="127"/>
        <v>#REF!</v>
      </c>
      <c r="AC173" s="18" t="e">
        <f t="shared" si="115"/>
        <v>#REF!</v>
      </c>
      <c r="AD173" s="18" t="e">
        <f t="shared" si="128"/>
        <v>#REF!</v>
      </c>
      <c r="AE173" s="18" t="e">
        <f t="shared" si="116"/>
        <v>#REF!</v>
      </c>
      <c r="AF173" s="18" t="e">
        <f t="shared" si="129"/>
        <v>#REF!</v>
      </c>
      <c r="AG173" s="18" t="e">
        <f t="shared" si="117"/>
        <v>#REF!</v>
      </c>
      <c r="BD173" s="18">
        <v>164</v>
      </c>
      <c r="BE173" s="44">
        <v>1</v>
      </c>
      <c r="BF173" s="18">
        <f t="shared" si="130"/>
        <v>829555</v>
      </c>
      <c r="BG173" s="18">
        <f t="shared" si="131"/>
        <v>414775</v>
      </c>
      <c r="BH173" s="18">
        <f t="shared" si="132"/>
        <v>414775</v>
      </c>
      <c r="BI173" s="18">
        <f t="shared" si="133"/>
        <v>414775</v>
      </c>
      <c r="BJ173" s="18">
        <f t="shared" si="134"/>
        <v>414775</v>
      </c>
      <c r="BK173" s="18">
        <f t="shared" si="135"/>
        <v>414775</v>
      </c>
      <c r="BL173" s="18">
        <f t="shared" si="136"/>
        <v>622165</v>
      </c>
      <c r="BM173" s="18">
        <f t="shared" si="137"/>
        <v>622165</v>
      </c>
      <c r="BN173" s="18">
        <f t="shared" si="138"/>
        <v>1</v>
      </c>
      <c r="BO173" s="18">
        <f t="shared" si="118"/>
        <v>829.56</v>
      </c>
      <c r="BP173" s="18">
        <f t="shared" si="139"/>
        <v>1</v>
      </c>
      <c r="BQ173" s="18">
        <f t="shared" si="119"/>
        <v>414.78</v>
      </c>
      <c r="BR173" s="18">
        <f t="shared" si="140"/>
        <v>1</v>
      </c>
      <c r="BS173" s="18">
        <f t="shared" si="120"/>
        <v>414.78</v>
      </c>
      <c r="BT173" s="18">
        <f t="shared" si="141"/>
        <v>1</v>
      </c>
      <c r="BU173" s="18">
        <f t="shared" si="121"/>
        <v>414.78</v>
      </c>
      <c r="BV173" s="18">
        <f t="shared" si="142"/>
        <v>1</v>
      </c>
      <c r="BW173" s="18">
        <f t="shared" si="122"/>
        <v>414.78</v>
      </c>
      <c r="BX173" s="18">
        <f t="shared" si="143"/>
        <v>1</v>
      </c>
      <c r="BY173" s="18">
        <f t="shared" si="123"/>
        <v>414.78</v>
      </c>
      <c r="BZ173" s="18">
        <f t="shared" si="144"/>
        <v>1</v>
      </c>
      <c r="CA173" s="18">
        <f t="shared" si="124"/>
        <v>622.16999999999996</v>
      </c>
      <c r="CB173" s="18">
        <f t="shared" si="145"/>
        <v>1</v>
      </c>
      <c r="CC173" s="18">
        <f t="shared" si="125"/>
        <v>622.16999999999996</v>
      </c>
    </row>
    <row r="174" spans="1:81" ht="16.5" x14ac:dyDescent="0.2">
      <c r="A174" s="14">
        <v>165</v>
      </c>
      <c r="B174" s="18">
        <f>金币产出!CN170</f>
        <v>7695324</v>
      </c>
      <c r="W174" s="18">
        <v>165</v>
      </c>
      <c r="X174" s="25">
        <v>1</v>
      </c>
      <c r="Y174" s="18" t="e">
        <f t="shared" si="126"/>
        <v>#REF!</v>
      </c>
      <c r="Z174" s="18" t="e">
        <f t="shared" si="126"/>
        <v>#REF!</v>
      </c>
      <c r="AA174" s="18" t="e">
        <f t="shared" si="126"/>
        <v>#REF!</v>
      </c>
      <c r="AB174" s="18" t="e">
        <f t="shared" si="127"/>
        <v>#REF!</v>
      </c>
      <c r="AC174" s="18" t="e">
        <f t="shared" si="115"/>
        <v>#REF!</v>
      </c>
      <c r="AD174" s="18" t="e">
        <f t="shared" si="128"/>
        <v>#REF!</v>
      </c>
      <c r="AE174" s="18" t="e">
        <f t="shared" si="116"/>
        <v>#REF!</v>
      </c>
      <c r="AF174" s="18" t="e">
        <f t="shared" si="129"/>
        <v>#REF!</v>
      </c>
      <c r="AG174" s="18" t="e">
        <f t="shared" si="117"/>
        <v>#REF!</v>
      </c>
      <c r="BD174" s="18">
        <v>165</v>
      </c>
      <c r="BE174" s="44">
        <v>1</v>
      </c>
      <c r="BF174" s="18">
        <f t="shared" si="130"/>
        <v>846485</v>
      </c>
      <c r="BG174" s="18">
        <f t="shared" si="131"/>
        <v>423240</v>
      </c>
      <c r="BH174" s="18">
        <f t="shared" si="132"/>
        <v>423240</v>
      </c>
      <c r="BI174" s="18">
        <f t="shared" si="133"/>
        <v>423240</v>
      </c>
      <c r="BJ174" s="18">
        <f t="shared" si="134"/>
        <v>423240</v>
      </c>
      <c r="BK174" s="18">
        <f t="shared" si="135"/>
        <v>423240</v>
      </c>
      <c r="BL174" s="18">
        <f t="shared" si="136"/>
        <v>634860</v>
      </c>
      <c r="BM174" s="18">
        <f t="shared" si="137"/>
        <v>634860</v>
      </c>
      <c r="BN174" s="18">
        <f t="shared" si="138"/>
        <v>1</v>
      </c>
      <c r="BO174" s="18">
        <f t="shared" si="118"/>
        <v>846.49</v>
      </c>
      <c r="BP174" s="18">
        <f t="shared" si="139"/>
        <v>1</v>
      </c>
      <c r="BQ174" s="18">
        <f t="shared" si="119"/>
        <v>423.24</v>
      </c>
      <c r="BR174" s="18">
        <f t="shared" si="140"/>
        <v>1</v>
      </c>
      <c r="BS174" s="18">
        <f t="shared" si="120"/>
        <v>423.24</v>
      </c>
      <c r="BT174" s="18">
        <f t="shared" si="141"/>
        <v>1</v>
      </c>
      <c r="BU174" s="18">
        <f t="shared" si="121"/>
        <v>423.24</v>
      </c>
      <c r="BV174" s="18">
        <f t="shared" si="142"/>
        <v>1</v>
      </c>
      <c r="BW174" s="18">
        <f t="shared" si="122"/>
        <v>423.24</v>
      </c>
      <c r="BX174" s="18">
        <f t="shared" si="143"/>
        <v>1</v>
      </c>
      <c r="BY174" s="18">
        <f t="shared" si="123"/>
        <v>423.24</v>
      </c>
      <c r="BZ174" s="18">
        <f t="shared" si="144"/>
        <v>1</v>
      </c>
      <c r="CA174" s="18">
        <f t="shared" si="124"/>
        <v>634.86</v>
      </c>
      <c r="CB174" s="18">
        <f t="shared" si="145"/>
        <v>1</v>
      </c>
      <c r="CC174" s="18">
        <f t="shared" si="125"/>
        <v>634.86</v>
      </c>
    </row>
    <row r="175" spans="1:81" ht="16.5" x14ac:dyDescent="0.2">
      <c r="A175" s="14">
        <v>166</v>
      </c>
      <c r="B175" s="18">
        <f>金币产出!CN171</f>
        <v>7849227</v>
      </c>
      <c r="W175" s="18">
        <v>166</v>
      </c>
      <c r="X175" s="25">
        <v>1</v>
      </c>
      <c r="Y175" s="18" t="e">
        <f t="shared" si="126"/>
        <v>#REF!</v>
      </c>
      <c r="Z175" s="18" t="e">
        <f t="shared" si="126"/>
        <v>#REF!</v>
      </c>
      <c r="AA175" s="18" t="e">
        <f t="shared" si="126"/>
        <v>#REF!</v>
      </c>
      <c r="AB175" s="18" t="e">
        <f t="shared" si="127"/>
        <v>#REF!</v>
      </c>
      <c r="AC175" s="18" t="e">
        <f t="shared" si="115"/>
        <v>#REF!</v>
      </c>
      <c r="AD175" s="18" t="e">
        <f t="shared" si="128"/>
        <v>#REF!</v>
      </c>
      <c r="AE175" s="18" t="e">
        <f t="shared" si="116"/>
        <v>#REF!</v>
      </c>
      <c r="AF175" s="18" t="e">
        <f t="shared" si="129"/>
        <v>#REF!</v>
      </c>
      <c r="AG175" s="18" t="e">
        <f t="shared" si="117"/>
        <v>#REF!</v>
      </c>
      <c r="BD175" s="18">
        <v>166</v>
      </c>
      <c r="BE175" s="44">
        <v>1</v>
      </c>
      <c r="BF175" s="18">
        <f t="shared" si="130"/>
        <v>863410</v>
      </c>
      <c r="BG175" s="18">
        <f t="shared" si="131"/>
        <v>431705</v>
      </c>
      <c r="BH175" s="18">
        <f t="shared" si="132"/>
        <v>431705</v>
      </c>
      <c r="BI175" s="18">
        <f t="shared" si="133"/>
        <v>431705</v>
      </c>
      <c r="BJ175" s="18">
        <f t="shared" si="134"/>
        <v>431705</v>
      </c>
      <c r="BK175" s="18">
        <f t="shared" si="135"/>
        <v>431705</v>
      </c>
      <c r="BL175" s="18">
        <f t="shared" si="136"/>
        <v>647560</v>
      </c>
      <c r="BM175" s="18">
        <f t="shared" si="137"/>
        <v>647560</v>
      </c>
      <c r="BN175" s="18">
        <f t="shared" si="138"/>
        <v>1</v>
      </c>
      <c r="BO175" s="18">
        <f t="shared" si="118"/>
        <v>863.41</v>
      </c>
      <c r="BP175" s="18">
        <f t="shared" si="139"/>
        <v>1</v>
      </c>
      <c r="BQ175" s="18">
        <f t="shared" si="119"/>
        <v>431.71</v>
      </c>
      <c r="BR175" s="18">
        <f t="shared" si="140"/>
        <v>1</v>
      </c>
      <c r="BS175" s="18">
        <f t="shared" si="120"/>
        <v>431.71</v>
      </c>
      <c r="BT175" s="18">
        <f t="shared" si="141"/>
        <v>1</v>
      </c>
      <c r="BU175" s="18">
        <f t="shared" si="121"/>
        <v>431.71</v>
      </c>
      <c r="BV175" s="18">
        <f t="shared" si="142"/>
        <v>1</v>
      </c>
      <c r="BW175" s="18">
        <f t="shared" si="122"/>
        <v>431.71</v>
      </c>
      <c r="BX175" s="18">
        <f t="shared" si="143"/>
        <v>1</v>
      </c>
      <c r="BY175" s="18">
        <f t="shared" si="123"/>
        <v>431.71</v>
      </c>
      <c r="BZ175" s="18">
        <f t="shared" si="144"/>
        <v>1</v>
      </c>
      <c r="CA175" s="18">
        <f t="shared" si="124"/>
        <v>647.55999999999995</v>
      </c>
      <c r="CB175" s="18">
        <f t="shared" si="145"/>
        <v>1</v>
      </c>
      <c r="CC175" s="18">
        <f t="shared" si="125"/>
        <v>647.55999999999995</v>
      </c>
    </row>
    <row r="176" spans="1:81" ht="16.5" x14ac:dyDescent="0.2">
      <c r="A176" s="14">
        <v>167</v>
      </c>
      <c r="B176" s="18">
        <f>金币产出!CN172</f>
        <v>8003135</v>
      </c>
      <c r="W176" s="18">
        <v>167</v>
      </c>
      <c r="X176" s="25">
        <v>1</v>
      </c>
      <c r="Y176" s="18" t="e">
        <f t="shared" si="126"/>
        <v>#REF!</v>
      </c>
      <c r="Z176" s="18" t="e">
        <f t="shared" si="126"/>
        <v>#REF!</v>
      </c>
      <c r="AA176" s="18" t="e">
        <f t="shared" si="126"/>
        <v>#REF!</v>
      </c>
      <c r="AB176" s="18" t="e">
        <f t="shared" si="127"/>
        <v>#REF!</v>
      </c>
      <c r="AC176" s="18" t="e">
        <f t="shared" si="115"/>
        <v>#REF!</v>
      </c>
      <c r="AD176" s="18" t="e">
        <f t="shared" si="128"/>
        <v>#REF!</v>
      </c>
      <c r="AE176" s="18" t="e">
        <f t="shared" si="116"/>
        <v>#REF!</v>
      </c>
      <c r="AF176" s="18" t="e">
        <f t="shared" si="129"/>
        <v>#REF!</v>
      </c>
      <c r="AG176" s="18" t="e">
        <f t="shared" si="117"/>
        <v>#REF!</v>
      </c>
      <c r="BD176" s="18">
        <v>167</v>
      </c>
      <c r="BE176" s="44">
        <v>1</v>
      </c>
      <c r="BF176" s="18">
        <f t="shared" si="130"/>
        <v>880340</v>
      </c>
      <c r="BG176" s="18">
        <f t="shared" si="131"/>
        <v>440170</v>
      </c>
      <c r="BH176" s="18">
        <f t="shared" si="132"/>
        <v>440170</v>
      </c>
      <c r="BI176" s="18">
        <f t="shared" si="133"/>
        <v>440170</v>
      </c>
      <c r="BJ176" s="18">
        <f t="shared" si="134"/>
        <v>440170</v>
      </c>
      <c r="BK176" s="18">
        <f t="shared" si="135"/>
        <v>440170</v>
      </c>
      <c r="BL176" s="18">
        <f t="shared" si="136"/>
        <v>660255</v>
      </c>
      <c r="BM176" s="18">
        <f t="shared" si="137"/>
        <v>660255</v>
      </c>
      <c r="BN176" s="18">
        <f t="shared" si="138"/>
        <v>1</v>
      </c>
      <c r="BO176" s="18">
        <f t="shared" si="118"/>
        <v>880.34</v>
      </c>
      <c r="BP176" s="18">
        <f t="shared" si="139"/>
        <v>1</v>
      </c>
      <c r="BQ176" s="18">
        <f t="shared" si="119"/>
        <v>440.17</v>
      </c>
      <c r="BR176" s="18">
        <f t="shared" si="140"/>
        <v>1</v>
      </c>
      <c r="BS176" s="18">
        <f t="shared" si="120"/>
        <v>440.17</v>
      </c>
      <c r="BT176" s="18">
        <f t="shared" si="141"/>
        <v>1</v>
      </c>
      <c r="BU176" s="18">
        <f t="shared" si="121"/>
        <v>440.17</v>
      </c>
      <c r="BV176" s="18">
        <f t="shared" si="142"/>
        <v>1</v>
      </c>
      <c r="BW176" s="18">
        <f t="shared" si="122"/>
        <v>440.17</v>
      </c>
      <c r="BX176" s="18">
        <f t="shared" si="143"/>
        <v>1</v>
      </c>
      <c r="BY176" s="18">
        <f t="shared" si="123"/>
        <v>440.17</v>
      </c>
      <c r="BZ176" s="18">
        <f t="shared" si="144"/>
        <v>1</v>
      </c>
      <c r="CA176" s="18">
        <f t="shared" si="124"/>
        <v>660.26</v>
      </c>
      <c r="CB176" s="18">
        <f t="shared" si="145"/>
        <v>1</v>
      </c>
      <c r="CC176" s="18">
        <f t="shared" si="125"/>
        <v>660.26</v>
      </c>
    </row>
    <row r="177" spans="1:81" ht="16.5" x14ac:dyDescent="0.2">
      <c r="A177" s="14">
        <v>168</v>
      </c>
      <c r="B177" s="18">
        <f>金币产出!CN173</f>
        <v>8157041</v>
      </c>
      <c r="W177" s="18">
        <v>168</v>
      </c>
      <c r="X177" s="25">
        <v>1</v>
      </c>
      <c r="Y177" s="18" t="e">
        <f t="shared" si="126"/>
        <v>#REF!</v>
      </c>
      <c r="Z177" s="18" t="e">
        <f t="shared" si="126"/>
        <v>#REF!</v>
      </c>
      <c r="AA177" s="18" t="e">
        <f t="shared" si="126"/>
        <v>#REF!</v>
      </c>
      <c r="AB177" s="18" t="e">
        <f t="shared" si="127"/>
        <v>#REF!</v>
      </c>
      <c r="AC177" s="18" t="e">
        <f t="shared" si="115"/>
        <v>#REF!</v>
      </c>
      <c r="AD177" s="18" t="e">
        <f t="shared" si="128"/>
        <v>#REF!</v>
      </c>
      <c r="AE177" s="18" t="e">
        <f t="shared" si="116"/>
        <v>#REF!</v>
      </c>
      <c r="AF177" s="18" t="e">
        <f t="shared" si="129"/>
        <v>#REF!</v>
      </c>
      <c r="AG177" s="18" t="e">
        <f t="shared" si="117"/>
        <v>#REF!</v>
      </c>
      <c r="BD177" s="18">
        <v>168</v>
      </c>
      <c r="BE177" s="44">
        <v>1</v>
      </c>
      <c r="BF177" s="18">
        <f t="shared" si="130"/>
        <v>897270</v>
      </c>
      <c r="BG177" s="18">
        <f t="shared" si="131"/>
        <v>448635</v>
      </c>
      <c r="BH177" s="18">
        <f t="shared" si="132"/>
        <v>448635</v>
      </c>
      <c r="BI177" s="18">
        <f t="shared" si="133"/>
        <v>448635</v>
      </c>
      <c r="BJ177" s="18">
        <f t="shared" si="134"/>
        <v>448635</v>
      </c>
      <c r="BK177" s="18">
        <f t="shared" si="135"/>
        <v>448635</v>
      </c>
      <c r="BL177" s="18">
        <f t="shared" si="136"/>
        <v>672955</v>
      </c>
      <c r="BM177" s="18">
        <f t="shared" si="137"/>
        <v>672955</v>
      </c>
      <c r="BN177" s="18">
        <f t="shared" si="138"/>
        <v>1</v>
      </c>
      <c r="BO177" s="18">
        <f t="shared" si="118"/>
        <v>897.27</v>
      </c>
      <c r="BP177" s="18">
        <f t="shared" si="139"/>
        <v>1</v>
      </c>
      <c r="BQ177" s="18">
        <f t="shared" si="119"/>
        <v>448.64</v>
      </c>
      <c r="BR177" s="18">
        <f t="shared" si="140"/>
        <v>1</v>
      </c>
      <c r="BS177" s="18">
        <f t="shared" si="120"/>
        <v>448.64</v>
      </c>
      <c r="BT177" s="18">
        <f t="shared" si="141"/>
        <v>1</v>
      </c>
      <c r="BU177" s="18">
        <f t="shared" si="121"/>
        <v>448.64</v>
      </c>
      <c r="BV177" s="18">
        <f t="shared" si="142"/>
        <v>1</v>
      </c>
      <c r="BW177" s="18">
        <f t="shared" si="122"/>
        <v>448.64</v>
      </c>
      <c r="BX177" s="18">
        <f t="shared" si="143"/>
        <v>1</v>
      </c>
      <c r="BY177" s="18">
        <f t="shared" si="123"/>
        <v>448.64</v>
      </c>
      <c r="BZ177" s="18">
        <f t="shared" si="144"/>
        <v>1</v>
      </c>
      <c r="CA177" s="18">
        <f t="shared" si="124"/>
        <v>672.96</v>
      </c>
      <c r="CB177" s="18">
        <f t="shared" si="145"/>
        <v>1</v>
      </c>
      <c r="CC177" s="18">
        <f t="shared" si="125"/>
        <v>672.96</v>
      </c>
    </row>
    <row r="178" spans="1:81" ht="16.5" x14ac:dyDescent="0.2">
      <c r="A178" s="14">
        <v>169</v>
      </c>
      <c r="B178" s="18">
        <f>金币产出!CN174</f>
        <v>8310949</v>
      </c>
      <c r="W178" s="18">
        <v>169</v>
      </c>
      <c r="X178" s="25">
        <v>1</v>
      </c>
      <c r="Y178" s="18" t="e">
        <f t="shared" si="126"/>
        <v>#REF!</v>
      </c>
      <c r="Z178" s="18" t="e">
        <f t="shared" si="126"/>
        <v>#REF!</v>
      </c>
      <c r="AA178" s="18" t="e">
        <f t="shared" si="126"/>
        <v>#REF!</v>
      </c>
      <c r="AB178" s="18" t="e">
        <f t="shared" si="127"/>
        <v>#REF!</v>
      </c>
      <c r="AC178" s="18" t="e">
        <f t="shared" si="115"/>
        <v>#REF!</v>
      </c>
      <c r="AD178" s="18" t="e">
        <f t="shared" si="128"/>
        <v>#REF!</v>
      </c>
      <c r="AE178" s="18" t="e">
        <f t="shared" si="116"/>
        <v>#REF!</v>
      </c>
      <c r="AF178" s="18" t="e">
        <f t="shared" si="129"/>
        <v>#REF!</v>
      </c>
      <c r="AG178" s="18" t="e">
        <f t="shared" si="117"/>
        <v>#REF!</v>
      </c>
      <c r="BD178" s="18">
        <v>169</v>
      </c>
      <c r="BE178" s="44">
        <v>1</v>
      </c>
      <c r="BF178" s="18">
        <f t="shared" si="130"/>
        <v>914200</v>
      </c>
      <c r="BG178" s="18">
        <f t="shared" si="131"/>
        <v>457100</v>
      </c>
      <c r="BH178" s="18">
        <f t="shared" si="132"/>
        <v>457100</v>
      </c>
      <c r="BI178" s="18">
        <f t="shared" si="133"/>
        <v>457100</v>
      </c>
      <c r="BJ178" s="18">
        <f t="shared" si="134"/>
        <v>457100</v>
      </c>
      <c r="BK178" s="18">
        <f t="shared" si="135"/>
        <v>457100</v>
      </c>
      <c r="BL178" s="18">
        <f t="shared" si="136"/>
        <v>685650</v>
      </c>
      <c r="BM178" s="18">
        <f t="shared" si="137"/>
        <v>685650</v>
      </c>
      <c r="BN178" s="18">
        <f t="shared" si="138"/>
        <v>1</v>
      </c>
      <c r="BO178" s="18">
        <f t="shared" si="118"/>
        <v>914.2</v>
      </c>
      <c r="BP178" s="18">
        <f t="shared" si="139"/>
        <v>1</v>
      </c>
      <c r="BQ178" s="18">
        <f t="shared" si="119"/>
        <v>457.1</v>
      </c>
      <c r="BR178" s="18">
        <f t="shared" si="140"/>
        <v>1</v>
      </c>
      <c r="BS178" s="18">
        <f t="shared" si="120"/>
        <v>457.1</v>
      </c>
      <c r="BT178" s="18">
        <f t="shared" si="141"/>
        <v>1</v>
      </c>
      <c r="BU178" s="18">
        <f t="shared" si="121"/>
        <v>457.1</v>
      </c>
      <c r="BV178" s="18">
        <f t="shared" si="142"/>
        <v>1</v>
      </c>
      <c r="BW178" s="18">
        <f t="shared" si="122"/>
        <v>457.1</v>
      </c>
      <c r="BX178" s="18">
        <f t="shared" si="143"/>
        <v>1</v>
      </c>
      <c r="BY178" s="18">
        <f t="shared" si="123"/>
        <v>457.1</v>
      </c>
      <c r="BZ178" s="18">
        <f t="shared" si="144"/>
        <v>1</v>
      </c>
      <c r="CA178" s="18">
        <f t="shared" si="124"/>
        <v>685.65</v>
      </c>
      <c r="CB178" s="18">
        <f t="shared" si="145"/>
        <v>1</v>
      </c>
      <c r="CC178" s="18">
        <f t="shared" si="125"/>
        <v>685.65</v>
      </c>
    </row>
    <row r="179" spans="1:81" ht="16.5" x14ac:dyDescent="0.2">
      <c r="A179" s="14">
        <v>170</v>
      </c>
      <c r="B179" s="18">
        <f>金币产出!CN175</f>
        <v>8464854</v>
      </c>
      <c r="W179" s="18">
        <v>170</v>
      </c>
      <c r="X179" s="25">
        <v>1</v>
      </c>
      <c r="Y179" s="18" t="e">
        <f t="shared" si="126"/>
        <v>#REF!</v>
      </c>
      <c r="Z179" s="18" t="e">
        <f t="shared" si="126"/>
        <v>#REF!</v>
      </c>
      <c r="AA179" s="18" t="e">
        <f t="shared" si="126"/>
        <v>#REF!</v>
      </c>
      <c r="AB179" s="18" t="e">
        <f t="shared" si="127"/>
        <v>#REF!</v>
      </c>
      <c r="AC179" s="18" t="e">
        <f t="shared" si="115"/>
        <v>#REF!</v>
      </c>
      <c r="AD179" s="18" t="e">
        <f t="shared" si="128"/>
        <v>#REF!</v>
      </c>
      <c r="AE179" s="18" t="e">
        <f t="shared" si="116"/>
        <v>#REF!</v>
      </c>
      <c r="AF179" s="18" t="e">
        <f t="shared" si="129"/>
        <v>#REF!</v>
      </c>
      <c r="AG179" s="18" t="e">
        <f t="shared" si="117"/>
        <v>#REF!</v>
      </c>
      <c r="BD179" s="18">
        <v>170</v>
      </c>
      <c r="BE179" s="44">
        <v>1</v>
      </c>
      <c r="BF179" s="18">
        <f t="shared" si="130"/>
        <v>931130</v>
      </c>
      <c r="BG179" s="18">
        <f t="shared" si="131"/>
        <v>465565</v>
      </c>
      <c r="BH179" s="18">
        <f t="shared" si="132"/>
        <v>465565</v>
      </c>
      <c r="BI179" s="18">
        <f t="shared" si="133"/>
        <v>465565</v>
      </c>
      <c r="BJ179" s="18">
        <f t="shared" si="134"/>
        <v>465565</v>
      </c>
      <c r="BK179" s="18">
        <f t="shared" si="135"/>
        <v>465565</v>
      </c>
      <c r="BL179" s="18">
        <f t="shared" si="136"/>
        <v>698350</v>
      </c>
      <c r="BM179" s="18">
        <f t="shared" si="137"/>
        <v>698350</v>
      </c>
      <c r="BN179" s="18">
        <f t="shared" si="138"/>
        <v>1</v>
      </c>
      <c r="BO179" s="18">
        <f t="shared" si="118"/>
        <v>931.13</v>
      </c>
      <c r="BP179" s="18">
        <f t="shared" si="139"/>
        <v>1</v>
      </c>
      <c r="BQ179" s="18">
        <f t="shared" si="119"/>
        <v>465.57</v>
      </c>
      <c r="BR179" s="18">
        <f t="shared" si="140"/>
        <v>1</v>
      </c>
      <c r="BS179" s="18">
        <f t="shared" si="120"/>
        <v>465.57</v>
      </c>
      <c r="BT179" s="18">
        <f t="shared" si="141"/>
        <v>1</v>
      </c>
      <c r="BU179" s="18">
        <f t="shared" si="121"/>
        <v>465.57</v>
      </c>
      <c r="BV179" s="18">
        <f t="shared" si="142"/>
        <v>1</v>
      </c>
      <c r="BW179" s="18">
        <f t="shared" si="122"/>
        <v>465.57</v>
      </c>
      <c r="BX179" s="18">
        <f t="shared" si="143"/>
        <v>1</v>
      </c>
      <c r="BY179" s="18">
        <f t="shared" si="123"/>
        <v>465.57</v>
      </c>
      <c r="BZ179" s="18">
        <f t="shared" si="144"/>
        <v>1</v>
      </c>
      <c r="CA179" s="18">
        <f t="shared" si="124"/>
        <v>698.35</v>
      </c>
      <c r="CB179" s="18">
        <f t="shared" si="145"/>
        <v>1</v>
      </c>
      <c r="CC179" s="18">
        <f t="shared" si="125"/>
        <v>698.35</v>
      </c>
    </row>
    <row r="180" spans="1:81" ht="16.5" x14ac:dyDescent="0.2">
      <c r="A180" s="14">
        <v>171</v>
      </c>
      <c r="B180" s="18">
        <f>金币产出!CN176</f>
        <v>8695717</v>
      </c>
      <c r="W180" s="18">
        <v>171</v>
      </c>
      <c r="X180" s="25">
        <v>1</v>
      </c>
      <c r="Y180" s="18" t="e">
        <f t="shared" si="126"/>
        <v>#REF!</v>
      </c>
      <c r="Z180" s="18" t="e">
        <f t="shared" si="126"/>
        <v>#REF!</v>
      </c>
      <c r="AA180" s="18" t="e">
        <f t="shared" si="126"/>
        <v>#REF!</v>
      </c>
      <c r="AB180" s="18" t="e">
        <f t="shared" si="127"/>
        <v>#REF!</v>
      </c>
      <c r="AC180" s="18" t="e">
        <f t="shared" si="115"/>
        <v>#REF!</v>
      </c>
      <c r="AD180" s="18" t="e">
        <f t="shared" si="128"/>
        <v>#REF!</v>
      </c>
      <c r="AE180" s="18" t="e">
        <f t="shared" si="116"/>
        <v>#REF!</v>
      </c>
      <c r="AF180" s="18" t="e">
        <f t="shared" si="129"/>
        <v>#REF!</v>
      </c>
      <c r="AG180" s="18" t="e">
        <f t="shared" si="117"/>
        <v>#REF!</v>
      </c>
      <c r="BD180" s="18">
        <v>171</v>
      </c>
      <c r="BE180" s="44">
        <v>1</v>
      </c>
      <c r="BF180" s="18">
        <f t="shared" si="130"/>
        <v>956525</v>
      </c>
      <c r="BG180" s="18">
        <f t="shared" si="131"/>
        <v>478260</v>
      </c>
      <c r="BH180" s="18">
        <f t="shared" si="132"/>
        <v>478260</v>
      </c>
      <c r="BI180" s="18">
        <f t="shared" si="133"/>
        <v>478260</v>
      </c>
      <c r="BJ180" s="18">
        <f t="shared" si="134"/>
        <v>478260</v>
      </c>
      <c r="BK180" s="18">
        <f t="shared" si="135"/>
        <v>478260</v>
      </c>
      <c r="BL180" s="18">
        <f t="shared" si="136"/>
        <v>717395</v>
      </c>
      <c r="BM180" s="18">
        <f t="shared" si="137"/>
        <v>717395</v>
      </c>
      <c r="BN180" s="18">
        <f t="shared" si="138"/>
        <v>1</v>
      </c>
      <c r="BO180" s="18">
        <f t="shared" si="118"/>
        <v>956.53</v>
      </c>
      <c r="BP180" s="18">
        <f t="shared" si="139"/>
        <v>1</v>
      </c>
      <c r="BQ180" s="18">
        <f t="shared" si="119"/>
        <v>478.26</v>
      </c>
      <c r="BR180" s="18">
        <f t="shared" si="140"/>
        <v>1</v>
      </c>
      <c r="BS180" s="18">
        <f t="shared" si="120"/>
        <v>478.26</v>
      </c>
      <c r="BT180" s="18">
        <f t="shared" si="141"/>
        <v>1</v>
      </c>
      <c r="BU180" s="18">
        <f t="shared" si="121"/>
        <v>478.26</v>
      </c>
      <c r="BV180" s="18">
        <f t="shared" si="142"/>
        <v>1</v>
      </c>
      <c r="BW180" s="18">
        <f t="shared" si="122"/>
        <v>478.26</v>
      </c>
      <c r="BX180" s="18">
        <f t="shared" si="143"/>
        <v>1</v>
      </c>
      <c r="BY180" s="18">
        <f t="shared" si="123"/>
        <v>478.26</v>
      </c>
      <c r="BZ180" s="18">
        <f t="shared" si="144"/>
        <v>1</v>
      </c>
      <c r="CA180" s="18">
        <f t="shared" si="124"/>
        <v>717.4</v>
      </c>
      <c r="CB180" s="18">
        <f t="shared" si="145"/>
        <v>1</v>
      </c>
      <c r="CC180" s="18">
        <f t="shared" si="125"/>
        <v>717.4</v>
      </c>
    </row>
    <row r="181" spans="1:81" ht="16.5" x14ac:dyDescent="0.2">
      <c r="A181" s="14">
        <v>172</v>
      </c>
      <c r="B181" s="18">
        <f>金币产出!CN177</f>
        <v>8926576</v>
      </c>
      <c r="W181" s="18">
        <v>172</v>
      </c>
      <c r="X181" s="25">
        <v>1</v>
      </c>
      <c r="Y181" s="18" t="e">
        <f t="shared" si="126"/>
        <v>#REF!</v>
      </c>
      <c r="Z181" s="18" t="e">
        <f t="shared" si="126"/>
        <v>#REF!</v>
      </c>
      <c r="AA181" s="18" t="e">
        <f t="shared" si="126"/>
        <v>#REF!</v>
      </c>
      <c r="AB181" s="18" t="e">
        <f t="shared" si="127"/>
        <v>#REF!</v>
      </c>
      <c r="AC181" s="18" t="e">
        <f t="shared" si="115"/>
        <v>#REF!</v>
      </c>
      <c r="AD181" s="18" t="e">
        <f t="shared" si="128"/>
        <v>#REF!</v>
      </c>
      <c r="AE181" s="18" t="e">
        <f t="shared" si="116"/>
        <v>#REF!</v>
      </c>
      <c r="AF181" s="18" t="e">
        <f t="shared" si="129"/>
        <v>#REF!</v>
      </c>
      <c r="AG181" s="18" t="e">
        <f t="shared" si="117"/>
        <v>#REF!</v>
      </c>
      <c r="BD181" s="18">
        <v>172</v>
      </c>
      <c r="BE181" s="44">
        <v>1</v>
      </c>
      <c r="BF181" s="18">
        <f t="shared" si="130"/>
        <v>981920</v>
      </c>
      <c r="BG181" s="18">
        <f t="shared" si="131"/>
        <v>490960</v>
      </c>
      <c r="BH181" s="18">
        <f t="shared" si="132"/>
        <v>490960</v>
      </c>
      <c r="BI181" s="18">
        <f t="shared" si="133"/>
        <v>490960</v>
      </c>
      <c r="BJ181" s="18">
        <f t="shared" si="134"/>
        <v>490960</v>
      </c>
      <c r="BK181" s="18">
        <f t="shared" si="135"/>
        <v>490960</v>
      </c>
      <c r="BL181" s="18">
        <f t="shared" si="136"/>
        <v>736440</v>
      </c>
      <c r="BM181" s="18">
        <f t="shared" si="137"/>
        <v>736440</v>
      </c>
      <c r="BN181" s="18">
        <f t="shared" si="138"/>
        <v>1</v>
      </c>
      <c r="BO181" s="18">
        <f t="shared" si="118"/>
        <v>981.92</v>
      </c>
      <c r="BP181" s="18">
        <f t="shared" si="139"/>
        <v>1</v>
      </c>
      <c r="BQ181" s="18">
        <f t="shared" si="119"/>
        <v>490.96</v>
      </c>
      <c r="BR181" s="18">
        <f t="shared" si="140"/>
        <v>1</v>
      </c>
      <c r="BS181" s="18">
        <f t="shared" si="120"/>
        <v>490.96</v>
      </c>
      <c r="BT181" s="18">
        <f t="shared" si="141"/>
        <v>1</v>
      </c>
      <c r="BU181" s="18">
        <f t="shared" si="121"/>
        <v>490.96</v>
      </c>
      <c r="BV181" s="18">
        <f t="shared" si="142"/>
        <v>1</v>
      </c>
      <c r="BW181" s="18">
        <f t="shared" si="122"/>
        <v>490.96</v>
      </c>
      <c r="BX181" s="18">
        <f t="shared" si="143"/>
        <v>1</v>
      </c>
      <c r="BY181" s="18">
        <f t="shared" si="123"/>
        <v>490.96</v>
      </c>
      <c r="BZ181" s="18">
        <f t="shared" si="144"/>
        <v>1</v>
      </c>
      <c r="CA181" s="18">
        <f t="shared" si="124"/>
        <v>736.44</v>
      </c>
      <c r="CB181" s="18">
        <f t="shared" si="145"/>
        <v>1</v>
      </c>
      <c r="CC181" s="18">
        <f t="shared" si="125"/>
        <v>736.44</v>
      </c>
    </row>
    <row r="182" spans="1:81" ht="16.5" x14ac:dyDescent="0.2">
      <c r="A182" s="14">
        <v>173</v>
      </c>
      <c r="B182" s="18">
        <f>金币产出!CN178</f>
        <v>9157436</v>
      </c>
      <c r="W182" s="18">
        <v>173</v>
      </c>
      <c r="X182" s="25">
        <v>1</v>
      </c>
      <c r="Y182" s="18" t="e">
        <f t="shared" si="126"/>
        <v>#REF!</v>
      </c>
      <c r="Z182" s="18" t="e">
        <f t="shared" si="126"/>
        <v>#REF!</v>
      </c>
      <c r="AA182" s="18" t="e">
        <f t="shared" si="126"/>
        <v>#REF!</v>
      </c>
      <c r="AB182" s="18" t="e">
        <f t="shared" si="127"/>
        <v>#REF!</v>
      </c>
      <c r="AC182" s="18" t="e">
        <f t="shared" si="115"/>
        <v>#REF!</v>
      </c>
      <c r="AD182" s="18" t="e">
        <f t="shared" si="128"/>
        <v>#REF!</v>
      </c>
      <c r="AE182" s="18" t="e">
        <f t="shared" si="116"/>
        <v>#REF!</v>
      </c>
      <c r="AF182" s="18" t="e">
        <f t="shared" si="129"/>
        <v>#REF!</v>
      </c>
      <c r="AG182" s="18" t="e">
        <f t="shared" si="117"/>
        <v>#REF!</v>
      </c>
      <c r="BD182" s="18">
        <v>173</v>
      </c>
      <c r="BE182" s="44">
        <v>1</v>
      </c>
      <c r="BF182" s="18">
        <f t="shared" si="130"/>
        <v>1007315</v>
      </c>
      <c r="BG182" s="18">
        <f t="shared" si="131"/>
        <v>503655</v>
      </c>
      <c r="BH182" s="18">
        <f t="shared" si="132"/>
        <v>503655</v>
      </c>
      <c r="BI182" s="18">
        <f t="shared" si="133"/>
        <v>503655</v>
      </c>
      <c r="BJ182" s="18">
        <f t="shared" si="134"/>
        <v>503655</v>
      </c>
      <c r="BK182" s="18">
        <f t="shared" si="135"/>
        <v>503655</v>
      </c>
      <c r="BL182" s="18">
        <f t="shared" si="136"/>
        <v>755485</v>
      </c>
      <c r="BM182" s="18">
        <f t="shared" si="137"/>
        <v>755485</v>
      </c>
      <c r="BN182" s="18">
        <f t="shared" si="138"/>
        <v>1</v>
      </c>
      <c r="BO182" s="18">
        <f t="shared" si="118"/>
        <v>1007.32</v>
      </c>
      <c r="BP182" s="18">
        <f t="shared" si="139"/>
        <v>1</v>
      </c>
      <c r="BQ182" s="18">
        <f t="shared" si="119"/>
        <v>503.66</v>
      </c>
      <c r="BR182" s="18">
        <f t="shared" si="140"/>
        <v>1</v>
      </c>
      <c r="BS182" s="18">
        <f t="shared" si="120"/>
        <v>503.66</v>
      </c>
      <c r="BT182" s="18">
        <f t="shared" si="141"/>
        <v>1</v>
      </c>
      <c r="BU182" s="18">
        <f t="shared" si="121"/>
        <v>503.66</v>
      </c>
      <c r="BV182" s="18">
        <f t="shared" si="142"/>
        <v>1</v>
      </c>
      <c r="BW182" s="18">
        <f t="shared" si="122"/>
        <v>503.66</v>
      </c>
      <c r="BX182" s="18">
        <f t="shared" si="143"/>
        <v>1</v>
      </c>
      <c r="BY182" s="18">
        <f t="shared" si="123"/>
        <v>503.66</v>
      </c>
      <c r="BZ182" s="18">
        <f t="shared" si="144"/>
        <v>1</v>
      </c>
      <c r="CA182" s="18">
        <f t="shared" si="124"/>
        <v>755.49</v>
      </c>
      <c r="CB182" s="18">
        <f t="shared" si="145"/>
        <v>1</v>
      </c>
      <c r="CC182" s="18">
        <f t="shared" si="125"/>
        <v>755.49</v>
      </c>
    </row>
    <row r="183" spans="1:81" ht="16.5" x14ac:dyDescent="0.2">
      <c r="A183" s="14">
        <v>174</v>
      </c>
      <c r="B183" s="18">
        <f>金币产出!CN179</f>
        <v>9388295</v>
      </c>
      <c r="W183" s="18">
        <v>174</v>
      </c>
      <c r="X183" s="25">
        <v>1</v>
      </c>
      <c r="Y183" s="18" t="e">
        <f t="shared" si="126"/>
        <v>#REF!</v>
      </c>
      <c r="Z183" s="18" t="e">
        <f t="shared" si="126"/>
        <v>#REF!</v>
      </c>
      <c r="AA183" s="18" t="e">
        <f t="shared" si="126"/>
        <v>#REF!</v>
      </c>
      <c r="AB183" s="18" t="e">
        <f t="shared" si="127"/>
        <v>#REF!</v>
      </c>
      <c r="AC183" s="18" t="e">
        <f t="shared" si="115"/>
        <v>#REF!</v>
      </c>
      <c r="AD183" s="18" t="e">
        <f t="shared" si="128"/>
        <v>#REF!</v>
      </c>
      <c r="AE183" s="18" t="e">
        <f t="shared" si="116"/>
        <v>#REF!</v>
      </c>
      <c r="AF183" s="18" t="e">
        <f t="shared" si="129"/>
        <v>#REF!</v>
      </c>
      <c r="AG183" s="18" t="e">
        <f t="shared" si="117"/>
        <v>#REF!</v>
      </c>
      <c r="BD183" s="18">
        <v>174</v>
      </c>
      <c r="BE183" s="44">
        <v>1</v>
      </c>
      <c r="BF183" s="18">
        <f t="shared" si="130"/>
        <v>1032710</v>
      </c>
      <c r="BG183" s="18">
        <f t="shared" si="131"/>
        <v>516355</v>
      </c>
      <c r="BH183" s="18">
        <f t="shared" si="132"/>
        <v>516355</v>
      </c>
      <c r="BI183" s="18">
        <f t="shared" si="133"/>
        <v>516355</v>
      </c>
      <c r="BJ183" s="18">
        <f t="shared" si="134"/>
        <v>516355</v>
      </c>
      <c r="BK183" s="18">
        <f t="shared" si="135"/>
        <v>516355</v>
      </c>
      <c r="BL183" s="18">
        <f t="shared" si="136"/>
        <v>774530</v>
      </c>
      <c r="BM183" s="18">
        <f t="shared" si="137"/>
        <v>774530</v>
      </c>
      <c r="BN183" s="18">
        <f t="shared" si="138"/>
        <v>1</v>
      </c>
      <c r="BO183" s="18">
        <f t="shared" si="118"/>
        <v>1032.71</v>
      </c>
      <c r="BP183" s="18">
        <f t="shared" si="139"/>
        <v>1</v>
      </c>
      <c r="BQ183" s="18">
        <f t="shared" si="119"/>
        <v>516.36</v>
      </c>
      <c r="BR183" s="18">
        <f t="shared" si="140"/>
        <v>1</v>
      </c>
      <c r="BS183" s="18">
        <f t="shared" si="120"/>
        <v>516.36</v>
      </c>
      <c r="BT183" s="18">
        <f t="shared" si="141"/>
        <v>1</v>
      </c>
      <c r="BU183" s="18">
        <f t="shared" si="121"/>
        <v>516.36</v>
      </c>
      <c r="BV183" s="18">
        <f t="shared" si="142"/>
        <v>1</v>
      </c>
      <c r="BW183" s="18">
        <f t="shared" si="122"/>
        <v>516.36</v>
      </c>
      <c r="BX183" s="18">
        <f t="shared" si="143"/>
        <v>1</v>
      </c>
      <c r="BY183" s="18">
        <f t="shared" si="123"/>
        <v>516.36</v>
      </c>
      <c r="BZ183" s="18">
        <f t="shared" si="144"/>
        <v>1</v>
      </c>
      <c r="CA183" s="18">
        <f t="shared" si="124"/>
        <v>774.53</v>
      </c>
      <c r="CB183" s="18">
        <f t="shared" si="145"/>
        <v>1</v>
      </c>
      <c r="CC183" s="18">
        <f t="shared" si="125"/>
        <v>774.53</v>
      </c>
    </row>
    <row r="184" spans="1:81" ht="16.5" x14ac:dyDescent="0.2">
      <c r="A184" s="14">
        <v>175</v>
      </c>
      <c r="B184" s="18">
        <f>金币产出!CN180</f>
        <v>9619155</v>
      </c>
      <c r="W184" s="18">
        <v>175</v>
      </c>
      <c r="X184" s="25">
        <v>1</v>
      </c>
      <c r="Y184" s="18" t="e">
        <f t="shared" si="126"/>
        <v>#REF!</v>
      </c>
      <c r="Z184" s="18" t="e">
        <f t="shared" si="126"/>
        <v>#REF!</v>
      </c>
      <c r="AA184" s="18" t="e">
        <f t="shared" si="126"/>
        <v>#REF!</v>
      </c>
      <c r="AB184" s="18" t="e">
        <f t="shared" si="127"/>
        <v>#REF!</v>
      </c>
      <c r="AC184" s="18" t="e">
        <f t="shared" si="115"/>
        <v>#REF!</v>
      </c>
      <c r="AD184" s="18" t="e">
        <f t="shared" si="128"/>
        <v>#REF!</v>
      </c>
      <c r="AE184" s="18" t="e">
        <f t="shared" si="116"/>
        <v>#REF!</v>
      </c>
      <c r="AF184" s="18" t="e">
        <f t="shared" si="129"/>
        <v>#REF!</v>
      </c>
      <c r="AG184" s="18" t="e">
        <f t="shared" si="117"/>
        <v>#REF!</v>
      </c>
      <c r="BD184" s="18">
        <v>175</v>
      </c>
      <c r="BE184" s="44">
        <v>1</v>
      </c>
      <c r="BF184" s="18">
        <f t="shared" si="130"/>
        <v>1058105</v>
      </c>
      <c r="BG184" s="18">
        <f t="shared" si="131"/>
        <v>529050</v>
      </c>
      <c r="BH184" s="18">
        <f t="shared" si="132"/>
        <v>529050</v>
      </c>
      <c r="BI184" s="18">
        <f t="shared" si="133"/>
        <v>529050</v>
      </c>
      <c r="BJ184" s="18">
        <f t="shared" si="134"/>
        <v>529050</v>
      </c>
      <c r="BK184" s="18">
        <f t="shared" si="135"/>
        <v>529050</v>
      </c>
      <c r="BL184" s="18">
        <f t="shared" si="136"/>
        <v>793580</v>
      </c>
      <c r="BM184" s="18">
        <f t="shared" si="137"/>
        <v>793580</v>
      </c>
      <c r="BN184" s="18">
        <f t="shared" si="138"/>
        <v>1</v>
      </c>
      <c r="BO184" s="18">
        <f t="shared" si="118"/>
        <v>1058.1099999999999</v>
      </c>
      <c r="BP184" s="18">
        <f t="shared" si="139"/>
        <v>1</v>
      </c>
      <c r="BQ184" s="18">
        <f t="shared" si="119"/>
        <v>529.04999999999995</v>
      </c>
      <c r="BR184" s="18">
        <f t="shared" si="140"/>
        <v>1</v>
      </c>
      <c r="BS184" s="18">
        <f t="shared" si="120"/>
        <v>529.04999999999995</v>
      </c>
      <c r="BT184" s="18">
        <f t="shared" si="141"/>
        <v>1</v>
      </c>
      <c r="BU184" s="18">
        <f t="shared" si="121"/>
        <v>529.04999999999995</v>
      </c>
      <c r="BV184" s="18">
        <f t="shared" si="142"/>
        <v>1</v>
      </c>
      <c r="BW184" s="18">
        <f t="shared" si="122"/>
        <v>529.04999999999995</v>
      </c>
      <c r="BX184" s="18">
        <f t="shared" si="143"/>
        <v>1</v>
      </c>
      <c r="BY184" s="18">
        <f t="shared" si="123"/>
        <v>529.04999999999995</v>
      </c>
      <c r="BZ184" s="18">
        <f t="shared" si="144"/>
        <v>1</v>
      </c>
      <c r="CA184" s="18">
        <f t="shared" si="124"/>
        <v>793.58</v>
      </c>
      <c r="CB184" s="18">
        <f t="shared" si="145"/>
        <v>1</v>
      </c>
      <c r="CC184" s="18">
        <f t="shared" si="125"/>
        <v>793.58</v>
      </c>
    </row>
    <row r="185" spans="1:81" ht="16.5" x14ac:dyDescent="0.2">
      <c r="A185" s="14">
        <v>176</v>
      </c>
      <c r="B185" s="18">
        <f>金币产出!CN181</f>
        <v>9850013</v>
      </c>
      <c r="W185" s="18">
        <v>176</v>
      </c>
      <c r="X185" s="25">
        <v>1</v>
      </c>
      <c r="Y185" s="18" t="e">
        <f t="shared" si="126"/>
        <v>#REF!</v>
      </c>
      <c r="Z185" s="18" t="e">
        <f t="shared" si="126"/>
        <v>#REF!</v>
      </c>
      <c r="AA185" s="18" t="e">
        <f t="shared" si="126"/>
        <v>#REF!</v>
      </c>
      <c r="AB185" s="18" t="e">
        <f t="shared" si="127"/>
        <v>#REF!</v>
      </c>
      <c r="AC185" s="18" t="e">
        <f t="shared" si="115"/>
        <v>#REF!</v>
      </c>
      <c r="AD185" s="18" t="e">
        <f t="shared" si="128"/>
        <v>#REF!</v>
      </c>
      <c r="AE185" s="18" t="e">
        <f t="shared" si="116"/>
        <v>#REF!</v>
      </c>
      <c r="AF185" s="18" t="e">
        <f t="shared" si="129"/>
        <v>#REF!</v>
      </c>
      <c r="AG185" s="18" t="e">
        <f t="shared" si="117"/>
        <v>#REF!</v>
      </c>
      <c r="BD185" s="18">
        <v>176</v>
      </c>
      <c r="BE185" s="44">
        <v>1</v>
      </c>
      <c r="BF185" s="18">
        <f t="shared" si="130"/>
        <v>1083500</v>
      </c>
      <c r="BG185" s="18">
        <f t="shared" si="131"/>
        <v>541750</v>
      </c>
      <c r="BH185" s="18">
        <f t="shared" si="132"/>
        <v>541750</v>
      </c>
      <c r="BI185" s="18">
        <f t="shared" si="133"/>
        <v>541750</v>
      </c>
      <c r="BJ185" s="18">
        <f t="shared" si="134"/>
        <v>541750</v>
      </c>
      <c r="BK185" s="18">
        <f t="shared" si="135"/>
        <v>541750</v>
      </c>
      <c r="BL185" s="18">
        <f t="shared" si="136"/>
        <v>812625</v>
      </c>
      <c r="BM185" s="18">
        <f t="shared" si="137"/>
        <v>812625</v>
      </c>
      <c r="BN185" s="18">
        <f t="shared" si="138"/>
        <v>1</v>
      </c>
      <c r="BO185" s="18">
        <f t="shared" si="118"/>
        <v>1083.5</v>
      </c>
      <c r="BP185" s="18">
        <f t="shared" si="139"/>
        <v>1</v>
      </c>
      <c r="BQ185" s="18">
        <f t="shared" si="119"/>
        <v>541.75</v>
      </c>
      <c r="BR185" s="18">
        <f t="shared" si="140"/>
        <v>1</v>
      </c>
      <c r="BS185" s="18">
        <f t="shared" si="120"/>
        <v>541.75</v>
      </c>
      <c r="BT185" s="18">
        <f t="shared" si="141"/>
        <v>1</v>
      </c>
      <c r="BU185" s="18">
        <f t="shared" si="121"/>
        <v>541.75</v>
      </c>
      <c r="BV185" s="18">
        <f t="shared" si="142"/>
        <v>1</v>
      </c>
      <c r="BW185" s="18">
        <f t="shared" si="122"/>
        <v>541.75</v>
      </c>
      <c r="BX185" s="18">
        <f t="shared" si="143"/>
        <v>1</v>
      </c>
      <c r="BY185" s="18">
        <f t="shared" si="123"/>
        <v>541.75</v>
      </c>
      <c r="BZ185" s="18">
        <f t="shared" si="144"/>
        <v>1</v>
      </c>
      <c r="CA185" s="18">
        <f t="shared" si="124"/>
        <v>812.63</v>
      </c>
      <c r="CB185" s="18">
        <f t="shared" si="145"/>
        <v>1</v>
      </c>
      <c r="CC185" s="18">
        <f t="shared" si="125"/>
        <v>812.63</v>
      </c>
    </row>
    <row r="186" spans="1:81" ht="16.5" x14ac:dyDescent="0.2">
      <c r="A186" s="14">
        <v>177</v>
      </c>
      <c r="B186" s="18">
        <f>金币产出!CN182</f>
        <v>10080872</v>
      </c>
      <c r="W186" s="18">
        <v>177</v>
      </c>
      <c r="X186" s="25">
        <v>1</v>
      </c>
      <c r="Y186" s="18" t="e">
        <f t="shared" si="126"/>
        <v>#REF!</v>
      </c>
      <c r="Z186" s="18" t="e">
        <f t="shared" si="126"/>
        <v>#REF!</v>
      </c>
      <c r="AA186" s="18" t="e">
        <f t="shared" si="126"/>
        <v>#REF!</v>
      </c>
      <c r="AB186" s="18" t="e">
        <f t="shared" si="127"/>
        <v>#REF!</v>
      </c>
      <c r="AC186" s="18" t="e">
        <f t="shared" si="115"/>
        <v>#REF!</v>
      </c>
      <c r="AD186" s="18" t="e">
        <f t="shared" si="128"/>
        <v>#REF!</v>
      </c>
      <c r="AE186" s="18" t="e">
        <f t="shared" si="116"/>
        <v>#REF!</v>
      </c>
      <c r="AF186" s="18" t="e">
        <f t="shared" si="129"/>
        <v>#REF!</v>
      </c>
      <c r="AG186" s="18" t="e">
        <f t="shared" si="117"/>
        <v>#REF!</v>
      </c>
      <c r="BD186" s="18">
        <v>177</v>
      </c>
      <c r="BE186" s="44">
        <v>1</v>
      </c>
      <c r="BF186" s="18">
        <f t="shared" si="130"/>
        <v>1108895</v>
      </c>
      <c r="BG186" s="18">
        <f t="shared" si="131"/>
        <v>554445</v>
      </c>
      <c r="BH186" s="18">
        <f t="shared" si="132"/>
        <v>554445</v>
      </c>
      <c r="BI186" s="18">
        <f t="shared" si="133"/>
        <v>554445</v>
      </c>
      <c r="BJ186" s="18">
        <f t="shared" si="134"/>
        <v>554445</v>
      </c>
      <c r="BK186" s="18">
        <f t="shared" si="135"/>
        <v>554445</v>
      </c>
      <c r="BL186" s="18">
        <f t="shared" si="136"/>
        <v>831670</v>
      </c>
      <c r="BM186" s="18">
        <f t="shared" si="137"/>
        <v>831670</v>
      </c>
      <c r="BN186" s="18">
        <f t="shared" si="138"/>
        <v>1</v>
      </c>
      <c r="BO186" s="18">
        <f t="shared" si="118"/>
        <v>1108.9000000000001</v>
      </c>
      <c r="BP186" s="18">
        <f t="shared" si="139"/>
        <v>1</v>
      </c>
      <c r="BQ186" s="18">
        <f t="shared" si="119"/>
        <v>554.45000000000005</v>
      </c>
      <c r="BR186" s="18">
        <f t="shared" si="140"/>
        <v>1</v>
      </c>
      <c r="BS186" s="18">
        <f t="shared" si="120"/>
        <v>554.45000000000005</v>
      </c>
      <c r="BT186" s="18">
        <f t="shared" si="141"/>
        <v>1</v>
      </c>
      <c r="BU186" s="18">
        <f t="shared" si="121"/>
        <v>554.45000000000005</v>
      </c>
      <c r="BV186" s="18">
        <f t="shared" si="142"/>
        <v>1</v>
      </c>
      <c r="BW186" s="18">
        <f t="shared" si="122"/>
        <v>554.45000000000005</v>
      </c>
      <c r="BX186" s="18">
        <f t="shared" si="143"/>
        <v>1</v>
      </c>
      <c r="BY186" s="18">
        <f t="shared" si="123"/>
        <v>554.45000000000005</v>
      </c>
      <c r="BZ186" s="18">
        <f t="shared" si="144"/>
        <v>1</v>
      </c>
      <c r="CA186" s="18">
        <f t="shared" si="124"/>
        <v>831.67</v>
      </c>
      <c r="CB186" s="18">
        <f t="shared" si="145"/>
        <v>1</v>
      </c>
      <c r="CC186" s="18">
        <f t="shared" si="125"/>
        <v>831.67</v>
      </c>
    </row>
    <row r="187" spans="1:81" ht="16.5" x14ac:dyDescent="0.2">
      <c r="A187" s="14">
        <v>178</v>
      </c>
      <c r="B187" s="18">
        <f>金币产出!CN183</f>
        <v>10311732</v>
      </c>
      <c r="W187" s="18">
        <v>178</v>
      </c>
      <c r="X187" s="25">
        <v>1</v>
      </c>
      <c r="Y187" s="18" t="e">
        <f t="shared" si="126"/>
        <v>#REF!</v>
      </c>
      <c r="Z187" s="18" t="e">
        <f t="shared" si="126"/>
        <v>#REF!</v>
      </c>
      <c r="AA187" s="18" t="e">
        <f t="shared" si="126"/>
        <v>#REF!</v>
      </c>
      <c r="AB187" s="18" t="e">
        <f t="shared" si="127"/>
        <v>#REF!</v>
      </c>
      <c r="AC187" s="18" t="e">
        <f t="shared" si="115"/>
        <v>#REF!</v>
      </c>
      <c r="AD187" s="18" t="e">
        <f t="shared" si="128"/>
        <v>#REF!</v>
      </c>
      <c r="AE187" s="18" t="e">
        <f t="shared" si="116"/>
        <v>#REF!</v>
      </c>
      <c r="AF187" s="18" t="e">
        <f t="shared" si="129"/>
        <v>#REF!</v>
      </c>
      <c r="AG187" s="18" t="e">
        <f t="shared" si="117"/>
        <v>#REF!</v>
      </c>
      <c r="BD187" s="18">
        <v>178</v>
      </c>
      <c r="BE187" s="44">
        <v>1</v>
      </c>
      <c r="BF187" s="18">
        <f t="shared" si="130"/>
        <v>1134290</v>
      </c>
      <c r="BG187" s="18">
        <f t="shared" si="131"/>
        <v>567145</v>
      </c>
      <c r="BH187" s="18">
        <f t="shared" si="132"/>
        <v>567145</v>
      </c>
      <c r="BI187" s="18">
        <f t="shared" si="133"/>
        <v>567145</v>
      </c>
      <c r="BJ187" s="18">
        <f t="shared" si="134"/>
        <v>567145</v>
      </c>
      <c r="BK187" s="18">
        <f t="shared" si="135"/>
        <v>567145</v>
      </c>
      <c r="BL187" s="18">
        <f t="shared" si="136"/>
        <v>850715</v>
      </c>
      <c r="BM187" s="18">
        <f t="shared" si="137"/>
        <v>850715</v>
      </c>
      <c r="BN187" s="18">
        <f t="shared" si="138"/>
        <v>1</v>
      </c>
      <c r="BO187" s="18">
        <f t="shared" si="118"/>
        <v>1134.29</v>
      </c>
      <c r="BP187" s="18">
        <f t="shared" si="139"/>
        <v>1</v>
      </c>
      <c r="BQ187" s="18">
        <f t="shared" si="119"/>
        <v>567.15</v>
      </c>
      <c r="BR187" s="18">
        <f t="shared" si="140"/>
        <v>1</v>
      </c>
      <c r="BS187" s="18">
        <f t="shared" si="120"/>
        <v>567.15</v>
      </c>
      <c r="BT187" s="18">
        <f t="shared" si="141"/>
        <v>1</v>
      </c>
      <c r="BU187" s="18">
        <f t="shared" si="121"/>
        <v>567.15</v>
      </c>
      <c r="BV187" s="18">
        <f t="shared" si="142"/>
        <v>1</v>
      </c>
      <c r="BW187" s="18">
        <f t="shared" si="122"/>
        <v>567.15</v>
      </c>
      <c r="BX187" s="18">
        <f t="shared" si="143"/>
        <v>1</v>
      </c>
      <c r="BY187" s="18">
        <f t="shared" si="123"/>
        <v>567.15</v>
      </c>
      <c r="BZ187" s="18">
        <f t="shared" si="144"/>
        <v>1</v>
      </c>
      <c r="CA187" s="18">
        <f t="shared" si="124"/>
        <v>850.72</v>
      </c>
      <c r="CB187" s="18">
        <f t="shared" si="145"/>
        <v>1</v>
      </c>
      <c r="CC187" s="18">
        <f t="shared" si="125"/>
        <v>850.72</v>
      </c>
    </row>
    <row r="188" spans="1:81" ht="16.5" x14ac:dyDescent="0.2">
      <c r="A188" s="14">
        <v>179</v>
      </c>
      <c r="B188" s="18">
        <f>金币产出!CN184</f>
        <v>10542593</v>
      </c>
      <c r="W188" s="18">
        <v>179</v>
      </c>
      <c r="X188" s="25">
        <v>1</v>
      </c>
      <c r="Y188" s="18" t="e">
        <f t="shared" si="126"/>
        <v>#REF!</v>
      </c>
      <c r="Z188" s="18" t="e">
        <f t="shared" si="126"/>
        <v>#REF!</v>
      </c>
      <c r="AA188" s="18" t="e">
        <f t="shared" si="126"/>
        <v>#REF!</v>
      </c>
      <c r="AB188" s="18" t="e">
        <f t="shared" si="127"/>
        <v>#REF!</v>
      </c>
      <c r="AC188" s="18" t="e">
        <f t="shared" si="115"/>
        <v>#REF!</v>
      </c>
      <c r="AD188" s="18" t="e">
        <f t="shared" si="128"/>
        <v>#REF!</v>
      </c>
      <c r="AE188" s="18" t="e">
        <f t="shared" si="116"/>
        <v>#REF!</v>
      </c>
      <c r="AF188" s="18" t="e">
        <f t="shared" si="129"/>
        <v>#REF!</v>
      </c>
      <c r="AG188" s="18" t="e">
        <f t="shared" si="117"/>
        <v>#REF!</v>
      </c>
      <c r="BD188" s="18">
        <v>179</v>
      </c>
      <c r="BE188" s="44">
        <v>1</v>
      </c>
      <c r="BF188" s="18">
        <f t="shared" si="130"/>
        <v>1159685</v>
      </c>
      <c r="BG188" s="18">
        <f t="shared" si="131"/>
        <v>579840</v>
      </c>
      <c r="BH188" s="18">
        <f t="shared" si="132"/>
        <v>579840</v>
      </c>
      <c r="BI188" s="18">
        <f t="shared" si="133"/>
        <v>579840</v>
      </c>
      <c r="BJ188" s="18">
        <f t="shared" si="134"/>
        <v>579840</v>
      </c>
      <c r="BK188" s="18">
        <f t="shared" si="135"/>
        <v>579840</v>
      </c>
      <c r="BL188" s="18">
        <f t="shared" si="136"/>
        <v>869760</v>
      </c>
      <c r="BM188" s="18">
        <f t="shared" si="137"/>
        <v>869760</v>
      </c>
      <c r="BN188" s="18">
        <f t="shared" si="138"/>
        <v>1</v>
      </c>
      <c r="BO188" s="18">
        <f t="shared" si="118"/>
        <v>1159.69</v>
      </c>
      <c r="BP188" s="18">
        <f t="shared" si="139"/>
        <v>1</v>
      </c>
      <c r="BQ188" s="18">
        <f t="shared" si="119"/>
        <v>579.84</v>
      </c>
      <c r="BR188" s="18">
        <f t="shared" si="140"/>
        <v>1</v>
      </c>
      <c r="BS188" s="18">
        <f t="shared" si="120"/>
        <v>579.84</v>
      </c>
      <c r="BT188" s="18">
        <f t="shared" si="141"/>
        <v>1</v>
      </c>
      <c r="BU188" s="18">
        <f t="shared" si="121"/>
        <v>579.84</v>
      </c>
      <c r="BV188" s="18">
        <f t="shared" si="142"/>
        <v>1</v>
      </c>
      <c r="BW188" s="18">
        <f t="shared" si="122"/>
        <v>579.84</v>
      </c>
      <c r="BX188" s="18">
        <f t="shared" si="143"/>
        <v>1</v>
      </c>
      <c r="BY188" s="18">
        <f t="shared" si="123"/>
        <v>579.84</v>
      </c>
      <c r="BZ188" s="18">
        <f t="shared" si="144"/>
        <v>1</v>
      </c>
      <c r="CA188" s="18">
        <f t="shared" si="124"/>
        <v>869.76</v>
      </c>
      <c r="CB188" s="18">
        <f t="shared" si="145"/>
        <v>1</v>
      </c>
      <c r="CC188" s="18">
        <f t="shared" si="125"/>
        <v>869.76</v>
      </c>
    </row>
    <row r="189" spans="1:81" ht="16.5" x14ac:dyDescent="0.2">
      <c r="A189" s="14">
        <v>180</v>
      </c>
      <c r="B189" s="18">
        <f>金币产出!CN185</f>
        <v>10773453</v>
      </c>
      <c r="W189" s="18">
        <v>180</v>
      </c>
      <c r="X189" s="25">
        <v>1</v>
      </c>
      <c r="Y189" s="18" t="e">
        <f t="shared" si="126"/>
        <v>#REF!</v>
      </c>
      <c r="Z189" s="18" t="e">
        <f t="shared" si="126"/>
        <v>#REF!</v>
      </c>
      <c r="AA189" s="18" t="e">
        <f t="shared" si="126"/>
        <v>#REF!</v>
      </c>
      <c r="AB189" s="18" t="e">
        <f t="shared" si="127"/>
        <v>#REF!</v>
      </c>
      <c r="AC189" s="18" t="e">
        <f t="shared" si="115"/>
        <v>#REF!</v>
      </c>
      <c r="AD189" s="18" t="e">
        <f t="shared" si="128"/>
        <v>#REF!</v>
      </c>
      <c r="AE189" s="18" t="e">
        <f t="shared" si="116"/>
        <v>#REF!</v>
      </c>
      <c r="AF189" s="18" t="e">
        <f t="shared" si="129"/>
        <v>#REF!</v>
      </c>
      <c r="AG189" s="18" t="e">
        <f t="shared" si="117"/>
        <v>#REF!</v>
      </c>
      <c r="BD189" s="18">
        <v>180</v>
      </c>
      <c r="BE189" s="44">
        <v>1</v>
      </c>
      <c r="BF189" s="18">
        <f t="shared" si="130"/>
        <v>1185075</v>
      </c>
      <c r="BG189" s="18">
        <f t="shared" si="131"/>
        <v>592535</v>
      </c>
      <c r="BH189" s="18">
        <f t="shared" si="132"/>
        <v>592535</v>
      </c>
      <c r="BI189" s="18">
        <f t="shared" si="133"/>
        <v>592535</v>
      </c>
      <c r="BJ189" s="18">
        <f t="shared" si="134"/>
        <v>592535</v>
      </c>
      <c r="BK189" s="18">
        <f t="shared" si="135"/>
        <v>592535</v>
      </c>
      <c r="BL189" s="18">
        <f t="shared" si="136"/>
        <v>888805</v>
      </c>
      <c r="BM189" s="18">
        <f t="shared" si="137"/>
        <v>888805</v>
      </c>
      <c r="BN189" s="18">
        <f t="shared" si="138"/>
        <v>1</v>
      </c>
      <c r="BO189" s="18">
        <f t="shared" si="118"/>
        <v>1185.08</v>
      </c>
      <c r="BP189" s="18">
        <f t="shared" si="139"/>
        <v>1</v>
      </c>
      <c r="BQ189" s="18">
        <f t="shared" si="119"/>
        <v>592.54</v>
      </c>
      <c r="BR189" s="18">
        <f t="shared" si="140"/>
        <v>1</v>
      </c>
      <c r="BS189" s="18">
        <f t="shared" si="120"/>
        <v>592.54</v>
      </c>
      <c r="BT189" s="18">
        <f t="shared" si="141"/>
        <v>1</v>
      </c>
      <c r="BU189" s="18">
        <f t="shared" si="121"/>
        <v>592.54</v>
      </c>
      <c r="BV189" s="18">
        <f t="shared" si="142"/>
        <v>1</v>
      </c>
      <c r="BW189" s="18">
        <f t="shared" si="122"/>
        <v>592.54</v>
      </c>
      <c r="BX189" s="18">
        <f t="shared" si="143"/>
        <v>1</v>
      </c>
      <c r="BY189" s="18">
        <f t="shared" si="123"/>
        <v>592.54</v>
      </c>
      <c r="BZ189" s="18">
        <f t="shared" si="144"/>
        <v>1</v>
      </c>
      <c r="CA189" s="18">
        <f t="shared" si="124"/>
        <v>888.81</v>
      </c>
      <c r="CB189" s="18">
        <f t="shared" si="145"/>
        <v>1</v>
      </c>
      <c r="CC189" s="18">
        <f t="shared" si="125"/>
        <v>888.81</v>
      </c>
    </row>
    <row r="190" spans="1:81" ht="16.5" x14ac:dyDescent="0.2">
      <c r="A190" s="14">
        <v>181</v>
      </c>
      <c r="B190" s="18">
        <f>金币产出!CN186</f>
        <v>11004312</v>
      </c>
      <c r="W190" s="18">
        <v>181</v>
      </c>
      <c r="X190" s="25">
        <v>1</v>
      </c>
      <c r="Y190" s="18" t="e">
        <f t="shared" si="126"/>
        <v>#REF!</v>
      </c>
      <c r="Z190" s="18" t="e">
        <f t="shared" si="126"/>
        <v>#REF!</v>
      </c>
      <c r="AA190" s="18" t="e">
        <f t="shared" si="126"/>
        <v>#REF!</v>
      </c>
      <c r="AB190" s="18" t="e">
        <f t="shared" si="127"/>
        <v>#REF!</v>
      </c>
      <c r="AC190" s="18" t="e">
        <f t="shared" si="115"/>
        <v>#REF!</v>
      </c>
      <c r="AD190" s="18" t="e">
        <f t="shared" si="128"/>
        <v>#REF!</v>
      </c>
      <c r="AE190" s="18" t="e">
        <f t="shared" si="116"/>
        <v>#REF!</v>
      </c>
      <c r="AF190" s="18" t="e">
        <f t="shared" si="129"/>
        <v>#REF!</v>
      </c>
      <c r="AG190" s="18" t="e">
        <f t="shared" si="117"/>
        <v>#REF!</v>
      </c>
      <c r="BD190" s="18">
        <v>181</v>
      </c>
      <c r="BE190" s="44">
        <v>1</v>
      </c>
      <c r="BF190" s="18">
        <f t="shared" si="130"/>
        <v>1210470</v>
      </c>
      <c r="BG190" s="18">
        <f t="shared" si="131"/>
        <v>605235</v>
      </c>
      <c r="BH190" s="18">
        <f t="shared" si="132"/>
        <v>605235</v>
      </c>
      <c r="BI190" s="18">
        <f t="shared" si="133"/>
        <v>605235</v>
      </c>
      <c r="BJ190" s="18">
        <f t="shared" si="134"/>
        <v>605235</v>
      </c>
      <c r="BK190" s="18">
        <f t="shared" si="135"/>
        <v>605235</v>
      </c>
      <c r="BL190" s="18">
        <f t="shared" si="136"/>
        <v>907855</v>
      </c>
      <c r="BM190" s="18">
        <f t="shared" si="137"/>
        <v>907855</v>
      </c>
      <c r="BN190" s="18">
        <f t="shared" si="138"/>
        <v>1</v>
      </c>
      <c r="BO190" s="18">
        <f t="shared" si="118"/>
        <v>1210.47</v>
      </c>
      <c r="BP190" s="18">
        <f t="shared" si="139"/>
        <v>1</v>
      </c>
      <c r="BQ190" s="18">
        <f t="shared" si="119"/>
        <v>605.24</v>
      </c>
      <c r="BR190" s="18">
        <f t="shared" si="140"/>
        <v>1</v>
      </c>
      <c r="BS190" s="18">
        <f t="shared" si="120"/>
        <v>605.24</v>
      </c>
      <c r="BT190" s="18">
        <f t="shared" si="141"/>
        <v>1</v>
      </c>
      <c r="BU190" s="18">
        <f t="shared" si="121"/>
        <v>605.24</v>
      </c>
      <c r="BV190" s="18">
        <f t="shared" si="142"/>
        <v>1</v>
      </c>
      <c r="BW190" s="18">
        <f t="shared" si="122"/>
        <v>605.24</v>
      </c>
      <c r="BX190" s="18">
        <f t="shared" si="143"/>
        <v>1</v>
      </c>
      <c r="BY190" s="18">
        <f t="shared" si="123"/>
        <v>605.24</v>
      </c>
      <c r="BZ190" s="18">
        <f t="shared" si="144"/>
        <v>1</v>
      </c>
      <c r="CA190" s="18">
        <f t="shared" si="124"/>
        <v>907.86</v>
      </c>
      <c r="CB190" s="18">
        <f t="shared" si="145"/>
        <v>1</v>
      </c>
      <c r="CC190" s="18">
        <f t="shared" si="125"/>
        <v>907.86</v>
      </c>
    </row>
    <row r="191" spans="1:81" ht="16.5" x14ac:dyDescent="0.2">
      <c r="A191" s="14">
        <v>182</v>
      </c>
      <c r="B191" s="18">
        <f>金币产出!CN187</f>
        <v>11235175</v>
      </c>
      <c r="W191" s="18">
        <v>182</v>
      </c>
      <c r="X191" s="25">
        <v>1</v>
      </c>
      <c r="Y191" s="18" t="e">
        <f t="shared" si="126"/>
        <v>#REF!</v>
      </c>
      <c r="Z191" s="18" t="e">
        <f t="shared" si="126"/>
        <v>#REF!</v>
      </c>
      <c r="AA191" s="18" t="e">
        <f t="shared" si="126"/>
        <v>#REF!</v>
      </c>
      <c r="AB191" s="18" t="e">
        <f t="shared" si="127"/>
        <v>#REF!</v>
      </c>
      <c r="AC191" s="18" t="e">
        <f t="shared" si="115"/>
        <v>#REF!</v>
      </c>
      <c r="AD191" s="18" t="e">
        <f t="shared" si="128"/>
        <v>#REF!</v>
      </c>
      <c r="AE191" s="18" t="e">
        <f t="shared" si="116"/>
        <v>#REF!</v>
      </c>
      <c r="AF191" s="18" t="e">
        <f t="shared" si="129"/>
        <v>#REF!</v>
      </c>
      <c r="AG191" s="18" t="e">
        <f t="shared" si="117"/>
        <v>#REF!</v>
      </c>
      <c r="BD191" s="18">
        <v>182</v>
      </c>
      <c r="BE191" s="44">
        <v>1</v>
      </c>
      <c r="BF191" s="18">
        <f t="shared" si="130"/>
        <v>1235865</v>
      </c>
      <c r="BG191" s="18">
        <f t="shared" si="131"/>
        <v>617930</v>
      </c>
      <c r="BH191" s="18">
        <f t="shared" si="132"/>
        <v>617930</v>
      </c>
      <c r="BI191" s="18">
        <f t="shared" si="133"/>
        <v>617930</v>
      </c>
      <c r="BJ191" s="18">
        <f t="shared" si="134"/>
        <v>617930</v>
      </c>
      <c r="BK191" s="18">
        <f t="shared" si="135"/>
        <v>617930</v>
      </c>
      <c r="BL191" s="18">
        <f t="shared" si="136"/>
        <v>926900</v>
      </c>
      <c r="BM191" s="18">
        <f t="shared" si="137"/>
        <v>926900</v>
      </c>
      <c r="BN191" s="18">
        <f t="shared" si="138"/>
        <v>1</v>
      </c>
      <c r="BO191" s="18">
        <f t="shared" si="118"/>
        <v>1235.8699999999999</v>
      </c>
      <c r="BP191" s="18">
        <f t="shared" si="139"/>
        <v>1</v>
      </c>
      <c r="BQ191" s="18">
        <f t="shared" si="119"/>
        <v>617.92999999999995</v>
      </c>
      <c r="BR191" s="18">
        <f t="shared" si="140"/>
        <v>1</v>
      </c>
      <c r="BS191" s="18">
        <f t="shared" si="120"/>
        <v>617.92999999999995</v>
      </c>
      <c r="BT191" s="18">
        <f t="shared" si="141"/>
        <v>1</v>
      </c>
      <c r="BU191" s="18">
        <f t="shared" si="121"/>
        <v>617.92999999999995</v>
      </c>
      <c r="BV191" s="18">
        <f t="shared" si="142"/>
        <v>1</v>
      </c>
      <c r="BW191" s="18">
        <f t="shared" si="122"/>
        <v>617.92999999999995</v>
      </c>
      <c r="BX191" s="18">
        <f t="shared" si="143"/>
        <v>1</v>
      </c>
      <c r="BY191" s="18">
        <f t="shared" si="123"/>
        <v>617.92999999999995</v>
      </c>
      <c r="BZ191" s="18">
        <f t="shared" si="144"/>
        <v>1</v>
      </c>
      <c r="CA191" s="18">
        <f t="shared" si="124"/>
        <v>926.9</v>
      </c>
      <c r="CB191" s="18">
        <f t="shared" si="145"/>
        <v>1</v>
      </c>
      <c r="CC191" s="18">
        <f t="shared" si="125"/>
        <v>926.9</v>
      </c>
    </row>
    <row r="192" spans="1:81" ht="16.5" x14ac:dyDescent="0.2">
      <c r="A192" s="14">
        <v>183</v>
      </c>
      <c r="B192" s="18">
        <f>金币产出!CN188</f>
        <v>11466034</v>
      </c>
      <c r="W192" s="18">
        <v>183</v>
      </c>
      <c r="X192" s="25">
        <v>1</v>
      </c>
      <c r="Y192" s="18" t="e">
        <f t="shared" si="126"/>
        <v>#REF!</v>
      </c>
      <c r="Z192" s="18" t="e">
        <f t="shared" si="126"/>
        <v>#REF!</v>
      </c>
      <c r="AA192" s="18" t="e">
        <f t="shared" si="126"/>
        <v>#REF!</v>
      </c>
      <c r="AB192" s="18" t="e">
        <f t="shared" si="127"/>
        <v>#REF!</v>
      </c>
      <c r="AC192" s="18" t="e">
        <f t="shared" si="115"/>
        <v>#REF!</v>
      </c>
      <c r="AD192" s="18" t="e">
        <f t="shared" si="128"/>
        <v>#REF!</v>
      </c>
      <c r="AE192" s="18" t="e">
        <f t="shared" si="116"/>
        <v>#REF!</v>
      </c>
      <c r="AF192" s="18" t="e">
        <f t="shared" si="129"/>
        <v>#REF!</v>
      </c>
      <c r="AG192" s="18" t="e">
        <f t="shared" si="117"/>
        <v>#REF!</v>
      </c>
      <c r="BD192" s="18">
        <v>183</v>
      </c>
      <c r="BE192" s="44">
        <v>1</v>
      </c>
      <c r="BF192" s="18">
        <f t="shared" si="130"/>
        <v>1261260</v>
      </c>
      <c r="BG192" s="18">
        <f t="shared" si="131"/>
        <v>630630</v>
      </c>
      <c r="BH192" s="18">
        <f t="shared" si="132"/>
        <v>630630</v>
      </c>
      <c r="BI192" s="18">
        <f t="shared" si="133"/>
        <v>630630</v>
      </c>
      <c r="BJ192" s="18">
        <f t="shared" si="134"/>
        <v>630630</v>
      </c>
      <c r="BK192" s="18">
        <f t="shared" si="135"/>
        <v>630630</v>
      </c>
      <c r="BL192" s="18">
        <f t="shared" si="136"/>
        <v>945945</v>
      </c>
      <c r="BM192" s="18">
        <f t="shared" si="137"/>
        <v>945945</v>
      </c>
      <c r="BN192" s="18">
        <f t="shared" si="138"/>
        <v>1</v>
      </c>
      <c r="BO192" s="18">
        <f t="shared" si="118"/>
        <v>1261.26</v>
      </c>
      <c r="BP192" s="18">
        <f t="shared" si="139"/>
        <v>1</v>
      </c>
      <c r="BQ192" s="18">
        <f t="shared" si="119"/>
        <v>630.63</v>
      </c>
      <c r="BR192" s="18">
        <f t="shared" si="140"/>
        <v>1</v>
      </c>
      <c r="BS192" s="18">
        <f t="shared" si="120"/>
        <v>630.63</v>
      </c>
      <c r="BT192" s="18">
        <f t="shared" si="141"/>
        <v>1</v>
      </c>
      <c r="BU192" s="18">
        <f t="shared" si="121"/>
        <v>630.63</v>
      </c>
      <c r="BV192" s="18">
        <f t="shared" si="142"/>
        <v>1</v>
      </c>
      <c r="BW192" s="18">
        <f t="shared" si="122"/>
        <v>630.63</v>
      </c>
      <c r="BX192" s="18">
        <f t="shared" si="143"/>
        <v>1</v>
      </c>
      <c r="BY192" s="18">
        <f t="shared" si="123"/>
        <v>630.63</v>
      </c>
      <c r="BZ192" s="18">
        <f t="shared" si="144"/>
        <v>1</v>
      </c>
      <c r="CA192" s="18">
        <f t="shared" si="124"/>
        <v>945.95</v>
      </c>
      <c r="CB192" s="18">
        <f t="shared" si="145"/>
        <v>1</v>
      </c>
      <c r="CC192" s="18">
        <f t="shared" si="125"/>
        <v>945.95</v>
      </c>
    </row>
    <row r="193" spans="1:81" ht="16.5" x14ac:dyDescent="0.2">
      <c r="A193" s="14">
        <v>184</v>
      </c>
      <c r="B193" s="18">
        <f>金币产出!CN189</f>
        <v>11696889</v>
      </c>
      <c r="W193" s="18">
        <v>184</v>
      </c>
      <c r="X193" s="25">
        <v>1</v>
      </c>
      <c r="Y193" s="18" t="e">
        <f t="shared" si="126"/>
        <v>#REF!</v>
      </c>
      <c r="Z193" s="18" t="e">
        <f t="shared" si="126"/>
        <v>#REF!</v>
      </c>
      <c r="AA193" s="18" t="e">
        <f t="shared" si="126"/>
        <v>#REF!</v>
      </c>
      <c r="AB193" s="18" t="e">
        <f t="shared" si="127"/>
        <v>#REF!</v>
      </c>
      <c r="AC193" s="18" t="e">
        <f t="shared" si="115"/>
        <v>#REF!</v>
      </c>
      <c r="AD193" s="18" t="e">
        <f t="shared" si="128"/>
        <v>#REF!</v>
      </c>
      <c r="AE193" s="18" t="e">
        <f t="shared" si="116"/>
        <v>#REF!</v>
      </c>
      <c r="AF193" s="18" t="e">
        <f t="shared" si="129"/>
        <v>#REF!</v>
      </c>
      <c r="AG193" s="18" t="e">
        <f t="shared" si="117"/>
        <v>#REF!</v>
      </c>
      <c r="BD193" s="18">
        <v>184</v>
      </c>
      <c r="BE193" s="44">
        <v>1</v>
      </c>
      <c r="BF193" s="18">
        <f t="shared" si="130"/>
        <v>1286655</v>
      </c>
      <c r="BG193" s="18">
        <f t="shared" si="131"/>
        <v>643325</v>
      </c>
      <c r="BH193" s="18">
        <f t="shared" si="132"/>
        <v>643325</v>
      </c>
      <c r="BI193" s="18">
        <f t="shared" si="133"/>
        <v>643325</v>
      </c>
      <c r="BJ193" s="18">
        <f t="shared" si="134"/>
        <v>643325</v>
      </c>
      <c r="BK193" s="18">
        <f t="shared" si="135"/>
        <v>643325</v>
      </c>
      <c r="BL193" s="18">
        <f t="shared" si="136"/>
        <v>964990</v>
      </c>
      <c r="BM193" s="18">
        <f t="shared" si="137"/>
        <v>964990</v>
      </c>
      <c r="BN193" s="18">
        <f t="shared" si="138"/>
        <v>1</v>
      </c>
      <c r="BO193" s="18">
        <f t="shared" si="118"/>
        <v>1286.6600000000001</v>
      </c>
      <c r="BP193" s="18">
        <f t="shared" si="139"/>
        <v>1</v>
      </c>
      <c r="BQ193" s="18">
        <f t="shared" si="119"/>
        <v>643.33000000000004</v>
      </c>
      <c r="BR193" s="18">
        <f t="shared" si="140"/>
        <v>1</v>
      </c>
      <c r="BS193" s="18">
        <f t="shared" si="120"/>
        <v>643.33000000000004</v>
      </c>
      <c r="BT193" s="18">
        <f t="shared" si="141"/>
        <v>1</v>
      </c>
      <c r="BU193" s="18">
        <f t="shared" si="121"/>
        <v>643.33000000000004</v>
      </c>
      <c r="BV193" s="18">
        <f t="shared" si="142"/>
        <v>1</v>
      </c>
      <c r="BW193" s="18">
        <f t="shared" si="122"/>
        <v>643.33000000000004</v>
      </c>
      <c r="BX193" s="18">
        <f t="shared" si="143"/>
        <v>1</v>
      </c>
      <c r="BY193" s="18">
        <f t="shared" si="123"/>
        <v>643.33000000000004</v>
      </c>
      <c r="BZ193" s="18">
        <f t="shared" si="144"/>
        <v>1</v>
      </c>
      <c r="CA193" s="18">
        <f t="shared" si="124"/>
        <v>964.99</v>
      </c>
      <c r="CB193" s="18">
        <f t="shared" si="145"/>
        <v>1</v>
      </c>
      <c r="CC193" s="18">
        <f t="shared" si="125"/>
        <v>964.99</v>
      </c>
    </row>
    <row r="194" spans="1:81" ht="16.5" x14ac:dyDescent="0.2">
      <c r="A194" s="14">
        <v>185</v>
      </c>
      <c r="B194" s="18">
        <f>金币产出!CN190</f>
        <v>11927752</v>
      </c>
      <c r="W194" s="18">
        <v>185</v>
      </c>
      <c r="X194" s="25">
        <v>1</v>
      </c>
      <c r="Y194" s="18" t="e">
        <f t="shared" si="126"/>
        <v>#REF!</v>
      </c>
      <c r="Z194" s="18" t="e">
        <f t="shared" si="126"/>
        <v>#REF!</v>
      </c>
      <c r="AA194" s="18" t="e">
        <f t="shared" si="126"/>
        <v>#REF!</v>
      </c>
      <c r="AB194" s="18" t="e">
        <f t="shared" si="127"/>
        <v>#REF!</v>
      </c>
      <c r="AC194" s="18" t="e">
        <f t="shared" si="115"/>
        <v>#REF!</v>
      </c>
      <c r="AD194" s="18" t="e">
        <f t="shared" si="128"/>
        <v>#REF!</v>
      </c>
      <c r="AE194" s="18" t="e">
        <f t="shared" si="116"/>
        <v>#REF!</v>
      </c>
      <c r="AF194" s="18" t="e">
        <f t="shared" si="129"/>
        <v>#REF!</v>
      </c>
      <c r="AG194" s="18" t="e">
        <f t="shared" si="117"/>
        <v>#REF!</v>
      </c>
      <c r="BD194" s="18">
        <v>185</v>
      </c>
      <c r="BE194" s="44">
        <v>1</v>
      </c>
      <c r="BF194" s="18">
        <f t="shared" si="130"/>
        <v>1312050</v>
      </c>
      <c r="BG194" s="18">
        <f t="shared" si="131"/>
        <v>656025</v>
      </c>
      <c r="BH194" s="18">
        <f t="shared" si="132"/>
        <v>656025</v>
      </c>
      <c r="BI194" s="18">
        <f t="shared" si="133"/>
        <v>656025</v>
      </c>
      <c r="BJ194" s="18">
        <f t="shared" si="134"/>
        <v>656025</v>
      </c>
      <c r="BK194" s="18">
        <f t="shared" si="135"/>
        <v>656025</v>
      </c>
      <c r="BL194" s="18">
        <f t="shared" si="136"/>
        <v>984035</v>
      </c>
      <c r="BM194" s="18">
        <f t="shared" si="137"/>
        <v>984035</v>
      </c>
      <c r="BN194" s="18">
        <f t="shared" si="138"/>
        <v>1</v>
      </c>
      <c r="BO194" s="18">
        <f t="shared" si="118"/>
        <v>1312.05</v>
      </c>
      <c r="BP194" s="18">
        <f t="shared" si="139"/>
        <v>1</v>
      </c>
      <c r="BQ194" s="18">
        <f t="shared" si="119"/>
        <v>656.03</v>
      </c>
      <c r="BR194" s="18">
        <f t="shared" si="140"/>
        <v>1</v>
      </c>
      <c r="BS194" s="18">
        <f t="shared" si="120"/>
        <v>656.03</v>
      </c>
      <c r="BT194" s="18">
        <f t="shared" si="141"/>
        <v>1</v>
      </c>
      <c r="BU194" s="18">
        <f t="shared" si="121"/>
        <v>656.03</v>
      </c>
      <c r="BV194" s="18">
        <f t="shared" si="142"/>
        <v>1</v>
      </c>
      <c r="BW194" s="18">
        <f t="shared" si="122"/>
        <v>656.03</v>
      </c>
      <c r="BX194" s="18">
        <f t="shared" si="143"/>
        <v>1</v>
      </c>
      <c r="BY194" s="18">
        <f t="shared" si="123"/>
        <v>656.03</v>
      </c>
      <c r="BZ194" s="18">
        <f t="shared" si="144"/>
        <v>1</v>
      </c>
      <c r="CA194" s="18">
        <f t="shared" si="124"/>
        <v>984.04</v>
      </c>
      <c r="CB194" s="18">
        <f t="shared" si="145"/>
        <v>1</v>
      </c>
      <c r="CC194" s="18">
        <f t="shared" si="125"/>
        <v>984.04</v>
      </c>
    </row>
    <row r="195" spans="1:81" ht="16.5" x14ac:dyDescent="0.2">
      <c r="A195" s="14">
        <v>186</v>
      </c>
      <c r="B195" s="18">
        <f>金币产出!CN191</f>
        <v>12158611</v>
      </c>
      <c r="W195" s="18">
        <v>186</v>
      </c>
      <c r="X195" s="25">
        <v>1</v>
      </c>
      <c r="Y195" s="18" t="e">
        <f t="shared" si="126"/>
        <v>#REF!</v>
      </c>
      <c r="Z195" s="18" t="e">
        <f t="shared" si="126"/>
        <v>#REF!</v>
      </c>
      <c r="AA195" s="18" t="e">
        <f t="shared" si="126"/>
        <v>#REF!</v>
      </c>
      <c r="AB195" s="18" t="e">
        <f t="shared" si="127"/>
        <v>#REF!</v>
      </c>
      <c r="AC195" s="18" t="e">
        <f t="shared" si="115"/>
        <v>#REF!</v>
      </c>
      <c r="AD195" s="18" t="e">
        <f t="shared" si="128"/>
        <v>#REF!</v>
      </c>
      <c r="AE195" s="18" t="e">
        <f t="shared" si="116"/>
        <v>#REF!</v>
      </c>
      <c r="AF195" s="18" t="e">
        <f t="shared" si="129"/>
        <v>#REF!</v>
      </c>
      <c r="AG195" s="18" t="e">
        <f t="shared" si="117"/>
        <v>#REF!</v>
      </c>
      <c r="BD195" s="18">
        <v>186</v>
      </c>
      <c r="BE195" s="44">
        <v>1</v>
      </c>
      <c r="BF195" s="18">
        <f t="shared" si="130"/>
        <v>1337445</v>
      </c>
      <c r="BG195" s="18">
        <f t="shared" si="131"/>
        <v>668720</v>
      </c>
      <c r="BH195" s="18">
        <f t="shared" si="132"/>
        <v>668720</v>
      </c>
      <c r="BI195" s="18">
        <f t="shared" si="133"/>
        <v>668720</v>
      </c>
      <c r="BJ195" s="18">
        <f t="shared" si="134"/>
        <v>668720</v>
      </c>
      <c r="BK195" s="18">
        <f t="shared" si="135"/>
        <v>668720</v>
      </c>
      <c r="BL195" s="18">
        <f t="shared" si="136"/>
        <v>1003085</v>
      </c>
      <c r="BM195" s="18">
        <f t="shared" si="137"/>
        <v>1003085</v>
      </c>
      <c r="BN195" s="18">
        <f t="shared" si="138"/>
        <v>1</v>
      </c>
      <c r="BO195" s="18">
        <f t="shared" si="118"/>
        <v>1337.45</v>
      </c>
      <c r="BP195" s="18">
        <f t="shared" si="139"/>
        <v>1</v>
      </c>
      <c r="BQ195" s="18">
        <f t="shared" si="119"/>
        <v>668.72</v>
      </c>
      <c r="BR195" s="18">
        <f t="shared" si="140"/>
        <v>1</v>
      </c>
      <c r="BS195" s="18">
        <f t="shared" si="120"/>
        <v>668.72</v>
      </c>
      <c r="BT195" s="18">
        <f t="shared" si="141"/>
        <v>1</v>
      </c>
      <c r="BU195" s="18">
        <f t="shared" si="121"/>
        <v>668.72</v>
      </c>
      <c r="BV195" s="18">
        <f t="shared" si="142"/>
        <v>1</v>
      </c>
      <c r="BW195" s="18">
        <f t="shared" si="122"/>
        <v>668.72</v>
      </c>
      <c r="BX195" s="18">
        <f t="shared" si="143"/>
        <v>1</v>
      </c>
      <c r="BY195" s="18">
        <f t="shared" si="123"/>
        <v>668.72</v>
      </c>
      <c r="BZ195" s="18">
        <f t="shared" si="144"/>
        <v>1</v>
      </c>
      <c r="CA195" s="18">
        <f t="shared" si="124"/>
        <v>1003.09</v>
      </c>
      <c r="CB195" s="18">
        <f t="shared" si="145"/>
        <v>1</v>
      </c>
      <c r="CC195" s="18">
        <f t="shared" si="125"/>
        <v>1003.09</v>
      </c>
    </row>
    <row r="196" spans="1:81" ht="16.5" x14ac:dyDescent="0.2">
      <c r="A196" s="14">
        <v>187</v>
      </c>
      <c r="B196" s="18">
        <f>金币产出!CN192</f>
        <v>12389471</v>
      </c>
      <c r="W196" s="18">
        <v>187</v>
      </c>
      <c r="X196" s="25">
        <v>1</v>
      </c>
      <c r="Y196" s="18" t="e">
        <f t="shared" si="126"/>
        <v>#REF!</v>
      </c>
      <c r="Z196" s="18" t="e">
        <f t="shared" si="126"/>
        <v>#REF!</v>
      </c>
      <c r="AA196" s="18" t="e">
        <f t="shared" si="126"/>
        <v>#REF!</v>
      </c>
      <c r="AB196" s="18" t="e">
        <f t="shared" si="127"/>
        <v>#REF!</v>
      </c>
      <c r="AC196" s="18" t="e">
        <f t="shared" si="115"/>
        <v>#REF!</v>
      </c>
      <c r="AD196" s="18" t="e">
        <f t="shared" si="128"/>
        <v>#REF!</v>
      </c>
      <c r="AE196" s="18" t="e">
        <f t="shared" si="116"/>
        <v>#REF!</v>
      </c>
      <c r="AF196" s="18" t="e">
        <f t="shared" si="129"/>
        <v>#REF!</v>
      </c>
      <c r="AG196" s="18" t="e">
        <f t="shared" si="117"/>
        <v>#REF!</v>
      </c>
      <c r="BD196" s="18">
        <v>187</v>
      </c>
      <c r="BE196" s="44">
        <v>1</v>
      </c>
      <c r="BF196" s="18">
        <f t="shared" si="130"/>
        <v>1362840</v>
      </c>
      <c r="BG196" s="18">
        <f t="shared" si="131"/>
        <v>681420</v>
      </c>
      <c r="BH196" s="18">
        <f t="shared" si="132"/>
        <v>681420</v>
      </c>
      <c r="BI196" s="18">
        <f t="shared" si="133"/>
        <v>681420</v>
      </c>
      <c r="BJ196" s="18">
        <f t="shared" si="134"/>
        <v>681420</v>
      </c>
      <c r="BK196" s="18">
        <f t="shared" si="135"/>
        <v>681420</v>
      </c>
      <c r="BL196" s="18">
        <f t="shared" si="136"/>
        <v>1022130</v>
      </c>
      <c r="BM196" s="18">
        <f t="shared" si="137"/>
        <v>1022130</v>
      </c>
      <c r="BN196" s="18">
        <f t="shared" si="138"/>
        <v>1</v>
      </c>
      <c r="BO196" s="18">
        <f t="shared" si="118"/>
        <v>1362.84</v>
      </c>
      <c r="BP196" s="18">
        <f t="shared" si="139"/>
        <v>1</v>
      </c>
      <c r="BQ196" s="18">
        <f t="shared" si="119"/>
        <v>681.42</v>
      </c>
      <c r="BR196" s="18">
        <f t="shared" si="140"/>
        <v>1</v>
      </c>
      <c r="BS196" s="18">
        <f t="shared" si="120"/>
        <v>681.42</v>
      </c>
      <c r="BT196" s="18">
        <f t="shared" si="141"/>
        <v>1</v>
      </c>
      <c r="BU196" s="18">
        <f t="shared" si="121"/>
        <v>681.42</v>
      </c>
      <c r="BV196" s="18">
        <f t="shared" si="142"/>
        <v>1</v>
      </c>
      <c r="BW196" s="18">
        <f t="shared" si="122"/>
        <v>681.42</v>
      </c>
      <c r="BX196" s="18">
        <f t="shared" si="143"/>
        <v>1</v>
      </c>
      <c r="BY196" s="18">
        <f t="shared" si="123"/>
        <v>681.42</v>
      </c>
      <c r="BZ196" s="18">
        <f t="shared" si="144"/>
        <v>1</v>
      </c>
      <c r="CA196" s="18">
        <f t="shared" si="124"/>
        <v>1022.13</v>
      </c>
      <c r="CB196" s="18">
        <f t="shared" si="145"/>
        <v>1</v>
      </c>
      <c r="CC196" s="18">
        <f t="shared" si="125"/>
        <v>1022.13</v>
      </c>
    </row>
    <row r="197" spans="1:81" ht="16.5" x14ac:dyDescent="0.2">
      <c r="A197" s="14">
        <v>188</v>
      </c>
      <c r="B197" s="18">
        <f>金币产出!CN193</f>
        <v>12620330</v>
      </c>
      <c r="W197" s="18">
        <v>188</v>
      </c>
      <c r="X197" s="25">
        <v>1</v>
      </c>
      <c r="Y197" s="18" t="e">
        <f t="shared" si="126"/>
        <v>#REF!</v>
      </c>
      <c r="Z197" s="18" t="e">
        <f t="shared" si="126"/>
        <v>#REF!</v>
      </c>
      <c r="AA197" s="18" t="e">
        <f t="shared" si="126"/>
        <v>#REF!</v>
      </c>
      <c r="AB197" s="18" t="e">
        <f t="shared" si="127"/>
        <v>#REF!</v>
      </c>
      <c r="AC197" s="18" t="e">
        <f t="shared" si="115"/>
        <v>#REF!</v>
      </c>
      <c r="AD197" s="18" t="e">
        <f t="shared" si="128"/>
        <v>#REF!</v>
      </c>
      <c r="AE197" s="18" t="e">
        <f t="shared" si="116"/>
        <v>#REF!</v>
      </c>
      <c r="AF197" s="18" t="e">
        <f t="shared" si="129"/>
        <v>#REF!</v>
      </c>
      <c r="AG197" s="18" t="e">
        <f t="shared" si="117"/>
        <v>#REF!</v>
      </c>
      <c r="BD197" s="18">
        <v>188</v>
      </c>
      <c r="BE197" s="44">
        <v>1</v>
      </c>
      <c r="BF197" s="18">
        <f t="shared" si="130"/>
        <v>1388235</v>
      </c>
      <c r="BG197" s="18">
        <f t="shared" si="131"/>
        <v>694115</v>
      </c>
      <c r="BH197" s="18">
        <f t="shared" si="132"/>
        <v>694115</v>
      </c>
      <c r="BI197" s="18">
        <f t="shared" si="133"/>
        <v>694115</v>
      </c>
      <c r="BJ197" s="18">
        <f t="shared" si="134"/>
        <v>694115</v>
      </c>
      <c r="BK197" s="18">
        <f t="shared" si="135"/>
        <v>694115</v>
      </c>
      <c r="BL197" s="18">
        <f t="shared" si="136"/>
        <v>1041175</v>
      </c>
      <c r="BM197" s="18">
        <f t="shared" si="137"/>
        <v>1041175</v>
      </c>
      <c r="BN197" s="18">
        <f t="shared" si="138"/>
        <v>1</v>
      </c>
      <c r="BO197" s="18">
        <f t="shared" si="118"/>
        <v>1388.24</v>
      </c>
      <c r="BP197" s="18">
        <f t="shared" si="139"/>
        <v>1</v>
      </c>
      <c r="BQ197" s="18">
        <f t="shared" si="119"/>
        <v>694.12</v>
      </c>
      <c r="BR197" s="18">
        <f t="shared" si="140"/>
        <v>1</v>
      </c>
      <c r="BS197" s="18">
        <f t="shared" si="120"/>
        <v>694.12</v>
      </c>
      <c r="BT197" s="18">
        <f t="shared" si="141"/>
        <v>1</v>
      </c>
      <c r="BU197" s="18">
        <f t="shared" si="121"/>
        <v>694.12</v>
      </c>
      <c r="BV197" s="18">
        <f t="shared" si="142"/>
        <v>1</v>
      </c>
      <c r="BW197" s="18">
        <f t="shared" si="122"/>
        <v>694.12</v>
      </c>
      <c r="BX197" s="18">
        <f t="shared" si="143"/>
        <v>1</v>
      </c>
      <c r="BY197" s="18">
        <f t="shared" si="123"/>
        <v>694.12</v>
      </c>
      <c r="BZ197" s="18">
        <f t="shared" si="144"/>
        <v>1</v>
      </c>
      <c r="CA197" s="18">
        <f t="shared" si="124"/>
        <v>1041.18</v>
      </c>
      <c r="CB197" s="18">
        <f t="shared" si="145"/>
        <v>1</v>
      </c>
      <c r="CC197" s="18">
        <f t="shared" si="125"/>
        <v>1041.18</v>
      </c>
    </row>
    <row r="198" spans="1:81" ht="16.5" x14ac:dyDescent="0.2">
      <c r="A198" s="14">
        <v>189</v>
      </c>
      <c r="B198" s="18">
        <f>金币产出!CN194</f>
        <v>12851190</v>
      </c>
      <c r="W198" s="18">
        <v>189</v>
      </c>
      <c r="X198" s="25">
        <v>1</v>
      </c>
      <c r="Y198" s="18" t="e">
        <f t="shared" si="126"/>
        <v>#REF!</v>
      </c>
      <c r="Z198" s="18" t="e">
        <f t="shared" si="126"/>
        <v>#REF!</v>
      </c>
      <c r="AA198" s="18" t="e">
        <f t="shared" si="126"/>
        <v>#REF!</v>
      </c>
      <c r="AB198" s="18" t="e">
        <f t="shared" si="127"/>
        <v>#REF!</v>
      </c>
      <c r="AC198" s="18" t="e">
        <f t="shared" si="115"/>
        <v>#REF!</v>
      </c>
      <c r="AD198" s="18" t="e">
        <f t="shared" si="128"/>
        <v>#REF!</v>
      </c>
      <c r="AE198" s="18" t="e">
        <f t="shared" si="116"/>
        <v>#REF!</v>
      </c>
      <c r="AF198" s="18" t="e">
        <f t="shared" si="129"/>
        <v>#REF!</v>
      </c>
      <c r="AG198" s="18" t="e">
        <f t="shared" si="117"/>
        <v>#REF!</v>
      </c>
      <c r="BD198" s="18">
        <v>189</v>
      </c>
      <c r="BE198" s="44">
        <v>1</v>
      </c>
      <c r="BF198" s="18">
        <f t="shared" si="130"/>
        <v>1413630</v>
      </c>
      <c r="BG198" s="18">
        <f t="shared" si="131"/>
        <v>706815</v>
      </c>
      <c r="BH198" s="18">
        <f t="shared" si="132"/>
        <v>706815</v>
      </c>
      <c r="BI198" s="18">
        <f t="shared" si="133"/>
        <v>706815</v>
      </c>
      <c r="BJ198" s="18">
        <f t="shared" si="134"/>
        <v>706815</v>
      </c>
      <c r="BK198" s="18">
        <f t="shared" si="135"/>
        <v>706815</v>
      </c>
      <c r="BL198" s="18">
        <f t="shared" si="136"/>
        <v>1060220</v>
      </c>
      <c r="BM198" s="18">
        <f t="shared" si="137"/>
        <v>1060220</v>
      </c>
      <c r="BN198" s="18">
        <f t="shared" si="138"/>
        <v>1</v>
      </c>
      <c r="BO198" s="18">
        <f t="shared" si="118"/>
        <v>1413.63</v>
      </c>
      <c r="BP198" s="18">
        <f t="shared" si="139"/>
        <v>1</v>
      </c>
      <c r="BQ198" s="18">
        <f t="shared" si="119"/>
        <v>706.82</v>
      </c>
      <c r="BR198" s="18">
        <f t="shared" si="140"/>
        <v>1</v>
      </c>
      <c r="BS198" s="18">
        <f t="shared" si="120"/>
        <v>706.82</v>
      </c>
      <c r="BT198" s="18">
        <f t="shared" si="141"/>
        <v>1</v>
      </c>
      <c r="BU198" s="18">
        <f t="shared" si="121"/>
        <v>706.82</v>
      </c>
      <c r="BV198" s="18">
        <f t="shared" si="142"/>
        <v>1</v>
      </c>
      <c r="BW198" s="18">
        <f t="shared" si="122"/>
        <v>706.82</v>
      </c>
      <c r="BX198" s="18">
        <f t="shared" si="143"/>
        <v>1</v>
      </c>
      <c r="BY198" s="18">
        <f t="shared" si="123"/>
        <v>706.82</v>
      </c>
      <c r="BZ198" s="18">
        <f t="shared" si="144"/>
        <v>1</v>
      </c>
      <c r="CA198" s="18">
        <f t="shared" si="124"/>
        <v>1060.22</v>
      </c>
      <c r="CB198" s="18">
        <f t="shared" si="145"/>
        <v>1</v>
      </c>
      <c r="CC198" s="18">
        <f t="shared" si="125"/>
        <v>1060.22</v>
      </c>
    </row>
    <row r="199" spans="1:81" ht="16.5" x14ac:dyDescent="0.2">
      <c r="A199" s="14">
        <v>190</v>
      </c>
      <c r="B199" s="18">
        <f>金币产出!CN195</f>
        <v>13082051</v>
      </c>
      <c r="W199" s="18">
        <v>190</v>
      </c>
      <c r="X199" s="25">
        <v>1</v>
      </c>
      <c r="Y199" s="18" t="e">
        <f t="shared" si="126"/>
        <v>#REF!</v>
      </c>
      <c r="Z199" s="18" t="e">
        <f t="shared" si="126"/>
        <v>#REF!</v>
      </c>
      <c r="AA199" s="18" t="e">
        <f t="shared" si="126"/>
        <v>#REF!</v>
      </c>
      <c r="AB199" s="18" t="e">
        <f t="shared" si="127"/>
        <v>#REF!</v>
      </c>
      <c r="AC199" s="18" t="e">
        <f t="shared" si="115"/>
        <v>#REF!</v>
      </c>
      <c r="AD199" s="18" t="e">
        <f t="shared" si="128"/>
        <v>#REF!</v>
      </c>
      <c r="AE199" s="18" t="e">
        <f t="shared" si="116"/>
        <v>#REF!</v>
      </c>
      <c r="AF199" s="18" t="e">
        <f t="shared" si="129"/>
        <v>#REF!</v>
      </c>
      <c r="AG199" s="18" t="e">
        <f t="shared" si="117"/>
        <v>#REF!</v>
      </c>
      <c r="BD199" s="18">
        <v>190</v>
      </c>
      <c r="BE199" s="44">
        <v>1</v>
      </c>
      <c r="BF199" s="18">
        <f t="shared" si="130"/>
        <v>1439025</v>
      </c>
      <c r="BG199" s="18">
        <f t="shared" si="131"/>
        <v>719510</v>
      </c>
      <c r="BH199" s="18">
        <f t="shared" si="132"/>
        <v>719510</v>
      </c>
      <c r="BI199" s="18">
        <f t="shared" si="133"/>
        <v>719510</v>
      </c>
      <c r="BJ199" s="18">
        <f t="shared" si="134"/>
        <v>719510</v>
      </c>
      <c r="BK199" s="18">
        <f t="shared" si="135"/>
        <v>719510</v>
      </c>
      <c r="BL199" s="18">
        <f t="shared" si="136"/>
        <v>1079265</v>
      </c>
      <c r="BM199" s="18">
        <f t="shared" si="137"/>
        <v>1079265</v>
      </c>
      <c r="BN199" s="18">
        <f t="shared" si="138"/>
        <v>1</v>
      </c>
      <c r="BO199" s="18">
        <f t="shared" si="118"/>
        <v>1439.03</v>
      </c>
      <c r="BP199" s="18">
        <f t="shared" si="139"/>
        <v>1</v>
      </c>
      <c r="BQ199" s="18">
        <f t="shared" si="119"/>
        <v>719.51</v>
      </c>
      <c r="BR199" s="18">
        <f t="shared" si="140"/>
        <v>1</v>
      </c>
      <c r="BS199" s="18">
        <f t="shared" si="120"/>
        <v>719.51</v>
      </c>
      <c r="BT199" s="18">
        <f t="shared" si="141"/>
        <v>1</v>
      </c>
      <c r="BU199" s="18">
        <f t="shared" si="121"/>
        <v>719.51</v>
      </c>
      <c r="BV199" s="18">
        <f t="shared" si="142"/>
        <v>1</v>
      </c>
      <c r="BW199" s="18">
        <f t="shared" si="122"/>
        <v>719.51</v>
      </c>
      <c r="BX199" s="18">
        <f t="shared" si="143"/>
        <v>1</v>
      </c>
      <c r="BY199" s="18">
        <f t="shared" si="123"/>
        <v>719.51</v>
      </c>
      <c r="BZ199" s="18">
        <f t="shared" si="144"/>
        <v>1</v>
      </c>
      <c r="CA199" s="18">
        <f t="shared" si="124"/>
        <v>1079.27</v>
      </c>
      <c r="CB199" s="18">
        <f t="shared" si="145"/>
        <v>1</v>
      </c>
      <c r="CC199" s="18">
        <f t="shared" si="125"/>
        <v>1079.27</v>
      </c>
    </row>
    <row r="200" spans="1:81" ht="16.5" x14ac:dyDescent="0.2">
      <c r="A200" s="14">
        <v>191</v>
      </c>
      <c r="B200" s="18">
        <f>金币产出!CN196</f>
        <v>13444712</v>
      </c>
      <c r="W200" s="18">
        <v>191</v>
      </c>
      <c r="X200" s="25">
        <v>1</v>
      </c>
      <c r="Y200" s="18" t="e">
        <f t="shared" si="126"/>
        <v>#REF!</v>
      </c>
      <c r="Z200" s="18" t="e">
        <f t="shared" si="126"/>
        <v>#REF!</v>
      </c>
      <c r="AA200" s="18" t="e">
        <f t="shared" si="126"/>
        <v>#REF!</v>
      </c>
      <c r="AB200" s="18" t="e">
        <f t="shared" si="127"/>
        <v>#REF!</v>
      </c>
      <c r="AC200" s="18" t="e">
        <f t="shared" si="115"/>
        <v>#REF!</v>
      </c>
      <c r="AD200" s="18" t="e">
        <f t="shared" si="128"/>
        <v>#REF!</v>
      </c>
      <c r="AE200" s="18" t="e">
        <f t="shared" si="116"/>
        <v>#REF!</v>
      </c>
      <c r="AF200" s="18" t="e">
        <f t="shared" si="129"/>
        <v>#REF!</v>
      </c>
      <c r="AG200" s="18" t="e">
        <f t="shared" si="117"/>
        <v>#REF!</v>
      </c>
      <c r="BD200" s="18">
        <v>191</v>
      </c>
      <c r="BE200" s="44">
        <v>1</v>
      </c>
      <c r="BF200" s="18">
        <f t="shared" si="130"/>
        <v>1478915</v>
      </c>
      <c r="BG200" s="18">
        <f t="shared" si="131"/>
        <v>739455</v>
      </c>
      <c r="BH200" s="18">
        <f t="shared" si="132"/>
        <v>739455</v>
      </c>
      <c r="BI200" s="18">
        <f t="shared" si="133"/>
        <v>739455</v>
      </c>
      <c r="BJ200" s="18">
        <f t="shared" si="134"/>
        <v>739455</v>
      </c>
      <c r="BK200" s="18">
        <f t="shared" si="135"/>
        <v>739455</v>
      </c>
      <c r="BL200" s="18">
        <f t="shared" si="136"/>
        <v>1109185</v>
      </c>
      <c r="BM200" s="18">
        <f t="shared" si="137"/>
        <v>1109185</v>
      </c>
      <c r="BN200" s="18">
        <f t="shared" si="138"/>
        <v>1</v>
      </c>
      <c r="BO200" s="18">
        <f t="shared" si="118"/>
        <v>1478.92</v>
      </c>
      <c r="BP200" s="18">
        <f t="shared" si="139"/>
        <v>1</v>
      </c>
      <c r="BQ200" s="18">
        <f t="shared" si="119"/>
        <v>739.46</v>
      </c>
      <c r="BR200" s="18">
        <f t="shared" si="140"/>
        <v>1</v>
      </c>
      <c r="BS200" s="18">
        <f t="shared" si="120"/>
        <v>739.46</v>
      </c>
      <c r="BT200" s="18">
        <f t="shared" si="141"/>
        <v>1</v>
      </c>
      <c r="BU200" s="18">
        <f t="shared" si="121"/>
        <v>739.46</v>
      </c>
      <c r="BV200" s="18">
        <f t="shared" si="142"/>
        <v>1</v>
      </c>
      <c r="BW200" s="18">
        <f t="shared" si="122"/>
        <v>739.46</v>
      </c>
      <c r="BX200" s="18">
        <f t="shared" si="143"/>
        <v>1</v>
      </c>
      <c r="BY200" s="18">
        <f t="shared" si="123"/>
        <v>739.46</v>
      </c>
      <c r="BZ200" s="18">
        <f t="shared" si="144"/>
        <v>1</v>
      </c>
      <c r="CA200" s="18">
        <f t="shared" si="124"/>
        <v>1109.19</v>
      </c>
      <c r="CB200" s="18">
        <f t="shared" si="145"/>
        <v>1</v>
      </c>
      <c r="CC200" s="18">
        <f t="shared" si="125"/>
        <v>1109.19</v>
      </c>
    </row>
    <row r="201" spans="1:81" ht="16.5" x14ac:dyDescent="0.2">
      <c r="A201" s="14">
        <v>192</v>
      </c>
      <c r="B201" s="18">
        <f>金币产出!CN197</f>
        <v>13807376</v>
      </c>
      <c r="W201" s="18">
        <v>192</v>
      </c>
      <c r="X201" s="25">
        <v>1</v>
      </c>
      <c r="Y201" s="18" t="e">
        <f t="shared" si="126"/>
        <v>#REF!</v>
      </c>
      <c r="Z201" s="18" t="e">
        <f t="shared" si="126"/>
        <v>#REF!</v>
      </c>
      <c r="AA201" s="18" t="e">
        <f t="shared" si="126"/>
        <v>#REF!</v>
      </c>
      <c r="AB201" s="18" t="e">
        <f t="shared" si="127"/>
        <v>#REF!</v>
      </c>
      <c r="AC201" s="18" t="e">
        <f t="shared" si="115"/>
        <v>#REF!</v>
      </c>
      <c r="AD201" s="18" t="e">
        <f t="shared" si="128"/>
        <v>#REF!</v>
      </c>
      <c r="AE201" s="18" t="e">
        <f t="shared" si="116"/>
        <v>#REF!</v>
      </c>
      <c r="AF201" s="18" t="e">
        <f t="shared" si="129"/>
        <v>#REF!</v>
      </c>
      <c r="AG201" s="18" t="e">
        <f t="shared" si="117"/>
        <v>#REF!</v>
      </c>
      <c r="BD201" s="18">
        <v>192</v>
      </c>
      <c r="BE201" s="44">
        <v>1</v>
      </c>
      <c r="BF201" s="18">
        <f t="shared" si="130"/>
        <v>1518810</v>
      </c>
      <c r="BG201" s="18">
        <f t="shared" si="131"/>
        <v>759405</v>
      </c>
      <c r="BH201" s="18">
        <f t="shared" si="132"/>
        <v>759405</v>
      </c>
      <c r="BI201" s="18">
        <f t="shared" si="133"/>
        <v>759405</v>
      </c>
      <c r="BJ201" s="18">
        <f t="shared" si="134"/>
        <v>759405</v>
      </c>
      <c r="BK201" s="18">
        <f t="shared" si="135"/>
        <v>759405</v>
      </c>
      <c r="BL201" s="18">
        <f t="shared" si="136"/>
        <v>1139105</v>
      </c>
      <c r="BM201" s="18">
        <f t="shared" si="137"/>
        <v>1139105</v>
      </c>
      <c r="BN201" s="18">
        <f t="shared" si="138"/>
        <v>1</v>
      </c>
      <c r="BO201" s="18">
        <f t="shared" si="118"/>
        <v>1518.81</v>
      </c>
      <c r="BP201" s="18">
        <f t="shared" si="139"/>
        <v>1</v>
      </c>
      <c r="BQ201" s="18">
        <f t="shared" si="119"/>
        <v>759.41</v>
      </c>
      <c r="BR201" s="18">
        <f t="shared" si="140"/>
        <v>1</v>
      </c>
      <c r="BS201" s="18">
        <f t="shared" si="120"/>
        <v>759.41</v>
      </c>
      <c r="BT201" s="18">
        <f t="shared" si="141"/>
        <v>1</v>
      </c>
      <c r="BU201" s="18">
        <f t="shared" si="121"/>
        <v>759.41</v>
      </c>
      <c r="BV201" s="18">
        <f t="shared" si="142"/>
        <v>1</v>
      </c>
      <c r="BW201" s="18">
        <f t="shared" si="122"/>
        <v>759.41</v>
      </c>
      <c r="BX201" s="18">
        <f t="shared" si="143"/>
        <v>1</v>
      </c>
      <c r="BY201" s="18">
        <f t="shared" si="123"/>
        <v>759.41</v>
      </c>
      <c r="BZ201" s="18">
        <f t="shared" si="144"/>
        <v>1</v>
      </c>
      <c r="CA201" s="18">
        <f t="shared" si="124"/>
        <v>1139.1099999999999</v>
      </c>
      <c r="CB201" s="18">
        <f t="shared" si="145"/>
        <v>1</v>
      </c>
      <c r="CC201" s="18">
        <f t="shared" si="125"/>
        <v>1139.1099999999999</v>
      </c>
    </row>
    <row r="202" spans="1:81" ht="16.5" x14ac:dyDescent="0.2">
      <c r="A202" s="14">
        <v>193</v>
      </c>
      <c r="B202" s="18">
        <f>金币产出!CN198</f>
        <v>14170040</v>
      </c>
      <c r="W202" s="18">
        <v>193</v>
      </c>
      <c r="X202" s="25">
        <v>1</v>
      </c>
      <c r="Y202" s="18" t="e">
        <f t="shared" si="126"/>
        <v>#REF!</v>
      </c>
      <c r="Z202" s="18" t="e">
        <f t="shared" si="126"/>
        <v>#REF!</v>
      </c>
      <c r="AA202" s="18" t="e">
        <f t="shared" si="126"/>
        <v>#REF!</v>
      </c>
      <c r="AB202" s="18" t="e">
        <f t="shared" si="127"/>
        <v>#REF!</v>
      </c>
      <c r="AC202" s="18" t="e">
        <f t="shared" ref="AC202:AC265" si="146">ROUND(Y202/1000^AB202,2)</f>
        <v>#REF!</v>
      </c>
      <c r="AD202" s="18" t="e">
        <f t="shared" si="128"/>
        <v>#REF!</v>
      </c>
      <c r="AE202" s="18" t="e">
        <f t="shared" ref="AE202:AE265" si="147">ROUND(Z202/1000^AD202,2)</f>
        <v>#REF!</v>
      </c>
      <c r="AF202" s="18" t="e">
        <f t="shared" si="129"/>
        <v>#REF!</v>
      </c>
      <c r="AG202" s="18" t="e">
        <f t="shared" ref="AG202:AG265" si="148">ROUND(AA202/1000^AF202,2)</f>
        <v>#REF!</v>
      </c>
      <c r="BD202" s="18">
        <v>193</v>
      </c>
      <c r="BE202" s="44">
        <v>1</v>
      </c>
      <c r="BF202" s="18">
        <f t="shared" si="130"/>
        <v>1558700</v>
      </c>
      <c r="BG202" s="18">
        <f t="shared" si="131"/>
        <v>779350</v>
      </c>
      <c r="BH202" s="18">
        <f t="shared" si="132"/>
        <v>779350</v>
      </c>
      <c r="BI202" s="18">
        <f t="shared" si="133"/>
        <v>779350</v>
      </c>
      <c r="BJ202" s="18">
        <f t="shared" si="134"/>
        <v>779350</v>
      </c>
      <c r="BK202" s="18">
        <f t="shared" si="135"/>
        <v>779350</v>
      </c>
      <c r="BL202" s="18">
        <f t="shared" si="136"/>
        <v>1169025</v>
      </c>
      <c r="BM202" s="18">
        <f t="shared" si="137"/>
        <v>1169025</v>
      </c>
      <c r="BN202" s="18">
        <f t="shared" si="138"/>
        <v>1</v>
      </c>
      <c r="BO202" s="18">
        <f t="shared" ref="BO202:BO265" si="149">ROUND(BF202/1000^BN202,2)</f>
        <v>1558.7</v>
      </c>
      <c r="BP202" s="18">
        <f t="shared" si="139"/>
        <v>1</v>
      </c>
      <c r="BQ202" s="18">
        <f t="shared" ref="BQ202:BQ265" si="150">ROUND(BG202/1000^BP202,2)</f>
        <v>779.35</v>
      </c>
      <c r="BR202" s="18">
        <f t="shared" si="140"/>
        <v>1</v>
      </c>
      <c r="BS202" s="18">
        <f t="shared" ref="BS202:BS265" si="151">ROUND(BH202/1000^BR202,2)</f>
        <v>779.35</v>
      </c>
      <c r="BT202" s="18">
        <f t="shared" si="141"/>
        <v>1</v>
      </c>
      <c r="BU202" s="18">
        <f t="shared" ref="BU202:BU265" si="152">ROUND(BI202/1000^BT202,2)</f>
        <v>779.35</v>
      </c>
      <c r="BV202" s="18">
        <f t="shared" si="142"/>
        <v>1</v>
      </c>
      <c r="BW202" s="18">
        <f t="shared" ref="BW202:BW265" si="153">ROUND(BJ202/1000^BV202,2)</f>
        <v>779.35</v>
      </c>
      <c r="BX202" s="18">
        <f t="shared" si="143"/>
        <v>1</v>
      </c>
      <c r="BY202" s="18">
        <f t="shared" ref="BY202:BY265" si="154">ROUND(BK202/1000^BX202,2)</f>
        <v>779.35</v>
      </c>
      <c r="BZ202" s="18">
        <f t="shared" si="144"/>
        <v>1</v>
      </c>
      <c r="CA202" s="18">
        <f t="shared" ref="CA202:CA265" si="155">ROUND(BL202/1000^BZ202,2)</f>
        <v>1169.03</v>
      </c>
      <c r="CB202" s="18">
        <f t="shared" si="145"/>
        <v>1</v>
      </c>
      <c r="CC202" s="18">
        <f t="shared" ref="CC202:CC265" si="156">ROUND(BM202/1000^CB202,2)</f>
        <v>1169.03</v>
      </c>
    </row>
    <row r="203" spans="1:81" ht="16.5" x14ac:dyDescent="0.2">
      <c r="A203" s="14">
        <v>194</v>
      </c>
      <c r="B203" s="18">
        <f>金币产出!CN199</f>
        <v>14532699</v>
      </c>
      <c r="W203" s="18">
        <v>194</v>
      </c>
      <c r="X203" s="25">
        <v>1</v>
      </c>
      <c r="Y203" s="18" t="e">
        <f t="shared" ref="Y203:AA266" si="157">INT($B203*Y$7*$AM$7*$X203/5)*5</f>
        <v>#REF!</v>
      </c>
      <c r="Z203" s="18" t="e">
        <f t="shared" si="157"/>
        <v>#REF!</v>
      </c>
      <c r="AA203" s="18" t="e">
        <f t="shared" si="157"/>
        <v>#REF!</v>
      </c>
      <c r="AB203" s="18" t="e">
        <f t="shared" ref="AB203:AB266" si="158">INT(LOG(Y203/10,1000))</f>
        <v>#REF!</v>
      </c>
      <c r="AC203" s="18" t="e">
        <f t="shared" si="146"/>
        <v>#REF!</v>
      </c>
      <c r="AD203" s="18" t="e">
        <f t="shared" ref="AD203:AD266" si="159">INT(LOG(Z203/10,1000))</f>
        <v>#REF!</v>
      </c>
      <c r="AE203" s="18" t="e">
        <f t="shared" si="147"/>
        <v>#REF!</v>
      </c>
      <c r="AF203" s="18" t="e">
        <f t="shared" ref="AF203:AF266" si="160">INT(LOG(AA203/10,1000))</f>
        <v>#REF!</v>
      </c>
      <c r="AG203" s="18" t="e">
        <f t="shared" si="148"/>
        <v>#REF!</v>
      </c>
      <c r="BD203" s="18">
        <v>194</v>
      </c>
      <c r="BE203" s="44">
        <v>1</v>
      </c>
      <c r="BF203" s="18">
        <f t="shared" ref="BF203:BF266" si="161">INT($B203*BF$7/5*BE203)*5</f>
        <v>1598595</v>
      </c>
      <c r="BG203" s="18">
        <f t="shared" ref="BG203:BG266" si="162">INT($B203*BG$7*BE203/5)*5</f>
        <v>799295</v>
      </c>
      <c r="BH203" s="18">
        <f t="shared" ref="BH203:BH266" si="163">INT($B203*BH$7*BE203/5)*5</f>
        <v>799295</v>
      </c>
      <c r="BI203" s="18">
        <f t="shared" ref="BI203:BI266" si="164">INT($B203*BI$7*BE203/5)*5</f>
        <v>799295</v>
      </c>
      <c r="BJ203" s="18">
        <f t="shared" ref="BJ203:BJ266" si="165">INT($B203*BJ$7*BE203/5)*5</f>
        <v>799295</v>
      </c>
      <c r="BK203" s="18">
        <f t="shared" ref="BK203:BK266" si="166">INT($B203*BK$7*BE203/5)*5</f>
        <v>799295</v>
      </c>
      <c r="BL203" s="18">
        <f t="shared" ref="BL203:BL266" si="167">INT($B203*BL$7*BE203/5)*5</f>
        <v>1198945</v>
      </c>
      <c r="BM203" s="18">
        <f t="shared" ref="BM203:BM266" si="168">INT($B203*BM$7*BE203/5)*5</f>
        <v>1198945</v>
      </c>
      <c r="BN203" s="18">
        <f t="shared" ref="BN203:BN266" si="169">INT(LOG(BF203/10,1000))</f>
        <v>1</v>
      </c>
      <c r="BO203" s="18">
        <f t="shared" si="149"/>
        <v>1598.6</v>
      </c>
      <c r="BP203" s="18">
        <f t="shared" ref="BP203:BP266" si="170">INT(LOG(BG203/10,1000))</f>
        <v>1</v>
      </c>
      <c r="BQ203" s="18">
        <f t="shared" si="150"/>
        <v>799.3</v>
      </c>
      <c r="BR203" s="18">
        <f t="shared" ref="BR203:BR266" si="171">INT(LOG(BH203/10,1000))</f>
        <v>1</v>
      </c>
      <c r="BS203" s="18">
        <f t="shared" si="151"/>
        <v>799.3</v>
      </c>
      <c r="BT203" s="18">
        <f t="shared" ref="BT203:BT266" si="172">INT(LOG(BI203/10,1000))</f>
        <v>1</v>
      </c>
      <c r="BU203" s="18">
        <f t="shared" si="152"/>
        <v>799.3</v>
      </c>
      <c r="BV203" s="18">
        <f t="shared" ref="BV203:BV266" si="173">INT(LOG(BJ203/10,1000))</f>
        <v>1</v>
      </c>
      <c r="BW203" s="18">
        <f t="shared" si="153"/>
        <v>799.3</v>
      </c>
      <c r="BX203" s="18">
        <f t="shared" ref="BX203:BX266" si="174">INT(LOG(BK203/10,1000))</f>
        <v>1</v>
      </c>
      <c r="BY203" s="18">
        <f t="shared" si="154"/>
        <v>799.3</v>
      </c>
      <c r="BZ203" s="18">
        <f t="shared" ref="BZ203:BZ266" si="175">INT(LOG(BL203/10,1000))</f>
        <v>1</v>
      </c>
      <c r="CA203" s="18">
        <f t="shared" si="155"/>
        <v>1198.95</v>
      </c>
      <c r="CB203" s="18">
        <f t="shared" ref="CB203:CB266" si="176">INT(LOG(BM203/10,1000))</f>
        <v>1</v>
      </c>
      <c r="CC203" s="18">
        <f t="shared" si="156"/>
        <v>1198.95</v>
      </c>
    </row>
    <row r="204" spans="1:81" ht="16.5" x14ac:dyDescent="0.2">
      <c r="A204" s="14">
        <v>195</v>
      </c>
      <c r="B204" s="18">
        <f>金币产出!CN200</f>
        <v>14895363</v>
      </c>
      <c r="W204" s="18">
        <v>195</v>
      </c>
      <c r="X204" s="25">
        <v>1</v>
      </c>
      <c r="Y204" s="18" t="e">
        <f t="shared" si="157"/>
        <v>#REF!</v>
      </c>
      <c r="Z204" s="18" t="e">
        <f t="shared" si="157"/>
        <v>#REF!</v>
      </c>
      <c r="AA204" s="18" t="e">
        <f t="shared" si="157"/>
        <v>#REF!</v>
      </c>
      <c r="AB204" s="18" t="e">
        <f t="shared" si="158"/>
        <v>#REF!</v>
      </c>
      <c r="AC204" s="18" t="e">
        <f t="shared" si="146"/>
        <v>#REF!</v>
      </c>
      <c r="AD204" s="18" t="e">
        <f t="shared" si="159"/>
        <v>#REF!</v>
      </c>
      <c r="AE204" s="18" t="e">
        <f t="shared" si="147"/>
        <v>#REF!</v>
      </c>
      <c r="AF204" s="18" t="e">
        <f t="shared" si="160"/>
        <v>#REF!</v>
      </c>
      <c r="AG204" s="18" t="e">
        <f t="shared" si="148"/>
        <v>#REF!</v>
      </c>
      <c r="BD204" s="18">
        <v>195</v>
      </c>
      <c r="BE204" s="44">
        <v>1</v>
      </c>
      <c r="BF204" s="18">
        <f t="shared" si="161"/>
        <v>1638485</v>
      </c>
      <c r="BG204" s="18">
        <f t="shared" si="162"/>
        <v>819240</v>
      </c>
      <c r="BH204" s="18">
        <f t="shared" si="163"/>
        <v>819240</v>
      </c>
      <c r="BI204" s="18">
        <f t="shared" si="164"/>
        <v>819240</v>
      </c>
      <c r="BJ204" s="18">
        <f t="shared" si="165"/>
        <v>819240</v>
      </c>
      <c r="BK204" s="18">
        <f t="shared" si="166"/>
        <v>819240</v>
      </c>
      <c r="BL204" s="18">
        <f t="shared" si="167"/>
        <v>1228865</v>
      </c>
      <c r="BM204" s="18">
        <f t="shared" si="168"/>
        <v>1228865</v>
      </c>
      <c r="BN204" s="18">
        <f t="shared" si="169"/>
        <v>1</v>
      </c>
      <c r="BO204" s="18">
        <f t="shared" si="149"/>
        <v>1638.49</v>
      </c>
      <c r="BP204" s="18">
        <f t="shared" si="170"/>
        <v>1</v>
      </c>
      <c r="BQ204" s="18">
        <f t="shared" si="150"/>
        <v>819.24</v>
      </c>
      <c r="BR204" s="18">
        <f t="shared" si="171"/>
        <v>1</v>
      </c>
      <c r="BS204" s="18">
        <f t="shared" si="151"/>
        <v>819.24</v>
      </c>
      <c r="BT204" s="18">
        <f t="shared" si="172"/>
        <v>1</v>
      </c>
      <c r="BU204" s="18">
        <f t="shared" si="152"/>
        <v>819.24</v>
      </c>
      <c r="BV204" s="18">
        <f t="shared" si="173"/>
        <v>1</v>
      </c>
      <c r="BW204" s="18">
        <f t="shared" si="153"/>
        <v>819.24</v>
      </c>
      <c r="BX204" s="18">
        <f t="shared" si="174"/>
        <v>1</v>
      </c>
      <c r="BY204" s="18">
        <f t="shared" si="154"/>
        <v>819.24</v>
      </c>
      <c r="BZ204" s="18">
        <f t="shared" si="175"/>
        <v>1</v>
      </c>
      <c r="CA204" s="18">
        <f t="shared" si="155"/>
        <v>1228.8699999999999</v>
      </c>
      <c r="CB204" s="18">
        <f t="shared" si="176"/>
        <v>1</v>
      </c>
      <c r="CC204" s="18">
        <f t="shared" si="156"/>
        <v>1228.8699999999999</v>
      </c>
    </row>
    <row r="205" spans="1:81" ht="16.5" x14ac:dyDescent="0.2">
      <c r="A205" s="14">
        <v>196</v>
      </c>
      <c r="B205" s="18">
        <f>金币产出!CN201</f>
        <v>15258027</v>
      </c>
      <c r="W205" s="18">
        <v>196</v>
      </c>
      <c r="X205" s="25">
        <v>1</v>
      </c>
      <c r="Y205" s="18" t="e">
        <f t="shared" si="157"/>
        <v>#REF!</v>
      </c>
      <c r="Z205" s="18" t="e">
        <f t="shared" si="157"/>
        <v>#REF!</v>
      </c>
      <c r="AA205" s="18" t="e">
        <f t="shared" si="157"/>
        <v>#REF!</v>
      </c>
      <c r="AB205" s="18" t="e">
        <f t="shared" si="158"/>
        <v>#REF!</v>
      </c>
      <c r="AC205" s="18" t="e">
        <f t="shared" si="146"/>
        <v>#REF!</v>
      </c>
      <c r="AD205" s="18" t="e">
        <f t="shared" si="159"/>
        <v>#REF!</v>
      </c>
      <c r="AE205" s="18" t="e">
        <f t="shared" si="147"/>
        <v>#REF!</v>
      </c>
      <c r="AF205" s="18" t="e">
        <f t="shared" si="160"/>
        <v>#REF!</v>
      </c>
      <c r="AG205" s="18" t="e">
        <f t="shared" si="148"/>
        <v>#REF!</v>
      </c>
      <c r="BD205" s="18">
        <v>196</v>
      </c>
      <c r="BE205" s="44">
        <v>1</v>
      </c>
      <c r="BF205" s="18">
        <f t="shared" si="161"/>
        <v>1678380</v>
      </c>
      <c r="BG205" s="18">
        <f t="shared" si="162"/>
        <v>839190</v>
      </c>
      <c r="BH205" s="18">
        <f t="shared" si="163"/>
        <v>839190</v>
      </c>
      <c r="BI205" s="18">
        <f t="shared" si="164"/>
        <v>839190</v>
      </c>
      <c r="BJ205" s="18">
        <f t="shared" si="165"/>
        <v>839190</v>
      </c>
      <c r="BK205" s="18">
        <f t="shared" si="166"/>
        <v>839190</v>
      </c>
      <c r="BL205" s="18">
        <f t="shared" si="167"/>
        <v>1258785</v>
      </c>
      <c r="BM205" s="18">
        <f t="shared" si="168"/>
        <v>1258785</v>
      </c>
      <c r="BN205" s="18">
        <f t="shared" si="169"/>
        <v>1</v>
      </c>
      <c r="BO205" s="18">
        <f t="shared" si="149"/>
        <v>1678.38</v>
      </c>
      <c r="BP205" s="18">
        <f t="shared" si="170"/>
        <v>1</v>
      </c>
      <c r="BQ205" s="18">
        <f t="shared" si="150"/>
        <v>839.19</v>
      </c>
      <c r="BR205" s="18">
        <f t="shared" si="171"/>
        <v>1</v>
      </c>
      <c r="BS205" s="18">
        <f t="shared" si="151"/>
        <v>839.19</v>
      </c>
      <c r="BT205" s="18">
        <f t="shared" si="172"/>
        <v>1</v>
      </c>
      <c r="BU205" s="18">
        <f t="shared" si="152"/>
        <v>839.19</v>
      </c>
      <c r="BV205" s="18">
        <f t="shared" si="173"/>
        <v>1</v>
      </c>
      <c r="BW205" s="18">
        <f t="shared" si="153"/>
        <v>839.19</v>
      </c>
      <c r="BX205" s="18">
        <f t="shared" si="174"/>
        <v>1</v>
      </c>
      <c r="BY205" s="18">
        <f t="shared" si="154"/>
        <v>839.19</v>
      </c>
      <c r="BZ205" s="18">
        <f t="shared" si="175"/>
        <v>1</v>
      </c>
      <c r="CA205" s="18">
        <f t="shared" si="155"/>
        <v>1258.79</v>
      </c>
      <c r="CB205" s="18">
        <f t="shared" si="176"/>
        <v>1</v>
      </c>
      <c r="CC205" s="18">
        <f t="shared" si="156"/>
        <v>1258.79</v>
      </c>
    </row>
    <row r="206" spans="1:81" ht="16.5" x14ac:dyDescent="0.2">
      <c r="A206" s="14">
        <v>197</v>
      </c>
      <c r="B206" s="18">
        <f>金币产出!CN202</f>
        <v>15620688</v>
      </c>
      <c r="W206" s="18">
        <v>197</v>
      </c>
      <c r="X206" s="25">
        <v>1</v>
      </c>
      <c r="Y206" s="18" t="e">
        <f t="shared" si="157"/>
        <v>#REF!</v>
      </c>
      <c r="Z206" s="18" t="e">
        <f t="shared" si="157"/>
        <v>#REF!</v>
      </c>
      <c r="AA206" s="18" t="e">
        <f t="shared" si="157"/>
        <v>#REF!</v>
      </c>
      <c r="AB206" s="18" t="e">
        <f t="shared" si="158"/>
        <v>#REF!</v>
      </c>
      <c r="AC206" s="18" t="e">
        <f t="shared" si="146"/>
        <v>#REF!</v>
      </c>
      <c r="AD206" s="18" t="e">
        <f t="shared" si="159"/>
        <v>#REF!</v>
      </c>
      <c r="AE206" s="18" t="e">
        <f t="shared" si="147"/>
        <v>#REF!</v>
      </c>
      <c r="AF206" s="18" t="e">
        <f t="shared" si="160"/>
        <v>#REF!</v>
      </c>
      <c r="AG206" s="18" t="e">
        <f t="shared" si="148"/>
        <v>#REF!</v>
      </c>
      <c r="BD206" s="18">
        <v>197</v>
      </c>
      <c r="BE206" s="44">
        <v>1</v>
      </c>
      <c r="BF206" s="18">
        <f t="shared" si="161"/>
        <v>1718275</v>
      </c>
      <c r="BG206" s="18">
        <f t="shared" si="162"/>
        <v>859135</v>
      </c>
      <c r="BH206" s="18">
        <f t="shared" si="163"/>
        <v>859135</v>
      </c>
      <c r="BI206" s="18">
        <f t="shared" si="164"/>
        <v>859135</v>
      </c>
      <c r="BJ206" s="18">
        <f t="shared" si="165"/>
        <v>859135</v>
      </c>
      <c r="BK206" s="18">
        <f t="shared" si="166"/>
        <v>859135</v>
      </c>
      <c r="BL206" s="18">
        <f t="shared" si="167"/>
        <v>1288705</v>
      </c>
      <c r="BM206" s="18">
        <f t="shared" si="168"/>
        <v>1288705</v>
      </c>
      <c r="BN206" s="18">
        <f t="shared" si="169"/>
        <v>1</v>
      </c>
      <c r="BO206" s="18">
        <f t="shared" si="149"/>
        <v>1718.28</v>
      </c>
      <c r="BP206" s="18">
        <f t="shared" si="170"/>
        <v>1</v>
      </c>
      <c r="BQ206" s="18">
        <f t="shared" si="150"/>
        <v>859.14</v>
      </c>
      <c r="BR206" s="18">
        <f t="shared" si="171"/>
        <v>1</v>
      </c>
      <c r="BS206" s="18">
        <f t="shared" si="151"/>
        <v>859.14</v>
      </c>
      <c r="BT206" s="18">
        <f t="shared" si="172"/>
        <v>1</v>
      </c>
      <c r="BU206" s="18">
        <f t="shared" si="152"/>
        <v>859.14</v>
      </c>
      <c r="BV206" s="18">
        <f t="shared" si="173"/>
        <v>1</v>
      </c>
      <c r="BW206" s="18">
        <f t="shared" si="153"/>
        <v>859.14</v>
      </c>
      <c r="BX206" s="18">
        <f t="shared" si="174"/>
        <v>1</v>
      </c>
      <c r="BY206" s="18">
        <f t="shared" si="154"/>
        <v>859.14</v>
      </c>
      <c r="BZ206" s="18">
        <f t="shared" si="175"/>
        <v>1</v>
      </c>
      <c r="CA206" s="18">
        <f t="shared" si="155"/>
        <v>1288.71</v>
      </c>
      <c r="CB206" s="18">
        <f t="shared" si="176"/>
        <v>1</v>
      </c>
      <c r="CC206" s="18">
        <f t="shared" si="156"/>
        <v>1288.71</v>
      </c>
    </row>
    <row r="207" spans="1:81" ht="16.5" x14ac:dyDescent="0.2">
      <c r="A207" s="14">
        <v>198</v>
      </c>
      <c r="B207" s="18">
        <f>金币产出!CN203</f>
        <v>15983352</v>
      </c>
      <c r="W207" s="18">
        <v>198</v>
      </c>
      <c r="X207" s="25">
        <v>1</v>
      </c>
      <c r="Y207" s="18" t="e">
        <f t="shared" si="157"/>
        <v>#REF!</v>
      </c>
      <c r="Z207" s="18" t="e">
        <f t="shared" si="157"/>
        <v>#REF!</v>
      </c>
      <c r="AA207" s="18" t="e">
        <f t="shared" si="157"/>
        <v>#REF!</v>
      </c>
      <c r="AB207" s="18" t="e">
        <f t="shared" si="158"/>
        <v>#REF!</v>
      </c>
      <c r="AC207" s="18" t="e">
        <f t="shared" si="146"/>
        <v>#REF!</v>
      </c>
      <c r="AD207" s="18" t="e">
        <f t="shared" si="159"/>
        <v>#REF!</v>
      </c>
      <c r="AE207" s="18" t="e">
        <f t="shared" si="147"/>
        <v>#REF!</v>
      </c>
      <c r="AF207" s="18" t="e">
        <f t="shared" si="160"/>
        <v>#REF!</v>
      </c>
      <c r="AG207" s="18" t="e">
        <f t="shared" si="148"/>
        <v>#REF!</v>
      </c>
      <c r="BD207" s="18">
        <v>198</v>
      </c>
      <c r="BE207" s="44">
        <v>1</v>
      </c>
      <c r="BF207" s="18">
        <f t="shared" si="161"/>
        <v>1758165</v>
      </c>
      <c r="BG207" s="18">
        <f t="shared" si="162"/>
        <v>879080</v>
      </c>
      <c r="BH207" s="18">
        <f t="shared" si="163"/>
        <v>879080</v>
      </c>
      <c r="BI207" s="18">
        <f t="shared" si="164"/>
        <v>879080</v>
      </c>
      <c r="BJ207" s="18">
        <f t="shared" si="165"/>
        <v>879080</v>
      </c>
      <c r="BK207" s="18">
        <f t="shared" si="166"/>
        <v>879080</v>
      </c>
      <c r="BL207" s="18">
        <f t="shared" si="167"/>
        <v>1318625</v>
      </c>
      <c r="BM207" s="18">
        <f t="shared" si="168"/>
        <v>1318625</v>
      </c>
      <c r="BN207" s="18">
        <f t="shared" si="169"/>
        <v>1</v>
      </c>
      <c r="BO207" s="18">
        <f t="shared" si="149"/>
        <v>1758.17</v>
      </c>
      <c r="BP207" s="18">
        <f t="shared" si="170"/>
        <v>1</v>
      </c>
      <c r="BQ207" s="18">
        <f t="shared" si="150"/>
        <v>879.08</v>
      </c>
      <c r="BR207" s="18">
        <f t="shared" si="171"/>
        <v>1</v>
      </c>
      <c r="BS207" s="18">
        <f t="shared" si="151"/>
        <v>879.08</v>
      </c>
      <c r="BT207" s="18">
        <f t="shared" si="172"/>
        <v>1</v>
      </c>
      <c r="BU207" s="18">
        <f t="shared" si="152"/>
        <v>879.08</v>
      </c>
      <c r="BV207" s="18">
        <f t="shared" si="173"/>
        <v>1</v>
      </c>
      <c r="BW207" s="18">
        <f t="shared" si="153"/>
        <v>879.08</v>
      </c>
      <c r="BX207" s="18">
        <f t="shared" si="174"/>
        <v>1</v>
      </c>
      <c r="BY207" s="18">
        <f t="shared" si="154"/>
        <v>879.08</v>
      </c>
      <c r="BZ207" s="18">
        <f t="shared" si="175"/>
        <v>1</v>
      </c>
      <c r="CA207" s="18">
        <f t="shared" si="155"/>
        <v>1318.63</v>
      </c>
      <c r="CB207" s="18">
        <f t="shared" si="176"/>
        <v>1</v>
      </c>
      <c r="CC207" s="18">
        <f t="shared" si="156"/>
        <v>1318.63</v>
      </c>
    </row>
    <row r="208" spans="1:81" ht="16.5" x14ac:dyDescent="0.2">
      <c r="A208" s="14">
        <v>199</v>
      </c>
      <c r="B208" s="18">
        <f>金币产出!CN204</f>
        <v>16346016</v>
      </c>
      <c r="W208" s="18">
        <v>199</v>
      </c>
      <c r="X208" s="25">
        <v>1</v>
      </c>
      <c r="Y208" s="18" t="e">
        <f t="shared" si="157"/>
        <v>#REF!</v>
      </c>
      <c r="Z208" s="18" t="e">
        <f t="shared" si="157"/>
        <v>#REF!</v>
      </c>
      <c r="AA208" s="18" t="e">
        <f t="shared" si="157"/>
        <v>#REF!</v>
      </c>
      <c r="AB208" s="18" t="e">
        <f t="shared" si="158"/>
        <v>#REF!</v>
      </c>
      <c r="AC208" s="18" t="e">
        <f t="shared" si="146"/>
        <v>#REF!</v>
      </c>
      <c r="AD208" s="18" t="e">
        <f t="shared" si="159"/>
        <v>#REF!</v>
      </c>
      <c r="AE208" s="18" t="e">
        <f t="shared" si="147"/>
        <v>#REF!</v>
      </c>
      <c r="AF208" s="18" t="e">
        <f t="shared" si="160"/>
        <v>#REF!</v>
      </c>
      <c r="AG208" s="18" t="e">
        <f t="shared" si="148"/>
        <v>#REF!</v>
      </c>
      <c r="BD208" s="18">
        <v>199</v>
      </c>
      <c r="BE208" s="44">
        <v>1</v>
      </c>
      <c r="BF208" s="18">
        <f t="shared" si="161"/>
        <v>1798060</v>
      </c>
      <c r="BG208" s="18">
        <f t="shared" si="162"/>
        <v>899030</v>
      </c>
      <c r="BH208" s="18">
        <f t="shared" si="163"/>
        <v>899030</v>
      </c>
      <c r="BI208" s="18">
        <f t="shared" si="164"/>
        <v>899030</v>
      </c>
      <c r="BJ208" s="18">
        <f t="shared" si="165"/>
        <v>899030</v>
      </c>
      <c r="BK208" s="18">
        <f t="shared" si="166"/>
        <v>899030</v>
      </c>
      <c r="BL208" s="18">
        <f t="shared" si="167"/>
        <v>1348545</v>
      </c>
      <c r="BM208" s="18">
        <f t="shared" si="168"/>
        <v>1348545</v>
      </c>
      <c r="BN208" s="18">
        <f t="shared" si="169"/>
        <v>1</v>
      </c>
      <c r="BO208" s="18">
        <f t="shared" si="149"/>
        <v>1798.06</v>
      </c>
      <c r="BP208" s="18">
        <f t="shared" si="170"/>
        <v>1</v>
      </c>
      <c r="BQ208" s="18">
        <f t="shared" si="150"/>
        <v>899.03</v>
      </c>
      <c r="BR208" s="18">
        <f t="shared" si="171"/>
        <v>1</v>
      </c>
      <c r="BS208" s="18">
        <f t="shared" si="151"/>
        <v>899.03</v>
      </c>
      <c r="BT208" s="18">
        <f t="shared" si="172"/>
        <v>1</v>
      </c>
      <c r="BU208" s="18">
        <f t="shared" si="152"/>
        <v>899.03</v>
      </c>
      <c r="BV208" s="18">
        <f t="shared" si="173"/>
        <v>1</v>
      </c>
      <c r="BW208" s="18">
        <f t="shared" si="153"/>
        <v>899.03</v>
      </c>
      <c r="BX208" s="18">
        <f t="shared" si="174"/>
        <v>1</v>
      </c>
      <c r="BY208" s="18">
        <f t="shared" si="154"/>
        <v>899.03</v>
      </c>
      <c r="BZ208" s="18">
        <f t="shared" si="175"/>
        <v>1</v>
      </c>
      <c r="CA208" s="18">
        <f t="shared" si="155"/>
        <v>1348.55</v>
      </c>
      <c r="CB208" s="18">
        <f t="shared" si="176"/>
        <v>1</v>
      </c>
      <c r="CC208" s="18">
        <f t="shared" si="156"/>
        <v>1348.55</v>
      </c>
    </row>
    <row r="209" spans="1:81" ht="16.5" x14ac:dyDescent="0.2">
      <c r="A209" s="14">
        <v>200</v>
      </c>
      <c r="B209" s="18">
        <f>金币产出!CN205</f>
        <v>16708680</v>
      </c>
      <c r="W209" s="18">
        <v>200</v>
      </c>
      <c r="X209" s="25">
        <v>1</v>
      </c>
      <c r="Y209" s="18" t="e">
        <f t="shared" si="157"/>
        <v>#REF!</v>
      </c>
      <c r="Z209" s="18" t="e">
        <f t="shared" si="157"/>
        <v>#REF!</v>
      </c>
      <c r="AA209" s="18" t="e">
        <f t="shared" si="157"/>
        <v>#REF!</v>
      </c>
      <c r="AB209" s="18" t="e">
        <f t="shared" si="158"/>
        <v>#REF!</v>
      </c>
      <c r="AC209" s="18" t="e">
        <f t="shared" si="146"/>
        <v>#REF!</v>
      </c>
      <c r="AD209" s="18" t="e">
        <f t="shared" si="159"/>
        <v>#REF!</v>
      </c>
      <c r="AE209" s="18" t="e">
        <f t="shared" si="147"/>
        <v>#REF!</v>
      </c>
      <c r="AF209" s="18" t="e">
        <f t="shared" si="160"/>
        <v>#REF!</v>
      </c>
      <c r="AG209" s="18" t="e">
        <f t="shared" si="148"/>
        <v>#REF!</v>
      </c>
      <c r="BD209" s="18">
        <v>200</v>
      </c>
      <c r="BE209" s="44">
        <v>1</v>
      </c>
      <c r="BF209" s="18">
        <f t="shared" si="161"/>
        <v>1837950</v>
      </c>
      <c r="BG209" s="18">
        <f t="shared" si="162"/>
        <v>918975</v>
      </c>
      <c r="BH209" s="18">
        <f t="shared" si="163"/>
        <v>918975</v>
      </c>
      <c r="BI209" s="18">
        <f t="shared" si="164"/>
        <v>918975</v>
      </c>
      <c r="BJ209" s="18">
        <f t="shared" si="165"/>
        <v>918975</v>
      </c>
      <c r="BK209" s="18">
        <f t="shared" si="166"/>
        <v>918975</v>
      </c>
      <c r="BL209" s="18">
        <f t="shared" si="167"/>
        <v>1378465</v>
      </c>
      <c r="BM209" s="18">
        <f t="shared" si="168"/>
        <v>1378465</v>
      </c>
      <c r="BN209" s="18">
        <f t="shared" si="169"/>
        <v>1</v>
      </c>
      <c r="BO209" s="18">
        <f t="shared" si="149"/>
        <v>1837.95</v>
      </c>
      <c r="BP209" s="18">
        <f t="shared" si="170"/>
        <v>1</v>
      </c>
      <c r="BQ209" s="18">
        <f t="shared" si="150"/>
        <v>918.98</v>
      </c>
      <c r="BR209" s="18">
        <f t="shared" si="171"/>
        <v>1</v>
      </c>
      <c r="BS209" s="18">
        <f t="shared" si="151"/>
        <v>918.98</v>
      </c>
      <c r="BT209" s="18">
        <f t="shared" si="172"/>
        <v>1</v>
      </c>
      <c r="BU209" s="18">
        <f t="shared" si="152"/>
        <v>918.98</v>
      </c>
      <c r="BV209" s="18">
        <f t="shared" si="173"/>
        <v>1</v>
      </c>
      <c r="BW209" s="18">
        <f t="shared" si="153"/>
        <v>918.98</v>
      </c>
      <c r="BX209" s="18">
        <f t="shared" si="174"/>
        <v>1</v>
      </c>
      <c r="BY209" s="18">
        <f t="shared" si="154"/>
        <v>918.98</v>
      </c>
      <c r="BZ209" s="18">
        <f t="shared" si="175"/>
        <v>1</v>
      </c>
      <c r="CA209" s="18">
        <f t="shared" si="155"/>
        <v>1378.47</v>
      </c>
      <c r="CB209" s="18">
        <f t="shared" si="176"/>
        <v>1</v>
      </c>
      <c r="CC209" s="18">
        <f t="shared" si="156"/>
        <v>1378.47</v>
      </c>
    </row>
    <row r="210" spans="1:81" ht="16.5" x14ac:dyDescent="0.2">
      <c r="A210" s="14">
        <v>201</v>
      </c>
      <c r="B210" s="18">
        <f>金币产出!CN206</f>
        <v>17042853</v>
      </c>
      <c r="W210" s="18">
        <v>201</v>
      </c>
      <c r="X210" s="25">
        <v>1</v>
      </c>
      <c r="Y210" s="18" t="e">
        <f t="shared" si="157"/>
        <v>#REF!</v>
      </c>
      <c r="Z210" s="18" t="e">
        <f t="shared" si="157"/>
        <v>#REF!</v>
      </c>
      <c r="AA210" s="18" t="e">
        <f t="shared" si="157"/>
        <v>#REF!</v>
      </c>
      <c r="AB210" s="18" t="e">
        <f t="shared" si="158"/>
        <v>#REF!</v>
      </c>
      <c r="AC210" s="18" t="e">
        <f t="shared" si="146"/>
        <v>#REF!</v>
      </c>
      <c r="AD210" s="18" t="e">
        <f t="shared" si="159"/>
        <v>#REF!</v>
      </c>
      <c r="AE210" s="18" t="e">
        <f t="shared" si="147"/>
        <v>#REF!</v>
      </c>
      <c r="AF210" s="18" t="e">
        <f t="shared" si="160"/>
        <v>#REF!</v>
      </c>
      <c r="AG210" s="18" t="e">
        <f t="shared" si="148"/>
        <v>#REF!</v>
      </c>
      <c r="BD210" s="18">
        <v>201</v>
      </c>
      <c r="BE210" s="44">
        <v>1</v>
      </c>
      <c r="BF210" s="18">
        <f t="shared" si="161"/>
        <v>1874710</v>
      </c>
      <c r="BG210" s="18">
        <f t="shared" si="162"/>
        <v>937355</v>
      </c>
      <c r="BH210" s="18">
        <f t="shared" si="163"/>
        <v>937355</v>
      </c>
      <c r="BI210" s="18">
        <f t="shared" si="164"/>
        <v>937355</v>
      </c>
      <c r="BJ210" s="18">
        <f t="shared" si="165"/>
        <v>937355</v>
      </c>
      <c r="BK210" s="18">
        <f t="shared" si="166"/>
        <v>937355</v>
      </c>
      <c r="BL210" s="18">
        <f t="shared" si="167"/>
        <v>1406035</v>
      </c>
      <c r="BM210" s="18">
        <f t="shared" si="168"/>
        <v>1406035</v>
      </c>
      <c r="BN210" s="18">
        <f t="shared" si="169"/>
        <v>1</v>
      </c>
      <c r="BO210" s="18">
        <f t="shared" si="149"/>
        <v>1874.71</v>
      </c>
      <c r="BP210" s="18">
        <f t="shared" si="170"/>
        <v>1</v>
      </c>
      <c r="BQ210" s="18">
        <f t="shared" si="150"/>
        <v>937.36</v>
      </c>
      <c r="BR210" s="18">
        <f t="shared" si="171"/>
        <v>1</v>
      </c>
      <c r="BS210" s="18">
        <f t="shared" si="151"/>
        <v>937.36</v>
      </c>
      <c r="BT210" s="18">
        <f t="shared" si="172"/>
        <v>1</v>
      </c>
      <c r="BU210" s="18">
        <f t="shared" si="152"/>
        <v>937.36</v>
      </c>
      <c r="BV210" s="18">
        <f t="shared" si="173"/>
        <v>1</v>
      </c>
      <c r="BW210" s="18">
        <f t="shared" si="153"/>
        <v>937.36</v>
      </c>
      <c r="BX210" s="18">
        <f t="shared" si="174"/>
        <v>1</v>
      </c>
      <c r="BY210" s="18">
        <f t="shared" si="154"/>
        <v>937.36</v>
      </c>
      <c r="BZ210" s="18">
        <f t="shared" si="175"/>
        <v>1</v>
      </c>
      <c r="CA210" s="18">
        <f t="shared" si="155"/>
        <v>1406.04</v>
      </c>
      <c r="CB210" s="18">
        <f t="shared" si="176"/>
        <v>1</v>
      </c>
      <c r="CC210" s="18">
        <f t="shared" si="156"/>
        <v>1406.04</v>
      </c>
    </row>
    <row r="211" spans="1:81" ht="16.5" x14ac:dyDescent="0.2">
      <c r="A211" s="14">
        <v>202</v>
      </c>
      <c r="B211" s="18">
        <f>金币产出!CN207</f>
        <v>17377027</v>
      </c>
      <c r="W211" s="18">
        <v>202</v>
      </c>
      <c r="X211" s="25">
        <v>1</v>
      </c>
      <c r="Y211" s="18" t="e">
        <f t="shared" si="157"/>
        <v>#REF!</v>
      </c>
      <c r="Z211" s="18" t="e">
        <f t="shared" si="157"/>
        <v>#REF!</v>
      </c>
      <c r="AA211" s="18" t="e">
        <f t="shared" si="157"/>
        <v>#REF!</v>
      </c>
      <c r="AB211" s="18" t="e">
        <f t="shared" si="158"/>
        <v>#REF!</v>
      </c>
      <c r="AC211" s="18" t="e">
        <f t="shared" si="146"/>
        <v>#REF!</v>
      </c>
      <c r="AD211" s="18" t="e">
        <f t="shared" si="159"/>
        <v>#REF!</v>
      </c>
      <c r="AE211" s="18" t="e">
        <f t="shared" si="147"/>
        <v>#REF!</v>
      </c>
      <c r="AF211" s="18" t="e">
        <f t="shared" si="160"/>
        <v>#REF!</v>
      </c>
      <c r="AG211" s="18" t="e">
        <f t="shared" si="148"/>
        <v>#REF!</v>
      </c>
      <c r="BD211" s="18">
        <v>202</v>
      </c>
      <c r="BE211" s="44">
        <v>1</v>
      </c>
      <c r="BF211" s="18">
        <f t="shared" si="161"/>
        <v>1911470</v>
      </c>
      <c r="BG211" s="18">
        <f t="shared" si="162"/>
        <v>955735</v>
      </c>
      <c r="BH211" s="18">
        <f t="shared" si="163"/>
        <v>955735</v>
      </c>
      <c r="BI211" s="18">
        <f t="shared" si="164"/>
        <v>955735</v>
      </c>
      <c r="BJ211" s="18">
        <f t="shared" si="165"/>
        <v>955735</v>
      </c>
      <c r="BK211" s="18">
        <f t="shared" si="166"/>
        <v>955735</v>
      </c>
      <c r="BL211" s="18">
        <f t="shared" si="167"/>
        <v>1433600</v>
      </c>
      <c r="BM211" s="18">
        <f t="shared" si="168"/>
        <v>1433600</v>
      </c>
      <c r="BN211" s="18">
        <f t="shared" si="169"/>
        <v>1</v>
      </c>
      <c r="BO211" s="18">
        <f t="shared" si="149"/>
        <v>1911.47</v>
      </c>
      <c r="BP211" s="18">
        <f t="shared" si="170"/>
        <v>1</v>
      </c>
      <c r="BQ211" s="18">
        <f t="shared" si="150"/>
        <v>955.74</v>
      </c>
      <c r="BR211" s="18">
        <f t="shared" si="171"/>
        <v>1</v>
      </c>
      <c r="BS211" s="18">
        <f t="shared" si="151"/>
        <v>955.74</v>
      </c>
      <c r="BT211" s="18">
        <f t="shared" si="172"/>
        <v>1</v>
      </c>
      <c r="BU211" s="18">
        <f t="shared" si="152"/>
        <v>955.74</v>
      </c>
      <c r="BV211" s="18">
        <f t="shared" si="173"/>
        <v>1</v>
      </c>
      <c r="BW211" s="18">
        <f t="shared" si="153"/>
        <v>955.74</v>
      </c>
      <c r="BX211" s="18">
        <f t="shared" si="174"/>
        <v>1</v>
      </c>
      <c r="BY211" s="18">
        <f t="shared" si="154"/>
        <v>955.74</v>
      </c>
      <c r="BZ211" s="18">
        <f t="shared" si="175"/>
        <v>1</v>
      </c>
      <c r="CA211" s="18">
        <f t="shared" si="155"/>
        <v>1433.6</v>
      </c>
      <c r="CB211" s="18">
        <f t="shared" si="176"/>
        <v>1</v>
      </c>
      <c r="CC211" s="18">
        <f t="shared" si="156"/>
        <v>1433.6</v>
      </c>
    </row>
    <row r="212" spans="1:81" ht="16.5" x14ac:dyDescent="0.2">
      <c r="A212" s="14">
        <v>203</v>
      </c>
      <c r="B212" s="18">
        <f>金币产出!CN208</f>
        <v>17711201</v>
      </c>
      <c r="W212" s="18">
        <v>203</v>
      </c>
      <c r="X212" s="25">
        <v>1</v>
      </c>
      <c r="Y212" s="18" t="e">
        <f t="shared" si="157"/>
        <v>#REF!</v>
      </c>
      <c r="Z212" s="18" t="e">
        <f t="shared" si="157"/>
        <v>#REF!</v>
      </c>
      <c r="AA212" s="18" t="e">
        <f t="shared" si="157"/>
        <v>#REF!</v>
      </c>
      <c r="AB212" s="18" t="e">
        <f t="shared" si="158"/>
        <v>#REF!</v>
      </c>
      <c r="AC212" s="18" t="e">
        <f t="shared" si="146"/>
        <v>#REF!</v>
      </c>
      <c r="AD212" s="18" t="e">
        <f t="shared" si="159"/>
        <v>#REF!</v>
      </c>
      <c r="AE212" s="18" t="e">
        <f t="shared" si="147"/>
        <v>#REF!</v>
      </c>
      <c r="AF212" s="18" t="e">
        <f t="shared" si="160"/>
        <v>#REF!</v>
      </c>
      <c r="AG212" s="18" t="e">
        <f t="shared" si="148"/>
        <v>#REF!</v>
      </c>
      <c r="BD212" s="18">
        <v>203</v>
      </c>
      <c r="BE212" s="44">
        <v>1</v>
      </c>
      <c r="BF212" s="18">
        <f t="shared" si="161"/>
        <v>1948230</v>
      </c>
      <c r="BG212" s="18">
        <f t="shared" si="162"/>
        <v>974115</v>
      </c>
      <c r="BH212" s="18">
        <f t="shared" si="163"/>
        <v>974115</v>
      </c>
      <c r="BI212" s="18">
        <f t="shared" si="164"/>
        <v>974115</v>
      </c>
      <c r="BJ212" s="18">
        <f t="shared" si="165"/>
        <v>974115</v>
      </c>
      <c r="BK212" s="18">
        <f t="shared" si="166"/>
        <v>974115</v>
      </c>
      <c r="BL212" s="18">
        <f t="shared" si="167"/>
        <v>1461170</v>
      </c>
      <c r="BM212" s="18">
        <f t="shared" si="168"/>
        <v>1461170</v>
      </c>
      <c r="BN212" s="18">
        <f t="shared" si="169"/>
        <v>1</v>
      </c>
      <c r="BO212" s="18">
        <f t="shared" si="149"/>
        <v>1948.23</v>
      </c>
      <c r="BP212" s="18">
        <f t="shared" si="170"/>
        <v>1</v>
      </c>
      <c r="BQ212" s="18">
        <f t="shared" si="150"/>
        <v>974.12</v>
      </c>
      <c r="BR212" s="18">
        <f t="shared" si="171"/>
        <v>1</v>
      </c>
      <c r="BS212" s="18">
        <f t="shared" si="151"/>
        <v>974.12</v>
      </c>
      <c r="BT212" s="18">
        <f t="shared" si="172"/>
        <v>1</v>
      </c>
      <c r="BU212" s="18">
        <f t="shared" si="152"/>
        <v>974.12</v>
      </c>
      <c r="BV212" s="18">
        <f t="shared" si="173"/>
        <v>1</v>
      </c>
      <c r="BW212" s="18">
        <f t="shared" si="153"/>
        <v>974.12</v>
      </c>
      <c r="BX212" s="18">
        <f t="shared" si="174"/>
        <v>1</v>
      </c>
      <c r="BY212" s="18">
        <f t="shared" si="154"/>
        <v>974.12</v>
      </c>
      <c r="BZ212" s="18">
        <f t="shared" si="175"/>
        <v>1</v>
      </c>
      <c r="CA212" s="18">
        <f t="shared" si="155"/>
        <v>1461.17</v>
      </c>
      <c r="CB212" s="18">
        <f t="shared" si="176"/>
        <v>1</v>
      </c>
      <c r="CC212" s="18">
        <f t="shared" si="156"/>
        <v>1461.17</v>
      </c>
    </row>
    <row r="213" spans="1:81" ht="16.5" x14ac:dyDescent="0.2">
      <c r="A213" s="14">
        <v>204</v>
      </c>
      <c r="B213" s="18">
        <f>金币产出!CN209</f>
        <v>18045372</v>
      </c>
      <c r="W213" s="18">
        <v>204</v>
      </c>
      <c r="X213" s="25">
        <v>1</v>
      </c>
      <c r="Y213" s="18" t="e">
        <f t="shared" si="157"/>
        <v>#REF!</v>
      </c>
      <c r="Z213" s="18" t="e">
        <f t="shared" si="157"/>
        <v>#REF!</v>
      </c>
      <c r="AA213" s="18" t="e">
        <f t="shared" si="157"/>
        <v>#REF!</v>
      </c>
      <c r="AB213" s="18" t="e">
        <f t="shared" si="158"/>
        <v>#REF!</v>
      </c>
      <c r="AC213" s="18" t="e">
        <f t="shared" si="146"/>
        <v>#REF!</v>
      </c>
      <c r="AD213" s="18" t="e">
        <f t="shared" si="159"/>
        <v>#REF!</v>
      </c>
      <c r="AE213" s="18" t="e">
        <f t="shared" si="147"/>
        <v>#REF!</v>
      </c>
      <c r="AF213" s="18" t="e">
        <f t="shared" si="160"/>
        <v>#REF!</v>
      </c>
      <c r="AG213" s="18" t="e">
        <f t="shared" si="148"/>
        <v>#REF!</v>
      </c>
      <c r="BD213" s="18">
        <v>204</v>
      </c>
      <c r="BE213" s="44">
        <v>1</v>
      </c>
      <c r="BF213" s="18">
        <f t="shared" si="161"/>
        <v>1984990</v>
      </c>
      <c r="BG213" s="18">
        <f t="shared" si="162"/>
        <v>992495</v>
      </c>
      <c r="BH213" s="18">
        <f t="shared" si="163"/>
        <v>992495</v>
      </c>
      <c r="BI213" s="18">
        <f t="shared" si="164"/>
        <v>992495</v>
      </c>
      <c r="BJ213" s="18">
        <f t="shared" si="165"/>
        <v>992495</v>
      </c>
      <c r="BK213" s="18">
        <f t="shared" si="166"/>
        <v>992495</v>
      </c>
      <c r="BL213" s="18">
        <f t="shared" si="167"/>
        <v>1488740</v>
      </c>
      <c r="BM213" s="18">
        <f t="shared" si="168"/>
        <v>1488740</v>
      </c>
      <c r="BN213" s="18">
        <f t="shared" si="169"/>
        <v>1</v>
      </c>
      <c r="BO213" s="18">
        <f t="shared" si="149"/>
        <v>1984.99</v>
      </c>
      <c r="BP213" s="18">
        <f t="shared" si="170"/>
        <v>1</v>
      </c>
      <c r="BQ213" s="18">
        <f t="shared" si="150"/>
        <v>992.5</v>
      </c>
      <c r="BR213" s="18">
        <f t="shared" si="171"/>
        <v>1</v>
      </c>
      <c r="BS213" s="18">
        <f t="shared" si="151"/>
        <v>992.5</v>
      </c>
      <c r="BT213" s="18">
        <f t="shared" si="172"/>
        <v>1</v>
      </c>
      <c r="BU213" s="18">
        <f t="shared" si="152"/>
        <v>992.5</v>
      </c>
      <c r="BV213" s="18">
        <f t="shared" si="173"/>
        <v>1</v>
      </c>
      <c r="BW213" s="18">
        <f t="shared" si="153"/>
        <v>992.5</v>
      </c>
      <c r="BX213" s="18">
        <f t="shared" si="174"/>
        <v>1</v>
      </c>
      <c r="BY213" s="18">
        <f t="shared" si="154"/>
        <v>992.5</v>
      </c>
      <c r="BZ213" s="18">
        <f t="shared" si="175"/>
        <v>1</v>
      </c>
      <c r="CA213" s="18">
        <f t="shared" si="155"/>
        <v>1488.74</v>
      </c>
      <c r="CB213" s="18">
        <f t="shared" si="176"/>
        <v>1</v>
      </c>
      <c r="CC213" s="18">
        <f t="shared" si="156"/>
        <v>1488.74</v>
      </c>
    </row>
    <row r="214" spans="1:81" ht="16.5" x14ac:dyDescent="0.2">
      <c r="A214" s="14">
        <v>205</v>
      </c>
      <c r="B214" s="18">
        <f>金币产出!CN210</f>
        <v>18379548</v>
      </c>
      <c r="W214" s="18">
        <v>205</v>
      </c>
      <c r="X214" s="25">
        <v>1</v>
      </c>
      <c r="Y214" s="18" t="e">
        <f t="shared" si="157"/>
        <v>#REF!</v>
      </c>
      <c r="Z214" s="18" t="e">
        <f t="shared" si="157"/>
        <v>#REF!</v>
      </c>
      <c r="AA214" s="18" t="e">
        <f t="shared" si="157"/>
        <v>#REF!</v>
      </c>
      <c r="AB214" s="18" t="e">
        <f t="shared" si="158"/>
        <v>#REF!</v>
      </c>
      <c r="AC214" s="18" t="e">
        <f t="shared" si="146"/>
        <v>#REF!</v>
      </c>
      <c r="AD214" s="18" t="e">
        <f t="shared" si="159"/>
        <v>#REF!</v>
      </c>
      <c r="AE214" s="18" t="e">
        <f t="shared" si="147"/>
        <v>#REF!</v>
      </c>
      <c r="AF214" s="18" t="e">
        <f t="shared" si="160"/>
        <v>#REF!</v>
      </c>
      <c r="AG214" s="18" t="e">
        <f t="shared" si="148"/>
        <v>#REF!</v>
      </c>
      <c r="BD214" s="18">
        <v>205</v>
      </c>
      <c r="BE214" s="44">
        <v>1</v>
      </c>
      <c r="BF214" s="18">
        <f t="shared" si="161"/>
        <v>2021750</v>
      </c>
      <c r="BG214" s="18">
        <f t="shared" si="162"/>
        <v>1010875</v>
      </c>
      <c r="BH214" s="18">
        <f t="shared" si="163"/>
        <v>1010875</v>
      </c>
      <c r="BI214" s="18">
        <f t="shared" si="164"/>
        <v>1010875</v>
      </c>
      <c r="BJ214" s="18">
        <f t="shared" si="165"/>
        <v>1010875</v>
      </c>
      <c r="BK214" s="18">
        <f t="shared" si="166"/>
        <v>1010875</v>
      </c>
      <c r="BL214" s="18">
        <f t="shared" si="167"/>
        <v>1516310</v>
      </c>
      <c r="BM214" s="18">
        <f t="shared" si="168"/>
        <v>1516310</v>
      </c>
      <c r="BN214" s="18">
        <f t="shared" si="169"/>
        <v>1</v>
      </c>
      <c r="BO214" s="18">
        <f t="shared" si="149"/>
        <v>2021.75</v>
      </c>
      <c r="BP214" s="18">
        <f t="shared" si="170"/>
        <v>1</v>
      </c>
      <c r="BQ214" s="18">
        <f t="shared" si="150"/>
        <v>1010.88</v>
      </c>
      <c r="BR214" s="18">
        <f t="shared" si="171"/>
        <v>1</v>
      </c>
      <c r="BS214" s="18">
        <f t="shared" si="151"/>
        <v>1010.88</v>
      </c>
      <c r="BT214" s="18">
        <f t="shared" si="172"/>
        <v>1</v>
      </c>
      <c r="BU214" s="18">
        <f t="shared" si="152"/>
        <v>1010.88</v>
      </c>
      <c r="BV214" s="18">
        <f t="shared" si="173"/>
        <v>1</v>
      </c>
      <c r="BW214" s="18">
        <f t="shared" si="153"/>
        <v>1010.88</v>
      </c>
      <c r="BX214" s="18">
        <f t="shared" si="174"/>
        <v>1</v>
      </c>
      <c r="BY214" s="18">
        <f t="shared" si="154"/>
        <v>1010.88</v>
      </c>
      <c r="BZ214" s="18">
        <f t="shared" si="175"/>
        <v>1</v>
      </c>
      <c r="CA214" s="18">
        <f t="shared" si="155"/>
        <v>1516.31</v>
      </c>
      <c r="CB214" s="18">
        <f t="shared" si="176"/>
        <v>1</v>
      </c>
      <c r="CC214" s="18">
        <f t="shared" si="156"/>
        <v>1516.31</v>
      </c>
    </row>
    <row r="215" spans="1:81" ht="16.5" x14ac:dyDescent="0.2">
      <c r="A215" s="14">
        <v>206</v>
      </c>
      <c r="B215" s="18">
        <f>金币产出!CN211</f>
        <v>18713721</v>
      </c>
      <c r="W215" s="18">
        <v>206</v>
      </c>
      <c r="X215" s="25">
        <v>1</v>
      </c>
      <c r="Y215" s="18" t="e">
        <f t="shared" si="157"/>
        <v>#REF!</v>
      </c>
      <c r="Z215" s="18" t="e">
        <f t="shared" si="157"/>
        <v>#REF!</v>
      </c>
      <c r="AA215" s="18" t="e">
        <f t="shared" si="157"/>
        <v>#REF!</v>
      </c>
      <c r="AB215" s="18" t="e">
        <f t="shared" si="158"/>
        <v>#REF!</v>
      </c>
      <c r="AC215" s="18" t="e">
        <f t="shared" si="146"/>
        <v>#REF!</v>
      </c>
      <c r="AD215" s="18" t="e">
        <f t="shared" si="159"/>
        <v>#REF!</v>
      </c>
      <c r="AE215" s="18" t="e">
        <f t="shared" si="147"/>
        <v>#REF!</v>
      </c>
      <c r="AF215" s="18" t="e">
        <f t="shared" si="160"/>
        <v>#REF!</v>
      </c>
      <c r="AG215" s="18" t="e">
        <f t="shared" si="148"/>
        <v>#REF!</v>
      </c>
      <c r="BD215" s="18">
        <v>206</v>
      </c>
      <c r="BE215" s="44">
        <v>1</v>
      </c>
      <c r="BF215" s="18">
        <f t="shared" si="161"/>
        <v>2058505</v>
      </c>
      <c r="BG215" s="18">
        <f t="shared" si="162"/>
        <v>1029250</v>
      </c>
      <c r="BH215" s="18">
        <f t="shared" si="163"/>
        <v>1029250</v>
      </c>
      <c r="BI215" s="18">
        <f t="shared" si="164"/>
        <v>1029250</v>
      </c>
      <c r="BJ215" s="18">
        <f t="shared" si="165"/>
        <v>1029250</v>
      </c>
      <c r="BK215" s="18">
        <f t="shared" si="166"/>
        <v>1029250</v>
      </c>
      <c r="BL215" s="18">
        <f t="shared" si="167"/>
        <v>1543880</v>
      </c>
      <c r="BM215" s="18">
        <f t="shared" si="168"/>
        <v>1543880</v>
      </c>
      <c r="BN215" s="18">
        <f t="shared" si="169"/>
        <v>1</v>
      </c>
      <c r="BO215" s="18">
        <f t="shared" si="149"/>
        <v>2058.5100000000002</v>
      </c>
      <c r="BP215" s="18">
        <f t="shared" si="170"/>
        <v>1</v>
      </c>
      <c r="BQ215" s="18">
        <f t="shared" si="150"/>
        <v>1029.25</v>
      </c>
      <c r="BR215" s="18">
        <f t="shared" si="171"/>
        <v>1</v>
      </c>
      <c r="BS215" s="18">
        <f t="shared" si="151"/>
        <v>1029.25</v>
      </c>
      <c r="BT215" s="18">
        <f t="shared" si="172"/>
        <v>1</v>
      </c>
      <c r="BU215" s="18">
        <f t="shared" si="152"/>
        <v>1029.25</v>
      </c>
      <c r="BV215" s="18">
        <f t="shared" si="173"/>
        <v>1</v>
      </c>
      <c r="BW215" s="18">
        <f t="shared" si="153"/>
        <v>1029.25</v>
      </c>
      <c r="BX215" s="18">
        <f t="shared" si="174"/>
        <v>1</v>
      </c>
      <c r="BY215" s="18">
        <f t="shared" si="154"/>
        <v>1029.25</v>
      </c>
      <c r="BZ215" s="18">
        <f t="shared" si="175"/>
        <v>1</v>
      </c>
      <c r="CA215" s="18">
        <f t="shared" si="155"/>
        <v>1543.88</v>
      </c>
      <c r="CB215" s="18">
        <f t="shared" si="176"/>
        <v>1</v>
      </c>
      <c r="CC215" s="18">
        <f t="shared" si="156"/>
        <v>1543.88</v>
      </c>
    </row>
    <row r="216" spans="1:81" ht="16.5" x14ac:dyDescent="0.2">
      <c r="A216" s="14">
        <v>207</v>
      </c>
      <c r="B216" s="18">
        <f>金币产出!CN212</f>
        <v>19047895</v>
      </c>
      <c r="W216" s="18">
        <v>207</v>
      </c>
      <c r="X216" s="25">
        <v>1</v>
      </c>
      <c r="Y216" s="18" t="e">
        <f t="shared" si="157"/>
        <v>#REF!</v>
      </c>
      <c r="Z216" s="18" t="e">
        <f t="shared" si="157"/>
        <v>#REF!</v>
      </c>
      <c r="AA216" s="18" t="e">
        <f t="shared" si="157"/>
        <v>#REF!</v>
      </c>
      <c r="AB216" s="18" t="e">
        <f t="shared" si="158"/>
        <v>#REF!</v>
      </c>
      <c r="AC216" s="18" t="e">
        <f t="shared" si="146"/>
        <v>#REF!</v>
      </c>
      <c r="AD216" s="18" t="e">
        <f t="shared" si="159"/>
        <v>#REF!</v>
      </c>
      <c r="AE216" s="18" t="e">
        <f t="shared" si="147"/>
        <v>#REF!</v>
      </c>
      <c r="AF216" s="18" t="e">
        <f t="shared" si="160"/>
        <v>#REF!</v>
      </c>
      <c r="AG216" s="18" t="e">
        <f t="shared" si="148"/>
        <v>#REF!</v>
      </c>
      <c r="BD216" s="18">
        <v>207</v>
      </c>
      <c r="BE216" s="44">
        <v>1</v>
      </c>
      <c r="BF216" s="18">
        <f t="shared" si="161"/>
        <v>2095265</v>
      </c>
      <c r="BG216" s="18">
        <f t="shared" si="162"/>
        <v>1047630</v>
      </c>
      <c r="BH216" s="18">
        <f t="shared" si="163"/>
        <v>1047630</v>
      </c>
      <c r="BI216" s="18">
        <f t="shared" si="164"/>
        <v>1047630</v>
      </c>
      <c r="BJ216" s="18">
        <f t="shared" si="165"/>
        <v>1047630</v>
      </c>
      <c r="BK216" s="18">
        <f t="shared" si="166"/>
        <v>1047630</v>
      </c>
      <c r="BL216" s="18">
        <f t="shared" si="167"/>
        <v>1571450</v>
      </c>
      <c r="BM216" s="18">
        <f t="shared" si="168"/>
        <v>1571450</v>
      </c>
      <c r="BN216" s="18">
        <f t="shared" si="169"/>
        <v>1</v>
      </c>
      <c r="BO216" s="18">
        <f t="shared" si="149"/>
        <v>2095.27</v>
      </c>
      <c r="BP216" s="18">
        <f t="shared" si="170"/>
        <v>1</v>
      </c>
      <c r="BQ216" s="18">
        <f t="shared" si="150"/>
        <v>1047.6300000000001</v>
      </c>
      <c r="BR216" s="18">
        <f t="shared" si="171"/>
        <v>1</v>
      </c>
      <c r="BS216" s="18">
        <f t="shared" si="151"/>
        <v>1047.6300000000001</v>
      </c>
      <c r="BT216" s="18">
        <f t="shared" si="172"/>
        <v>1</v>
      </c>
      <c r="BU216" s="18">
        <f t="shared" si="152"/>
        <v>1047.6300000000001</v>
      </c>
      <c r="BV216" s="18">
        <f t="shared" si="173"/>
        <v>1</v>
      </c>
      <c r="BW216" s="18">
        <f t="shared" si="153"/>
        <v>1047.6300000000001</v>
      </c>
      <c r="BX216" s="18">
        <f t="shared" si="174"/>
        <v>1</v>
      </c>
      <c r="BY216" s="18">
        <f t="shared" si="154"/>
        <v>1047.6300000000001</v>
      </c>
      <c r="BZ216" s="18">
        <f t="shared" si="175"/>
        <v>1</v>
      </c>
      <c r="CA216" s="18">
        <f t="shared" si="155"/>
        <v>1571.45</v>
      </c>
      <c r="CB216" s="18">
        <f t="shared" si="176"/>
        <v>1</v>
      </c>
      <c r="CC216" s="18">
        <f t="shared" si="156"/>
        <v>1571.45</v>
      </c>
    </row>
    <row r="217" spans="1:81" ht="16.5" x14ac:dyDescent="0.2">
      <c r="A217" s="14">
        <v>208</v>
      </c>
      <c r="B217" s="18">
        <f>金币产出!CN213</f>
        <v>19382069</v>
      </c>
      <c r="W217" s="18">
        <v>208</v>
      </c>
      <c r="X217" s="25">
        <v>1</v>
      </c>
      <c r="Y217" s="18" t="e">
        <f t="shared" si="157"/>
        <v>#REF!</v>
      </c>
      <c r="Z217" s="18" t="e">
        <f t="shared" si="157"/>
        <v>#REF!</v>
      </c>
      <c r="AA217" s="18" t="e">
        <f t="shared" si="157"/>
        <v>#REF!</v>
      </c>
      <c r="AB217" s="18" t="e">
        <f t="shared" si="158"/>
        <v>#REF!</v>
      </c>
      <c r="AC217" s="18" t="e">
        <f t="shared" si="146"/>
        <v>#REF!</v>
      </c>
      <c r="AD217" s="18" t="e">
        <f t="shared" si="159"/>
        <v>#REF!</v>
      </c>
      <c r="AE217" s="18" t="e">
        <f t="shared" si="147"/>
        <v>#REF!</v>
      </c>
      <c r="AF217" s="18" t="e">
        <f t="shared" si="160"/>
        <v>#REF!</v>
      </c>
      <c r="AG217" s="18" t="e">
        <f t="shared" si="148"/>
        <v>#REF!</v>
      </c>
      <c r="BD217" s="18">
        <v>208</v>
      </c>
      <c r="BE217" s="44">
        <v>1</v>
      </c>
      <c r="BF217" s="18">
        <f t="shared" si="161"/>
        <v>2132025</v>
      </c>
      <c r="BG217" s="18">
        <f t="shared" si="162"/>
        <v>1066010</v>
      </c>
      <c r="BH217" s="18">
        <f t="shared" si="163"/>
        <v>1066010</v>
      </c>
      <c r="BI217" s="18">
        <f t="shared" si="164"/>
        <v>1066010</v>
      </c>
      <c r="BJ217" s="18">
        <f t="shared" si="165"/>
        <v>1066010</v>
      </c>
      <c r="BK217" s="18">
        <f t="shared" si="166"/>
        <v>1066010</v>
      </c>
      <c r="BL217" s="18">
        <f t="shared" si="167"/>
        <v>1599020</v>
      </c>
      <c r="BM217" s="18">
        <f t="shared" si="168"/>
        <v>1599020</v>
      </c>
      <c r="BN217" s="18">
        <f t="shared" si="169"/>
        <v>1</v>
      </c>
      <c r="BO217" s="18">
        <f t="shared" si="149"/>
        <v>2132.0300000000002</v>
      </c>
      <c r="BP217" s="18">
        <f t="shared" si="170"/>
        <v>1</v>
      </c>
      <c r="BQ217" s="18">
        <f t="shared" si="150"/>
        <v>1066.01</v>
      </c>
      <c r="BR217" s="18">
        <f t="shared" si="171"/>
        <v>1</v>
      </c>
      <c r="BS217" s="18">
        <f t="shared" si="151"/>
        <v>1066.01</v>
      </c>
      <c r="BT217" s="18">
        <f t="shared" si="172"/>
        <v>1</v>
      </c>
      <c r="BU217" s="18">
        <f t="shared" si="152"/>
        <v>1066.01</v>
      </c>
      <c r="BV217" s="18">
        <f t="shared" si="173"/>
        <v>1</v>
      </c>
      <c r="BW217" s="18">
        <f t="shared" si="153"/>
        <v>1066.01</v>
      </c>
      <c r="BX217" s="18">
        <f t="shared" si="174"/>
        <v>1</v>
      </c>
      <c r="BY217" s="18">
        <f t="shared" si="154"/>
        <v>1066.01</v>
      </c>
      <c r="BZ217" s="18">
        <f t="shared" si="175"/>
        <v>1</v>
      </c>
      <c r="CA217" s="18">
        <f t="shared" si="155"/>
        <v>1599.02</v>
      </c>
      <c r="CB217" s="18">
        <f t="shared" si="176"/>
        <v>1</v>
      </c>
      <c r="CC217" s="18">
        <f t="shared" si="156"/>
        <v>1599.02</v>
      </c>
    </row>
    <row r="218" spans="1:81" ht="16.5" x14ac:dyDescent="0.2">
      <c r="A218" s="14">
        <v>209</v>
      </c>
      <c r="B218" s="18">
        <f>金币产出!CN214</f>
        <v>19716240</v>
      </c>
      <c r="W218" s="18">
        <v>209</v>
      </c>
      <c r="X218" s="25">
        <v>1</v>
      </c>
      <c r="Y218" s="18" t="e">
        <f t="shared" si="157"/>
        <v>#REF!</v>
      </c>
      <c r="Z218" s="18" t="e">
        <f t="shared" si="157"/>
        <v>#REF!</v>
      </c>
      <c r="AA218" s="18" t="e">
        <f t="shared" si="157"/>
        <v>#REF!</v>
      </c>
      <c r="AB218" s="18" t="e">
        <f t="shared" si="158"/>
        <v>#REF!</v>
      </c>
      <c r="AC218" s="18" t="e">
        <f t="shared" si="146"/>
        <v>#REF!</v>
      </c>
      <c r="AD218" s="18" t="e">
        <f t="shared" si="159"/>
        <v>#REF!</v>
      </c>
      <c r="AE218" s="18" t="e">
        <f t="shared" si="147"/>
        <v>#REF!</v>
      </c>
      <c r="AF218" s="18" t="e">
        <f t="shared" si="160"/>
        <v>#REF!</v>
      </c>
      <c r="AG218" s="18" t="e">
        <f t="shared" si="148"/>
        <v>#REF!</v>
      </c>
      <c r="BD218" s="18">
        <v>209</v>
      </c>
      <c r="BE218" s="44">
        <v>1</v>
      </c>
      <c r="BF218" s="18">
        <f t="shared" si="161"/>
        <v>2168785</v>
      </c>
      <c r="BG218" s="18">
        <f t="shared" si="162"/>
        <v>1084390</v>
      </c>
      <c r="BH218" s="18">
        <f t="shared" si="163"/>
        <v>1084390</v>
      </c>
      <c r="BI218" s="18">
        <f t="shared" si="164"/>
        <v>1084390</v>
      </c>
      <c r="BJ218" s="18">
        <f t="shared" si="165"/>
        <v>1084390</v>
      </c>
      <c r="BK218" s="18">
        <f t="shared" si="166"/>
        <v>1084390</v>
      </c>
      <c r="BL218" s="18">
        <f t="shared" si="167"/>
        <v>1626585</v>
      </c>
      <c r="BM218" s="18">
        <f t="shared" si="168"/>
        <v>1626585</v>
      </c>
      <c r="BN218" s="18">
        <f t="shared" si="169"/>
        <v>1</v>
      </c>
      <c r="BO218" s="18">
        <f t="shared" si="149"/>
        <v>2168.79</v>
      </c>
      <c r="BP218" s="18">
        <f t="shared" si="170"/>
        <v>1</v>
      </c>
      <c r="BQ218" s="18">
        <f t="shared" si="150"/>
        <v>1084.3900000000001</v>
      </c>
      <c r="BR218" s="18">
        <f t="shared" si="171"/>
        <v>1</v>
      </c>
      <c r="BS218" s="18">
        <f t="shared" si="151"/>
        <v>1084.3900000000001</v>
      </c>
      <c r="BT218" s="18">
        <f t="shared" si="172"/>
        <v>1</v>
      </c>
      <c r="BU218" s="18">
        <f t="shared" si="152"/>
        <v>1084.3900000000001</v>
      </c>
      <c r="BV218" s="18">
        <f t="shared" si="173"/>
        <v>1</v>
      </c>
      <c r="BW218" s="18">
        <f t="shared" si="153"/>
        <v>1084.3900000000001</v>
      </c>
      <c r="BX218" s="18">
        <f t="shared" si="174"/>
        <v>1</v>
      </c>
      <c r="BY218" s="18">
        <f t="shared" si="154"/>
        <v>1084.3900000000001</v>
      </c>
      <c r="BZ218" s="18">
        <f t="shared" si="175"/>
        <v>1</v>
      </c>
      <c r="CA218" s="18">
        <f t="shared" si="155"/>
        <v>1626.59</v>
      </c>
      <c r="CB218" s="18">
        <f t="shared" si="176"/>
        <v>1</v>
      </c>
      <c r="CC218" s="18">
        <f t="shared" si="156"/>
        <v>1626.59</v>
      </c>
    </row>
    <row r="219" spans="1:81" ht="16.5" x14ac:dyDescent="0.2">
      <c r="A219" s="14">
        <v>210</v>
      </c>
      <c r="B219" s="18">
        <f>金币产出!CN215</f>
        <v>16708680</v>
      </c>
      <c r="W219" s="18">
        <v>210</v>
      </c>
      <c r="X219" s="25">
        <v>1</v>
      </c>
      <c r="Y219" s="18" t="e">
        <f t="shared" si="157"/>
        <v>#REF!</v>
      </c>
      <c r="Z219" s="18" t="e">
        <f t="shared" si="157"/>
        <v>#REF!</v>
      </c>
      <c r="AA219" s="18" t="e">
        <f t="shared" si="157"/>
        <v>#REF!</v>
      </c>
      <c r="AB219" s="18" t="e">
        <f t="shared" si="158"/>
        <v>#REF!</v>
      </c>
      <c r="AC219" s="18" t="e">
        <f t="shared" si="146"/>
        <v>#REF!</v>
      </c>
      <c r="AD219" s="18" t="e">
        <f t="shared" si="159"/>
        <v>#REF!</v>
      </c>
      <c r="AE219" s="18" t="e">
        <f t="shared" si="147"/>
        <v>#REF!</v>
      </c>
      <c r="AF219" s="18" t="e">
        <f t="shared" si="160"/>
        <v>#REF!</v>
      </c>
      <c r="AG219" s="18" t="e">
        <f t="shared" si="148"/>
        <v>#REF!</v>
      </c>
      <c r="BD219" s="18">
        <v>210</v>
      </c>
      <c r="BE219" s="44">
        <v>1</v>
      </c>
      <c r="BF219" s="18">
        <f t="shared" si="161"/>
        <v>1837950</v>
      </c>
      <c r="BG219" s="18">
        <f t="shared" si="162"/>
        <v>918975</v>
      </c>
      <c r="BH219" s="18">
        <f t="shared" si="163"/>
        <v>918975</v>
      </c>
      <c r="BI219" s="18">
        <f t="shared" si="164"/>
        <v>918975</v>
      </c>
      <c r="BJ219" s="18">
        <f t="shared" si="165"/>
        <v>918975</v>
      </c>
      <c r="BK219" s="18">
        <f t="shared" si="166"/>
        <v>918975</v>
      </c>
      <c r="BL219" s="18">
        <f t="shared" si="167"/>
        <v>1378465</v>
      </c>
      <c r="BM219" s="18">
        <f t="shared" si="168"/>
        <v>1378465</v>
      </c>
      <c r="BN219" s="18">
        <f t="shared" si="169"/>
        <v>1</v>
      </c>
      <c r="BO219" s="18">
        <f t="shared" si="149"/>
        <v>1837.95</v>
      </c>
      <c r="BP219" s="18">
        <f t="shared" si="170"/>
        <v>1</v>
      </c>
      <c r="BQ219" s="18">
        <f t="shared" si="150"/>
        <v>918.98</v>
      </c>
      <c r="BR219" s="18">
        <f t="shared" si="171"/>
        <v>1</v>
      </c>
      <c r="BS219" s="18">
        <f t="shared" si="151"/>
        <v>918.98</v>
      </c>
      <c r="BT219" s="18">
        <f t="shared" si="172"/>
        <v>1</v>
      </c>
      <c r="BU219" s="18">
        <f t="shared" si="152"/>
        <v>918.98</v>
      </c>
      <c r="BV219" s="18">
        <f t="shared" si="173"/>
        <v>1</v>
      </c>
      <c r="BW219" s="18">
        <f t="shared" si="153"/>
        <v>918.98</v>
      </c>
      <c r="BX219" s="18">
        <f t="shared" si="174"/>
        <v>1</v>
      </c>
      <c r="BY219" s="18">
        <f t="shared" si="154"/>
        <v>918.98</v>
      </c>
      <c r="BZ219" s="18">
        <f t="shared" si="175"/>
        <v>1</v>
      </c>
      <c r="CA219" s="18">
        <f t="shared" si="155"/>
        <v>1378.47</v>
      </c>
      <c r="CB219" s="18">
        <f t="shared" si="176"/>
        <v>1</v>
      </c>
      <c r="CC219" s="18">
        <f t="shared" si="156"/>
        <v>1378.47</v>
      </c>
    </row>
    <row r="220" spans="1:81" ht="16.5" x14ac:dyDescent="0.2">
      <c r="A220" s="14">
        <v>211</v>
      </c>
      <c r="B220" s="18">
        <f>金币产出!CN216</f>
        <v>16987158</v>
      </c>
      <c r="W220" s="18">
        <v>211</v>
      </c>
      <c r="X220" s="25">
        <v>1</v>
      </c>
      <c r="Y220" s="18" t="e">
        <f t="shared" si="157"/>
        <v>#REF!</v>
      </c>
      <c r="Z220" s="18" t="e">
        <f t="shared" si="157"/>
        <v>#REF!</v>
      </c>
      <c r="AA220" s="18" t="e">
        <f t="shared" si="157"/>
        <v>#REF!</v>
      </c>
      <c r="AB220" s="18" t="e">
        <f t="shared" si="158"/>
        <v>#REF!</v>
      </c>
      <c r="AC220" s="18" t="e">
        <f t="shared" si="146"/>
        <v>#REF!</v>
      </c>
      <c r="AD220" s="18" t="e">
        <f t="shared" si="159"/>
        <v>#REF!</v>
      </c>
      <c r="AE220" s="18" t="e">
        <f t="shared" si="147"/>
        <v>#REF!</v>
      </c>
      <c r="AF220" s="18" t="e">
        <f t="shared" si="160"/>
        <v>#REF!</v>
      </c>
      <c r="AG220" s="18" t="e">
        <f t="shared" si="148"/>
        <v>#REF!</v>
      </c>
      <c r="BD220" s="18">
        <v>211</v>
      </c>
      <c r="BE220" s="44">
        <v>1</v>
      </c>
      <c r="BF220" s="18">
        <f t="shared" si="161"/>
        <v>1868585</v>
      </c>
      <c r="BG220" s="18">
        <f t="shared" si="162"/>
        <v>934290</v>
      </c>
      <c r="BH220" s="18">
        <f t="shared" si="163"/>
        <v>934290</v>
      </c>
      <c r="BI220" s="18">
        <f t="shared" si="164"/>
        <v>934290</v>
      </c>
      <c r="BJ220" s="18">
        <f t="shared" si="165"/>
        <v>934290</v>
      </c>
      <c r="BK220" s="18">
        <f t="shared" si="166"/>
        <v>934290</v>
      </c>
      <c r="BL220" s="18">
        <f t="shared" si="167"/>
        <v>1401440</v>
      </c>
      <c r="BM220" s="18">
        <f t="shared" si="168"/>
        <v>1401440</v>
      </c>
      <c r="BN220" s="18">
        <f t="shared" si="169"/>
        <v>1</v>
      </c>
      <c r="BO220" s="18">
        <f t="shared" si="149"/>
        <v>1868.59</v>
      </c>
      <c r="BP220" s="18">
        <f t="shared" si="170"/>
        <v>1</v>
      </c>
      <c r="BQ220" s="18">
        <f t="shared" si="150"/>
        <v>934.29</v>
      </c>
      <c r="BR220" s="18">
        <f t="shared" si="171"/>
        <v>1</v>
      </c>
      <c r="BS220" s="18">
        <f t="shared" si="151"/>
        <v>934.29</v>
      </c>
      <c r="BT220" s="18">
        <f t="shared" si="172"/>
        <v>1</v>
      </c>
      <c r="BU220" s="18">
        <f t="shared" si="152"/>
        <v>934.29</v>
      </c>
      <c r="BV220" s="18">
        <f t="shared" si="173"/>
        <v>1</v>
      </c>
      <c r="BW220" s="18">
        <f t="shared" si="153"/>
        <v>934.29</v>
      </c>
      <c r="BX220" s="18">
        <f t="shared" si="174"/>
        <v>1</v>
      </c>
      <c r="BY220" s="18">
        <f t="shared" si="154"/>
        <v>934.29</v>
      </c>
      <c r="BZ220" s="18">
        <f t="shared" si="175"/>
        <v>1</v>
      </c>
      <c r="CA220" s="18">
        <f t="shared" si="155"/>
        <v>1401.44</v>
      </c>
      <c r="CB220" s="18">
        <f t="shared" si="176"/>
        <v>1</v>
      </c>
      <c r="CC220" s="18">
        <f t="shared" si="156"/>
        <v>1401.44</v>
      </c>
    </row>
    <row r="221" spans="1:81" ht="16.5" x14ac:dyDescent="0.2">
      <c r="A221" s="14">
        <v>212</v>
      </c>
      <c r="B221" s="18">
        <f>金币产出!CN217</f>
        <v>17265635</v>
      </c>
      <c r="W221" s="18">
        <v>212</v>
      </c>
      <c r="X221" s="25">
        <v>1</v>
      </c>
      <c r="Y221" s="18" t="e">
        <f t="shared" si="157"/>
        <v>#REF!</v>
      </c>
      <c r="Z221" s="18" t="e">
        <f t="shared" si="157"/>
        <v>#REF!</v>
      </c>
      <c r="AA221" s="18" t="e">
        <f t="shared" si="157"/>
        <v>#REF!</v>
      </c>
      <c r="AB221" s="18" t="e">
        <f t="shared" si="158"/>
        <v>#REF!</v>
      </c>
      <c r="AC221" s="18" t="e">
        <f t="shared" si="146"/>
        <v>#REF!</v>
      </c>
      <c r="AD221" s="18" t="e">
        <f t="shared" si="159"/>
        <v>#REF!</v>
      </c>
      <c r="AE221" s="18" t="e">
        <f t="shared" si="147"/>
        <v>#REF!</v>
      </c>
      <c r="AF221" s="18" t="e">
        <f t="shared" si="160"/>
        <v>#REF!</v>
      </c>
      <c r="AG221" s="18" t="e">
        <f t="shared" si="148"/>
        <v>#REF!</v>
      </c>
      <c r="BD221" s="18">
        <v>212</v>
      </c>
      <c r="BE221" s="44">
        <v>1</v>
      </c>
      <c r="BF221" s="18">
        <f t="shared" si="161"/>
        <v>1899215</v>
      </c>
      <c r="BG221" s="18">
        <f t="shared" si="162"/>
        <v>949605</v>
      </c>
      <c r="BH221" s="18">
        <f t="shared" si="163"/>
        <v>949605</v>
      </c>
      <c r="BI221" s="18">
        <f t="shared" si="164"/>
        <v>949605</v>
      </c>
      <c r="BJ221" s="18">
        <f t="shared" si="165"/>
        <v>949605</v>
      </c>
      <c r="BK221" s="18">
        <f t="shared" si="166"/>
        <v>949605</v>
      </c>
      <c r="BL221" s="18">
        <f t="shared" si="167"/>
        <v>1424410</v>
      </c>
      <c r="BM221" s="18">
        <f t="shared" si="168"/>
        <v>1424410</v>
      </c>
      <c r="BN221" s="18">
        <f t="shared" si="169"/>
        <v>1</v>
      </c>
      <c r="BO221" s="18">
        <f t="shared" si="149"/>
        <v>1899.22</v>
      </c>
      <c r="BP221" s="18">
        <f t="shared" si="170"/>
        <v>1</v>
      </c>
      <c r="BQ221" s="18">
        <f t="shared" si="150"/>
        <v>949.61</v>
      </c>
      <c r="BR221" s="18">
        <f t="shared" si="171"/>
        <v>1</v>
      </c>
      <c r="BS221" s="18">
        <f t="shared" si="151"/>
        <v>949.61</v>
      </c>
      <c r="BT221" s="18">
        <f t="shared" si="172"/>
        <v>1</v>
      </c>
      <c r="BU221" s="18">
        <f t="shared" si="152"/>
        <v>949.61</v>
      </c>
      <c r="BV221" s="18">
        <f t="shared" si="173"/>
        <v>1</v>
      </c>
      <c r="BW221" s="18">
        <f t="shared" si="153"/>
        <v>949.61</v>
      </c>
      <c r="BX221" s="18">
        <f t="shared" si="174"/>
        <v>1</v>
      </c>
      <c r="BY221" s="18">
        <f t="shared" si="154"/>
        <v>949.61</v>
      </c>
      <c r="BZ221" s="18">
        <f t="shared" si="175"/>
        <v>1</v>
      </c>
      <c r="CA221" s="18">
        <f t="shared" si="155"/>
        <v>1424.41</v>
      </c>
      <c r="CB221" s="18">
        <f t="shared" si="176"/>
        <v>1</v>
      </c>
      <c r="CC221" s="18">
        <f t="shared" si="156"/>
        <v>1424.41</v>
      </c>
    </row>
    <row r="222" spans="1:81" ht="16.5" x14ac:dyDescent="0.2">
      <c r="A222" s="14">
        <v>213</v>
      </c>
      <c r="B222" s="18">
        <f>金币产出!CN218</f>
        <v>17544114</v>
      </c>
      <c r="W222" s="18">
        <v>213</v>
      </c>
      <c r="X222" s="25">
        <v>1</v>
      </c>
      <c r="Y222" s="18" t="e">
        <f t="shared" si="157"/>
        <v>#REF!</v>
      </c>
      <c r="Z222" s="18" t="e">
        <f t="shared" si="157"/>
        <v>#REF!</v>
      </c>
      <c r="AA222" s="18" t="e">
        <f t="shared" si="157"/>
        <v>#REF!</v>
      </c>
      <c r="AB222" s="18" t="e">
        <f t="shared" si="158"/>
        <v>#REF!</v>
      </c>
      <c r="AC222" s="18" t="e">
        <f t="shared" si="146"/>
        <v>#REF!</v>
      </c>
      <c r="AD222" s="18" t="e">
        <f t="shared" si="159"/>
        <v>#REF!</v>
      </c>
      <c r="AE222" s="18" t="e">
        <f t="shared" si="147"/>
        <v>#REF!</v>
      </c>
      <c r="AF222" s="18" t="e">
        <f t="shared" si="160"/>
        <v>#REF!</v>
      </c>
      <c r="AG222" s="18" t="e">
        <f t="shared" si="148"/>
        <v>#REF!</v>
      </c>
      <c r="BD222" s="18">
        <v>213</v>
      </c>
      <c r="BE222" s="44">
        <v>1</v>
      </c>
      <c r="BF222" s="18">
        <f t="shared" si="161"/>
        <v>1929850</v>
      </c>
      <c r="BG222" s="18">
        <f t="shared" si="162"/>
        <v>964925</v>
      </c>
      <c r="BH222" s="18">
        <f t="shared" si="163"/>
        <v>964925</v>
      </c>
      <c r="BI222" s="18">
        <f t="shared" si="164"/>
        <v>964925</v>
      </c>
      <c r="BJ222" s="18">
        <f t="shared" si="165"/>
        <v>964925</v>
      </c>
      <c r="BK222" s="18">
        <f t="shared" si="166"/>
        <v>964925</v>
      </c>
      <c r="BL222" s="18">
        <f t="shared" si="167"/>
        <v>1447385</v>
      </c>
      <c r="BM222" s="18">
        <f t="shared" si="168"/>
        <v>1447385</v>
      </c>
      <c r="BN222" s="18">
        <f t="shared" si="169"/>
        <v>1</v>
      </c>
      <c r="BO222" s="18">
        <f t="shared" si="149"/>
        <v>1929.85</v>
      </c>
      <c r="BP222" s="18">
        <f t="shared" si="170"/>
        <v>1</v>
      </c>
      <c r="BQ222" s="18">
        <f t="shared" si="150"/>
        <v>964.93</v>
      </c>
      <c r="BR222" s="18">
        <f t="shared" si="171"/>
        <v>1</v>
      </c>
      <c r="BS222" s="18">
        <f t="shared" si="151"/>
        <v>964.93</v>
      </c>
      <c r="BT222" s="18">
        <f t="shared" si="172"/>
        <v>1</v>
      </c>
      <c r="BU222" s="18">
        <f t="shared" si="152"/>
        <v>964.93</v>
      </c>
      <c r="BV222" s="18">
        <f t="shared" si="173"/>
        <v>1</v>
      </c>
      <c r="BW222" s="18">
        <f t="shared" si="153"/>
        <v>964.93</v>
      </c>
      <c r="BX222" s="18">
        <f t="shared" si="174"/>
        <v>1</v>
      </c>
      <c r="BY222" s="18">
        <f t="shared" si="154"/>
        <v>964.93</v>
      </c>
      <c r="BZ222" s="18">
        <f t="shared" si="175"/>
        <v>1</v>
      </c>
      <c r="CA222" s="18">
        <f t="shared" si="155"/>
        <v>1447.39</v>
      </c>
      <c r="CB222" s="18">
        <f t="shared" si="176"/>
        <v>1</v>
      </c>
      <c r="CC222" s="18">
        <f t="shared" si="156"/>
        <v>1447.39</v>
      </c>
    </row>
    <row r="223" spans="1:81" ht="16.5" x14ac:dyDescent="0.2">
      <c r="A223" s="14">
        <v>214</v>
      </c>
      <c r="B223" s="18">
        <f>金币产出!CN219</f>
        <v>17822592</v>
      </c>
      <c r="W223" s="18">
        <v>214</v>
      </c>
      <c r="X223" s="25">
        <v>1</v>
      </c>
      <c r="Y223" s="18" t="e">
        <f t="shared" si="157"/>
        <v>#REF!</v>
      </c>
      <c r="Z223" s="18" t="e">
        <f t="shared" si="157"/>
        <v>#REF!</v>
      </c>
      <c r="AA223" s="18" t="e">
        <f t="shared" si="157"/>
        <v>#REF!</v>
      </c>
      <c r="AB223" s="18" t="e">
        <f t="shared" si="158"/>
        <v>#REF!</v>
      </c>
      <c r="AC223" s="18" t="e">
        <f t="shared" si="146"/>
        <v>#REF!</v>
      </c>
      <c r="AD223" s="18" t="e">
        <f t="shared" si="159"/>
        <v>#REF!</v>
      </c>
      <c r="AE223" s="18" t="e">
        <f t="shared" si="147"/>
        <v>#REF!</v>
      </c>
      <c r="AF223" s="18" t="e">
        <f t="shared" si="160"/>
        <v>#REF!</v>
      </c>
      <c r="AG223" s="18" t="e">
        <f t="shared" si="148"/>
        <v>#REF!</v>
      </c>
      <c r="BD223" s="18">
        <v>214</v>
      </c>
      <c r="BE223" s="44">
        <v>1</v>
      </c>
      <c r="BF223" s="18">
        <f t="shared" si="161"/>
        <v>1960485</v>
      </c>
      <c r="BG223" s="18">
        <f t="shared" si="162"/>
        <v>980240</v>
      </c>
      <c r="BH223" s="18">
        <f t="shared" si="163"/>
        <v>980240</v>
      </c>
      <c r="BI223" s="18">
        <f t="shared" si="164"/>
        <v>980240</v>
      </c>
      <c r="BJ223" s="18">
        <f t="shared" si="165"/>
        <v>980240</v>
      </c>
      <c r="BK223" s="18">
        <f t="shared" si="166"/>
        <v>980240</v>
      </c>
      <c r="BL223" s="18">
        <f t="shared" si="167"/>
        <v>1470360</v>
      </c>
      <c r="BM223" s="18">
        <f t="shared" si="168"/>
        <v>1470360</v>
      </c>
      <c r="BN223" s="18">
        <f t="shared" si="169"/>
        <v>1</v>
      </c>
      <c r="BO223" s="18">
        <f t="shared" si="149"/>
        <v>1960.49</v>
      </c>
      <c r="BP223" s="18">
        <f t="shared" si="170"/>
        <v>1</v>
      </c>
      <c r="BQ223" s="18">
        <f t="shared" si="150"/>
        <v>980.24</v>
      </c>
      <c r="BR223" s="18">
        <f t="shared" si="171"/>
        <v>1</v>
      </c>
      <c r="BS223" s="18">
        <f t="shared" si="151"/>
        <v>980.24</v>
      </c>
      <c r="BT223" s="18">
        <f t="shared" si="172"/>
        <v>1</v>
      </c>
      <c r="BU223" s="18">
        <f t="shared" si="152"/>
        <v>980.24</v>
      </c>
      <c r="BV223" s="18">
        <f t="shared" si="173"/>
        <v>1</v>
      </c>
      <c r="BW223" s="18">
        <f t="shared" si="153"/>
        <v>980.24</v>
      </c>
      <c r="BX223" s="18">
        <f t="shared" si="174"/>
        <v>1</v>
      </c>
      <c r="BY223" s="18">
        <f t="shared" si="154"/>
        <v>980.24</v>
      </c>
      <c r="BZ223" s="18">
        <f t="shared" si="175"/>
        <v>1</v>
      </c>
      <c r="CA223" s="18">
        <f t="shared" si="155"/>
        <v>1470.36</v>
      </c>
      <c r="CB223" s="18">
        <f t="shared" si="176"/>
        <v>1</v>
      </c>
      <c r="CC223" s="18">
        <f t="shared" si="156"/>
        <v>1470.36</v>
      </c>
    </row>
    <row r="224" spans="1:81" ht="16.5" x14ac:dyDescent="0.2">
      <c r="A224" s="14">
        <v>215</v>
      </c>
      <c r="B224" s="18">
        <f>金币产出!CN220</f>
        <v>18101070</v>
      </c>
      <c r="W224" s="18">
        <v>215</v>
      </c>
      <c r="X224" s="25">
        <v>1</v>
      </c>
      <c r="Y224" s="18" t="e">
        <f t="shared" si="157"/>
        <v>#REF!</v>
      </c>
      <c r="Z224" s="18" t="e">
        <f t="shared" si="157"/>
        <v>#REF!</v>
      </c>
      <c r="AA224" s="18" t="e">
        <f t="shared" si="157"/>
        <v>#REF!</v>
      </c>
      <c r="AB224" s="18" t="e">
        <f t="shared" si="158"/>
        <v>#REF!</v>
      </c>
      <c r="AC224" s="18" t="e">
        <f t="shared" si="146"/>
        <v>#REF!</v>
      </c>
      <c r="AD224" s="18" t="e">
        <f t="shared" si="159"/>
        <v>#REF!</v>
      </c>
      <c r="AE224" s="18" t="e">
        <f t="shared" si="147"/>
        <v>#REF!</v>
      </c>
      <c r="AF224" s="18" t="e">
        <f t="shared" si="160"/>
        <v>#REF!</v>
      </c>
      <c r="AG224" s="18" t="e">
        <f t="shared" si="148"/>
        <v>#REF!</v>
      </c>
      <c r="BD224" s="18">
        <v>215</v>
      </c>
      <c r="BE224" s="44">
        <v>1</v>
      </c>
      <c r="BF224" s="18">
        <f t="shared" si="161"/>
        <v>1991115</v>
      </c>
      <c r="BG224" s="18">
        <f t="shared" si="162"/>
        <v>995555</v>
      </c>
      <c r="BH224" s="18">
        <f t="shared" si="163"/>
        <v>995555</v>
      </c>
      <c r="BI224" s="18">
        <f t="shared" si="164"/>
        <v>995555</v>
      </c>
      <c r="BJ224" s="18">
        <f t="shared" si="165"/>
        <v>995555</v>
      </c>
      <c r="BK224" s="18">
        <f t="shared" si="166"/>
        <v>995555</v>
      </c>
      <c r="BL224" s="18">
        <f t="shared" si="167"/>
        <v>1493335</v>
      </c>
      <c r="BM224" s="18">
        <f t="shared" si="168"/>
        <v>1493335</v>
      </c>
      <c r="BN224" s="18">
        <f t="shared" si="169"/>
        <v>1</v>
      </c>
      <c r="BO224" s="18">
        <f t="shared" si="149"/>
        <v>1991.12</v>
      </c>
      <c r="BP224" s="18">
        <f t="shared" si="170"/>
        <v>1</v>
      </c>
      <c r="BQ224" s="18">
        <f t="shared" si="150"/>
        <v>995.56</v>
      </c>
      <c r="BR224" s="18">
        <f t="shared" si="171"/>
        <v>1</v>
      </c>
      <c r="BS224" s="18">
        <f t="shared" si="151"/>
        <v>995.56</v>
      </c>
      <c r="BT224" s="18">
        <f t="shared" si="172"/>
        <v>1</v>
      </c>
      <c r="BU224" s="18">
        <f t="shared" si="152"/>
        <v>995.56</v>
      </c>
      <c r="BV224" s="18">
        <f t="shared" si="173"/>
        <v>1</v>
      </c>
      <c r="BW224" s="18">
        <f t="shared" si="153"/>
        <v>995.56</v>
      </c>
      <c r="BX224" s="18">
        <f t="shared" si="174"/>
        <v>1</v>
      </c>
      <c r="BY224" s="18">
        <f t="shared" si="154"/>
        <v>995.56</v>
      </c>
      <c r="BZ224" s="18">
        <f t="shared" si="175"/>
        <v>1</v>
      </c>
      <c r="CA224" s="18">
        <f t="shared" si="155"/>
        <v>1493.34</v>
      </c>
      <c r="CB224" s="18">
        <f t="shared" si="176"/>
        <v>1</v>
      </c>
      <c r="CC224" s="18">
        <f t="shared" si="156"/>
        <v>1493.34</v>
      </c>
    </row>
    <row r="225" spans="1:81" ht="16.5" x14ac:dyDescent="0.2">
      <c r="A225" s="14">
        <v>216</v>
      </c>
      <c r="B225" s="18">
        <f>金币产出!CN221</f>
        <v>18379548</v>
      </c>
      <c r="W225" s="18">
        <v>216</v>
      </c>
      <c r="X225" s="25">
        <v>1</v>
      </c>
      <c r="Y225" s="18" t="e">
        <f t="shared" si="157"/>
        <v>#REF!</v>
      </c>
      <c r="Z225" s="18" t="e">
        <f t="shared" si="157"/>
        <v>#REF!</v>
      </c>
      <c r="AA225" s="18" t="e">
        <f t="shared" si="157"/>
        <v>#REF!</v>
      </c>
      <c r="AB225" s="18" t="e">
        <f t="shared" si="158"/>
        <v>#REF!</v>
      </c>
      <c r="AC225" s="18" t="e">
        <f t="shared" si="146"/>
        <v>#REF!</v>
      </c>
      <c r="AD225" s="18" t="e">
        <f t="shared" si="159"/>
        <v>#REF!</v>
      </c>
      <c r="AE225" s="18" t="e">
        <f t="shared" si="147"/>
        <v>#REF!</v>
      </c>
      <c r="AF225" s="18" t="e">
        <f t="shared" si="160"/>
        <v>#REF!</v>
      </c>
      <c r="AG225" s="18" t="e">
        <f t="shared" si="148"/>
        <v>#REF!</v>
      </c>
      <c r="BD225" s="18">
        <v>216</v>
      </c>
      <c r="BE225" s="44">
        <v>1</v>
      </c>
      <c r="BF225" s="18">
        <f t="shared" si="161"/>
        <v>2021750</v>
      </c>
      <c r="BG225" s="18">
        <f t="shared" si="162"/>
        <v>1010875</v>
      </c>
      <c r="BH225" s="18">
        <f t="shared" si="163"/>
        <v>1010875</v>
      </c>
      <c r="BI225" s="18">
        <f t="shared" si="164"/>
        <v>1010875</v>
      </c>
      <c r="BJ225" s="18">
        <f t="shared" si="165"/>
        <v>1010875</v>
      </c>
      <c r="BK225" s="18">
        <f t="shared" si="166"/>
        <v>1010875</v>
      </c>
      <c r="BL225" s="18">
        <f t="shared" si="167"/>
        <v>1516310</v>
      </c>
      <c r="BM225" s="18">
        <f t="shared" si="168"/>
        <v>1516310</v>
      </c>
      <c r="BN225" s="18">
        <f t="shared" si="169"/>
        <v>1</v>
      </c>
      <c r="BO225" s="18">
        <f t="shared" si="149"/>
        <v>2021.75</v>
      </c>
      <c r="BP225" s="18">
        <f t="shared" si="170"/>
        <v>1</v>
      </c>
      <c r="BQ225" s="18">
        <f t="shared" si="150"/>
        <v>1010.88</v>
      </c>
      <c r="BR225" s="18">
        <f t="shared" si="171"/>
        <v>1</v>
      </c>
      <c r="BS225" s="18">
        <f t="shared" si="151"/>
        <v>1010.88</v>
      </c>
      <c r="BT225" s="18">
        <f t="shared" si="172"/>
        <v>1</v>
      </c>
      <c r="BU225" s="18">
        <f t="shared" si="152"/>
        <v>1010.88</v>
      </c>
      <c r="BV225" s="18">
        <f t="shared" si="173"/>
        <v>1</v>
      </c>
      <c r="BW225" s="18">
        <f t="shared" si="153"/>
        <v>1010.88</v>
      </c>
      <c r="BX225" s="18">
        <f t="shared" si="174"/>
        <v>1</v>
      </c>
      <c r="BY225" s="18">
        <f t="shared" si="154"/>
        <v>1010.88</v>
      </c>
      <c r="BZ225" s="18">
        <f t="shared" si="175"/>
        <v>1</v>
      </c>
      <c r="CA225" s="18">
        <f t="shared" si="155"/>
        <v>1516.31</v>
      </c>
      <c r="CB225" s="18">
        <f t="shared" si="176"/>
        <v>1</v>
      </c>
      <c r="CC225" s="18">
        <f t="shared" si="156"/>
        <v>1516.31</v>
      </c>
    </row>
    <row r="226" spans="1:81" ht="16.5" x14ac:dyDescent="0.2">
      <c r="A226" s="14">
        <v>217</v>
      </c>
      <c r="B226" s="18">
        <f>金币产出!CN222</f>
        <v>18658025</v>
      </c>
      <c r="W226" s="18">
        <v>217</v>
      </c>
      <c r="X226" s="25">
        <v>1</v>
      </c>
      <c r="Y226" s="18" t="e">
        <f t="shared" si="157"/>
        <v>#REF!</v>
      </c>
      <c r="Z226" s="18" t="e">
        <f t="shared" si="157"/>
        <v>#REF!</v>
      </c>
      <c r="AA226" s="18" t="e">
        <f t="shared" si="157"/>
        <v>#REF!</v>
      </c>
      <c r="AB226" s="18" t="e">
        <f t="shared" si="158"/>
        <v>#REF!</v>
      </c>
      <c r="AC226" s="18" t="e">
        <f t="shared" si="146"/>
        <v>#REF!</v>
      </c>
      <c r="AD226" s="18" t="e">
        <f t="shared" si="159"/>
        <v>#REF!</v>
      </c>
      <c r="AE226" s="18" t="e">
        <f t="shared" si="147"/>
        <v>#REF!</v>
      </c>
      <c r="AF226" s="18" t="e">
        <f t="shared" si="160"/>
        <v>#REF!</v>
      </c>
      <c r="AG226" s="18" t="e">
        <f t="shared" si="148"/>
        <v>#REF!</v>
      </c>
      <c r="BD226" s="18">
        <v>217</v>
      </c>
      <c r="BE226" s="44">
        <v>1</v>
      </c>
      <c r="BF226" s="18">
        <f t="shared" si="161"/>
        <v>2052380</v>
      </c>
      <c r="BG226" s="18">
        <f t="shared" si="162"/>
        <v>1026190</v>
      </c>
      <c r="BH226" s="18">
        <f t="shared" si="163"/>
        <v>1026190</v>
      </c>
      <c r="BI226" s="18">
        <f t="shared" si="164"/>
        <v>1026190</v>
      </c>
      <c r="BJ226" s="18">
        <f t="shared" si="165"/>
        <v>1026190</v>
      </c>
      <c r="BK226" s="18">
        <f t="shared" si="166"/>
        <v>1026190</v>
      </c>
      <c r="BL226" s="18">
        <f t="shared" si="167"/>
        <v>1539285</v>
      </c>
      <c r="BM226" s="18">
        <f t="shared" si="168"/>
        <v>1539285</v>
      </c>
      <c r="BN226" s="18">
        <f t="shared" si="169"/>
        <v>1</v>
      </c>
      <c r="BO226" s="18">
        <f t="shared" si="149"/>
        <v>2052.38</v>
      </c>
      <c r="BP226" s="18">
        <f t="shared" si="170"/>
        <v>1</v>
      </c>
      <c r="BQ226" s="18">
        <f t="shared" si="150"/>
        <v>1026.19</v>
      </c>
      <c r="BR226" s="18">
        <f t="shared" si="171"/>
        <v>1</v>
      </c>
      <c r="BS226" s="18">
        <f t="shared" si="151"/>
        <v>1026.19</v>
      </c>
      <c r="BT226" s="18">
        <f t="shared" si="172"/>
        <v>1</v>
      </c>
      <c r="BU226" s="18">
        <f t="shared" si="152"/>
        <v>1026.19</v>
      </c>
      <c r="BV226" s="18">
        <f t="shared" si="173"/>
        <v>1</v>
      </c>
      <c r="BW226" s="18">
        <f t="shared" si="153"/>
        <v>1026.19</v>
      </c>
      <c r="BX226" s="18">
        <f t="shared" si="174"/>
        <v>1</v>
      </c>
      <c r="BY226" s="18">
        <f t="shared" si="154"/>
        <v>1026.19</v>
      </c>
      <c r="BZ226" s="18">
        <f t="shared" si="175"/>
        <v>1</v>
      </c>
      <c r="CA226" s="18">
        <f t="shared" si="155"/>
        <v>1539.29</v>
      </c>
      <c r="CB226" s="18">
        <f t="shared" si="176"/>
        <v>1</v>
      </c>
      <c r="CC226" s="18">
        <f t="shared" si="156"/>
        <v>1539.29</v>
      </c>
    </row>
    <row r="227" spans="1:81" ht="16.5" x14ac:dyDescent="0.2">
      <c r="A227" s="14">
        <v>218</v>
      </c>
      <c r="B227" s="18">
        <f>金币产出!CN223</f>
        <v>18936504</v>
      </c>
      <c r="W227" s="18">
        <v>218</v>
      </c>
      <c r="X227" s="25">
        <v>1</v>
      </c>
      <c r="Y227" s="18" t="e">
        <f t="shared" si="157"/>
        <v>#REF!</v>
      </c>
      <c r="Z227" s="18" t="e">
        <f t="shared" si="157"/>
        <v>#REF!</v>
      </c>
      <c r="AA227" s="18" t="e">
        <f t="shared" si="157"/>
        <v>#REF!</v>
      </c>
      <c r="AB227" s="18" t="e">
        <f t="shared" si="158"/>
        <v>#REF!</v>
      </c>
      <c r="AC227" s="18" t="e">
        <f t="shared" si="146"/>
        <v>#REF!</v>
      </c>
      <c r="AD227" s="18" t="e">
        <f t="shared" si="159"/>
        <v>#REF!</v>
      </c>
      <c r="AE227" s="18" t="e">
        <f t="shared" si="147"/>
        <v>#REF!</v>
      </c>
      <c r="AF227" s="18" t="e">
        <f t="shared" si="160"/>
        <v>#REF!</v>
      </c>
      <c r="AG227" s="18" t="e">
        <f t="shared" si="148"/>
        <v>#REF!</v>
      </c>
      <c r="BD227" s="18">
        <v>218</v>
      </c>
      <c r="BE227" s="44">
        <v>1</v>
      </c>
      <c r="BF227" s="18">
        <f t="shared" si="161"/>
        <v>2083015</v>
      </c>
      <c r="BG227" s="18">
        <f t="shared" si="162"/>
        <v>1041505</v>
      </c>
      <c r="BH227" s="18">
        <f t="shared" si="163"/>
        <v>1041505</v>
      </c>
      <c r="BI227" s="18">
        <f t="shared" si="164"/>
        <v>1041505</v>
      </c>
      <c r="BJ227" s="18">
        <f t="shared" si="165"/>
        <v>1041505</v>
      </c>
      <c r="BK227" s="18">
        <f t="shared" si="166"/>
        <v>1041505</v>
      </c>
      <c r="BL227" s="18">
        <f t="shared" si="167"/>
        <v>1562260</v>
      </c>
      <c r="BM227" s="18">
        <f t="shared" si="168"/>
        <v>1562260</v>
      </c>
      <c r="BN227" s="18">
        <f t="shared" si="169"/>
        <v>1</v>
      </c>
      <c r="BO227" s="18">
        <f t="shared" si="149"/>
        <v>2083.02</v>
      </c>
      <c r="BP227" s="18">
        <f t="shared" si="170"/>
        <v>1</v>
      </c>
      <c r="BQ227" s="18">
        <f t="shared" si="150"/>
        <v>1041.51</v>
      </c>
      <c r="BR227" s="18">
        <f t="shared" si="171"/>
        <v>1</v>
      </c>
      <c r="BS227" s="18">
        <f t="shared" si="151"/>
        <v>1041.51</v>
      </c>
      <c r="BT227" s="18">
        <f t="shared" si="172"/>
        <v>1</v>
      </c>
      <c r="BU227" s="18">
        <f t="shared" si="152"/>
        <v>1041.51</v>
      </c>
      <c r="BV227" s="18">
        <f t="shared" si="173"/>
        <v>1</v>
      </c>
      <c r="BW227" s="18">
        <f t="shared" si="153"/>
        <v>1041.51</v>
      </c>
      <c r="BX227" s="18">
        <f t="shared" si="174"/>
        <v>1</v>
      </c>
      <c r="BY227" s="18">
        <f t="shared" si="154"/>
        <v>1041.51</v>
      </c>
      <c r="BZ227" s="18">
        <f t="shared" si="175"/>
        <v>1</v>
      </c>
      <c r="CA227" s="18">
        <f t="shared" si="155"/>
        <v>1562.26</v>
      </c>
      <c r="CB227" s="18">
        <f t="shared" si="176"/>
        <v>1</v>
      </c>
      <c r="CC227" s="18">
        <f t="shared" si="156"/>
        <v>1562.26</v>
      </c>
    </row>
    <row r="228" spans="1:81" ht="16.5" x14ac:dyDescent="0.2">
      <c r="A228" s="14">
        <v>219</v>
      </c>
      <c r="B228" s="18">
        <f>金币产出!CN224</f>
        <v>19214982</v>
      </c>
      <c r="W228" s="18">
        <v>219</v>
      </c>
      <c r="X228" s="25">
        <v>1</v>
      </c>
      <c r="Y228" s="18" t="e">
        <f t="shared" si="157"/>
        <v>#REF!</v>
      </c>
      <c r="Z228" s="18" t="e">
        <f t="shared" si="157"/>
        <v>#REF!</v>
      </c>
      <c r="AA228" s="18" t="e">
        <f t="shared" si="157"/>
        <v>#REF!</v>
      </c>
      <c r="AB228" s="18" t="e">
        <f t="shared" si="158"/>
        <v>#REF!</v>
      </c>
      <c r="AC228" s="18" t="e">
        <f t="shared" si="146"/>
        <v>#REF!</v>
      </c>
      <c r="AD228" s="18" t="e">
        <f t="shared" si="159"/>
        <v>#REF!</v>
      </c>
      <c r="AE228" s="18" t="e">
        <f t="shared" si="147"/>
        <v>#REF!</v>
      </c>
      <c r="AF228" s="18" t="e">
        <f t="shared" si="160"/>
        <v>#REF!</v>
      </c>
      <c r="AG228" s="18" t="e">
        <f t="shared" si="148"/>
        <v>#REF!</v>
      </c>
      <c r="BD228" s="18">
        <v>219</v>
      </c>
      <c r="BE228" s="44">
        <v>1</v>
      </c>
      <c r="BF228" s="18">
        <f t="shared" si="161"/>
        <v>2113645</v>
      </c>
      <c r="BG228" s="18">
        <f t="shared" si="162"/>
        <v>1056820</v>
      </c>
      <c r="BH228" s="18">
        <f t="shared" si="163"/>
        <v>1056820</v>
      </c>
      <c r="BI228" s="18">
        <f t="shared" si="164"/>
        <v>1056820</v>
      </c>
      <c r="BJ228" s="18">
        <f t="shared" si="165"/>
        <v>1056820</v>
      </c>
      <c r="BK228" s="18">
        <f t="shared" si="166"/>
        <v>1056820</v>
      </c>
      <c r="BL228" s="18">
        <f t="shared" si="167"/>
        <v>1585235</v>
      </c>
      <c r="BM228" s="18">
        <f t="shared" si="168"/>
        <v>1585235</v>
      </c>
      <c r="BN228" s="18">
        <f t="shared" si="169"/>
        <v>1</v>
      </c>
      <c r="BO228" s="18">
        <f t="shared" si="149"/>
        <v>2113.65</v>
      </c>
      <c r="BP228" s="18">
        <f t="shared" si="170"/>
        <v>1</v>
      </c>
      <c r="BQ228" s="18">
        <f t="shared" si="150"/>
        <v>1056.82</v>
      </c>
      <c r="BR228" s="18">
        <f t="shared" si="171"/>
        <v>1</v>
      </c>
      <c r="BS228" s="18">
        <f t="shared" si="151"/>
        <v>1056.82</v>
      </c>
      <c r="BT228" s="18">
        <f t="shared" si="172"/>
        <v>1</v>
      </c>
      <c r="BU228" s="18">
        <f t="shared" si="152"/>
        <v>1056.82</v>
      </c>
      <c r="BV228" s="18">
        <f t="shared" si="173"/>
        <v>1</v>
      </c>
      <c r="BW228" s="18">
        <f t="shared" si="153"/>
        <v>1056.82</v>
      </c>
      <c r="BX228" s="18">
        <f t="shared" si="174"/>
        <v>1</v>
      </c>
      <c r="BY228" s="18">
        <f t="shared" si="154"/>
        <v>1056.82</v>
      </c>
      <c r="BZ228" s="18">
        <f t="shared" si="175"/>
        <v>1</v>
      </c>
      <c r="CA228" s="18">
        <f t="shared" si="155"/>
        <v>1585.24</v>
      </c>
      <c r="CB228" s="18">
        <f t="shared" si="176"/>
        <v>1</v>
      </c>
      <c r="CC228" s="18">
        <f t="shared" si="156"/>
        <v>1585.24</v>
      </c>
    </row>
    <row r="229" spans="1:81" ht="16.5" x14ac:dyDescent="0.2">
      <c r="A229" s="14">
        <v>220</v>
      </c>
      <c r="B229" s="18">
        <f>金币产出!CN225</f>
        <v>19493460</v>
      </c>
      <c r="W229" s="18">
        <v>220</v>
      </c>
      <c r="X229" s="25">
        <v>1</v>
      </c>
      <c r="Y229" s="18" t="e">
        <f t="shared" si="157"/>
        <v>#REF!</v>
      </c>
      <c r="Z229" s="18" t="e">
        <f t="shared" si="157"/>
        <v>#REF!</v>
      </c>
      <c r="AA229" s="18" t="e">
        <f t="shared" si="157"/>
        <v>#REF!</v>
      </c>
      <c r="AB229" s="18" t="e">
        <f t="shared" si="158"/>
        <v>#REF!</v>
      </c>
      <c r="AC229" s="18" t="e">
        <f t="shared" si="146"/>
        <v>#REF!</v>
      </c>
      <c r="AD229" s="18" t="e">
        <f t="shared" si="159"/>
        <v>#REF!</v>
      </c>
      <c r="AE229" s="18" t="e">
        <f t="shared" si="147"/>
        <v>#REF!</v>
      </c>
      <c r="AF229" s="18" t="e">
        <f t="shared" si="160"/>
        <v>#REF!</v>
      </c>
      <c r="AG229" s="18" t="e">
        <f t="shared" si="148"/>
        <v>#REF!</v>
      </c>
      <c r="BD229" s="18">
        <v>220</v>
      </c>
      <c r="BE229" s="44">
        <v>1</v>
      </c>
      <c r="BF229" s="18">
        <f t="shared" si="161"/>
        <v>2144280</v>
      </c>
      <c r="BG229" s="18">
        <f t="shared" si="162"/>
        <v>1072140</v>
      </c>
      <c r="BH229" s="18">
        <f t="shared" si="163"/>
        <v>1072140</v>
      </c>
      <c r="BI229" s="18">
        <f t="shared" si="164"/>
        <v>1072140</v>
      </c>
      <c r="BJ229" s="18">
        <f t="shared" si="165"/>
        <v>1072140</v>
      </c>
      <c r="BK229" s="18">
        <f t="shared" si="166"/>
        <v>1072140</v>
      </c>
      <c r="BL229" s="18">
        <f t="shared" si="167"/>
        <v>1608210</v>
      </c>
      <c r="BM229" s="18">
        <f t="shared" si="168"/>
        <v>1608210</v>
      </c>
      <c r="BN229" s="18">
        <f t="shared" si="169"/>
        <v>1</v>
      </c>
      <c r="BO229" s="18">
        <f t="shared" si="149"/>
        <v>2144.2800000000002</v>
      </c>
      <c r="BP229" s="18">
        <f t="shared" si="170"/>
        <v>1</v>
      </c>
      <c r="BQ229" s="18">
        <f t="shared" si="150"/>
        <v>1072.1400000000001</v>
      </c>
      <c r="BR229" s="18">
        <f t="shared" si="171"/>
        <v>1</v>
      </c>
      <c r="BS229" s="18">
        <f t="shared" si="151"/>
        <v>1072.1400000000001</v>
      </c>
      <c r="BT229" s="18">
        <f t="shared" si="172"/>
        <v>1</v>
      </c>
      <c r="BU229" s="18">
        <f t="shared" si="152"/>
        <v>1072.1400000000001</v>
      </c>
      <c r="BV229" s="18">
        <f t="shared" si="173"/>
        <v>1</v>
      </c>
      <c r="BW229" s="18">
        <f t="shared" si="153"/>
        <v>1072.1400000000001</v>
      </c>
      <c r="BX229" s="18">
        <f t="shared" si="174"/>
        <v>1</v>
      </c>
      <c r="BY229" s="18">
        <f t="shared" si="154"/>
        <v>1072.1400000000001</v>
      </c>
      <c r="BZ229" s="18">
        <f t="shared" si="175"/>
        <v>1</v>
      </c>
      <c r="CA229" s="18">
        <f t="shared" si="155"/>
        <v>1608.21</v>
      </c>
      <c r="CB229" s="18">
        <f t="shared" si="176"/>
        <v>1</v>
      </c>
      <c r="CC229" s="18">
        <f t="shared" si="156"/>
        <v>1608.21</v>
      </c>
    </row>
    <row r="230" spans="1:81" ht="16.5" x14ac:dyDescent="0.2">
      <c r="A230" s="14">
        <v>221</v>
      </c>
      <c r="B230" s="18">
        <f>金币产出!CN226</f>
        <v>19859805</v>
      </c>
      <c r="W230" s="18">
        <v>221</v>
      </c>
      <c r="X230" s="25">
        <v>1</v>
      </c>
      <c r="Y230" s="18" t="e">
        <f t="shared" si="157"/>
        <v>#REF!</v>
      </c>
      <c r="Z230" s="18" t="e">
        <f t="shared" si="157"/>
        <v>#REF!</v>
      </c>
      <c r="AA230" s="18" t="e">
        <f t="shared" si="157"/>
        <v>#REF!</v>
      </c>
      <c r="AB230" s="18" t="e">
        <f t="shared" si="158"/>
        <v>#REF!</v>
      </c>
      <c r="AC230" s="18" t="e">
        <f t="shared" si="146"/>
        <v>#REF!</v>
      </c>
      <c r="AD230" s="18" t="e">
        <f t="shared" si="159"/>
        <v>#REF!</v>
      </c>
      <c r="AE230" s="18" t="e">
        <f t="shared" si="147"/>
        <v>#REF!</v>
      </c>
      <c r="AF230" s="18" t="e">
        <f t="shared" si="160"/>
        <v>#REF!</v>
      </c>
      <c r="AG230" s="18" t="e">
        <f t="shared" si="148"/>
        <v>#REF!</v>
      </c>
      <c r="BD230" s="18">
        <v>221</v>
      </c>
      <c r="BE230" s="44">
        <v>1</v>
      </c>
      <c r="BF230" s="18">
        <f t="shared" si="161"/>
        <v>2184575</v>
      </c>
      <c r="BG230" s="18">
        <f t="shared" si="162"/>
        <v>1092285</v>
      </c>
      <c r="BH230" s="18">
        <f t="shared" si="163"/>
        <v>1092285</v>
      </c>
      <c r="BI230" s="18">
        <f t="shared" si="164"/>
        <v>1092285</v>
      </c>
      <c r="BJ230" s="18">
        <f t="shared" si="165"/>
        <v>1092285</v>
      </c>
      <c r="BK230" s="18">
        <f t="shared" si="166"/>
        <v>1092285</v>
      </c>
      <c r="BL230" s="18">
        <f t="shared" si="167"/>
        <v>1638430</v>
      </c>
      <c r="BM230" s="18">
        <f t="shared" si="168"/>
        <v>1638430</v>
      </c>
      <c r="BN230" s="18">
        <f t="shared" si="169"/>
        <v>1</v>
      </c>
      <c r="BO230" s="18">
        <f t="shared" si="149"/>
        <v>2184.58</v>
      </c>
      <c r="BP230" s="18">
        <f t="shared" si="170"/>
        <v>1</v>
      </c>
      <c r="BQ230" s="18">
        <f t="shared" si="150"/>
        <v>1092.29</v>
      </c>
      <c r="BR230" s="18">
        <f t="shared" si="171"/>
        <v>1</v>
      </c>
      <c r="BS230" s="18">
        <f t="shared" si="151"/>
        <v>1092.29</v>
      </c>
      <c r="BT230" s="18">
        <f t="shared" si="172"/>
        <v>1</v>
      </c>
      <c r="BU230" s="18">
        <f t="shared" si="152"/>
        <v>1092.29</v>
      </c>
      <c r="BV230" s="18">
        <f t="shared" si="173"/>
        <v>1</v>
      </c>
      <c r="BW230" s="18">
        <f t="shared" si="153"/>
        <v>1092.29</v>
      </c>
      <c r="BX230" s="18">
        <f t="shared" si="174"/>
        <v>1</v>
      </c>
      <c r="BY230" s="18">
        <f t="shared" si="154"/>
        <v>1092.29</v>
      </c>
      <c r="BZ230" s="18">
        <f t="shared" si="175"/>
        <v>1</v>
      </c>
      <c r="CA230" s="18">
        <f t="shared" si="155"/>
        <v>1638.43</v>
      </c>
      <c r="CB230" s="18">
        <f t="shared" si="176"/>
        <v>1</v>
      </c>
      <c r="CC230" s="18">
        <f t="shared" si="156"/>
        <v>1638.43</v>
      </c>
    </row>
    <row r="231" spans="1:81" ht="16.5" x14ac:dyDescent="0.2">
      <c r="A231" s="14">
        <v>222</v>
      </c>
      <c r="B231" s="18">
        <f>金币产出!CN227</f>
        <v>20226153</v>
      </c>
      <c r="W231" s="18">
        <v>222</v>
      </c>
      <c r="X231" s="25">
        <v>1</v>
      </c>
      <c r="Y231" s="18" t="e">
        <f t="shared" si="157"/>
        <v>#REF!</v>
      </c>
      <c r="Z231" s="18" t="e">
        <f t="shared" si="157"/>
        <v>#REF!</v>
      </c>
      <c r="AA231" s="18" t="e">
        <f t="shared" si="157"/>
        <v>#REF!</v>
      </c>
      <c r="AB231" s="18" t="e">
        <f t="shared" si="158"/>
        <v>#REF!</v>
      </c>
      <c r="AC231" s="18" t="e">
        <f t="shared" si="146"/>
        <v>#REF!</v>
      </c>
      <c r="AD231" s="18" t="e">
        <f t="shared" si="159"/>
        <v>#REF!</v>
      </c>
      <c r="AE231" s="18" t="e">
        <f t="shared" si="147"/>
        <v>#REF!</v>
      </c>
      <c r="AF231" s="18" t="e">
        <f t="shared" si="160"/>
        <v>#REF!</v>
      </c>
      <c r="AG231" s="18" t="e">
        <f t="shared" si="148"/>
        <v>#REF!</v>
      </c>
      <c r="BD231" s="18">
        <v>222</v>
      </c>
      <c r="BE231" s="44">
        <v>1</v>
      </c>
      <c r="BF231" s="18">
        <f t="shared" si="161"/>
        <v>2224875</v>
      </c>
      <c r="BG231" s="18">
        <f t="shared" si="162"/>
        <v>1112435</v>
      </c>
      <c r="BH231" s="18">
        <f t="shared" si="163"/>
        <v>1112435</v>
      </c>
      <c r="BI231" s="18">
        <f t="shared" si="164"/>
        <v>1112435</v>
      </c>
      <c r="BJ231" s="18">
        <f t="shared" si="165"/>
        <v>1112435</v>
      </c>
      <c r="BK231" s="18">
        <f t="shared" si="166"/>
        <v>1112435</v>
      </c>
      <c r="BL231" s="18">
        <f t="shared" si="167"/>
        <v>1668655</v>
      </c>
      <c r="BM231" s="18">
        <f t="shared" si="168"/>
        <v>1668655</v>
      </c>
      <c r="BN231" s="18">
        <f t="shared" si="169"/>
        <v>1</v>
      </c>
      <c r="BO231" s="18">
        <f t="shared" si="149"/>
        <v>2224.88</v>
      </c>
      <c r="BP231" s="18">
        <f t="shared" si="170"/>
        <v>1</v>
      </c>
      <c r="BQ231" s="18">
        <f t="shared" si="150"/>
        <v>1112.44</v>
      </c>
      <c r="BR231" s="18">
        <f t="shared" si="171"/>
        <v>1</v>
      </c>
      <c r="BS231" s="18">
        <f t="shared" si="151"/>
        <v>1112.44</v>
      </c>
      <c r="BT231" s="18">
        <f t="shared" si="172"/>
        <v>1</v>
      </c>
      <c r="BU231" s="18">
        <f t="shared" si="152"/>
        <v>1112.44</v>
      </c>
      <c r="BV231" s="18">
        <f t="shared" si="173"/>
        <v>1</v>
      </c>
      <c r="BW231" s="18">
        <f t="shared" si="153"/>
        <v>1112.44</v>
      </c>
      <c r="BX231" s="18">
        <f t="shared" si="174"/>
        <v>1</v>
      </c>
      <c r="BY231" s="18">
        <f t="shared" si="154"/>
        <v>1112.44</v>
      </c>
      <c r="BZ231" s="18">
        <f t="shared" si="175"/>
        <v>1</v>
      </c>
      <c r="CA231" s="18">
        <f t="shared" si="155"/>
        <v>1668.66</v>
      </c>
      <c r="CB231" s="18">
        <f t="shared" si="176"/>
        <v>1</v>
      </c>
      <c r="CC231" s="18">
        <f t="shared" si="156"/>
        <v>1668.66</v>
      </c>
    </row>
    <row r="232" spans="1:81" ht="16.5" x14ac:dyDescent="0.2">
      <c r="A232" s="14">
        <v>223</v>
      </c>
      <c r="B232" s="18">
        <f>金币产出!CN228</f>
        <v>20592497</v>
      </c>
      <c r="W232" s="18">
        <v>223</v>
      </c>
      <c r="X232" s="25">
        <v>1</v>
      </c>
      <c r="Y232" s="18" t="e">
        <f t="shared" si="157"/>
        <v>#REF!</v>
      </c>
      <c r="Z232" s="18" t="e">
        <f t="shared" si="157"/>
        <v>#REF!</v>
      </c>
      <c r="AA232" s="18" t="e">
        <f t="shared" si="157"/>
        <v>#REF!</v>
      </c>
      <c r="AB232" s="18" t="e">
        <f t="shared" si="158"/>
        <v>#REF!</v>
      </c>
      <c r="AC232" s="18" t="e">
        <f t="shared" si="146"/>
        <v>#REF!</v>
      </c>
      <c r="AD232" s="18" t="e">
        <f t="shared" si="159"/>
        <v>#REF!</v>
      </c>
      <c r="AE232" s="18" t="e">
        <f t="shared" si="147"/>
        <v>#REF!</v>
      </c>
      <c r="AF232" s="18" t="e">
        <f t="shared" si="160"/>
        <v>#REF!</v>
      </c>
      <c r="AG232" s="18" t="e">
        <f t="shared" si="148"/>
        <v>#REF!</v>
      </c>
      <c r="BD232" s="18">
        <v>223</v>
      </c>
      <c r="BE232" s="44">
        <v>1</v>
      </c>
      <c r="BF232" s="18">
        <f t="shared" si="161"/>
        <v>2265170</v>
      </c>
      <c r="BG232" s="18">
        <f t="shared" si="162"/>
        <v>1132585</v>
      </c>
      <c r="BH232" s="18">
        <f t="shared" si="163"/>
        <v>1132585</v>
      </c>
      <c r="BI232" s="18">
        <f t="shared" si="164"/>
        <v>1132585</v>
      </c>
      <c r="BJ232" s="18">
        <f t="shared" si="165"/>
        <v>1132585</v>
      </c>
      <c r="BK232" s="18">
        <f t="shared" si="166"/>
        <v>1132585</v>
      </c>
      <c r="BL232" s="18">
        <f t="shared" si="167"/>
        <v>1698880</v>
      </c>
      <c r="BM232" s="18">
        <f t="shared" si="168"/>
        <v>1698880</v>
      </c>
      <c r="BN232" s="18">
        <f t="shared" si="169"/>
        <v>1</v>
      </c>
      <c r="BO232" s="18">
        <f t="shared" si="149"/>
        <v>2265.17</v>
      </c>
      <c r="BP232" s="18">
        <f t="shared" si="170"/>
        <v>1</v>
      </c>
      <c r="BQ232" s="18">
        <f t="shared" si="150"/>
        <v>1132.5899999999999</v>
      </c>
      <c r="BR232" s="18">
        <f t="shared" si="171"/>
        <v>1</v>
      </c>
      <c r="BS232" s="18">
        <f t="shared" si="151"/>
        <v>1132.5899999999999</v>
      </c>
      <c r="BT232" s="18">
        <f t="shared" si="172"/>
        <v>1</v>
      </c>
      <c r="BU232" s="18">
        <f t="shared" si="152"/>
        <v>1132.5899999999999</v>
      </c>
      <c r="BV232" s="18">
        <f t="shared" si="173"/>
        <v>1</v>
      </c>
      <c r="BW232" s="18">
        <f t="shared" si="153"/>
        <v>1132.5899999999999</v>
      </c>
      <c r="BX232" s="18">
        <f t="shared" si="174"/>
        <v>1</v>
      </c>
      <c r="BY232" s="18">
        <f t="shared" si="154"/>
        <v>1132.5899999999999</v>
      </c>
      <c r="BZ232" s="18">
        <f t="shared" si="175"/>
        <v>1</v>
      </c>
      <c r="CA232" s="18">
        <f t="shared" si="155"/>
        <v>1698.88</v>
      </c>
      <c r="CB232" s="18">
        <f t="shared" si="176"/>
        <v>1</v>
      </c>
      <c r="CC232" s="18">
        <f t="shared" si="156"/>
        <v>1698.88</v>
      </c>
    </row>
    <row r="233" spans="1:81" ht="16.5" x14ac:dyDescent="0.2">
      <c r="A233" s="14">
        <v>224</v>
      </c>
      <c r="B233" s="18">
        <f>金币产出!CN229</f>
        <v>20958847</v>
      </c>
      <c r="W233" s="18">
        <v>224</v>
      </c>
      <c r="X233" s="25">
        <v>1</v>
      </c>
      <c r="Y233" s="18" t="e">
        <f t="shared" si="157"/>
        <v>#REF!</v>
      </c>
      <c r="Z233" s="18" t="e">
        <f t="shared" si="157"/>
        <v>#REF!</v>
      </c>
      <c r="AA233" s="18" t="e">
        <f t="shared" si="157"/>
        <v>#REF!</v>
      </c>
      <c r="AB233" s="18" t="e">
        <f t="shared" si="158"/>
        <v>#REF!</v>
      </c>
      <c r="AC233" s="18" t="e">
        <f t="shared" si="146"/>
        <v>#REF!</v>
      </c>
      <c r="AD233" s="18" t="e">
        <f t="shared" si="159"/>
        <v>#REF!</v>
      </c>
      <c r="AE233" s="18" t="e">
        <f t="shared" si="147"/>
        <v>#REF!</v>
      </c>
      <c r="AF233" s="18" t="e">
        <f t="shared" si="160"/>
        <v>#REF!</v>
      </c>
      <c r="AG233" s="18" t="e">
        <f t="shared" si="148"/>
        <v>#REF!</v>
      </c>
      <c r="BD233" s="18">
        <v>224</v>
      </c>
      <c r="BE233" s="44">
        <v>1</v>
      </c>
      <c r="BF233" s="18">
        <f t="shared" si="161"/>
        <v>2305470</v>
      </c>
      <c r="BG233" s="18">
        <f t="shared" si="162"/>
        <v>1152735</v>
      </c>
      <c r="BH233" s="18">
        <f t="shared" si="163"/>
        <v>1152735</v>
      </c>
      <c r="BI233" s="18">
        <f t="shared" si="164"/>
        <v>1152735</v>
      </c>
      <c r="BJ233" s="18">
        <f t="shared" si="165"/>
        <v>1152735</v>
      </c>
      <c r="BK233" s="18">
        <f t="shared" si="166"/>
        <v>1152735</v>
      </c>
      <c r="BL233" s="18">
        <f t="shared" si="167"/>
        <v>1729100</v>
      </c>
      <c r="BM233" s="18">
        <f t="shared" si="168"/>
        <v>1729100</v>
      </c>
      <c r="BN233" s="18">
        <f t="shared" si="169"/>
        <v>1</v>
      </c>
      <c r="BO233" s="18">
        <f t="shared" si="149"/>
        <v>2305.4699999999998</v>
      </c>
      <c r="BP233" s="18">
        <f t="shared" si="170"/>
        <v>1</v>
      </c>
      <c r="BQ233" s="18">
        <f t="shared" si="150"/>
        <v>1152.74</v>
      </c>
      <c r="BR233" s="18">
        <f t="shared" si="171"/>
        <v>1</v>
      </c>
      <c r="BS233" s="18">
        <f t="shared" si="151"/>
        <v>1152.74</v>
      </c>
      <c r="BT233" s="18">
        <f t="shared" si="172"/>
        <v>1</v>
      </c>
      <c r="BU233" s="18">
        <f t="shared" si="152"/>
        <v>1152.74</v>
      </c>
      <c r="BV233" s="18">
        <f t="shared" si="173"/>
        <v>1</v>
      </c>
      <c r="BW233" s="18">
        <f t="shared" si="153"/>
        <v>1152.74</v>
      </c>
      <c r="BX233" s="18">
        <f t="shared" si="174"/>
        <v>1</v>
      </c>
      <c r="BY233" s="18">
        <f t="shared" si="154"/>
        <v>1152.74</v>
      </c>
      <c r="BZ233" s="18">
        <f t="shared" si="175"/>
        <v>1</v>
      </c>
      <c r="CA233" s="18">
        <f t="shared" si="155"/>
        <v>1729.1</v>
      </c>
      <c r="CB233" s="18">
        <f t="shared" si="176"/>
        <v>1</v>
      </c>
      <c r="CC233" s="18">
        <f t="shared" si="156"/>
        <v>1729.1</v>
      </c>
    </row>
    <row r="234" spans="1:81" ht="16.5" x14ac:dyDescent="0.2">
      <c r="A234" s="14">
        <v>225</v>
      </c>
      <c r="B234" s="18">
        <f>金币产出!CN230</f>
        <v>21325194</v>
      </c>
      <c r="W234" s="18">
        <v>225</v>
      </c>
      <c r="X234" s="25">
        <v>1</v>
      </c>
      <c r="Y234" s="18" t="e">
        <f t="shared" si="157"/>
        <v>#REF!</v>
      </c>
      <c r="Z234" s="18" t="e">
        <f t="shared" si="157"/>
        <v>#REF!</v>
      </c>
      <c r="AA234" s="18" t="e">
        <f t="shared" si="157"/>
        <v>#REF!</v>
      </c>
      <c r="AB234" s="18" t="e">
        <f t="shared" si="158"/>
        <v>#REF!</v>
      </c>
      <c r="AC234" s="18" t="e">
        <f t="shared" si="146"/>
        <v>#REF!</v>
      </c>
      <c r="AD234" s="18" t="e">
        <f t="shared" si="159"/>
        <v>#REF!</v>
      </c>
      <c r="AE234" s="18" t="e">
        <f t="shared" si="147"/>
        <v>#REF!</v>
      </c>
      <c r="AF234" s="18" t="e">
        <f t="shared" si="160"/>
        <v>#REF!</v>
      </c>
      <c r="AG234" s="18" t="e">
        <f t="shared" si="148"/>
        <v>#REF!</v>
      </c>
      <c r="BD234" s="18">
        <v>225</v>
      </c>
      <c r="BE234" s="44">
        <v>1</v>
      </c>
      <c r="BF234" s="18">
        <f t="shared" si="161"/>
        <v>2345770</v>
      </c>
      <c r="BG234" s="18">
        <f t="shared" si="162"/>
        <v>1172885</v>
      </c>
      <c r="BH234" s="18">
        <f t="shared" si="163"/>
        <v>1172885</v>
      </c>
      <c r="BI234" s="18">
        <f t="shared" si="164"/>
        <v>1172885</v>
      </c>
      <c r="BJ234" s="18">
        <f t="shared" si="165"/>
        <v>1172885</v>
      </c>
      <c r="BK234" s="18">
        <f t="shared" si="166"/>
        <v>1172885</v>
      </c>
      <c r="BL234" s="18">
        <f t="shared" si="167"/>
        <v>1759325</v>
      </c>
      <c r="BM234" s="18">
        <f t="shared" si="168"/>
        <v>1759325</v>
      </c>
      <c r="BN234" s="18">
        <f t="shared" si="169"/>
        <v>1</v>
      </c>
      <c r="BO234" s="18">
        <f t="shared" si="149"/>
        <v>2345.77</v>
      </c>
      <c r="BP234" s="18">
        <f t="shared" si="170"/>
        <v>1</v>
      </c>
      <c r="BQ234" s="18">
        <f t="shared" si="150"/>
        <v>1172.8900000000001</v>
      </c>
      <c r="BR234" s="18">
        <f t="shared" si="171"/>
        <v>1</v>
      </c>
      <c r="BS234" s="18">
        <f t="shared" si="151"/>
        <v>1172.8900000000001</v>
      </c>
      <c r="BT234" s="18">
        <f t="shared" si="172"/>
        <v>1</v>
      </c>
      <c r="BU234" s="18">
        <f t="shared" si="152"/>
        <v>1172.8900000000001</v>
      </c>
      <c r="BV234" s="18">
        <f t="shared" si="173"/>
        <v>1</v>
      </c>
      <c r="BW234" s="18">
        <f t="shared" si="153"/>
        <v>1172.8900000000001</v>
      </c>
      <c r="BX234" s="18">
        <f t="shared" si="174"/>
        <v>1</v>
      </c>
      <c r="BY234" s="18">
        <f t="shared" si="154"/>
        <v>1172.8900000000001</v>
      </c>
      <c r="BZ234" s="18">
        <f t="shared" si="175"/>
        <v>1</v>
      </c>
      <c r="CA234" s="18">
        <f t="shared" si="155"/>
        <v>1759.33</v>
      </c>
      <c r="CB234" s="18">
        <f t="shared" si="176"/>
        <v>1</v>
      </c>
      <c r="CC234" s="18">
        <f t="shared" si="156"/>
        <v>1759.33</v>
      </c>
    </row>
    <row r="235" spans="1:81" ht="16.5" x14ac:dyDescent="0.2">
      <c r="A235" s="14">
        <v>226</v>
      </c>
      <c r="B235" s="18">
        <f>金币产出!CN231</f>
        <v>21691539</v>
      </c>
      <c r="W235" s="18">
        <v>226</v>
      </c>
      <c r="X235" s="25">
        <v>1</v>
      </c>
      <c r="Y235" s="18" t="e">
        <f t="shared" si="157"/>
        <v>#REF!</v>
      </c>
      <c r="Z235" s="18" t="e">
        <f t="shared" si="157"/>
        <v>#REF!</v>
      </c>
      <c r="AA235" s="18" t="e">
        <f t="shared" si="157"/>
        <v>#REF!</v>
      </c>
      <c r="AB235" s="18" t="e">
        <f t="shared" si="158"/>
        <v>#REF!</v>
      </c>
      <c r="AC235" s="18" t="e">
        <f t="shared" si="146"/>
        <v>#REF!</v>
      </c>
      <c r="AD235" s="18" t="e">
        <f t="shared" si="159"/>
        <v>#REF!</v>
      </c>
      <c r="AE235" s="18" t="e">
        <f t="shared" si="147"/>
        <v>#REF!</v>
      </c>
      <c r="AF235" s="18" t="e">
        <f t="shared" si="160"/>
        <v>#REF!</v>
      </c>
      <c r="AG235" s="18" t="e">
        <f t="shared" si="148"/>
        <v>#REF!</v>
      </c>
      <c r="BD235" s="18">
        <v>226</v>
      </c>
      <c r="BE235" s="44">
        <v>1</v>
      </c>
      <c r="BF235" s="18">
        <f t="shared" si="161"/>
        <v>2386065</v>
      </c>
      <c r="BG235" s="18">
        <f t="shared" si="162"/>
        <v>1193030</v>
      </c>
      <c r="BH235" s="18">
        <f t="shared" si="163"/>
        <v>1193030</v>
      </c>
      <c r="BI235" s="18">
        <f t="shared" si="164"/>
        <v>1193030</v>
      </c>
      <c r="BJ235" s="18">
        <f t="shared" si="165"/>
        <v>1193030</v>
      </c>
      <c r="BK235" s="18">
        <f t="shared" si="166"/>
        <v>1193030</v>
      </c>
      <c r="BL235" s="18">
        <f t="shared" si="167"/>
        <v>1789550</v>
      </c>
      <c r="BM235" s="18">
        <f t="shared" si="168"/>
        <v>1789550</v>
      </c>
      <c r="BN235" s="18">
        <f t="shared" si="169"/>
        <v>1</v>
      </c>
      <c r="BO235" s="18">
        <f t="shared" si="149"/>
        <v>2386.0700000000002</v>
      </c>
      <c r="BP235" s="18">
        <f t="shared" si="170"/>
        <v>1</v>
      </c>
      <c r="BQ235" s="18">
        <f t="shared" si="150"/>
        <v>1193.03</v>
      </c>
      <c r="BR235" s="18">
        <f t="shared" si="171"/>
        <v>1</v>
      </c>
      <c r="BS235" s="18">
        <f t="shared" si="151"/>
        <v>1193.03</v>
      </c>
      <c r="BT235" s="18">
        <f t="shared" si="172"/>
        <v>1</v>
      </c>
      <c r="BU235" s="18">
        <f t="shared" si="152"/>
        <v>1193.03</v>
      </c>
      <c r="BV235" s="18">
        <f t="shared" si="173"/>
        <v>1</v>
      </c>
      <c r="BW235" s="18">
        <f t="shared" si="153"/>
        <v>1193.03</v>
      </c>
      <c r="BX235" s="18">
        <f t="shared" si="174"/>
        <v>1</v>
      </c>
      <c r="BY235" s="18">
        <f t="shared" si="154"/>
        <v>1193.03</v>
      </c>
      <c r="BZ235" s="18">
        <f t="shared" si="175"/>
        <v>1</v>
      </c>
      <c r="CA235" s="18">
        <f t="shared" si="155"/>
        <v>1789.55</v>
      </c>
      <c r="CB235" s="18">
        <f t="shared" si="176"/>
        <v>1</v>
      </c>
      <c r="CC235" s="18">
        <f t="shared" si="156"/>
        <v>1789.55</v>
      </c>
    </row>
    <row r="236" spans="1:81" ht="16.5" x14ac:dyDescent="0.2">
      <c r="A236" s="14">
        <v>227</v>
      </c>
      <c r="B236" s="18">
        <f>金币产出!CN232</f>
        <v>22057887</v>
      </c>
      <c r="W236" s="18">
        <v>227</v>
      </c>
      <c r="X236" s="25">
        <v>1</v>
      </c>
      <c r="Y236" s="18" t="e">
        <f t="shared" si="157"/>
        <v>#REF!</v>
      </c>
      <c r="Z236" s="18" t="e">
        <f t="shared" si="157"/>
        <v>#REF!</v>
      </c>
      <c r="AA236" s="18" t="e">
        <f t="shared" si="157"/>
        <v>#REF!</v>
      </c>
      <c r="AB236" s="18" t="e">
        <f t="shared" si="158"/>
        <v>#REF!</v>
      </c>
      <c r="AC236" s="18" t="e">
        <f t="shared" si="146"/>
        <v>#REF!</v>
      </c>
      <c r="AD236" s="18" t="e">
        <f t="shared" si="159"/>
        <v>#REF!</v>
      </c>
      <c r="AE236" s="18" t="e">
        <f t="shared" si="147"/>
        <v>#REF!</v>
      </c>
      <c r="AF236" s="18" t="e">
        <f t="shared" si="160"/>
        <v>#REF!</v>
      </c>
      <c r="AG236" s="18" t="e">
        <f t="shared" si="148"/>
        <v>#REF!</v>
      </c>
      <c r="BD236" s="18">
        <v>227</v>
      </c>
      <c r="BE236" s="44">
        <v>1</v>
      </c>
      <c r="BF236" s="18">
        <f t="shared" si="161"/>
        <v>2426365</v>
      </c>
      <c r="BG236" s="18">
        <f t="shared" si="162"/>
        <v>1213180</v>
      </c>
      <c r="BH236" s="18">
        <f t="shared" si="163"/>
        <v>1213180</v>
      </c>
      <c r="BI236" s="18">
        <f t="shared" si="164"/>
        <v>1213180</v>
      </c>
      <c r="BJ236" s="18">
        <f t="shared" si="165"/>
        <v>1213180</v>
      </c>
      <c r="BK236" s="18">
        <f t="shared" si="166"/>
        <v>1213180</v>
      </c>
      <c r="BL236" s="18">
        <f t="shared" si="167"/>
        <v>1819775</v>
      </c>
      <c r="BM236" s="18">
        <f t="shared" si="168"/>
        <v>1819775</v>
      </c>
      <c r="BN236" s="18">
        <f t="shared" si="169"/>
        <v>1</v>
      </c>
      <c r="BO236" s="18">
        <f t="shared" si="149"/>
        <v>2426.37</v>
      </c>
      <c r="BP236" s="18">
        <f t="shared" si="170"/>
        <v>1</v>
      </c>
      <c r="BQ236" s="18">
        <f t="shared" si="150"/>
        <v>1213.18</v>
      </c>
      <c r="BR236" s="18">
        <f t="shared" si="171"/>
        <v>1</v>
      </c>
      <c r="BS236" s="18">
        <f t="shared" si="151"/>
        <v>1213.18</v>
      </c>
      <c r="BT236" s="18">
        <f t="shared" si="172"/>
        <v>1</v>
      </c>
      <c r="BU236" s="18">
        <f t="shared" si="152"/>
        <v>1213.18</v>
      </c>
      <c r="BV236" s="18">
        <f t="shared" si="173"/>
        <v>1</v>
      </c>
      <c r="BW236" s="18">
        <f t="shared" si="153"/>
        <v>1213.18</v>
      </c>
      <c r="BX236" s="18">
        <f t="shared" si="174"/>
        <v>1</v>
      </c>
      <c r="BY236" s="18">
        <f t="shared" si="154"/>
        <v>1213.18</v>
      </c>
      <c r="BZ236" s="18">
        <f t="shared" si="175"/>
        <v>1</v>
      </c>
      <c r="CA236" s="18">
        <f t="shared" si="155"/>
        <v>1819.78</v>
      </c>
      <c r="CB236" s="18">
        <f t="shared" si="176"/>
        <v>1</v>
      </c>
      <c r="CC236" s="18">
        <f t="shared" si="156"/>
        <v>1819.78</v>
      </c>
    </row>
    <row r="237" spans="1:81" ht="16.5" x14ac:dyDescent="0.2">
      <c r="A237" s="14">
        <v>228</v>
      </c>
      <c r="B237" s="18">
        <f>金币产出!CN233</f>
        <v>22424234</v>
      </c>
      <c r="W237" s="18">
        <v>228</v>
      </c>
      <c r="X237" s="25">
        <v>1</v>
      </c>
      <c r="Y237" s="18" t="e">
        <f t="shared" si="157"/>
        <v>#REF!</v>
      </c>
      <c r="Z237" s="18" t="e">
        <f t="shared" si="157"/>
        <v>#REF!</v>
      </c>
      <c r="AA237" s="18" t="e">
        <f t="shared" si="157"/>
        <v>#REF!</v>
      </c>
      <c r="AB237" s="18" t="e">
        <f t="shared" si="158"/>
        <v>#REF!</v>
      </c>
      <c r="AC237" s="18" t="e">
        <f t="shared" si="146"/>
        <v>#REF!</v>
      </c>
      <c r="AD237" s="18" t="e">
        <f t="shared" si="159"/>
        <v>#REF!</v>
      </c>
      <c r="AE237" s="18" t="e">
        <f t="shared" si="147"/>
        <v>#REF!</v>
      </c>
      <c r="AF237" s="18" t="e">
        <f t="shared" si="160"/>
        <v>#REF!</v>
      </c>
      <c r="AG237" s="18" t="e">
        <f t="shared" si="148"/>
        <v>#REF!</v>
      </c>
      <c r="BD237" s="18">
        <v>228</v>
      </c>
      <c r="BE237" s="44">
        <v>1</v>
      </c>
      <c r="BF237" s="18">
        <f t="shared" si="161"/>
        <v>2466665</v>
      </c>
      <c r="BG237" s="18">
        <f t="shared" si="162"/>
        <v>1233330</v>
      </c>
      <c r="BH237" s="18">
        <f t="shared" si="163"/>
        <v>1233330</v>
      </c>
      <c r="BI237" s="18">
        <f t="shared" si="164"/>
        <v>1233330</v>
      </c>
      <c r="BJ237" s="18">
        <f t="shared" si="165"/>
        <v>1233330</v>
      </c>
      <c r="BK237" s="18">
        <f t="shared" si="166"/>
        <v>1233330</v>
      </c>
      <c r="BL237" s="18">
        <f t="shared" si="167"/>
        <v>1849995</v>
      </c>
      <c r="BM237" s="18">
        <f t="shared" si="168"/>
        <v>1849995</v>
      </c>
      <c r="BN237" s="18">
        <f t="shared" si="169"/>
        <v>1</v>
      </c>
      <c r="BO237" s="18">
        <f t="shared" si="149"/>
        <v>2466.67</v>
      </c>
      <c r="BP237" s="18">
        <f t="shared" si="170"/>
        <v>1</v>
      </c>
      <c r="BQ237" s="18">
        <f t="shared" si="150"/>
        <v>1233.33</v>
      </c>
      <c r="BR237" s="18">
        <f t="shared" si="171"/>
        <v>1</v>
      </c>
      <c r="BS237" s="18">
        <f t="shared" si="151"/>
        <v>1233.33</v>
      </c>
      <c r="BT237" s="18">
        <f t="shared" si="172"/>
        <v>1</v>
      </c>
      <c r="BU237" s="18">
        <f t="shared" si="152"/>
        <v>1233.33</v>
      </c>
      <c r="BV237" s="18">
        <f t="shared" si="173"/>
        <v>1</v>
      </c>
      <c r="BW237" s="18">
        <f t="shared" si="153"/>
        <v>1233.33</v>
      </c>
      <c r="BX237" s="18">
        <f t="shared" si="174"/>
        <v>1</v>
      </c>
      <c r="BY237" s="18">
        <f t="shared" si="154"/>
        <v>1233.33</v>
      </c>
      <c r="BZ237" s="18">
        <f t="shared" si="175"/>
        <v>1</v>
      </c>
      <c r="CA237" s="18">
        <f t="shared" si="155"/>
        <v>1850</v>
      </c>
      <c r="CB237" s="18">
        <f t="shared" si="176"/>
        <v>1</v>
      </c>
      <c r="CC237" s="18">
        <f t="shared" si="156"/>
        <v>1850</v>
      </c>
    </row>
    <row r="238" spans="1:81" ht="16.5" x14ac:dyDescent="0.2">
      <c r="A238" s="14">
        <v>229</v>
      </c>
      <c r="B238" s="18">
        <f>金币产出!CN234</f>
        <v>22790581</v>
      </c>
      <c r="W238" s="18">
        <v>229</v>
      </c>
      <c r="X238" s="25">
        <v>1</v>
      </c>
      <c r="Y238" s="18" t="e">
        <f t="shared" si="157"/>
        <v>#REF!</v>
      </c>
      <c r="Z238" s="18" t="e">
        <f t="shared" si="157"/>
        <v>#REF!</v>
      </c>
      <c r="AA238" s="18" t="e">
        <f t="shared" si="157"/>
        <v>#REF!</v>
      </c>
      <c r="AB238" s="18" t="e">
        <f t="shared" si="158"/>
        <v>#REF!</v>
      </c>
      <c r="AC238" s="18" t="e">
        <f t="shared" si="146"/>
        <v>#REF!</v>
      </c>
      <c r="AD238" s="18" t="e">
        <f t="shared" si="159"/>
        <v>#REF!</v>
      </c>
      <c r="AE238" s="18" t="e">
        <f t="shared" si="147"/>
        <v>#REF!</v>
      </c>
      <c r="AF238" s="18" t="e">
        <f t="shared" si="160"/>
        <v>#REF!</v>
      </c>
      <c r="AG238" s="18" t="e">
        <f t="shared" si="148"/>
        <v>#REF!</v>
      </c>
      <c r="BD238" s="18">
        <v>229</v>
      </c>
      <c r="BE238" s="44">
        <v>1</v>
      </c>
      <c r="BF238" s="18">
        <f t="shared" si="161"/>
        <v>2506960</v>
      </c>
      <c r="BG238" s="18">
        <f t="shared" si="162"/>
        <v>1253480</v>
      </c>
      <c r="BH238" s="18">
        <f t="shared" si="163"/>
        <v>1253480</v>
      </c>
      <c r="BI238" s="18">
        <f t="shared" si="164"/>
        <v>1253480</v>
      </c>
      <c r="BJ238" s="18">
        <f t="shared" si="165"/>
        <v>1253480</v>
      </c>
      <c r="BK238" s="18">
        <f t="shared" si="166"/>
        <v>1253480</v>
      </c>
      <c r="BL238" s="18">
        <f t="shared" si="167"/>
        <v>1880220</v>
      </c>
      <c r="BM238" s="18">
        <f t="shared" si="168"/>
        <v>1880220</v>
      </c>
      <c r="BN238" s="18">
        <f t="shared" si="169"/>
        <v>1</v>
      </c>
      <c r="BO238" s="18">
        <f t="shared" si="149"/>
        <v>2506.96</v>
      </c>
      <c r="BP238" s="18">
        <f t="shared" si="170"/>
        <v>1</v>
      </c>
      <c r="BQ238" s="18">
        <f t="shared" si="150"/>
        <v>1253.48</v>
      </c>
      <c r="BR238" s="18">
        <f t="shared" si="171"/>
        <v>1</v>
      </c>
      <c r="BS238" s="18">
        <f t="shared" si="151"/>
        <v>1253.48</v>
      </c>
      <c r="BT238" s="18">
        <f t="shared" si="172"/>
        <v>1</v>
      </c>
      <c r="BU238" s="18">
        <f t="shared" si="152"/>
        <v>1253.48</v>
      </c>
      <c r="BV238" s="18">
        <f t="shared" si="173"/>
        <v>1</v>
      </c>
      <c r="BW238" s="18">
        <f t="shared" si="153"/>
        <v>1253.48</v>
      </c>
      <c r="BX238" s="18">
        <f t="shared" si="174"/>
        <v>1</v>
      </c>
      <c r="BY238" s="18">
        <f t="shared" si="154"/>
        <v>1253.48</v>
      </c>
      <c r="BZ238" s="18">
        <f t="shared" si="175"/>
        <v>1</v>
      </c>
      <c r="CA238" s="18">
        <f t="shared" si="155"/>
        <v>1880.22</v>
      </c>
      <c r="CB238" s="18">
        <f t="shared" si="176"/>
        <v>1</v>
      </c>
      <c r="CC238" s="18">
        <f t="shared" si="156"/>
        <v>1880.22</v>
      </c>
    </row>
    <row r="239" spans="1:81" ht="16.5" x14ac:dyDescent="0.2">
      <c r="A239" s="14">
        <v>230</v>
      </c>
      <c r="B239" s="18">
        <f>金币产出!CN235</f>
        <v>23156928</v>
      </c>
      <c r="W239" s="18">
        <v>230</v>
      </c>
      <c r="X239" s="25">
        <v>1</v>
      </c>
      <c r="Y239" s="18" t="e">
        <f t="shared" si="157"/>
        <v>#REF!</v>
      </c>
      <c r="Z239" s="18" t="e">
        <f t="shared" si="157"/>
        <v>#REF!</v>
      </c>
      <c r="AA239" s="18" t="e">
        <f t="shared" si="157"/>
        <v>#REF!</v>
      </c>
      <c r="AB239" s="18" t="e">
        <f t="shared" si="158"/>
        <v>#REF!</v>
      </c>
      <c r="AC239" s="18" t="e">
        <f t="shared" si="146"/>
        <v>#REF!</v>
      </c>
      <c r="AD239" s="18" t="e">
        <f t="shared" si="159"/>
        <v>#REF!</v>
      </c>
      <c r="AE239" s="18" t="e">
        <f t="shared" si="147"/>
        <v>#REF!</v>
      </c>
      <c r="AF239" s="18" t="e">
        <f t="shared" si="160"/>
        <v>#REF!</v>
      </c>
      <c r="AG239" s="18" t="e">
        <f t="shared" si="148"/>
        <v>#REF!</v>
      </c>
      <c r="BD239" s="18">
        <v>230</v>
      </c>
      <c r="BE239" s="44">
        <v>1</v>
      </c>
      <c r="BF239" s="18">
        <f t="shared" si="161"/>
        <v>2547260</v>
      </c>
      <c r="BG239" s="18">
        <f t="shared" si="162"/>
        <v>1273630</v>
      </c>
      <c r="BH239" s="18">
        <f t="shared" si="163"/>
        <v>1273630</v>
      </c>
      <c r="BI239" s="18">
        <f t="shared" si="164"/>
        <v>1273630</v>
      </c>
      <c r="BJ239" s="18">
        <f t="shared" si="165"/>
        <v>1273630</v>
      </c>
      <c r="BK239" s="18">
        <f t="shared" si="166"/>
        <v>1273630</v>
      </c>
      <c r="BL239" s="18">
        <f t="shared" si="167"/>
        <v>1910445</v>
      </c>
      <c r="BM239" s="18">
        <f t="shared" si="168"/>
        <v>1910445</v>
      </c>
      <c r="BN239" s="18">
        <f t="shared" si="169"/>
        <v>1</v>
      </c>
      <c r="BO239" s="18">
        <f t="shared" si="149"/>
        <v>2547.2600000000002</v>
      </c>
      <c r="BP239" s="18">
        <f t="shared" si="170"/>
        <v>1</v>
      </c>
      <c r="BQ239" s="18">
        <f t="shared" si="150"/>
        <v>1273.6300000000001</v>
      </c>
      <c r="BR239" s="18">
        <f t="shared" si="171"/>
        <v>1</v>
      </c>
      <c r="BS239" s="18">
        <f t="shared" si="151"/>
        <v>1273.6300000000001</v>
      </c>
      <c r="BT239" s="18">
        <f t="shared" si="172"/>
        <v>1</v>
      </c>
      <c r="BU239" s="18">
        <f t="shared" si="152"/>
        <v>1273.6300000000001</v>
      </c>
      <c r="BV239" s="18">
        <f t="shared" si="173"/>
        <v>1</v>
      </c>
      <c r="BW239" s="18">
        <f t="shared" si="153"/>
        <v>1273.6300000000001</v>
      </c>
      <c r="BX239" s="18">
        <f t="shared" si="174"/>
        <v>1</v>
      </c>
      <c r="BY239" s="18">
        <f t="shared" si="154"/>
        <v>1273.6300000000001</v>
      </c>
      <c r="BZ239" s="18">
        <f t="shared" si="175"/>
        <v>1</v>
      </c>
      <c r="CA239" s="18">
        <f t="shared" si="155"/>
        <v>1910.45</v>
      </c>
      <c r="CB239" s="18">
        <f t="shared" si="176"/>
        <v>1</v>
      </c>
      <c r="CC239" s="18">
        <f t="shared" si="156"/>
        <v>1910.45</v>
      </c>
    </row>
    <row r="240" spans="1:81" ht="16.5" x14ac:dyDescent="0.2">
      <c r="A240" s="14">
        <v>231</v>
      </c>
      <c r="B240" s="18">
        <f>金币产出!CN236</f>
        <v>23632722</v>
      </c>
      <c r="W240" s="18">
        <v>231</v>
      </c>
      <c r="X240" s="25">
        <v>1</v>
      </c>
      <c r="Y240" s="18" t="e">
        <f t="shared" si="157"/>
        <v>#REF!</v>
      </c>
      <c r="Z240" s="18" t="e">
        <f t="shared" si="157"/>
        <v>#REF!</v>
      </c>
      <c r="AA240" s="18" t="e">
        <f t="shared" si="157"/>
        <v>#REF!</v>
      </c>
      <c r="AB240" s="18" t="e">
        <f t="shared" si="158"/>
        <v>#REF!</v>
      </c>
      <c r="AC240" s="18" t="e">
        <f t="shared" si="146"/>
        <v>#REF!</v>
      </c>
      <c r="AD240" s="18" t="e">
        <f t="shared" si="159"/>
        <v>#REF!</v>
      </c>
      <c r="AE240" s="18" t="e">
        <f t="shared" si="147"/>
        <v>#REF!</v>
      </c>
      <c r="AF240" s="18" t="e">
        <f t="shared" si="160"/>
        <v>#REF!</v>
      </c>
      <c r="AG240" s="18" t="e">
        <f t="shared" si="148"/>
        <v>#REF!</v>
      </c>
      <c r="BD240" s="18">
        <v>231</v>
      </c>
      <c r="BE240" s="44">
        <v>1</v>
      </c>
      <c r="BF240" s="18">
        <f t="shared" si="161"/>
        <v>2599595</v>
      </c>
      <c r="BG240" s="18">
        <f t="shared" si="162"/>
        <v>1299795</v>
      </c>
      <c r="BH240" s="18">
        <f t="shared" si="163"/>
        <v>1299795</v>
      </c>
      <c r="BI240" s="18">
        <f t="shared" si="164"/>
        <v>1299795</v>
      </c>
      <c r="BJ240" s="18">
        <f t="shared" si="165"/>
        <v>1299795</v>
      </c>
      <c r="BK240" s="18">
        <f t="shared" si="166"/>
        <v>1299795</v>
      </c>
      <c r="BL240" s="18">
        <f t="shared" si="167"/>
        <v>1949695</v>
      </c>
      <c r="BM240" s="18">
        <f t="shared" si="168"/>
        <v>1949695</v>
      </c>
      <c r="BN240" s="18">
        <f t="shared" si="169"/>
        <v>1</v>
      </c>
      <c r="BO240" s="18">
        <f t="shared" si="149"/>
        <v>2599.6</v>
      </c>
      <c r="BP240" s="18">
        <f t="shared" si="170"/>
        <v>1</v>
      </c>
      <c r="BQ240" s="18">
        <f t="shared" si="150"/>
        <v>1299.8</v>
      </c>
      <c r="BR240" s="18">
        <f t="shared" si="171"/>
        <v>1</v>
      </c>
      <c r="BS240" s="18">
        <f t="shared" si="151"/>
        <v>1299.8</v>
      </c>
      <c r="BT240" s="18">
        <f t="shared" si="172"/>
        <v>1</v>
      </c>
      <c r="BU240" s="18">
        <f t="shared" si="152"/>
        <v>1299.8</v>
      </c>
      <c r="BV240" s="18">
        <f t="shared" si="173"/>
        <v>1</v>
      </c>
      <c r="BW240" s="18">
        <f t="shared" si="153"/>
        <v>1299.8</v>
      </c>
      <c r="BX240" s="18">
        <f t="shared" si="174"/>
        <v>1</v>
      </c>
      <c r="BY240" s="18">
        <f t="shared" si="154"/>
        <v>1299.8</v>
      </c>
      <c r="BZ240" s="18">
        <f t="shared" si="175"/>
        <v>1</v>
      </c>
      <c r="CA240" s="18">
        <f t="shared" si="155"/>
        <v>1949.7</v>
      </c>
      <c r="CB240" s="18">
        <f t="shared" si="176"/>
        <v>1</v>
      </c>
      <c r="CC240" s="18">
        <f t="shared" si="156"/>
        <v>1949.7</v>
      </c>
    </row>
    <row r="241" spans="1:81" ht="16.5" x14ac:dyDescent="0.2">
      <c r="A241" s="14">
        <v>232</v>
      </c>
      <c r="B241" s="18">
        <f>金币产出!CN237</f>
        <v>24108515</v>
      </c>
      <c r="W241" s="18">
        <v>232</v>
      </c>
      <c r="X241" s="25">
        <v>1</v>
      </c>
      <c r="Y241" s="18" t="e">
        <f t="shared" si="157"/>
        <v>#REF!</v>
      </c>
      <c r="Z241" s="18" t="e">
        <f t="shared" si="157"/>
        <v>#REF!</v>
      </c>
      <c r="AA241" s="18" t="e">
        <f t="shared" si="157"/>
        <v>#REF!</v>
      </c>
      <c r="AB241" s="18" t="e">
        <f t="shared" si="158"/>
        <v>#REF!</v>
      </c>
      <c r="AC241" s="18" t="e">
        <f t="shared" si="146"/>
        <v>#REF!</v>
      </c>
      <c r="AD241" s="18" t="e">
        <f t="shared" si="159"/>
        <v>#REF!</v>
      </c>
      <c r="AE241" s="18" t="e">
        <f t="shared" si="147"/>
        <v>#REF!</v>
      </c>
      <c r="AF241" s="18" t="e">
        <f t="shared" si="160"/>
        <v>#REF!</v>
      </c>
      <c r="AG241" s="18" t="e">
        <f t="shared" si="148"/>
        <v>#REF!</v>
      </c>
      <c r="BD241" s="18">
        <v>232</v>
      </c>
      <c r="BE241" s="44">
        <v>1</v>
      </c>
      <c r="BF241" s="18">
        <f t="shared" si="161"/>
        <v>2651935</v>
      </c>
      <c r="BG241" s="18">
        <f t="shared" si="162"/>
        <v>1325965</v>
      </c>
      <c r="BH241" s="18">
        <f t="shared" si="163"/>
        <v>1325965</v>
      </c>
      <c r="BI241" s="18">
        <f t="shared" si="164"/>
        <v>1325965</v>
      </c>
      <c r="BJ241" s="18">
        <f t="shared" si="165"/>
        <v>1325965</v>
      </c>
      <c r="BK241" s="18">
        <f t="shared" si="166"/>
        <v>1325965</v>
      </c>
      <c r="BL241" s="18">
        <f t="shared" si="167"/>
        <v>1988950</v>
      </c>
      <c r="BM241" s="18">
        <f t="shared" si="168"/>
        <v>1988950</v>
      </c>
      <c r="BN241" s="18">
        <f t="shared" si="169"/>
        <v>1</v>
      </c>
      <c r="BO241" s="18">
        <f t="shared" si="149"/>
        <v>2651.94</v>
      </c>
      <c r="BP241" s="18">
        <f t="shared" si="170"/>
        <v>1</v>
      </c>
      <c r="BQ241" s="18">
        <f t="shared" si="150"/>
        <v>1325.97</v>
      </c>
      <c r="BR241" s="18">
        <f t="shared" si="171"/>
        <v>1</v>
      </c>
      <c r="BS241" s="18">
        <f t="shared" si="151"/>
        <v>1325.97</v>
      </c>
      <c r="BT241" s="18">
        <f t="shared" si="172"/>
        <v>1</v>
      </c>
      <c r="BU241" s="18">
        <f t="shared" si="152"/>
        <v>1325.97</v>
      </c>
      <c r="BV241" s="18">
        <f t="shared" si="173"/>
        <v>1</v>
      </c>
      <c r="BW241" s="18">
        <f t="shared" si="153"/>
        <v>1325.97</v>
      </c>
      <c r="BX241" s="18">
        <f t="shared" si="174"/>
        <v>1</v>
      </c>
      <c r="BY241" s="18">
        <f t="shared" si="154"/>
        <v>1325.97</v>
      </c>
      <c r="BZ241" s="18">
        <f t="shared" si="175"/>
        <v>1</v>
      </c>
      <c r="CA241" s="18">
        <f t="shared" si="155"/>
        <v>1988.95</v>
      </c>
      <c r="CB241" s="18">
        <f t="shared" si="176"/>
        <v>1</v>
      </c>
      <c r="CC241" s="18">
        <f t="shared" si="156"/>
        <v>1988.95</v>
      </c>
    </row>
    <row r="242" spans="1:81" ht="16.5" x14ac:dyDescent="0.2">
      <c r="A242" s="14">
        <v>233</v>
      </c>
      <c r="B242" s="18">
        <f>金币产出!CN238</f>
        <v>24584310</v>
      </c>
      <c r="W242" s="18">
        <v>233</v>
      </c>
      <c r="X242" s="25">
        <v>1</v>
      </c>
      <c r="Y242" s="18" t="e">
        <f t="shared" si="157"/>
        <v>#REF!</v>
      </c>
      <c r="Z242" s="18" t="e">
        <f t="shared" si="157"/>
        <v>#REF!</v>
      </c>
      <c r="AA242" s="18" t="e">
        <f t="shared" si="157"/>
        <v>#REF!</v>
      </c>
      <c r="AB242" s="18" t="e">
        <f t="shared" si="158"/>
        <v>#REF!</v>
      </c>
      <c r="AC242" s="18" t="e">
        <f t="shared" si="146"/>
        <v>#REF!</v>
      </c>
      <c r="AD242" s="18" t="e">
        <f t="shared" si="159"/>
        <v>#REF!</v>
      </c>
      <c r="AE242" s="18" t="e">
        <f t="shared" si="147"/>
        <v>#REF!</v>
      </c>
      <c r="AF242" s="18" t="e">
        <f t="shared" si="160"/>
        <v>#REF!</v>
      </c>
      <c r="AG242" s="18" t="e">
        <f t="shared" si="148"/>
        <v>#REF!</v>
      </c>
      <c r="BD242" s="18">
        <v>233</v>
      </c>
      <c r="BE242" s="44">
        <v>1</v>
      </c>
      <c r="BF242" s="18">
        <f t="shared" si="161"/>
        <v>2704270</v>
      </c>
      <c r="BG242" s="18">
        <f t="shared" si="162"/>
        <v>1352135</v>
      </c>
      <c r="BH242" s="18">
        <f t="shared" si="163"/>
        <v>1352135</v>
      </c>
      <c r="BI242" s="18">
        <f t="shared" si="164"/>
        <v>1352135</v>
      </c>
      <c r="BJ242" s="18">
        <f t="shared" si="165"/>
        <v>1352135</v>
      </c>
      <c r="BK242" s="18">
        <f t="shared" si="166"/>
        <v>1352135</v>
      </c>
      <c r="BL242" s="18">
        <f t="shared" si="167"/>
        <v>2028205</v>
      </c>
      <c r="BM242" s="18">
        <f t="shared" si="168"/>
        <v>2028205</v>
      </c>
      <c r="BN242" s="18">
        <f t="shared" si="169"/>
        <v>1</v>
      </c>
      <c r="BO242" s="18">
        <f t="shared" si="149"/>
        <v>2704.27</v>
      </c>
      <c r="BP242" s="18">
        <f t="shared" si="170"/>
        <v>1</v>
      </c>
      <c r="BQ242" s="18">
        <f t="shared" si="150"/>
        <v>1352.14</v>
      </c>
      <c r="BR242" s="18">
        <f t="shared" si="171"/>
        <v>1</v>
      </c>
      <c r="BS242" s="18">
        <f t="shared" si="151"/>
        <v>1352.14</v>
      </c>
      <c r="BT242" s="18">
        <f t="shared" si="172"/>
        <v>1</v>
      </c>
      <c r="BU242" s="18">
        <f t="shared" si="152"/>
        <v>1352.14</v>
      </c>
      <c r="BV242" s="18">
        <f t="shared" si="173"/>
        <v>1</v>
      </c>
      <c r="BW242" s="18">
        <f t="shared" si="153"/>
        <v>1352.14</v>
      </c>
      <c r="BX242" s="18">
        <f t="shared" si="174"/>
        <v>1</v>
      </c>
      <c r="BY242" s="18">
        <f t="shared" si="154"/>
        <v>1352.14</v>
      </c>
      <c r="BZ242" s="18">
        <f t="shared" si="175"/>
        <v>1</v>
      </c>
      <c r="CA242" s="18">
        <f t="shared" si="155"/>
        <v>2028.21</v>
      </c>
      <c r="CB242" s="18">
        <f t="shared" si="176"/>
        <v>1</v>
      </c>
      <c r="CC242" s="18">
        <f t="shared" si="156"/>
        <v>2028.21</v>
      </c>
    </row>
    <row r="243" spans="1:81" ht="16.5" x14ac:dyDescent="0.2">
      <c r="A243" s="14">
        <v>234</v>
      </c>
      <c r="B243" s="18">
        <f>金币产出!CN239</f>
        <v>25060104</v>
      </c>
      <c r="W243" s="18">
        <v>234</v>
      </c>
      <c r="X243" s="25">
        <v>1</v>
      </c>
      <c r="Y243" s="18" t="e">
        <f t="shared" si="157"/>
        <v>#REF!</v>
      </c>
      <c r="Z243" s="18" t="e">
        <f t="shared" si="157"/>
        <v>#REF!</v>
      </c>
      <c r="AA243" s="18" t="e">
        <f t="shared" si="157"/>
        <v>#REF!</v>
      </c>
      <c r="AB243" s="18" t="e">
        <f t="shared" si="158"/>
        <v>#REF!</v>
      </c>
      <c r="AC243" s="18" t="e">
        <f t="shared" si="146"/>
        <v>#REF!</v>
      </c>
      <c r="AD243" s="18" t="e">
        <f t="shared" si="159"/>
        <v>#REF!</v>
      </c>
      <c r="AE243" s="18" t="e">
        <f t="shared" si="147"/>
        <v>#REF!</v>
      </c>
      <c r="AF243" s="18" t="e">
        <f t="shared" si="160"/>
        <v>#REF!</v>
      </c>
      <c r="AG243" s="18" t="e">
        <f t="shared" si="148"/>
        <v>#REF!</v>
      </c>
      <c r="BD243" s="18">
        <v>234</v>
      </c>
      <c r="BE243" s="44">
        <v>1</v>
      </c>
      <c r="BF243" s="18">
        <f t="shared" si="161"/>
        <v>2756610</v>
      </c>
      <c r="BG243" s="18">
        <f t="shared" si="162"/>
        <v>1378305</v>
      </c>
      <c r="BH243" s="18">
        <f t="shared" si="163"/>
        <v>1378305</v>
      </c>
      <c r="BI243" s="18">
        <f t="shared" si="164"/>
        <v>1378305</v>
      </c>
      <c r="BJ243" s="18">
        <f t="shared" si="165"/>
        <v>1378305</v>
      </c>
      <c r="BK243" s="18">
        <f t="shared" si="166"/>
        <v>1378305</v>
      </c>
      <c r="BL243" s="18">
        <f t="shared" si="167"/>
        <v>2067455</v>
      </c>
      <c r="BM243" s="18">
        <f t="shared" si="168"/>
        <v>2067455</v>
      </c>
      <c r="BN243" s="18">
        <f t="shared" si="169"/>
        <v>1</v>
      </c>
      <c r="BO243" s="18">
        <f t="shared" si="149"/>
        <v>2756.61</v>
      </c>
      <c r="BP243" s="18">
        <f t="shared" si="170"/>
        <v>1</v>
      </c>
      <c r="BQ243" s="18">
        <f t="shared" si="150"/>
        <v>1378.31</v>
      </c>
      <c r="BR243" s="18">
        <f t="shared" si="171"/>
        <v>1</v>
      </c>
      <c r="BS243" s="18">
        <f t="shared" si="151"/>
        <v>1378.31</v>
      </c>
      <c r="BT243" s="18">
        <f t="shared" si="172"/>
        <v>1</v>
      </c>
      <c r="BU243" s="18">
        <f t="shared" si="152"/>
        <v>1378.31</v>
      </c>
      <c r="BV243" s="18">
        <f t="shared" si="173"/>
        <v>1</v>
      </c>
      <c r="BW243" s="18">
        <f t="shared" si="153"/>
        <v>1378.31</v>
      </c>
      <c r="BX243" s="18">
        <f t="shared" si="174"/>
        <v>1</v>
      </c>
      <c r="BY243" s="18">
        <f t="shared" si="154"/>
        <v>1378.31</v>
      </c>
      <c r="BZ243" s="18">
        <f t="shared" si="175"/>
        <v>1</v>
      </c>
      <c r="CA243" s="18">
        <f t="shared" si="155"/>
        <v>2067.46</v>
      </c>
      <c r="CB243" s="18">
        <f t="shared" si="176"/>
        <v>1</v>
      </c>
      <c r="CC243" s="18">
        <f t="shared" si="156"/>
        <v>2067.46</v>
      </c>
    </row>
    <row r="244" spans="1:81" ht="16.5" x14ac:dyDescent="0.2">
      <c r="A244" s="14">
        <v>235</v>
      </c>
      <c r="B244" s="18">
        <f>金币产出!CN240</f>
        <v>25535898</v>
      </c>
      <c r="W244" s="18">
        <v>235</v>
      </c>
      <c r="X244" s="25">
        <v>1</v>
      </c>
      <c r="Y244" s="18" t="e">
        <f t="shared" si="157"/>
        <v>#REF!</v>
      </c>
      <c r="Z244" s="18" t="e">
        <f t="shared" si="157"/>
        <v>#REF!</v>
      </c>
      <c r="AA244" s="18" t="e">
        <f t="shared" si="157"/>
        <v>#REF!</v>
      </c>
      <c r="AB244" s="18" t="e">
        <f t="shared" si="158"/>
        <v>#REF!</v>
      </c>
      <c r="AC244" s="18" t="e">
        <f t="shared" si="146"/>
        <v>#REF!</v>
      </c>
      <c r="AD244" s="18" t="e">
        <f t="shared" si="159"/>
        <v>#REF!</v>
      </c>
      <c r="AE244" s="18" t="e">
        <f t="shared" si="147"/>
        <v>#REF!</v>
      </c>
      <c r="AF244" s="18" t="e">
        <f t="shared" si="160"/>
        <v>#REF!</v>
      </c>
      <c r="AG244" s="18" t="e">
        <f t="shared" si="148"/>
        <v>#REF!</v>
      </c>
      <c r="BD244" s="18">
        <v>235</v>
      </c>
      <c r="BE244" s="44">
        <v>1</v>
      </c>
      <c r="BF244" s="18">
        <f t="shared" si="161"/>
        <v>2808945</v>
      </c>
      <c r="BG244" s="18">
        <f t="shared" si="162"/>
        <v>1404470</v>
      </c>
      <c r="BH244" s="18">
        <f t="shared" si="163"/>
        <v>1404470</v>
      </c>
      <c r="BI244" s="18">
        <f t="shared" si="164"/>
        <v>1404470</v>
      </c>
      <c r="BJ244" s="18">
        <f t="shared" si="165"/>
        <v>1404470</v>
      </c>
      <c r="BK244" s="18">
        <f t="shared" si="166"/>
        <v>1404470</v>
      </c>
      <c r="BL244" s="18">
        <f t="shared" si="167"/>
        <v>2106710</v>
      </c>
      <c r="BM244" s="18">
        <f t="shared" si="168"/>
        <v>2106710</v>
      </c>
      <c r="BN244" s="18">
        <f t="shared" si="169"/>
        <v>1</v>
      </c>
      <c r="BO244" s="18">
        <f t="shared" si="149"/>
        <v>2808.95</v>
      </c>
      <c r="BP244" s="18">
        <f t="shared" si="170"/>
        <v>1</v>
      </c>
      <c r="BQ244" s="18">
        <f t="shared" si="150"/>
        <v>1404.47</v>
      </c>
      <c r="BR244" s="18">
        <f t="shared" si="171"/>
        <v>1</v>
      </c>
      <c r="BS244" s="18">
        <f t="shared" si="151"/>
        <v>1404.47</v>
      </c>
      <c r="BT244" s="18">
        <f t="shared" si="172"/>
        <v>1</v>
      </c>
      <c r="BU244" s="18">
        <f t="shared" si="152"/>
        <v>1404.47</v>
      </c>
      <c r="BV244" s="18">
        <f t="shared" si="173"/>
        <v>1</v>
      </c>
      <c r="BW244" s="18">
        <f t="shared" si="153"/>
        <v>1404.47</v>
      </c>
      <c r="BX244" s="18">
        <f t="shared" si="174"/>
        <v>1</v>
      </c>
      <c r="BY244" s="18">
        <f t="shared" si="154"/>
        <v>1404.47</v>
      </c>
      <c r="BZ244" s="18">
        <f t="shared" si="175"/>
        <v>1</v>
      </c>
      <c r="CA244" s="18">
        <f t="shared" si="155"/>
        <v>2106.71</v>
      </c>
      <c r="CB244" s="18">
        <f t="shared" si="176"/>
        <v>1</v>
      </c>
      <c r="CC244" s="18">
        <f t="shared" si="156"/>
        <v>2106.71</v>
      </c>
    </row>
    <row r="245" spans="1:81" ht="16.5" x14ac:dyDescent="0.2">
      <c r="A245" s="14">
        <v>236</v>
      </c>
      <c r="B245" s="18">
        <f>金币产出!CN241</f>
        <v>26011692</v>
      </c>
      <c r="W245" s="18">
        <v>236</v>
      </c>
      <c r="X245" s="25">
        <v>1</v>
      </c>
      <c r="Y245" s="18" t="e">
        <f t="shared" si="157"/>
        <v>#REF!</v>
      </c>
      <c r="Z245" s="18" t="e">
        <f t="shared" si="157"/>
        <v>#REF!</v>
      </c>
      <c r="AA245" s="18" t="e">
        <f t="shared" si="157"/>
        <v>#REF!</v>
      </c>
      <c r="AB245" s="18" t="e">
        <f t="shared" si="158"/>
        <v>#REF!</v>
      </c>
      <c r="AC245" s="18" t="e">
        <f t="shared" si="146"/>
        <v>#REF!</v>
      </c>
      <c r="AD245" s="18" t="e">
        <f t="shared" si="159"/>
        <v>#REF!</v>
      </c>
      <c r="AE245" s="18" t="e">
        <f t="shared" si="147"/>
        <v>#REF!</v>
      </c>
      <c r="AF245" s="18" t="e">
        <f t="shared" si="160"/>
        <v>#REF!</v>
      </c>
      <c r="AG245" s="18" t="e">
        <f t="shared" si="148"/>
        <v>#REF!</v>
      </c>
      <c r="BD245" s="18">
        <v>236</v>
      </c>
      <c r="BE245" s="44">
        <v>1</v>
      </c>
      <c r="BF245" s="18">
        <f t="shared" si="161"/>
        <v>2861285</v>
      </c>
      <c r="BG245" s="18">
        <f t="shared" si="162"/>
        <v>1430640</v>
      </c>
      <c r="BH245" s="18">
        <f t="shared" si="163"/>
        <v>1430640</v>
      </c>
      <c r="BI245" s="18">
        <f t="shared" si="164"/>
        <v>1430640</v>
      </c>
      <c r="BJ245" s="18">
        <f t="shared" si="165"/>
        <v>1430640</v>
      </c>
      <c r="BK245" s="18">
        <f t="shared" si="166"/>
        <v>1430640</v>
      </c>
      <c r="BL245" s="18">
        <f t="shared" si="167"/>
        <v>2145960</v>
      </c>
      <c r="BM245" s="18">
        <f t="shared" si="168"/>
        <v>2145960</v>
      </c>
      <c r="BN245" s="18">
        <f t="shared" si="169"/>
        <v>1</v>
      </c>
      <c r="BO245" s="18">
        <f t="shared" si="149"/>
        <v>2861.29</v>
      </c>
      <c r="BP245" s="18">
        <f t="shared" si="170"/>
        <v>1</v>
      </c>
      <c r="BQ245" s="18">
        <f t="shared" si="150"/>
        <v>1430.64</v>
      </c>
      <c r="BR245" s="18">
        <f t="shared" si="171"/>
        <v>1</v>
      </c>
      <c r="BS245" s="18">
        <f t="shared" si="151"/>
        <v>1430.64</v>
      </c>
      <c r="BT245" s="18">
        <f t="shared" si="172"/>
        <v>1</v>
      </c>
      <c r="BU245" s="18">
        <f t="shared" si="152"/>
        <v>1430.64</v>
      </c>
      <c r="BV245" s="18">
        <f t="shared" si="173"/>
        <v>1</v>
      </c>
      <c r="BW245" s="18">
        <f t="shared" si="153"/>
        <v>1430.64</v>
      </c>
      <c r="BX245" s="18">
        <f t="shared" si="174"/>
        <v>1</v>
      </c>
      <c r="BY245" s="18">
        <f t="shared" si="154"/>
        <v>1430.64</v>
      </c>
      <c r="BZ245" s="18">
        <f t="shared" si="175"/>
        <v>1</v>
      </c>
      <c r="CA245" s="18">
        <f t="shared" si="155"/>
        <v>2145.96</v>
      </c>
      <c r="CB245" s="18">
        <f t="shared" si="176"/>
        <v>1</v>
      </c>
      <c r="CC245" s="18">
        <f t="shared" si="156"/>
        <v>2145.96</v>
      </c>
    </row>
    <row r="246" spans="1:81" ht="16.5" x14ac:dyDescent="0.2">
      <c r="A246" s="14">
        <v>237</v>
      </c>
      <c r="B246" s="18">
        <f>金币产出!CN242</f>
        <v>26487485</v>
      </c>
      <c r="W246" s="18">
        <v>237</v>
      </c>
      <c r="X246" s="25">
        <v>1</v>
      </c>
      <c r="Y246" s="18" t="e">
        <f t="shared" si="157"/>
        <v>#REF!</v>
      </c>
      <c r="Z246" s="18" t="e">
        <f t="shared" si="157"/>
        <v>#REF!</v>
      </c>
      <c r="AA246" s="18" t="e">
        <f t="shared" si="157"/>
        <v>#REF!</v>
      </c>
      <c r="AB246" s="18" t="e">
        <f t="shared" si="158"/>
        <v>#REF!</v>
      </c>
      <c r="AC246" s="18" t="e">
        <f t="shared" si="146"/>
        <v>#REF!</v>
      </c>
      <c r="AD246" s="18" t="e">
        <f t="shared" si="159"/>
        <v>#REF!</v>
      </c>
      <c r="AE246" s="18" t="e">
        <f t="shared" si="147"/>
        <v>#REF!</v>
      </c>
      <c r="AF246" s="18" t="e">
        <f t="shared" si="160"/>
        <v>#REF!</v>
      </c>
      <c r="AG246" s="18" t="e">
        <f t="shared" si="148"/>
        <v>#REF!</v>
      </c>
      <c r="BD246" s="18">
        <v>237</v>
      </c>
      <c r="BE246" s="44">
        <v>1</v>
      </c>
      <c r="BF246" s="18">
        <f t="shared" si="161"/>
        <v>2913620</v>
      </c>
      <c r="BG246" s="18">
        <f t="shared" si="162"/>
        <v>1456810</v>
      </c>
      <c r="BH246" s="18">
        <f t="shared" si="163"/>
        <v>1456810</v>
      </c>
      <c r="BI246" s="18">
        <f t="shared" si="164"/>
        <v>1456810</v>
      </c>
      <c r="BJ246" s="18">
        <f t="shared" si="165"/>
        <v>1456810</v>
      </c>
      <c r="BK246" s="18">
        <f t="shared" si="166"/>
        <v>1456810</v>
      </c>
      <c r="BL246" s="18">
        <f t="shared" si="167"/>
        <v>2185215</v>
      </c>
      <c r="BM246" s="18">
        <f t="shared" si="168"/>
        <v>2185215</v>
      </c>
      <c r="BN246" s="18">
        <f t="shared" si="169"/>
        <v>1</v>
      </c>
      <c r="BO246" s="18">
        <f t="shared" si="149"/>
        <v>2913.62</v>
      </c>
      <c r="BP246" s="18">
        <f t="shared" si="170"/>
        <v>1</v>
      </c>
      <c r="BQ246" s="18">
        <f t="shared" si="150"/>
        <v>1456.81</v>
      </c>
      <c r="BR246" s="18">
        <f t="shared" si="171"/>
        <v>1</v>
      </c>
      <c r="BS246" s="18">
        <f t="shared" si="151"/>
        <v>1456.81</v>
      </c>
      <c r="BT246" s="18">
        <f t="shared" si="172"/>
        <v>1</v>
      </c>
      <c r="BU246" s="18">
        <f t="shared" si="152"/>
        <v>1456.81</v>
      </c>
      <c r="BV246" s="18">
        <f t="shared" si="173"/>
        <v>1</v>
      </c>
      <c r="BW246" s="18">
        <f t="shared" si="153"/>
        <v>1456.81</v>
      </c>
      <c r="BX246" s="18">
        <f t="shared" si="174"/>
        <v>1</v>
      </c>
      <c r="BY246" s="18">
        <f t="shared" si="154"/>
        <v>1456.81</v>
      </c>
      <c r="BZ246" s="18">
        <f t="shared" si="175"/>
        <v>1</v>
      </c>
      <c r="CA246" s="18">
        <f t="shared" si="155"/>
        <v>2185.2199999999998</v>
      </c>
      <c r="CB246" s="18">
        <f t="shared" si="176"/>
        <v>1</v>
      </c>
      <c r="CC246" s="18">
        <f t="shared" si="156"/>
        <v>2185.2199999999998</v>
      </c>
    </row>
    <row r="247" spans="1:81" ht="16.5" x14ac:dyDescent="0.2">
      <c r="A247" s="14">
        <v>238</v>
      </c>
      <c r="B247" s="18">
        <f>金币产出!CN243</f>
        <v>26963280</v>
      </c>
      <c r="W247" s="18">
        <v>238</v>
      </c>
      <c r="X247" s="25">
        <v>1</v>
      </c>
      <c r="Y247" s="18" t="e">
        <f t="shared" si="157"/>
        <v>#REF!</v>
      </c>
      <c r="Z247" s="18" t="e">
        <f t="shared" si="157"/>
        <v>#REF!</v>
      </c>
      <c r="AA247" s="18" t="e">
        <f t="shared" si="157"/>
        <v>#REF!</v>
      </c>
      <c r="AB247" s="18" t="e">
        <f t="shared" si="158"/>
        <v>#REF!</v>
      </c>
      <c r="AC247" s="18" t="e">
        <f t="shared" si="146"/>
        <v>#REF!</v>
      </c>
      <c r="AD247" s="18" t="e">
        <f t="shared" si="159"/>
        <v>#REF!</v>
      </c>
      <c r="AE247" s="18" t="e">
        <f t="shared" si="147"/>
        <v>#REF!</v>
      </c>
      <c r="AF247" s="18" t="e">
        <f t="shared" si="160"/>
        <v>#REF!</v>
      </c>
      <c r="AG247" s="18" t="e">
        <f t="shared" si="148"/>
        <v>#REF!</v>
      </c>
      <c r="BD247" s="18">
        <v>238</v>
      </c>
      <c r="BE247" s="44">
        <v>1</v>
      </c>
      <c r="BF247" s="18">
        <f t="shared" si="161"/>
        <v>2965960</v>
      </c>
      <c r="BG247" s="18">
        <f t="shared" si="162"/>
        <v>1482980</v>
      </c>
      <c r="BH247" s="18">
        <f t="shared" si="163"/>
        <v>1482980</v>
      </c>
      <c r="BI247" s="18">
        <f t="shared" si="164"/>
        <v>1482980</v>
      </c>
      <c r="BJ247" s="18">
        <f t="shared" si="165"/>
        <v>1482980</v>
      </c>
      <c r="BK247" s="18">
        <f t="shared" si="166"/>
        <v>1482980</v>
      </c>
      <c r="BL247" s="18">
        <f t="shared" si="167"/>
        <v>2224470</v>
      </c>
      <c r="BM247" s="18">
        <f t="shared" si="168"/>
        <v>2224470</v>
      </c>
      <c r="BN247" s="18">
        <f t="shared" si="169"/>
        <v>1</v>
      </c>
      <c r="BO247" s="18">
        <f t="shared" si="149"/>
        <v>2965.96</v>
      </c>
      <c r="BP247" s="18">
        <f t="shared" si="170"/>
        <v>1</v>
      </c>
      <c r="BQ247" s="18">
        <f t="shared" si="150"/>
        <v>1482.98</v>
      </c>
      <c r="BR247" s="18">
        <f t="shared" si="171"/>
        <v>1</v>
      </c>
      <c r="BS247" s="18">
        <f t="shared" si="151"/>
        <v>1482.98</v>
      </c>
      <c r="BT247" s="18">
        <f t="shared" si="172"/>
        <v>1</v>
      </c>
      <c r="BU247" s="18">
        <f t="shared" si="152"/>
        <v>1482.98</v>
      </c>
      <c r="BV247" s="18">
        <f t="shared" si="173"/>
        <v>1</v>
      </c>
      <c r="BW247" s="18">
        <f t="shared" si="153"/>
        <v>1482.98</v>
      </c>
      <c r="BX247" s="18">
        <f t="shared" si="174"/>
        <v>1</v>
      </c>
      <c r="BY247" s="18">
        <f t="shared" si="154"/>
        <v>1482.98</v>
      </c>
      <c r="BZ247" s="18">
        <f t="shared" si="175"/>
        <v>1</v>
      </c>
      <c r="CA247" s="18">
        <f t="shared" si="155"/>
        <v>2224.4699999999998</v>
      </c>
      <c r="CB247" s="18">
        <f t="shared" si="176"/>
        <v>1</v>
      </c>
      <c r="CC247" s="18">
        <f t="shared" si="156"/>
        <v>2224.4699999999998</v>
      </c>
    </row>
    <row r="248" spans="1:81" ht="16.5" x14ac:dyDescent="0.2">
      <c r="A248" s="14">
        <v>239</v>
      </c>
      <c r="B248" s="18">
        <f>金币产出!CN244</f>
        <v>27439074</v>
      </c>
      <c r="W248" s="18">
        <v>239</v>
      </c>
      <c r="X248" s="25">
        <v>1</v>
      </c>
      <c r="Y248" s="18" t="e">
        <f t="shared" si="157"/>
        <v>#REF!</v>
      </c>
      <c r="Z248" s="18" t="e">
        <f t="shared" si="157"/>
        <v>#REF!</v>
      </c>
      <c r="AA248" s="18" t="e">
        <f t="shared" si="157"/>
        <v>#REF!</v>
      </c>
      <c r="AB248" s="18" t="e">
        <f t="shared" si="158"/>
        <v>#REF!</v>
      </c>
      <c r="AC248" s="18" t="e">
        <f t="shared" si="146"/>
        <v>#REF!</v>
      </c>
      <c r="AD248" s="18" t="e">
        <f t="shared" si="159"/>
        <v>#REF!</v>
      </c>
      <c r="AE248" s="18" t="e">
        <f t="shared" si="147"/>
        <v>#REF!</v>
      </c>
      <c r="AF248" s="18" t="e">
        <f t="shared" si="160"/>
        <v>#REF!</v>
      </c>
      <c r="AG248" s="18" t="e">
        <f t="shared" si="148"/>
        <v>#REF!</v>
      </c>
      <c r="BD248" s="18">
        <v>239</v>
      </c>
      <c r="BE248" s="44">
        <v>1</v>
      </c>
      <c r="BF248" s="18">
        <f t="shared" si="161"/>
        <v>3018295</v>
      </c>
      <c r="BG248" s="18">
        <f t="shared" si="162"/>
        <v>1509145</v>
      </c>
      <c r="BH248" s="18">
        <f t="shared" si="163"/>
        <v>1509145</v>
      </c>
      <c r="BI248" s="18">
        <f t="shared" si="164"/>
        <v>1509145</v>
      </c>
      <c r="BJ248" s="18">
        <f t="shared" si="165"/>
        <v>1509145</v>
      </c>
      <c r="BK248" s="18">
        <f t="shared" si="166"/>
        <v>1509145</v>
      </c>
      <c r="BL248" s="18">
        <f t="shared" si="167"/>
        <v>2263720</v>
      </c>
      <c r="BM248" s="18">
        <f t="shared" si="168"/>
        <v>2263720</v>
      </c>
      <c r="BN248" s="18">
        <f t="shared" si="169"/>
        <v>1</v>
      </c>
      <c r="BO248" s="18">
        <f t="shared" si="149"/>
        <v>3018.3</v>
      </c>
      <c r="BP248" s="18">
        <f t="shared" si="170"/>
        <v>1</v>
      </c>
      <c r="BQ248" s="18">
        <f t="shared" si="150"/>
        <v>1509.15</v>
      </c>
      <c r="BR248" s="18">
        <f t="shared" si="171"/>
        <v>1</v>
      </c>
      <c r="BS248" s="18">
        <f t="shared" si="151"/>
        <v>1509.15</v>
      </c>
      <c r="BT248" s="18">
        <f t="shared" si="172"/>
        <v>1</v>
      </c>
      <c r="BU248" s="18">
        <f t="shared" si="152"/>
        <v>1509.15</v>
      </c>
      <c r="BV248" s="18">
        <f t="shared" si="173"/>
        <v>1</v>
      </c>
      <c r="BW248" s="18">
        <f t="shared" si="153"/>
        <v>1509.15</v>
      </c>
      <c r="BX248" s="18">
        <f t="shared" si="174"/>
        <v>1</v>
      </c>
      <c r="BY248" s="18">
        <f t="shared" si="154"/>
        <v>1509.15</v>
      </c>
      <c r="BZ248" s="18">
        <f t="shared" si="175"/>
        <v>1</v>
      </c>
      <c r="CA248" s="18">
        <f t="shared" si="155"/>
        <v>2263.7199999999998</v>
      </c>
      <c r="CB248" s="18">
        <f t="shared" si="176"/>
        <v>1</v>
      </c>
      <c r="CC248" s="18">
        <f t="shared" si="156"/>
        <v>2263.7199999999998</v>
      </c>
    </row>
    <row r="249" spans="1:81" ht="16.5" x14ac:dyDescent="0.2">
      <c r="A249" s="14">
        <v>240</v>
      </c>
      <c r="B249" s="18">
        <f>金币产出!CN245</f>
        <v>27914868</v>
      </c>
      <c r="W249" s="18">
        <v>240</v>
      </c>
      <c r="X249" s="25">
        <v>1</v>
      </c>
      <c r="Y249" s="18" t="e">
        <f t="shared" si="157"/>
        <v>#REF!</v>
      </c>
      <c r="Z249" s="18" t="e">
        <f t="shared" si="157"/>
        <v>#REF!</v>
      </c>
      <c r="AA249" s="18" t="e">
        <f t="shared" si="157"/>
        <v>#REF!</v>
      </c>
      <c r="AB249" s="18" t="e">
        <f t="shared" si="158"/>
        <v>#REF!</v>
      </c>
      <c r="AC249" s="18" t="e">
        <f t="shared" si="146"/>
        <v>#REF!</v>
      </c>
      <c r="AD249" s="18" t="e">
        <f t="shared" si="159"/>
        <v>#REF!</v>
      </c>
      <c r="AE249" s="18" t="e">
        <f t="shared" si="147"/>
        <v>#REF!</v>
      </c>
      <c r="AF249" s="18" t="e">
        <f t="shared" si="160"/>
        <v>#REF!</v>
      </c>
      <c r="AG249" s="18" t="e">
        <f t="shared" si="148"/>
        <v>#REF!</v>
      </c>
      <c r="BD249" s="18">
        <v>240</v>
      </c>
      <c r="BE249" s="44">
        <v>1</v>
      </c>
      <c r="BF249" s="18">
        <f t="shared" si="161"/>
        <v>3070635</v>
      </c>
      <c r="BG249" s="18">
        <f t="shared" si="162"/>
        <v>1535315</v>
      </c>
      <c r="BH249" s="18">
        <f t="shared" si="163"/>
        <v>1535315</v>
      </c>
      <c r="BI249" s="18">
        <f t="shared" si="164"/>
        <v>1535315</v>
      </c>
      <c r="BJ249" s="18">
        <f t="shared" si="165"/>
        <v>1535315</v>
      </c>
      <c r="BK249" s="18">
        <f t="shared" si="166"/>
        <v>1535315</v>
      </c>
      <c r="BL249" s="18">
        <f t="shared" si="167"/>
        <v>2302975</v>
      </c>
      <c r="BM249" s="18">
        <f t="shared" si="168"/>
        <v>2302975</v>
      </c>
      <c r="BN249" s="18">
        <f t="shared" si="169"/>
        <v>1</v>
      </c>
      <c r="BO249" s="18">
        <f t="shared" si="149"/>
        <v>3070.64</v>
      </c>
      <c r="BP249" s="18">
        <f t="shared" si="170"/>
        <v>1</v>
      </c>
      <c r="BQ249" s="18">
        <f t="shared" si="150"/>
        <v>1535.32</v>
      </c>
      <c r="BR249" s="18">
        <f t="shared" si="171"/>
        <v>1</v>
      </c>
      <c r="BS249" s="18">
        <f t="shared" si="151"/>
        <v>1535.32</v>
      </c>
      <c r="BT249" s="18">
        <f t="shared" si="172"/>
        <v>1</v>
      </c>
      <c r="BU249" s="18">
        <f t="shared" si="152"/>
        <v>1535.32</v>
      </c>
      <c r="BV249" s="18">
        <f t="shared" si="173"/>
        <v>1</v>
      </c>
      <c r="BW249" s="18">
        <f t="shared" si="153"/>
        <v>1535.32</v>
      </c>
      <c r="BX249" s="18">
        <f t="shared" si="174"/>
        <v>1</v>
      </c>
      <c r="BY249" s="18">
        <f t="shared" si="154"/>
        <v>1535.32</v>
      </c>
      <c r="BZ249" s="18">
        <f t="shared" si="175"/>
        <v>1</v>
      </c>
      <c r="CA249" s="18">
        <f t="shared" si="155"/>
        <v>2302.98</v>
      </c>
      <c r="CB249" s="18">
        <f t="shared" si="176"/>
        <v>1</v>
      </c>
      <c r="CC249" s="18">
        <f t="shared" si="156"/>
        <v>2302.98</v>
      </c>
    </row>
    <row r="250" spans="1:81" ht="16.5" x14ac:dyDescent="0.2">
      <c r="A250" s="14">
        <v>241</v>
      </c>
      <c r="B250" s="18">
        <f>金币产出!CN246</f>
        <v>28428181</v>
      </c>
      <c r="W250" s="18">
        <v>241</v>
      </c>
      <c r="X250" s="25">
        <v>1</v>
      </c>
      <c r="Y250" s="18" t="e">
        <f t="shared" si="157"/>
        <v>#REF!</v>
      </c>
      <c r="Z250" s="18" t="e">
        <f t="shared" si="157"/>
        <v>#REF!</v>
      </c>
      <c r="AA250" s="18" t="e">
        <f t="shared" si="157"/>
        <v>#REF!</v>
      </c>
      <c r="AB250" s="18" t="e">
        <f t="shared" si="158"/>
        <v>#REF!</v>
      </c>
      <c r="AC250" s="18" t="e">
        <f t="shared" si="146"/>
        <v>#REF!</v>
      </c>
      <c r="AD250" s="18" t="e">
        <f t="shared" si="159"/>
        <v>#REF!</v>
      </c>
      <c r="AE250" s="18" t="e">
        <f t="shared" si="147"/>
        <v>#REF!</v>
      </c>
      <c r="AF250" s="18" t="e">
        <f t="shared" si="160"/>
        <v>#REF!</v>
      </c>
      <c r="AG250" s="18" t="e">
        <f t="shared" si="148"/>
        <v>#REF!</v>
      </c>
      <c r="BD250" s="18">
        <v>241</v>
      </c>
      <c r="BE250" s="44">
        <v>1</v>
      </c>
      <c r="BF250" s="18">
        <f t="shared" si="161"/>
        <v>3127095</v>
      </c>
      <c r="BG250" s="18">
        <f t="shared" si="162"/>
        <v>1563545</v>
      </c>
      <c r="BH250" s="18">
        <f t="shared" si="163"/>
        <v>1563545</v>
      </c>
      <c r="BI250" s="18">
        <f t="shared" si="164"/>
        <v>1563545</v>
      </c>
      <c r="BJ250" s="18">
        <f t="shared" si="165"/>
        <v>1563545</v>
      </c>
      <c r="BK250" s="18">
        <f t="shared" si="166"/>
        <v>1563545</v>
      </c>
      <c r="BL250" s="18">
        <f t="shared" si="167"/>
        <v>2345320</v>
      </c>
      <c r="BM250" s="18">
        <f t="shared" si="168"/>
        <v>2345320</v>
      </c>
      <c r="BN250" s="18">
        <f t="shared" si="169"/>
        <v>1</v>
      </c>
      <c r="BO250" s="18">
        <f t="shared" si="149"/>
        <v>3127.1</v>
      </c>
      <c r="BP250" s="18">
        <f t="shared" si="170"/>
        <v>1</v>
      </c>
      <c r="BQ250" s="18">
        <f t="shared" si="150"/>
        <v>1563.55</v>
      </c>
      <c r="BR250" s="18">
        <f t="shared" si="171"/>
        <v>1</v>
      </c>
      <c r="BS250" s="18">
        <f t="shared" si="151"/>
        <v>1563.55</v>
      </c>
      <c r="BT250" s="18">
        <f t="shared" si="172"/>
        <v>1</v>
      </c>
      <c r="BU250" s="18">
        <f t="shared" si="152"/>
        <v>1563.55</v>
      </c>
      <c r="BV250" s="18">
        <f t="shared" si="173"/>
        <v>1</v>
      </c>
      <c r="BW250" s="18">
        <f t="shared" si="153"/>
        <v>1563.55</v>
      </c>
      <c r="BX250" s="18">
        <f t="shared" si="174"/>
        <v>1</v>
      </c>
      <c r="BY250" s="18">
        <f t="shared" si="154"/>
        <v>1563.55</v>
      </c>
      <c r="BZ250" s="18">
        <f t="shared" si="175"/>
        <v>1</v>
      </c>
      <c r="CA250" s="18">
        <f t="shared" si="155"/>
        <v>2345.3200000000002</v>
      </c>
      <c r="CB250" s="18">
        <f t="shared" si="176"/>
        <v>1</v>
      </c>
      <c r="CC250" s="18">
        <f t="shared" si="156"/>
        <v>2345.3200000000002</v>
      </c>
    </row>
    <row r="251" spans="1:81" ht="16.5" x14ac:dyDescent="0.2">
      <c r="A251" s="14">
        <v>242</v>
      </c>
      <c r="B251" s="18">
        <f>金币产出!CN247</f>
        <v>28941494</v>
      </c>
      <c r="W251" s="18">
        <v>242</v>
      </c>
      <c r="X251" s="25">
        <v>1</v>
      </c>
      <c r="Y251" s="18" t="e">
        <f t="shared" si="157"/>
        <v>#REF!</v>
      </c>
      <c r="Z251" s="18" t="e">
        <f t="shared" si="157"/>
        <v>#REF!</v>
      </c>
      <c r="AA251" s="18" t="e">
        <f t="shared" si="157"/>
        <v>#REF!</v>
      </c>
      <c r="AB251" s="18" t="e">
        <f t="shared" si="158"/>
        <v>#REF!</v>
      </c>
      <c r="AC251" s="18" t="e">
        <f t="shared" si="146"/>
        <v>#REF!</v>
      </c>
      <c r="AD251" s="18" t="e">
        <f t="shared" si="159"/>
        <v>#REF!</v>
      </c>
      <c r="AE251" s="18" t="e">
        <f t="shared" si="147"/>
        <v>#REF!</v>
      </c>
      <c r="AF251" s="18" t="e">
        <f t="shared" si="160"/>
        <v>#REF!</v>
      </c>
      <c r="AG251" s="18" t="e">
        <f t="shared" si="148"/>
        <v>#REF!</v>
      </c>
      <c r="BD251" s="18">
        <v>242</v>
      </c>
      <c r="BE251" s="44">
        <v>1</v>
      </c>
      <c r="BF251" s="18">
        <f t="shared" si="161"/>
        <v>3183560</v>
      </c>
      <c r="BG251" s="18">
        <f t="shared" si="162"/>
        <v>1591780</v>
      </c>
      <c r="BH251" s="18">
        <f t="shared" si="163"/>
        <v>1591780</v>
      </c>
      <c r="BI251" s="18">
        <f t="shared" si="164"/>
        <v>1591780</v>
      </c>
      <c r="BJ251" s="18">
        <f t="shared" si="165"/>
        <v>1591780</v>
      </c>
      <c r="BK251" s="18">
        <f t="shared" si="166"/>
        <v>1591780</v>
      </c>
      <c r="BL251" s="18">
        <f t="shared" si="167"/>
        <v>2387670</v>
      </c>
      <c r="BM251" s="18">
        <f t="shared" si="168"/>
        <v>2387670</v>
      </c>
      <c r="BN251" s="18">
        <f t="shared" si="169"/>
        <v>1</v>
      </c>
      <c r="BO251" s="18">
        <f t="shared" si="149"/>
        <v>3183.56</v>
      </c>
      <c r="BP251" s="18">
        <f t="shared" si="170"/>
        <v>1</v>
      </c>
      <c r="BQ251" s="18">
        <f t="shared" si="150"/>
        <v>1591.78</v>
      </c>
      <c r="BR251" s="18">
        <f t="shared" si="171"/>
        <v>1</v>
      </c>
      <c r="BS251" s="18">
        <f t="shared" si="151"/>
        <v>1591.78</v>
      </c>
      <c r="BT251" s="18">
        <f t="shared" si="172"/>
        <v>1</v>
      </c>
      <c r="BU251" s="18">
        <f t="shared" si="152"/>
        <v>1591.78</v>
      </c>
      <c r="BV251" s="18">
        <f t="shared" si="173"/>
        <v>1</v>
      </c>
      <c r="BW251" s="18">
        <f t="shared" si="153"/>
        <v>1591.78</v>
      </c>
      <c r="BX251" s="18">
        <f t="shared" si="174"/>
        <v>1</v>
      </c>
      <c r="BY251" s="18">
        <f t="shared" si="154"/>
        <v>1591.78</v>
      </c>
      <c r="BZ251" s="18">
        <f t="shared" si="175"/>
        <v>1</v>
      </c>
      <c r="CA251" s="18">
        <f t="shared" si="155"/>
        <v>2387.67</v>
      </c>
      <c r="CB251" s="18">
        <f t="shared" si="176"/>
        <v>1</v>
      </c>
      <c r="CC251" s="18">
        <f t="shared" si="156"/>
        <v>2387.67</v>
      </c>
    </row>
    <row r="252" spans="1:81" ht="16.5" x14ac:dyDescent="0.2">
      <c r="A252" s="14">
        <v>243</v>
      </c>
      <c r="B252" s="18">
        <f>金币产出!CN248</f>
        <v>29454807</v>
      </c>
      <c r="W252" s="18">
        <v>243</v>
      </c>
      <c r="X252" s="25">
        <v>1</v>
      </c>
      <c r="Y252" s="18" t="e">
        <f t="shared" si="157"/>
        <v>#REF!</v>
      </c>
      <c r="Z252" s="18" t="e">
        <f t="shared" si="157"/>
        <v>#REF!</v>
      </c>
      <c r="AA252" s="18" t="e">
        <f t="shared" si="157"/>
        <v>#REF!</v>
      </c>
      <c r="AB252" s="18" t="e">
        <f t="shared" si="158"/>
        <v>#REF!</v>
      </c>
      <c r="AC252" s="18" t="e">
        <f t="shared" si="146"/>
        <v>#REF!</v>
      </c>
      <c r="AD252" s="18" t="e">
        <f t="shared" si="159"/>
        <v>#REF!</v>
      </c>
      <c r="AE252" s="18" t="e">
        <f t="shared" si="147"/>
        <v>#REF!</v>
      </c>
      <c r="AF252" s="18" t="e">
        <f t="shared" si="160"/>
        <v>#REF!</v>
      </c>
      <c r="AG252" s="18" t="e">
        <f t="shared" si="148"/>
        <v>#REF!</v>
      </c>
      <c r="BD252" s="18">
        <v>243</v>
      </c>
      <c r="BE252" s="44">
        <v>1</v>
      </c>
      <c r="BF252" s="18">
        <f t="shared" si="161"/>
        <v>3240025</v>
      </c>
      <c r="BG252" s="18">
        <f t="shared" si="162"/>
        <v>1620010</v>
      </c>
      <c r="BH252" s="18">
        <f t="shared" si="163"/>
        <v>1620010</v>
      </c>
      <c r="BI252" s="18">
        <f t="shared" si="164"/>
        <v>1620010</v>
      </c>
      <c r="BJ252" s="18">
        <f t="shared" si="165"/>
        <v>1620010</v>
      </c>
      <c r="BK252" s="18">
        <f t="shared" si="166"/>
        <v>1620010</v>
      </c>
      <c r="BL252" s="18">
        <f t="shared" si="167"/>
        <v>2430020</v>
      </c>
      <c r="BM252" s="18">
        <f t="shared" si="168"/>
        <v>2430020</v>
      </c>
      <c r="BN252" s="18">
        <f t="shared" si="169"/>
        <v>1</v>
      </c>
      <c r="BO252" s="18">
        <f t="shared" si="149"/>
        <v>3240.03</v>
      </c>
      <c r="BP252" s="18">
        <f t="shared" si="170"/>
        <v>1</v>
      </c>
      <c r="BQ252" s="18">
        <f t="shared" si="150"/>
        <v>1620.01</v>
      </c>
      <c r="BR252" s="18">
        <f t="shared" si="171"/>
        <v>1</v>
      </c>
      <c r="BS252" s="18">
        <f t="shared" si="151"/>
        <v>1620.01</v>
      </c>
      <c r="BT252" s="18">
        <f t="shared" si="172"/>
        <v>1</v>
      </c>
      <c r="BU252" s="18">
        <f t="shared" si="152"/>
        <v>1620.01</v>
      </c>
      <c r="BV252" s="18">
        <f t="shared" si="173"/>
        <v>1</v>
      </c>
      <c r="BW252" s="18">
        <f t="shared" si="153"/>
        <v>1620.01</v>
      </c>
      <c r="BX252" s="18">
        <f t="shared" si="174"/>
        <v>1</v>
      </c>
      <c r="BY252" s="18">
        <f t="shared" si="154"/>
        <v>1620.01</v>
      </c>
      <c r="BZ252" s="18">
        <f t="shared" si="175"/>
        <v>1</v>
      </c>
      <c r="CA252" s="18">
        <f t="shared" si="155"/>
        <v>2430.02</v>
      </c>
      <c r="CB252" s="18">
        <f t="shared" si="176"/>
        <v>1</v>
      </c>
      <c r="CC252" s="18">
        <f t="shared" si="156"/>
        <v>2430.02</v>
      </c>
    </row>
    <row r="253" spans="1:81" ht="16.5" x14ac:dyDescent="0.2">
      <c r="A253" s="14">
        <v>244</v>
      </c>
      <c r="B253" s="18">
        <f>金币产出!CN249</f>
        <v>29968119</v>
      </c>
      <c r="W253" s="18">
        <v>244</v>
      </c>
      <c r="X253" s="25">
        <v>1</v>
      </c>
      <c r="Y253" s="18" t="e">
        <f t="shared" si="157"/>
        <v>#REF!</v>
      </c>
      <c r="Z253" s="18" t="e">
        <f t="shared" si="157"/>
        <v>#REF!</v>
      </c>
      <c r="AA253" s="18" t="e">
        <f t="shared" si="157"/>
        <v>#REF!</v>
      </c>
      <c r="AB253" s="18" t="e">
        <f t="shared" si="158"/>
        <v>#REF!</v>
      </c>
      <c r="AC253" s="18" t="e">
        <f t="shared" si="146"/>
        <v>#REF!</v>
      </c>
      <c r="AD253" s="18" t="e">
        <f t="shared" si="159"/>
        <v>#REF!</v>
      </c>
      <c r="AE253" s="18" t="e">
        <f t="shared" si="147"/>
        <v>#REF!</v>
      </c>
      <c r="AF253" s="18" t="e">
        <f t="shared" si="160"/>
        <v>#REF!</v>
      </c>
      <c r="AG253" s="18" t="e">
        <f t="shared" si="148"/>
        <v>#REF!</v>
      </c>
      <c r="BD253" s="18">
        <v>244</v>
      </c>
      <c r="BE253" s="44">
        <v>1</v>
      </c>
      <c r="BF253" s="18">
        <f t="shared" si="161"/>
        <v>3296490</v>
      </c>
      <c r="BG253" s="18">
        <f t="shared" si="162"/>
        <v>1648245</v>
      </c>
      <c r="BH253" s="18">
        <f t="shared" si="163"/>
        <v>1648245</v>
      </c>
      <c r="BI253" s="18">
        <f t="shared" si="164"/>
        <v>1648245</v>
      </c>
      <c r="BJ253" s="18">
        <f t="shared" si="165"/>
        <v>1648245</v>
      </c>
      <c r="BK253" s="18">
        <f t="shared" si="166"/>
        <v>1648245</v>
      </c>
      <c r="BL253" s="18">
        <f t="shared" si="167"/>
        <v>2472365</v>
      </c>
      <c r="BM253" s="18">
        <f t="shared" si="168"/>
        <v>2472365</v>
      </c>
      <c r="BN253" s="18">
        <f t="shared" si="169"/>
        <v>1</v>
      </c>
      <c r="BO253" s="18">
        <f t="shared" si="149"/>
        <v>3296.49</v>
      </c>
      <c r="BP253" s="18">
        <f t="shared" si="170"/>
        <v>1</v>
      </c>
      <c r="BQ253" s="18">
        <f t="shared" si="150"/>
        <v>1648.25</v>
      </c>
      <c r="BR253" s="18">
        <f t="shared" si="171"/>
        <v>1</v>
      </c>
      <c r="BS253" s="18">
        <f t="shared" si="151"/>
        <v>1648.25</v>
      </c>
      <c r="BT253" s="18">
        <f t="shared" si="172"/>
        <v>1</v>
      </c>
      <c r="BU253" s="18">
        <f t="shared" si="152"/>
        <v>1648.25</v>
      </c>
      <c r="BV253" s="18">
        <f t="shared" si="173"/>
        <v>1</v>
      </c>
      <c r="BW253" s="18">
        <f t="shared" si="153"/>
        <v>1648.25</v>
      </c>
      <c r="BX253" s="18">
        <f t="shared" si="174"/>
        <v>1</v>
      </c>
      <c r="BY253" s="18">
        <f t="shared" si="154"/>
        <v>1648.25</v>
      </c>
      <c r="BZ253" s="18">
        <f t="shared" si="175"/>
        <v>1</v>
      </c>
      <c r="CA253" s="18">
        <f t="shared" si="155"/>
        <v>2472.37</v>
      </c>
      <c r="CB253" s="18">
        <f t="shared" si="176"/>
        <v>1</v>
      </c>
      <c r="CC253" s="18">
        <f t="shared" si="156"/>
        <v>2472.37</v>
      </c>
    </row>
    <row r="254" spans="1:81" ht="16.5" x14ac:dyDescent="0.2">
      <c r="A254" s="14">
        <v>245</v>
      </c>
      <c r="B254" s="18">
        <f>金币产出!CN250</f>
        <v>30481434</v>
      </c>
      <c r="W254" s="18">
        <v>245</v>
      </c>
      <c r="X254" s="25">
        <v>1</v>
      </c>
      <c r="Y254" s="18" t="e">
        <f t="shared" si="157"/>
        <v>#REF!</v>
      </c>
      <c r="Z254" s="18" t="e">
        <f t="shared" si="157"/>
        <v>#REF!</v>
      </c>
      <c r="AA254" s="18" t="e">
        <f t="shared" si="157"/>
        <v>#REF!</v>
      </c>
      <c r="AB254" s="18" t="e">
        <f t="shared" si="158"/>
        <v>#REF!</v>
      </c>
      <c r="AC254" s="18" t="e">
        <f t="shared" si="146"/>
        <v>#REF!</v>
      </c>
      <c r="AD254" s="18" t="e">
        <f t="shared" si="159"/>
        <v>#REF!</v>
      </c>
      <c r="AE254" s="18" t="e">
        <f t="shared" si="147"/>
        <v>#REF!</v>
      </c>
      <c r="AF254" s="18" t="e">
        <f t="shared" si="160"/>
        <v>#REF!</v>
      </c>
      <c r="AG254" s="18" t="e">
        <f t="shared" si="148"/>
        <v>#REF!</v>
      </c>
      <c r="BD254" s="18">
        <v>245</v>
      </c>
      <c r="BE254" s="44">
        <v>1</v>
      </c>
      <c r="BF254" s="18">
        <f t="shared" si="161"/>
        <v>3352955</v>
      </c>
      <c r="BG254" s="18">
        <f t="shared" si="162"/>
        <v>1676475</v>
      </c>
      <c r="BH254" s="18">
        <f t="shared" si="163"/>
        <v>1676475</v>
      </c>
      <c r="BI254" s="18">
        <f t="shared" si="164"/>
        <v>1676475</v>
      </c>
      <c r="BJ254" s="18">
        <f t="shared" si="165"/>
        <v>1676475</v>
      </c>
      <c r="BK254" s="18">
        <f t="shared" si="166"/>
        <v>1676475</v>
      </c>
      <c r="BL254" s="18">
        <f t="shared" si="167"/>
        <v>2514715</v>
      </c>
      <c r="BM254" s="18">
        <f t="shared" si="168"/>
        <v>2514715</v>
      </c>
      <c r="BN254" s="18">
        <f t="shared" si="169"/>
        <v>1</v>
      </c>
      <c r="BO254" s="18">
        <f t="shared" si="149"/>
        <v>3352.96</v>
      </c>
      <c r="BP254" s="18">
        <f t="shared" si="170"/>
        <v>1</v>
      </c>
      <c r="BQ254" s="18">
        <f t="shared" si="150"/>
        <v>1676.48</v>
      </c>
      <c r="BR254" s="18">
        <f t="shared" si="171"/>
        <v>1</v>
      </c>
      <c r="BS254" s="18">
        <f t="shared" si="151"/>
        <v>1676.48</v>
      </c>
      <c r="BT254" s="18">
        <f t="shared" si="172"/>
        <v>1</v>
      </c>
      <c r="BU254" s="18">
        <f t="shared" si="152"/>
        <v>1676.48</v>
      </c>
      <c r="BV254" s="18">
        <f t="shared" si="173"/>
        <v>1</v>
      </c>
      <c r="BW254" s="18">
        <f t="shared" si="153"/>
        <v>1676.48</v>
      </c>
      <c r="BX254" s="18">
        <f t="shared" si="174"/>
        <v>1</v>
      </c>
      <c r="BY254" s="18">
        <f t="shared" si="154"/>
        <v>1676.48</v>
      </c>
      <c r="BZ254" s="18">
        <f t="shared" si="175"/>
        <v>1</v>
      </c>
      <c r="CA254" s="18">
        <f t="shared" si="155"/>
        <v>2514.7199999999998</v>
      </c>
      <c r="CB254" s="18">
        <f t="shared" si="176"/>
        <v>1</v>
      </c>
      <c r="CC254" s="18">
        <f t="shared" si="156"/>
        <v>2514.7199999999998</v>
      </c>
    </row>
    <row r="255" spans="1:81" ht="16.5" x14ac:dyDescent="0.2">
      <c r="A255" s="14">
        <v>246</v>
      </c>
      <c r="B255" s="18">
        <f>金币产出!CN251</f>
        <v>30994747</v>
      </c>
      <c r="W255" s="18">
        <v>246</v>
      </c>
      <c r="X255" s="25">
        <v>1</v>
      </c>
      <c r="Y255" s="18" t="e">
        <f t="shared" si="157"/>
        <v>#REF!</v>
      </c>
      <c r="Z255" s="18" t="e">
        <f t="shared" si="157"/>
        <v>#REF!</v>
      </c>
      <c r="AA255" s="18" t="e">
        <f t="shared" si="157"/>
        <v>#REF!</v>
      </c>
      <c r="AB255" s="18" t="e">
        <f t="shared" si="158"/>
        <v>#REF!</v>
      </c>
      <c r="AC255" s="18" t="e">
        <f t="shared" si="146"/>
        <v>#REF!</v>
      </c>
      <c r="AD255" s="18" t="e">
        <f t="shared" si="159"/>
        <v>#REF!</v>
      </c>
      <c r="AE255" s="18" t="e">
        <f t="shared" si="147"/>
        <v>#REF!</v>
      </c>
      <c r="AF255" s="18" t="e">
        <f t="shared" si="160"/>
        <v>#REF!</v>
      </c>
      <c r="AG255" s="18" t="e">
        <f t="shared" si="148"/>
        <v>#REF!</v>
      </c>
      <c r="BD255" s="18">
        <v>246</v>
      </c>
      <c r="BE255" s="44">
        <v>1</v>
      </c>
      <c r="BF255" s="18">
        <f t="shared" si="161"/>
        <v>3409420</v>
      </c>
      <c r="BG255" s="18">
        <f t="shared" si="162"/>
        <v>1704710</v>
      </c>
      <c r="BH255" s="18">
        <f t="shared" si="163"/>
        <v>1704710</v>
      </c>
      <c r="BI255" s="18">
        <f t="shared" si="164"/>
        <v>1704710</v>
      </c>
      <c r="BJ255" s="18">
        <f t="shared" si="165"/>
        <v>1704710</v>
      </c>
      <c r="BK255" s="18">
        <f t="shared" si="166"/>
        <v>1704710</v>
      </c>
      <c r="BL255" s="18">
        <f t="shared" si="167"/>
        <v>2557065</v>
      </c>
      <c r="BM255" s="18">
        <f t="shared" si="168"/>
        <v>2557065</v>
      </c>
      <c r="BN255" s="18">
        <f t="shared" si="169"/>
        <v>1</v>
      </c>
      <c r="BO255" s="18">
        <f t="shared" si="149"/>
        <v>3409.42</v>
      </c>
      <c r="BP255" s="18">
        <f t="shared" si="170"/>
        <v>1</v>
      </c>
      <c r="BQ255" s="18">
        <f t="shared" si="150"/>
        <v>1704.71</v>
      </c>
      <c r="BR255" s="18">
        <f t="shared" si="171"/>
        <v>1</v>
      </c>
      <c r="BS255" s="18">
        <f t="shared" si="151"/>
        <v>1704.71</v>
      </c>
      <c r="BT255" s="18">
        <f t="shared" si="172"/>
        <v>1</v>
      </c>
      <c r="BU255" s="18">
        <f t="shared" si="152"/>
        <v>1704.71</v>
      </c>
      <c r="BV255" s="18">
        <f t="shared" si="173"/>
        <v>1</v>
      </c>
      <c r="BW255" s="18">
        <f t="shared" si="153"/>
        <v>1704.71</v>
      </c>
      <c r="BX255" s="18">
        <f t="shared" si="174"/>
        <v>1</v>
      </c>
      <c r="BY255" s="18">
        <f t="shared" si="154"/>
        <v>1704.71</v>
      </c>
      <c r="BZ255" s="18">
        <f t="shared" si="175"/>
        <v>1</v>
      </c>
      <c r="CA255" s="18">
        <f t="shared" si="155"/>
        <v>2557.0700000000002</v>
      </c>
      <c r="CB255" s="18">
        <f t="shared" si="176"/>
        <v>1</v>
      </c>
      <c r="CC255" s="18">
        <f t="shared" si="156"/>
        <v>2557.0700000000002</v>
      </c>
    </row>
    <row r="256" spans="1:81" ht="16.5" x14ac:dyDescent="0.2">
      <c r="A256" s="14">
        <v>247</v>
      </c>
      <c r="B256" s="18">
        <f>金币产出!CN252</f>
        <v>31508057</v>
      </c>
      <c r="W256" s="18">
        <v>247</v>
      </c>
      <c r="X256" s="25">
        <v>1</v>
      </c>
      <c r="Y256" s="18" t="e">
        <f t="shared" si="157"/>
        <v>#REF!</v>
      </c>
      <c r="Z256" s="18" t="e">
        <f t="shared" si="157"/>
        <v>#REF!</v>
      </c>
      <c r="AA256" s="18" t="e">
        <f t="shared" si="157"/>
        <v>#REF!</v>
      </c>
      <c r="AB256" s="18" t="e">
        <f t="shared" si="158"/>
        <v>#REF!</v>
      </c>
      <c r="AC256" s="18" t="e">
        <f t="shared" si="146"/>
        <v>#REF!</v>
      </c>
      <c r="AD256" s="18" t="e">
        <f t="shared" si="159"/>
        <v>#REF!</v>
      </c>
      <c r="AE256" s="18" t="e">
        <f t="shared" si="147"/>
        <v>#REF!</v>
      </c>
      <c r="AF256" s="18" t="e">
        <f t="shared" si="160"/>
        <v>#REF!</v>
      </c>
      <c r="AG256" s="18" t="e">
        <f t="shared" si="148"/>
        <v>#REF!</v>
      </c>
      <c r="BD256" s="18">
        <v>247</v>
      </c>
      <c r="BE256" s="44">
        <v>1</v>
      </c>
      <c r="BF256" s="18">
        <f t="shared" si="161"/>
        <v>3465885</v>
      </c>
      <c r="BG256" s="18">
        <f t="shared" si="162"/>
        <v>1732940</v>
      </c>
      <c r="BH256" s="18">
        <f t="shared" si="163"/>
        <v>1732940</v>
      </c>
      <c r="BI256" s="18">
        <f t="shared" si="164"/>
        <v>1732940</v>
      </c>
      <c r="BJ256" s="18">
        <f t="shared" si="165"/>
        <v>1732940</v>
      </c>
      <c r="BK256" s="18">
        <f t="shared" si="166"/>
        <v>1732940</v>
      </c>
      <c r="BL256" s="18">
        <f t="shared" si="167"/>
        <v>2599410</v>
      </c>
      <c r="BM256" s="18">
        <f t="shared" si="168"/>
        <v>2599410</v>
      </c>
      <c r="BN256" s="18">
        <f t="shared" si="169"/>
        <v>1</v>
      </c>
      <c r="BO256" s="18">
        <f t="shared" si="149"/>
        <v>3465.89</v>
      </c>
      <c r="BP256" s="18">
        <f t="shared" si="170"/>
        <v>1</v>
      </c>
      <c r="BQ256" s="18">
        <f t="shared" si="150"/>
        <v>1732.94</v>
      </c>
      <c r="BR256" s="18">
        <f t="shared" si="171"/>
        <v>1</v>
      </c>
      <c r="BS256" s="18">
        <f t="shared" si="151"/>
        <v>1732.94</v>
      </c>
      <c r="BT256" s="18">
        <f t="shared" si="172"/>
        <v>1</v>
      </c>
      <c r="BU256" s="18">
        <f t="shared" si="152"/>
        <v>1732.94</v>
      </c>
      <c r="BV256" s="18">
        <f t="shared" si="173"/>
        <v>1</v>
      </c>
      <c r="BW256" s="18">
        <f t="shared" si="153"/>
        <v>1732.94</v>
      </c>
      <c r="BX256" s="18">
        <f t="shared" si="174"/>
        <v>1</v>
      </c>
      <c r="BY256" s="18">
        <f t="shared" si="154"/>
        <v>1732.94</v>
      </c>
      <c r="BZ256" s="18">
        <f t="shared" si="175"/>
        <v>1</v>
      </c>
      <c r="CA256" s="18">
        <f t="shared" si="155"/>
        <v>2599.41</v>
      </c>
      <c r="CB256" s="18">
        <f t="shared" si="176"/>
        <v>1</v>
      </c>
      <c r="CC256" s="18">
        <f t="shared" si="156"/>
        <v>2599.41</v>
      </c>
    </row>
    <row r="257" spans="1:81" ht="16.5" x14ac:dyDescent="0.2">
      <c r="A257" s="14">
        <v>248</v>
      </c>
      <c r="B257" s="18">
        <f>金币产出!CN253</f>
        <v>32021373</v>
      </c>
      <c r="W257" s="18">
        <v>248</v>
      </c>
      <c r="X257" s="25">
        <v>1</v>
      </c>
      <c r="Y257" s="18" t="e">
        <f t="shared" si="157"/>
        <v>#REF!</v>
      </c>
      <c r="Z257" s="18" t="e">
        <f t="shared" si="157"/>
        <v>#REF!</v>
      </c>
      <c r="AA257" s="18" t="e">
        <f t="shared" si="157"/>
        <v>#REF!</v>
      </c>
      <c r="AB257" s="18" t="e">
        <f t="shared" si="158"/>
        <v>#REF!</v>
      </c>
      <c r="AC257" s="18" t="e">
        <f t="shared" si="146"/>
        <v>#REF!</v>
      </c>
      <c r="AD257" s="18" t="e">
        <f t="shared" si="159"/>
        <v>#REF!</v>
      </c>
      <c r="AE257" s="18" t="e">
        <f t="shared" si="147"/>
        <v>#REF!</v>
      </c>
      <c r="AF257" s="18" t="e">
        <f t="shared" si="160"/>
        <v>#REF!</v>
      </c>
      <c r="AG257" s="18" t="e">
        <f t="shared" si="148"/>
        <v>#REF!</v>
      </c>
      <c r="BD257" s="18">
        <v>248</v>
      </c>
      <c r="BE257" s="44">
        <v>1</v>
      </c>
      <c r="BF257" s="18">
        <f t="shared" si="161"/>
        <v>3522350</v>
      </c>
      <c r="BG257" s="18">
        <f t="shared" si="162"/>
        <v>1761175</v>
      </c>
      <c r="BH257" s="18">
        <f t="shared" si="163"/>
        <v>1761175</v>
      </c>
      <c r="BI257" s="18">
        <f t="shared" si="164"/>
        <v>1761175</v>
      </c>
      <c r="BJ257" s="18">
        <f t="shared" si="165"/>
        <v>1761175</v>
      </c>
      <c r="BK257" s="18">
        <f t="shared" si="166"/>
        <v>1761175</v>
      </c>
      <c r="BL257" s="18">
        <f t="shared" si="167"/>
        <v>2641760</v>
      </c>
      <c r="BM257" s="18">
        <f t="shared" si="168"/>
        <v>2641760</v>
      </c>
      <c r="BN257" s="18">
        <f t="shared" si="169"/>
        <v>1</v>
      </c>
      <c r="BO257" s="18">
        <f t="shared" si="149"/>
        <v>3522.35</v>
      </c>
      <c r="BP257" s="18">
        <f t="shared" si="170"/>
        <v>1</v>
      </c>
      <c r="BQ257" s="18">
        <f t="shared" si="150"/>
        <v>1761.18</v>
      </c>
      <c r="BR257" s="18">
        <f t="shared" si="171"/>
        <v>1</v>
      </c>
      <c r="BS257" s="18">
        <f t="shared" si="151"/>
        <v>1761.18</v>
      </c>
      <c r="BT257" s="18">
        <f t="shared" si="172"/>
        <v>1</v>
      </c>
      <c r="BU257" s="18">
        <f t="shared" si="152"/>
        <v>1761.18</v>
      </c>
      <c r="BV257" s="18">
        <f t="shared" si="173"/>
        <v>1</v>
      </c>
      <c r="BW257" s="18">
        <f t="shared" si="153"/>
        <v>1761.18</v>
      </c>
      <c r="BX257" s="18">
        <f t="shared" si="174"/>
        <v>1</v>
      </c>
      <c r="BY257" s="18">
        <f t="shared" si="154"/>
        <v>1761.18</v>
      </c>
      <c r="BZ257" s="18">
        <f t="shared" si="175"/>
        <v>1</v>
      </c>
      <c r="CA257" s="18">
        <f t="shared" si="155"/>
        <v>2641.76</v>
      </c>
      <c r="CB257" s="18">
        <f t="shared" si="176"/>
        <v>1</v>
      </c>
      <c r="CC257" s="18">
        <f t="shared" si="156"/>
        <v>2641.76</v>
      </c>
    </row>
    <row r="258" spans="1:81" ht="16.5" x14ac:dyDescent="0.2">
      <c r="A258" s="14">
        <v>249</v>
      </c>
      <c r="B258" s="18">
        <f>金币产出!CN254</f>
        <v>32534685</v>
      </c>
      <c r="W258" s="18">
        <v>249</v>
      </c>
      <c r="X258" s="25">
        <v>1</v>
      </c>
      <c r="Y258" s="18" t="e">
        <f t="shared" si="157"/>
        <v>#REF!</v>
      </c>
      <c r="Z258" s="18" t="e">
        <f t="shared" si="157"/>
        <v>#REF!</v>
      </c>
      <c r="AA258" s="18" t="e">
        <f t="shared" si="157"/>
        <v>#REF!</v>
      </c>
      <c r="AB258" s="18" t="e">
        <f t="shared" si="158"/>
        <v>#REF!</v>
      </c>
      <c r="AC258" s="18" t="e">
        <f t="shared" si="146"/>
        <v>#REF!</v>
      </c>
      <c r="AD258" s="18" t="e">
        <f t="shared" si="159"/>
        <v>#REF!</v>
      </c>
      <c r="AE258" s="18" t="e">
        <f t="shared" si="147"/>
        <v>#REF!</v>
      </c>
      <c r="AF258" s="18" t="e">
        <f t="shared" si="160"/>
        <v>#REF!</v>
      </c>
      <c r="AG258" s="18" t="e">
        <f t="shared" si="148"/>
        <v>#REF!</v>
      </c>
      <c r="BD258" s="18">
        <v>249</v>
      </c>
      <c r="BE258" s="44">
        <v>1</v>
      </c>
      <c r="BF258" s="18">
        <f t="shared" si="161"/>
        <v>3578815</v>
      </c>
      <c r="BG258" s="18">
        <f t="shared" si="162"/>
        <v>1789405</v>
      </c>
      <c r="BH258" s="18">
        <f t="shared" si="163"/>
        <v>1789405</v>
      </c>
      <c r="BI258" s="18">
        <f t="shared" si="164"/>
        <v>1789405</v>
      </c>
      <c r="BJ258" s="18">
        <f t="shared" si="165"/>
        <v>1789405</v>
      </c>
      <c r="BK258" s="18">
        <f t="shared" si="166"/>
        <v>1789405</v>
      </c>
      <c r="BL258" s="18">
        <f t="shared" si="167"/>
        <v>2684110</v>
      </c>
      <c r="BM258" s="18">
        <f t="shared" si="168"/>
        <v>2684110</v>
      </c>
      <c r="BN258" s="18">
        <f t="shared" si="169"/>
        <v>1</v>
      </c>
      <c r="BO258" s="18">
        <f t="shared" si="149"/>
        <v>3578.82</v>
      </c>
      <c r="BP258" s="18">
        <f t="shared" si="170"/>
        <v>1</v>
      </c>
      <c r="BQ258" s="18">
        <f t="shared" si="150"/>
        <v>1789.41</v>
      </c>
      <c r="BR258" s="18">
        <f t="shared" si="171"/>
        <v>1</v>
      </c>
      <c r="BS258" s="18">
        <f t="shared" si="151"/>
        <v>1789.41</v>
      </c>
      <c r="BT258" s="18">
        <f t="shared" si="172"/>
        <v>1</v>
      </c>
      <c r="BU258" s="18">
        <f t="shared" si="152"/>
        <v>1789.41</v>
      </c>
      <c r="BV258" s="18">
        <f t="shared" si="173"/>
        <v>1</v>
      </c>
      <c r="BW258" s="18">
        <f t="shared" si="153"/>
        <v>1789.41</v>
      </c>
      <c r="BX258" s="18">
        <f t="shared" si="174"/>
        <v>1</v>
      </c>
      <c r="BY258" s="18">
        <f t="shared" si="154"/>
        <v>1789.41</v>
      </c>
      <c r="BZ258" s="18">
        <f t="shared" si="175"/>
        <v>1</v>
      </c>
      <c r="CA258" s="18">
        <f t="shared" si="155"/>
        <v>2684.11</v>
      </c>
      <c r="CB258" s="18">
        <f t="shared" si="176"/>
        <v>1</v>
      </c>
      <c r="CC258" s="18">
        <f t="shared" si="156"/>
        <v>2684.11</v>
      </c>
    </row>
    <row r="259" spans="1:81" ht="16.5" x14ac:dyDescent="0.2">
      <c r="A259" s="14">
        <v>250</v>
      </c>
      <c r="B259" s="18">
        <f>金币产出!CN255</f>
        <v>28326858</v>
      </c>
      <c r="W259" s="18">
        <v>250</v>
      </c>
      <c r="X259" s="25">
        <v>1</v>
      </c>
      <c r="Y259" s="18" t="e">
        <f t="shared" si="157"/>
        <v>#REF!</v>
      </c>
      <c r="Z259" s="18" t="e">
        <f t="shared" si="157"/>
        <v>#REF!</v>
      </c>
      <c r="AA259" s="18" t="e">
        <f t="shared" si="157"/>
        <v>#REF!</v>
      </c>
      <c r="AB259" s="18" t="e">
        <f t="shared" si="158"/>
        <v>#REF!</v>
      </c>
      <c r="AC259" s="18" t="e">
        <f t="shared" si="146"/>
        <v>#REF!</v>
      </c>
      <c r="AD259" s="18" t="e">
        <f t="shared" si="159"/>
        <v>#REF!</v>
      </c>
      <c r="AE259" s="18" t="e">
        <f t="shared" si="147"/>
        <v>#REF!</v>
      </c>
      <c r="AF259" s="18" t="e">
        <f t="shared" si="160"/>
        <v>#REF!</v>
      </c>
      <c r="AG259" s="18" t="e">
        <f t="shared" si="148"/>
        <v>#REF!</v>
      </c>
      <c r="BD259" s="18">
        <v>250</v>
      </c>
      <c r="BE259" s="44">
        <v>1</v>
      </c>
      <c r="BF259" s="18">
        <f t="shared" si="161"/>
        <v>3115950</v>
      </c>
      <c r="BG259" s="18">
        <f t="shared" si="162"/>
        <v>1557975</v>
      </c>
      <c r="BH259" s="18">
        <f t="shared" si="163"/>
        <v>1557975</v>
      </c>
      <c r="BI259" s="18">
        <f t="shared" si="164"/>
        <v>1557975</v>
      </c>
      <c r="BJ259" s="18">
        <f t="shared" si="165"/>
        <v>1557975</v>
      </c>
      <c r="BK259" s="18">
        <f t="shared" si="166"/>
        <v>1557975</v>
      </c>
      <c r="BL259" s="18">
        <f t="shared" si="167"/>
        <v>2336965</v>
      </c>
      <c r="BM259" s="18">
        <f t="shared" si="168"/>
        <v>2336965</v>
      </c>
      <c r="BN259" s="18">
        <f t="shared" si="169"/>
        <v>1</v>
      </c>
      <c r="BO259" s="18">
        <f t="shared" si="149"/>
        <v>3115.95</v>
      </c>
      <c r="BP259" s="18">
        <f t="shared" si="170"/>
        <v>1</v>
      </c>
      <c r="BQ259" s="18">
        <f t="shared" si="150"/>
        <v>1557.98</v>
      </c>
      <c r="BR259" s="18">
        <f t="shared" si="171"/>
        <v>1</v>
      </c>
      <c r="BS259" s="18">
        <f t="shared" si="151"/>
        <v>1557.98</v>
      </c>
      <c r="BT259" s="18">
        <f t="shared" si="172"/>
        <v>1</v>
      </c>
      <c r="BU259" s="18">
        <f t="shared" si="152"/>
        <v>1557.98</v>
      </c>
      <c r="BV259" s="18">
        <f t="shared" si="173"/>
        <v>1</v>
      </c>
      <c r="BW259" s="18">
        <f t="shared" si="153"/>
        <v>1557.98</v>
      </c>
      <c r="BX259" s="18">
        <f t="shared" si="174"/>
        <v>1</v>
      </c>
      <c r="BY259" s="18">
        <f t="shared" si="154"/>
        <v>1557.98</v>
      </c>
      <c r="BZ259" s="18">
        <f t="shared" si="175"/>
        <v>1</v>
      </c>
      <c r="CA259" s="18">
        <f t="shared" si="155"/>
        <v>2336.9699999999998</v>
      </c>
      <c r="CB259" s="18">
        <f t="shared" si="176"/>
        <v>1</v>
      </c>
      <c r="CC259" s="18">
        <f t="shared" si="156"/>
        <v>2336.9699999999998</v>
      </c>
    </row>
    <row r="260" spans="1:81" ht="16.5" x14ac:dyDescent="0.2">
      <c r="A260" s="14">
        <v>251</v>
      </c>
      <c r="B260" s="18">
        <f>金币产出!CN256</f>
        <v>28798103</v>
      </c>
      <c r="W260" s="18">
        <v>251</v>
      </c>
      <c r="X260" s="25">
        <v>1</v>
      </c>
      <c r="Y260" s="18" t="e">
        <f t="shared" si="157"/>
        <v>#REF!</v>
      </c>
      <c r="Z260" s="18" t="e">
        <f t="shared" si="157"/>
        <v>#REF!</v>
      </c>
      <c r="AA260" s="18" t="e">
        <f t="shared" si="157"/>
        <v>#REF!</v>
      </c>
      <c r="AB260" s="18" t="e">
        <f t="shared" si="158"/>
        <v>#REF!</v>
      </c>
      <c r="AC260" s="18" t="e">
        <f t="shared" si="146"/>
        <v>#REF!</v>
      </c>
      <c r="AD260" s="18" t="e">
        <f t="shared" si="159"/>
        <v>#REF!</v>
      </c>
      <c r="AE260" s="18" t="e">
        <f t="shared" si="147"/>
        <v>#REF!</v>
      </c>
      <c r="AF260" s="18" t="e">
        <f t="shared" si="160"/>
        <v>#REF!</v>
      </c>
      <c r="AG260" s="18" t="e">
        <f t="shared" si="148"/>
        <v>#REF!</v>
      </c>
      <c r="BD260" s="18">
        <v>251</v>
      </c>
      <c r="BE260" s="44">
        <v>1</v>
      </c>
      <c r="BF260" s="18">
        <f t="shared" si="161"/>
        <v>3167790</v>
      </c>
      <c r="BG260" s="18">
        <f t="shared" si="162"/>
        <v>1583895</v>
      </c>
      <c r="BH260" s="18">
        <f t="shared" si="163"/>
        <v>1583895</v>
      </c>
      <c r="BI260" s="18">
        <f t="shared" si="164"/>
        <v>1583895</v>
      </c>
      <c r="BJ260" s="18">
        <f t="shared" si="165"/>
        <v>1583895</v>
      </c>
      <c r="BK260" s="18">
        <f t="shared" si="166"/>
        <v>1583895</v>
      </c>
      <c r="BL260" s="18">
        <f t="shared" si="167"/>
        <v>2375840</v>
      </c>
      <c r="BM260" s="18">
        <f t="shared" si="168"/>
        <v>2375840</v>
      </c>
      <c r="BN260" s="18">
        <f t="shared" si="169"/>
        <v>1</v>
      </c>
      <c r="BO260" s="18">
        <f t="shared" si="149"/>
        <v>3167.79</v>
      </c>
      <c r="BP260" s="18">
        <f t="shared" si="170"/>
        <v>1</v>
      </c>
      <c r="BQ260" s="18">
        <f t="shared" si="150"/>
        <v>1583.9</v>
      </c>
      <c r="BR260" s="18">
        <f t="shared" si="171"/>
        <v>1</v>
      </c>
      <c r="BS260" s="18">
        <f t="shared" si="151"/>
        <v>1583.9</v>
      </c>
      <c r="BT260" s="18">
        <f t="shared" si="172"/>
        <v>1</v>
      </c>
      <c r="BU260" s="18">
        <f t="shared" si="152"/>
        <v>1583.9</v>
      </c>
      <c r="BV260" s="18">
        <f t="shared" si="173"/>
        <v>1</v>
      </c>
      <c r="BW260" s="18">
        <f t="shared" si="153"/>
        <v>1583.9</v>
      </c>
      <c r="BX260" s="18">
        <f t="shared" si="174"/>
        <v>1</v>
      </c>
      <c r="BY260" s="18">
        <f t="shared" si="154"/>
        <v>1583.9</v>
      </c>
      <c r="BZ260" s="18">
        <f t="shared" si="175"/>
        <v>1</v>
      </c>
      <c r="CA260" s="18">
        <f t="shared" si="155"/>
        <v>2375.84</v>
      </c>
      <c r="CB260" s="18">
        <f t="shared" si="176"/>
        <v>1</v>
      </c>
      <c r="CC260" s="18">
        <f t="shared" si="156"/>
        <v>2375.84</v>
      </c>
    </row>
    <row r="261" spans="1:81" ht="16.5" x14ac:dyDescent="0.2">
      <c r="A261" s="14">
        <v>252</v>
      </c>
      <c r="B261" s="18">
        <f>金币产出!CN257</f>
        <v>29269350</v>
      </c>
      <c r="W261" s="18">
        <v>252</v>
      </c>
      <c r="X261" s="25">
        <v>1</v>
      </c>
      <c r="Y261" s="18" t="e">
        <f t="shared" si="157"/>
        <v>#REF!</v>
      </c>
      <c r="Z261" s="18" t="e">
        <f t="shared" si="157"/>
        <v>#REF!</v>
      </c>
      <c r="AA261" s="18" t="e">
        <f t="shared" si="157"/>
        <v>#REF!</v>
      </c>
      <c r="AB261" s="18" t="e">
        <f t="shared" si="158"/>
        <v>#REF!</v>
      </c>
      <c r="AC261" s="18" t="e">
        <f t="shared" si="146"/>
        <v>#REF!</v>
      </c>
      <c r="AD261" s="18" t="e">
        <f t="shared" si="159"/>
        <v>#REF!</v>
      </c>
      <c r="AE261" s="18" t="e">
        <f t="shared" si="147"/>
        <v>#REF!</v>
      </c>
      <c r="AF261" s="18" t="e">
        <f t="shared" si="160"/>
        <v>#REF!</v>
      </c>
      <c r="AG261" s="18" t="e">
        <f t="shared" si="148"/>
        <v>#REF!</v>
      </c>
      <c r="BD261" s="18">
        <v>252</v>
      </c>
      <c r="BE261" s="44">
        <v>1</v>
      </c>
      <c r="BF261" s="18">
        <f t="shared" si="161"/>
        <v>3219625</v>
      </c>
      <c r="BG261" s="18">
        <f t="shared" si="162"/>
        <v>1609810</v>
      </c>
      <c r="BH261" s="18">
        <f t="shared" si="163"/>
        <v>1609810</v>
      </c>
      <c r="BI261" s="18">
        <f t="shared" si="164"/>
        <v>1609810</v>
      </c>
      <c r="BJ261" s="18">
        <f t="shared" si="165"/>
        <v>1609810</v>
      </c>
      <c r="BK261" s="18">
        <f t="shared" si="166"/>
        <v>1609810</v>
      </c>
      <c r="BL261" s="18">
        <f t="shared" si="167"/>
        <v>2414720</v>
      </c>
      <c r="BM261" s="18">
        <f t="shared" si="168"/>
        <v>2414720</v>
      </c>
      <c r="BN261" s="18">
        <f t="shared" si="169"/>
        <v>1</v>
      </c>
      <c r="BO261" s="18">
        <f t="shared" si="149"/>
        <v>3219.63</v>
      </c>
      <c r="BP261" s="18">
        <f t="shared" si="170"/>
        <v>1</v>
      </c>
      <c r="BQ261" s="18">
        <f t="shared" si="150"/>
        <v>1609.81</v>
      </c>
      <c r="BR261" s="18">
        <f t="shared" si="171"/>
        <v>1</v>
      </c>
      <c r="BS261" s="18">
        <f t="shared" si="151"/>
        <v>1609.81</v>
      </c>
      <c r="BT261" s="18">
        <f t="shared" si="172"/>
        <v>1</v>
      </c>
      <c r="BU261" s="18">
        <f t="shared" si="152"/>
        <v>1609.81</v>
      </c>
      <c r="BV261" s="18">
        <f t="shared" si="173"/>
        <v>1</v>
      </c>
      <c r="BW261" s="18">
        <f t="shared" si="153"/>
        <v>1609.81</v>
      </c>
      <c r="BX261" s="18">
        <f t="shared" si="174"/>
        <v>1</v>
      </c>
      <c r="BY261" s="18">
        <f t="shared" si="154"/>
        <v>1609.81</v>
      </c>
      <c r="BZ261" s="18">
        <f t="shared" si="175"/>
        <v>1</v>
      </c>
      <c r="CA261" s="18">
        <f t="shared" si="155"/>
        <v>2414.7199999999998</v>
      </c>
      <c r="CB261" s="18">
        <f t="shared" si="176"/>
        <v>1</v>
      </c>
      <c r="CC261" s="18">
        <f t="shared" si="156"/>
        <v>2414.7199999999998</v>
      </c>
    </row>
    <row r="262" spans="1:81" ht="16.5" x14ac:dyDescent="0.2">
      <c r="A262" s="14">
        <v>253</v>
      </c>
      <c r="B262" s="18">
        <f>金币产出!CN258</f>
        <v>29740597</v>
      </c>
      <c r="W262" s="18">
        <v>253</v>
      </c>
      <c r="X262" s="25">
        <v>1</v>
      </c>
      <c r="Y262" s="18" t="e">
        <f t="shared" si="157"/>
        <v>#REF!</v>
      </c>
      <c r="Z262" s="18" t="e">
        <f t="shared" si="157"/>
        <v>#REF!</v>
      </c>
      <c r="AA262" s="18" t="e">
        <f t="shared" si="157"/>
        <v>#REF!</v>
      </c>
      <c r="AB262" s="18" t="e">
        <f t="shared" si="158"/>
        <v>#REF!</v>
      </c>
      <c r="AC262" s="18" t="e">
        <f t="shared" si="146"/>
        <v>#REF!</v>
      </c>
      <c r="AD262" s="18" t="e">
        <f t="shared" si="159"/>
        <v>#REF!</v>
      </c>
      <c r="AE262" s="18" t="e">
        <f t="shared" si="147"/>
        <v>#REF!</v>
      </c>
      <c r="AF262" s="18" t="e">
        <f t="shared" si="160"/>
        <v>#REF!</v>
      </c>
      <c r="AG262" s="18" t="e">
        <f t="shared" si="148"/>
        <v>#REF!</v>
      </c>
      <c r="BD262" s="18">
        <v>253</v>
      </c>
      <c r="BE262" s="44">
        <v>1</v>
      </c>
      <c r="BF262" s="18">
        <f t="shared" si="161"/>
        <v>3271465</v>
      </c>
      <c r="BG262" s="18">
        <f t="shared" si="162"/>
        <v>1635730</v>
      </c>
      <c r="BH262" s="18">
        <f t="shared" si="163"/>
        <v>1635730</v>
      </c>
      <c r="BI262" s="18">
        <f t="shared" si="164"/>
        <v>1635730</v>
      </c>
      <c r="BJ262" s="18">
        <f t="shared" si="165"/>
        <v>1635730</v>
      </c>
      <c r="BK262" s="18">
        <f t="shared" si="166"/>
        <v>1635730</v>
      </c>
      <c r="BL262" s="18">
        <f t="shared" si="167"/>
        <v>2453595</v>
      </c>
      <c r="BM262" s="18">
        <f t="shared" si="168"/>
        <v>2453595</v>
      </c>
      <c r="BN262" s="18">
        <f t="shared" si="169"/>
        <v>1</v>
      </c>
      <c r="BO262" s="18">
        <f t="shared" si="149"/>
        <v>3271.47</v>
      </c>
      <c r="BP262" s="18">
        <f t="shared" si="170"/>
        <v>1</v>
      </c>
      <c r="BQ262" s="18">
        <f t="shared" si="150"/>
        <v>1635.73</v>
      </c>
      <c r="BR262" s="18">
        <f t="shared" si="171"/>
        <v>1</v>
      </c>
      <c r="BS262" s="18">
        <f t="shared" si="151"/>
        <v>1635.73</v>
      </c>
      <c r="BT262" s="18">
        <f t="shared" si="172"/>
        <v>1</v>
      </c>
      <c r="BU262" s="18">
        <f t="shared" si="152"/>
        <v>1635.73</v>
      </c>
      <c r="BV262" s="18">
        <f t="shared" si="173"/>
        <v>1</v>
      </c>
      <c r="BW262" s="18">
        <f t="shared" si="153"/>
        <v>1635.73</v>
      </c>
      <c r="BX262" s="18">
        <f t="shared" si="174"/>
        <v>1</v>
      </c>
      <c r="BY262" s="18">
        <f t="shared" si="154"/>
        <v>1635.73</v>
      </c>
      <c r="BZ262" s="18">
        <f t="shared" si="175"/>
        <v>1</v>
      </c>
      <c r="CA262" s="18">
        <f t="shared" si="155"/>
        <v>2453.6</v>
      </c>
      <c r="CB262" s="18">
        <f t="shared" si="176"/>
        <v>1</v>
      </c>
      <c r="CC262" s="18">
        <f t="shared" si="156"/>
        <v>2453.6</v>
      </c>
    </row>
    <row r="263" spans="1:81" ht="16.5" x14ac:dyDescent="0.2">
      <c r="A263" s="14">
        <v>254</v>
      </c>
      <c r="B263" s="18">
        <f>金币产出!CN259</f>
        <v>30211842</v>
      </c>
      <c r="W263" s="18">
        <v>254</v>
      </c>
      <c r="X263" s="25">
        <v>1</v>
      </c>
      <c r="Y263" s="18" t="e">
        <f t="shared" si="157"/>
        <v>#REF!</v>
      </c>
      <c r="Z263" s="18" t="e">
        <f t="shared" si="157"/>
        <v>#REF!</v>
      </c>
      <c r="AA263" s="18" t="e">
        <f t="shared" si="157"/>
        <v>#REF!</v>
      </c>
      <c r="AB263" s="18" t="e">
        <f t="shared" si="158"/>
        <v>#REF!</v>
      </c>
      <c r="AC263" s="18" t="e">
        <f t="shared" si="146"/>
        <v>#REF!</v>
      </c>
      <c r="AD263" s="18" t="e">
        <f t="shared" si="159"/>
        <v>#REF!</v>
      </c>
      <c r="AE263" s="18" t="e">
        <f t="shared" si="147"/>
        <v>#REF!</v>
      </c>
      <c r="AF263" s="18" t="e">
        <f t="shared" si="160"/>
        <v>#REF!</v>
      </c>
      <c r="AG263" s="18" t="e">
        <f t="shared" si="148"/>
        <v>#REF!</v>
      </c>
      <c r="BD263" s="18">
        <v>254</v>
      </c>
      <c r="BE263" s="44">
        <v>1</v>
      </c>
      <c r="BF263" s="18">
        <f t="shared" si="161"/>
        <v>3323300</v>
      </c>
      <c r="BG263" s="18">
        <f t="shared" si="162"/>
        <v>1661650</v>
      </c>
      <c r="BH263" s="18">
        <f t="shared" si="163"/>
        <v>1661650</v>
      </c>
      <c r="BI263" s="18">
        <f t="shared" si="164"/>
        <v>1661650</v>
      </c>
      <c r="BJ263" s="18">
        <f t="shared" si="165"/>
        <v>1661650</v>
      </c>
      <c r="BK263" s="18">
        <f t="shared" si="166"/>
        <v>1661650</v>
      </c>
      <c r="BL263" s="18">
        <f t="shared" si="167"/>
        <v>2492475</v>
      </c>
      <c r="BM263" s="18">
        <f t="shared" si="168"/>
        <v>2492475</v>
      </c>
      <c r="BN263" s="18">
        <f t="shared" si="169"/>
        <v>1</v>
      </c>
      <c r="BO263" s="18">
        <f t="shared" si="149"/>
        <v>3323.3</v>
      </c>
      <c r="BP263" s="18">
        <f t="shared" si="170"/>
        <v>1</v>
      </c>
      <c r="BQ263" s="18">
        <f t="shared" si="150"/>
        <v>1661.65</v>
      </c>
      <c r="BR263" s="18">
        <f t="shared" si="171"/>
        <v>1</v>
      </c>
      <c r="BS263" s="18">
        <f t="shared" si="151"/>
        <v>1661.65</v>
      </c>
      <c r="BT263" s="18">
        <f t="shared" si="172"/>
        <v>1</v>
      </c>
      <c r="BU263" s="18">
        <f t="shared" si="152"/>
        <v>1661.65</v>
      </c>
      <c r="BV263" s="18">
        <f t="shared" si="173"/>
        <v>1</v>
      </c>
      <c r="BW263" s="18">
        <f t="shared" si="153"/>
        <v>1661.65</v>
      </c>
      <c r="BX263" s="18">
        <f t="shared" si="174"/>
        <v>1</v>
      </c>
      <c r="BY263" s="18">
        <f t="shared" si="154"/>
        <v>1661.65</v>
      </c>
      <c r="BZ263" s="18">
        <f t="shared" si="175"/>
        <v>1</v>
      </c>
      <c r="CA263" s="18">
        <f t="shared" si="155"/>
        <v>2492.48</v>
      </c>
      <c r="CB263" s="18">
        <f t="shared" si="176"/>
        <v>1</v>
      </c>
      <c r="CC263" s="18">
        <f t="shared" si="156"/>
        <v>2492.48</v>
      </c>
    </row>
    <row r="264" spans="1:81" ht="16.5" x14ac:dyDescent="0.2">
      <c r="A264" s="14">
        <v>255</v>
      </c>
      <c r="B264" s="18">
        <f>金币产出!CN260</f>
        <v>30683089</v>
      </c>
      <c r="W264" s="18">
        <v>255</v>
      </c>
      <c r="X264" s="25">
        <v>1</v>
      </c>
      <c r="Y264" s="18" t="e">
        <f t="shared" si="157"/>
        <v>#REF!</v>
      </c>
      <c r="Z264" s="18" t="e">
        <f t="shared" si="157"/>
        <v>#REF!</v>
      </c>
      <c r="AA264" s="18" t="e">
        <f t="shared" si="157"/>
        <v>#REF!</v>
      </c>
      <c r="AB264" s="18" t="e">
        <f t="shared" si="158"/>
        <v>#REF!</v>
      </c>
      <c r="AC264" s="18" t="e">
        <f t="shared" si="146"/>
        <v>#REF!</v>
      </c>
      <c r="AD264" s="18" t="e">
        <f t="shared" si="159"/>
        <v>#REF!</v>
      </c>
      <c r="AE264" s="18" t="e">
        <f t="shared" si="147"/>
        <v>#REF!</v>
      </c>
      <c r="AF264" s="18" t="e">
        <f t="shared" si="160"/>
        <v>#REF!</v>
      </c>
      <c r="AG264" s="18" t="e">
        <f t="shared" si="148"/>
        <v>#REF!</v>
      </c>
      <c r="BD264" s="18">
        <v>255</v>
      </c>
      <c r="BE264" s="44">
        <v>1</v>
      </c>
      <c r="BF264" s="18">
        <f t="shared" si="161"/>
        <v>3375135</v>
      </c>
      <c r="BG264" s="18">
        <f t="shared" si="162"/>
        <v>1687565</v>
      </c>
      <c r="BH264" s="18">
        <f t="shared" si="163"/>
        <v>1687565</v>
      </c>
      <c r="BI264" s="18">
        <f t="shared" si="164"/>
        <v>1687565</v>
      </c>
      <c r="BJ264" s="18">
        <f t="shared" si="165"/>
        <v>1687565</v>
      </c>
      <c r="BK264" s="18">
        <f t="shared" si="166"/>
        <v>1687565</v>
      </c>
      <c r="BL264" s="18">
        <f t="shared" si="167"/>
        <v>2531350</v>
      </c>
      <c r="BM264" s="18">
        <f t="shared" si="168"/>
        <v>2531350</v>
      </c>
      <c r="BN264" s="18">
        <f t="shared" si="169"/>
        <v>1</v>
      </c>
      <c r="BO264" s="18">
        <f t="shared" si="149"/>
        <v>3375.14</v>
      </c>
      <c r="BP264" s="18">
        <f t="shared" si="170"/>
        <v>1</v>
      </c>
      <c r="BQ264" s="18">
        <f t="shared" si="150"/>
        <v>1687.57</v>
      </c>
      <c r="BR264" s="18">
        <f t="shared" si="171"/>
        <v>1</v>
      </c>
      <c r="BS264" s="18">
        <f t="shared" si="151"/>
        <v>1687.57</v>
      </c>
      <c r="BT264" s="18">
        <f t="shared" si="172"/>
        <v>1</v>
      </c>
      <c r="BU264" s="18">
        <f t="shared" si="152"/>
        <v>1687.57</v>
      </c>
      <c r="BV264" s="18">
        <f t="shared" si="173"/>
        <v>1</v>
      </c>
      <c r="BW264" s="18">
        <f t="shared" si="153"/>
        <v>1687.57</v>
      </c>
      <c r="BX264" s="18">
        <f t="shared" si="174"/>
        <v>1</v>
      </c>
      <c r="BY264" s="18">
        <f t="shared" si="154"/>
        <v>1687.57</v>
      </c>
      <c r="BZ264" s="18">
        <f t="shared" si="175"/>
        <v>1</v>
      </c>
      <c r="CA264" s="18">
        <f t="shared" si="155"/>
        <v>2531.35</v>
      </c>
      <c r="CB264" s="18">
        <f t="shared" si="176"/>
        <v>1</v>
      </c>
      <c r="CC264" s="18">
        <f t="shared" si="156"/>
        <v>2531.35</v>
      </c>
    </row>
    <row r="265" spans="1:81" ht="16.5" x14ac:dyDescent="0.2">
      <c r="A265" s="14">
        <v>256</v>
      </c>
      <c r="B265" s="18">
        <f>金币产出!CN261</f>
        <v>31154336</v>
      </c>
      <c r="W265" s="18">
        <v>256</v>
      </c>
      <c r="X265" s="25">
        <v>1</v>
      </c>
      <c r="Y265" s="18" t="e">
        <f t="shared" si="157"/>
        <v>#REF!</v>
      </c>
      <c r="Z265" s="18" t="e">
        <f t="shared" si="157"/>
        <v>#REF!</v>
      </c>
      <c r="AA265" s="18" t="e">
        <f t="shared" si="157"/>
        <v>#REF!</v>
      </c>
      <c r="AB265" s="18" t="e">
        <f t="shared" si="158"/>
        <v>#REF!</v>
      </c>
      <c r="AC265" s="18" t="e">
        <f t="shared" si="146"/>
        <v>#REF!</v>
      </c>
      <c r="AD265" s="18" t="e">
        <f t="shared" si="159"/>
        <v>#REF!</v>
      </c>
      <c r="AE265" s="18" t="e">
        <f t="shared" si="147"/>
        <v>#REF!</v>
      </c>
      <c r="AF265" s="18" t="e">
        <f t="shared" si="160"/>
        <v>#REF!</v>
      </c>
      <c r="AG265" s="18" t="e">
        <f t="shared" si="148"/>
        <v>#REF!</v>
      </c>
      <c r="BD265" s="18">
        <v>256</v>
      </c>
      <c r="BE265" s="44">
        <v>1</v>
      </c>
      <c r="BF265" s="18">
        <f t="shared" si="161"/>
        <v>3426975</v>
      </c>
      <c r="BG265" s="18">
        <f t="shared" si="162"/>
        <v>1713485</v>
      </c>
      <c r="BH265" s="18">
        <f t="shared" si="163"/>
        <v>1713485</v>
      </c>
      <c r="BI265" s="18">
        <f t="shared" si="164"/>
        <v>1713485</v>
      </c>
      <c r="BJ265" s="18">
        <f t="shared" si="165"/>
        <v>1713485</v>
      </c>
      <c r="BK265" s="18">
        <f t="shared" si="166"/>
        <v>1713485</v>
      </c>
      <c r="BL265" s="18">
        <f t="shared" si="167"/>
        <v>2570230</v>
      </c>
      <c r="BM265" s="18">
        <f t="shared" si="168"/>
        <v>2570230</v>
      </c>
      <c r="BN265" s="18">
        <f t="shared" si="169"/>
        <v>1</v>
      </c>
      <c r="BO265" s="18">
        <f t="shared" si="149"/>
        <v>3426.98</v>
      </c>
      <c r="BP265" s="18">
        <f t="shared" si="170"/>
        <v>1</v>
      </c>
      <c r="BQ265" s="18">
        <f t="shared" si="150"/>
        <v>1713.49</v>
      </c>
      <c r="BR265" s="18">
        <f t="shared" si="171"/>
        <v>1</v>
      </c>
      <c r="BS265" s="18">
        <f t="shared" si="151"/>
        <v>1713.49</v>
      </c>
      <c r="BT265" s="18">
        <f t="shared" si="172"/>
        <v>1</v>
      </c>
      <c r="BU265" s="18">
        <f t="shared" si="152"/>
        <v>1713.49</v>
      </c>
      <c r="BV265" s="18">
        <f t="shared" si="173"/>
        <v>1</v>
      </c>
      <c r="BW265" s="18">
        <f t="shared" si="153"/>
        <v>1713.49</v>
      </c>
      <c r="BX265" s="18">
        <f t="shared" si="174"/>
        <v>1</v>
      </c>
      <c r="BY265" s="18">
        <f t="shared" si="154"/>
        <v>1713.49</v>
      </c>
      <c r="BZ265" s="18">
        <f t="shared" si="175"/>
        <v>1</v>
      </c>
      <c r="CA265" s="18">
        <f t="shared" si="155"/>
        <v>2570.23</v>
      </c>
      <c r="CB265" s="18">
        <f t="shared" si="176"/>
        <v>1</v>
      </c>
      <c r="CC265" s="18">
        <f t="shared" si="156"/>
        <v>2570.23</v>
      </c>
    </row>
    <row r="266" spans="1:81" ht="16.5" x14ac:dyDescent="0.2">
      <c r="A266" s="14">
        <v>257</v>
      </c>
      <c r="B266" s="18">
        <f>金币产出!CN262</f>
        <v>31625583</v>
      </c>
      <c r="W266" s="18">
        <v>257</v>
      </c>
      <c r="X266" s="25">
        <v>1</v>
      </c>
      <c r="Y266" s="18" t="e">
        <f t="shared" si="157"/>
        <v>#REF!</v>
      </c>
      <c r="Z266" s="18" t="e">
        <f t="shared" si="157"/>
        <v>#REF!</v>
      </c>
      <c r="AA266" s="18" t="e">
        <f t="shared" si="157"/>
        <v>#REF!</v>
      </c>
      <c r="AB266" s="18" t="e">
        <f t="shared" si="158"/>
        <v>#REF!</v>
      </c>
      <c r="AC266" s="18" t="e">
        <f t="shared" ref="AC266:AC329" si="177">ROUND(Y266/1000^AB266,2)</f>
        <v>#REF!</v>
      </c>
      <c r="AD266" s="18" t="e">
        <f t="shared" si="159"/>
        <v>#REF!</v>
      </c>
      <c r="AE266" s="18" t="e">
        <f t="shared" ref="AE266:AE329" si="178">ROUND(Z266/1000^AD266,2)</f>
        <v>#REF!</v>
      </c>
      <c r="AF266" s="18" t="e">
        <f t="shared" si="160"/>
        <v>#REF!</v>
      </c>
      <c r="AG266" s="18" t="e">
        <f t="shared" ref="AG266:AG329" si="179">ROUND(AA266/1000^AF266,2)</f>
        <v>#REF!</v>
      </c>
      <c r="BD266" s="18">
        <v>257</v>
      </c>
      <c r="BE266" s="44">
        <v>1</v>
      </c>
      <c r="BF266" s="18">
        <f t="shared" si="161"/>
        <v>3478810</v>
      </c>
      <c r="BG266" s="18">
        <f t="shared" si="162"/>
        <v>1739405</v>
      </c>
      <c r="BH266" s="18">
        <f t="shared" si="163"/>
        <v>1739405</v>
      </c>
      <c r="BI266" s="18">
        <f t="shared" si="164"/>
        <v>1739405</v>
      </c>
      <c r="BJ266" s="18">
        <f t="shared" si="165"/>
        <v>1739405</v>
      </c>
      <c r="BK266" s="18">
        <f t="shared" si="166"/>
        <v>1739405</v>
      </c>
      <c r="BL266" s="18">
        <f t="shared" si="167"/>
        <v>2609110</v>
      </c>
      <c r="BM266" s="18">
        <f t="shared" si="168"/>
        <v>2609110</v>
      </c>
      <c r="BN266" s="18">
        <f t="shared" si="169"/>
        <v>1</v>
      </c>
      <c r="BO266" s="18">
        <f t="shared" ref="BO266:BO329" si="180">ROUND(BF266/1000^BN266,2)</f>
        <v>3478.81</v>
      </c>
      <c r="BP266" s="18">
        <f t="shared" si="170"/>
        <v>1</v>
      </c>
      <c r="BQ266" s="18">
        <f t="shared" ref="BQ266:BQ329" si="181">ROUND(BG266/1000^BP266,2)</f>
        <v>1739.41</v>
      </c>
      <c r="BR266" s="18">
        <f t="shared" si="171"/>
        <v>1</v>
      </c>
      <c r="BS266" s="18">
        <f t="shared" ref="BS266:BS329" si="182">ROUND(BH266/1000^BR266,2)</f>
        <v>1739.41</v>
      </c>
      <c r="BT266" s="18">
        <f t="shared" si="172"/>
        <v>1</v>
      </c>
      <c r="BU266" s="18">
        <f t="shared" ref="BU266:BU329" si="183">ROUND(BI266/1000^BT266,2)</f>
        <v>1739.41</v>
      </c>
      <c r="BV266" s="18">
        <f t="shared" si="173"/>
        <v>1</v>
      </c>
      <c r="BW266" s="18">
        <f t="shared" ref="BW266:BW329" si="184">ROUND(BJ266/1000^BV266,2)</f>
        <v>1739.41</v>
      </c>
      <c r="BX266" s="18">
        <f t="shared" si="174"/>
        <v>1</v>
      </c>
      <c r="BY266" s="18">
        <f t="shared" ref="BY266:BY329" si="185">ROUND(BK266/1000^BX266,2)</f>
        <v>1739.41</v>
      </c>
      <c r="BZ266" s="18">
        <f t="shared" si="175"/>
        <v>1</v>
      </c>
      <c r="CA266" s="18">
        <f t="shared" ref="CA266:CA329" si="186">ROUND(BL266/1000^BZ266,2)</f>
        <v>2609.11</v>
      </c>
      <c r="CB266" s="18">
        <f t="shared" si="176"/>
        <v>1</v>
      </c>
      <c r="CC266" s="18">
        <f t="shared" ref="CC266:CC329" si="187">ROUND(BM266/1000^CB266,2)</f>
        <v>2609.11</v>
      </c>
    </row>
    <row r="267" spans="1:81" ht="16.5" x14ac:dyDescent="0.2">
      <c r="A267" s="14">
        <v>258</v>
      </c>
      <c r="B267" s="18">
        <f>金币产出!CN263</f>
        <v>32096828</v>
      </c>
      <c r="W267" s="18">
        <v>258</v>
      </c>
      <c r="X267" s="25">
        <v>1</v>
      </c>
      <c r="Y267" s="18" t="e">
        <f t="shared" ref="Y267:AA330" si="188">INT($B267*Y$7*$AM$7*$X267/5)*5</f>
        <v>#REF!</v>
      </c>
      <c r="Z267" s="18" t="e">
        <f t="shared" si="188"/>
        <v>#REF!</v>
      </c>
      <c r="AA267" s="18" t="e">
        <f t="shared" si="188"/>
        <v>#REF!</v>
      </c>
      <c r="AB267" s="18" t="e">
        <f t="shared" ref="AB267:AB330" si="189">INT(LOG(Y267/10,1000))</f>
        <v>#REF!</v>
      </c>
      <c r="AC267" s="18" t="e">
        <f t="shared" si="177"/>
        <v>#REF!</v>
      </c>
      <c r="AD267" s="18" t="e">
        <f t="shared" ref="AD267:AD330" si="190">INT(LOG(Z267/10,1000))</f>
        <v>#REF!</v>
      </c>
      <c r="AE267" s="18" t="e">
        <f t="shared" si="178"/>
        <v>#REF!</v>
      </c>
      <c r="AF267" s="18" t="e">
        <f t="shared" ref="AF267:AF330" si="191">INT(LOG(AA267/10,1000))</f>
        <v>#REF!</v>
      </c>
      <c r="AG267" s="18" t="e">
        <f t="shared" si="179"/>
        <v>#REF!</v>
      </c>
      <c r="BD267" s="18">
        <v>258</v>
      </c>
      <c r="BE267" s="44">
        <v>1</v>
      </c>
      <c r="BF267" s="18">
        <f t="shared" ref="BF267:BF330" si="192">INT($B267*BF$7/5*BE267)*5</f>
        <v>3530650</v>
      </c>
      <c r="BG267" s="18">
        <f t="shared" ref="BG267:BG330" si="193">INT($B267*BG$7*BE267/5)*5</f>
        <v>1765325</v>
      </c>
      <c r="BH267" s="18">
        <f t="shared" ref="BH267:BH330" si="194">INT($B267*BH$7*BE267/5)*5</f>
        <v>1765325</v>
      </c>
      <c r="BI267" s="18">
        <f t="shared" ref="BI267:BI330" si="195">INT($B267*BI$7*BE267/5)*5</f>
        <v>1765325</v>
      </c>
      <c r="BJ267" s="18">
        <f t="shared" ref="BJ267:BJ330" si="196">INT($B267*BJ$7*BE267/5)*5</f>
        <v>1765325</v>
      </c>
      <c r="BK267" s="18">
        <f t="shared" ref="BK267:BK330" si="197">INT($B267*BK$7*BE267/5)*5</f>
        <v>1765325</v>
      </c>
      <c r="BL267" s="18">
        <f t="shared" ref="BL267:BL330" si="198">INT($B267*BL$7*BE267/5)*5</f>
        <v>2647985</v>
      </c>
      <c r="BM267" s="18">
        <f t="shared" ref="BM267:BM330" si="199">INT($B267*BM$7*BE267/5)*5</f>
        <v>2647985</v>
      </c>
      <c r="BN267" s="18">
        <f t="shared" ref="BN267:BN330" si="200">INT(LOG(BF267/10,1000))</f>
        <v>1</v>
      </c>
      <c r="BO267" s="18">
        <f t="shared" si="180"/>
        <v>3530.65</v>
      </c>
      <c r="BP267" s="18">
        <f t="shared" ref="BP267:BP330" si="201">INT(LOG(BG267/10,1000))</f>
        <v>1</v>
      </c>
      <c r="BQ267" s="18">
        <f t="shared" si="181"/>
        <v>1765.33</v>
      </c>
      <c r="BR267" s="18">
        <f t="shared" ref="BR267:BR330" si="202">INT(LOG(BH267/10,1000))</f>
        <v>1</v>
      </c>
      <c r="BS267" s="18">
        <f t="shared" si="182"/>
        <v>1765.33</v>
      </c>
      <c r="BT267" s="18">
        <f t="shared" ref="BT267:BT330" si="203">INT(LOG(BI267/10,1000))</f>
        <v>1</v>
      </c>
      <c r="BU267" s="18">
        <f t="shared" si="183"/>
        <v>1765.33</v>
      </c>
      <c r="BV267" s="18">
        <f t="shared" ref="BV267:BV330" si="204">INT(LOG(BJ267/10,1000))</f>
        <v>1</v>
      </c>
      <c r="BW267" s="18">
        <f t="shared" si="184"/>
        <v>1765.33</v>
      </c>
      <c r="BX267" s="18">
        <f t="shared" ref="BX267:BX330" si="205">INT(LOG(BK267/10,1000))</f>
        <v>1</v>
      </c>
      <c r="BY267" s="18">
        <f t="shared" si="185"/>
        <v>1765.33</v>
      </c>
      <c r="BZ267" s="18">
        <f t="shared" ref="BZ267:BZ330" si="206">INT(LOG(BL267/10,1000))</f>
        <v>1</v>
      </c>
      <c r="CA267" s="18">
        <f t="shared" si="186"/>
        <v>2647.99</v>
      </c>
      <c r="CB267" s="18">
        <f t="shared" ref="CB267:CB330" si="207">INT(LOG(BM267/10,1000))</f>
        <v>1</v>
      </c>
      <c r="CC267" s="18">
        <f t="shared" si="187"/>
        <v>2647.99</v>
      </c>
    </row>
    <row r="268" spans="1:81" ht="16.5" x14ac:dyDescent="0.2">
      <c r="A268" s="14">
        <v>259</v>
      </c>
      <c r="B268" s="18">
        <f>金币产出!CN264</f>
        <v>32568075</v>
      </c>
      <c r="W268" s="18">
        <v>259</v>
      </c>
      <c r="X268" s="25">
        <v>1</v>
      </c>
      <c r="Y268" s="18" t="e">
        <f t="shared" si="188"/>
        <v>#REF!</v>
      </c>
      <c r="Z268" s="18" t="e">
        <f t="shared" si="188"/>
        <v>#REF!</v>
      </c>
      <c r="AA268" s="18" t="e">
        <f t="shared" si="188"/>
        <v>#REF!</v>
      </c>
      <c r="AB268" s="18" t="e">
        <f t="shared" si="189"/>
        <v>#REF!</v>
      </c>
      <c r="AC268" s="18" t="e">
        <f t="shared" si="177"/>
        <v>#REF!</v>
      </c>
      <c r="AD268" s="18" t="e">
        <f t="shared" si="190"/>
        <v>#REF!</v>
      </c>
      <c r="AE268" s="18" t="e">
        <f t="shared" si="178"/>
        <v>#REF!</v>
      </c>
      <c r="AF268" s="18" t="e">
        <f t="shared" si="191"/>
        <v>#REF!</v>
      </c>
      <c r="AG268" s="18" t="e">
        <f t="shared" si="179"/>
        <v>#REF!</v>
      </c>
      <c r="BD268" s="18">
        <v>259</v>
      </c>
      <c r="BE268" s="44">
        <v>1</v>
      </c>
      <c r="BF268" s="18">
        <f t="shared" si="192"/>
        <v>3582485</v>
      </c>
      <c r="BG268" s="18">
        <f t="shared" si="193"/>
        <v>1791240</v>
      </c>
      <c r="BH268" s="18">
        <f t="shared" si="194"/>
        <v>1791240</v>
      </c>
      <c r="BI268" s="18">
        <f t="shared" si="195"/>
        <v>1791240</v>
      </c>
      <c r="BJ268" s="18">
        <f t="shared" si="196"/>
        <v>1791240</v>
      </c>
      <c r="BK268" s="18">
        <f t="shared" si="197"/>
        <v>1791240</v>
      </c>
      <c r="BL268" s="18">
        <f t="shared" si="198"/>
        <v>2686865</v>
      </c>
      <c r="BM268" s="18">
        <f t="shared" si="199"/>
        <v>2686865</v>
      </c>
      <c r="BN268" s="18">
        <f t="shared" si="200"/>
        <v>1</v>
      </c>
      <c r="BO268" s="18">
        <f t="shared" si="180"/>
        <v>3582.49</v>
      </c>
      <c r="BP268" s="18">
        <f t="shared" si="201"/>
        <v>1</v>
      </c>
      <c r="BQ268" s="18">
        <f t="shared" si="181"/>
        <v>1791.24</v>
      </c>
      <c r="BR268" s="18">
        <f t="shared" si="202"/>
        <v>1</v>
      </c>
      <c r="BS268" s="18">
        <f t="shared" si="182"/>
        <v>1791.24</v>
      </c>
      <c r="BT268" s="18">
        <f t="shared" si="203"/>
        <v>1</v>
      </c>
      <c r="BU268" s="18">
        <f t="shared" si="183"/>
        <v>1791.24</v>
      </c>
      <c r="BV268" s="18">
        <f t="shared" si="204"/>
        <v>1</v>
      </c>
      <c r="BW268" s="18">
        <f t="shared" si="184"/>
        <v>1791.24</v>
      </c>
      <c r="BX268" s="18">
        <f t="shared" si="205"/>
        <v>1</v>
      </c>
      <c r="BY268" s="18">
        <f t="shared" si="185"/>
        <v>1791.24</v>
      </c>
      <c r="BZ268" s="18">
        <f t="shared" si="206"/>
        <v>1</v>
      </c>
      <c r="CA268" s="18">
        <f t="shared" si="186"/>
        <v>2686.87</v>
      </c>
      <c r="CB268" s="18">
        <f t="shared" si="207"/>
        <v>1</v>
      </c>
      <c r="CC268" s="18">
        <f t="shared" si="187"/>
        <v>2686.87</v>
      </c>
    </row>
    <row r="269" spans="1:81" ht="16.5" x14ac:dyDescent="0.2">
      <c r="A269" s="14">
        <v>260</v>
      </c>
      <c r="B269" s="18">
        <f>金币产出!CN265</f>
        <v>33039322</v>
      </c>
      <c r="W269" s="18">
        <v>260</v>
      </c>
      <c r="X269" s="25">
        <v>1</v>
      </c>
      <c r="Y269" s="18" t="e">
        <f t="shared" si="188"/>
        <v>#REF!</v>
      </c>
      <c r="Z269" s="18" t="e">
        <f t="shared" si="188"/>
        <v>#REF!</v>
      </c>
      <c r="AA269" s="18" t="e">
        <f t="shared" si="188"/>
        <v>#REF!</v>
      </c>
      <c r="AB269" s="18" t="e">
        <f t="shared" si="189"/>
        <v>#REF!</v>
      </c>
      <c r="AC269" s="18" t="e">
        <f t="shared" si="177"/>
        <v>#REF!</v>
      </c>
      <c r="AD269" s="18" t="e">
        <f t="shared" si="190"/>
        <v>#REF!</v>
      </c>
      <c r="AE269" s="18" t="e">
        <f t="shared" si="178"/>
        <v>#REF!</v>
      </c>
      <c r="AF269" s="18" t="e">
        <f t="shared" si="191"/>
        <v>#REF!</v>
      </c>
      <c r="AG269" s="18" t="e">
        <f t="shared" si="179"/>
        <v>#REF!</v>
      </c>
      <c r="BD269" s="18">
        <v>260</v>
      </c>
      <c r="BE269" s="44">
        <v>1</v>
      </c>
      <c r="BF269" s="18">
        <f t="shared" si="192"/>
        <v>3634325</v>
      </c>
      <c r="BG269" s="18">
        <f t="shared" si="193"/>
        <v>1817160</v>
      </c>
      <c r="BH269" s="18">
        <f t="shared" si="194"/>
        <v>1817160</v>
      </c>
      <c r="BI269" s="18">
        <f t="shared" si="195"/>
        <v>1817160</v>
      </c>
      <c r="BJ269" s="18">
        <f t="shared" si="196"/>
        <v>1817160</v>
      </c>
      <c r="BK269" s="18">
        <f t="shared" si="197"/>
        <v>1817160</v>
      </c>
      <c r="BL269" s="18">
        <f t="shared" si="198"/>
        <v>2725740</v>
      </c>
      <c r="BM269" s="18">
        <f t="shared" si="199"/>
        <v>2725740</v>
      </c>
      <c r="BN269" s="18">
        <f t="shared" si="200"/>
        <v>1</v>
      </c>
      <c r="BO269" s="18">
        <f t="shared" si="180"/>
        <v>3634.33</v>
      </c>
      <c r="BP269" s="18">
        <f t="shared" si="201"/>
        <v>1</v>
      </c>
      <c r="BQ269" s="18">
        <f t="shared" si="181"/>
        <v>1817.16</v>
      </c>
      <c r="BR269" s="18">
        <f t="shared" si="202"/>
        <v>1</v>
      </c>
      <c r="BS269" s="18">
        <f t="shared" si="182"/>
        <v>1817.16</v>
      </c>
      <c r="BT269" s="18">
        <f t="shared" si="203"/>
        <v>1</v>
      </c>
      <c r="BU269" s="18">
        <f t="shared" si="183"/>
        <v>1817.16</v>
      </c>
      <c r="BV269" s="18">
        <f t="shared" si="204"/>
        <v>1</v>
      </c>
      <c r="BW269" s="18">
        <f t="shared" si="184"/>
        <v>1817.16</v>
      </c>
      <c r="BX269" s="18">
        <f t="shared" si="205"/>
        <v>1</v>
      </c>
      <c r="BY269" s="18">
        <f t="shared" si="185"/>
        <v>1817.16</v>
      </c>
      <c r="BZ269" s="18">
        <f t="shared" si="206"/>
        <v>1</v>
      </c>
      <c r="CA269" s="18">
        <f t="shared" si="186"/>
        <v>2725.74</v>
      </c>
      <c r="CB269" s="18">
        <f t="shared" si="207"/>
        <v>1</v>
      </c>
      <c r="CC269" s="18">
        <f t="shared" si="187"/>
        <v>2725.74</v>
      </c>
    </row>
    <row r="270" spans="1:81" ht="16.5" x14ac:dyDescent="0.2">
      <c r="A270" s="14">
        <v>261</v>
      </c>
      <c r="B270" s="18">
        <f>金币产出!CN266</f>
        <v>33458497</v>
      </c>
      <c r="W270" s="18">
        <v>261</v>
      </c>
      <c r="X270" s="25">
        <v>1</v>
      </c>
      <c r="Y270" s="18" t="e">
        <f t="shared" si="188"/>
        <v>#REF!</v>
      </c>
      <c r="Z270" s="18" t="e">
        <f t="shared" si="188"/>
        <v>#REF!</v>
      </c>
      <c r="AA270" s="18" t="e">
        <f t="shared" si="188"/>
        <v>#REF!</v>
      </c>
      <c r="AB270" s="18" t="e">
        <f t="shared" si="189"/>
        <v>#REF!</v>
      </c>
      <c r="AC270" s="18" t="e">
        <f t="shared" si="177"/>
        <v>#REF!</v>
      </c>
      <c r="AD270" s="18" t="e">
        <f t="shared" si="190"/>
        <v>#REF!</v>
      </c>
      <c r="AE270" s="18" t="e">
        <f t="shared" si="178"/>
        <v>#REF!</v>
      </c>
      <c r="AF270" s="18" t="e">
        <f t="shared" si="191"/>
        <v>#REF!</v>
      </c>
      <c r="AG270" s="18" t="e">
        <f t="shared" si="179"/>
        <v>#REF!</v>
      </c>
      <c r="BD270" s="18">
        <v>261</v>
      </c>
      <c r="BE270" s="44">
        <v>1</v>
      </c>
      <c r="BF270" s="18">
        <f t="shared" si="192"/>
        <v>3680430</v>
      </c>
      <c r="BG270" s="18">
        <f t="shared" si="193"/>
        <v>1840215</v>
      </c>
      <c r="BH270" s="18">
        <f t="shared" si="194"/>
        <v>1840215</v>
      </c>
      <c r="BI270" s="18">
        <f t="shared" si="195"/>
        <v>1840215</v>
      </c>
      <c r="BJ270" s="18">
        <f t="shared" si="196"/>
        <v>1840215</v>
      </c>
      <c r="BK270" s="18">
        <f t="shared" si="197"/>
        <v>1840215</v>
      </c>
      <c r="BL270" s="18">
        <f t="shared" si="198"/>
        <v>2760325</v>
      </c>
      <c r="BM270" s="18">
        <f t="shared" si="199"/>
        <v>2760325</v>
      </c>
      <c r="BN270" s="18">
        <f t="shared" si="200"/>
        <v>1</v>
      </c>
      <c r="BO270" s="18">
        <f t="shared" si="180"/>
        <v>3680.43</v>
      </c>
      <c r="BP270" s="18">
        <f t="shared" si="201"/>
        <v>1</v>
      </c>
      <c r="BQ270" s="18">
        <f t="shared" si="181"/>
        <v>1840.22</v>
      </c>
      <c r="BR270" s="18">
        <f t="shared" si="202"/>
        <v>1</v>
      </c>
      <c r="BS270" s="18">
        <f t="shared" si="182"/>
        <v>1840.22</v>
      </c>
      <c r="BT270" s="18">
        <f t="shared" si="203"/>
        <v>1</v>
      </c>
      <c r="BU270" s="18">
        <f t="shared" si="183"/>
        <v>1840.22</v>
      </c>
      <c r="BV270" s="18">
        <f t="shared" si="204"/>
        <v>1</v>
      </c>
      <c r="BW270" s="18">
        <f t="shared" si="184"/>
        <v>1840.22</v>
      </c>
      <c r="BX270" s="18">
        <f t="shared" si="205"/>
        <v>1</v>
      </c>
      <c r="BY270" s="18">
        <f t="shared" si="185"/>
        <v>1840.22</v>
      </c>
      <c r="BZ270" s="18">
        <f t="shared" si="206"/>
        <v>1</v>
      </c>
      <c r="CA270" s="18">
        <f t="shared" si="186"/>
        <v>2760.33</v>
      </c>
      <c r="CB270" s="18">
        <f t="shared" si="207"/>
        <v>1</v>
      </c>
      <c r="CC270" s="18">
        <f t="shared" si="187"/>
        <v>2760.33</v>
      </c>
    </row>
    <row r="271" spans="1:81" ht="16.5" x14ac:dyDescent="0.2">
      <c r="A271" s="14">
        <v>262</v>
      </c>
      <c r="B271" s="18">
        <f>金币产出!CN267</f>
        <v>33877672</v>
      </c>
      <c r="W271" s="18">
        <v>262</v>
      </c>
      <c r="X271" s="25">
        <v>1</v>
      </c>
      <c r="Y271" s="18" t="e">
        <f t="shared" si="188"/>
        <v>#REF!</v>
      </c>
      <c r="Z271" s="18" t="e">
        <f t="shared" si="188"/>
        <v>#REF!</v>
      </c>
      <c r="AA271" s="18" t="e">
        <f t="shared" si="188"/>
        <v>#REF!</v>
      </c>
      <c r="AB271" s="18" t="e">
        <f t="shared" si="189"/>
        <v>#REF!</v>
      </c>
      <c r="AC271" s="18" t="e">
        <f t="shared" si="177"/>
        <v>#REF!</v>
      </c>
      <c r="AD271" s="18" t="e">
        <f t="shared" si="190"/>
        <v>#REF!</v>
      </c>
      <c r="AE271" s="18" t="e">
        <f t="shared" si="178"/>
        <v>#REF!</v>
      </c>
      <c r="AF271" s="18" t="e">
        <f t="shared" si="191"/>
        <v>#REF!</v>
      </c>
      <c r="AG271" s="18" t="e">
        <f t="shared" si="179"/>
        <v>#REF!</v>
      </c>
      <c r="BD271" s="18">
        <v>262</v>
      </c>
      <c r="BE271" s="44">
        <v>1</v>
      </c>
      <c r="BF271" s="18">
        <f t="shared" si="192"/>
        <v>3726540</v>
      </c>
      <c r="BG271" s="18">
        <f t="shared" si="193"/>
        <v>1863270</v>
      </c>
      <c r="BH271" s="18">
        <f t="shared" si="194"/>
        <v>1863270</v>
      </c>
      <c r="BI271" s="18">
        <f t="shared" si="195"/>
        <v>1863270</v>
      </c>
      <c r="BJ271" s="18">
        <f t="shared" si="196"/>
        <v>1863270</v>
      </c>
      <c r="BK271" s="18">
        <f t="shared" si="197"/>
        <v>1863270</v>
      </c>
      <c r="BL271" s="18">
        <f t="shared" si="198"/>
        <v>2794905</v>
      </c>
      <c r="BM271" s="18">
        <f t="shared" si="199"/>
        <v>2794905</v>
      </c>
      <c r="BN271" s="18">
        <f t="shared" si="200"/>
        <v>1</v>
      </c>
      <c r="BO271" s="18">
        <f t="shared" si="180"/>
        <v>3726.54</v>
      </c>
      <c r="BP271" s="18">
        <f t="shared" si="201"/>
        <v>1</v>
      </c>
      <c r="BQ271" s="18">
        <f t="shared" si="181"/>
        <v>1863.27</v>
      </c>
      <c r="BR271" s="18">
        <f t="shared" si="202"/>
        <v>1</v>
      </c>
      <c r="BS271" s="18">
        <f t="shared" si="182"/>
        <v>1863.27</v>
      </c>
      <c r="BT271" s="18">
        <f t="shared" si="203"/>
        <v>1</v>
      </c>
      <c r="BU271" s="18">
        <f t="shared" si="183"/>
        <v>1863.27</v>
      </c>
      <c r="BV271" s="18">
        <f t="shared" si="204"/>
        <v>1</v>
      </c>
      <c r="BW271" s="18">
        <f t="shared" si="184"/>
        <v>1863.27</v>
      </c>
      <c r="BX271" s="18">
        <f t="shared" si="205"/>
        <v>1</v>
      </c>
      <c r="BY271" s="18">
        <f t="shared" si="185"/>
        <v>1863.27</v>
      </c>
      <c r="BZ271" s="18">
        <f t="shared" si="206"/>
        <v>1</v>
      </c>
      <c r="CA271" s="18">
        <f t="shared" si="186"/>
        <v>2794.91</v>
      </c>
      <c r="CB271" s="18">
        <f t="shared" si="207"/>
        <v>1</v>
      </c>
      <c r="CC271" s="18">
        <f t="shared" si="187"/>
        <v>2794.91</v>
      </c>
    </row>
    <row r="272" spans="1:81" ht="16.5" x14ac:dyDescent="0.2">
      <c r="A272" s="14">
        <v>263</v>
      </c>
      <c r="B272" s="18">
        <f>金币产出!CN268</f>
        <v>34296847</v>
      </c>
      <c r="W272" s="18">
        <v>263</v>
      </c>
      <c r="X272" s="25">
        <v>1</v>
      </c>
      <c r="Y272" s="18" t="e">
        <f t="shared" si="188"/>
        <v>#REF!</v>
      </c>
      <c r="Z272" s="18" t="e">
        <f t="shared" si="188"/>
        <v>#REF!</v>
      </c>
      <c r="AA272" s="18" t="e">
        <f t="shared" si="188"/>
        <v>#REF!</v>
      </c>
      <c r="AB272" s="18" t="e">
        <f t="shared" si="189"/>
        <v>#REF!</v>
      </c>
      <c r="AC272" s="18" t="e">
        <f t="shared" si="177"/>
        <v>#REF!</v>
      </c>
      <c r="AD272" s="18" t="e">
        <f t="shared" si="190"/>
        <v>#REF!</v>
      </c>
      <c r="AE272" s="18" t="e">
        <f t="shared" si="178"/>
        <v>#REF!</v>
      </c>
      <c r="AF272" s="18" t="e">
        <f t="shared" si="191"/>
        <v>#REF!</v>
      </c>
      <c r="AG272" s="18" t="e">
        <f t="shared" si="179"/>
        <v>#REF!</v>
      </c>
      <c r="BD272" s="18">
        <v>263</v>
      </c>
      <c r="BE272" s="44">
        <v>1</v>
      </c>
      <c r="BF272" s="18">
        <f t="shared" si="192"/>
        <v>3772650</v>
      </c>
      <c r="BG272" s="18">
        <f t="shared" si="193"/>
        <v>1886325</v>
      </c>
      <c r="BH272" s="18">
        <f t="shared" si="194"/>
        <v>1886325</v>
      </c>
      <c r="BI272" s="18">
        <f t="shared" si="195"/>
        <v>1886325</v>
      </c>
      <c r="BJ272" s="18">
        <f t="shared" si="196"/>
        <v>1886325</v>
      </c>
      <c r="BK272" s="18">
        <f t="shared" si="197"/>
        <v>1886325</v>
      </c>
      <c r="BL272" s="18">
        <f t="shared" si="198"/>
        <v>2829485</v>
      </c>
      <c r="BM272" s="18">
        <f t="shared" si="199"/>
        <v>2829485</v>
      </c>
      <c r="BN272" s="18">
        <f t="shared" si="200"/>
        <v>1</v>
      </c>
      <c r="BO272" s="18">
        <f t="shared" si="180"/>
        <v>3772.65</v>
      </c>
      <c r="BP272" s="18">
        <f t="shared" si="201"/>
        <v>1</v>
      </c>
      <c r="BQ272" s="18">
        <f t="shared" si="181"/>
        <v>1886.33</v>
      </c>
      <c r="BR272" s="18">
        <f t="shared" si="202"/>
        <v>1</v>
      </c>
      <c r="BS272" s="18">
        <f t="shared" si="182"/>
        <v>1886.33</v>
      </c>
      <c r="BT272" s="18">
        <f t="shared" si="203"/>
        <v>1</v>
      </c>
      <c r="BU272" s="18">
        <f t="shared" si="183"/>
        <v>1886.33</v>
      </c>
      <c r="BV272" s="18">
        <f t="shared" si="204"/>
        <v>1</v>
      </c>
      <c r="BW272" s="18">
        <f t="shared" si="184"/>
        <v>1886.33</v>
      </c>
      <c r="BX272" s="18">
        <f t="shared" si="205"/>
        <v>1</v>
      </c>
      <c r="BY272" s="18">
        <f t="shared" si="185"/>
        <v>1886.33</v>
      </c>
      <c r="BZ272" s="18">
        <f t="shared" si="206"/>
        <v>1</v>
      </c>
      <c r="CA272" s="18">
        <f t="shared" si="186"/>
        <v>2829.49</v>
      </c>
      <c r="CB272" s="18">
        <f t="shared" si="207"/>
        <v>1</v>
      </c>
      <c r="CC272" s="18">
        <f t="shared" si="187"/>
        <v>2829.49</v>
      </c>
    </row>
    <row r="273" spans="1:81" ht="16.5" x14ac:dyDescent="0.2">
      <c r="A273" s="14">
        <v>264</v>
      </c>
      <c r="B273" s="18">
        <f>金币产出!CN269</f>
        <v>34716022</v>
      </c>
      <c r="W273" s="18">
        <v>264</v>
      </c>
      <c r="X273" s="25">
        <v>1</v>
      </c>
      <c r="Y273" s="18" t="e">
        <f t="shared" si="188"/>
        <v>#REF!</v>
      </c>
      <c r="Z273" s="18" t="e">
        <f t="shared" si="188"/>
        <v>#REF!</v>
      </c>
      <c r="AA273" s="18" t="e">
        <f t="shared" si="188"/>
        <v>#REF!</v>
      </c>
      <c r="AB273" s="18" t="e">
        <f t="shared" si="189"/>
        <v>#REF!</v>
      </c>
      <c r="AC273" s="18" t="e">
        <f t="shared" si="177"/>
        <v>#REF!</v>
      </c>
      <c r="AD273" s="18" t="e">
        <f t="shared" si="190"/>
        <v>#REF!</v>
      </c>
      <c r="AE273" s="18" t="e">
        <f t="shared" si="178"/>
        <v>#REF!</v>
      </c>
      <c r="AF273" s="18" t="e">
        <f t="shared" si="191"/>
        <v>#REF!</v>
      </c>
      <c r="AG273" s="18" t="e">
        <f t="shared" si="179"/>
        <v>#REF!</v>
      </c>
      <c r="BD273" s="18">
        <v>264</v>
      </c>
      <c r="BE273" s="44">
        <v>1</v>
      </c>
      <c r="BF273" s="18">
        <f t="shared" si="192"/>
        <v>3818760</v>
      </c>
      <c r="BG273" s="18">
        <f t="shared" si="193"/>
        <v>1909380</v>
      </c>
      <c r="BH273" s="18">
        <f t="shared" si="194"/>
        <v>1909380</v>
      </c>
      <c r="BI273" s="18">
        <f t="shared" si="195"/>
        <v>1909380</v>
      </c>
      <c r="BJ273" s="18">
        <f t="shared" si="196"/>
        <v>1909380</v>
      </c>
      <c r="BK273" s="18">
        <f t="shared" si="197"/>
        <v>1909380</v>
      </c>
      <c r="BL273" s="18">
        <f t="shared" si="198"/>
        <v>2864070</v>
      </c>
      <c r="BM273" s="18">
        <f t="shared" si="199"/>
        <v>2864070</v>
      </c>
      <c r="BN273" s="18">
        <f t="shared" si="200"/>
        <v>1</v>
      </c>
      <c r="BO273" s="18">
        <f t="shared" si="180"/>
        <v>3818.76</v>
      </c>
      <c r="BP273" s="18">
        <f t="shared" si="201"/>
        <v>1</v>
      </c>
      <c r="BQ273" s="18">
        <f t="shared" si="181"/>
        <v>1909.38</v>
      </c>
      <c r="BR273" s="18">
        <f t="shared" si="202"/>
        <v>1</v>
      </c>
      <c r="BS273" s="18">
        <f t="shared" si="182"/>
        <v>1909.38</v>
      </c>
      <c r="BT273" s="18">
        <f t="shared" si="203"/>
        <v>1</v>
      </c>
      <c r="BU273" s="18">
        <f t="shared" si="183"/>
        <v>1909.38</v>
      </c>
      <c r="BV273" s="18">
        <f t="shared" si="204"/>
        <v>1</v>
      </c>
      <c r="BW273" s="18">
        <f t="shared" si="184"/>
        <v>1909.38</v>
      </c>
      <c r="BX273" s="18">
        <f t="shared" si="205"/>
        <v>1</v>
      </c>
      <c r="BY273" s="18">
        <f t="shared" si="185"/>
        <v>1909.38</v>
      </c>
      <c r="BZ273" s="18">
        <f t="shared" si="206"/>
        <v>1</v>
      </c>
      <c r="CA273" s="18">
        <f t="shared" si="186"/>
        <v>2864.07</v>
      </c>
      <c r="CB273" s="18">
        <f t="shared" si="207"/>
        <v>1</v>
      </c>
      <c r="CC273" s="18">
        <f t="shared" si="187"/>
        <v>2864.07</v>
      </c>
    </row>
    <row r="274" spans="1:81" ht="16.5" x14ac:dyDescent="0.2">
      <c r="A274" s="14">
        <v>265</v>
      </c>
      <c r="B274" s="18">
        <f>金币产出!CN270</f>
        <v>35135197</v>
      </c>
      <c r="W274" s="18">
        <v>265</v>
      </c>
      <c r="X274" s="25">
        <v>1</v>
      </c>
      <c r="Y274" s="18" t="e">
        <f t="shared" si="188"/>
        <v>#REF!</v>
      </c>
      <c r="Z274" s="18" t="e">
        <f t="shared" si="188"/>
        <v>#REF!</v>
      </c>
      <c r="AA274" s="18" t="e">
        <f t="shared" si="188"/>
        <v>#REF!</v>
      </c>
      <c r="AB274" s="18" t="e">
        <f t="shared" si="189"/>
        <v>#REF!</v>
      </c>
      <c r="AC274" s="18" t="e">
        <f t="shared" si="177"/>
        <v>#REF!</v>
      </c>
      <c r="AD274" s="18" t="e">
        <f t="shared" si="190"/>
        <v>#REF!</v>
      </c>
      <c r="AE274" s="18" t="e">
        <f t="shared" si="178"/>
        <v>#REF!</v>
      </c>
      <c r="AF274" s="18" t="e">
        <f t="shared" si="191"/>
        <v>#REF!</v>
      </c>
      <c r="AG274" s="18" t="e">
        <f t="shared" si="179"/>
        <v>#REF!</v>
      </c>
      <c r="BD274" s="18">
        <v>265</v>
      </c>
      <c r="BE274" s="44">
        <v>1</v>
      </c>
      <c r="BF274" s="18">
        <f t="shared" si="192"/>
        <v>3864870</v>
      </c>
      <c r="BG274" s="18">
        <f t="shared" si="193"/>
        <v>1932435</v>
      </c>
      <c r="BH274" s="18">
        <f t="shared" si="194"/>
        <v>1932435</v>
      </c>
      <c r="BI274" s="18">
        <f t="shared" si="195"/>
        <v>1932435</v>
      </c>
      <c r="BJ274" s="18">
        <f t="shared" si="196"/>
        <v>1932435</v>
      </c>
      <c r="BK274" s="18">
        <f t="shared" si="197"/>
        <v>1932435</v>
      </c>
      <c r="BL274" s="18">
        <f t="shared" si="198"/>
        <v>2898650</v>
      </c>
      <c r="BM274" s="18">
        <f t="shared" si="199"/>
        <v>2898650</v>
      </c>
      <c r="BN274" s="18">
        <f t="shared" si="200"/>
        <v>1</v>
      </c>
      <c r="BO274" s="18">
        <f t="shared" si="180"/>
        <v>3864.87</v>
      </c>
      <c r="BP274" s="18">
        <f t="shared" si="201"/>
        <v>1</v>
      </c>
      <c r="BQ274" s="18">
        <f t="shared" si="181"/>
        <v>1932.44</v>
      </c>
      <c r="BR274" s="18">
        <f t="shared" si="202"/>
        <v>1</v>
      </c>
      <c r="BS274" s="18">
        <f t="shared" si="182"/>
        <v>1932.44</v>
      </c>
      <c r="BT274" s="18">
        <f t="shared" si="203"/>
        <v>1</v>
      </c>
      <c r="BU274" s="18">
        <f t="shared" si="183"/>
        <v>1932.44</v>
      </c>
      <c r="BV274" s="18">
        <f t="shared" si="204"/>
        <v>1</v>
      </c>
      <c r="BW274" s="18">
        <f t="shared" si="184"/>
        <v>1932.44</v>
      </c>
      <c r="BX274" s="18">
        <f t="shared" si="205"/>
        <v>1</v>
      </c>
      <c r="BY274" s="18">
        <f t="shared" si="185"/>
        <v>1932.44</v>
      </c>
      <c r="BZ274" s="18">
        <f t="shared" si="206"/>
        <v>1</v>
      </c>
      <c r="CA274" s="18">
        <f t="shared" si="186"/>
        <v>2898.65</v>
      </c>
      <c r="CB274" s="18">
        <f t="shared" si="207"/>
        <v>1</v>
      </c>
      <c r="CC274" s="18">
        <f t="shared" si="187"/>
        <v>2898.65</v>
      </c>
    </row>
    <row r="275" spans="1:81" ht="16.5" x14ac:dyDescent="0.2">
      <c r="A275" s="14">
        <v>266</v>
      </c>
      <c r="B275" s="18">
        <f>金币产出!CN271</f>
        <v>35554372</v>
      </c>
      <c r="W275" s="18">
        <v>266</v>
      </c>
      <c r="X275" s="25">
        <v>1</v>
      </c>
      <c r="Y275" s="18" t="e">
        <f t="shared" si="188"/>
        <v>#REF!</v>
      </c>
      <c r="Z275" s="18" t="e">
        <f t="shared" si="188"/>
        <v>#REF!</v>
      </c>
      <c r="AA275" s="18" t="e">
        <f t="shared" si="188"/>
        <v>#REF!</v>
      </c>
      <c r="AB275" s="18" t="e">
        <f t="shared" si="189"/>
        <v>#REF!</v>
      </c>
      <c r="AC275" s="18" t="e">
        <f t="shared" si="177"/>
        <v>#REF!</v>
      </c>
      <c r="AD275" s="18" t="e">
        <f t="shared" si="190"/>
        <v>#REF!</v>
      </c>
      <c r="AE275" s="18" t="e">
        <f t="shared" si="178"/>
        <v>#REF!</v>
      </c>
      <c r="AF275" s="18" t="e">
        <f t="shared" si="191"/>
        <v>#REF!</v>
      </c>
      <c r="AG275" s="18" t="e">
        <f t="shared" si="179"/>
        <v>#REF!</v>
      </c>
      <c r="BD275" s="18">
        <v>266</v>
      </c>
      <c r="BE275" s="44">
        <v>1</v>
      </c>
      <c r="BF275" s="18">
        <f t="shared" si="192"/>
        <v>3910980</v>
      </c>
      <c r="BG275" s="18">
        <f t="shared" si="193"/>
        <v>1955490</v>
      </c>
      <c r="BH275" s="18">
        <f t="shared" si="194"/>
        <v>1955490</v>
      </c>
      <c r="BI275" s="18">
        <f t="shared" si="195"/>
        <v>1955490</v>
      </c>
      <c r="BJ275" s="18">
        <f t="shared" si="196"/>
        <v>1955490</v>
      </c>
      <c r="BK275" s="18">
        <f t="shared" si="197"/>
        <v>1955490</v>
      </c>
      <c r="BL275" s="18">
        <f t="shared" si="198"/>
        <v>2933235</v>
      </c>
      <c r="BM275" s="18">
        <f t="shared" si="199"/>
        <v>2933235</v>
      </c>
      <c r="BN275" s="18">
        <f t="shared" si="200"/>
        <v>1</v>
      </c>
      <c r="BO275" s="18">
        <f t="shared" si="180"/>
        <v>3910.98</v>
      </c>
      <c r="BP275" s="18">
        <f t="shared" si="201"/>
        <v>1</v>
      </c>
      <c r="BQ275" s="18">
        <f t="shared" si="181"/>
        <v>1955.49</v>
      </c>
      <c r="BR275" s="18">
        <f t="shared" si="202"/>
        <v>1</v>
      </c>
      <c r="BS275" s="18">
        <f t="shared" si="182"/>
        <v>1955.49</v>
      </c>
      <c r="BT275" s="18">
        <f t="shared" si="203"/>
        <v>1</v>
      </c>
      <c r="BU275" s="18">
        <f t="shared" si="183"/>
        <v>1955.49</v>
      </c>
      <c r="BV275" s="18">
        <f t="shared" si="204"/>
        <v>1</v>
      </c>
      <c r="BW275" s="18">
        <f t="shared" si="184"/>
        <v>1955.49</v>
      </c>
      <c r="BX275" s="18">
        <f t="shared" si="205"/>
        <v>1</v>
      </c>
      <c r="BY275" s="18">
        <f t="shared" si="185"/>
        <v>1955.49</v>
      </c>
      <c r="BZ275" s="18">
        <f t="shared" si="206"/>
        <v>1</v>
      </c>
      <c r="CA275" s="18">
        <f t="shared" si="186"/>
        <v>2933.24</v>
      </c>
      <c r="CB275" s="18">
        <f t="shared" si="207"/>
        <v>1</v>
      </c>
      <c r="CC275" s="18">
        <f t="shared" si="187"/>
        <v>2933.24</v>
      </c>
    </row>
    <row r="276" spans="1:81" ht="16.5" x14ac:dyDescent="0.2">
      <c r="A276" s="14">
        <v>267</v>
      </c>
      <c r="B276" s="18">
        <f>金币产出!CN272</f>
        <v>35973547</v>
      </c>
      <c r="W276" s="18">
        <v>267</v>
      </c>
      <c r="X276" s="25">
        <v>1</v>
      </c>
      <c r="Y276" s="18" t="e">
        <f t="shared" si="188"/>
        <v>#REF!</v>
      </c>
      <c r="Z276" s="18" t="e">
        <f t="shared" si="188"/>
        <v>#REF!</v>
      </c>
      <c r="AA276" s="18" t="e">
        <f t="shared" si="188"/>
        <v>#REF!</v>
      </c>
      <c r="AB276" s="18" t="e">
        <f t="shared" si="189"/>
        <v>#REF!</v>
      </c>
      <c r="AC276" s="18" t="e">
        <f t="shared" si="177"/>
        <v>#REF!</v>
      </c>
      <c r="AD276" s="18" t="e">
        <f t="shared" si="190"/>
        <v>#REF!</v>
      </c>
      <c r="AE276" s="18" t="e">
        <f t="shared" si="178"/>
        <v>#REF!</v>
      </c>
      <c r="AF276" s="18" t="e">
        <f t="shared" si="191"/>
        <v>#REF!</v>
      </c>
      <c r="AG276" s="18" t="e">
        <f t="shared" si="179"/>
        <v>#REF!</v>
      </c>
      <c r="BD276" s="18">
        <v>267</v>
      </c>
      <c r="BE276" s="44">
        <v>1</v>
      </c>
      <c r="BF276" s="18">
        <f t="shared" si="192"/>
        <v>3957090</v>
      </c>
      <c r="BG276" s="18">
        <f t="shared" si="193"/>
        <v>1978545</v>
      </c>
      <c r="BH276" s="18">
        <f t="shared" si="194"/>
        <v>1978545</v>
      </c>
      <c r="BI276" s="18">
        <f t="shared" si="195"/>
        <v>1978545</v>
      </c>
      <c r="BJ276" s="18">
        <f t="shared" si="196"/>
        <v>1978545</v>
      </c>
      <c r="BK276" s="18">
        <f t="shared" si="197"/>
        <v>1978545</v>
      </c>
      <c r="BL276" s="18">
        <f t="shared" si="198"/>
        <v>2967815</v>
      </c>
      <c r="BM276" s="18">
        <f t="shared" si="199"/>
        <v>2967815</v>
      </c>
      <c r="BN276" s="18">
        <f t="shared" si="200"/>
        <v>1</v>
      </c>
      <c r="BO276" s="18">
        <f t="shared" si="180"/>
        <v>3957.09</v>
      </c>
      <c r="BP276" s="18">
        <f t="shared" si="201"/>
        <v>1</v>
      </c>
      <c r="BQ276" s="18">
        <f t="shared" si="181"/>
        <v>1978.55</v>
      </c>
      <c r="BR276" s="18">
        <f t="shared" si="202"/>
        <v>1</v>
      </c>
      <c r="BS276" s="18">
        <f t="shared" si="182"/>
        <v>1978.55</v>
      </c>
      <c r="BT276" s="18">
        <f t="shared" si="203"/>
        <v>1</v>
      </c>
      <c r="BU276" s="18">
        <f t="shared" si="183"/>
        <v>1978.55</v>
      </c>
      <c r="BV276" s="18">
        <f t="shared" si="204"/>
        <v>1</v>
      </c>
      <c r="BW276" s="18">
        <f t="shared" si="184"/>
        <v>1978.55</v>
      </c>
      <c r="BX276" s="18">
        <f t="shared" si="205"/>
        <v>1</v>
      </c>
      <c r="BY276" s="18">
        <f t="shared" si="185"/>
        <v>1978.55</v>
      </c>
      <c r="BZ276" s="18">
        <f t="shared" si="206"/>
        <v>1</v>
      </c>
      <c r="CA276" s="18">
        <f t="shared" si="186"/>
        <v>2967.82</v>
      </c>
      <c r="CB276" s="18">
        <f t="shared" si="207"/>
        <v>1</v>
      </c>
      <c r="CC276" s="18">
        <f t="shared" si="187"/>
        <v>2967.82</v>
      </c>
    </row>
    <row r="277" spans="1:81" ht="16.5" x14ac:dyDescent="0.2">
      <c r="A277" s="14">
        <v>268</v>
      </c>
      <c r="B277" s="18">
        <f>金币产出!CN273</f>
        <v>36392722</v>
      </c>
      <c r="W277" s="18">
        <v>268</v>
      </c>
      <c r="X277" s="25">
        <v>1</v>
      </c>
      <c r="Y277" s="18" t="e">
        <f t="shared" si="188"/>
        <v>#REF!</v>
      </c>
      <c r="Z277" s="18" t="e">
        <f t="shared" si="188"/>
        <v>#REF!</v>
      </c>
      <c r="AA277" s="18" t="e">
        <f t="shared" si="188"/>
        <v>#REF!</v>
      </c>
      <c r="AB277" s="18" t="e">
        <f t="shared" si="189"/>
        <v>#REF!</v>
      </c>
      <c r="AC277" s="18" t="e">
        <f t="shared" si="177"/>
        <v>#REF!</v>
      </c>
      <c r="AD277" s="18" t="e">
        <f t="shared" si="190"/>
        <v>#REF!</v>
      </c>
      <c r="AE277" s="18" t="e">
        <f t="shared" si="178"/>
        <v>#REF!</v>
      </c>
      <c r="AF277" s="18" t="e">
        <f t="shared" si="191"/>
        <v>#REF!</v>
      </c>
      <c r="AG277" s="18" t="e">
        <f t="shared" si="179"/>
        <v>#REF!</v>
      </c>
      <c r="BD277" s="18">
        <v>268</v>
      </c>
      <c r="BE277" s="44">
        <v>1</v>
      </c>
      <c r="BF277" s="18">
        <f t="shared" si="192"/>
        <v>4003195</v>
      </c>
      <c r="BG277" s="18">
        <f t="shared" si="193"/>
        <v>2001595</v>
      </c>
      <c r="BH277" s="18">
        <f t="shared" si="194"/>
        <v>2001595</v>
      </c>
      <c r="BI277" s="18">
        <f t="shared" si="195"/>
        <v>2001595</v>
      </c>
      <c r="BJ277" s="18">
        <f t="shared" si="196"/>
        <v>2001595</v>
      </c>
      <c r="BK277" s="18">
        <f t="shared" si="197"/>
        <v>2001595</v>
      </c>
      <c r="BL277" s="18">
        <f t="shared" si="198"/>
        <v>3002395</v>
      </c>
      <c r="BM277" s="18">
        <f t="shared" si="199"/>
        <v>3002395</v>
      </c>
      <c r="BN277" s="18">
        <f t="shared" si="200"/>
        <v>1</v>
      </c>
      <c r="BO277" s="18">
        <f t="shared" si="180"/>
        <v>4003.2</v>
      </c>
      <c r="BP277" s="18">
        <f t="shared" si="201"/>
        <v>1</v>
      </c>
      <c r="BQ277" s="18">
        <f t="shared" si="181"/>
        <v>2001.6</v>
      </c>
      <c r="BR277" s="18">
        <f t="shared" si="202"/>
        <v>1</v>
      </c>
      <c r="BS277" s="18">
        <f t="shared" si="182"/>
        <v>2001.6</v>
      </c>
      <c r="BT277" s="18">
        <f t="shared" si="203"/>
        <v>1</v>
      </c>
      <c r="BU277" s="18">
        <f t="shared" si="183"/>
        <v>2001.6</v>
      </c>
      <c r="BV277" s="18">
        <f t="shared" si="204"/>
        <v>1</v>
      </c>
      <c r="BW277" s="18">
        <f t="shared" si="184"/>
        <v>2001.6</v>
      </c>
      <c r="BX277" s="18">
        <f t="shared" si="205"/>
        <v>1</v>
      </c>
      <c r="BY277" s="18">
        <f t="shared" si="185"/>
        <v>2001.6</v>
      </c>
      <c r="BZ277" s="18">
        <f t="shared" si="206"/>
        <v>1</v>
      </c>
      <c r="CA277" s="18">
        <f t="shared" si="186"/>
        <v>3002.4</v>
      </c>
      <c r="CB277" s="18">
        <f t="shared" si="207"/>
        <v>1</v>
      </c>
      <c r="CC277" s="18">
        <f t="shared" si="187"/>
        <v>3002.4</v>
      </c>
    </row>
    <row r="278" spans="1:81" ht="16.5" x14ac:dyDescent="0.2">
      <c r="A278" s="14">
        <v>269</v>
      </c>
      <c r="B278" s="18">
        <f>金币产出!CN274</f>
        <v>36811897</v>
      </c>
      <c r="W278" s="18">
        <v>269</v>
      </c>
      <c r="X278" s="25">
        <v>1</v>
      </c>
      <c r="Y278" s="18" t="e">
        <f t="shared" si="188"/>
        <v>#REF!</v>
      </c>
      <c r="Z278" s="18" t="e">
        <f t="shared" si="188"/>
        <v>#REF!</v>
      </c>
      <c r="AA278" s="18" t="e">
        <f t="shared" si="188"/>
        <v>#REF!</v>
      </c>
      <c r="AB278" s="18" t="e">
        <f t="shared" si="189"/>
        <v>#REF!</v>
      </c>
      <c r="AC278" s="18" t="e">
        <f t="shared" si="177"/>
        <v>#REF!</v>
      </c>
      <c r="AD278" s="18" t="e">
        <f t="shared" si="190"/>
        <v>#REF!</v>
      </c>
      <c r="AE278" s="18" t="e">
        <f t="shared" si="178"/>
        <v>#REF!</v>
      </c>
      <c r="AF278" s="18" t="e">
        <f t="shared" si="191"/>
        <v>#REF!</v>
      </c>
      <c r="AG278" s="18" t="e">
        <f t="shared" si="179"/>
        <v>#REF!</v>
      </c>
      <c r="BD278" s="18">
        <v>269</v>
      </c>
      <c r="BE278" s="44">
        <v>1</v>
      </c>
      <c r="BF278" s="18">
        <f t="shared" si="192"/>
        <v>4049305</v>
      </c>
      <c r="BG278" s="18">
        <f t="shared" si="193"/>
        <v>2024650</v>
      </c>
      <c r="BH278" s="18">
        <f t="shared" si="194"/>
        <v>2024650</v>
      </c>
      <c r="BI278" s="18">
        <f t="shared" si="195"/>
        <v>2024650</v>
      </c>
      <c r="BJ278" s="18">
        <f t="shared" si="196"/>
        <v>2024650</v>
      </c>
      <c r="BK278" s="18">
        <f t="shared" si="197"/>
        <v>2024650</v>
      </c>
      <c r="BL278" s="18">
        <f t="shared" si="198"/>
        <v>3036980</v>
      </c>
      <c r="BM278" s="18">
        <f t="shared" si="199"/>
        <v>3036980</v>
      </c>
      <c r="BN278" s="18">
        <f t="shared" si="200"/>
        <v>1</v>
      </c>
      <c r="BO278" s="18">
        <f t="shared" si="180"/>
        <v>4049.31</v>
      </c>
      <c r="BP278" s="18">
        <f t="shared" si="201"/>
        <v>1</v>
      </c>
      <c r="BQ278" s="18">
        <f t="shared" si="181"/>
        <v>2024.65</v>
      </c>
      <c r="BR278" s="18">
        <f t="shared" si="202"/>
        <v>1</v>
      </c>
      <c r="BS278" s="18">
        <f t="shared" si="182"/>
        <v>2024.65</v>
      </c>
      <c r="BT278" s="18">
        <f t="shared" si="203"/>
        <v>1</v>
      </c>
      <c r="BU278" s="18">
        <f t="shared" si="183"/>
        <v>2024.65</v>
      </c>
      <c r="BV278" s="18">
        <f t="shared" si="204"/>
        <v>1</v>
      </c>
      <c r="BW278" s="18">
        <f t="shared" si="184"/>
        <v>2024.65</v>
      </c>
      <c r="BX278" s="18">
        <f t="shared" si="205"/>
        <v>1</v>
      </c>
      <c r="BY278" s="18">
        <f t="shared" si="185"/>
        <v>2024.65</v>
      </c>
      <c r="BZ278" s="18">
        <f t="shared" si="206"/>
        <v>1</v>
      </c>
      <c r="CA278" s="18">
        <f t="shared" si="186"/>
        <v>3036.98</v>
      </c>
      <c r="CB278" s="18">
        <f t="shared" si="207"/>
        <v>1</v>
      </c>
      <c r="CC278" s="18">
        <f t="shared" si="187"/>
        <v>3036.98</v>
      </c>
    </row>
    <row r="279" spans="1:81" ht="16.5" x14ac:dyDescent="0.2">
      <c r="A279" s="14">
        <v>270</v>
      </c>
      <c r="B279" s="18">
        <f>金币产出!CN275</f>
        <v>37231072</v>
      </c>
      <c r="W279" s="18">
        <v>270</v>
      </c>
      <c r="X279" s="25">
        <v>1</v>
      </c>
      <c r="Y279" s="18" t="e">
        <f t="shared" si="188"/>
        <v>#REF!</v>
      </c>
      <c r="Z279" s="18" t="e">
        <f t="shared" si="188"/>
        <v>#REF!</v>
      </c>
      <c r="AA279" s="18" t="e">
        <f t="shared" si="188"/>
        <v>#REF!</v>
      </c>
      <c r="AB279" s="18" t="e">
        <f t="shared" si="189"/>
        <v>#REF!</v>
      </c>
      <c r="AC279" s="18" t="e">
        <f t="shared" si="177"/>
        <v>#REF!</v>
      </c>
      <c r="AD279" s="18" t="e">
        <f t="shared" si="190"/>
        <v>#REF!</v>
      </c>
      <c r="AE279" s="18" t="e">
        <f t="shared" si="178"/>
        <v>#REF!</v>
      </c>
      <c r="AF279" s="18" t="e">
        <f t="shared" si="191"/>
        <v>#REF!</v>
      </c>
      <c r="AG279" s="18" t="e">
        <f t="shared" si="179"/>
        <v>#REF!</v>
      </c>
      <c r="BD279" s="18">
        <v>270</v>
      </c>
      <c r="BE279" s="44">
        <v>1</v>
      </c>
      <c r="BF279" s="18">
        <f t="shared" si="192"/>
        <v>4095415</v>
      </c>
      <c r="BG279" s="18">
        <f t="shared" si="193"/>
        <v>2047705</v>
      </c>
      <c r="BH279" s="18">
        <f t="shared" si="194"/>
        <v>2047705</v>
      </c>
      <c r="BI279" s="18">
        <f t="shared" si="195"/>
        <v>2047705</v>
      </c>
      <c r="BJ279" s="18">
        <f t="shared" si="196"/>
        <v>2047705</v>
      </c>
      <c r="BK279" s="18">
        <f t="shared" si="197"/>
        <v>2047705</v>
      </c>
      <c r="BL279" s="18">
        <f t="shared" si="198"/>
        <v>3071560</v>
      </c>
      <c r="BM279" s="18">
        <f t="shared" si="199"/>
        <v>3071560</v>
      </c>
      <c r="BN279" s="18">
        <f t="shared" si="200"/>
        <v>1</v>
      </c>
      <c r="BO279" s="18">
        <f t="shared" si="180"/>
        <v>4095.42</v>
      </c>
      <c r="BP279" s="18">
        <f t="shared" si="201"/>
        <v>1</v>
      </c>
      <c r="BQ279" s="18">
        <f t="shared" si="181"/>
        <v>2047.71</v>
      </c>
      <c r="BR279" s="18">
        <f t="shared" si="202"/>
        <v>1</v>
      </c>
      <c r="BS279" s="18">
        <f t="shared" si="182"/>
        <v>2047.71</v>
      </c>
      <c r="BT279" s="18">
        <f t="shared" si="203"/>
        <v>1</v>
      </c>
      <c r="BU279" s="18">
        <f t="shared" si="183"/>
        <v>2047.71</v>
      </c>
      <c r="BV279" s="18">
        <f t="shared" si="204"/>
        <v>1</v>
      </c>
      <c r="BW279" s="18">
        <f t="shared" si="184"/>
        <v>2047.71</v>
      </c>
      <c r="BX279" s="18">
        <f t="shared" si="205"/>
        <v>1</v>
      </c>
      <c r="BY279" s="18">
        <f t="shared" si="185"/>
        <v>2047.71</v>
      </c>
      <c r="BZ279" s="18">
        <f t="shared" si="206"/>
        <v>1</v>
      </c>
      <c r="CA279" s="18">
        <f t="shared" si="186"/>
        <v>3071.56</v>
      </c>
      <c r="CB279" s="18">
        <f t="shared" si="207"/>
        <v>1</v>
      </c>
      <c r="CC279" s="18">
        <f t="shared" si="187"/>
        <v>3071.56</v>
      </c>
    </row>
    <row r="280" spans="1:81" ht="16.5" x14ac:dyDescent="0.2">
      <c r="A280" s="14">
        <v>271</v>
      </c>
      <c r="B280" s="18">
        <f>金币产出!CN276</f>
        <v>37689300</v>
      </c>
      <c r="W280" s="18">
        <v>271</v>
      </c>
      <c r="X280" s="25">
        <v>1</v>
      </c>
      <c r="Y280" s="18" t="e">
        <f t="shared" si="188"/>
        <v>#REF!</v>
      </c>
      <c r="Z280" s="18" t="e">
        <f t="shared" si="188"/>
        <v>#REF!</v>
      </c>
      <c r="AA280" s="18" t="e">
        <f t="shared" si="188"/>
        <v>#REF!</v>
      </c>
      <c r="AB280" s="18" t="e">
        <f t="shared" si="189"/>
        <v>#REF!</v>
      </c>
      <c r="AC280" s="18" t="e">
        <f t="shared" si="177"/>
        <v>#REF!</v>
      </c>
      <c r="AD280" s="18" t="e">
        <f t="shared" si="190"/>
        <v>#REF!</v>
      </c>
      <c r="AE280" s="18" t="e">
        <f t="shared" si="178"/>
        <v>#REF!</v>
      </c>
      <c r="AF280" s="18" t="e">
        <f t="shared" si="191"/>
        <v>#REF!</v>
      </c>
      <c r="AG280" s="18" t="e">
        <f t="shared" si="179"/>
        <v>#REF!</v>
      </c>
      <c r="BD280" s="18">
        <v>271</v>
      </c>
      <c r="BE280" s="44">
        <v>1</v>
      </c>
      <c r="BF280" s="18">
        <f t="shared" si="192"/>
        <v>4145820</v>
      </c>
      <c r="BG280" s="18">
        <f t="shared" si="193"/>
        <v>2072910</v>
      </c>
      <c r="BH280" s="18">
        <f t="shared" si="194"/>
        <v>2072910</v>
      </c>
      <c r="BI280" s="18">
        <f t="shared" si="195"/>
        <v>2072910</v>
      </c>
      <c r="BJ280" s="18">
        <f t="shared" si="196"/>
        <v>2072910</v>
      </c>
      <c r="BK280" s="18">
        <f t="shared" si="197"/>
        <v>2072910</v>
      </c>
      <c r="BL280" s="18">
        <f t="shared" si="198"/>
        <v>3109365</v>
      </c>
      <c r="BM280" s="18">
        <f t="shared" si="199"/>
        <v>3109365</v>
      </c>
      <c r="BN280" s="18">
        <f t="shared" si="200"/>
        <v>1</v>
      </c>
      <c r="BO280" s="18">
        <f t="shared" si="180"/>
        <v>4145.82</v>
      </c>
      <c r="BP280" s="18">
        <f t="shared" si="201"/>
        <v>1</v>
      </c>
      <c r="BQ280" s="18">
        <f t="shared" si="181"/>
        <v>2072.91</v>
      </c>
      <c r="BR280" s="18">
        <f t="shared" si="202"/>
        <v>1</v>
      </c>
      <c r="BS280" s="18">
        <f t="shared" si="182"/>
        <v>2072.91</v>
      </c>
      <c r="BT280" s="18">
        <f t="shared" si="203"/>
        <v>1</v>
      </c>
      <c r="BU280" s="18">
        <f t="shared" si="183"/>
        <v>2072.91</v>
      </c>
      <c r="BV280" s="18">
        <f t="shared" si="204"/>
        <v>1</v>
      </c>
      <c r="BW280" s="18">
        <f t="shared" si="184"/>
        <v>2072.91</v>
      </c>
      <c r="BX280" s="18">
        <f t="shared" si="205"/>
        <v>1</v>
      </c>
      <c r="BY280" s="18">
        <f t="shared" si="185"/>
        <v>2072.91</v>
      </c>
      <c r="BZ280" s="18">
        <f t="shared" si="206"/>
        <v>1</v>
      </c>
      <c r="CA280" s="18">
        <f t="shared" si="186"/>
        <v>3109.37</v>
      </c>
      <c r="CB280" s="18">
        <f t="shared" si="207"/>
        <v>1</v>
      </c>
      <c r="CC280" s="18">
        <f t="shared" si="187"/>
        <v>3109.37</v>
      </c>
    </row>
    <row r="281" spans="1:81" ht="16.5" x14ac:dyDescent="0.2">
      <c r="A281" s="14">
        <v>272</v>
      </c>
      <c r="B281" s="18">
        <f>金币产出!CN277</f>
        <v>38147528</v>
      </c>
      <c r="W281" s="18">
        <v>272</v>
      </c>
      <c r="X281" s="25">
        <v>1</v>
      </c>
      <c r="Y281" s="18" t="e">
        <f t="shared" si="188"/>
        <v>#REF!</v>
      </c>
      <c r="Z281" s="18" t="e">
        <f t="shared" si="188"/>
        <v>#REF!</v>
      </c>
      <c r="AA281" s="18" t="e">
        <f t="shared" si="188"/>
        <v>#REF!</v>
      </c>
      <c r="AB281" s="18" t="e">
        <f t="shared" si="189"/>
        <v>#REF!</v>
      </c>
      <c r="AC281" s="18" t="e">
        <f t="shared" si="177"/>
        <v>#REF!</v>
      </c>
      <c r="AD281" s="18" t="e">
        <f t="shared" si="190"/>
        <v>#REF!</v>
      </c>
      <c r="AE281" s="18" t="e">
        <f t="shared" si="178"/>
        <v>#REF!</v>
      </c>
      <c r="AF281" s="18" t="e">
        <f t="shared" si="191"/>
        <v>#REF!</v>
      </c>
      <c r="AG281" s="18" t="e">
        <f t="shared" si="179"/>
        <v>#REF!</v>
      </c>
      <c r="BD281" s="18">
        <v>272</v>
      </c>
      <c r="BE281" s="44">
        <v>1</v>
      </c>
      <c r="BF281" s="18">
        <f t="shared" si="192"/>
        <v>4196225</v>
      </c>
      <c r="BG281" s="18">
        <f t="shared" si="193"/>
        <v>2098110</v>
      </c>
      <c r="BH281" s="18">
        <f t="shared" si="194"/>
        <v>2098110</v>
      </c>
      <c r="BI281" s="18">
        <f t="shared" si="195"/>
        <v>2098110</v>
      </c>
      <c r="BJ281" s="18">
        <f t="shared" si="196"/>
        <v>2098110</v>
      </c>
      <c r="BK281" s="18">
        <f t="shared" si="197"/>
        <v>2098110</v>
      </c>
      <c r="BL281" s="18">
        <f t="shared" si="198"/>
        <v>3147170</v>
      </c>
      <c r="BM281" s="18">
        <f t="shared" si="199"/>
        <v>3147170</v>
      </c>
      <c r="BN281" s="18">
        <f t="shared" si="200"/>
        <v>1</v>
      </c>
      <c r="BO281" s="18">
        <f t="shared" si="180"/>
        <v>4196.2299999999996</v>
      </c>
      <c r="BP281" s="18">
        <f t="shared" si="201"/>
        <v>1</v>
      </c>
      <c r="BQ281" s="18">
        <f t="shared" si="181"/>
        <v>2098.11</v>
      </c>
      <c r="BR281" s="18">
        <f t="shared" si="202"/>
        <v>1</v>
      </c>
      <c r="BS281" s="18">
        <f t="shared" si="182"/>
        <v>2098.11</v>
      </c>
      <c r="BT281" s="18">
        <f t="shared" si="203"/>
        <v>1</v>
      </c>
      <c r="BU281" s="18">
        <f t="shared" si="183"/>
        <v>2098.11</v>
      </c>
      <c r="BV281" s="18">
        <f t="shared" si="204"/>
        <v>1</v>
      </c>
      <c r="BW281" s="18">
        <f t="shared" si="184"/>
        <v>2098.11</v>
      </c>
      <c r="BX281" s="18">
        <f t="shared" si="205"/>
        <v>1</v>
      </c>
      <c r="BY281" s="18">
        <f t="shared" si="185"/>
        <v>2098.11</v>
      </c>
      <c r="BZ281" s="18">
        <f t="shared" si="206"/>
        <v>1</v>
      </c>
      <c r="CA281" s="18">
        <f t="shared" si="186"/>
        <v>3147.17</v>
      </c>
      <c r="CB281" s="18">
        <f t="shared" si="207"/>
        <v>1</v>
      </c>
      <c r="CC281" s="18">
        <f t="shared" si="187"/>
        <v>3147.17</v>
      </c>
    </row>
    <row r="282" spans="1:81" ht="16.5" x14ac:dyDescent="0.2">
      <c r="A282" s="14">
        <v>273</v>
      </c>
      <c r="B282" s="18">
        <f>金币产出!CN278</f>
        <v>38605758</v>
      </c>
      <c r="W282" s="18">
        <v>273</v>
      </c>
      <c r="X282" s="25">
        <v>1</v>
      </c>
      <c r="Y282" s="18" t="e">
        <f t="shared" si="188"/>
        <v>#REF!</v>
      </c>
      <c r="Z282" s="18" t="e">
        <f t="shared" si="188"/>
        <v>#REF!</v>
      </c>
      <c r="AA282" s="18" t="e">
        <f t="shared" si="188"/>
        <v>#REF!</v>
      </c>
      <c r="AB282" s="18" t="e">
        <f t="shared" si="189"/>
        <v>#REF!</v>
      </c>
      <c r="AC282" s="18" t="e">
        <f t="shared" si="177"/>
        <v>#REF!</v>
      </c>
      <c r="AD282" s="18" t="e">
        <f t="shared" si="190"/>
        <v>#REF!</v>
      </c>
      <c r="AE282" s="18" t="e">
        <f t="shared" si="178"/>
        <v>#REF!</v>
      </c>
      <c r="AF282" s="18" t="e">
        <f t="shared" si="191"/>
        <v>#REF!</v>
      </c>
      <c r="AG282" s="18" t="e">
        <f t="shared" si="179"/>
        <v>#REF!</v>
      </c>
      <c r="BD282" s="18">
        <v>273</v>
      </c>
      <c r="BE282" s="44">
        <v>1</v>
      </c>
      <c r="BF282" s="18">
        <f t="shared" si="192"/>
        <v>4246630</v>
      </c>
      <c r="BG282" s="18">
        <f t="shared" si="193"/>
        <v>2123315</v>
      </c>
      <c r="BH282" s="18">
        <f t="shared" si="194"/>
        <v>2123315</v>
      </c>
      <c r="BI282" s="18">
        <f t="shared" si="195"/>
        <v>2123315</v>
      </c>
      <c r="BJ282" s="18">
        <f t="shared" si="196"/>
        <v>2123315</v>
      </c>
      <c r="BK282" s="18">
        <f t="shared" si="197"/>
        <v>2123315</v>
      </c>
      <c r="BL282" s="18">
        <f t="shared" si="198"/>
        <v>3184975</v>
      </c>
      <c r="BM282" s="18">
        <f t="shared" si="199"/>
        <v>3184975</v>
      </c>
      <c r="BN282" s="18">
        <f t="shared" si="200"/>
        <v>1</v>
      </c>
      <c r="BO282" s="18">
        <f t="shared" si="180"/>
        <v>4246.63</v>
      </c>
      <c r="BP282" s="18">
        <f t="shared" si="201"/>
        <v>1</v>
      </c>
      <c r="BQ282" s="18">
        <f t="shared" si="181"/>
        <v>2123.3200000000002</v>
      </c>
      <c r="BR282" s="18">
        <f t="shared" si="202"/>
        <v>1</v>
      </c>
      <c r="BS282" s="18">
        <f t="shared" si="182"/>
        <v>2123.3200000000002</v>
      </c>
      <c r="BT282" s="18">
        <f t="shared" si="203"/>
        <v>1</v>
      </c>
      <c r="BU282" s="18">
        <f t="shared" si="183"/>
        <v>2123.3200000000002</v>
      </c>
      <c r="BV282" s="18">
        <f t="shared" si="204"/>
        <v>1</v>
      </c>
      <c r="BW282" s="18">
        <f t="shared" si="184"/>
        <v>2123.3200000000002</v>
      </c>
      <c r="BX282" s="18">
        <f t="shared" si="205"/>
        <v>1</v>
      </c>
      <c r="BY282" s="18">
        <f t="shared" si="185"/>
        <v>2123.3200000000002</v>
      </c>
      <c r="BZ282" s="18">
        <f t="shared" si="206"/>
        <v>1</v>
      </c>
      <c r="CA282" s="18">
        <f t="shared" si="186"/>
        <v>3184.98</v>
      </c>
      <c r="CB282" s="18">
        <f t="shared" si="207"/>
        <v>1</v>
      </c>
      <c r="CC282" s="18">
        <f t="shared" si="187"/>
        <v>3184.98</v>
      </c>
    </row>
    <row r="283" spans="1:81" ht="16.5" x14ac:dyDescent="0.2">
      <c r="A283" s="14">
        <v>274</v>
      </c>
      <c r="B283" s="18">
        <f>金币产出!CN279</f>
        <v>39063986</v>
      </c>
      <c r="W283" s="18">
        <v>274</v>
      </c>
      <c r="X283" s="25">
        <v>1</v>
      </c>
      <c r="Y283" s="18" t="e">
        <f t="shared" si="188"/>
        <v>#REF!</v>
      </c>
      <c r="Z283" s="18" t="e">
        <f t="shared" si="188"/>
        <v>#REF!</v>
      </c>
      <c r="AA283" s="18" t="e">
        <f t="shared" si="188"/>
        <v>#REF!</v>
      </c>
      <c r="AB283" s="18" t="e">
        <f t="shared" si="189"/>
        <v>#REF!</v>
      </c>
      <c r="AC283" s="18" t="e">
        <f t="shared" si="177"/>
        <v>#REF!</v>
      </c>
      <c r="AD283" s="18" t="e">
        <f t="shared" si="190"/>
        <v>#REF!</v>
      </c>
      <c r="AE283" s="18" t="e">
        <f t="shared" si="178"/>
        <v>#REF!</v>
      </c>
      <c r="AF283" s="18" t="e">
        <f t="shared" si="191"/>
        <v>#REF!</v>
      </c>
      <c r="AG283" s="18" t="e">
        <f t="shared" si="179"/>
        <v>#REF!</v>
      </c>
      <c r="BD283" s="18">
        <v>274</v>
      </c>
      <c r="BE283" s="44">
        <v>1</v>
      </c>
      <c r="BF283" s="18">
        <f t="shared" si="192"/>
        <v>4297035</v>
      </c>
      <c r="BG283" s="18">
        <f t="shared" si="193"/>
        <v>2148515</v>
      </c>
      <c r="BH283" s="18">
        <f t="shared" si="194"/>
        <v>2148515</v>
      </c>
      <c r="BI283" s="18">
        <f t="shared" si="195"/>
        <v>2148515</v>
      </c>
      <c r="BJ283" s="18">
        <f t="shared" si="196"/>
        <v>2148515</v>
      </c>
      <c r="BK283" s="18">
        <f t="shared" si="197"/>
        <v>2148515</v>
      </c>
      <c r="BL283" s="18">
        <f t="shared" si="198"/>
        <v>3222775</v>
      </c>
      <c r="BM283" s="18">
        <f t="shared" si="199"/>
        <v>3222775</v>
      </c>
      <c r="BN283" s="18">
        <f t="shared" si="200"/>
        <v>1</v>
      </c>
      <c r="BO283" s="18">
        <f t="shared" si="180"/>
        <v>4297.04</v>
      </c>
      <c r="BP283" s="18">
        <f t="shared" si="201"/>
        <v>1</v>
      </c>
      <c r="BQ283" s="18">
        <f t="shared" si="181"/>
        <v>2148.52</v>
      </c>
      <c r="BR283" s="18">
        <f t="shared" si="202"/>
        <v>1</v>
      </c>
      <c r="BS283" s="18">
        <f t="shared" si="182"/>
        <v>2148.52</v>
      </c>
      <c r="BT283" s="18">
        <f t="shared" si="203"/>
        <v>1</v>
      </c>
      <c r="BU283" s="18">
        <f t="shared" si="183"/>
        <v>2148.52</v>
      </c>
      <c r="BV283" s="18">
        <f t="shared" si="204"/>
        <v>1</v>
      </c>
      <c r="BW283" s="18">
        <f t="shared" si="184"/>
        <v>2148.52</v>
      </c>
      <c r="BX283" s="18">
        <f t="shared" si="205"/>
        <v>1</v>
      </c>
      <c r="BY283" s="18">
        <f t="shared" si="185"/>
        <v>2148.52</v>
      </c>
      <c r="BZ283" s="18">
        <f t="shared" si="206"/>
        <v>1</v>
      </c>
      <c r="CA283" s="18">
        <f t="shared" si="186"/>
        <v>3222.78</v>
      </c>
      <c r="CB283" s="18">
        <f t="shared" si="207"/>
        <v>1</v>
      </c>
      <c r="CC283" s="18">
        <f t="shared" si="187"/>
        <v>3222.78</v>
      </c>
    </row>
    <row r="284" spans="1:81" ht="16.5" x14ac:dyDescent="0.2">
      <c r="A284" s="14">
        <v>275</v>
      </c>
      <c r="B284" s="18">
        <f>金币产出!CN280</f>
        <v>39522214</v>
      </c>
      <c r="W284" s="18">
        <v>275</v>
      </c>
      <c r="X284" s="25">
        <v>1</v>
      </c>
      <c r="Y284" s="18" t="e">
        <f t="shared" si="188"/>
        <v>#REF!</v>
      </c>
      <c r="Z284" s="18" t="e">
        <f t="shared" si="188"/>
        <v>#REF!</v>
      </c>
      <c r="AA284" s="18" t="e">
        <f t="shared" si="188"/>
        <v>#REF!</v>
      </c>
      <c r="AB284" s="18" t="e">
        <f t="shared" si="189"/>
        <v>#REF!</v>
      </c>
      <c r="AC284" s="18" t="e">
        <f t="shared" si="177"/>
        <v>#REF!</v>
      </c>
      <c r="AD284" s="18" t="e">
        <f t="shared" si="190"/>
        <v>#REF!</v>
      </c>
      <c r="AE284" s="18" t="e">
        <f t="shared" si="178"/>
        <v>#REF!</v>
      </c>
      <c r="AF284" s="18" t="e">
        <f t="shared" si="191"/>
        <v>#REF!</v>
      </c>
      <c r="AG284" s="18" t="e">
        <f t="shared" si="179"/>
        <v>#REF!</v>
      </c>
      <c r="BD284" s="18">
        <v>275</v>
      </c>
      <c r="BE284" s="44">
        <v>1</v>
      </c>
      <c r="BF284" s="18">
        <f t="shared" si="192"/>
        <v>4347440</v>
      </c>
      <c r="BG284" s="18">
        <f t="shared" si="193"/>
        <v>2173720</v>
      </c>
      <c r="BH284" s="18">
        <f t="shared" si="194"/>
        <v>2173720</v>
      </c>
      <c r="BI284" s="18">
        <f t="shared" si="195"/>
        <v>2173720</v>
      </c>
      <c r="BJ284" s="18">
        <f t="shared" si="196"/>
        <v>2173720</v>
      </c>
      <c r="BK284" s="18">
        <f t="shared" si="197"/>
        <v>2173720</v>
      </c>
      <c r="BL284" s="18">
        <f t="shared" si="198"/>
        <v>3260580</v>
      </c>
      <c r="BM284" s="18">
        <f t="shared" si="199"/>
        <v>3260580</v>
      </c>
      <c r="BN284" s="18">
        <f t="shared" si="200"/>
        <v>1</v>
      </c>
      <c r="BO284" s="18">
        <f t="shared" si="180"/>
        <v>4347.4399999999996</v>
      </c>
      <c r="BP284" s="18">
        <f t="shared" si="201"/>
        <v>1</v>
      </c>
      <c r="BQ284" s="18">
        <f t="shared" si="181"/>
        <v>2173.7199999999998</v>
      </c>
      <c r="BR284" s="18">
        <f t="shared" si="202"/>
        <v>1</v>
      </c>
      <c r="BS284" s="18">
        <f t="shared" si="182"/>
        <v>2173.7199999999998</v>
      </c>
      <c r="BT284" s="18">
        <f t="shared" si="203"/>
        <v>1</v>
      </c>
      <c r="BU284" s="18">
        <f t="shared" si="183"/>
        <v>2173.7199999999998</v>
      </c>
      <c r="BV284" s="18">
        <f t="shared" si="204"/>
        <v>1</v>
      </c>
      <c r="BW284" s="18">
        <f t="shared" si="184"/>
        <v>2173.7199999999998</v>
      </c>
      <c r="BX284" s="18">
        <f t="shared" si="205"/>
        <v>1</v>
      </c>
      <c r="BY284" s="18">
        <f t="shared" si="185"/>
        <v>2173.7199999999998</v>
      </c>
      <c r="BZ284" s="18">
        <f t="shared" si="206"/>
        <v>1</v>
      </c>
      <c r="CA284" s="18">
        <f t="shared" si="186"/>
        <v>3260.58</v>
      </c>
      <c r="CB284" s="18">
        <f t="shared" si="207"/>
        <v>1</v>
      </c>
      <c r="CC284" s="18">
        <f t="shared" si="187"/>
        <v>3260.58</v>
      </c>
    </row>
    <row r="285" spans="1:81" ht="16.5" x14ac:dyDescent="0.2">
      <c r="A285" s="14">
        <v>276</v>
      </c>
      <c r="B285" s="18">
        <f>金币产出!CN281</f>
        <v>39980442</v>
      </c>
      <c r="W285" s="18">
        <v>276</v>
      </c>
      <c r="X285" s="25">
        <v>1</v>
      </c>
      <c r="Y285" s="18" t="e">
        <f t="shared" si="188"/>
        <v>#REF!</v>
      </c>
      <c r="Z285" s="18" t="e">
        <f t="shared" si="188"/>
        <v>#REF!</v>
      </c>
      <c r="AA285" s="18" t="e">
        <f t="shared" si="188"/>
        <v>#REF!</v>
      </c>
      <c r="AB285" s="18" t="e">
        <f t="shared" si="189"/>
        <v>#REF!</v>
      </c>
      <c r="AC285" s="18" t="e">
        <f t="shared" si="177"/>
        <v>#REF!</v>
      </c>
      <c r="AD285" s="18" t="e">
        <f t="shared" si="190"/>
        <v>#REF!</v>
      </c>
      <c r="AE285" s="18" t="e">
        <f t="shared" si="178"/>
        <v>#REF!</v>
      </c>
      <c r="AF285" s="18" t="e">
        <f t="shared" si="191"/>
        <v>#REF!</v>
      </c>
      <c r="AG285" s="18" t="e">
        <f t="shared" si="179"/>
        <v>#REF!</v>
      </c>
      <c r="BD285" s="18">
        <v>276</v>
      </c>
      <c r="BE285" s="44">
        <v>1</v>
      </c>
      <c r="BF285" s="18">
        <f t="shared" si="192"/>
        <v>4397845</v>
      </c>
      <c r="BG285" s="18">
        <f t="shared" si="193"/>
        <v>2198920</v>
      </c>
      <c r="BH285" s="18">
        <f t="shared" si="194"/>
        <v>2198920</v>
      </c>
      <c r="BI285" s="18">
        <f t="shared" si="195"/>
        <v>2198920</v>
      </c>
      <c r="BJ285" s="18">
        <f t="shared" si="196"/>
        <v>2198920</v>
      </c>
      <c r="BK285" s="18">
        <f t="shared" si="197"/>
        <v>2198920</v>
      </c>
      <c r="BL285" s="18">
        <f t="shared" si="198"/>
        <v>3298385</v>
      </c>
      <c r="BM285" s="18">
        <f t="shared" si="199"/>
        <v>3298385</v>
      </c>
      <c r="BN285" s="18">
        <f t="shared" si="200"/>
        <v>1</v>
      </c>
      <c r="BO285" s="18">
        <f t="shared" si="180"/>
        <v>4397.8500000000004</v>
      </c>
      <c r="BP285" s="18">
        <f t="shared" si="201"/>
        <v>1</v>
      </c>
      <c r="BQ285" s="18">
        <f t="shared" si="181"/>
        <v>2198.92</v>
      </c>
      <c r="BR285" s="18">
        <f t="shared" si="202"/>
        <v>1</v>
      </c>
      <c r="BS285" s="18">
        <f t="shared" si="182"/>
        <v>2198.92</v>
      </c>
      <c r="BT285" s="18">
        <f t="shared" si="203"/>
        <v>1</v>
      </c>
      <c r="BU285" s="18">
        <f t="shared" si="183"/>
        <v>2198.92</v>
      </c>
      <c r="BV285" s="18">
        <f t="shared" si="204"/>
        <v>1</v>
      </c>
      <c r="BW285" s="18">
        <f t="shared" si="184"/>
        <v>2198.92</v>
      </c>
      <c r="BX285" s="18">
        <f t="shared" si="205"/>
        <v>1</v>
      </c>
      <c r="BY285" s="18">
        <f t="shared" si="185"/>
        <v>2198.92</v>
      </c>
      <c r="BZ285" s="18">
        <f t="shared" si="206"/>
        <v>1</v>
      </c>
      <c r="CA285" s="18">
        <f t="shared" si="186"/>
        <v>3298.39</v>
      </c>
      <c r="CB285" s="18">
        <f t="shared" si="207"/>
        <v>1</v>
      </c>
      <c r="CC285" s="18">
        <f t="shared" si="187"/>
        <v>3298.39</v>
      </c>
    </row>
    <row r="286" spans="1:81" ht="16.5" x14ac:dyDescent="0.2">
      <c r="A286" s="14">
        <v>277</v>
      </c>
      <c r="B286" s="18">
        <f>金币产出!CN282</f>
        <v>40438672</v>
      </c>
      <c r="W286" s="18">
        <v>277</v>
      </c>
      <c r="X286" s="25">
        <v>1</v>
      </c>
      <c r="Y286" s="18" t="e">
        <f t="shared" si="188"/>
        <v>#REF!</v>
      </c>
      <c r="Z286" s="18" t="e">
        <f t="shared" si="188"/>
        <v>#REF!</v>
      </c>
      <c r="AA286" s="18" t="e">
        <f t="shared" si="188"/>
        <v>#REF!</v>
      </c>
      <c r="AB286" s="18" t="e">
        <f t="shared" si="189"/>
        <v>#REF!</v>
      </c>
      <c r="AC286" s="18" t="e">
        <f t="shared" si="177"/>
        <v>#REF!</v>
      </c>
      <c r="AD286" s="18" t="e">
        <f t="shared" si="190"/>
        <v>#REF!</v>
      </c>
      <c r="AE286" s="18" t="e">
        <f t="shared" si="178"/>
        <v>#REF!</v>
      </c>
      <c r="AF286" s="18" t="e">
        <f t="shared" si="191"/>
        <v>#REF!</v>
      </c>
      <c r="AG286" s="18" t="e">
        <f t="shared" si="179"/>
        <v>#REF!</v>
      </c>
      <c r="BD286" s="18">
        <v>277</v>
      </c>
      <c r="BE286" s="44">
        <v>1</v>
      </c>
      <c r="BF286" s="18">
        <f t="shared" si="192"/>
        <v>4448250</v>
      </c>
      <c r="BG286" s="18">
        <f t="shared" si="193"/>
        <v>2224125</v>
      </c>
      <c r="BH286" s="18">
        <f t="shared" si="194"/>
        <v>2224125</v>
      </c>
      <c r="BI286" s="18">
        <f t="shared" si="195"/>
        <v>2224125</v>
      </c>
      <c r="BJ286" s="18">
        <f t="shared" si="196"/>
        <v>2224125</v>
      </c>
      <c r="BK286" s="18">
        <f t="shared" si="197"/>
        <v>2224125</v>
      </c>
      <c r="BL286" s="18">
        <f t="shared" si="198"/>
        <v>3336190</v>
      </c>
      <c r="BM286" s="18">
        <f t="shared" si="199"/>
        <v>3336190</v>
      </c>
      <c r="BN286" s="18">
        <f t="shared" si="200"/>
        <v>1</v>
      </c>
      <c r="BO286" s="18">
        <f t="shared" si="180"/>
        <v>4448.25</v>
      </c>
      <c r="BP286" s="18">
        <f t="shared" si="201"/>
        <v>1</v>
      </c>
      <c r="BQ286" s="18">
        <f t="shared" si="181"/>
        <v>2224.13</v>
      </c>
      <c r="BR286" s="18">
        <f t="shared" si="202"/>
        <v>1</v>
      </c>
      <c r="BS286" s="18">
        <f t="shared" si="182"/>
        <v>2224.13</v>
      </c>
      <c r="BT286" s="18">
        <f t="shared" si="203"/>
        <v>1</v>
      </c>
      <c r="BU286" s="18">
        <f t="shared" si="183"/>
        <v>2224.13</v>
      </c>
      <c r="BV286" s="18">
        <f t="shared" si="204"/>
        <v>1</v>
      </c>
      <c r="BW286" s="18">
        <f t="shared" si="184"/>
        <v>2224.13</v>
      </c>
      <c r="BX286" s="18">
        <f t="shared" si="205"/>
        <v>1</v>
      </c>
      <c r="BY286" s="18">
        <f t="shared" si="185"/>
        <v>2224.13</v>
      </c>
      <c r="BZ286" s="18">
        <f t="shared" si="206"/>
        <v>1</v>
      </c>
      <c r="CA286" s="18">
        <f t="shared" si="186"/>
        <v>3336.19</v>
      </c>
      <c r="CB286" s="18">
        <f t="shared" si="207"/>
        <v>1</v>
      </c>
      <c r="CC286" s="18">
        <f t="shared" si="187"/>
        <v>3336.19</v>
      </c>
    </row>
    <row r="287" spans="1:81" ht="16.5" x14ac:dyDescent="0.2">
      <c r="A287" s="14">
        <v>278</v>
      </c>
      <c r="B287" s="18">
        <f>金币产出!CN283</f>
        <v>40896900</v>
      </c>
      <c r="W287" s="18">
        <v>278</v>
      </c>
      <c r="X287" s="25">
        <v>1</v>
      </c>
      <c r="Y287" s="18" t="e">
        <f t="shared" si="188"/>
        <v>#REF!</v>
      </c>
      <c r="Z287" s="18" t="e">
        <f t="shared" si="188"/>
        <v>#REF!</v>
      </c>
      <c r="AA287" s="18" t="e">
        <f t="shared" si="188"/>
        <v>#REF!</v>
      </c>
      <c r="AB287" s="18" t="e">
        <f t="shared" si="189"/>
        <v>#REF!</v>
      </c>
      <c r="AC287" s="18" t="e">
        <f t="shared" si="177"/>
        <v>#REF!</v>
      </c>
      <c r="AD287" s="18" t="e">
        <f t="shared" si="190"/>
        <v>#REF!</v>
      </c>
      <c r="AE287" s="18" t="e">
        <f t="shared" si="178"/>
        <v>#REF!</v>
      </c>
      <c r="AF287" s="18" t="e">
        <f t="shared" si="191"/>
        <v>#REF!</v>
      </c>
      <c r="AG287" s="18" t="e">
        <f t="shared" si="179"/>
        <v>#REF!</v>
      </c>
      <c r="BD287" s="18">
        <v>278</v>
      </c>
      <c r="BE287" s="44">
        <v>1</v>
      </c>
      <c r="BF287" s="18">
        <f t="shared" si="192"/>
        <v>4498655</v>
      </c>
      <c r="BG287" s="18">
        <f t="shared" si="193"/>
        <v>2249325</v>
      </c>
      <c r="BH287" s="18">
        <f t="shared" si="194"/>
        <v>2249325</v>
      </c>
      <c r="BI287" s="18">
        <f t="shared" si="195"/>
        <v>2249325</v>
      </c>
      <c r="BJ287" s="18">
        <f t="shared" si="196"/>
        <v>2249325</v>
      </c>
      <c r="BK287" s="18">
        <f t="shared" si="197"/>
        <v>2249325</v>
      </c>
      <c r="BL287" s="18">
        <f t="shared" si="198"/>
        <v>3373990</v>
      </c>
      <c r="BM287" s="18">
        <f t="shared" si="199"/>
        <v>3373990</v>
      </c>
      <c r="BN287" s="18">
        <f t="shared" si="200"/>
        <v>1</v>
      </c>
      <c r="BO287" s="18">
        <f t="shared" si="180"/>
        <v>4498.66</v>
      </c>
      <c r="BP287" s="18">
        <f t="shared" si="201"/>
        <v>1</v>
      </c>
      <c r="BQ287" s="18">
        <f t="shared" si="181"/>
        <v>2249.33</v>
      </c>
      <c r="BR287" s="18">
        <f t="shared" si="202"/>
        <v>1</v>
      </c>
      <c r="BS287" s="18">
        <f t="shared" si="182"/>
        <v>2249.33</v>
      </c>
      <c r="BT287" s="18">
        <f t="shared" si="203"/>
        <v>1</v>
      </c>
      <c r="BU287" s="18">
        <f t="shared" si="183"/>
        <v>2249.33</v>
      </c>
      <c r="BV287" s="18">
        <f t="shared" si="204"/>
        <v>1</v>
      </c>
      <c r="BW287" s="18">
        <f t="shared" si="184"/>
        <v>2249.33</v>
      </c>
      <c r="BX287" s="18">
        <f t="shared" si="205"/>
        <v>1</v>
      </c>
      <c r="BY287" s="18">
        <f t="shared" si="185"/>
        <v>2249.33</v>
      </c>
      <c r="BZ287" s="18">
        <f t="shared" si="206"/>
        <v>1</v>
      </c>
      <c r="CA287" s="18">
        <f t="shared" si="186"/>
        <v>3373.99</v>
      </c>
      <c r="CB287" s="18">
        <f t="shared" si="207"/>
        <v>1</v>
      </c>
      <c r="CC287" s="18">
        <f t="shared" si="187"/>
        <v>3373.99</v>
      </c>
    </row>
    <row r="288" spans="1:81" ht="16.5" x14ac:dyDescent="0.2">
      <c r="A288" s="14">
        <v>279</v>
      </c>
      <c r="B288" s="18">
        <f>金币产出!CN284</f>
        <v>41355128</v>
      </c>
      <c r="W288" s="18">
        <v>279</v>
      </c>
      <c r="X288" s="25">
        <v>1</v>
      </c>
      <c r="Y288" s="18" t="e">
        <f t="shared" si="188"/>
        <v>#REF!</v>
      </c>
      <c r="Z288" s="18" t="e">
        <f t="shared" si="188"/>
        <v>#REF!</v>
      </c>
      <c r="AA288" s="18" t="e">
        <f t="shared" si="188"/>
        <v>#REF!</v>
      </c>
      <c r="AB288" s="18" t="e">
        <f t="shared" si="189"/>
        <v>#REF!</v>
      </c>
      <c r="AC288" s="18" t="e">
        <f t="shared" si="177"/>
        <v>#REF!</v>
      </c>
      <c r="AD288" s="18" t="e">
        <f t="shared" si="190"/>
        <v>#REF!</v>
      </c>
      <c r="AE288" s="18" t="e">
        <f t="shared" si="178"/>
        <v>#REF!</v>
      </c>
      <c r="AF288" s="18" t="e">
        <f t="shared" si="191"/>
        <v>#REF!</v>
      </c>
      <c r="AG288" s="18" t="e">
        <f t="shared" si="179"/>
        <v>#REF!</v>
      </c>
      <c r="BD288" s="18">
        <v>279</v>
      </c>
      <c r="BE288" s="44">
        <v>1</v>
      </c>
      <c r="BF288" s="18">
        <f t="shared" si="192"/>
        <v>4549060</v>
      </c>
      <c r="BG288" s="18">
        <f t="shared" si="193"/>
        <v>2274530</v>
      </c>
      <c r="BH288" s="18">
        <f t="shared" si="194"/>
        <v>2274530</v>
      </c>
      <c r="BI288" s="18">
        <f t="shared" si="195"/>
        <v>2274530</v>
      </c>
      <c r="BJ288" s="18">
        <f t="shared" si="196"/>
        <v>2274530</v>
      </c>
      <c r="BK288" s="18">
        <f t="shared" si="197"/>
        <v>2274530</v>
      </c>
      <c r="BL288" s="18">
        <f t="shared" si="198"/>
        <v>3411795</v>
      </c>
      <c r="BM288" s="18">
        <f t="shared" si="199"/>
        <v>3411795</v>
      </c>
      <c r="BN288" s="18">
        <f t="shared" si="200"/>
        <v>1</v>
      </c>
      <c r="BO288" s="18">
        <f t="shared" si="180"/>
        <v>4549.0600000000004</v>
      </c>
      <c r="BP288" s="18">
        <f t="shared" si="201"/>
        <v>1</v>
      </c>
      <c r="BQ288" s="18">
        <f t="shared" si="181"/>
        <v>2274.5300000000002</v>
      </c>
      <c r="BR288" s="18">
        <f t="shared" si="202"/>
        <v>1</v>
      </c>
      <c r="BS288" s="18">
        <f t="shared" si="182"/>
        <v>2274.5300000000002</v>
      </c>
      <c r="BT288" s="18">
        <f t="shared" si="203"/>
        <v>1</v>
      </c>
      <c r="BU288" s="18">
        <f t="shared" si="183"/>
        <v>2274.5300000000002</v>
      </c>
      <c r="BV288" s="18">
        <f t="shared" si="204"/>
        <v>1</v>
      </c>
      <c r="BW288" s="18">
        <f t="shared" si="184"/>
        <v>2274.5300000000002</v>
      </c>
      <c r="BX288" s="18">
        <f t="shared" si="205"/>
        <v>1</v>
      </c>
      <c r="BY288" s="18">
        <f t="shared" si="185"/>
        <v>2274.5300000000002</v>
      </c>
      <c r="BZ288" s="18">
        <f t="shared" si="206"/>
        <v>1</v>
      </c>
      <c r="CA288" s="18">
        <f t="shared" si="186"/>
        <v>3411.8</v>
      </c>
      <c r="CB288" s="18">
        <f t="shared" si="207"/>
        <v>1</v>
      </c>
      <c r="CC288" s="18">
        <f t="shared" si="187"/>
        <v>3411.8</v>
      </c>
    </row>
    <row r="289" spans="1:81" ht="16.5" x14ac:dyDescent="0.2">
      <c r="A289" s="14">
        <v>280</v>
      </c>
      <c r="B289" s="18">
        <f>金币产出!CN285</f>
        <v>41813358</v>
      </c>
      <c r="W289" s="18">
        <v>280</v>
      </c>
      <c r="X289" s="25">
        <v>1</v>
      </c>
      <c r="Y289" s="18" t="e">
        <f t="shared" si="188"/>
        <v>#REF!</v>
      </c>
      <c r="Z289" s="18" t="e">
        <f t="shared" si="188"/>
        <v>#REF!</v>
      </c>
      <c r="AA289" s="18" t="e">
        <f t="shared" si="188"/>
        <v>#REF!</v>
      </c>
      <c r="AB289" s="18" t="e">
        <f t="shared" si="189"/>
        <v>#REF!</v>
      </c>
      <c r="AC289" s="18" t="e">
        <f t="shared" si="177"/>
        <v>#REF!</v>
      </c>
      <c r="AD289" s="18" t="e">
        <f t="shared" si="190"/>
        <v>#REF!</v>
      </c>
      <c r="AE289" s="18" t="e">
        <f t="shared" si="178"/>
        <v>#REF!</v>
      </c>
      <c r="AF289" s="18" t="e">
        <f t="shared" si="191"/>
        <v>#REF!</v>
      </c>
      <c r="AG289" s="18" t="e">
        <f t="shared" si="179"/>
        <v>#REF!</v>
      </c>
      <c r="BD289" s="18">
        <v>280</v>
      </c>
      <c r="BE289" s="44">
        <v>1</v>
      </c>
      <c r="BF289" s="18">
        <f t="shared" si="192"/>
        <v>4599465</v>
      </c>
      <c r="BG289" s="18">
        <f t="shared" si="193"/>
        <v>2299730</v>
      </c>
      <c r="BH289" s="18">
        <f t="shared" si="194"/>
        <v>2299730</v>
      </c>
      <c r="BI289" s="18">
        <f t="shared" si="195"/>
        <v>2299730</v>
      </c>
      <c r="BJ289" s="18">
        <f t="shared" si="196"/>
        <v>2299730</v>
      </c>
      <c r="BK289" s="18">
        <f t="shared" si="197"/>
        <v>2299730</v>
      </c>
      <c r="BL289" s="18">
        <f t="shared" si="198"/>
        <v>3449600</v>
      </c>
      <c r="BM289" s="18">
        <f t="shared" si="199"/>
        <v>3449600</v>
      </c>
      <c r="BN289" s="18">
        <f t="shared" si="200"/>
        <v>1</v>
      </c>
      <c r="BO289" s="18">
        <f t="shared" si="180"/>
        <v>4599.47</v>
      </c>
      <c r="BP289" s="18">
        <f t="shared" si="201"/>
        <v>1</v>
      </c>
      <c r="BQ289" s="18">
        <f t="shared" si="181"/>
        <v>2299.73</v>
      </c>
      <c r="BR289" s="18">
        <f t="shared" si="202"/>
        <v>1</v>
      </c>
      <c r="BS289" s="18">
        <f t="shared" si="182"/>
        <v>2299.73</v>
      </c>
      <c r="BT289" s="18">
        <f t="shared" si="203"/>
        <v>1</v>
      </c>
      <c r="BU289" s="18">
        <f t="shared" si="183"/>
        <v>2299.73</v>
      </c>
      <c r="BV289" s="18">
        <f t="shared" si="204"/>
        <v>1</v>
      </c>
      <c r="BW289" s="18">
        <f t="shared" si="184"/>
        <v>2299.73</v>
      </c>
      <c r="BX289" s="18">
        <f t="shared" si="205"/>
        <v>1</v>
      </c>
      <c r="BY289" s="18">
        <f t="shared" si="185"/>
        <v>2299.73</v>
      </c>
      <c r="BZ289" s="18">
        <f t="shared" si="206"/>
        <v>1</v>
      </c>
      <c r="CA289" s="18">
        <f t="shared" si="186"/>
        <v>3449.6</v>
      </c>
      <c r="CB289" s="18">
        <f t="shared" si="207"/>
        <v>1</v>
      </c>
      <c r="CC289" s="18">
        <f t="shared" si="187"/>
        <v>3449.6</v>
      </c>
    </row>
    <row r="290" spans="1:81" ht="16.5" x14ac:dyDescent="0.2">
      <c r="A290" s="14">
        <v>281</v>
      </c>
      <c r="B290" s="18">
        <f>金币产出!CN286</f>
        <v>42255964</v>
      </c>
      <c r="W290" s="18">
        <v>281</v>
      </c>
      <c r="X290" s="25">
        <v>1</v>
      </c>
      <c r="Y290" s="18" t="e">
        <f t="shared" si="188"/>
        <v>#REF!</v>
      </c>
      <c r="Z290" s="18" t="e">
        <f t="shared" si="188"/>
        <v>#REF!</v>
      </c>
      <c r="AA290" s="18" t="e">
        <f t="shared" si="188"/>
        <v>#REF!</v>
      </c>
      <c r="AB290" s="18" t="e">
        <f t="shared" si="189"/>
        <v>#REF!</v>
      </c>
      <c r="AC290" s="18" t="e">
        <f t="shared" si="177"/>
        <v>#REF!</v>
      </c>
      <c r="AD290" s="18" t="e">
        <f t="shared" si="190"/>
        <v>#REF!</v>
      </c>
      <c r="AE290" s="18" t="e">
        <f t="shared" si="178"/>
        <v>#REF!</v>
      </c>
      <c r="AF290" s="18" t="e">
        <f t="shared" si="191"/>
        <v>#REF!</v>
      </c>
      <c r="AG290" s="18" t="e">
        <f t="shared" si="179"/>
        <v>#REF!</v>
      </c>
      <c r="BD290" s="18">
        <v>281</v>
      </c>
      <c r="BE290" s="44">
        <v>1</v>
      </c>
      <c r="BF290" s="18">
        <f t="shared" si="192"/>
        <v>4648155</v>
      </c>
      <c r="BG290" s="18">
        <f t="shared" si="193"/>
        <v>2324075</v>
      </c>
      <c r="BH290" s="18">
        <f t="shared" si="194"/>
        <v>2324075</v>
      </c>
      <c r="BI290" s="18">
        <f t="shared" si="195"/>
        <v>2324075</v>
      </c>
      <c r="BJ290" s="18">
        <f t="shared" si="196"/>
        <v>2324075</v>
      </c>
      <c r="BK290" s="18">
        <f t="shared" si="197"/>
        <v>2324075</v>
      </c>
      <c r="BL290" s="18">
        <f t="shared" si="198"/>
        <v>3486115</v>
      </c>
      <c r="BM290" s="18">
        <f t="shared" si="199"/>
        <v>3486115</v>
      </c>
      <c r="BN290" s="18">
        <f t="shared" si="200"/>
        <v>1</v>
      </c>
      <c r="BO290" s="18">
        <f t="shared" si="180"/>
        <v>4648.16</v>
      </c>
      <c r="BP290" s="18">
        <f t="shared" si="201"/>
        <v>1</v>
      </c>
      <c r="BQ290" s="18">
        <f t="shared" si="181"/>
        <v>2324.08</v>
      </c>
      <c r="BR290" s="18">
        <f t="shared" si="202"/>
        <v>1</v>
      </c>
      <c r="BS290" s="18">
        <f t="shared" si="182"/>
        <v>2324.08</v>
      </c>
      <c r="BT290" s="18">
        <f t="shared" si="203"/>
        <v>1</v>
      </c>
      <c r="BU290" s="18">
        <f t="shared" si="183"/>
        <v>2324.08</v>
      </c>
      <c r="BV290" s="18">
        <f t="shared" si="204"/>
        <v>1</v>
      </c>
      <c r="BW290" s="18">
        <f t="shared" si="184"/>
        <v>2324.08</v>
      </c>
      <c r="BX290" s="18">
        <f t="shared" si="205"/>
        <v>1</v>
      </c>
      <c r="BY290" s="18">
        <f t="shared" si="185"/>
        <v>2324.08</v>
      </c>
      <c r="BZ290" s="18">
        <f t="shared" si="206"/>
        <v>1</v>
      </c>
      <c r="CA290" s="18">
        <f t="shared" si="186"/>
        <v>3486.12</v>
      </c>
      <c r="CB290" s="18">
        <f t="shared" si="207"/>
        <v>1</v>
      </c>
      <c r="CC290" s="18">
        <f t="shared" si="187"/>
        <v>3486.12</v>
      </c>
    </row>
    <row r="291" spans="1:81" ht="16.5" x14ac:dyDescent="0.2">
      <c r="A291" s="14">
        <v>282</v>
      </c>
      <c r="B291" s="18">
        <f>金币产出!CN287</f>
        <v>42698572</v>
      </c>
      <c r="W291" s="18">
        <v>282</v>
      </c>
      <c r="X291" s="25">
        <v>1</v>
      </c>
      <c r="Y291" s="18" t="e">
        <f t="shared" si="188"/>
        <v>#REF!</v>
      </c>
      <c r="Z291" s="18" t="e">
        <f t="shared" si="188"/>
        <v>#REF!</v>
      </c>
      <c r="AA291" s="18" t="e">
        <f t="shared" si="188"/>
        <v>#REF!</v>
      </c>
      <c r="AB291" s="18" t="e">
        <f t="shared" si="189"/>
        <v>#REF!</v>
      </c>
      <c r="AC291" s="18" t="e">
        <f t="shared" si="177"/>
        <v>#REF!</v>
      </c>
      <c r="AD291" s="18" t="e">
        <f t="shared" si="190"/>
        <v>#REF!</v>
      </c>
      <c r="AE291" s="18" t="e">
        <f t="shared" si="178"/>
        <v>#REF!</v>
      </c>
      <c r="AF291" s="18" t="e">
        <f t="shared" si="191"/>
        <v>#REF!</v>
      </c>
      <c r="AG291" s="18" t="e">
        <f t="shared" si="179"/>
        <v>#REF!</v>
      </c>
      <c r="BD291" s="18">
        <v>282</v>
      </c>
      <c r="BE291" s="44">
        <v>1</v>
      </c>
      <c r="BF291" s="18">
        <f t="shared" si="192"/>
        <v>4696840</v>
      </c>
      <c r="BG291" s="18">
        <f t="shared" si="193"/>
        <v>2348420</v>
      </c>
      <c r="BH291" s="18">
        <f t="shared" si="194"/>
        <v>2348420</v>
      </c>
      <c r="BI291" s="18">
        <f t="shared" si="195"/>
        <v>2348420</v>
      </c>
      <c r="BJ291" s="18">
        <f t="shared" si="196"/>
        <v>2348420</v>
      </c>
      <c r="BK291" s="18">
        <f t="shared" si="197"/>
        <v>2348420</v>
      </c>
      <c r="BL291" s="18">
        <f t="shared" si="198"/>
        <v>3522630</v>
      </c>
      <c r="BM291" s="18">
        <f t="shared" si="199"/>
        <v>3522630</v>
      </c>
      <c r="BN291" s="18">
        <f t="shared" si="200"/>
        <v>1</v>
      </c>
      <c r="BO291" s="18">
        <f t="shared" si="180"/>
        <v>4696.84</v>
      </c>
      <c r="BP291" s="18">
        <f t="shared" si="201"/>
        <v>1</v>
      </c>
      <c r="BQ291" s="18">
        <f t="shared" si="181"/>
        <v>2348.42</v>
      </c>
      <c r="BR291" s="18">
        <f t="shared" si="202"/>
        <v>1</v>
      </c>
      <c r="BS291" s="18">
        <f t="shared" si="182"/>
        <v>2348.42</v>
      </c>
      <c r="BT291" s="18">
        <f t="shared" si="203"/>
        <v>1</v>
      </c>
      <c r="BU291" s="18">
        <f t="shared" si="183"/>
        <v>2348.42</v>
      </c>
      <c r="BV291" s="18">
        <f t="shared" si="204"/>
        <v>1</v>
      </c>
      <c r="BW291" s="18">
        <f t="shared" si="184"/>
        <v>2348.42</v>
      </c>
      <c r="BX291" s="18">
        <f t="shared" si="205"/>
        <v>1</v>
      </c>
      <c r="BY291" s="18">
        <f t="shared" si="185"/>
        <v>2348.42</v>
      </c>
      <c r="BZ291" s="18">
        <f t="shared" si="206"/>
        <v>1</v>
      </c>
      <c r="CA291" s="18">
        <f t="shared" si="186"/>
        <v>3522.63</v>
      </c>
      <c r="CB291" s="18">
        <f t="shared" si="207"/>
        <v>1</v>
      </c>
      <c r="CC291" s="18">
        <f t="shared" si="187"/>
        <v>3522.63</v>
      </c>
    </row>
    <row r="292" spans="1:81" ht="16.5" x14ac:dyDescent="0.2">
      <c r="A292" s="14">
        <v>283</v>
      </c>
      <c r="B292" s="18">
        <f>金币产出!CN288</f>
        <v>43141178</v>
      </c>
      <c r="W292" s="18">
        <v>283</v>
      </c>
      <c r="X292" s="25">
        <v>1</v>
      </c>
      <c r="Y292" s="18" t="e">
        <f t="shared" si="188"/>
        <v>#REF!</v>
      </c>
      <c r="Z292" s="18" t="e">
        <f t="shared" si="188"/>
        <v>#REF!</v>
      </c>
      <c r="AA292" s="18" t="e">
        <f t="shared" si="188"/>
        <v>#REF!</v>
      </c>
      <c r="AB292" s="18" t="e">
        <f t="shared" si="189"/>
        <v>#REF!</v>
      </c>
      <c r="AC292" s="18" t="e">
        <f t="shared" si="177"/>
        <v>#REF!</v>
      </c>
      <c r="AD292" s="18" t="e">
        <f t="shared" si="190"/>
        <v>#REF!</v>
      </c>
      <c r="AE292" s="18" t="e">
        <f t="shared" si="178"/>
        <v>#REF!</v>
      </c>
      <c r="AF292" s="18" t="e">
        <f t="shared" si="191"/>
        <v>#REF!</v>
      </c>
      <c r="AG292" s="18" t="e">
        <f t="shared" si="179"/>
        <v>#REF!</v>
      </c>
      <c r="BD292" s="18">
        <v>283</v>
      </c>
      <c r="BE292" s="44">
        <v>1</v>
      </c>
      <c r="BF292" s="18">
        <f t="shared" si="192"/>
        <v>4745525</v>
      </c>
      <c r="BG292" s="18">
        <f t="shared" si="193"/>
        <v>2372760</v>
      </c>
      <c r="BH292" s="18">
        <f t="shared" si="194"/>
        <v>2372760</v>
      </c>
      <c r="BI292" s="18">
        <f t="shared" si="195"/>
        <v>2372760</v>
      </c>
      <c r="BJ292" s="18">
        <f t="shared" si="196"/>
        <v>2372760</v>
      </c>
      <c r="BK292" s="18">
        <f t="shared" si="197"/>
        <v>2372760</v>
      </c>
      <c r="BL292" s="18">
        <f t="shared" si="198"/>
        <v>3559145</v>
      </c>
      <c r="BM292" s="18">
        <f t="shared" si="199"/>
        <v>3559145</v>
      </c>
      <c r="BN292" s="18">
        <f t="shared" si="200"/>
        <v>1</v>
      </c>
      <c r="BO292" s="18">
        <f t="shared" si="180"/>
        <v>4745.53</v>
      </c>
      <c r="BP292" s="18">
        <f t="shared" si="201"/>
        <v>1</v>
      </c>
      <c r="BQ292" s="18">
        <f t="shared" si="181"/>
        <v>2372.7600000000002</v>
      </c>
      <c r="BR292" s="18">
        <f t="shared" si="202"/>
        <v>1</v>
      </c>
      <c r="BS292" s="18">
        <f t="shared" si="182"/>
        <v>2372.7600000000002</v>
      </c>
      <c r="BT292" s="18">
        <f t="shared" si="203"/>
        <v>1</v>
      </c>
      <c r="BU292" s="18">
        <f t="shared" si="183"/>
        <v>2372.7600000000002</v>
      </c>
      <c r="BV292" s="18">
        <f t="shared" si="204"/>
        <v>1</v>
      </c>
      <c r="BW292" s="18">
        <f t="shared" si="184"/>
        <v>2372.7600000000002</v>
      </c>
      <c r="BX292" s="18">
        <f t="shared" si="205"/>
        <v>1</v>
      </c>
      <c r="BY292" s="18">
        <f t="shared" si="185"/>
        <v>2372.7600000000002</v>
      </c>
      <c r="BZ292" s="18">
        <f t="shared" si="206"/>
        <v>1</v>
      </c>
      <c r="CA292" s="18">
        <f t="shared" si="186"/>
        <v>3559.15</v>
      </c>
      <c r="CB292" s="18">
        <f t="shared" si="207"/>
        <v>1</v>
      </c>
      <c r="CC292" s="18">
        <f t="shared" si="187"/>
        <v>3559.15</v>
      </c>
    </row>
    <row r="293" spans="1:81" ht="16.5" x14ac:dyDescent="0.2">
      <c r="A293" s="14">
        <v>284</v>
      </c>
      <c r="B293" s="18">
        <f>金币产出!CN289</f>
        <v>43583786</v>
      </c>
      <c r="W293" s="18">
        <v>284</v>
      </c>
      <c r="X293" s="25">
        <v>1</v>
      </c>
      <c r="Y293" s="18" t="e">
        <f t="shared" si="188"/>
        <v>#REF!</v>
      </c>
      <c r="Z293" s="18" t="e">
        <f t="shared" si="188"/>
        <v>#REF!</v>
      </c>
      <c r="AA293" s="18" t="e">
        <f t="shared" si="188"/>
        <v>#REF!</v>
      </c>
      <c r="AB293" s="18" t="e">
        <f t="shared" si="189"/>
        <v>#REF!</v>
      </c>
      <c r="AC293" s="18" t="e">
        <f t="shared" si="177"/>
        <v>#REF!</v>
      </c>
      <c r="AD293" s="18" t="e">
        <f t="shared" si="190"/>
        <v>#REF!</v>
      </c>
      <c r="AE293" s="18" t="e">
        <f t="shared" si="178"/>
        <v>#REF!</v>
      </c>
      <c r="AF293" s="18" t="e">
        <f t="shared" si="191"/>
        <v>#REF!</v>
      </c>
      <c r="AG293" s="18" t="e">
        <f t="shared" si="179"/>
        <v>#REF!</v>
      </c>
      <c r="BD293" s="18">
        <v>284</v>
      </c>
      <c r="BE293" s="44">
        <v>1</v>
      </c>
      <c r="BF293" s="18">
        <f t="shared" si="192"/>
        <v>4794215</v>
      </c>
      <c r="BG293" s="18">
        <f t="shared" si="193"/>
        <v>2397105</v>
      </c>
      <c r="BH293" s="18">
        <f t="shared" si="194"/>
        <v>2397105</v>
      </c>
      <c r="BI293" s="18">
        <f t="shared" si="195"/>
        <v>2397105</v>
      </c>
      <c r="BJ293" s="18">
        <f t="shared" si="196"/>
        <v>2397105</v>
      </c>
      <c r="BK293" s="18">
        <f t="shared" si="197"/>
        <v>2397105</v>
      </c>
      <c r="BL293" s="18">
        <f t="shared" si="198"/>
        <v>3595660</v>
      </c>
      <c r="BM293" s="18">
        <f t="shared" si="199"/>
        <v>3595660</v>
      </c>
      <c r="BN293" s="18">
        <f t="shared" si="200"/>
        <v>1</v>
      </c>
      <c r="BO293" s="18">
        <f t="shared" si="180"/>
        <v>4794.22</v>
      </c>
      <c r="BP293" s="18">
        <f t="shared" si="201"/>
        <v>1</v>
      </c>
      <c r="BQ293" s="18">
        <f t="shared" si="181"/>
        <v>2397.11</v>
      </c>
      <c r="BR293" s="18">
        <f t="shared" si="202"/>
        <v>1</v>
      </c>
      <c r="BS293" s="18">
        <f t="shared" si="182"/>
        <v>2397.11</v>
      </c>
      <c r="BT293" s="18">
        <f t="shared" si="203"/>
        <v>1</v>
      </c>
      <c r="BU293" s="18">
        <f t="shared" si="183"/>
        <v>2397.11</v>
      </c>
      <c r="BV293" s="18">
        <f t="shared" si="204"/>
        <v>1</v>
      </c>
      <c r="BW293" s="18">
        <f t="shared" si="184"/>
        <v>2397.11</v>
      </c>
      <c r="BX293" s="18">
        <f t="shared" si="205"/>
        <v>1</v>
      </c>
      <c r="BY293" s="18">
        <f t="shared" si="185"/>
        <v>2397.11</v>
      </c>
      <c r="BZ293" s="18">
        <f t="shared" si="206"/>
        <v>1</v>
      </c>
      <c r="CA293" s="18">
        <f t="shared" si="186"/>
        <v>3595.66</v>
      </c>
      <c r="CB293" s="18">
        <f t="shared" si="207"/>
        <v>1</v>
      </c>
      <c r="CC293" s="18">
        <f t="shared" si="187"/>
        <v>3595.66</v>
      </c>
    </row>
    <row r="294" spans="1:81" ht="16.5" x14ac:dyDescent="0.2">
      <c r="A294" s="14">
        <v>285</v>
      </c>
      <c r="B294" s="18">
        <f>金币产出!CN290</f>
        <v>44026392</v>
      </c>
      <c r="W294" s="18">
        <v>285</v>
      </c>
      <c r="X294" s="25">
        <v>1</v>
      </c>
      <c r="Y294" s="18" t="e">
        <f t="shared" si="188"/>
        <v>#REF!</v>
      </c>
      <c r="Z294" s="18" t="e">
        <f t="shared" si="188"/>
        <v>#REF!</v>
      </c>
      <c r="AA294" s="18" t="e">
        <f t="shared" si="188"/>
        <v>#REF!</v>
      </c>
      <c r="AB294" s="18" t="e">
        <f t="shared" si="189"/>
        <v>#REF!</v>
      </c>
      <c r="AC294" s="18" t="e">
        <f t="shared" si="177"/>
        <v>#REF!</v>
      </c>
      <c r="AD294" s="18" t="e">
        <f t="shared" si="190"/>
        <v>#REF!</v>
      </c>
      <c r="AE294" s="18" t="e">
        <f t="shared" si="178"/>
        <v>#REF!</v>
      </c>
      <c r="AF294" s="18" t="e">
        <f t="shared" si="191"/>
        <v>#REF!</v>
      </c>
      <c r="AG294" s="18" t="e">
        <f t="shared" si="179"/>
        <v>#REF!</v>
      </c>
      <c r="BD294" s="18">
        <v>285</v>
      </c>
      <c r="BE294" s="44">
        <v>1</v>
      </c>
      <c r="BF294" s="18">
        <f t="shared" si="192"/>
        <v>4842900</v>
      </c>
      <c r="BG294" s="18">
        <f t="shared" si="193"/>
        <v>2421450</v>
      </c>
      <c r="BH294" s="18">
        <f t="shared" si="194"/>
        <v>2421450</v>
      </c>
      <c r="BI294" s="18">
        <f t="shared" si="195"/>
        <v>2421450</v>
      </c>
      <c r="BJ294" s="18">
        <f t="shared" si="196"/>
        <v>2421450</v>
      </c>
      <c r="BK294" s="18">
        <f t="shared" si="197"/>
        <v>2421450</v>
      </c>
      <c r="BL294" s="18">
        <f t="shared" si="198"/>
        <v>3632175</v>
      </c>
      <c r="BM294" s="18">
        <f t="shared" si="199"/>
        <v>3632175</v>
      </c>
      <c r="BN294" s="18">
        <f t="shared" si="200"/>
        <v>1</v>
      </c>
      <c r="BO294" s="18">
        <f t="shared" si="180"/>
        <v>4842.8999999999996</v>
      </c>
      <c r="BP294" s="18">
        <f t="shared" si="201"/>
        <v>1</v>
      </c>
      <c r="BQ294" s="18">
        <f t="shared" si="181"/>
        <v>2421.4499999999998</v>
      </c>
      <c r="BR294" s="18">
        <f t="shared" si="202"/>
        <v>1</v>
      </c>
      <c r="BS294" s="18">
        <f t="shared" si="182"/>
        <v>2421.4499999999998</v>
      </c>
      <c r="BT294" s="18">
        <f t="shared" si="203"/>
        <v>1</v>
      </c>
      <c r="BU294" s="18">
        <f t="shared" si="183"/>
        <v>2421.4499999999998</v>
      </c>
      <c r="BV294" s="18">
        <f t="shared" si="204"/>
        <v>1</v>
      </c>
      <c r="BW294" s="18">
        <f t="shared" si="184"/>
        <v>2421.4499999999998</v>
      </c>
      <c r="BX294" s="18">
        <f t="shared" si="205"/>
        <v>1</v>
      </c>
      <c r="BY294" s="18">
        <f t="shared" si="185"/>
        <v>2421.4499999999998</v>
      </c>
      <c r="BZ294" s="18">
        <f t="shared" si="206"/>
        <v>1</v>
      </c>
      <c r="CA294" s="18">
        <f t="shared" si="186"/>
        <v>3632.18</v>
      </c>
      <c r="CB294" s="18">
        <f t="shared" si="207"/>
        <v>1</v>
      </c>
      <c r="CC294" s="18">
        <f t="shared" si="187"/>
        <v>3632.18</v>
      </c>
    </row>
    <row r="295" spans="1:81" ht="16.5" x14ac:dyDescent="0.2">
      <c r="A295" s="14">
        <v>286</v>
      </c>
      <c r="B295" s="18">
        <f>金币产出!CN291</f>
        <v>44469000</v>
      </c>
      <c r="W295" s="18">
        <v>286</v>
      </c>
      <c r="X295" s="25">
        <v>1</v>
      </c>
      <c r="Y295" s="18" t="e">
        <f t="shared" si="188"/>
        <v>#REF!</v>
      </c>
      <c r="Z295" s="18" t="e">
        <f t="shared" si="188"/>
        <v>#REF!</v>
      </c>
      <c r="AA295" s="18" t="e">
        <f t="shared" si="188"/>
        <v>#REF!</v>
      </c>
      <c r="AB295" s="18" t="e">
        <f t="shared" si="189"/>
        <v>#REF!</v>
      </c>
      <c r="AC295" s="18" t="e">
        <f t="shared" si="177"/>
        <v>#REF!</v>
      </c>
      <c r="AD295" s="18" t="e">
        <f t="shared" si="190"/>
        <v>#REF!</v>
      </c>
      <c r="AE295" s="18" t="e">
        <f t="shared" si="178"/>
        <v>#REF!</v>
      </c>
      <c r="AF295" s="18" t="e">
        <f t="shared" si="191"/>
        <v>#REF!</v>
      </c>
      <c r="AG295" s="18" t="e">
        <f t="shared" si="179"/>
        <v>#REF!</v>
      </c>
      <c r="BD295" s="18">
        <v>286</v>
      </c>
      <c r="BE295" s="44">
        <v>1</v>
      </c>
      <c r="BF295" s="18">
        <f t="shared" si="192"/>
        <v>4891590</v>
      </c>
      <c r="BG295" s="18">
        <f t="shared" si="193"/>
        <v>2445795</v>
      </c>
      <c r="BH295" s="18">
        <f t="shared" si="194"/>
        <v>2445795</v>
      </c>
      <c r="BI295" s="18">
        <f t="shared" si="195"/>
        <v>2445795</v>
      </c>
      <c r="BJ295" s="18">
        <f t="shared" si="196"/>
        <v>2445795</v>
      </c>
      <c r="BK295" s="18">
        <f t="shared" si="197"/>
        <v>2445795</v>
      </c>
      <c r="BL295" s="18">
        <f t="shared" si="198"/>
        <v>3668690</v>
      </c>
      <c r="BM295" s="18">
        <f t="shared" si="199"/>
        <v>3668690</v>
      </c>
      <c r="BN295" s="18">
        <f t="shared" si="200"/>
        <v>1</v>
      </c>
      <c r="BO295" s="18">
        <f t="shared" si="180"/>
        <v>4891.59</v>
      </c>
      <c r="BP295" s="18">
        <f t="shared" si="201"/>
        <v>1</v>
      </c>
      <c r="BQ295" s="18">
        <f t="shared" si="181"/>
        <v>2445.8000000000002</v>
      </c>
      <c r="BR295" s="18">
        <f t="shared" si="202"/>
        <v>1</v>
      </c>
      <c r="BS295" s="18">
        <f t="shared" si="182"/>
        <v>2445.8000000000002</v>
      </c>
      <c r="BT295" s="18">
        <f t="shared" si="203"/>
        <v>1</v>
      </c>
      <c r="BU295" s="18">
        <f t="shared" si="183"/>
        <v>2445.8000000000002</v>
      </c>
      <c r="BV295" s="18">
        <f t="shared" si="204"/>
        <v>1</v>
      </c>
      <c r="BW295" s="18">
        <f t="shared" si="184"/>
        <v>2445.8000000000002</v>
      </c>
      <c r="BX295" s="18">
        <f t="shared" si="205"/>
        <v>1</v>
      </c>
      <c r="BY295" s="18">
        <f t="shared" si="185"/>
        <v>2445.8000000000002</v>
      </c>
      <c r="BZ295" s="18">
        <f t="shared" si="206"/>
        <v>1</v>
      </c>
      <c r="CA295" s="18">
        <f t="shared" si="186"/>
        <v>3668.69</v>
      </c>
      <c r="CB295" s="18">
        <f t="shared" si="207"/>
        <v>1</v>
      </c>
      <c r="CC295" s="18">
        <f t="shared" si="187"/>
        <v>3668.69</v>
      </c>
    </row>
    <row r="296" spans="1:81" ht="16.5" x14ac:dyDescent="0.2">
      <c r="A296" s="14">
        <v>287</v>
      </c>
      <c r="B296" s="18">
        <f>金币产出!CN292</f>
        <v>44911608</v>
      </c>
      <c r="W296" s="18">
        <v>287</v>
      </c>
      <c r="X296" s="25">
        <v>1</v>
      </c>
      <c r="Y296" s="18" t="e">
        <f t="shared" si="188"/>
        <v>#REF!</v>
      </c>
      <c r="Z296" s="18" t="e">
        <f t="shared" si="188"/>
        <v>#REF!</v>
      </c>
      <c r="AA296" s="18" t="e">
        <f t="shared" si="188"/>
        <v>#REF!</v>
      </c>
      <c r="AB296" s="18" t="e">
        <f t="shared" si="189"/>
        <v>#REF!</v>
      </c>
      <c r="AC296" s="18" t="e">
        <f t="shared" si="177"/>
        <v>#REF!</v>
      </c>
      <c r="AD296" s="18" t="e">
        <f t="shared" si="190"/>
        <v>#REF!</v>
      </c>
      <c r="AE296" s="18" t="e">
        <f t="shared" si="178"/>
        <v>#REF!</v>
      </c>
      <c r="AF296" s="18" t="e">
        <f t="shared" si="191"/>
        <v>#REF!</v>
      </c>
      <c r="AG296" s="18" t="e">
        <f t="shared" si="179"/>
        <v>#REF!</v>
      </c>
      <c r="BD296" s="18">
        <v>287</v>
      </c>
      <c r="BE296" s="44">
        <v>1</v>
      </c>
      <c r="BF296" s="18">
        <f t="shared" si="192"/>
        <v>4940275</v>
      </c>
      <c r="BG296" s="18">
        <f t="shared" si="193"/>
        <v>2470135</v>
      </c>
      <c r="BH296" s="18">
        <f t="shared" si="194"/>
        <v>2470135</v>
      </c>
      <c r="BI296" s="18">
        <f t="shared" si="195"/>
        <v>2470135</v>
      </c>
      <c r="BJ296" s="18">
        <f t="shared" si="196"/>
        <v>2470135</v>
      </c>
      <c r="BK296" s="18">
        <f t="shared" si="197"/>
        <v>2470135</v>
      </c>
      <c r="BL296" s="18">
        <f t="shared" si="198"/>
        <v>3705205</v>
      </c>
      <c r="BM296" s="18">
        <f t="shared" si="199"/>
        <v>3705205</v>
      </c>
      <c r="BN296" s="18">
        <f t="shared" si="200"/>
        <v>1</v>
      </c>
      <c r="BO296" s="18">
        <f t="shared" si="180"/>
        <v>4940.28</v>
      </c>
      <c r="BP296" s="18">
        <f t="shared" si="201"/>
        <v>1</v>
      </c>
      <c r="BQ296" s="18">
        <f t="shared" si="181"/>
        <v>2470.14</v>
      </c>
      <c r="BR296" s="18">
        <f t="shared" si="202"/>
        <v>1</v>
      </c>
      <c r="BS296" s="18">
        <f t="shared" si="182"/>
        <v>2470.14</v>
      </c>
      <c r="BT296" s="18">
        <f t="shared" si="203"/>
        <v>1</v>
      </c>
      <c r="BU296" s="18">
        <f t="shared" si="183"/>
        <v>2470.14</v>
      </c>
      <c r="BV296" s="18">
        <f t="shared" si="204"/>
        <v>1</v>
      </c>
      <c r="BW296" s="18">
        <f t="shared" si="184"/>
        <v>2470.14</v>
      </c>
      <c r="BX296" s="18">
        <f t="shared" si="205"/>
        <v>1</v>
      </c>
      <c r="BY296" s="18">
        <f t="shared" si="185"/>
        <v>2470.14</v>
      </c>
      <c r="BZ296" s="18">
        <f t="shared" si="206"/>
        <v>1</v>
      </c>
      <c r="CA296" s="18">
        <f t="shared" si="186"/>
        <v>3705.21</v>
      </c>
      <c r="CB296" s="18">
        <f t="shared" si="207"/>
        <v>1</v>
      </c>
      <c r="CC296" s="18">
        <f t="shared" si="187"/>
        <v>3705.21</v>
      </c>
    </row>
    <row r="297" spans="1:81" ht="16.5" x14ac:dyDescent="0.2">
      <c r="A297" s="14">
        <v>288</v>
      </c>
      <c r="B297" s="18">
        <f>金币产出!CN293</f>
        <v>45354214</v>
      </c>
      <c r="W297" s="18">
        <v>288</v>
      </c>
      <c r="X297" s="25">
        <v>1</v>
      </c>
      <c r="Y297" s="18" t="e">
        <f t="shared" si="188"/>
        <v>#REF!</v>
      </c>
      <c r="Z297" s="18" t="e">
        <f t="shared" si="188"/>
        <v>#REF!</v>
      </c>
      <c r="AA297" s="18" t="e">
        <f t="shared" si="188"/>
        <v>#REF!</v>
      </c>
      <c r="AB297" s="18" t="e">
        <f t="shared" si="189"/>
        <v>#REF!</v>
      </c>
      <c r="AC297" s="18" t="e">
        <f t="shared" si="177"/>
        <v>#REF!</v>
      </c>
      <c r="AD297" s="18" t="e">
        <f t="shared" si="190"/>
        <v>#REF!</v>
      </c>
      <c r="AE297" s="18" t="e">
        <f t="shared" si="178"/>
        <v>#REF!</v>
      </c>
      <c r="AF297" s="18" t="e">
        <f t="shared" si="191"/>
        <v>#REF!</v>
      </c>
      <c r="AG297" s="18" t="e">
        <f t="shared" si="179"/>
        <v>#REF!</v>
      </c>
      <c r="BD297" s="18">
        <v>288</v>
      </c>
      <c r="BE297" s="44">
        <v>1</v>
      </c>
      <c r="BF297" s="18">
        <f t="shared" si="192"/>
        <v>4988960</v>
      </c>
      <c r="BG297" s="18">
        <f t="shared" si="193"/>
        <v>2494480</v>
      </c>
      <c r="BH297" s="18">
        <f t="shared" si="194"/>
        <v>2494480</v>
      </c>
      <c r="BI297" s="18">
        <f t="shared" si="195"/>
        <v>2494480</v>
      </c>
      <c r="BJ297" s="18">
        <f t="shared" si="196"/>
        <v>2494480</v>
      </c>
      <c r="BK297" s="18">
        <f t="shared" si="197"/>
        <v>2494480</v>
      </c>
      <c r="BL297" s="18">
        <f t="shared" si="198"/>
        <v>3741720</v>
      </c>
      <c r="BM297" s="18">
        <f t="shared" si="199"/>
        <v>3741720</v>
      </c>
      <c r="BN297" s="18">
        <f t="shared" si="200"/>
        <v>1</v>
      </c>
      <c r="BO297" s="18">
        <f t="shared" si="180"/>
        <v>4988.96</v>
      </c>
      <c r="BP297" s="18">
        <f t="shared" si="201"/>
        <v>1</v>
      </c>
      <c r="BQ297" s="18">
        <f t="shared" si="181"/>
        <v>2494.48</v>
      </c>
      <c r="BR297" s="18">
        <f t="shared" si="202"/>
        <v>1</v>
      </c>
      <c r="BS297" s="18">
        <f t="shared" si="182"/>
        <v>2494.48</v>
      </c>
      <c r="BT297" s="18">
        <f t="shared" si="203"/>
        <v>1</v>
      </c>
      <c r="BU297" s="18">
        <f t="shared" si="183"/>
        <v>2494.48</v>
      </c>
      <c r="BV297" s="18">
        <f t="shared" si="204"/>
        <v>1</v>
      </c>
      <c r="BW297" s="18">
        <f t="shared" si="184"/>
        <v>2494.48</v>
      </c>
      <c r="BX297" s="18">
        <f t="shared" si="205"/>
        <v>1</v>
      </c>
      <c r="BY297" s="18">
        <f t="shared" si="185"/>
        <v>2494.48</v>
      </c>
      <c r="BZ297" s="18">
        <f t="shared" si="206"/>
        <v>1</v>
      </c>
      <c r="CA297" s="18">
        <f t="shared" si="186"/>
        <v>3741.72</v>
      </c>
      <c r="CB297" s="18">
        <f t="shared" si="207"/>
        <v>1</v>
      </c>
      <c r="CC297" s="18">
        <f t="shared" si="187"/>
        <v>3741.72</v>
      </c>
    </row>
    <row r="298" spans="1:81" ht="16.5" x14ac:dyDescent="0.2">
      <c r="A298" s="14">
        <v>289</v>
      </c>
      <c r="B298" s="18">
        <f>金币产出!CN294</f>
        <v>45796822</v>
      </c>
      <c r="W298" s="18">
        <v>289</v>
      </c>
      <c r="X298" s="25">
        <v>1</v>
      </c>
      <c r="Y298" s="18" t="e">
        <f t="shared" si="188"/>
        <v>#REF!</v>
      </c>
      <c r="Z298" s="18" t="e">
        <f t="shared" si="188"/>
        <v>#REF!</v>
      </c>
      <c r="AA298" s="18" t="e">
        <f t="shared" si="188"/>
        <v>#REF!</v>
      </c>
      <c r="AB298" s="18" t="e">
        <f t="shared" si="189"/>
        <v>#REF!</v>
      </c>
      <c r="AC298" s="18" t="e">
        <f t="shared" si="177"/>
        <v>#REF!</v>
      </c>
      <c r="AD298" s="18" t="e">
        <f t="shared" si="190"/>
        <v>#REF!</v>
      </c>
      <c r="AE298" s="18" t="e">
        <f t="shared" si="178"/>
        <v>#REF!</v>
      </c>
      <c r="AF298" s="18" t="e">
        <f t="shared" si="191"/>
        <v>#REF!</v>
      </c>
      <c r="AG298" s="18" t="e">
        <f t="shared" si="179"/>
        <v>#REF!</v>
      </c>
      <c r="BD298" s="18">
        <v>289</v>
      </c>
      <c r="BE298" s="44">
        <v>1</v>
      </c>
      <c r="BF298" s="18">
        <f t="shared" si="192"/>
        <v>5037650</v>
      </c>
      <c r="BG298" s="18">
        <f t="shared" si="193"/>
        <v>2518825</v>
      </c>
      <c r="BH298" s="18">
        <f t="shared" si="194"/>
        <v>2518825</v>
      </c>
      <c r="BI298" s="18">
        <f t="shared" si="195"/>
        <v>2518825</v>
      </c>
      <c r="BJ298" s="18">
        <f t="shared" si="196"/>
        <v>2518825</v>
      </c>
      <c r="BK298" s="18">
        <f t="shared" si="197"/>
        <v>2518825</v>
      </c>
      <c r="BL298" s="18">
        <f t="shared" si="198"/>
        <v>3778235</v>
      </c>
      <c r="BM298" s="18">
        <f t="shared" si="199"/>
        <v>3778235</v>
      </c>
      <c r="BN298" s="18">
        <f t="shared" si="200"/>
        <v>1</v>
      </c>
      <c r="BO298" s="18">
        <f t="shared" si="180"/>
        <v>5037.6499999999996</v>
      </c>
      <c r="BP298" s="18">
        <f t="shared" si="201"/>
        <v>1</v>
      </c>
      <c r="BQ298" s="18">
        <f t="shared" si="181"/>
        <v>2518.83</v>
      </c>
      <c r="BR298" s="18">
        <f t="shared" si="202"/>
        <v>1</v>
      </c>
      <c r="BS298" s="18">
        <f t="shared" si="182"/>
        <v>2518.83</v>
      </c>
      <c r="BT298" s="18">
        <f t="shared" si="203"/>
        <v>1</v>
      </c>
      <c r="BU298" s="18">
        <f t="shared" si="183"/>
        <v>2518.83</v>
      </c>
      <c r="BV298" s="18">
        <f t="shared" si="204"/>
        <v>1</v>
      </c>
      <c r="BW298" s="18">
        <f t="shared" si="184"/>
        <v>2518.83</v>
      </c>
      <c r="BX298" s="18">
        <f t="shared" si="205"/>
        <v>1</v>
      </c>
      <c r="BY298" s="18">
        <f t="shared" si="185"/>
        <v>2518.83</v>
      </c>
      <c r="BZ298" s="18">
        <f t="shared" si="206"/>
        <v>1</v>
      </c>
      <c r="CA298" s="18">
        <f t="shared" si="186"/>
        <v>3778.24</v>
      </c>
      <c r="CB298" s="18">
        <f t="shared" si="207"/>
        <v>1</v>
      </c>
      <c r="CC298" s="18">
        <f t="shared" si="187"/>
        <v>3778.24</v>
      </c>
    </row>
    <row r="299" spans="1:81" ht="16.5" x14ac:dyDescent="0.2">
      <c r="A299" s="14">
        <v>290</v>
      </c>
      <c r="B299" s="18">
        <f>金币产出!CN295</f>
        <v>40459500</v>
      </c>
      <c r="W299" s="18">
        <v>290</v>
      </c>
      <c r="X299" s="25">
        <v>1</v>
      </c>
      <c r="Y299" s="18" t="e">
        <f t="shared" si="188"/>
        <v>#REF!</v>
      </c>
      <c r="Z299" s="18" t="e">
        <f t="shared" si="188"/>
        <v>#REF!</v>
      </c>
      <c r="AA299" s="18" t="e">
        <f t="shared" si="188"/>
        <v>#REF!</v>
      </c>
      <c r="AB299" s="18" t="e">
        <f t="shared" si="189"/>
        <v>#REF!</v>
      </c>
      <c r="AC299" s="18" t="e">
        <f t="shared" si="177"/>
        <v>#REF!</v>
      </c>
      <c r="AD299" s="18" t="e">
        <f t="shared" si="190"/>
        <v>#REF!</v>
      </c>
      <c r="AE299" s="18" t="e">
        <f t="shared" si="178"/>
        <v>#REF!</v>
      </c>
      <c r="AF299" s="18" t="e">
        <f t="shared" si="191"/>
        <v>#REF!</v>
      </c>
      <c r="AG299" s="18" t="e">
        <f t="shared" si="179"/>
        <v>#REF!</v>
      </c>
      <c r="BD299" s="18">
        <v>290</v>
      </c>
      <c r="BE299" s="44">
        <v>1</v>
      </c>
      <c r="BF299" s="18">
        <f t="shared" si="192"/>
        <v>4450545</v>
      </c>
      <c r="BG299" s="18">
        <f t="shared" si="193"/>
        <v>2225270</v>
      </c>
      <c r="BH299" s="18">
        <f t="shared" si="194"/>
        <v>2225270</v>
      </c>
      <c r="BI299" s="18">
        <f t="shared" si="195"/>
        <v>2225270</v>
      </c>
      <c r="BJ299" s="18">
        <f t="shared" si="196"/>
        <v>2225270</v>
      </c>
      <c r="BK299" s="18">
        <f t="shared" si="197"/>
        <v>2225270</v>
      </c>
      <c r="BL299" s="18">
        <f t="shared" si="198"/>
        <v>3337905</v>
      </c>
      <c r="BM299" s="18">
        <f t="shared" si="199"/>
        <v>3337905</v>
      </c>
      <c r="BN299" s="18">
        <f t="shared" si="200"/>
        <v>1</v>
      </c>
      <c r="BO299" s="18">
        <f t="shared" si="180"/>
        <v>4450.55</v>
      </c>
      <c r="BP299" s="18">
        <f t="shared" si="201"/>
        <v>1</v>
      </c>
      <c r="BQ299" s="18">
        <f t="shared" si="181"/>
        <v>2225.27</v>
      </c>
      <c r="BR299" s="18">
        <f t="shared" si="202"/>
        <v>1</v>
      </c>
      <c r="BS299" s="18">
        <f t="shared" si="182"/>
        <v>2225.27</v>
      </c>
      <c r="BT299" s="18">
        <f t="shared" si="203"/>
        <v>1</v>
      </c>
      <c r="BU299" s="18">
        <f t="shared" si="183"/>
        <v>2225.27</v>
      </c>
      <c r="BV299" s="18">
        <f t="shared" si="204"/>
        <v>1</v>
      </c>
      <c r="BW299" s="18">
        <f t="shared" si="184"/>
        <v>2225.27</v>
      </c>
      <c r="BX299" s="18">
        <f t="shared" si="205"/>
        <v>1</v>
      </c>
      <c r="BY299" s="18">
        <f t="shared" si="185"/>
        <v>2225.27</v>
      </c>
      <c r="BZ299" s="18">
        <f t="shared" si="206"/>
        <v>1</v>
      </c>
      <c r="CA299" s="18">
        <f t="shared" si="186"/>
        <v>3337.91</v>
      </c>
      <c r="CB299" s="18">
        <f t="shared" si="207"/>
        <v>1</v>
      </c>
      <c r="CC299" s="18">
        <f t="shared" si="187"/>
        <v>3337.91</v>
      </c>
    </row>
    <row r="300" spans="1:81" ht="16.5" x14ac:dyDescent="0.2">
      <c r="A300" s="14">
        <v>291</v>
      </c>
      <c r="B300" s="18">
        <f>金币产出!CN296</f>
        <v>41029945</v>
      </c>
      <c r="W300" s="18">
        <v>291</v>
      </c>
      <c r="X300" s="25">
        <v>1</v>
      </c>
      <c r="Y300" s="18" t="e">
        <f t="shared" si="188"/>
        <v>#REF!</v>
      </c>
      <c r="Z300" s="18" t="e">
        <f t="shared" si="188"/>
        <v>#REF!</v>
      </c>
      <c r="AA300" s="18" t="e">
        <f t="shared" si="188"/>
        <v>#REF!</v>
      </c>
      <c r="AB300" s="18" t="e">
        <f t="shared" si="189"/>
        <v>#REF!</v>
      </c>
      <c r="AC300" s="18" t="e">
        <f t="shared" si="177"/>
        <v>#REF!</v>
      </c>
      <c r="AD300" s="18" t="e">
        <f t="shared" si="190"/>
        <v>#REF!</v>
      </c>
      <c r="AE300" s="18" t="e">
        <f t="shared" si="178"/>
        <v>#REF!</v>
      </c>
      <c r="AF300" s="18" t="e">
        <f t="shared" si="191"/>
        <v>#REF!</v>
      </c>
      <c r="AG300" s="18" t="e">
        <f t="shared" si="179"/>
        <v>#REF!</v>
      </c>
      <c r="BD300" s="18">
        <v>291</v>
      </c>
      <c r="BE300" s="44">
        <v>1</v>
      </c>
      <c r="BF300" s="18">
        <f t="shared" si="192"/>
        <v>4513290</v>
      </c>
      <c r="BG300" s="18">
        <f t="shared" si="193"/>
        <v>2256645</v>
      </c>
      <c r="BH300" s="18">
        <f t="shared" si="194"/>
        <v>2256645</v>
      </c>
      <c r="BI300" s="18">
        <f t="shared" si="195"/>
        <v>2256645</v>
      </c>
      <c r="BJ300" s="18">
        <f t="shared" si="196"/>
        <v>2256645</v>
      </c>
      <c r="BK300" s="18">
        <f t="shared" si="197"/>
        <v>2256645</v>
      </c>
      <c r="BL300" s="18">
        <f t="shared" si="198"/>
        <v>3384970</v>
      </c>
      <c r="BM300" s="18">
        <f t="shared" si="199"/>
        <v>3384970</v>
      </c>
      <c r="BN300" s="18">
        <f t="shared" si="200"/>
        <v>1</v>
      </c>
      <c r="BO300" s="18">
        <f t="shared" si="180"/>
        <v>4513.29</v>
      </c>
      <c r="BP300" s="18">
        <f t="shared" si="201"/>
        <v>1</v>
      </c>
      <c r="BQ300" s="18">
        <f t="shared" si="181"/>
        <v>2256.65</v>
      </c>
      <c r="BR300" s="18">
        <f t="shared" si="202"/>
        <v>1</v>
      </c>
      <c r="BS300" s="18">
        <f t="shared" si="182"/>
        <v>2256.65</v>
      </c>
      <c r="BT300" s="18">
        <f t="shared" si="203"/>
        <v>1</v>
      </c>
      <c r="BU300" s="18">
        <f t="shared" si="183"/>
        <v>2256.65</v>
      </c>
      <c r="BV300" s="18">
        <f t="shared" si="204"/>
        <v>1</v>
      </c>
      <c r="BW300" s="18">
        <f t="shared" si="184"/>
        <v>2256.65</v>
      </c>
      <c r="BX300" s="18">
        <f t="shared" si="205"/>
        <v>1</v>
      </c>
      <c r="BY300" s="18">
        <f t="shared" si="185"/>
        <v>2256.65</v>
      </c>
      <c r="BZ300" s="18">
        <f t="shared" si="206"/>
        <v>1</v>
      </c>
      <c r="CA300" s="18">
        <f t="shared" si="186"/>
        <v>3384.97</v>
      </c>
      <c r="CB300" s="18">
        <f t="shared" si="207"/>
        <v>1</v>
      </c>
      <c r="CC300" s="18">
        <f t="shared" si="187"/>
        <v>3384.97</v>
      </c>
    </row>
    <row r="301" spans="1:81" ht="16.5" x14ac:dyDescent="0.2">
      <c r="A301" s="14">
        <v>292</v>
      </c>
      <c r="B301" s="18">
        <f>金币产出!CN297</f>
        <v>41600385</v>
      </c>
      <c r="W301" s="18">
        <v>292</v>
      </c>
      <c r="X301" s="25">
        <v>1</v>
      </c>
      <c r="Y301" s="18" t="e">
        <f t="shared" si="188"/>
        <v>#REF!</v>
      </c>
      <c r="Z301" s="18" t="e">
        <f t="shared" si="188"/>
        <v>#REF!</v>
      </c>
      <c r="AA301" s="18" t="e">
        <f t="shared" si="188"/>
        <v>#REF!</v>
      </c>
      <c r="AB301" s="18" t="e">
        <f t="shared" si="189"/>
        <v>#REF!</v>
      </c>
      <c r="AC301" s="18" t="e">
        <f t="shared" si="177"/>
        <v>#REF!</v>
      </c>
      <c r="AD301" s="18" t="e">
        <f t="shared" si="190"/>
        <v>#REF!</v>
      </c>
      <c r="AE301" s="18" t="e">
        <f t="shared" si="178"/>
        <v>#REF!</v>
      </c>
      <c r="AF301" s="18" t="e">
        <f t="shared" si="191"/>
        <v>#REF!</v>
      </c>
      <c r="AG301" s="18" t="e">
        <f t="shared" si="179"/>
        <v>#REF!</v>
      </c>
      <c r="BD301" s="18">
        <v>292</v>
      </c>
      <c r="BE301" s="44">
        <v>1</v>
      </c>
      <c r="BF301" s="18">
        <f t="shared" si="192"/>
        <v>4576040</v>
      </c>
      <c r="BG301" s="18">
        <f t="shared" si="193"/>
        <v>2288020</v>
      </c>
      <c r="BH301" s="18">
        <f t="shared" si="194"/>
        <v>2288020</v>
      </c>
      <c r="BI301" s="18">
        <f t="shared" si="195"/>
        <v>2288020</v>
      </c>
      <c r="BJ301" s="18">
        <f t="shared" si="196"/>
        <v>2288020</v>
      </c>
      <c r="BK301" s="18">
        <f t="shared" si="197"/>
        <v>2288020</v>
      </c>
      <c r="BL301" s="18">
        <f t="shared" si="198"/>
        <v>3432030</v>
      </c>
      <c r="BM301" s="18">
        <f t="shared" si="199"/>
        <v>3432030</v>
      </c>
      <c r="BN301" s="18">
        <f t="shared" si="200"/>
        <v>1</v>
      </c>
      <c r="BO301" s="18">
        <f t="shared" si="180"/>
        <v>4576.04</v>
      </c>
      <c r="BP301" s="18">
        <f t="shared" si="201"/>
        <v>1</v>
      </c>
      <c r="BQ301" s="18">
        <f t="shared" si="181"/>
        <v>2288.02</v>
      </c>
      <c r="BR301" s="18">
        <f t="shared" si="202"/>
        <v>1</v>
      </c>
      <c r="BS301" s="18">
        <f t="shared" si="182"/>
        <v>2288.02</v>
      </c>
      <c r="BT301" s="18">
        <f t="shared" si="203"/>
        <v>1</v>
      </c>
      <c r="BU301" s="18">
        <f t="shared" si="183"/>
        <v>2288.02</v>
      </c>
      <c r="BV301" s="18">
        <f t="shared" si="204"/>
        <v>1</v>
      </c>
      <c r="BW301" s="18">
        <f t="shared" si="184"/>
        <v>2288.02</v>
      </c>
      <c r="BX301" s="18">
        <f t="shared" si="205"/>
        <v>1</v>
      </c>
      <c r="BY301" s="18">
        <f t="shared" si="185"/>
        <v>2288.02</v>
      </c>
      <c r="BZ301" s="18">
        <f t="shared" si="206"/>
        <v>1</v>
      </c>
      <c r="CA301" s="18">
        <f t="shared" si="186"/>
        <v>3432.03</v>
      </c>
      <c r="CB301" s="18">
        <f t="shared" si="207"/>
        <v>1</v>
      </c>
      <c r="CC301" s="18">
        <f t="shared" si="187"/>
        <v>3432.03</v>
      </c>
    </row>
    <row r="302" spans="1:81" ht="16.5" x14ac:dyDescent="0.2">
      <c r="A302" s="14">
        <v>293</v>
      </c>
      <c r="B302" s="18">
        <f>金币产出!CN298</f>
        <v>42170830</v>
      </c>
      <c r="W302" s="18">
        <v>293</v>
      </c>
      <c r="X302" s="25">
        <v>1</v>
      </c>
      <c r="Y302" s="18" t="e">
        <f t="shared" si="188"/>
        <v>#REF!</v>
      </c>
      <c r="Z302" s="18" t="e">
        <f t="shared" si="188"/>
        <v>#REF!</v>
      </c>
      <c r="AA302" s="18" t="e">
        <f t="shared" si="188"/>
        <v>#REF!</v>
      </c>
      <c r="AB302" s="18" t="e">
        <f t="shared" si="189"/>
        <v>#REF!</v>
      </c>
      <c r="AC302" s="18" t="e">
        <f t="shared" si="177"/>
        <v>#REF!</v>
      </c>
      <c r="AD302" s="18" t="e">
        <f t="shared" si="190"/>
        <v>#REF!</v>
      </c>
      <c r="AE302" s="18" t="e">
        <f t="shared" si="178"/>
        <v>#REF!</v>
      </c>
      <c r="AF302" s="18" t="e">
        <f t="shared" si="191"/>
        <v>#REF!</v>
      </c>
      <c r="AG302" s="18" t="e">
        <f t="shared" si="179"/>
        <v>#REF!</v>
      </c>
      <c r="BD302" s="18">
        <v>293</v>
      </c>
      <c r="BE302" s="44">
        <v>1</v>
      </c>
      <c r="BF302" s="18">
        <f t="shared" si="192"/>
        <v>4638790</v>
      </c>
      <c r="BG302" s="18">
        <f t="shared" si="193"/>
        <v>2319395</v>
      </c>
      <c r="BH302" s="18">
        <f t="shared" si="194"/>
        <v>2319395</v>
      </c>
      <c r="BI302" s="18">
        <f t="shared" si="195"/>
        <v>2319395</v>
      </c>
      <c r="BJ302" s="18">
        <f t="shared" si="196"/>
        <v>2319395</v>
      </c>
      <c r="BK302" s="18">
        <f t="shared" si="197"/>
        <v>2319395</v>
      </c>
      <c r="BL302" s="18">
        <f t="shared" si="198"/>
        <v>3479090</v>
      </c>
      <c r="BM302" s="18">
        <f t="shared" si="199"/>
        <v>3479090</v>
      </c>
      <c r="BN302" s="18">
        <f t="shared" si="200"/>
        <v>1</v>
      </c>
      <c r="BO302" s="18">
        <f t="shared" si="180"/>
        <v>4638.79</v>
      </c>
      <c r="BP302" s="18">
        <f t="shared" si="201"/>
        <v>1</v>
      </c>
      <c r="BQ302" s="18">
        <f t="shared" si="181"/>
        <v>2319.4</v>
      </c>
      <c r="BR302" s="18">
        <f t="shared" si="202"/>
        <v>1</v>
      </c>
      <c r="BS302" s="18">
        <f t="shared" si="182"/>
        <v>2319.4</v>
      </c>
      <c r="BT302" s="18">
        <f t="shared" si="203"/>
        <v>1</v>
      </c>
      <c r="BU302" s="18">
        <f t="shared" si="183"/>
        <v>2319.4</v>
      </c>
      <c r="BV302" s="18">
        <f t="shared" si="204"/>
        <v>1</v>
      </c>
      <c r="BW302" s="18">
        <f t="shared" si="184"/>
        <v>2319.4</v>
      </c>
      <c r="BX302" s="18">
        <f t="shared" si="205"/>
        <v>1</v>
      </c>
      <c r="BY302" s="18">
        <f t="shared" si="185"/>
        <v>2319.4</v>
      </c>
      <c r="BZ302" s="18">
        <f t="shared" si="206"/>
        <v>1</v>
      </c>
      <c r="CA302" s="18">
        <f t="shared" si="186"/>
        <v>3479.09</v>
      </c>
      <c r="CB302" s="18">
        <f t="shared" si="207"/>
        <v>1</v>
      </c>
      <c r="CC302" s="18">
        <f t="shared" si="187"/>
        <v>3479.09</v>
      </c>
    </row>
    <row r="303" spans="1:81" ht="16.5" x14ac:dyDescent="0.2">
      <c r="A303" s="14">
        <v>294</v>
      </c>
      <c r="B303" s="18">
        <f>金币产出!CN299</f>
        <v>42741270</v>
      </c>
      <c r="W303" s="18">
        <v>294</v>
      </c>
      <c r="X303" s="25">
        <v>1</v>
      </c>
      <c r="Y303" s="18" t="e">
        <f t="shared" si="188"/>
        <v>#REF!</v>
      </c>
      <c r="Z303" s="18" t="e">
        <f t="shared" si="188"/>
        <v>#REF!</v>
      </c>
      <c r="AA303" s="18" t="e">
        <f t="shared" si="188"/>
        <v>#REF!</v>
      </c>
      <c r="AB303" s="18" t="e">
        <f t="shared" si="189"/>
        <v>#REF!</v>
      </c>
      <c r="AC303" s="18" t="e">
        <f t="shared" si="177"/>
        <v>#REF!</v>
      </c>
      <c r="AD303" s="18" t="e">
        <f t="shared" si="190"/>
        <v>#REF!</v>
      </c>
      <c r="AE303" s="18" t="e">
        <f t="shared" si="178"/>
        <v>#REF!</v>
      </c>
      <c r="AF303" s="18" t="e">
        <f t="shared" si="191"/>
        <v>#REF!</v>
      </c>
      <c r="AG303" s="18" t="e">
        <f t="shared" si="179"/>
        <v>#REF!</v>
      </c>
      <c r="BD303" s="18">
        <v>294</v>
      </c>
      <c r="BE303" s="44">
        <v>1</v>
      </c>
      <c r="BF303" s="18">
        <f t="shared" si="192"/>
        <v>4701535</v>
      </c>
      <c r="BG303" s="18">
        <f t="shared" si="193"/>
        <v>2350765</v>
      </c>
      <c r="BH303" s="18">
        <f t="shared" si="194"/>
        <v>2350765</v>
      </c>
      <c r="BI303" s="18">
        <f t="shared" si="195"/>
        <v>2350765</v>
      </c>
      <c r="BJ303" s="18">
        <f t="shared" si="196"/>
        <v>2350765</v>
      </c>
      <c r="BK303" s="18">
        <f t="shared" si="197"/>
        <v>2350765</v>
      </c>
      <c r="BL303" s="18">
        <f t="shared" si="198"/>
        <v>3526150</v>
      </c>
      <c r="BM303" s="18">
        <f t="shared" si="199"/>
        <v>3526150</v>
      </c>
      <c r="BN303" s="18">
        <f t="shared" si="200"/>
        <v>1</v>
      </c>
      <c r="BO303" s="18">
        <f t="shared" si="180"/>
        <v>4701.54</v>
      </c>
      <c r="BP303" s="18">
        <f t="shared" si="201"/>
        <v>1</v>
      </c>
      <c r="BQ303" s="18">
        <f t="shared" si="181"/>
        <v>2350.77</v>
      </c>
      <c r="BR303" s="18">
        <f t="shared" si="202"/>
        <v>1</v>
      </c>
      <c r="BS303" s="18">
        <f t="shared" si="182"/>
        <v>2350.77</v>
      </c>
      <c r="BT303" s="18">
        <f t="shared" si="203"/>
        <v>1</v>
      </c>
      <c r="BU303" s="18">
        <f t="shared" si="183"/>
        <v>2350.77</v>
      </c>
      <c r="BV303" s="18">
        <f t="shared" si="204"/>
        <v>1</v>
      </c>
      <c r="BW303" s="18">
        <f t="shared" si="184"/>
        <v>2350.77</v>
      </c>
      <c r="BX303" s="18">
        <f t="shared" si="205"/>
        <v>1</v>
      </c>
      <c r="BY303" s="18">
        <f t="shared" si="185"/>
        <v>2350.77</v>
      </c>
      <c r="BZ303" s="18">
        <f t="shared" si="206"/>
        <v>1</v>
      </c>
      <c r="CA303" s="18">
        <f t="shared" si="186"/>
        <v>3526.15</v>
      </c>
      <c r="CB303" s="18">
        <f t="shared" si="207"/>
        <v>1</v>
      </c>
      <c r="CC303" s="18">
        <f t="shared" si="187"/>
        <v>3526.15</v>
      </c>
    </row>
    <row r="304" spans="1:81" ht="16.5" x14ac:dyDescent="0.2">
      <c r="A304" s="14">
        <v>295</v>
      </c>
      <c r="B304" s="18">
        <f>金币产出!CN300</f>
        <v>43311715</v>
      </c>
      <c r="W304" s="18">
        <v>295</v>
      </c>
      <c r="X304" s="25">
        <v>1</v>
      </c>
      <c r="Y304" s="18" t="e">
        <f t="shared" si="188"/>
        <v>#REF!</v>
      </c>
      <c r="Z304" s="18" t="e">
        <f t="shared" si="188"/>
        <v>#REF!</v>
      </c>
      <c r="AA304" s="18" t="e">
        <f t="shared" si="188"/>
        <v>#REF!</v>
      </c>
      <c r="AB304" s="18" t="e">
        <f t="shared" si="189"/>
        <v>#REF!</v>
      </c>
      <c r="AC304" s="18" t="e">
        <f t="shared" si="177"/>
        <v>#REF!</v>
      </c>
      <c r="AD304" s="18" t="e">
        <f t="shared" si="190"/>
        <v>#REF!</v>
      </c>
      <c r="AE304" s="18" t="e">
        <f t="shared" si="178"/>
        <v>#REF!</v>
      </c>
      <c r="AF304" s="18" t="e">
        <f t="shared" si="191"/>
        <v>#REF!</v>
      </c>
      <c r="AG304" s="18" t="e">
        <f t="shared" si="179"/>
        <v>#REF!</v>
      </c>
      <c r="BD304" s="18">
        <v>295</v>
      </c>
      <c r="BE304" s="44">
        <v>1</v>
      </c>
      <c r="BF304" s="18">
        <f t="shared" si="192"/>
        <v>4764285</v>
      </c>
      <c r="BG304" s="18">
        <f t="shared" si="193"/>
        <v>2382140</v>
      </c>
      <c r="BH304" s="18">
        <f t="shared" si="194"/>
        <v>2382140</v>
      </c>
      <c r="BI304" s="18">
        <f t="shared" si="195"/>
        <v>2382140</v>
      </c>
      <c r="BJ304" s="18">
        <f t="shared" si="196"/>
        <v>2382140</v>
      </c>
      <c r="BK304" s="18">
        <f t="shared" si="197"/>
        <v>2382140</v>
      </c>
      <c r="BL304" s="18">
        <f t="shared" si="198"/>
        <v>3573215</v>
      </c>
      <c r="BM304" s="18">
        <f t="shared" si="199"/>
        <v>3573215</v>
      </c>
      <c r="BN304" s="18">
        <f t="shared" si="200"/>
        <v>1</v>
      </c>
      <c r="BO304" s="18">
        <f t="shared" si="180"/>
        <v>4764.29</v>
      </c>
      <c r="BP304" s="18">
        <f t="shared" si="201"/>
        <v>1</v>
      </c>
      <c r="BQ304" s="18">
        <f t="shared" si="181"/>
        <v>2382.14</v>
      </c>
      <c r="BR304" s="18">
        <f t="shared" si="202"/>
        <v>1</v>
      </c>
      <c r="BS304" s="18">
        <f t="shared" si="182"/>
        <v>2382.14</v>
      </c>
      <c r="BT304" s="18">
        <f t="shared" si="203"/>
        <v>1</v>
      </c>
      <c r="BU304" s="18">
        <f t="shared" si="183"/>
        <v>2382.14</v>
      </c>
      <c r="BV304" s="18">
        <f t="shared" si="204"/>
        <v>1</v>
      </c>
      <c r="BW304" s="18">
        <f t="shared" si="184"/>
        <v>2382.14</v>
      </c>
      <c r="BX304" s="18">
        <f t="shared" si="205"/>
        <v>1</v>
      </c>
      <c r="BY304" s="18">
        <f t="shared" si="185"/>
        <v>2382.14</v>
      </c>
      <c r="BZ304" s="18">
        <f t="shared" si="206"/>
        <v>1</v>
      </c>
      <c r="CA304" s="18">
        <f t="shared" si="186"/>
        <v>3573.22</v>
      </c>
      <c r="CB304" s="18">
        <f t="shared" si="207"/>
        <v>1</v>
      </c>
      <c r="CC304" s="18">
        <f t="shared" si="187"/>
        <v>3573.22</v>
      </c>
    </row>
    <row r="305" spans="1:81" ht="16.5" x14ac:dyDescent="0.2">
      <c r="A305" s="14">
        <v>296</v>
      </c>
      <c r="B305" s="18">
        <f>金币产出!CN301</f>
        <v>43882155</v>
      </c>
      <c r="W305" s="18">
        <v>296</v>
      </c>
      <c r="X305" s="25">
        <v>1</v>
      </c>
      <c r="Y305" s="18" t="e">
        <f t="shared" si="188"/>
        <v>#REF!</v>
      </c>
      <c r="Z305" s="18" t="e">
        <f t="shared" si="188"/>
        <v>#REF!</v>
      </c>
      <c r="AA305" s="18" t="e">
        <f t="shared" si="188"/>
        <v>#REF!</v>
      </c>
      <c r="AB305" s="18" t="e">
        <f t="shared" si="189"/>
        <v>#REF!</v>
      </c>
      <c r="AC305" s="18" t="e">
        <f t="shared" si="177"/>
        <v>#REF!</v>
      </c>
      <c r="AD305" s="18" t="e">
        <f t="shared" si="190"/>
        <v>#REF!</v>
      </c>
      <c r="AE305" s="18" t="e">
        <f t="shared" si="178"/>
        <v>#REF!</v>
      </c>
      <c r="AF305" s="18" t="e">
        <f t="shared" si="191"/>
        <v>#REF!</v>
      </c>
      <c r="AG305" s="18" t="e">
        <f t="shared" si="179"/>
        <v>#REF!</v>
      </c>
      <c r="BD305" s="18">
        <v>296</v>
      </c>
      <c r="BE305" s="44">
        <v>1</v>
      </c>
      <c r="BF305" s="18">
        <f t="shared" si="192"/>
        <v>4827035</v>
      </c>
      <c r="BG305" s="18">
        <f t="shared" si="193"/>
        <v>2413515</v>
      </c>
      <c r="BH305" s="18">
        <f t="shared" si="194"/>
        <v>2413515</v>
      </c>
      <c r="BI305" s="18">
        <f t="shared" si="195"/>
        <v>2413515</v>
      </c>
      <c r="BJ305" s="18">
        <f t="shared" si="196"/>
        <v>2413515</v>
      </c>
      <c r="BK305" s="18">
        <f t="shared" si="197"/>
        <v>2413515</v>
      </c>
      <c r="BL305" s="18">
        <f t="shared" si="198"/>
        <v>3620275</v>
      </c>
      <c r="BM305" s="18">
        <f t="shared" si="199"/>
        <v>3620275</v>
      </c>
      <c r="BN305" s="18">
        <f t="shared" si="200"/>
        <v>1</v>
      </c>
      <c r="BO305" s="18">
        <f t="shared" si="180"/>
        <v>4827.04</v>
      </c>
      <c r="BP305" s="18">
        <f t="shared" si="201"/>
        <v>1</v>
      </c>
      <c r="BQ305" s="18">
        <f t="shared" si="181"/>
        <v>2413.52</v>
      </c>
      <c r="BR305" s="18">
        <f t="shared" si="202"/>
        <v>1</v>
      </c>
      <c r="BS305" s="18">
        <f t="shared" si="182"/>
        <v>2413.52</v>
      </c>
      <c r="BT305" s="18">
        <f t="shared" si="203"/>
        <v>1</v>
      </c>
      <c r="BU305" s="18">
        <f t="shared" si="183"/>
        <v>2413.52</v>
      </c>
      <c r="BV305" s="18">
        <f t="shared" si="204"/>
        <v>1</v>
      </c>
      <c r="BW305" s="18">
        <f t="shared" si="184"/>
        <v>2413.52</v>
      </c>
      <c r="BX305" s="18">
        <f t="shared" si="205"/>
        <v>1</v>
      </c>
      <c r="BY305" s="18">
        <f t="shared" si="185"/>
        <v>2413.52</v>
      </c>
      <c r="BZ305" s="18">
        <f t="shared" si="206"/>
        <v>1</v>
      </c>
      <c r="CA305" s="18">
        <f t="shared" si="186"/>
        <v>3620.28</v>
      </c>
      <c r="CB305" s="18">
        <f t="shared" si="207"/>
        <v>1</v>
      </c>
      <c r="CC305" s="18">
        <f t="shared" si="187"/>
        <v>3620.28</v>
      </c>
    </row>
    <row r="306" spans="1:81" ht="16.5" x14ac:dyDescent="0.2">
      <c r="A306" s="14">
        <v>297</v>
      </c>
      <c r="B306" s="18">
        <f>金币产出!CN302</f>
        <v>44452600</v>
      </c>
      <c r="W306" s="18">
        <v>297</v>
      </c>
      <c r="X306" s="25">
        <v>1</v>
      </c>
      <c r="Y306" s="18" t="e">
        <f t="shared" si="188"/>
        <v>#REF!</v>
      </c>
      <c r="Z306" s="18" t="e">
        <f t="shared" si="188"/>
        <v>#REF!</v>
      </c>
      <c r="AA306" s="18" t="e">
        <f t="shared" si="188"/>
        <v>#REF!</v>
      </c>
      <c r="AB306" s="18" t="e">
        <f t="shared" si="189"/>
        <v>#REF!</v>
      </c>
      <c r="AC306" s="18" t="e">
        <f t="shared" si="177"/>
        <v>#REF!</v>
      </c>
      <c r="AD306" s="18" t="e">
        <f t="shared" si="190"/>
        <v>#REF!</v>
      </c>
      <c r="AE306" s="18" t="e">
        <f t="shared" si="178"/>
        <v>#REF!</v>
      </c>
      <c r="AF306" s="18" t="e">
        <f t="shared" si="191"/>
        <v>#REF!</v>
      </c>
      <c r="AG306" s="18" t="e">
        <f t="shared" si="179"/>
        <v>#REF!</v>
      </c>
      <c r="BD306" s="18">
        <v>297</v>
      </c>
      <c r="BE306" s="44">
        <v>1</v>
      </c>
      <c r="BF306" s="18">
        <f t="shared" si="192"/>
        <v>4889785</v>
      </c>
      <c r="BG306" s="18">
        <f t="shared" si="193"/>
        <v>2444890</v>
      </c>
      <c r="BH306" s="18">
        <f t="shared" si="194"/>
        <v>2444890</v>
      </c>
      <c r="BI306" s="18">
        <f t="shared" si="195"/>
        <v>2444890</v>
      </c>
      <c r="BJ306" s="18">
        <f t="shared" si="196"/>
        <v>2444890</v>
      </c>
      <c r="BK306" s="18">
        <f t="shared" si="197"/>
        <v>2444890</v>
      </c>
      <c r="BL306" s="18">
        <f t="shared" si="198"/>
        <v>3667335</v>
      </c>
      <c r="BM306" s="18">
        <f t="shared" si="199"/>
        <v>3667335</v>
      </c>
      <c r="BN306" s="18">
        <f t="shared" si="200"/>
        <v>1</v>
      </c>
      <c r="BO306" s="18">
        <f t="shared" si="180"/>
        <v>4889.79</v>
      </c>
      <c r="BP306" s="18">
        <f t="shared" si="201"/>
        <v>1</v>
      </c>
      <c r="BQ306" s="18">
        <f t="shared" si="181"/>
        <v>2444.89</v>
      </c>
      <c r="BR306" s="18">
        <f t="shared" si="202"/>
        <v>1</v>
      </c>
      <c r="BS306" s="18">
        <f t="shared" si="182"/>
        <v>2444.89</v>
      </c>
      <c r="BT306" s="18">
        <f t="shared" si="203"/>
        <v>1</v>
      </c>
      <c r="BU306" s="18">
        <f t="shared" si="183"/>
        <v>2444.89</v>
      </c>
      <c r="BV306" s="18">
        <f t="shared" si="204"/>
        <v>1</v>
      </c>
      <c r="BW306" s="18">
        <f t="shared" si="184"/>
        <v>2444.89</v>
      </c>
      <c r="BX306" s="18">
        <f t="shared" si="205"/>
        <v>1</v>
      </c>
      <c r="BY306" s="18">
        <f t="shared" si="185"/>
        <v>2444.89</v>
      </c>
      <c r="BZ306" s="18">
        <f t="shared" si="206"/>
        <v>1</v>
      </c>
      <c r="CA306" s="18">
        <f t="shared" si="186"/>
        <v>3667.34</v>
      </c>
      <c r="CB306" s="18">
        <f t="shared" si="207"/>
        <v>1</v>
      </c>
      <c r="CC306" s="18">
        <f t="shared" si="187"/>
        <v>3667.34</v>
      </c>
    </row>
    <row r="307" spans="1:81" ht="16.5" x14ac:dyDescent="0.2">
      <c r="A307" s="14">
        <v>298</v>
      </c>
      <c r="B307" s="18">
        <f>金币产出!CN303</f>
        <v>45023040</v>
      </c>
      <c r="W307" s="18">
        <v>298</v>
      </c>
      <c r="X307" s="25">
        <v>1</v>
      </c>
      <c r="Y307" s="18" t="e">
        <f t="shared" si="188"/>
        <v>#REF!</v>
      </c>
      <c r="Z307" s="18" t="e">
        <f t="shared" si="188"/>
        <v>#REF!</v>
      </c>
      <c r="AA307" s="18" t="e">
        <f t="shared" si="188"/>
        <v>#REF!</v>
      </c>
      <c r="AB307" s="18" t="e">
        <f t="shared" si="189"/>
        <v>#REF!</v>
      </c>
      <c r="AC307" s="18" t="e">
        <f t="shared" si="177"/>
        <v>#REF!</v>
      </c>
      <c r="AD307" s="18" t="e">
        <f t="shared" si="190"/>
        <v>#REF!</v>
      </c>
      <c r="AE307" s="18" t="e">
        <f t="shared" si="178"/>
        <v>#REF!</v>
      </c>
      <c r="AF307" s="18" t="e">
        <f t="shared" si="191"/>
        <v>#REF!</v>
      </c>
      <c r="AG307" s="18" t="e">
        <f t="shared" si="179"/>
        <v>#REF!</v>
      </c>
      <c r="BD307" s="18">
        <v>298</v>
      </c>
      <c r="BE307" s="44">
        <v>1</v>
      </c>
      <c r="BF307" s="18">
        <f t="shared" si="192"/>
        <v>4952530</v>
      </c>
      <c r="BG307" s="18">
        <f t="shared" si="193"/>
        <v>2476265</v>
      </c>
      <c r="BH307" s="18">
        <f t="shared" si="194"/>
        <v>2476265</v>
      </c>
      <c r="BI307" s="18">
        <f t="shared" si="195"/>
        <v>2476265</v>
      </c>
      <c r="BJ307" s="18">
        <f t="shared" si="196"/>
        <v>2476265</v>
      </c>
      <c r="BK307" s="18">
        <f t="shared" si="197"/>
        <v>2476265</v>
      </c>
      <c r="BL307" s="18">
        <f t="shared" si="198"/>
        <v>3714400</v>
      </c>
      <c r="BM307" s="18">
        <f t="shared" si="199"/>
        <v>3714400</v>
      </c>
      <c r="BN307" s="18">
        <f t="shared" si="200"/>
        <v>1</v>
      </c>
      <c r="BO307" s="18">
        <f t="shared" si="180"/>
        <v>4952.53</v>
      </c>
      <c r="BP307" s="18">
        <f t="shared" si="201"/>
        <v>1</v>
      </c>
      <c r="BQ307" s="18">
        <f t="shared" si="181"/>
        <v>2476.27</v>
      </c>
      <c r="BR307" s="18">
        <f t="shared" si="202"/>
        <v>1</v>
      </c>
      <c r="BS307" s="18">
        <f t="shared" si="182"/>
        <v>2476.27</v>
      </c>
      <c r="BT307" s="18">
        <f t="shared" si="203"/>
        <v>1</v>
      </c>
      <c r="BU307" s="18">
        <f t="shared" si="183"/>
        <v>2476.27</v>
      </c>
      <c r="BV307" s="18">
        <f t="shared" si="204"/>
        <v>1</v>
      </c>
      <c r="BW307" s="18">
        <f t="shared" si="184"/>
        <v>2476.27</v>
      </c>
      <c r="BX307" s="18">
        <f t="shared" si="205"/>
        <v>1</v>
      </c>
      <c r="BY307" s="18">
        <f t="shared" si="185"/>
        <v>2476.27</v>
      </c>
      <c r="BZ307" s="18">
        <f t="shared" si="206"/>
        <v>1</v>
      </c>
      <c r="CA307" s="18">
        <f t="shared" si="186"/>
        <v>3714.4</v>
      </c>
      <c r="CB307" s="18">
        <f t="shared" si="207"/>
        <v>1</v>
      </c>
      <c r="CC307" s="18">
        <f t="shared" si="187"/>
        <v>3714.4</v>
      </c>
    </row>
    <row r="308" spans="1:81" ht="16.5" x14ac:dyDescent="0.2">
      <c r="A308" s="14">
        <v>299</v>
      </c>
      <c r="B308" s="18">
        <f>金币产出!CN304</f>
        <v>45593485</v>
      </c>
      <c r="W308" s="18">
        <v>299</v>
      </c>
      <c r="X308" s="25">
        <v>1</v>
      </c>
      <c r="Y308" s="18" t="e">
        <f t="shared" si="188"/>
        <v>#REF!</v>
      </c>
      <c r="Z308" s="18" t="e">
        <f t="shared" si="188"/>
        <v>#REF!</v>
      </c>
      <c r="AA308" s="18" t="e">
        <f t="shared" si="188"/>
        <v>#REF!</v>
      </c>
      <c r="AB308" s="18" t="e">
        <f t="shared" si="189"/>
        <v>#REF!</v>
      </c>
      <c r="AC308" s="18" t="e">
        <f t="shared" si="177"/>
        <v>#REF!</v>
      </c>
      <c r="AD308" s="18" t="e">
        <f t="shared" si="190"/>
        <v>#REF!</v>
      </c>
      <c r="AE308" s="18" t="e">
        <f t="shared" si="178"/>
        <v>#REF!</v>
      </c>
      <c r="AF308" s="18" t="e">
        <f t="shared" si="191"/>
        <v>#REF!</v>
      </c>
      <c r="AG308" s="18" t="e">
        <f t="shared" si="179"/>
        <v>#REF!</v>
      </c>
      <c r="BD308" s="18">
        <v>299</v>
      </c>
      <c r="BE308" s="44">
        <v>1</v>
      </c>
      <c r="BF308" s="18">
        <f t="shared" si="192"/>
        <v>5015280</v>
      </c>
      <c r="BG308" s="18">
        <f t="shared" si="193"/>
        <v>2507640</v>
      </c>
      <c r="BH308" s="18">
        <f t="shared" si="194"/>
        <v>2507640</v>
      </c>
      <c r="BI308" s="18">
        <f t="shared" si="195"/>
        <v>2507640</v>
      </c>
      <c r="BJ308" s="18">
        <f t="shared" si="196"/>
        <v>2507640</v>
      </c>
      <c r="BK308" s="18">
        <f t="shared" si="197"/>
        <v>2507640</v>
      </c>
      <c r="BL308" s="18">
        <f t="shared" si="198"/>
        <v>3761460</v>
      </c>
      <c r="BM308" s="18">
        <f t="shared" si="199"/>
        <v>3761460</v>
      </c>
      <c r="BN308" s="18">
        <f t="shared" si="200"/>
        <v>1</v>
      </c>
      <c r="BO308" s="18">
        <f t="shared" si="180"/>
        <v>5015.28</v>
      </c>
      <c r="BP308" s="18">
        <f t="shared" si="201"/>
        <v>1</v>
      </c>
      <c r="BQ308" s="18">
        <f t="shared" si="181"/>
        <v>2507.64</v>
      </c>
      <c r="BR308" s="18">
        <f t="shared" si="202"/>
        <v>1</v>
      </c>
      <c r="BS308" s="18">
        <f t="shared" si="182"/>
        <v>2507.64</v>
      </c>
      <c r="BT308" s="18">
        <f t="shared" si="203"/>
        <v>1</v>
      </c>
      <c r="BU308" s="18">
        <f t="shared" si="183"/>
        <v>2507.64</v>
      </c>
      <c r="BV308" s="18">
        <f t="shared" si="204"/>
        <v>1</v>
      </c>
      <c r="BW308" s="18">
        <f t="shared" si="184"/>
        <v>2507.64</v>
      </c>
      <c r="BX308" s="18">
        <f t="shared" si="205"/>
        <v>1</v>
      </c>
      <c r="BY308" s="18">
        <f t="shared" si="185"/>
        <v>2507.64</v>
      </c>
      <c r="BZ308" s="18">
        <f t="shared" si="206"/>
        <v>1</v>
      </c>
      <c r="CA308" s="18">
        <f t="shared" si="186"/>
        <v>3761.46</v>
      </c>
      <c r="CB308" s="18">
        <f t="shared" si="207"/>
        <v>1</v>
      </c>
      <c r="CC308" s="18">
        <f t="shared" si="187"/>
        <v>3761.46</v>
      </c>
    </row>
    <row r="309" spans="1:81" ht="16.5" x14ac:dyDescent="0.2">
      <c r="A309" s="14">
        <v>300</v>
      </c>
      <c r="B309" s="18">
        <f>金币产出!CN305</f>
        <v>46163925</v>
      </c>
      <c r="W309" s="18">
        <v>300</v>
      </c>
      <c r="X309" s="25">
        <v>1</v>
      </c>
      <c r="Y309" s="18" t="e">
        <f t="shared" si="188"/>
        <v>#REF!</v>
      </c>
      <c r="Z309" s="18" t="e">
        <f t="shared" si="188"/>
        <v>#REF!</v>
      </c>
      <c r="AA309" s="18" t="e">
        <f t="shared" si="188"/>
        <v>#REF!</v>
      </c>
      <c r="AB309" s="18" t="e">
        <f t="shared" si="189"/>
        <v>#REF!</v>
      </c>
      <c r="AC309" s="18" t="e">
        <f t="shared" si="177"/>
        <v>#REF!</v>
      </c>
      <c r="AD309" s="18" t="e">
        <f t="shared" si="190"/>
        <v>#REF!</v>
      </c>
      <c r="AE309" s="18" t="e">
        <f t="shared" si="178"/>
        <v>#REF!</v>
      </c>
      <c r="AF309" s="18" t="e">
        <f t="shared" si="191"/>
        <v>#REF!</v>
      </c>
      <c r="AG309" s="18" t="e">
        <f t="shared" si="179"/>
        <v>#REF!</v>
      </c>
      <c r="BD309" s="18">
        <v>300</v>
      </c>
      <c r="BE309" s="44">
        <v>1</v>
      </c>
      <c r="BF309" s="18">
        <f t="shared" si="192"/>
        <v>5078030</v>
      </c>
      <c r="BG309" s="18">
        <f t="shared" si="193"/>
        <v>2539015</v>
      </c>
      <c r="BH309" s="18">
        <f t="shared" si="194"/>
        <v>2539015</v>
      </c>
      <c r="BI309" s="18">
        <f t="shared" si="195"/>
        <v>2539015</v>
      </c>
      <c r="BJ309" s="18">
        <f t="shared" si="196"/>
        <v>2539015</v>
      </c>
      <c r="BK309" s="18">
        <f t="shared" si="197"/>
        <v>2539015</v>
      </c>
      <c r="BL309" s="18">
        <f t="shared" si="198"/>
        <v>3808520</v>
      </c>
      <c r="BM309" s="18">
        <f t="shared" si="199"/>
        <v>3808520</v>
      </c>
      <c r="BN309" s="18">
        <f t="shared" si="200"/>
        <v>1</v>
      </c>
      <c r="BO309" s="18">
        <f t="shared" si="180"/>
        <v>5078.03</v>
      </c>
      <c r="BP309" s="18">
        <f t="shared" si="201"/>
        <v>1</v>
      </c>
      <c r="BQ309" s="18">
        <f t="shared" si="181"/>
        <v>2539.02</v>
      </c>
      <c r="BR309" s="18">
        <f t="shared" si="202"/>
        <v>1</v>
      </c>
      <c r="BS309" s="18">
        <f t="shared" si="182"/>
        <v>2539.02</v>
      </c>
      <c r="BT309" s="18">
        <f t="shared" si="203"/>
        <v>1</v>
      </c>
      <c r="BU309" s="18">
        <f t="shared" si="183"/>
        <v>2539.02</v>
      </c>
      <c r="BV309" s="18">
        <f t="shared" si="204"/>
        <v>1</v>
      </c>
      <c r="BW309" s="18">
        <f t="shared" si="184"/>
        <v>2539.02</v>
      </c>
      <c r="BX309" s="18">
        <f t="shared" si="205"/>
        <v>1</v>
      </c>
      <c r="BY309" s="18">
        <f t="shared" si="185"/>
        <v>2539.02</v>
      </c>
      <c r="BZ309" s="18">
        <f t="shared" si="206"/>
        <v>1</v>
      </c>
      <c r="CA309" s="18">
        <f t="shared" si="186"/>
        <v>3808.52</v>
      </c>
      <c r="CB309" s="18">
        <f t="shared" si="207"/>
        <v>1</v>
      </c>
      <c r="CC309" s="18">
        <f t="shared" si="187"/>
        <v>3808.52</v>
      </c>
    </row>
    <row r="310" spans="1:81" ht="16.5" x14ac:dyDescent="0.2">
      <c r="A310" s="14">
        <v>301</v>
      </c>
      <c r="B310" s="18">
        <f>金币产出!CN306</f>
        <v>46470105</v>
      </c>
      <c r="W310" s="18">
        <v>301</v>
      </c>
      <c r="X310" s="25">
        <v>1</v>
      </c>
      <c r="Y310" s="18" t="e">
        <f t="shared" si="188"/>
        <v>#REF!</v>
      </c>
      <c r="Z310" s="18" t="e">
        <f t="shared" si="188"/>
        <v>#REF!</v>
      </c>
      <c r="AA310" s="18" t="e">
        <f t="shared" si="188"/>
        <v>#REF!</v>
      </c>
      <c r="AB310" s="18" t="e">
        <f t="shared" si="189"/>
        <v>#REF!</v>
      </c>
      <c r="AC310" s="18" t="e">
        <f t="shared" si="177"/>
        <v>#REF!</v>
      </c>
      <c r="AD310" s="18" t="e">
        <f t="shared" si="190"/>
        <v>#REF!</v>
      </c>
      <c r="AE310" s="18" t="e">
        <f t="shared" si="178"/>
        <v>#REF!</v>
      </c>
      <c r="AF310" s="18" t="e">
        <f t="shared" si="191"/>
        <v>#REF!</v>
      </c>
      <c r="AG310" s="18" t="e">
        <f t="shared" si="179"/>
        <v>#REF!</v>
      </c>
      <c r="BD310" s="18">
        <v>301</v>
      </c>
      <c r="BE310" s="44">
        <v>1</v>
      </c>
      <c r="BF310" s="18">
        <f t="shared" si="192"/>
        <v>5111710</v>
      </c>
      <c r="BG310" s="18">
        <f t="shared" si="193"/>
        <v>2555855</v>
      </c>
      <c r="BH310" s="18">
        <f t="shared" si="194"/>
        <v>2555855</v>
      </c>
      <c r="BI310" s="18">
        <f t="shared" si="195"/>
        <v>2555855</v>
      </c>
      <c r="BJ310" s="18">
        <f t="shared" si="196"/>
        <v>2555855</v>
      </c>
      <c r="BK310" s="18">
        <f t="shared" si="197"/>
        <v>2555855</v>
      </c>
      <c r="BL310" s="18">
        <f t="shared" si="198"/>
        <v>3833780</v>
      </c>
      <c r="BM310" s="18">
        <f t="shared" si="199"/>
        <v>3833780</v>
      </c>
      <c r="BN310" s="18">
        <f t="shared" si="200"/>
        <v>1</v>
      </c>
      <c r="BO310" s="18">
        <f t="shared" si="180"/>
        <v>5111.71</v>
      </c>
      <c r="BP310" s="18">
        <f t="shared" si="201"/>
        <v>1</v>
      </c>
      <c r="BQ310" s="18">
        <f t="shared" si="181"/>
        <v>2555.86</v>
      </c>
      <c r="BR310" s="18">
        <f t="shared" si="202"/>
        <v>1</v>
      </c>
      <c r="BS310" s="18">
        <f t="shared" si="182"/>
        <v>2555.86</v>
      </c>
      <c r="BT310" s="18">
        <f t="shared" si="203"/>
        <v>1</v>
      </c>
      <c r="BU310" s="18">
        <f t="shared" si="183"/>
        <v>2555.86</v>
      </c>
      <c r="BV310" s="18">
        <f t="shared" si="204"/>
        <v>1</v>
      </c>
      <c r="BW310" s="18">
        <f t="shared" si="184"/>
        <v>2555.86</v>
      </c>
      <c r="BX310" s="18">
        <f t="shared" si="205"/>
        <v>1</v>
      </c>
      <c r="BY310" s="18">
        <f t="shared" si="185"/>
        <v>2555.86</v>
      </c>
      <c r="BZ310" s="18">
        <f t="shared" si="206"/>
        <v>1</v>
      </c>
      <c r="CA310" s="18">
        <f t="shared" si="186"/>
        <v>3833.78</v>
      </c>
      <c r="CB310" s="18">
        <f t="shared" si="207"/>
        <v>1</v>
      </c>
      <c r="CC310" s="18">
        <f t="shared" si="187"/>
        <v>3833.78</v>
      </c>
    </row>
    <row r="311" spans="1:81" ht="16.5" x14ac:dyDescent="0.2">
      <c r="A311" s="14">
        <v>302</v>
      </c>
      <c r="B311" s="18">
        <f>金币产出!CN307</f>
        <v>46776285</v>
      </c>
      <c r="W311" s="18">
        <v>302</v>
      </c>
      <c r="X311" s="25">
        <v>1</v>
      </c>
      <c r="Y311" s="18" t="e">
        <f t="shared" si="188"/>
        <v>#REF!</v>
      </c>
      <c r="Z311" s="18" t="e">
        <f t="shared" si="188"/>
        <v>#REF!</v>
      </c>
      <c r="AA311" s="18" t="e">
        <f t="shared" si="188"/>
        <v>#REF!</v>
      </c>
      <c r="AB311" s="18" t="e">
        <f t="shared" si="189"/>
        <v>#REF!</v>
      </c>
      <c r="AC311" s="18" t="e">
        <f t="shared" si="177"/>
        <v>#REF!</v>
      </c>
      <c r="AD311" s="18" t="e">
        <f t="shared" si="190"/>
        <v>#REF!</v>
      </c>
      <c r="AE311" s="18" t="e">
        <f t="shared" si="178"/>
        <v>#REF!</v>
      </c>
      <c r="AF311" s="18" t="e">
        <f t="shared" si="191"/>
        <v>#REF!</v>
      </c>
      <c r="AG311" s="18" t="e">
        <f t="shared" si="179"/>
        <v>#REF!</v>
      </c>
      <c r="BD311" s="18">
        <v>302</v>
      </c>
      <c r="BE311" s="44">
        <v>1</v>
      </c>
      <c r="BF311" s="18">
        <f t="shared" si="192"/>
        <v>5145390</v>
      </c>
      <c r="BG311" s="18">
        <f t="shared" si="193"/>
        <v>2572695</v>
      </c>
      <c r="BH311" s="18">
        <f t="shared" si="194"/>
        <v>2572695</v>
      </c>
      <c r="BI311" s="18">
        <f t="shared" si="195"/>
        <v>2572695</v>
      </c>
      <c r="BJ311" s="18">
        <f t="shared" si="196"/>
        <v>2572695</v>
      </c>
      <c r="BK311" s="18">
        <f t="shared" si="197"/>
        <v>2572695</v>
      </c>
      <c r="BL311" s="18">
        <f t="shared" si="198"/>
        <v>3859040</v>
      </c>
      <c r="BM311" s="18">
        <f t="shared" si="199"/>
        <v>3859040</v>
      </c>
      <c r="BN311" s="18">
        <f t="shared" si="200"/>
        <v>1</v>
      </c>
      <c r="BO311" s="18">
        <f t="shared" si="180"/>
        <v>5145.3900000000003</v>
      </c>
      <c r="BP311" s="18">
        <f t="shared" si="201"/>
        <v>1</v>
      </c>
      <c r="BQ311" s="18">
        <f t="shared" si="181"/>
        <v>2572.6999999999998</v>
      </c>
      <c r="BR311" s="18">
        <f t="shared" si="202"/>
        <v>1</v>
      </c>
      <c r="BS311" s="18">
        <f t="shared" si="182"/>
        <v>2572.6999999999998</v>
      </c>
      <c r="BT311" s="18">
        <f t="shared" si="203"/>
        <v>1</v>
      </c>
      <c r="BU311" s="18">
        <f t="shared" si="183"/>
        <v>2572.6999999999998</v>
      </c>
      <c r="BV311" s="18">
        <f t="shared" si="204"/>
        <v>1</v>
      </c>
      <c r="BW311" s="18">
        <f t="shared" si="184"/>
        <v>2572.6999999999998</v>
      </c>
      <c r="BX311" s="18">
        <f t="shared" si="205"/>
        <v>1</v>
      </c>
      <c r="BY311" s="18">
        <f t="shared" si="185"/>
        <v>2572.6999999999998</v>
      </c>
      <c r="BZ311" s="18">
        <f t="shared" si="206"/>
        <v>1</v>
      </c>
      <c r="CA311" s="18">
        <f t="shared" si="186"/>
        <v>3859.04</v>
      </c>
      <c r="CB311" s="18">
        <f t="shared" si="207"/>
        <v>1</v>
      </c>
      <c r="CC311" s="18">
        <f t="shared" si="187"/>
        <v>3859.04</v>
      </c>
    </row>
    <row r="312" spans="1:81" ht="16.5" x14ac:dyDescent="0.2">
      <c r="A312" s="14">
        <v>303</v>
      </c>
      <c r="B312" s="18">
        <f>金币产出!CN308</f>
        <v>47082465</v>
      </c>
      <c r="W312" s="18">
        <v>303</v>
      </c>
      <c r="X312" s="25">
        <v>1</v>
      </c>
      <c r="Y312" s="18" t="e">
        <f t="shared" si="188"/>
        <v>#REF!</v>
      </c>
      <c r="Z312" s="18" t="e">
        <f t="shared" si="188"/>
        <v>#REF!</v>
      </c>
      <c r="AA312" s="18" t="e">
        <f t="shared" si="188"/>
        <v>#REF!</v>
      </c>
      <c r="AB312" s="18" t="e">
        <f t="shared" si="189"/>
        <v>#REF!</v>
      </c>
      <c r="AC312" s="18" t="e">
        <f t="shared" si="177"/>
        <v>#REF!</v>
      </c>
      <c r="AD312" s="18" t="e">
        <f t="shared" si="190"/>
        <v>#REF!</v>
      </c>
      <c r="AE312" s="18" t="e">
        <f t="shared" si="178"/>
        <v>#REF!</v>
      </c>
      <c r="AF312" s="18" t="e">
        <f t="shared" si="191"/>
        <v>#REF!</v>
      </c>
      <c r="AG312" s="18" t="e">
        <f t="shared" si="179"/>
        <v>#REF!</v>
      </c>
      <c r="BD312" s="18">
        <v>303</v>
      </c>
      <c r="BE312" s="44">
        <v>1</v>
      </c>
      <c r="BF312" s="18">
        <f t="shared" si="192"/>
        <v>5179070</v>
      </c>
      <c r="BG312" s="18">
        <f t="shared" si="193"/>
        <v>2589535</v>
      </c>
      <c r="BH312" s="18">
        <f t="shared" si="194"/>
        <v>2589535</v>
      </c>
      <c r="BI312" s="18">
        <f t="shared" si="195"/>
        <v>2589535</v>
      </c>
      <c r="BJ312" s="18">
        <f t="shared" si="196"/>
        <v>2589535</v>
      </c>
      <c r="BK312" s="18">
        <f t="shared" si="197"/>
        <v>2589535</v>
      </c>
      <c r="BL312" s="18">
        <f t="shared" si="198"/>
        <v>3884300</v>
      </c>
      <c r="BM312" s="18">
        <f t="shared" si="199"/>
        <v>3884300</v>
      </c>
      <c r="BN312" s="18">
        <f t="shared" si="200"/>
        <v>1</v>
      </c>
      <c r="BO312" s="18">
        <f t="shared" si="180"/>
        <v>5179.07</v>
      </c>
      <c r="BP312" s="18">
        <f t="shared" si="201"/>
        <v>1</v>
      </c>
      <c r="BQ312" s="18">
        <f t="shared" si="181"/>
        <v>2589.54</v>
      </c>
      <c r="BR312" s="18">
        <f t="shared" si="202"/>
        <v>1</v>
      </c>
      <c r="BS312" s="18">
        <f t="shared" si="182"/>
        <v>2589.54</v>
      </c>
      <c r="BT312" s="18">
        <f t="shared" si="203"/>
        <v>1</v>
      </c>
      <c r="BU312" s="18">
        <f t="shared" si="183"/>
        <v>2589.54</v>
      </c>
      <c r="BV312" s="18">
        <f t="shared" si="204"/>
        <v>1</v>
      </c>
      <c r="BW312" s="18">
        <f t="shared" si="184"/>
        <v>2589.54</v>
      </c>
      <c r="BX312" s="18">
        <f t="shared" si="205"/>
        <v>1</v>
      </c>
      <c r="BY312" s="18">
        <f t="shared" si="185"/>
        <v>2589.54</v>
      </c>
      <c r="BZ312" s="18">
        <f t="shared" si="206"/>
        <v>1</v>
      </c>
      <c r="CA312" s="18">
        <f t="shared" si="186"/>
        <v>3884.3</v>
      </c>
      <c r="CB312" s="18">
        <f t="shared" si="207"/>
        <v>1</v>
      </c>
      <c r="CC312" s="18">
        <f t="shared" si="187"/>
        <v>3884.3</v>
      </c>
    </row>
    <row r="313" spans="1:81" ht="16.5" x14ac:dyDescent="0.2">
      <c r="A313" s="14">
        <v>304</v>
      </c>
      <c r="B313" s="18">
        <f>金币产出!CN309</f>
        <v>47388645</v>
      </c>
      <c r="W313" s="18">
        <v>304</v>
      </c>
      <c r="X313" s="25">
        <v>1</v>
      </c>
      <c r="Y313" s="18" t="e">
        <f t="shared" si="188"/>
        <v>#REF!</v>
      </c>
      <c r="Z313" s="18" t="e">
        <f t="shared" si="188"/>
        <v>#REF!</v>
      </c>
      <c r="AA313" s="18" t="e">
        <f t="shared" si="188"/>
        <v>#REF!</v>
      </c>
      <c r="AB313" s="18" t="e">
        <f t="shared" si="189"/>
        <v>#REF!</v>
      </c>
      <c r="AC313" s="18" t="e">
        <f t="shared" si="177"/>
        <v>#REF!</v>
      </c>
      <c r="AD313" s="18" t="e">
        <f t="shared" si="190"/>
        <v>#REF!</v>
      </c>
      <c r="AE313" s="18" t="e">
        <f t="shared" si="178"/>
        <v>#REF!</v>
      </c>
      <c r="AF313" s="18" t="e">
        <f t="shared" si="191"/>
        <v>#REF!</v>
      </c>
      <c r="AG313" s="18" t="e">
        <f t="shared" si="179"/>
        <v>#REF!</v>
      </c>
      <c r="BD313" s="18">
        <v>304</v>
      </c>
      <c r="BE313" s="44">
        <v>1</v>
      </c>
      <c r="BF313" s="18">
        <f t="shared" si="192"/>
        <v>5212750</v>
      </c>
      <c r="BG313" s="18">
        <f t="shared" si="193"/>
        <v>2606375</v>
      </c>
      <c r="BH313" s="18">
        <f t="shared" si="194"/>
        <v>2606375</v>
      </c>
      <c r="BI313" s="18">
        <f t="shared" si="195"/>
        <v>2606375</v>
      </c>
      <c r="BJ313" s="18">
        <f t="shared" si="196"/>
        <v>2606375</v>
      </c>
      <c r="BK313" s="18">
        <f t="shared" si="197"/>
        <v>2606375</v>
      </c>
      <c r="BL313" s="18">
        <f t="shared" si="198"/>
        <v>3909560</v>
      </c>
      <c r="BM313" s="18">
        <f t="shared" si="199"/>
        <v>3909560</v>
      </c>
      <c r="BN313" s="18">
        <f t="shared" si="200"/>
        <v>1</v>
      </c>
      <c r="BO313" s="18">
        <f t="shared" si="180"/>
        <v>5212.75</v>
      </c>
      <c r="BP313" s="18">
        <f t="shared" si="201"/>
        <v>1</v>
      </c>
      <c r="BQ313" s="18">
        <f t="shared" si="181"/>
        <v>2606.38</v>
      </c>
      <c r="BR313" s="18">
        <f t="shared" si="202"/>
        <v>1</v>
      </c>
      <c r="BS313" s="18">
        <f t="shared" si="182"/>
        <v>2606.38</v>
      </c>
      <c r="BT313" s="18">
        <f t="shared" si="203"/>
        <v>1</v>
      </c>
      <c r="BU313" s="18">
        <f t="shared" si="183"/>
        <v>2606.38</v>
      </c>
      <c r="BV313" s="18">
        <f t="shared" si="204"/>
        <v>1</v>
      </c>
      <c r="BW313" s="18">
        <f t="shared" si="184"/>
        <v>2606.38</v>
      </c>
      <c r="BX313" s="18">
        <f t="shared" si="205"/>
        <v>1</v>
      </c>
      <c r="BY313" s="18">
        <f t="shared" si="185"/>
        <v>2606.38</v>
      </c>
      <c r="BZ313" s="18">
        <f t="shared" si="206"/>
        <v>1</v>
      </c>
      <c r="CA313" s="18">
        <f t="shared" si="186"/>
        <v>3909.56</v>
      </c>
      <c r="CB313" s="18">
        <f t="shared" si="207"/>
        <v>1</v>
      </c>
      <c r="CC313" s="18">
        <f t="shared" si="187"/>
        <v>3909.56</v>
      </c>
    </row>
    <row r="314" spans="1:81" ht="16.5" x14ac:dyDescent="0.2">
      <c r="A314" s="14">
        <v>305</v>
      </c>
      <c r="B314" s="18">
        <f>金币产出!CN310</f>
        <v>47694825</v>
      </c>
      <c r="W314" s="18">
        <v>305</v>
      </c>
      <c r="X314" s="25">
        <v>1</v>
      </c>
      <c r="Y314" s="18" t="e">
        <f t="shared" si="188"/>
        <v>#REF!</v>
      </c>
      <c r="Z314" s="18" t="e">
        <f t="shared" si="188"/>
        <v>#REF!</v>
      </c>
      <c r="AA314" s="18" t="e">
        <f t="shared" si="188"/>
        <v>#REF!</v>
      </c>
      <c r="AB314" s="18" t="e">
        <f t="shared" si="189"/>
        <v>#REF!</v>
      </c>
      <c r="AC314" s="18" t="e">
        <f t="shared" si="177"/>
        <v>#REF!</v>
      </c>
      <c r="AD314" s="18" t="e">
        <f t="shared" si="190"/>
        <v>#REF!</v>
      </c>
      <c r="AE314" s="18" t="e">
        <f t="shared" si="178"/>
        <v>#REF!</v>
      </c>
      <c r="AF314" s="18" t="e">
        <f t="shared" si="191"/>
        <v>#REF!</v>
      </c>
      <c r="AG314" s="18" t="e">
        <f t="shared" si="179"/>
        <v>#REF!</v>
      </c>
      <c r="BD314" s="18">
        <v>305</v>
      </c>
      <c r="BE314" s="44">
        <v>1</v>
      </c>
      <c r="BF314" s="18">
        <f t="shared" si="192"/>
        <v>5246430</v>
      </c>
      <c r="BG314" s="18">
        <f t="shared" si="193"/>
        <v>2623215</v>
      </c>
      <c r="BH314" s="18">
        <f t="shared" si="194"/>
        <v>2623215</v>
      </c>
      <c r="BI314" s="18">
        <f t="shared" si="195"/>
        <v>2623215</v>
      </c>
      <c r="BJ314" s="18">
        <f t="shared" si="196"/>
        <v>2623215</v>
      </c>
      <c r="BK314" s="18">
        <f t="shared" si="197"/>
        <v>2623215</v>
      </c>
      <c r="BL314" s="18">
        <f t="shared" si="198"/>
        <v>3934820</v>
      </c>
      <c r="BM314" s="18">
        <f t="shared" si="199"/>
        <v>3934820</v>
      </c>
      <c r="BN314" s="18">
        <f t="shared" si="200"/>
        <v>1</v>
      </c>
      <c r="BO314" s="18">
        <f t="shared" si="180"/>
        <v>5246.43</v>
      </c>
      <c r="BP314" s="18">
        <f t="shared" si="201"/>
        <v>1</v>
      </c>
      <c r="BQ314" s="18">
        <f t="shared" si="181"/>
        <v>2623.22</v>
      </c>
      <c r="BR314" s="18">
        <f t="shared" si="202"/>
        <v>1</v>
      </c>
      <c r="BS314" s="18">
        <f t="shared" si="182"/>
        <v>2623.22</v>
      </c>
      <c r="BT314" s="18">
        <f t="shared" si="203"/>
        <v>1</v>
      </c>
      <c r="BU314" s="18">
        <f t="shared" si="183"/>
        <v>2623.22</v>
      </c>
      <c r="BV314" s="18">
        <f t="shared" si="204"/>
        <v>1</v>
      </c>
      <c r="BW314" s="18">
        <f t="shared" si="184"/>
        <v>2623.22</v>
      </c>
      <c r="BX314" s="18">
        <f t="shared" si="205"/>
        <v>1</v>
      </c>
      <c r="BY314" s="18">
        <f t="shared" si="185"/>
        <v>2623.22</v>
      </c>
      <c r="BZ314" s="18">
        <f t="shared" si="206"/>
        <v>1</v>
      </c>
      <c r="CA314" s="18">
        <f t="shared" si="186"/>
        <v>3934.82</v>
      </c>
      <c r="CB314" s="18">
        <f t="shared" si="207"/>
        <v>1</v>
      </c>
      <c r="CC314" s="18">
        <f t="shared" si="187"/>
        <v>3934.82</v>
      </c>
    </row>
    <row r="315" spans="1:81" ht="16.5" x14ac:dyDescent="0.2">
      <c r="A315" s="14">
        <v>306</v>
      </c>
      <c r="B315" s="18">
        <f>金币产出!CN311</f>
        <v>48001005</v>
      </c>
      <c r="W315" s="18">
        <v>306</v>
      </c>
      <c r="X315" s="25">
        <v>1</v>
      </c>
      <c r="Y315" s="18" t="e">
        <f t="shared" si="188"/>
        <v>#REF!</v>
      </c>
      <c r="Z315" s="18" t="e">
        <f t="shared" si="188"/>
        <v>#REF!</v>
      </c>
      <c r="AA315" s="18" t="e">
        <f t="shared" si="188"/>
        <v>#REF!</v>
      </c>
      <c r="AB315" s="18" t="e">
        <f t="shared" si="189"/>
        <v>#REF!</v>
      </c>
      <c r="AC315" s="18" t="e">
        <f t="shared" si="177"/>
        <v>#REF!</v>
      </c>
      <c r="AD315" s="18" t="e">
        <f t="shared" si="190"/>
        <v>#REF!</v>
      </c>
      <c r="AE315" s="18" t="e">
        <f t="shared" si="178"/>
        <v>#REF!</v>
      </c>
      <c r="AF315" s="18" t="e">
        <f t="shared" si="191"/>
        <v>#REF!</v>
      </c>
      <c r="AG315" s="18" t="e">
        <f t="shared" si="179"/>
        <v>#REF!</v>
      </c>
      <c r="BD315" s="18">
        <v>306</v>
      </c>
      <c r="BE315" s="44">
        <v>1</v>
      </c>
      <c r="BF315" s="18">
        <f t="shared" si="192"/>
        <v>5280110</v>
      </c>
      <c r="BG315" s="18">
        <f t="shared" si="193"/>
        <v>2640055</v>
      </c>
      <c r="BH315" s="18">
        <f t="shared" si="194"/>
        <v>2640055</v>
      </c>
      <c r="BI315" s="18">
        <f t="shared" si="195"/>
        <v>2640055</v>
      </c>
      <c r="BJ315" s="18">
        <f t="shared" si="196"/>
        <v>2640055</v>
      </c>
      <c r="BK315" s="18">
        <f t="shared" si="197"/>
        <v>2640055</v>
      </c>
      <c r="BL315" s="18">
        <f t="shared" si="198"/>
        <v>3960080</v>
      </c>
      <c r="BM315" s="18">
        <f t="shared" si="199"/>
        <v>3960080</v>
      </c>
      <c r="BN315" s="18">
        <f t="shared" si="200"/>
        <v>1</v>
      </c>
      <c r="BO315" s="18">
        <f t="shared" si="180"/>
        <v>5280.11</v>
      </c>
      <c r="BP315" s="18">
        <f t="shared" si="201"/>
        <v>1</v>
      </c>
      <c r="BQ315" s="18">
        <f t="shared" si="181"/>
        <v>2640.06</v>
      </c>
      <c r="BR315" s="18">
        <f t="shared" si="202"/>
        <v>1</v>
      </c>
      <c r="BS315" s="18">
        <f t="shared" si="182"/>
        <v>2640.06</v>
      </c>
      <c r="BT315" s="18">
        <f t="shared" si="203"/>
        <v>1</v>
      </c>
      <c r="BU315" s="18">
        <f t="shared" si="183"/>
        <v>2640.06</v>
      </c>
      <c r="BV315" s="18">
        <f t="shared" si="204"/>
        <v>1</v>
      </c>
      <c r="BW315" s="18">
        <f t="shared" si="184"/>
        <v>2640.06</v>
      </c>
      <c r="BX315" s="18">
        <f t="shared" si="205"/>
        <v>1</v>
      </c>
      <c r="BY315" s="18">
        <f t="shared" si="185"/>
        <v>2640.06</v>
      </c>
      <c r="BZ315" s="18">
        <f t="shared" si="206"/>
        <v>1</v>
      </c>
      <c r="CA315" s="18">
        <f t="shared" si="186"/>
        <v>3960.08</v>
      </c>
      <c r="CB315" s="18">
        <f t="shared" si="207"/>
        <v>1</v>
      </c>
      <c r="CC315" s="18">
        <f t="shared" si="187"/>
        <v>3960.08</v>
      </c>
    </row>
    <row r="316" spans="1:81" ht="16.5" x14ac:dyDescent="0.2">
      <c r="A316" s="14">
        <v>307</v>
      </c>
      <c r="B316" s="18">
        <f>金币产出!CN312</f>
        <v>48307185</v>
      </c>
      <c r="W316" s="18">
        <v>307</v>
      </c>
      <c r="X316" s="25">
        <v>1</v>
      </c>
      <c r="Y316" s="18" t="e">
        <f t="shared" si="188"/>
        <v>#REF!</v>
      </c>
      <c r="Z316" s="18" t="e">
        <f t="shared" si="188"/>
        <v>#REF!</v>
      </c>
      <c r="AA316" s="18" t="e">
        <f t="shared" si="188"/>
        <v>#REF!</v>
      </c>
      <c r="AB316" s="18" t="e">
        <f t="shared" si="189"/>
        <v>#REF!</v>
      </c>
      <c r="AC316" s="18" t="e">
        <f t="shared" si="177"/>
        <v>#REF!</v>
      </c>
      <c r="AD316" s="18" t="e">
        <f t="shared" si="190"/>
        <v>#REF!</v>
      </c>
      <c r="AE316" s="18" t="e">
        <f t="shared" si="178"/>
        <v>#REF!</v>
      </c>
      <c r="AF316" s="18" t="e">
        <f t="shared" si="191"/>
        <v>#REF!</v>
      </c>
      <c r="AG316" s="18" t="e">
        <f t="shared" si="179"/>
        <v>#REF!</v>
      </c>
      <c r="BD316" s="18">
        <v>307</v>
      </c>
      <c r="BE316" s="44">
        <v>1</v>
      </c>
      <c r="BF316" s="18">
        <f t="shared" si="192"/>
        <v>5313790</v>
      </c>
      <c r="BG316" s="18">
        <f t="shared" si="193"/>
        <v>2656895</v>
      </c>
      <c r="BH316" s="18">
        <f t="shared" si="194"/>
        <v>2656895</v>
      </c>
      <c r="BI316" s="18">
        <f t="shared" si="195"/>
        <v>2656895</v>
      </c>
      <c r="BJ316" s="18">
        <f t="shared" si="196"/>
        <v>2656895</v>
      </c>
      <c r="BK316" s="18">
        <f t="shared" si="197"/>
        <v>2656895</v>
      </c>
      <c r="BL316" s="18">
        <f t="shared" si="198"/>
        <v>3985340</v>
      </c>
      <c r="BM316" s="18">
        <f t="shared" si="199"/>
        <v>3985340</v>
      </c>
      <c r="BN316" s="18">
        <f t="shared" si="200"/>
        <v>1</v>
      </c>
      <c r="BO316" s="18">
        <f t="shared" si="180"/>
        <v>5313.79</v>
      </c>
      <c r="BP316" s="18">
        <f t="shared" si="201"/>
        <v>1</v>
      </c>
      <c r="BQ316" s="18">
        <f t="shared" si="181"/>
        <v>2656.9</v>
      </c>
      <c r="BR316" s="18">
        <f t="shared" si="202"/>
        <v>1</v>
      </c>
      <c r="BS316" s="18">
        <f t="shared" si="182"/>
        <v>2656.9</v>
      </c>
      <c r="BT316" s="18">
        <f t="shared" si="203"/>
        <v>1</v>
      </c>
      <c r="BU316" s="18">
        <f t="shared" si="183"/>
        <v>2656.9</v>
      </c>
      <c r="BV316" s="18">
        <f t="shared" si="204"/>
        <v>1</v>
      </c>
      <c r="BW316" s="18">
        <f t="shared" si="184"/>
        <v>2656.9</v>
      </c>
      <c r="BX316" s="18">
        <f t="shared" si="205"/>
        <v>1</v>
      </c>
      <c r="BY316" s="18">
        <f t="shared" si="185"/>
        <v>2656.9</v>
      </c>
      <c r="BZ316" s="18">
        <f t="shared" si="206"/>
        <v>1</v>
      </c>
      <c r="CA316" s="18">
        <f t="shared" si="186"/>
        <v>3985.34</v>
      </c>
      <c r="CB316" s="18">
        <f t="shared" si="207"/>
        <v>1</v>
      </c>
      <c r="CC316" s="18">
        <f t="shared" si="187"/>
        <v>3985.34</v>
      </c>
    </row>
    <row r="317" spans="1:81" ht="16.5" x14ac:dyDescent="0.2">
      <c r="A317" s="14">
        <v>308</v>
      </c>
      <c r="B317" s="18">
        <f>金币产出!CN313</f>
        <v>48613365</v>
      </c>
      <c r="W317" s="18">
        <v>308</v>
      </c>
      <c r="X317" s="25">
        <v>1</v>
      </c>
      <c r="Y317" s="18" t="e">
        <f t="shared" si="188"/>
        <v>#REF!</v>
      </c>
      <c r="Z317" s="18" t="e">
        <f t="shared" si="188"/>
        <v>#REF!</v>
      </c>
      <c r="AA317" s="18" t="e">
        <f t="shared" si="188"/>
        <v>#REF!</v>
      </c>
      <c r="AB317" s="18" t="e">
        <f t="shared" si="189"/>
        <v>#REF!</v>
      </c>
      <c r="AC317" s="18" t="e">
        <f t="shared" si="177"/>
        <v>#REF!</v>
      </c>
      <c r="AD317" s="18" t="e">
        <f t="shared" si="190"/>
        <v>#REF!</v>
      </c>
      <c r="AE317" s="18" t="e">
        <f t="shared" si="178"/>
        <v>#REF!</v>
      </c>
      <c r="AF317" s="18" t="e">
        <f t="shared" si="191"/>
        <v>#REF!</v>
      </c>
      <c r="AG317" s="18" t="e">
        <f t="shared" si="179"/>
        <v>#REF!</v>
      </c>
      <c r="BD317" s="18">
        <v>308</v>
      </c>
      <c r="BE317" s="44">
        <v>1</v>
      </c>
      <c r="BF317" s="18">
        <f t="shared" si="192"/>
        <v>5347470</v>
      </c>
      <c r="BG317" s="18">
        <f t="shared" si="193"/>
        <v>2673735</v>
      </c>
      <c r="BH317" s="18">
        <f t="shared" si="194"/>
        <v>2673735</v>
      </c>
      <c r="BI317" s="18">
        <f t="shared" si="195"/>
        <v>2673735</v>
      </c>
      <c r="BJ317" s="18">
        <f t="shared" si="196"/>
        <v>2673735</v>
      </c>
      <c r="BK317" s="18">
        <f t="shared" si="197"/>
        <v>2673735</v>
      </c>
      <c r="BL317" s="18">
        <f t="shared" si="198"/>
        <v>4010600</v>
      </c>
      <c r="BM317" s="18">
        <f t="shared" si="199"/>
        <v>4010600</v>
      </c>
      <c r="BN317" s="18">
        <f t="shared" si="200"/>
        <v>1</v>
      </c>
      <c r="BO317" s="18">
        <f t="shared" si="180"/>
        <v>5347.47</v>
      </c>
      <c r="BP317" s="18">
        <f t="shared" si="201"/>
        <v>1</v>
      </c>
      <c r="BQ317" s="18">
        <f t="shared" si="181"/>
        <v>2673.74</v>
      </c>
      <c r="BR317" s="18">
        <f t="shared" si="202"/>
        <v>1</v>
      </c>
      <c r="BS317" s="18">
        <f t="shared" si="182"/>
        <v>2673.74</v>
      </c>
      <c r="BT317" s="18">
        <f t="shared" si="203"/>
        <v>1</v>
      </c>
      <c r="BU317" s="18">
        <f t="shared" si="183"/>
        <v>2673.74</v>
      </c>
      <c r="BV317" s="18">
        <f t="shared" si="204"/>
        <v>1</v>
      </c>
      <c r="BW317" s="18">
        <f t="shared" si="184"/>
        <v>2673.74</v>
      </c>
      <c r="BX317" s="18">
        <f t="shared" si="205"/>
        <v>1</v>
      </c>
      <c r="BY317" s="18">
        <f t="shared" si="185"/>
        <v>2673.74</v>
      </c>
      <c r="BZ317" s="18">
        <f t="shared" si="206"/>
        <v>1</v>
      </c>
      <c r="CA317" s="18">
        <f t="shared" si="186"/>
        <v>4010.6</v>
      </c>
      <c r="CB317" s="18">
        <f t="shared" si="207"/>
        <v>1</v>
      </c>
      <c r="CC317" s="18">
        <f t="shared" si="187"/>
        <v>4010.6</v>
      </c>
    </row>
    <row r="318" spans="1:81" ht="16.5" x14ac:dyDescent="0.2">
      <c r="A318" s="14">
        <v>309</v>
      </c>
      <c r="B318" s="18">
        <f>金币产出!CN314</f>
        <v>48919545</v>
      </c>
      <c r="W318" s="18">
        <v>309</v>
      </c>
      <c r="X318" s="25">
        <v>1</v>
      </c>
      <c r="Y318" s="18" t="e">
        <f t="shared" si="188"/>
        <v>#REF!</v>
      </c>
      <c r="Z318" s="18" t="e">
        <f t="shared" si="188"/>
        <v>#REF!</v>
      </c>
      <c r="AA318" s="18" t="e">
        <f t="shared" si="188"/>
        <v>#REF!</v>
      </c>
      <c r="AB318" s="18" t="e">
        <f t="shared" si="189"/>
        <v>#REF!</v>
      </c>
      <c r="AC318" s="18" t="e">
        <f t="shared" si="177"/>
        <v>#REF!</v>
      </c>
      <c r="AD318" s="18" t="e">
        <f t="shared" si="190"/>
        <v>#REF!</v>
      </c>
      <c r="AE318" s="18" t="e">
        <f t="shared" si="178"/>
        <v>#REF!</v>
      </c>
      <c r="AF318" s="18" t="e">
        <f t="shared" si="191"/>
        <v>#REF!</v>
      </c>
      <c r="AG318" s="18" t="e">
        <f t="shared" si="179"/>
        <v>#REF!</v>
      </c>
      <c r="BD318" s="18">
        <v>309</v>
      </c>
      <c r="BE318" s="44">
        <v>1</v>
      </c>
      <c r="BF318" s="18">
        <f t="shared" si="192"/>
        <v>5381145</v>
      </c>
      <c r="BG318" s="18">
        <f t="shared" si="193"/>
        <v>2690570</v>
      </c>
      <c r="BH318" s="18">
        <f t="shared" si="194"/>
        <v>2690570</v>
      </c>
      <c r="BI318" s="18">
        <f t="shared" si="195"/>
        <v>2690570</v>
      </c>
      <c r="BJ318" s="18">
        <f t="shared" si="196"/>
        <v>2690570</v>
      </c>
      <c r="BK318" s="18">
        <f t="shared" si="197"/>
        <v>2690570</v>
      </c>
      <c r="BL318" s="18">
        <f t="shared" si="198"/>
        <v>4035860</v>
      </c>
      <c r="BM318" s="18">
        <f t="shared" si="199"/>
        <v>4035860</v>
      </c>
      <c r="BN318" s="18">
        <f t="shared" si="200"/>
        <v>1</v>
      </c>
      <c r="BO318" s="18">
        <f t="shared" si="180"/>
        <v>5381.15</v>
      </c>
      <c r="BP318" s="18">
        <f t="shared" si="201"/>
        <v>1</v>
      </c>
      <c r="BQ318" s="18">
        <f t="shared" si="181"/>
        <v>2690.57</v>
      </c>
      <c r="BR318" s="18">
        <f t="shared" si="202"/>
        <v>1</v>
      </c>
      <c r="BS318" s="18">
        <f t="shared" si="182"/>
        <v>2690.57</v>
      </c>
      <c r="BT318" s="18">
        <f t="shared" si="203"/>
        <v>1</v>
      </c>
      <c r="BU318" s="18">
        <f t="shared" si="183"/>
        <v>2690.57</v>
      </c>
      <c r="BV318" s="18">
        <f t="shared" si="204"/>
        <v>1</v>
      </c>
      <c r="BW318" s="18">
        <f t="shared" si="184"/>
        <v>2690.57</v>
      </c>
      <c r="BX318" s="18">
        <f t="shared" si="205"/>
        <v>1</v>
      </c>
      <c r="BY318" s="18">
        <f t="shared" si="185"/>
        <v>2690.57</v>
      </c>
      <c r="BZ318" s="18">
        <f t="shared" si="206"/>
        <v>1</v>
      </c>
      <c r="CA318" s="18">
        <f t="shared" si="186"/>
        <v>4035.86</v>
      </c>
      <c r="CB318" s="18">
        <f t="shared" si="207"/>
        <v>1</v>
      </c>
      <c r="CC318" s="18">
        <f t="shared" si="187"/>
        <v>4035.86</v>
      </c>
    </row>
    <row r="319" spans="1:81" ht="16.5" x14ac:dyDescent="0.2">
      <c r="A319" s="14">
        <v>310</v>
      </c>
      <c r="B319" s="18">
        <f>金币产出!CN315</f>
        <v>49225725</v>
      </c>
      <c r="W319" s="18">
        <v>310</v>
      </c>
      <c r="X319" s="25">
        <v>1</v>
      </c>
      <c r="Y319" s="18" t="e">
        <f t="shared" si="188"/>
        <v>#REF!</v>
      </c>
      <c r="Z319" s="18" t="e">
        <f t="shared" si="188"/>
        <v>#REF!</v>
      </c>
      <c r="AA319" s="18" t="e">
        <f t="shared" si="188"/>
        <v>#REF!</v>
      </c>
      <c r="AB319" s="18" t="e">
        <f t="shared" si="189"/>
        <v>#REF!</v>
      </c>
      <c r="AC319" s="18" t="e">
        <f t="shared" si="177"/>
        <v>#REF!</v>
      </c>
      <c r="AD319" s="18" t="e">
        <f t="shared" si="190"/>
        <v>#REF!</v>
      </c>
      <c r="AE319" s="18" t="e">
        <f t="shared" si="178"/>
        <v>#REF!</v>
      </c>
      <c r="AF319" s="18" t="e">
        <f t="shared" si="191"/>
        <v>#REF!</v>
      </c>
      <c r="AG319" s="18" t="e">
        <f t="shared" si="179"/>
        <v>#REF!</v>
      </c>
      <c r="BD319" s="18">
        <v>310</v>
      </c>
      <c r="BE319" s="44">
        <v>1</v>
      </c>
      <c r="BF319" s="18">
        <f t="shared" si="192"/>
        <v>5414825</v>
      </c>
      <c r="BG319" s="18">
        <f t="shared" si="193"/>
        <v>2707410</v>
      </c>
      <c r="BH319" s="18">
        <f t="shared" si="194"/>
        <v>2707410</v>
      </c>
      <c r="BI319" s="18">
        <f t="shared" si="195"/>
        <v>2707410</v>
      </c>
      <c r="BJ319" s="18">
        <f t="shared" si="196"/>
        <v>2707410</v>
      </c>
      <c r="BK319" s="18">
        <f t="shared" si="197"/>
        <v>2707410</v>
      </c>
      <c r="BL319" s="18">
        <f t="shared" si="198"/>
        <v>4061120</v>
      </c>
      <c r="BM319" s="18">
        <f t="shared" si="199"/>
        <v>4061120</v>
      </c>
      <c r="BN319" s="18">
        <f t="shared" si="200"/>
        <v>1</v>
      </c>
      <c r="BO319" s="18">
        <f t="shared" si="180"/>
        <v>5414.83</v>
      </c>
      <c r="BP319" s="18">
        <f t="shared" si="201"/>
        <v>1</v>
      </c>
      <c r="BQ319" s="18">
        <f t="shared" si="181"/>
        <v>2707.41</v>
      </c>
      <c r="BR319" s="18">
        <f t="shared" si="202"/>
        <v>1</v>
      </c>
      <c r="BS319" s="18">
        <f t="shared" si="182"/>
        <v>2707.41</v>
      </c>
      <c r="BT319" s="18">
        <f t="shared" si="203"/>
        <v>1</v>
      </c>
      <c r="BU319" s="18">
        <f t="shared" si="183"/>
        <v>2707.41</v>
      </c>
      <c r="BV319" s="18">
        <f t="shared" si="204"/>
        <v>1</v>
      </c>
      <c r="BW319" s="18">
        <f t="shared" si="184"/>
        <v>2707.41</v>
      </c>
      <c r="BX319" s="18">
        <f t="shared" si="205"/>
        <v>1</v>
      </c>
      <c r="BY319" s="18">
        <f t="shared" si="185"/>
        <v>2707.41</v>
      </c>
      <c r="BZ319" s="18">
        <f t="shared" si="206"/>
        <v>1</v>
      </c>
      <c r="CA319" s="18">
        <f t="shared" si="186"/>
        <v>4061.12</v>
      </c>
      <c r="CB319" s="18">
        <f t="shared" si="207"/>
        <v>1</v>
      </c>
      <c r="CC319" s="18">
        <f t="shared" si="187"/>
        <v>4061.12</v>
      </c>
    </row>
    <row r="320" spans="1:81" ht="16.5" x14ac:dyDescent="0.2">
      <c r="A320" s="14">
        <v>311</v>
      </c>
      <c r="B320" s="18">
        <f>金币产出!CN316</f>
        <v>49531905</v>
      </c>
      <c r="W320" s="18">
        <v>311</v>
      </c>
      <c r="X320" s="25">
        <v>1</v>
      </c>
      <c r="Y320" s="18" t="e">
        <f t="shared" si="188"/>
        <v>#REF!</v>
      </c>
      <c r="Z320" s="18" t="e">
        <f t="shared" si="188"/>
        <v>#REF!</v>
      </c>
      <c r="AA320" s="18" t="e">
        <f t="shared" si="188"/>
        <v>#REF!</v>
      </c>
      <c r="AB320" s="18" t="e">
        <f t="shared" si="189"/>
        <v>#REF!</v>
      </c>
      <c r="AC320" s="18" t="e">
        <f t="shared" si="177"/>
        <v>#REF!</v>
      </c>
      <c r="AD320" s="18" t="e">
        <f t="shared" si="190"/>
        <v>#REF!</v>
      </c>
      <c r="AE320" s="18" t="e">
        <f t="shared" si="178"/>
        <v>#REF!</v>
      </c>
      <c r="AF320" s="18" t="e">
        <f t="shared" si="191"/>
        <v>#REF!</v>
      </c>
      <c r="AG320" s="18" t="e">
        <f t="shared" si="179"/>
        <v>#REF!</v>
      </c>
      <c r="BD320" s="18">
        <v>311</v>
      </c>
      <c r="BE320" s="44">
        <v>1</v>
      </c>
      <c r="BF320" s="18">
        <f t="shared" si="192"/>
        <v>5448505</v>
      </c>
      <c r="BG320" s="18">
        <f t="shared" si="193"/>
        <v>2724250</v>
      </c>
      <c r="BH320" s="18">
        <f t="shared" si="194"/>
        <v>2724250</v>
      </c>
      <c r="BI320" s="18">
        <f t="shared" si="195"/>
        <v>2724250</v>
      </c>
      <c r="BJ320" s="18">
        <f t="shared" si="196"/>
        <v>2724250</v>
      </c>
      <c r="BK320" s="18">
        <f t="shared" si="197"/>
        <v>2724250</v>
      </c>
      <c r="BL320" s="18">
        <f t="shared" si="198"/>
        <v>4086380</v>
      </c>
      <c r="BM320" s="18">
        <f t="shared" si="199"/>
        <v>4086380</v>
      </c>
      <c r="BN320" s="18">
        <f t="shared" si="200"/>
        <v>1</v>
      </c>
      <c r="BO320" s="18">
        <f t="shared" si="180"/>
        <v>5448.51</v>
      </c>
      <c r="BP320" s="18">
        <f t="shared" si="201"/>
        <v>1</v>
      </c>
      <c r="BQ320" s="18">
        <f t="shared" si="181"/>
        <v>2724.25</v>
      </c>
      <c r="BR320" s="18">
        <f t="shared" si="202"/>
        <v>1</v>
      </c>
      <c r="BS320" s="18">
        <f t="shared" si="182"/>
        <v>2724.25</v>
      </c>
      <c r="BT320" s="18">
        <f t="shared" si="203"/>
        <v>1</v>
      </c>
      <c r="BU320" s="18">
        <f t="shared" si="183"/>
        <v>2724.25</v>
      </c>
      <c r="BV320" s="18">
        <f t="shared" si="204"/>
        <v>1</v>
      </c>
      <c r="BW320" s="18">
        <f t="shared" si="184"/>
        <v>2724.25</v>
      </c>
      <c r="BX320" s="18">
        <f t="shared" si="205"/>
        <v>1</v>
      </c>
      <c r="BY320" s="18">
        <f t="shared" si="185"/>
        <v>2724.25</v>
      </c>
      <c r="BZ320" s="18">
        <f t="shared" si="206"/>
        <v>1</v>
      </c>
      <c r="CA320" s="18">
        <f t="shared" si="186"/>
        <v>4086.38</v>
      </c>
      <c r="CB320" s="18">
        <f t="shared" si="207"/>
        <v>1</v>
      </c>
      <c r="CC320" s="18">
        <f t="shared" si="187"/>
        <v>4086.38</v>
      </c>
    </row>
    <row r="321" spans="1:81" ht="16.5" x14ac:dyDescent="0.2">
      <c r="A321" s="14">
        <v>312</v>
      </c>
      <c r="B321" s="18">
        <f>金币产出!CN317</f>
        <v>49838085</v>
      </c>
      <c r="W321" s="18">
        <v>312</v>
      </c>
      <c r="X321" s="25">
        <v>1</v>
      </c>
      <c r="Y321" s="18" t="e">
        <f t="shared" si="188"/>
        <v>#REF!</v>
      </c>
      <c r="Z321" s="18" t="e">
        <f t="shared" si="188"/>
        <v>#REF!</v>
      </c>
      <c r="AA321" s="18" t="e">
        <f t="shared" si="188"/>
        <v>#REF!</v>
      </c>
      <c r="AB321" s="18" t="e">
        <f t="shared" si="189"/>
        <v>#REF!</v>
      </c>
      <c r="AC321" s="18" t="e">
        <f t="shared" si="177"/>
        <v>#REF!</v>
      </c>
      <c r="AD321" s="18" t="e">
        <f t="shared" si="190"/>
        <v>#REF!</v>
      </c>
      <c r="AE321" s="18" t="e">
        <f t="shared" si="178"/>
        <v>#REF!</v>
      </c>
      <c r="AF321" s="18" t="e">
        <f t="shared" si="191"/>
        <v>#REF!</v>
      </c>
      <c r="AG321" s="18" t="e">
        <f t="shared" si="179"/>
        <v>#REF!</v>
      </c>
      <c r="BD321" s="18">
        <v>312</v>
      </c>
      <c r="BE321" s="44">
        <v>1</v>
      </c>
      <c r="BF321" s="18">
        <f t="shared" si="192"/>
        <v>5482185</v>
      </c>
      <c r="BG321" s="18">
        <f t="shared" si="193"/>
        <v>2741090</v>
      </c>
      <c r="BH321" s="18">
        <f t="shared" si="194"/>
        <v>2741090</v>
      </c>
      <c r="BI321" s="18">
        <f t="shared" si="195"/>
        <v>2741090</v>
      </c>
      <c r="BJ321" s="18">
        <f t="shared" si="196"/>
        <v>2741090</v>
      </c>
      <c r="BK321" s="18">
        <f t="shared" si="197"/>
        <v>2741090</v>
      </c>
      <c r="BL321" s="18">
        <f t="shared" si="198"/>
        <v>4111640</v>
      </c>
      <c r="BM321" s="18">
        <f t="shared" si="199"/>
        <v>4111640</v>
      </c>
      <c r="BN321" s="18">
        <f t="shared" si="200"/>
        <v>1</v>
      </c>
      <c r="BO321" s="18">
        <f t="shared" si="180"/>
        <v>5482.19</v>
      </c>
      <c r="BP321" s="18">
        <f t="shared" si="201"/>
        <v>1</v>
      </c>
      <c r="BQ321" s="18">
        <f t="shared" si="181"/>
        <v>2741.09</v>
      </c>
      <c r="BR321" s="18">
        <f t="shared" si="202"/>
        <v>1</v>
      </c>
      <c r="BS321" s="18">
        <f t="shared" si="182"/>
        <v>2741.09</v>
      </c>
      <c r="BT321" s="18">
        <f t="shared" si="203"/>
        <v>1</v>
      </c>
      <c r="BU321" s="18">
        <f t="shared" si="183"/>
        <v>2741.09</v>
      </c>
      <c r="BV321" s="18">
        <f t="shared" si="204"/>
        <v>1</v>
      </c>
      <c r="BW321" s="18">
        <f t="shared" si="184"/>
        <v>2741.09</v>
      </c>
      <c r="BX321" s="18">
        <f t="shared" si="205"/>
        <v>1</v>
      </c>
      <c r="BY321" s="18">
        <f t="shared" si="185"/>
        <v>2741.09</v>
      </c>
      <c r="BZ321" s="18">
        <f t="shared" si="206"/>
        <v>1</v>
      </c>
      <c r="CA321" s="18">
        <f t="shared" si="186"/>
        <v>4111.6400000000003</v>
      </c>
      <c r="CB321" s="18">
        <f t="shared" si="207"/>
        <v>1</v>
      </c>
      <c r="CC321" s="18">
        <f t="shared" si="187"/>
        <v>4111.6400000000003</v>
      </c>
    </row>
    <row r="322" spans="1:81" ht="16.5" x14ac:dyDescent="0.2">
      <c r="A322" s="14">
        <v>313</v>
      </c>
      <c r="B322" s="18">
        <f>金币产出!CN318</f>
        <v>50144265</v>
      </c>
      <c r="W322" s="18">
        <v>313</v>
      </c>
      <c r="X322" s="25">
        <v>1</v>
      </c>
      <c r="Y322" s="18" t="e">
        <f t="shared" si="188"/>
        <v>#REF!</v>
      </c>
      <c r="Z322" s="18" t="e">
        <f t="shared" si="188"/>
        <v>#REF!</v>
      </c>
      <c r="AA322" s="18" t="e">
        <f t="shared" si="188"/>
        <v>#REF!</v>
      </c>
      <c r="AB322" s="18" t="e">
        <f t="shared" si="189"/>
        <v>#REF!</v>
      </c>
      <c r="AC322" s="18" t="e">
        <f t="shared" si="177"/>
        <v>#REF!</v>
      </c>
      <c r="AD322" s="18" t="e">
        <f t="shared" si="190"/>
        <v>#REF!</v>
      </c>
      <c r="AE322" s="18" t="e">
        <f t="shared" si="178"/>
        <v>#REF!</v>
      </c>
      <c r="AF322" s="18" t="e">
        <f t="shared" si="191"/>
        <v>#REF!</v>
      </c>
      <c r="AG322" s="18" t="e">
        <f t="shared" si="179"/>
        <v>#REF!</v>
      </c>
      <c r="BD322" s="18">
        <v>313</v>
      </c>
      <c r="BE322" s="44">
        <v>1</v>
      </c>
      <c r="BF322" s="18">
        <f t="shared" si="192"/>
        <v>5515865</v>
      </c>
      <c r="BG322" s="18">
        <f t="shared" si="193"/>
        <v>2757930</v>
      </c>
      <c r="BH322" s="18">
        <f t="shared" si="194"/>
        <v>2757930</v>
      </c>
      <c r="BI322" s="18">
        <f t="shared" si="195"/>
        <v>2757930</v>
      </c>
      <c r="BJ322" s="18">
        <f t="shared" si="196"/>
        <v>2757930</v>
      </c>
      <c r="BK322" s="18">
        <f t="shared" si="197"/>
        <v>2757930</v>
      </c>
      <c r="BL322" s="18">
        <f t="shared" si="198"/>
        <v>4136900</v>
      </c>
      <c r="BM322" s="18">
        <f t="shared" si="199"/>
        <v>4136900</v>
      </c>
      <c r="BN322" s="18">
        <f t="shared" si="200"/>
        <v>1</v>
      </c>
      <c r="BO322" s="18">
        <f t="shared" si="180"/>
        <v>5515.87</v>
      </c>
      <c r="BP322" s="18">
        <f t="shared" si="201"/>
        <v>1</v>
      </c>
      <c r="BQ322" s="18">
        <f t="shared" si="181"/>
        <v>2757.93</v>
      </c>
      <c r="BR322" s="18">
        <f t="shared" si="202"/>
        <v>1</v>
      </c>
      <c r="BS322" s="18">
        <f t="shared" si="182"/>
        <v>2757.93</v>
      </c>
      <c r="BT322" s="18">
        <f t="shared" si="203"/>
        <v>1</v>
      </c>
      <c r="BU322" s="18">
        <f t="shared" si="183"/>
        <v>2757.93</v>
      </c>
      <c r="BV322" s="18">
        <f t="shared" si="204"/>
        <v>1</v>
      </c>
      <c r="BW322" s="18">
        <f t="shared" si="184"/>
        <v>2757.93</v>
      </c>
      <c r="BX322" s="18">
        <f t="shared" si="205"/>
        <v>1</v>
      </c>
      <c r="BY322" s="18">
        <f t="shared" si="185"/>
        <v>2757.93</v>
      </c>
      <c r="BZ322" s="18">
        <f t="shared" si="206"/>
        <v>1</v>
      </c>
      <c r="CA322" s="18">
        <f t="shared" si="186"/>
        <v>4136.8999999999996</v>
      </c>
      <c r="CB322" s="18">
        <f t="shared" si="207"/>
        <v>1</v>
      </c>
      <c r="CC322" s="18">
        <f t="shared" si="187"/>
        <v>4136.8999999999996</v>
      </c>
    </row>
    <row r="323" spans="1:81" ht="16.5" x14ac:dyDescent="0.2">
      <c r="A323" s="14">
        <v>314</v>
      </c>
      <c r="B323" s="18">
        <f>金币产出!CN319</f>
        <v>50450445</v>
      </c>
      <c r="W323" s="18">
        <v>314</v>
      </c>
      <c r="X323" s="25">
        <v>1</v>
      </c>
      <c r="Y323" s="18" t="e">
        <f t="shared" si="188"/>
        <v>#REF!</v>
      </c>
      <c r="Z323" s="18" t="e">
        <f t="shared" si="188"/>
        <v>#REF!</v>
      </c>
      <c r="AA323" s="18" t="e">
        <f t="shared" si="188"/>
        <v>#REF!</v>
      </c>
      <c r="AB323" s="18" t="e">
        <f t="shared" si="189"/>
        <v>#REF!</v>
      </c>
      <c r="AC323" s="18" t="e">
        <f t="shared" si="177"/>
        <v>#REF!</v>
      </c>
      <c r="AD323" s="18" t="e">
        <f t="shared" si="190"/>
        <v>#REF!</v>
      </c>
      <c r="AE323" s="18" t="e">
        <f t="shared" si="178"/>
        <v>#REF!</v>
      </c>
      <c r="AF323" s="18" t="e">
        <f t="shared" si="191"/>
        <v>#REF!</v>
      </c>
      <c r="AG323" s="18" t="e">
        <f t="shared" si="179"/>
        <v>#REF!</v>
      </c>
      <c r="BD323" s="18">
        <v>314</v>
      </c>
      <c r="BE323" s="44">
        <v>1</v>
      </c>
      <c r="BF323" s="18">
        <f t="shared" si="192"/>
        <v>5549545</v>
      </c>
      <c r="BG323" s="18">
        <f t="shared" si="193"/>
        <v>2774770</v>
      </c>
      <c r="BH323" s="18">
        <f t="shared" si="194"/>
        <v>2774770</v>
      </c>
      <c r="BI323" s="18">
        <f t="shared" si="195"/>
        <v>2774770</v>
      </c>
      <c r="BJ323" s="18">
        <f t="shared" si="196"/>
        <v>2774770</v>
      </c>
      <c r="BK323" s="18">
        <f t="shared" si="197"/>
        <v>2774770</v>
      </c>
      <c r="BL323" s="18">
        <f t="shared" si="198"/>
        <v>4162160</v>
      </c>
      <c r="BM323" s="18">
        <f t="shared" si="199"/>
        <v>4162160</v>
      </c>
      <c r="BN323" s="18">
        <f t="shared" si="200"/>
        <v>1</v>
      </c>
      <c r="BO323" s="18">
        <f t="shared" si="180"/>
        <v>5549.55</v>
      </c>
      <c r="BP323" s="18">
        <f t="shared" si="201"/>
        <v>1</v>
      </c>
      <c r="BQ323" s="18">
        <f t="shared" si="181"/>
        <v>2774.77</v>
      </c>
      <c r="BR323" s="18">
        <f t="shared" si="202"/>
        <v>1</v>
      </c>
      <c r="BS323" s="18">
        <f t="shared" si="182"/>
        <v>2774.77</v>
      </c>
      <c r="BT323" s="18">
        <f t="shared" si="203"/>
        <v>1</v>
      </c>
      <c r="BU323" s="18">
        <f t="shared" si="183"/>
        <v>2774.77</v>
      </c>
      <c r="BV323" s="18">
        <f t="shared" si="204"/>
        <v>1</v>
      </c>
      <c r="BW323" s="18">
        <f t="shared" si="184"/>
        <v>2774.77</v>
      </c>
      <c r="BX323" s="18">
        <f t="shared" si="205"/>
        <v>1</v>
      </c>
      <c r="BY323" s="18">
        <f t="shared" si="185"/>
        <v>2774.77</v>
      </c>
      <c r="BZ323" s="18">
        <f t="shared" si="206"/>
        <v>1</v>
      </c>
      <c r="CA323" s="18">
        <f t="shared" si="186"/>
        <v>4162.16</v>
      </c>
      <c r="CB323" s="18">
        <f t="shared" si="207"/>
        <v>1</v>
      </c>
      <c r="CC323" s="18">
        <f t="shared" si="187"/>
        <v>4162.16</v>
      </c>
    </row>
    <row r="324" spans="1:81" ht="16.5" x14ac:dyDescent="0.2">
      <c r="A324" s="14">
        <v>315</v>
      </c>
      <c r="B324" s="18">
        <f>金币产出!CN320</f>
        <v>50756625</v>
      </c>
      <c r="W324" s="18">
        <v>315</v>
      </c>
      <c r="X324" s="25">
        <v>1</v>
      </c>
      <c r="Y324" s="18" t="e">
        <f t="shared" si="188"/>
        <v>#REF!</v>
      </c>
      <c r="Z324" s="18" t="e">
        <f t="shared" si="188"/>
        <v>#REF!</v>
      </c>
      <c r="AA324" s="18" t="e">
        <f t="shared" si="188"/>
        <v>#REF!</v>
      </c>
      <c r="AB324" s="18" t="e">
        <f t="shared" si="189"/>
        <v>#REF!</v>
      </c>
      <c r="AC324" s="18" t="e">
        <f t="shared" si="177"/>
        <v>#REF!</v>
      </c>
      <c r="AD324" s="18" t="e">
        <f t="shared" si="190"/>
        <v>#REF!</v>
      </c>
      <c r="AE324" s="18" t="e">
        <f t="shared" si="178"/>
        <v>#REF!</v>
      </c>
      <c r="AF324" s="18" t="e">
        <f t="shared" si="191"/>
        <v>#REF!</v>
      </c>
      <c r="AG324" s="18" t="e">
        <f t="shared" si="179"/>
        <v>#REF!</v>
      </c>
      <c r="BD324" s="18">
        <v>315</v>
      </c>
      <c r="BE324" s="44">
        <v>1</v>
      </c>
      <c r="BF324" s="18">
        <f t="shared" si="192"/>
        <v>5583225</v>
      </c>
      <c r="BG324" s="18">
        <f t="shared" si="193"/>
        <v>2791610</v>
      </c>
      <c r="BH324" s="18">
        <f t="shared" si="194"/>
        <v>2791610</v>
      </c>
      <c r="BI324" s="18">
        <f t="shared" si="195"/>
        <v>2791610</v>
      </c>
      <c r="BJ324" s="18">
        <f t="shared" si="196"/>
        <v>2791610</v>
      </c>
      <c r="BK324" s="18">
        <f t="shared" si="197"/>
        <v>2791610</v>
      </c>
      <c r="BL324" s="18">
        <f t="shared" si="198"/>
        <v>4187420</v>
      </c>
      <c r="BM324" s="18">
        <f t="shared" si="199"/>
        <v>4187420</v>
      </c>
      <c r="BN324" s="18">
        <f t="shared" si="200"/>
        <v>1</v>
      </c>
      <c r="BO324" s="18">
        <f t="shared" si="180"/>
        <v>5583.23</v>
      </c>
      <c r="BP324" s="18">
        <f t="shared" si="201"/>
        <v>1</v>
      </c>
      <c r="BQ324" s="18">
        <f t="shared" si="181"/>
        <v>2791.61</v>
      </c>
      <c r="BR324" s="18">
        <f t="shared" si="202"/>
        <v>1</v>
      </c>
      <c r="BS324" s="18">
        <f t="shared" si="182"/>
        <v>2791.61</v>
      </c>
      <c r="BT324" s="18">
        <f t="shared" si="203"/>
        <v>1</v>
      </c>
      <c r="BU324" s="18">
        <f t="shared" si="183"/>
        <v>2791.61</v>
      </c>
      <c r="BV324" s="18">
        <f t="shared" si="204"/>
        <v>1</v>
      </c>
      <c r="BW324" s="18">
        <f t="shared" si="184"/>
        <v>2791.61</v>
      </c>
      <c r="BX324" s="18">
        <f t="shared" si="205"/>
        <v>1</v>
      </c>
      <c r="BY324" s="18">
        <f t="shared" si="185"/>
        <v>2791.61</v>
      </c>
      <c r="BZ324" s="18">
        <f t="shared" si="206"/>
        <v>1</v>
      </c>
      <c r="CA324" s="18">
        <f t="shared" si="186"/>
        <v>4187.42</v>
      </c>
      <c r="CB324" s="18">
        <f t="shared" si="207"/>
        <v>1</v>
      </c>
      <c r="CC324" s="18">
        <f t="shared" si="187"/>
        <v>4187.42</v>
      </c>
    </row>
    <row r="325" spans="1:81" ht="16.5" x14ac:dyDescent="0.2">
      <c r="A325" s="14">
        <v>316</v>
      </c>
      <c r="B325" s="18">
        <f>金币产出!CN321</f>
        <v>51062805</v>
      </c>
      <c r="W325" s="18">
        <v>316</v>
      </c>
      <c r="X325" s="25">
        <v>1</v>
      </c>
      <c r="Y325" s="18" t="e">
        <f t="shared" si="188"/>
        <v>#REF!</v>
      </c>
      <c r="Z325" s="18" t="e">
        <f t="shared" si="188"/>
        <v>#REF!</v>
      </c>
      <c r="AA325" s="18" t="e">
        <f t="shared" si="188"/>
        <v>#REF!</v>
      </c>
      <c r="AB325" s="18" t="e">
        <f t="shared" si="189"/>
        <v>#REF!</v>
      </c>
      <c r="AC325" s="18" t="e">
        <f t="shared" si="177"/>
        <v>#REF!</v>
      </c>
      <c r="AD325" s="18" t="e">
        <f t="shared" si="190"/>
        <v>#REF!</v>
      </c>
      <c r="AE325" s="18" t="e">
        <f t="shared" si="178"/>
        <v>#REF!</v>
      </c>
      <c r="AF325" s="18" t="e">
        <f t="shared" si="191"/>
        <v>#REF!</v>
      </c>
      <c r="AG325" s="18" t="e">
        <f t="shared" si="179"/>
        <v>#REF!</v>
      </c>
      <c r="BD325" s="18">
        <v>316</v>
      </c>
      <c r="BE325" s="44">
        <v>1</v>
      </c>
      <c r="BF325" s="18">
        <f t="shared" si="192"/>
        <v>5616905</v>
      </c>
      <c r="BG325" s="18">
        <f t="shared" si="193"/>
        <v>2808450</v>
      </c>
      <c r="BH325" s="18">
        <f t="shared" si="194"/>
        <v>2808450</v>
      </c>
      <c r="BI325" s="18">
        <f t="shared" si="195"/>
        <v>2808450</v>
      </c>
      <c r="BJ325" s="18">
        <f t="shared" si="196"/>
        <v>2808450</v>
      </c>
      <c r="BK325" s="18">
        <f t="shared" si="197"/>
        <v>2808450</v>
      </c>
      <c r="BL325" s="18">
        <f t="shared" si="198"/>
        <v>4212680</v>
      </c>
      <c r="BM325" s="18">
        <f t="shared" si="199"/>
        <v>4212680</v>
      </c>
      <c r="BN325" s="18">
        <f t="shared" si="200"/>
        <v>1</v>
      </c>
      <c r="BO325" s="18">
        <f t="shared" si="180"/>
        <v>5616.91</v>
      </c>
      <c r="BP325" s="18">
        <f t="shared" si="201"/>
        <v>1</v>
      </c>
      <c r="BQ325" s="18">
        <f t="shared" si="181"/>
        <v>2808.45</v>
      </c>
      <c r="BR325" s="18">
        <f t="shared" si="202"/>
        <v>1</v>
      </c>
      <c r="BS325" s="18">
        <f t="shared" si="182"/>
        <v>2808.45</v>
      </c>
      <c r="BT325" s="18">
        <f t="shared" si="203"/>
        <v>1</v>
      </c>
      <c r="BU325" s="18">
        <f t="shared" si="183"/>
        <v>2808.45</v>
      </c>
      <c r="BV325" s="18">
        <f t="shared" si="204"/>
        <v>1</v>
      </c>
      <c r="BW325" s="18">
        <f t="shared" si="184"/>
        <v>2808.45</v>
      </c>
      <c r="BX325" s="18">
        <f t="shared" si="205"/>
        <v>1</v>
      </c>
      <c r="BY325" s="18">
        <f t="shared" si="185"/>
        <v>2808.45</v>
      </c>
      <c r="BZ325" s="18">
        <f t="shared" si="206"/>
        <v>1</v>
      </c>
      <c r="CA325" s="18">
        <f t="shared" si="186"/>
        <v>4212.68</v>
      </c>
      <c r="CB325" s="18">
        <f t="shared" si="207"/>
        <v>1</v>
      </c>
      <c r="CC325" s="18">
        <f t="shared" si="187"/>
        <v>4212.68</v>
      </c>
    </row>
    <row r="326" spans="1:81" ht="16.5" x14ac:dyDescent="0.2">
      <c r="A326" s="14">
        <v>317</v>
      </c>
      <c r="B326" s="18">
        <f>金币产出!CN322</f>
        <v>51368985</v>
      </c>
      <c r="W326" s="18">
        <v>317</v>
      </c>
      <c r="X326" s="25">
        <v>1</v>
      </c>
      <c r="Y326" s="18" t="e">
        <f t="shared" si="188"/>
        <v>#REF!</v>
      </c>
      <c r="Z326" s="18" t="e">
        <f t="shared" si="188"/>
        <v>#REF!</v>
      </c>
      <c r="AA326" s="18" t="e">
        <f t="shared" si="188"/>
        <v>#REF!</v>
      </c>
      <c r="AB326" s="18" t="e">
        <f t="shared" si="189"/>
        <v>#REF!</v>
      </c>
      <c r="AC326" s="18" t="e">
        <f t="shared" si="177"/>
        <v>#REF!</v>
      </c>
      <c r="AD326" s="18" t="e">
        <f t="shared" si="190"/>
        <v>#REF!</v>
      </c>
      <c r="AE326" s="18" t="e">
        <f t="shared" si="178"/>
        <v>#REF!</v>
      </c>
      <c r="AF326" s="18" t="e">
        <f t="shared" si="191"/>
        <v>#REF!</v>
      </c>
      <c r="AG326" s="18" t="e">
        <f t="shared" si="179"/>
        <v>#REF!</v>
      </c>
      <c r="BD326" s="18">
        <v>317</v>
      </c>
      <c r="BE326" s="44">
        <v>1</v>
      </c>
      <c r="BF326" s="18">
        <f t="shared" si="192"/>
        <v>5650585</v>
      </c>
      <c r="BG326" s="18">
        <f t="shared" si="193"/>
        <v>2825290</v>
      </c>
      <c r="BH326" s="18">
        <f t="shared" si="194"/>
        <v>2825290</v>
      </c>
      <c r="BI326" s="18">
        <f t="shared" si="195"/>
        <v>2825290</v>
      </c>
      <c r="BJ326" s="18">
        <f t="shared" si="196"/>
        <v>2825290</v>
      </c>
      <c r="BK326" s="18">
        <f t="shared" si="197"/>
        <v>2825290</v>
      </c>
      <c r="BL326" s="18">
        <f t="shared" si="198"/>
        <v>4237940</v>
      </c>
      <c r="BM326" s="18">
        <f t="shared" si="199"/>
        <v>4237940</v>
      </c>
      <c r="BN326" s="18">
        <f t="shared" si="200"/>
        <v>1</v>
      </c>
      <c r="BO326" s="18">
        <f t="shared" si="180"/>
        <v>5650.59</v>
      </c>
      <c r="BP326" s="18">
        <f t="shared" si="201"/>
        <v>1</v>
      </c>
      <c r="BQ326" s="18">
        <f t="shared" si="181"/>
        <v>2825.29</v>
      </c>
      <c r="BR326" s="18">
        <f t="shared" si="202"/>
        <v>1</v>
      </c>
      <c r="BS326" s="18">
        <f t="shared" si="182"/>
        <v>2825.29</v>
      </c>
      <c r="BT326" s="18">
        <f t="shared" si="203"/>
        <v>1</v>
      </c>
      <c r="BU326" s="18">
        <f t="shared" si="183"/>
        <v>2825.29</v>
      </c>
      <c r="BV326" s="18">
        <f t="shared" si="204"/>
        <v>1</v>
      </c>
      <c r="BW326" s="18">
        <f t="shared" si="184"/>
        <v>2825.29</v>
      </c>
      <c r="BX326" s="18">
        <f t="shared" si="205"/>
        <v>1</v>
      </c>
      <c r="BY326" s="18">
        <f t="shared" si="185"/>
        <v>2825.29</v>
      </c>
      <c r="BZ326" s="18">
        <f t="shared" si="206"/>
        <v>1</v>
      </c>
      <c r="CA326" s="18">
        <f t="shared" si="186"/>
        <v>4237.9399999999996</v>
      </c>
      <c r="CB326" s="18">
        <f t="shared" si="207"/>
        <v>1</v>
      </c>
      <c r="CC326" s="18">
        <f t="shared" si="187"/>
        <v>4237.9399999999996</v>
      </c>
    </row>
    <row r="327" spans="1:81" ht="16.5" x14ac:dyDescent="0.2">
      <c r="A327" s="14">
        <v>318</v>
      </c>
      <c r="B327" s="18">
        <f>金币产出!CN323</f>
        <v>51675165</v>
      </c>
      <c r="W327" s="18">
        <v>318</v>
      </c>
      <c r="X327" s="25">
        <v>1</v>
      </c>
      <c r="Y327" s="18" t="e">
        <f t="shared" si="188"/>
        <v>#REF!</v>
      </c>
      <c r="Z327" s="18" t="e">
        <f t="shared" si="188"/>
        <v>#REF!</v>
      </c>
      <c r="AA327" s="18" t="e">
        <f t="shared" si="188"/>
        <v>#REF!</v>
      </c>
      <c r="AB327" s="18" t="e">
        <f t="shared" si="189"/>
        <v>#REF!</v>
      </c>
      <c r="AC327" s="18" t="e">
        <f t="shared" si="177"/>
        <v>#REF!</v>
      </c>
      <c r="AD327" s="18" t="e">
        <f t="shared" si="190"/>
        <v>#REF!</v>
      </c>
      <c r="AE327" s="18" t="e">
        <f t="shared" si="178"/>
        <v>#REF!</v>
      </c>
      <c r="AF327" s="18" t="e">
        <f t="shared" si="191"/>
        <v>#REF!</v>
      </c>
      <c r="AG327" s="18" t="e">
        <f t="shared" si="179"/>
        <v>#REF!</v>
      </c>
      <c r="BD327" s="18">
        <v>318</v>
      </c>
      <c r="BE327" s="44">
        <v>1</v>
      </c>
      <c r="BF327" s="18">
        <f t="shared" si="192"/>
        <v>5684265</v>
      </c>
      <c r="BG327" s="18">
        <f t="shared" si="193"/>
        <v>2842130</v>
      </c>
      <c r="BH327" s="18">
        <f t="shared" si="194"/>
        <v>2842130</v>
      </c>
      <c r="BI327" s="18">
        <f t="shared" si="195"/>
        <v>2842130</v>
      </c>
      <c r="BJ327" s="18">
        <f t="shared" si="196"/>
        <v>2842130</v>
      </c>
      <c r="BK327" s="18">
        <f t="shared" si="197"/>
        <v>2842130</v>
      </c>
      <c r="BL327" s="18">
        <f t="shared" si="198"/>
        <v>4263200</v>
      </c>
      <c r="BM327" s="18">
        <f t="shared" si="199"/>
        <v>4263200</v>
      </c>
      <c r="BN327" s="18">
        <f t="shared" si="200"/>
        <v>1</v>
      </c>
      <c r="BO327" s="18">
        <f t="shared" si="180"/>
        <v>5684.27</v>
      </c>
      <c r="BP327" s="18">
        <f t="shared" si="201"/>
        <v>1</v>
      </c>
      <c r="BQ327" s="18">
        <f t="shared" si="181"/>
        <v>2842.13</v>
      </c>
      <c r="BR327" s="18">
        <f t="shared" si="202"/>
        <v>1</v>
      </c>
      <c r="BS327" s="18">
        <f t="shared" si="182"/>
        <v>2842.13</v>
      </c>
      <c r="BT327" s="18">
        <f t="shared" si="203"/>
        <v>1</v>
      </c>
      <c r="BU327" s="18">
        <f t="shared" si="183"/>
        <v>2842.13</v>
      </c>
      <c r="BV327" s="18">
        <f t="shared" si="204"/>
        <v>1</v>
      </c>
      <c r="BW327" s="18">
        <f t="shared" si="184"/>
        <v>2842.13</v>
      </c>
      <c r="BX327" s="18">
        <f t="shared" si="205"/>
        <v>1</v>
      </c>
      <c r="BY327" s="18">
        <f t="shared" si="185"/>
        <v>2842.13</v>
      </c>
      <c r="BZ327" s="18">
        <f t="shared" si="206"/>
        <v>1</v>
      </c>
      <c r="CA327" s="18">
        <f t="shared" si="186"/>
        <v>4263.2</v>
      </c>
      <c r="CB327" s="18">
        <f t="shared" si="207"/>
        <v>1</v>
      </c>
      <c r="CC327" s="18">
        <f t="shared" si="187"/>
        <v>4263.2</v>
      </c>
    </row>
    <row r="328" spans="1:81" ht="16.5" x14ac:dyDescent="0.2">
      <c r="A328" s="14">
        <v>319</v>
      </c>
      <c r="B328" s="18">
        <f>金币产出!CN324</f>
        <v>51981345</v>
      </c>
      <c r="W328" s="18">
        <v>319</v>
      </c>
      <c r="X328" s="25">
        <v>1</v>
      </c>
      <c r="Y328" s="18" t="e">
        <f t="shared" si="188"/>
        <v>#REF!</v>
      </c>
      <c r="Z328" s="18" t="e">
        <f t="shared" si="188"/>
        <v>#REF!</v>
      </c>
      <c r="AA328" s="18" t="e">
        <f t="shared" si="188"/>
        <v>#REF!</v>
      </c>
      <c r="AB328" s="18" t="e">
        <f t="shared" si="189"/>
        <v>#REF!</v>
      </c>
      <c r="AC328" s="18" t="e">
        <f t="shared" si="177"/>
        <v>#REF!</v>
      </c>
      <c r="AD328" s="18" t="e">
        <f t="shared" si="190"/>
        <v>#REF!</v>
      </c>
      <c r="AE328" s="18" t="e">
        <f t="shared" si="178"/>
        <v>#REF!</v>
      </c>
      <c r="AF328" s="18" t="e">
        <f t="shared" si="191"/>
        <v>#REF!</v>
      </c>
      <c r="AG328" s="18" t="e">
        <f t="shared" si="179"/>
        <v>#REF!</v>
      </c>
      <c r="BD328" s="18">
        <v>319</v>
      </c>
      <c r="BE328" s="44">
        <v>1</v>
      </c>
      <c r="BF328" s="18">
        <f t="shared" si="192"/>
        <v>5717945</v>
      </c>
      <c r="BG328" s="18">
        <f t="shared" si="193"/>
        <v>2858970</v>
      </c>
      <c r="BH328" s="18">
        <f t="shared" si="194"/>
        <v>2858970</v>
      </c>
      <c r="BI328" s="18">
        <f t="shared" si="195"/>
        <v>2858970</v>
      </c>
      <c r="BJ328" s="18">
        <f t="shared" si="196"/>
        <v>2858970</v>
      </c>
      <c r="BK328" s="18">
        <f t="shared" si="197"/>
        <v>2858970</v>
      </c>
      <c r="BL328" s="18">
        <f t="shared" si="198"/>
        <v>4288460</v>
      </c>
      <c r="BM328" s="18">
        <f t="shared" si="199"/>
        <v>4288460</v>
      </c>
      <c r="BN328" s="18">
        <f t="shared" si="200"/>
        <v>1</v>
      </c>
      <c r="BO328" s="18">
        <f t="shared" si="180"/>
        <v>5717.95</v>
      </c>
      <c r="BP328" s="18">
        <f t="shared" si="201"/>
        <v>1</v>
      </c>
      <c r="BQ328" s="18">
        <f t="shared" si="181"/>
        <v>2858.97</v>
      </c>
      <c r="BR328" s="18">
        <f t="shared" si="202"/>
        <v>1</v>
      </c>
      <c r="BS328" s="18">
        <f t="shared" si="182"/>
        <v>2858.97</v>
      </c>
      <c r="BT328" s="18">
        <f t="shared" si="203"/>
        <v>1</v>
      </c>
      <c r="BU328" s="18">
        <f t="shared" si="183"/>
        <v>2858.97</v>
      </c>
      <c r="BV328" s="18">
        <f t="shared" si="204"/>
        <v>1</v>
      </c>
      <c r="BW328" s="18">
        <f t="shared" si="184"/>
        <v>2858.97</v>
      </c>
      <c r="BX328" s="18">
        <f t="shared" si="205"/>
        <v>1</v>
      </c>
      <c r="BY328" s="18">
        <f t="shared" si="185"/>
        <v>2858.97</v>
      </c>
      <c r="BZ328" s="18">
        <f t="shared" si="206"/>
        <v>1</v>
      </c>
      <c r="CA328" s="18">
        <f t="shared" si="186"/>
        <v>4288.46</v>
      </c>
      <c r="CB328" s="18">
        <f t="shared" si="207"/>
        <v>1</v>
      </c>
      <c r="CC328" s="18">
        <f t="shared" si="187"/>
        <v>4288.46</v>
      </c>
    </row>
    <row r="329" spans="1:81" ht="16.5" x14ac:dyDescent="0.2">
      <c r="A329" s="14">
        <v>320</v>
      </c>
      <c r="B329" s="18">
        <f>金币产出!CN325</f>
        <v>52287525</v>
      </c>
      <c r="W329" s="18">
        <v>320</v>
      </c>
      <c r="X329" s="25">
        <v>1</v>
      </c>
      <c r="Y329" s="18" t="e">
        <f t="shared" si="188"/>
        <v>#REF!</v>
      </c>
      <c r="Z329" s="18" t="e">
        <f t="shared" si="188"/>
        <v>#REF!</v>
      </c>
      <c r="AA329" s="18" t="e">
        <f t="shared" si="188"/>
        <v>#REF!</v>
      </c>
      <c r="AB329" s="18" t="e">
        <f t="shared" si="189"/>
        <v>#REF!</v>
      </c>
      <c r="AC329" s="18" t="e">
        <f t="shared" si="177"/>
        <v>#REF!</v>
      </c>
      <c r="AD329" s="18" t="e">
        <f t="shared" si="190"/>
        <v>#REF!</v>
      </c>
      <c r="AE329" s="18" t="e">
        <f t="shared" si="178"/>
        <v>#REF!</v>
      </c>
      <c r="AF329" s="18" t="e">
        <f t="shared" si="191"/>
        <v>#REF!</v>
      </c>
      <c r="AG329" s="18" t="e">
        <f t="shared" si="179"/>
        <v>#REF!</v>
      </c>
      <c r="BD329" s="18">
        <v>320</v>
      </c>
      <c r="BE329" s="44">
        <v>1</v>
      </c>
      <c r="BF329" s="18">
        <f t="shared" si="192"/>
        <v>5751625</v>
      </c>
      <c r="BG329" s="18">
        <f t="shared" si="193"/>
        <v>2875810</v>
      </c>
      <c r="BH329" s="18">
        <f t="shared" si="194"/>
        <v>2875810</v>
      </c>
      <c r="BI329" s="18">
        <f t="shared" si="195"/>
        <v>2875810</v>
      </c>
      <c r="BJ329" s="18">
        <f t="shared" si="196"/>
        <v>2875810</v>
      </c>
      <c r="BK329" s="18">
        <f t="shared" si="197"/>
        <v>2875810</v>
      </c>
      <c r="BL329" s="18">
        <f t="shared" si="198"/>
        <v>4313720</v>
      </c>
      <c r="BM329" s="18">
        <f t="shared" si="199"/>
        <v>4313720</v>
      </c>
      <c r="BN329" s="18">
        <f t="shared" si="200"/>
        <v>1</v>
      </c>
      <c r="BO329" s="18">
        <f t="shared" si="180"/>
        <v>5751.63</v>
      </c>
      <c r="BP329" s="18">
        <f t="shared" si="201"/>
        <v>1</v>
      </c>
      <c r="BQ329" s="18">
        <f t="shared" si="181"/>
        <v>2875.81</v>
      </c>
      <c r="BR329" s="18">
        <f t="shared" si="202"/>
        <v>1</v>
      </c>
      <c r="BS329" s="18">
        <f t="shared" si="182"/>
        <v>2875.81</v>
      </c>
      <c r="BT329" s="18">
        <f t="shared" si="203"/>
        <v>1</v>
      </c>
      <c r="BU329" s="18">
        <f t="shared" si="183"/>
        <v>2875.81</v>
      </c>
      <c r="BV329" s="18">
        <f t="shared" si="204"/>
        <v>1</v>
      </c>
      <c r="BW329" s="18">
        <f t="shared" si="184"/>
        <v>2875.81</v>
      </c>
      <c r="BX329" s="18">
        <f t="shared" si="205"/>
        <v>1</v>
      </c>
      <c r="BY329" s="18">
        <f t="shared" si="185"/>
        <v>2875.81</v>
      </c>
      <c r="BZ329" s="18">
        <f t="shared" si="206"/>
        <v>1</v>
      </c>
      <c r="CA329" s="18">
        <f t="shared" si="186"/>
        <v>4313.72</v>
      </c>
      <c r="CB329" s="18">
        <f t="shared" si="207"/>
        <v>1</v>
      </c>
      <c r="CC329" s="18">
        <f t="shared" si="187"/>
        <v>4313.72</v>
      </c>
    </row>
    <row r="330" spans="1:81" ht="16.5" x14ac:dyDescent="0.2">
      <c r="A330" s="14">
        <v>321</v>
      </c>
      <c r="B330" s="18">
        <f>金币产出!CN326</f>
        <v>52949274</v>
      </c>
      <c r="W330" s="18">
        <v>321</v>
      </c>
      <c r="X330" s="25">
        <v>1</v>
      </c>
      <c r="Y330" s="18" t="e">
        <f t="shared" si="188"/>
        <v>#REF!</v>
      </c>
      <c r="Z330" s="18" t="e">
        <f t="shared" si="188"/>
        <v>#REF!</v>
      </c>
      <c r="AA330" s="18" t="e">
        <f t="shared" si="188"/>
        <v>#REF!</v>
      </c>
      <c r="AB330" s="18" t="e">
        <f t="shared" si="189"/>
        <v>#REF!</v>
      </c>
      <c r="AC330" s="18" t="e">
        <f t="shared" ref="AC330:AC393" si="208">ROUND(Y330/1000^AB330,2)</f>
        <v>#REF!</v>
      </c>
      <c r="AD330" s="18" t="e">
        <f t="shared" si="190"/>
        <v>#REF!</v>
      </c>
      <c r="AE330" s="18" t="e">
        <f t="shared" ref="AE330:AE393" si="209">ROUND(Z330/1000^AD330,2)</f>
        <v>#REF!</v>
      </c>
      <c r="AF330" s="18" t="e">
        <f t="shared" si="191"/>
        <v>#REF!</v>
      </c>
      <c r="AG330" s="18" t="e">
        <f t="shared" ref="AG330:AG393" si="210">ROUND(AA330/1000^AF330,2)</f>
        <v>#REF!</v>
      </c>
      <c r="BD330" s="18">
        <v>321</v>
      </c>
      <c r="BE330" s="44">
        <v>1</v>
      </c>
      <c r="BF330" s="18">
        <f t="shared" si="192"/>
        <v>5824420</v>
      </c>
      <c r="BG330" s="18">
        <f t="shared" si="193"/>
        <v>2912210</v>
      </c>
      <c r="BH330" s="18">
        <f t="shared" si="194"/>
        <v>2912210</v>
      </c>
      <c r="BI330" s="18">
        <f t="shared" si="195"/>
        <v>2912210</v>
      </c>
      <c r="BJ330" s="18">
        <f t="shared" si="196"/>
        <v>2912210</v>
      </c>
      <c r="BK330" s="18">
        <f t="shared" si="197"/>
        <v>2912210</v>
      </c>
      <c r="BL330" s="18">
        <f t="shared" si="198"/>
        <v>4368315</v>
      </c>
      <c r="BM330" s="18">
        <f t="shared" si="199"/>
        <v>4368315</v>
      </c>
      <c r="BN330" s="18">
        <f t="shared" si="200"/>
        <v>1</v>
      </c>
      <c r="BO330" s="18">
        <f t="shared" ref="BO330:BO393" si="211">ROUND(BF330/1000^BN330,2)</f>
        <v>5824.42</v>
      </c>
      <c r="BP330" s="18">
        <f t="shared" si="201"/>
        <v>1</v>
      </c>
      <c r="BQ330" s="18">
        <f t="shared" ref="BQ330:BQ393" si="212">ROUND(BG330/1000^BP330,2)</f>
        <v>2912.21</v>
      </c>
      <c r="BR330" s="18">
        <f t="shared" si="202"/>
        <v>1</v>
      </c>
      <c r="BS330" s="18">
        <f t="shared" ref="BS330:BS393" si="213">ROUND(BH330/1000^BR330,2)</f>
        <v>2912.21</v>
      </c>
      <c r="BT330" s="18">
        <f t="shared" si="203"/>
        <v>1</v>
      </c>
      <c r="BU330" s="18">
        <f t="shared" ref="BU330:BU393" si="214">ROUND(BI330/1000^BT330,2)</f>
        <v>2912.21</v>
      </c>
      <c r="BV330" s="18">
        <f t="shared" si="204"/>
        <v>1</v>
      </c>
      <c r="BW330" s="18">
        <f t="shared" ref="BW330:BW393" si="215">ROUND(BJ330/1000^BV330,2)</f>
        <v>2912.21</v>
      </c>
      <c r="BX330" s="18">
        <f t="shared" si="205"/>
        <v>1</v>
      </c>
      <c r="BY330" s="18">
        <f t="shared" ref="BY330:BY393" si="216">ROUND(BK330/1000^BX330,2)</f>
        <v>2912.21</v>
      </c>
      <c r="BZ330" s="18">
        <f t="shared" si="206"/>
        <v>1</v>
      </c>
      <c r="CA330" s="18">
        <f t="shared" ref="CA330:CA393" si="217">ROUND(BL330/1000^BZ330,2)</f>
        <v>4368.32</v>
      </c>
      <c r="CB330" s="18">
        <f t="shared" si="207"/>
        <v>1</v>
      </c>
      <c r="CC330" s="18">
        <f t="shared" ref="CC330:CC393" si="218">ROUND(BM330/1000^CB330,2)</f>
        <v>4368.32</v>
      </c>
    </row>
    <row r="331" spans="1:81" ht="16.5" x14ac:dyDescent="0.2">
      <c r="A331" s="14">
        <v>322</v>
      </c>
      <c r="B331" s="18">
        <f>金币产出!CN327</f>
        <v>53611022</v>
      </c>
      <c r="W331" s="18">
        <v>322</v>
      </c>
      <c r="X331" s="25">
        <v>1</v>
      </c>
      <c r="Y331" s="18" t="e">
        <f t="shared" ref="Y331:AA394" si="219">INT($B331*Y$7*$AM$7*$X331/5)*5</f>
        <v>#REF!</v>
      </c>
      <c r="Z331" s="18" t="e">
        <f t="shared" si="219"/>
        <v>#REF!</v>
      </c>
      <c r="AA331" s="18" t="e">
        <f t="shared" si="219"/>
        <v>#REF!</v>
      </c>
      <c r="AB331" s="18" t="e">
        <f t="shared" ref="AB331:AB394" si="220">INT(LOG(Y331/10,1000))</f>
        <v>#REF!</v>
      </c>
      <c r="AC331" s="18" t="e">
        <f t="shared" si="208"/>
        <v>#REF!</v>
      </c>
      <c r="AD331" s="18" t="e">
        <f t="shared" ref="AD331:AD394" si="221">INT(LOG(Z331/10,1000))</f>
        <v>#REF!</v>
      </c>
      <c r="AE331" s="18" t="e">
        <f t="shared" si="209"/>
        <v>#REF!</v>
      </c>
      <c r="AF331" s="18" t="e">
        <f t="shared" ref="AF331:AF394" si="222">INT(LOG(AA331/10,1000))</f>
        <v>#REF!</v>
      </c>
      <c r="AG331" s="18" t="e">
        <f t="shared" si="210"/>
        <v>#REF!</v>
      </c>
      <c r="BD331" s="18">
        <v>322</v>
      </c>
      <c r="BE331" s="44">
        <v>1</v>
      </c>
      <c r="BF331" s="18">
        <f t="shared" ref="BF331:BF394" si="223">INT($B331*BF$7/5*BE331)*5</f>
        <v>5897210</v>
      </c>
      <c r="BG331" s="18">
        <f t="shared" ref="BG331:BG394" si="224">INT($B331*BG$7*BE331/5)*5</f>
        <v>2948605</v>
      </c>
      <c r="BH331" s="18">
        <f t="shared" ref="BH331:BH394" si="225">INT($B331*BH$7*BE331/5)*5</f>
        <v>2948605</v>
      </c>
      <c r="BI331" s="18">
        <f t="shared" ref="BI331:BI394" si="226">INT($B331*BI$7*BE331/5)*5</f>
        <v>2948605</v>
      </c>
      <c r="BJ331" s="18">
        <f t="shared" ref="BJ331:BJ394" si="227">INT($B331*BJ$7*BE331/5)*5</f>
        <v>2948605</v>
      </c>
      <c r="BK331" s="18">
        <f t="shared" ref="BK331:BK394" si="228">INT($B331*BK$7*BE331/5)*5</f>
        <v>2948605</v>
      </c>
      <c r="BL331" s="18">
        <f t="shared" ref="BL331:BL394" si="229">INT($B331*BL$7*BE331/5)*5</f>
        <v>4422905</v>
      </c>
      <c r="BM331" s="18">
        <f t="shared" ref="BM331:BM394" si="230">INT($B331*BM$7*BE331/5)*5</f>
        <v>4422905</v>
      </c>
      <c r="BN331" s="18">
        <f t="shared" ref="BN331:BN394" si="231">INT(LOG(BF331/10,1000))</f>
        <v>1</v>
      </c>
      <c r="BO331" s="18">
        <f t="shared" si="211"/>
        <v>5897.21</v>
      </c>
      <c r="BP331" s="18">
        <f t="shared" ref="BP331:BP394" si="232">INT(LOG(BG331/10,1000))</f>
        <v>1</v>
      </c>
      <c r="BQ331" s="18">
        <f t="shared" si="212"/>
        <v>2948.61</v>
      </c>
      <c r="BR331" s="18">
        <f t="shared" ref="BR331:BR394" si="233">INT(LOG(BH331/10,1000))</f>
        <v>1</v>
      </c>
      <c r="BS331" s="18">
        <f t="shared" si="213"/>
        <v>2948.61</v>
      </c>
      <c r="BT331" s="18">
        <f t="shared" ref="BT331:BT394" si="234">INT(LOG(BI331/10,1000))</f>
        <v>1</v>
      </c>
      <c r="BU331" s="18">
        <f t="shared" si="214"/>
        <v>2948.61</v>
      </c>
      <c r="BV331" s="18">
        <f t="shared" ref="BV331:BV394" si="235">INT(LOG(BJ331/10,1000))</f>
        <v>1</v>
      </c>
      <c r="BW331" s="18">
        <f t="shared" si="215"/>
        <v>2948.61</v>
      </c>
      <c r="BX331" s="18">
        <f t="shared" ref="BX331:BX394" si="236">INT(LOG(BK331/10,1000))</f>
        <v>1</v>
      </c>
      <c r="BY331" s="18">
        <f t="shared" si="216"/>
        <v>2948.61</v>
      </c>
      <c r="BZ331" s="18">
        <f t="shared" ref="BZ331:BZ394" si="237">INT(LOG(BL331/10,1000))</f>
        <v>1</v>
      </c>
      <c r="CA331" s="18">
        <f t="shared" si="217"/>
        <v>4422.91</v>
      </c>
      <c r="CB331" s="18">
        <f t="shared" ref="CB331:CB394" si="238">INT(LOG(BM331/10,1000))</f>
        <v>1</v>
      </c>
      <c r="CC331" s="18">
        <f t="shared" si="218"/>
        <v>4422.91</v>
      </c>
    </row>
    <row r="332" spans="1:81" ht="16.5" x14ac:dyDescent="0.2">
      <c r="A332" s="14">
        <v>323</v>
      </c>
      <c r="B332" s="18">
        <f>金币产出!CN328</f>
        <v>54272773</v>
      </c>
      <c r="W332" s="18">
        <v>323</v>
      </c>
      <c r="X332" s="25">
        <v>1</v>
      </c>
      <c r="Y332" s="18" t="e">
        <f t="shared" si="219"/>
        <v>#REF!</v>
      </c>
      <c r="Z332" s="18" t="e">
        <f t="shared" si="219"/>
        <v>#REF!</v>
      </c>
      <c r="AA332" s="18" t="e">
        <f t="shared" si="219"/>
        <v>#REF!</v>
      </c>
      <c r="AB332" s="18" t="e">
        <f t="shared" si="220"/>
        <v>#REF!</v>
      </c>
      <c r="AC332" s="18" t="e">
        <f t="shared" si="208"/>
        <v>#REF!</v>
      </c>
      <c r="AD332" s="18" t="e">
        <f t="shared" si="221"/>
        <v>#REF!</v>
      </c>
      <c r="AE332" s="18" t="e">
        <f t="shared" si="209"/>
        <v>#REF!</v>
      </c>
      <c r="AF332" s="18" t="e">
        <f t="shared" si="222"/>
        <v>#REF!</v>
      </c>
      <c r="AG332" s="18" t="e">
        <f t="shared" si="210"/>
        <v>#REF!</v>
      </c>
      <c r="BD332" s="18">
        <v>323</v>
      </c>
      <c r="BE332" s="44">
        <v>1</v>
      </c>
      <c r="BF332" s="18">
        <f t="shared" si="223"/>
        <v>5970005</v>
      </c>
      <c r="BG332" s="18">
        <f t="shared" si="224"/>
        <v>2985000</v>
      </c>
      <c r="BH332" s="18">
        <f t="shared" si="225"/>
        <v>2985000</v>
      </c>
      <c r="BI332" s="18">
        <f t="shared" si="226"/>
        <v>2985000</v>
      </c>
      <c r="BJ332" s="18">
        <f t="shared" si="227"/>
        <v>2985000</v>
      </c>
      <c r="BK332" s="18">
        <f t="shared" si="228"/>
        <v>2985000</v>
      </c>
      <c r="BL332" s="18">
        <f t="shared" si="229"/>
        <v>4477500</v>
      </c>
      <c r="BM332" s="18">
        <f t="shared" si="230"/>
        <v>4477500</v>
      </c>
      <c r="BN332" s="18">
        <f t="shared" si="231"/>
        <v>1</v>
      </c>
      <c r="BO332" s="18">
        <f t="shared" si="211"/>
        <v>5970.01</v>
      </c>
      <c r="BP332" s="18">
        <f t="shared" si="232"/>
        <v>1</v>
      </c>
      <c r="BQ332" s="18">
        <f t="shared" si="212"/>
        <v>2985</v>
      </c>
      <c r="BR332" s="18">
        <f t="shared" si="233"/>
        <v>1</v>
      </c>
      <c r="BS332" s="18">
        <f t="shared" si="213"/>
        <v>2985</v>
      </c>
      <c r="BT332" s="18">
        <f t="shared" si="234"/>
        <v>1</v>
      </c>
      <c r="BU332" s="18">
        <f t="shared" si="214"/>
        <v>2985</v>
      </c>
      <c r="BV332" s="18">
        <f t="shared" si="235"/>
        <v>1</v>
      </c>
      <c r="BW332" s="18">
        <f t="shared" si="215"/>
        <v>2985</v>
      </c>
      <c r="BX332" s="18">
        <f t="shared" si="236"/>
        <v>1</v>
      </c>
      <c r="BY332" s="18">
        <f t="shared" si="216"/>
        <v>2985</v>
      </c>
      <c r="BZ332" s="18">
        <f t="shared" si="237"/>
        <v>1</v>
      </c>
      <c r="CA332" s="18">
        <f t="shared" si="217"/>
        <v>4477.5</v>
      </c>
      <c r="CB332" s="18">
        <f t="shared" si="238"/>
        <v>1</v>
      </c>
      <c r="CC332" s="18">
        <f t="shared" si="218"/>
        <v>4477.5</v>
      </c>
    </row>
    <row r="333" spans="1:81" ht="16.5" x14ac:dyDescent="0.2">
      <c r="A333" s="14">
        <v>324</v>
      </c>
      <c r="B333" s="18">
        <f>金币产出!CN329</f>
        <v>54934524</v>
      </c>
      <c r="W333" s="18">
        <v>324</v>
      </c>
      <c r="X333" s="25">
        <v>1</v>
      </c>
      <c r="Y333" s="18" t="e">
        <f t="shared" si="219"/>
        <v>#REF!</v>
      </c>
      <c r="Z333" s="18" t="e">
        <f t="shared" si="219"/>
        <v>#REF!</v>
      </c>
      <c r="AA333" s="18" t="e">
        <f t="shared" si="219"/>
        <v>#REF!</v>
      </c>
      <c r="AB333" s="18" t="e">
        <f t="shared" si="220"/>
        <v>#REF!</v>
      </c>
      <c r="AC333" s="18" t="e">
        <f t="shared" si="208"/>
        <v>#REF!</v>
      </c>
      <c r="AD333" s="18" t="e">
        <f t="shared" si="221"/>
        <v>#REF!</v>
      </c>
      <c r="AE333" s="18" t="e">
        <f t="shared" si="209"/>
        <v>#REF!</v>
      </c>
      <c r="AF333" s="18" t="e">
        <f t="shared" si="222"/>
        <v>#REF!</v>
      </c>
      <c r="AG333" s="18" t="e">
        <f t="shared" si="210"/>
        <v>#REF!</v>
      </c>
      <c r="BD333" s="18">
        <v>324</v>
      </c>
      <c r="BE333" s="44">
        <v>1</v>
      </c>
      <c r="BF333" s="18">
        <f t="shared" si="223"/>
        <v>6042795</v>
      </c>
      <c r="BG333" s="18">
        <f t="shared" si="224"/>
        <v>3021395</v>
      </c>
      <c r="BH333" s="18">
        <f t="shared" si="225"/>
        <v>3021395</v>
      </c>
      <c r="BI333" s="18">
        <f t="shared" si="226"/>
        <v>3021395</v>
      </c>
      <c r="BJ333" s="18">
        <f t="shared" si="227"/>
        <v>3021395</v>
      </c>
      <c r="BK333" s="18">
        <f t="shared" si="228"/>
        <v>3021395</v>
      </c>
      <c r="BL333" s="18">
        <f t="shared" si="229"/>
        <v>4532095</v>
      </c>
      <c r="BM333" s="18">
        <f t="shared" si="230"/>
        <v>4532095</v>
      </c>
      <c r="BN333" s="18">
        <f t="shared" si="231"/>
        <v>1</v>
      </c>
      <c r="BO333" s="18">
        <f t="shared" si="211"/>
        <v>6042.8</v>
      </c>
      <c r="BP333" s="18">
        <f t="shared" si="232"/>
        <v>1</v>
      </c>
      <c r="BQ333" s="18">
        <f t="shared" si="212"/>
        <v>3021.4</v>
      </c>
      <c r="BR333" s="18">
        <f t="shared" si="233"/>
        <v>1</v>
      </c>
      <c r="BS333" s="18">
        <f t="shared" si="213"/>
        <v>3021.4</v>
      </c>
      <c r="BT333" s="18">
        <f t="shared" si="234"/>
        <v>1</v>
      </c>
      <c r="BU333" s="18">
        <f t="shared" si="214"/>
        <v>3021.4</v>
      </c>
      <c r="BV333" s="18">
        <f t="shared" si="235"/>
        <v>1</v>
      </c>
      <c r="BW333" s="18">
        <f t="shared" si="215"/>
        <v>3021.4</v>
      </c>
      <c r="BX333" s="18">
        <f t="shared" si="236"/>
        <v>1</v>
      </c>
      <c r="BY333" s="18">
        <f t="shared" si="216"/>
        <v>3021.4</v>
      </c>
      <c r="BZ333" s="18">
        <f t="shared" si="237"/>
        <v>1</v>
      </c>
      <c r="CA333" s="18">
        <f t="shared" si="217"/>
        <v>4532.1000000000004</v>
      </c>
      <c r="CB333" s="18">
        <f t="shared" si="238"/>
        <v>1</v>
      </c>
      <c r="CC333" s="18">
        <f t="shared" si="218"/>
        <v>4532.1000000000004</v>
      </c>
    </row>
    <row r="334" spans="1:81" ht="16.5" x14ac:dyDescent="0.2">
      <c r="A334" s="14">
        <v>325</v>
      </c>
      <c r="B334" s="18">
        <f>金币产出!CN330</f>
        <v>55596275</v>
      </c>
      <c r="W334" s="18">
        <v>325</v>
      </c>
      <c r="X334" s="25">
        <v>1</v>
      </c>
      <c r="Y334" s="18" t="e">
        <f t="shared" si="219"/>
        <v>#REF!</v>
      </c>
      <c r="Z334" s="18" t="e">
        <f t="shared" si="219"/>
        <v>#REF!</v>
      </c>
      <c r="AA334" s="18" t="e">
        <f t="shared" si="219"/>
        <v>#REF!</v>
      </c>
      <c r="AB334" s="18" t="e">
        <f t="shared" si="220"/>
        <v>#REF!</v>
      </c>
      <c r="AC334" s="18" t="e">
        <f t="shared" si="208"/>
        <v>#REF!</v>
      </c>
      <c r="AD334" s="18" t="e">
        <f t="shared" si="221"/>
        <v>#REF!</v>
      </c>
      <c r="AE334" s="18" t="e">
        <f t="shared" si="209"/>
        <v>#REF!</v>
      </c>
      <c r="AF334" s="18" t="e">
        <f t="shared" si="222"/>
        <v>#REF!</v>
      </c>
      <c r="AG334" s="18" t="e">
        <f t="shared" si="210"/>
        <v>#REF!</v>
      </c>
      <c r="BD334" s="18">
        <v>325</v>
      </c>
      <c r="BE334" s="44">
        <v>1</v>
      </c>
      <c r="BF334" s="18">
        <f t="shared" si="223"/>
        <v>6115590</v>
      </c>
      <c r="BG334" s="18">
        <f t="shared" si="224"/>
        <v>3057795</v>
      </c>
      <c r="BH334" s="18">
        <f t="shared" si="225"/>
        <v>3057795</v>
      </c>
      <c r="BI334" s="18">
        <f t="shared" si="226"/>
        <v>3057795</v>
      </c>
      <c r="BJ334" s="18">
        <f t="shared" si="227"/>
        <v>3057795</v>
      </c>
      <c r="BK334" s="18">
        <f t="shared" si="228"/>
        <v>3057795</v>
      </c>
      <c r="BL334" s="18">
        <f t="shared" si="229"/>
        <v>4586690</v>
      </c>
      <c r="BM334" s="18">
        <f t="shared" si="230"/>
        <v>4586690</v>
      </c>
      <c r="BN334" s="18">
        <f t="shared" si="231"/>
        <v>1</v>
      </c>
      <c r="BO334" s="18">
        <f t="shared" si="211"/>
        <v>6115.59</v>
      </c>
      <c r="BP334" s="18">
        <f t="shared" si="232"/>
        <v>1</v>
      </c>
      <c r="BQ334" s="18">
        <f t="shared" si="212"/>
        <v>3057.8</v>
      </c>
      <c r="BR334" s="18">
        <f t="shared" si="233"/>
        <v>1</v>
      </c>
      <c r="BS334" s="18">
        <f t="shared" si="213"/>
        <v>3057.8</v>
      </c>
      <c r="BT334" s="18">
        <f t="shared" si="234"/>
        <v>1</v>
      </c>
      <c r="BU334" s="18">
        <f t="shared" si="214"/>
        <v>3057.8</v>
      </c>
      <c r="BV334" s="18">
        <f t="shared" si="235"/>
        <v>1</v>
      </c>
      <c r="BW334" s="18">
        <f t="shared" si="215"/>
        <v>3057.8</v>
      </c>
      <c r="BX334" s="18">
        <f t="shared" si="236"/>
        <v>1</v>
      </c>
      <c r="BY334" s="18">
        <f t="shared" si="216"/>
        <v>3057.8</v>
      </c>
      <c r="BZ334" s="18">
        <f t="shared" si="237"/>
        <v>1</v>
      </c>
      <c r="CA334" s="18">
        <f t="shared" si="217"/>
        <v>4586.6899999999996</v>
      </c>
      <c r="CB334" s="18">
        <f t="shared" si="238"/>
        <v>1</v>
      </c>
      <c r="CC334" s="18">
        <f t="shared" si="218"/>
        <v>4586.6899999999996</v>
      </c>
    </row>
    <row r="335" spans="1:81" ht="16.5" x14ac:dyDescent="0.2">
      <c r="A335" s="14">
        <v>326</v>
      </c>
      <c r="B335" s="18">
        <f>金币产出!CN331</f>
        <v>56258021</v>
      </c>
      <c r="W335" s="18">
        <v>326</v>
      </c>
      <c r="X335" s="25">
        <v>1</v>
      </c>
      <c r="Y335" s="18" t="e">
        <f t="shared" si="219"/>
        <v>#REF!</v>
      </c>
      <c r="Z335" s="18" t="e">
        <f t="shared" si="219"/>
        <v>#REF!</v>
      </c>
      <c r="AA335" s="18" t="e">
        <f t="shared" si="219"/>
        <v>#REF!</v>
      </c>
      <c r="AB335" s="18" t="e">
        <f t="shared" si="220"/>
        <v>#REF!</v>
      </c>
      <c r="AC335" s="18" t="e">
        <f t="shared" si="208"/>
        <v>#REF!</v>
      </c>
      <c r="AD335" s="18" t="e">
        <f t="shared" si="221"/>
        <v>#REF!</v>
      </c>
      <c r="AE335" s="18" t="e">
        <f t="shared" si="209"/>
        <v>#REF!</v>
      </c>
      <c r="AF335" s="18" t="e">
        <f t="shared" si="222"/>
        <v>#REF!</v>
      </c>
      <c r="AG335" s="18" t="e">
        <f t="shared" si="210"/>
        <v>#REF!</v>
      </c>
      <c r="BD335" s="18">
        <v>326</v>
      </c>
      <c r="BE335" s="44">
        <v>1</v>
      </c>
      <c r="BF335" s="18">
        <f t="shared" si="223"/>
        <v>6188380</v>
      </c>
      <c r="BG335" s="18">
        <f t="shared" si="224"/>
        <v>3094190</v>
      </c>
      <c r="BH335" s="18">
        <f t="shared" si="225"/>
        <v>3094190</v>
      </c>
      <c r="BI335" s="18">
        <f t="shared" si="226"/>
        <v>3094190</v>
      </c>
      <c r="BJ335" s="18">
        <f t="shared" si="227"/>
        <v>3094190</v>
      </c>
      <c r="BK335" s="18">
        <f t="shared" si="228"/>
        <v>3094190</v>
      </c>
      <c r="BL335" s="18">
        <f t="shared" si="229"/>
        <v>4641285</v>
      </c>
      <c r="BM335" s="18">
        <f t="shared" si="230"/>
        <v>4641285</v>
      </c>
      <c r="BN335" s="18">
        <f t="shared" si="231"/>
        <v>1</v>
      </c>
      <c r="BO335" s="18">
        <f t="shared" si="211"/>
        <v>6188.38</v>
      </c>
      <c r="BP335" s="18">
        <f t="shared" si="232"/>
        <v>1</v>
      </c>
      <c r="BQ335" s="18">
        <f t="shared" si="212"/>
        <v>3094.19</v>
      </c>
      <c r="BR335" s="18">
        <f t="shared" si="233"/>
        <v>1</v>
      </c>
      <c r="BS335" s="18">
        <f t="shared" si="213"/>
        <v>3094.19</v>
      </c>
      <c r="BT335" s="18">
        <f t="shared" si="234"/>
        <v>1</v>
      </c>
      <c r="BU335" s="18">
        <f t="shared" si="214"/>
        <v>3094.19</v>
      </c>
      <c r="BV335" s="18">
        <f t="shared" si="235"/>
        <v>1</v>
      </c>
      <c r="BW335" s="18">
        <f t="shared" si="215"/>
        <v>3094.19</v>
      </c>
      <c r="BX335" s="18">
        <f t="shared" si="236"/>
        <v>1</v>
      </c>
      <c r="BY335" s="18">
        <f t="shared" si="216"/>
        <v>3094.19</v>
      </c>
      <c r="BZ335" s="18">
        <f t="shared" si="237"/>
        <v>1</v>
      </c>
      <c r="CA335" s="18">
        <f t="shared" si="217"/>
        <v>4641.29</v>
      </c>
      <c r="CB335" s="18">
        <f t="shared" si="238"/>
        <v>1</v>
      </c>
      <c r="CC335" s="18">
        <f t="shared" si="218"/>
        <v>4641.29</v>
      </c>
    </row>
    <row r="336" spans="1:81" ht="16.5" x14ac:dyDescent="0.2">
      <c r="A336" s="14">
        <v>327</v>
      </c>
      <c r="B336" s="18">
        <f>金币产出!CN332</f>
        <v>56919771</v>
      </c>
      <c r="W336" s="18">
        <v>327</v>
      </c>
      <c r="X336" s="25">
        <v>1</v>
      </c>
      <c r="Y336" s="18" t="e">
        <f t="shared" si="219"/>
        <v>#REF!</v>
      </c>
      <c r="Z336" s="18" t="e">
        <f t="shared" si="219"/>
        <v>#REF!</v>
      </c>
      <c r="AA336" s="18" t="e">
        <f t="shared" si="219"/>
        <v>#REF!</v>
      </c>
      <c r="AB336" s="18" t="e">
        <f t="shared" si="220"/>
        <v>#REF!</v>
      </c>
      <c r="AC336" s="18" t="e">
        <f t="shared" si="208"/>
        <v>#REF!</v>
      </c>
      <c r="AD336" s="18" t="e">
        <f t="shared" si="221"/>
        <v>#REF!</v>
      </c>
      <c r="AE336" s="18" t="e">
        <f t="shared" si="209"/>
        <v>#REF!</v>
      </c>
      <c r="AF336" s="18" t="e">
        <f t="shared" si="222"/>
        <v>#REF!</v>
      </c>
      <c r="AG336" s="18" t="e">
        <f t="shared" si="210"/>
        <v>#REF!</v>
      </c>
      <c r="BD336" s="18">
        <v>327</v>
      </c>
      <c r="BE336" s="44">
        <v>1</v>
      </c>
      <c r="BF336" s="18">
        <f t="shared" si="223"/>
        <v>6261170</v>
      </c>
      <c r="BG336" s="18">
        <f t="shared" si="224"/>
        <v>3130585</v>
      </c>
      <c r="BH336" s="18">
        <f t="shared" si="225"/>
        <v>3130585</v>
      </c>
      <c r="BI336" s="18">
        <f t="shared" si="226"/>
        <v>3130585</v>
      </c>
      <c r="BJ336" s="18">
        <f t="shared" si="227"/>
        <v>3130585</v>
      </c>
      <c r="BK336" s="18">
        <f t="shared" si="228"/>
        <v>3130585</v>
      </c>
      <c r="BL336" s="18">
        <f t="shared" si="229"/>
        <v>4695880</v>
      </c>
      <c r="BM336" s="18">
        <f t="shared" si="230"/>
        <v>4695880</v>
      </c>
      <c r="BN336" s="18">
        <f t="shared" si="231"/>
        <v>1</v>
      </c>
      <c r="BO336" s="18">
        <f t="shared" si="211"/>
        <v>6261.17</v>
      </c>
      <c r="BP336" s="18">
        <f t="shared" si="232"/>
        <v>1</v>
      </c>
      <c r="BQ336" s="18">
        <f t="shared" si="212"/>
        <v>3130.59</v>
      </c>
      <c r="BR336" s="18">
        <f t="shared" si="233"/>
        <v>1</v>
      </c>
      <c r="BS336" s="18">
        <f t="shared" si="213"/>
        <v>3130.59</v>
      </c>
      <c r="BT336" s="18">
        <f t="shared" si="234"/>
        <v>1</v>
      </c>
      <c r="BU336" s="18">
        <f t="shared" si="214"/>
        <v>3130.59</v>
      </c>
      <c r="BV336" s="18">
        <f t="shared" si="235"/>
        <v>1</v>
      </c>
      <c r="BW336" s="18">
        <f t="shared" si="215"/>
        <v>3130.59</v>
      </c>
      <c r="BX336" s="18">
        <f t="shared" si="236"/>
        <v>1</v>
      </c>
      <c r="BY336" s="18">
        <f t="shared" si="216"/>
        <v>3130.59</v>
      </c>
      <c r="BZ336" s="18">
        <f t="shared" si="237"/>
        <v>1</v>
      </c>
      <c r="CA336" s="18">
        <f t="shared" si="217"/>
        <v>4695.88</v>
      </c>
      <c r="CB336" s="18">
        <f t="shared" si="238"/>
        <v>1</v>
      </c>
      <c r="CC336" s="18">
        <f t="shared" si="218"/>
        <v>4695.88</v>
      </c>
    </row>
    <row r="337" spans="1:81" ht="16.5" x14ac:dyDescent="0.2">
      <c r="A337" s="14">
        <v>328</v>
      </c>
      <c r="B337" s="18">
        <f>金币产出!CN333</f>
        <v>57581523</v>
      </c>
      <c r="W337" s="18">
        <v>328</v>
      </c>
      <c r="X337" s="25">
        <v>1</v>
      </c>
      <c r="Y337" s="18" t="e">
        <f t="shared" si="219"/>
        <v>#REF!</v>
      </c>
      <c r="Z337" s="18" t="e">
        <f t="shared" si="219"/>
        <v>#REF!</v>
      </c>
      <c r="AA337" s="18" t="e">
        <f t="shared" si="219"/>
        <v>#REF!</v>
      </c>
      <c r="AB337" s="18" t="e">
        <f t="shared" si="220"/>
        <v>#REF!</v>
      </c>
      <c r="AC337" s="18" t="e">
        <f t="shared" si="208"/>
        <v>#REF!</v>
      </c>
      <c r="AD337" s="18" t="e">
        <f t="shared" si="221"/>
        <v>#REF!</v>
      </c>
      <c r="AE337" s="18" t="e">
        <f t="shared" si="209"/>
        <v>#REF!</v>
      </c>
      <c r="AF337" s="18" t="e">
        <f t="shared" si="222"/>
        <v>#REF!</v>
      </c>
      <c r="AG337" s="18" t="e">
        <f t="shared" si="210"/>
        <v>#REF!</v>
      </c>
      <c r="BD337" s="18">
        <v>328</v>
      </c>
      <c r="BE337" s="44">
        <v>1</v>
      </c>
      <c r="BF337" s="18">
        <f t="shared" si="223"/>
        <v>6333965</v>
      </c>
      <c r="BG337" s="18">
        <f t="shared" si="224"/>
        <v>3166980</v>
      </c>
      <c r="BH337" s="18">
        <f t="shared" si="225"/>
        <v>3166980</v>
      </c>
      <c r="BI337" s="18">
        <f t="shared" si="226"/>
        <v>3166980</v>
      </c>
      <c r="BJ337" s="18">
        <f t="shared" si="227"/>
        <v>3166980</v>
      </c>
      <c r="BK337" s="18">
        <f t="shared" si="228"/>
        <v>3166980</v>
      </c>
      <c r="BL337" s="18">
        <f t="shared" si="229"/>
        <v>4750475</v>
      </c>
      <c r="BM337" s="18">
        <f t="shared" si="230"/>
        <v>4750475</v>
      </c>
      <c r="BN337" s="18">
        <f t="shared" si="231"/>
        <v>1</v>
      </c>
      <c r="BO337" s="18">
        <f t="shared" si="211"/>
        <v>6333.97</v>
      </c>
      <c r="BP337" s="18">
        <f t="shared" si="232"/>
        <v>1</v>
      </c>
      <c r="BQ337" s="18">
        <f t="shared" si="212"/>
        <v>3166.98</v>
      </c>
      <c r="BR337" s="18">
        <f t="shared" si="233"/>
        <v>1</v>
      </c>
      <c r="BS337" s="18">
        <f t="shared" si="213"/>
        <v>3166.98</v>
      </c>
      <c r="BT337" s="18">
        <f t="shared" si="234"/>
        <v>1</v>
      </c>
      <c r="BU337" s="18">
        <f t="shared" si="214"/>
        <v>3166.98</v>
      </c>
      <c r="BV337" s="18">
        <f t="shared" si="235"/>
        <v>1</v>
      </c>
      <c r="BW337" s="18">
        <f t="shared" si="215"/>
        <v>3166.98</v>
      </c>
      <c r="BX337" s="18">
        <f t="shared" si="236"/>
        <v>1</v>
      </c>
      <c r="BY337" s="18">
        <f t="shared" si="216"/>
        <v>3166.98</v>
      </c>
      <c r="BZ337" s="18">
        <f t="shared" si="237"/>
        <v>1</v>
      </c>
      <c r="CA337" s="18">
        <f t="shared" si="217"/>
        <v>4750.4799999999996</v>
      </c>
      <c r="CB337" s="18">
        <f t="shared" si="238"/>
        <v>1</v>
      </c>
      <c r="CC337" s="18">
        <f t="shared" si="218"/>
        <v>4750.4799999999996</v>
      </c>
    </row>
    <row r="338" spans="1:81" ht="16.5" x14ac:dyDescent="0.2">
      <c r="A338" s="14">
        <v>329</v>
      </c>
      <c r="B338" s="18">
        <f>金币产出!CN334</f>
        <v>58243271</v>
      </c>
      <c r="W338" s="18">
        <v>329</v>
      </c>
      <c r="X338" s="25">
        <v>1</v>
      </c>
      <c r="Y338" s="18" t="e">
        <f t="shared" si="219"/>
        <v>#REF!</v>
      </c>
      <c r="Z338" s="18" t="e">
        <f t="shared" si="219"/>
        <v>#REF!</v>
      </c>
      <c r="AA338" s="18" t="e">
        <f t="shared" si="219"/>
        <v>#REF!</v>
      </c>
      <c r="AB338" s="18" t="e">
        <f t="shared" si="220"/>
        <v>#REF!</v>
      </c>
      <c r="AC338" s="18" t="e">
        <f t="shared" si="208"/>
        <v>#REF!</v>
      </c>
      <c r="AD338" s="18" t="e">
        <f t="shared" si="221"/>
        <v>#REF!</v>
      </c>
      <c r="AE338" s="18" t="e">
        <f t="shared" si="209"/>
        <v>#REF!</v>
      </c>
      <c r="AF338" s="18" t="e">
        <f t="shared" si="222"/>
        <v>#REF!</v>
      </c>
      <c r="AG338" s="18" t="e">
        <f t="shared" si="210"/>
        <v>#REF!</v>
      </c>
      <c r="BD338" s="18">
        <v>329</v>
      </c>
      <c r="BE338" s="44">
        <v>1</v>
      </c>
      <c r="BF338" s="18">
        <f t="shared" si="223"/>
        <v>6406755</v>
      </c>
      <c r="BG338" s="18">
        <f t="shared" si="224"/>
        <v>3203375</v>
      </c>
      <c r="BH338" s="18">
        <f t="shared" si="225"/>
        <v>3203375</v>
      </c>
      <c r="BI338" s="18">
        <f t="shared" si="226"/>
        <v>3203375</v>
      </c>
      <c r="BJ338" s="18">
        <f t="shared" si="227"/>
        <v>3203375</v>
      </c>
      <c r="BK338" s="18">
        <f t="shared" si="228"/>
        <v>3203375</v>
      </c>
      <c r="BL338" s="18">
        <f t="shared" si="229"/>
        <v>4805065</v>
      </c>
      <c r="BM338" s="18">
        <f t="shared" si="230"/>
        <v>4805065</v>
      </c>
      <c r="BN338" s="18">
        <f t="shared" si="231"/>
        <v>1</v>
      </c>
      <c r="BO338" s="18">
        <f t="shared" si="211"/>
        <v>6406.76</v>
      </c>
      <c r="BP338" s="18">
        <f t="shared" si="232"/>
        <v>1</v>
      </c>
      <c r="BQ338" s="18">
        <f t="shared" si="212"/>
        <v>3203.38</v>
      </c>
      <c r="BR338" s="18">
        <f t="shared" si="233"/>
        <v>1</v>
      </c>
      <c r="BS338" s="18">
        <f t="shared" si="213"/>
        <v>3203.38</v>
      </c>
      <c r="BT338" s="18">
        <f t="shared" si="234"/>
        <v>1</v>
      </c>
      <c r="BU338" s="18">
        <f t="shared" si="214"/>
        <v>3203.38</v>
      </c>
      <c r="BV338" s="18">
        <f t="shared" si="235"/>
        <v>1</v>
      </c>
      <c r="BW338" s="18">
        <f t="shared" si="215"/>
        <v>3203.38</v>
      </c>
      <c r="BX338" s="18">
        <f t="shared" si="236"/>
        <v>1</v>
      </c>
      <c r="BY338" s="18">
        <f t="shared" si="216"/>
        <v>3203.38</v>
      </c>
      <c r="BZ338" s="18">
        <f t="shared" si="237"/>
        <v>1</v>
      </c>
      <c r="CA338" s="18">
        <f t="shared" si="217"/>
        <v>4805.07</v>
      </c>
      <c r="CB338" s="18">
        <f t="shared" si="238"/>
        <v>1</v>
      </c>
      <c r="CC338" s="18">
        <f t="shared" si="218"/>
        <v>4805.07</v>
      </c>
    </row>
    <row r="339" spans="1:81" ht="16.5" x14ac:dyDescent="0.2">
      <c r="A339" s="14">
        <v>330</v>
      </c>
      <c r="B339" s="18">
        <f>金币产出!CN335</f>
        <v>52360020</v>
      </c>
      <c r="W339" s="18">
        <v>330</v>
      </c>
      <c r="X339" s="25">
        <v>1</v>
      </c>
      <c r="Y339" s="18" t="e">
        <f t="shared" si="219"/>
        <v>#REF!</v>
      </c>
      <c r="Z339" s="18" t="e">
        <f t="shared" si="219"/>
        <v>#REF!</v>
      </c>
      <c r="AA339" s="18" t="e">
        <f t="shared" si="219"/>
        <v>#REF!</v>
      </c>
      <c r="AB339" s="18" t="e">
        <f t="shared" si="220"/>
        <v>#REF!</v>
      </c>
      <c r="AC339" s="18" t="e">
        <f t="shared" si="208"/>
        <v>#REF!</v>
      </c>
      <c r="AD339" s="18" t="e">
        <f t="shared" si="221"/>
        <v>#REF!</v>
      </c>
      <c r="AE339" s="18" t="e">
        <f t="shared" si="209"/>
        <v>#REF!</v>
      </c>
      <c r="AF339" s="18" t="e">
        <f t="shared" si="222"/>
        <v>#REF!</v>
      </c>
      <c r="AG339" s="18" t="e">
        <f t="shared" si="210"/>
        <v>#REF!</v>
      </c>
      <c r="BD339" s="18">
        <v>330</v>
      </c>
      <c r="BE339" s="44">
        <v>1</v>
      </c>
      <c r="BF339" s="18">
        <f t="shared" si="223"/>
        <v>5759600</v>
      </c>
      <c r="BG339" s="18">
        <f t="shared" si="224"/>
        <v>2879800</v>
      </c>
      <c r="BH339" s="18">
        <f t="shared" si="225"/>
        <v>2879800</v>
      </c>
      <c r="BI339" s="18">
        <f t="shared" si="226"/>
        <v>2879800</v>
      </c>
      <c r="BJ339" s="18">
        <f t="shared" si="227"/>
        <v>2879800</v>
      </c>
      <c r="BK339" s="18">
        <f t="shared" si="228"/>
        <v>2879800</v>
      </c>
      <c r="BL339" s="18">
        <f t="shared" si="229"/>
        <v>4319700</v>
      </c>
      <c r="BM339" s="18">
        <f t="shared" si="230"/>
        <v>4319700</v>
      </c>
      <c r="BN339" s="18">
        <f t="shared" si="231"/>
        <v>1</v>
      </c>
      <c r="BO339" s="18">
        <f t="shared" si="211"/>
        <v>5759.6</v>
      </c>
      <c r="BP339" s="18">
        <f t="shared" si="232"/>
        <v>1</v>
      </c>
      <c r="BQ339" s="18">
        <f t="shared" si="212"/>
        <v>2879.8</v>
      </c>
      <c r="BR339" s="18">
        <f t="shared" si="233"/>
        <v>1</v>
      </c>
      <c r="BS339" s="18">
        <f t="shared" si="213"/>
        <v>2879.8</v>
      </c>
      <c r="BT339" s="18">
        <f t="shared" si="234"/>
        <v>1</v>
      </c>
      <c r="BU339" s="18">
        <f t="shared" si="214"/>
        <v>2879.8</v>
      </c>
      <c r="BV339" s="18">
        <f t="shared" si="235"/>
        <v>1</v>
      </c>
      <c r="BW339" s="18">
        <f t="shared" si="215"/>
        <v>2879.8</v>
      </c>
      <c r="BX339" s="18">
        <f t="shared" si="236"/>
        <v>1</v>
      </c>
      <c r="BY339" s="18">
        <f t="shared" si="216"/>
        <v>2879.8</v>
      </c>
      <c r="BZ339" s="18">
        <f t="shared" si="237"/>
        <v>1</v>
      </c>
      <c r="CA339" s="18">
        <f t="shared" si="217"/>
        <v>4319.7</v>
      </c>
      <c r="CB339" s="18">
        <f t="shared" si="238"/>
        <v>1</v>
      </c>
      <c r="CC339" s="18">
        <f t="shared" si="218"/>
        <v>4319.7</v>
      </c>
    </row>
    <row r="340" spans="1:81" ht="16.5" x14ac:dyDescent="0.2">
      <c r="A340" s="14">
        <v>331</v>
      </c>
      <c r="B340" s="18">
        <f>金币产出!CN336</f>
        <v>52948242</v>
      </c>
      <c r="W340" s="18">
        <v>331</v>
      </c>
      <c r="X340" s="25">
        <v>1</v>
      </c>
      <c r="Y340" s="18" t="e">
        <f t="shared" si="219"/>
        <v>#REF!</v>
      </c>
      <c r="Z340" s="18" t="e">
        <f t="shared" si="219"/>
        <v>#REF!</v>
      </c>
      <c r="AA340" s="18" t="e">
        <f t="shared" si="219"/>
        <v>#REF!</v>
      </c>
      <c r="AB340" s="18" t="e">
        <f t="shared" si="220"/>
        <v>#REF!</v>
      </c>
      <c r="AC340" s="18" t="e">
        <f t="shared" si="208"/>
        <v>#REF!</v>
      </c>
      <c r="AD340" s="18" t="e">
        <f t="shared" si="221"/>
        <v>#REF!</v>
      </c>
      <c r="AE340" s="18" t="e">
        <f t="shared" si="209"/>
        <v>#REF!</v>
      </c>
      <c r="AF340" s="18" t="e">
        <f t="shared" si="222"/>
        <v>#REF!</v>
      </c>
      <c r="AG340" s="18" t="e">
        <f t="shared" si="210"/>
        <v>#REF!</v>
      </c>
      <c r="BD340" s="18">
        <v>331</v>
      </c>
      <c r="BE340" s="44">
        <v>1</v>
      </c>
      <c r="BF340" s="18">
        <f t="shared" si="223"/>
        <v>5824305</v>
      </c>
      <c r="BG340" s="18">
        <f t="shared" si="224"/>
        <v>2912150</v>
      </c>
      <c r="BH340" s="18">
        <f t="shared" si="225"/>
        <v>2912150</v>
      </c>
      <c r="BI340" s="18">
        <f t="shared" si="226"/>
        <v>2912150</v>
      </c>
      <c r="BJ340" s="18">
        <f t="shared" si="227"/>
        <v>2912150</v>
      </c>
      <c r="BK340" s="18">
        <f t="shared" si="228"/>
        <v>2912150</v>
      </c>
      <c r="BL340" s="18">
        <f t="shared" si="229"/>
        <v>4368225</v>
      </c>
      <c r="BM340" s="18">
        <f t="shared" si="230"/>
        <v>4368225</v>
      </c>
      <c r="BN340" s="18">
        <f t="shared" si="231"/>
        <v>1</v>
      </c>
      <c r="BO340" s="18">
        <f t="shared" si="211"/>
        <v>5824.31</v>
      </c>
      <c r="BP340" s="18">
        <f t="shared" si="232"/>
        <v>1</v>
      </c>
      <c r="BQ340" s="18">
        <f t="shared" si="212"/>
        <v>2912.15</v>
      </c>
      <c r="BR340" s="18">
        <f t="shared" si="233"/>
        <v>1</v>
      </c>
      <c r="BS340" s="18">
        <f t="shared" si="213"/>
        <v>2912.15</v>
      </c>
      <c r="BT340" s="18">
        <f t="shared" si="234"/>
        <v>1</v>
      </c>
      <c r="BU340" s="18">
        <f t="shared" si="214"/>
        <v>2912.15</v>
      </c>
      <c r="BV340" s="18">
        <f t="shared" si="235"/>
        <v>1</v>
      </c>
      <c r="BW340" s="18">
        <f t="shared" si="215"/>
        <v>2912.15</v>
      </c>
      <c r="BX340" s="18">
        <f t="shared" si="236"/>
        <v>1</v>
      </c>
      <c r="BY340" s="18">
        <f t="shared" si="216"/>
        <v>2912.15</v>
      </c>
      <c r="BZ340" s="18">
        <f t="shared" si="237"/>
        <v>1</v>
      </c>
      <c r="CA340" s="18">
        <f t="shared" si="217"/>
        <v>4368.2299999999996</v>
      </c>
      <c r="CB340" s="18">
        <f t="shared" si="238"/>
        <v>1</v>
      </c>
      <c r="CC340" s="18">
        <f t="shared" si="218"/>
        <v>4368.2299999999996</v>
      </c>
    </row>
    <row r="341" spans="1:81" ht="16.5" x14ac:dyDescent="0.2">
      <c r="A341" s="14">
        <v>332</v>
      </c>
      <c r="B341" s="18">
        <f>金币产出!CN337</f>
        <v>53536464</v>
      </c>
      <c r="W341" s="18">
        <v>332</v>
      </c>
      <c r="X341" s="25">
        <v>1</v>
      </c>
      <c r="Y341" s="18" t="e">
        <f t="shared" si="219"/>
        <v>#REF!</v>
      </c>
      <c r="Z341" s="18" t="e">
        <f t="shared" si="219"/>
        <v>#REF!</v>
      </c>
      <c r="AA341" s="18" t="e">
        <f t="shared" si="219"/>
        <v>#REF!</v>
      </c>
      <c r="AB341" s="18" t="e">
        <f t="shared" si="220"/>
        <v>#REF!</v>
      </c>
      <c r="AC341" s="18" t="e">
        <f t="shared" si="208"/>
        <v>#REF!</v>
      </c>
      <c r="AD341" s="18" t="e">
        <f t="shared" si="221"/>
        <v>#REF!</v>
      </c>
      <c r="AE341" s="18" t="e">
        <f t="shared" si="209"/>
        <v>#REF!</v>
      </c>
      <c r="AF341" s="18" t="e">
        <f t="shared" si="222"/>
        <v>#REF!</v>
      </c>
      <c r="AG341" s="18" t="e">
        <f t="shared" si="210"/>
        <v>#REF!</v>
      </c>
      <c r="BD341" s="18">
        <v>332</v>
      </c>
      <c r="BE341" s="44">
        <v>1</v>
      </c>
      <c r="BF341" s="18">
        <f t="shared" si="223"/>
        <v>5889010</v>
      </c>
      <c r="BG341" s="18">
        <f t="shared" si="224"/>
        <v>2944505</v>
      </c>
      <c r="BH341" s="18">
        <f t="shared" si="225"/>
        <v>2944505</v>
      </c>
      <c r="BI341" s="18">
        <f t="shared" si="226"/>
        <v>2944505</v>
      </c>
      <c r="BJ341" s="18">
        <f t="shared" si="227"/>
        <v>2944505</v>
      </c>
      <c r="BK341" s="18">
        <f t="shared" si="228"/>
        <v>2944505</v>
      </c>
      <c r="BL341" s="18">
        <f t="shared" si="229"/>
        <v>4416755</v>
      </c>
      <c r="BM341" s="18">
        <f t="shared" si="230"/>
        <v>4416755</v>
      </c>
      <c r="BN341" s="18">
        <f t="shared" si="231"/>
        <v>1</v>
      </c>
      <c r="BO341" s="18">
        <f t="shared" si="211"/>
        <v>5889.01</v>
      </c>
      <c r="BP341" s="18">
        <f t="shared" si="232"/>
        <v>1</v>
      </c>
      <c r="BQ341" s="18">
        <f t="shared" si="212"/>
        <v>2944.51</v>
      </c>
      <c r="BR341" s="18">
        <f t="shared" si="233"/>
        <v>1</v>
      </c>
      <c r="BS341" s="18">
        <f t="shared" si="213"/>
        <v>2944.51</v>
      </c>
      <c r="BT341" s="18">
        <f t="shared" si="234"/>
        <v>1</v>
      </c>
      <c r="BU341" s="18">
        <f t="shared" si="214"/>
        <v>2944.51</v>
      </c>
      <c r="BV341" s="18">
        <f t="shared" si="235"/>
        <v>1</v>
      </c>
      <c r="BW341" s="18">
        <f t="shared" si="215"/>
        <v>2944.51</v>
      </c>
      <c r="BX341" s="18">
        <f t="shared" si="236"/>
        <v>1</v>
      </c>
      <c r="BY341" s="18">
        <f t="shared" si="216"/>
        <v>2944.51</v>
      </c>
      <c r="BZ341" s="18">
        <f t="shared" si="237"/>
        <v>1</v>
      </c>
      <c r="CA341" s="18">
        <f t="shared" si="217"/>
        <v>4416.76</v>
      </c>
      <c r="CB341" s="18">
        <f t="shared" si="238"/>
        <v>1</v>
      </c>
      <c r="CC341" s="18">
        <f t="shared" si="218"/>
        <v>4416.76</v>
      </c>
    </row>
    <row r="342" spans="1:81" ht="16.5" x14ac:dyDescent="0.2">
      <c r="A342" s="14">
        <v>333</v>
      </c>
      <c r="B342" s="18">
        <f>金币产出!CN338</f>
        <v>54124686</v>
      </c>
      <c r="W342" s="18">
        <v>333</v>
      </c>
      <c r="X342" s="25">
        <v>1</v>
      </c>
      <c r="Y342" s="18" t="e">
        <f t="shared" si="219"/>
        <v>#REF!</v>
      </c>
      <c r="Z342" s="18" t="e">
        <f t="shared" si="219"/>
        <v>#REF!</v>
      </c>
      <c r="AA342" s="18" t="e">
        <f t="shared" si="219"/>
        <v>#REF!</v>
      </c>
      <c r="AB342" s="18" t="e">
        <f t="shared" si="220"/>
        <v>#REF!</v>
      </c>
      <c r="AC342" s="18" t="e">
        <f t="shared" si="208"/>
        <v>#REF!</v>
      </c>
      <c r="AD342" s="18" t="e">
        <f t="shared" si="221"/>
        <v>#REF!</v>
      </c>
      <c r="AE342" s="18" t="e">
        <f t="shared" si="209"/>
        <v>#REF!</v>
      </c>
      <c r="AF342" s="18" t="e">
        <f t="shared" si="222"/>
        <v>#REF!</v>
      </c>
      <c r="AG342" s="18" t="e">
        <f t="shared" si="210"/>
        <v>#REF!</v>
      </c>
      <c r="BD342" s="18">
        <v>333</v>
      </c>
      <c r="BE342" s="44">
        <v>1</v>
      </c>
      <c r="BF342" s="18">
        <f t="shared" si="223"/>
        <v>5953715</v>
      </c>
      <c r="BG342" s="18">
        <f t="shared" si="224"/>
        <v>2976855</v>
      </c>
      <c r="BH342" s="18">
        <f t="shared" si="225"/>
        <v>2976855</v>
      </c>
      <c r="BI342" s="18">
        <f t="shared" si="226"/>
        <v>2976855</v>
      </c>
      <c r="BJ342" s="18">
        <f t="shared" si="227"/>
        <v>2976855</v>
      </c>
      <c r="BK342" s="18">
        <f t="shared" si="228"/>
        <v>2976855</v>
      </c>
      <c r="BL342" s="18">
        <f t="shared" si="229"/>
        <v>4465285</v>
      </c>
      <c r="BM342" s="18">
        <f t="shared" si="230"/>
        <v>4465285</v>
      </c>
      <c r="BN342" s="18">
        <f t="shared" si="231"/>
        <v>1</v>
      </c>
      <c r="BO342" s="18">
        <f t="shared" si="211"/>
        <v>5953.72</v>
      </c>
      <c r="BP342" s="18">
        <f t="shared" si="232"/>
        <v>1</v>
      </c>
      <c r="BQ342" s="18">
        <f t="shared" si="212"/>
        <v>2976.86</v>
      </c>
      <c r="BR342" s="18">
        <f t="shared" si="233"/>
        <v>1</v>
      </c>
      <c r="BS342" s="18">
        <f t="shared" si="213"/>
        <v>2976.86</v>
      </c>
      <c r="BT342" s="18">
        <f t="shared" si="234"/>
        <v>1</v>
      </c>
      <c r="BU342" s="18">
        <f t="shared" si="214"/>
        <v>2976.86</v>
      </c>
      <c r="BV342" s="18">
        <f t="shared" si="235"/>
        <v>1</v>
      </c>
      <c r="BW342" s="18">
        <f t="shared" si="215"/>
        <v>2976.86</v>
      </c>
      <c r="BX342" s="18">
        <f t="shared" si="236"/>
        <v>1</v>
      </c>
      <c r="BY342" s="18">
        <f t="shared" si="216"/>
        <v>2976.86</v>
      </c>
      <c r="BZ342" s="18">
        <f t="shared" si="237"/>
        <v>1</v>
      </c>
      <c r="CA342" s="18">
        <f t="shared" si="217"/>
        <v>4465.29</v>
      </c>
      <c r="CB342" s="18">
        <f t="shared" si="238"/>
        <v>1</v>
      </c>
      <c r="CC342" s="18">
        <f t="shared" si="218"/>
        <v>4465.29</v>
      </c>
    </row>
    <row r="343" spans="1:81" ht="16.5" x14ac:dyDescent="0.2">
      <c r="A343" s="14">
        <v>334</v>
      </c>
      <c r="B343" s="18">
        <f>金币产出!CN339</f>
        <v>54712908</v>
      </c>
      <c r="W343" s="18">
        <v>334</v>
      </c>
      <c r="X343" s="25">
        <v>1</v>
      </c>
      <c r="Y343" s="18" t="e">
        <f t="shared" si="219"/>
        <v>#REF!</v>
      </c>
      <c r="Z343" s="18" t="e">
        <f t="shared" si="219"/>
        <v>#REF!</v>
      </c>
      <c r="AA343" s="18" t="e">
        <f t="shared" si="219"/>
        <v>#REF!</v>
      </c>
      <c r="AB343" s="18" t="e">
        <f t="shared" si="220"/>
        <v>#REF!</v>
      </c>
      <c r="AC343" s="18" t="e">
        <f t="shared" si="208"/>
        <v>#REF!</v>
      </c>
      <c r="AD343" s="18" t="e">
        <f t="shared" si="221"/>
        <v>#REF!</v>
      </c>
      <c r="AE343" s="18" t="e">
        <f t="shared" si="209"/>
        <v>#REF!</v>
      </c>
      <c r="AF343" s="18" t="e">
        <f t="shared" si="222"/>
        <v>#REF!</v>
      </c>
      <c r="AG343" s="18" t="e">
        <f t="shared" si="210"/>
        <v>#REF!</v>
      </c>
      <c r="BD343" s="18">
        <v>334</v>
      </c>
      <c r="BE343" s="44">
        <v>1</v>
      </c>
      <c r="BF343" s="18">
        <f t="shared" si="223"/>
        <v>6018415</v>
      </c>
      <c r="BG343" s="18">
        <f t="shared" si="224"/>
        <v>3009205</v>
      </c>
      <c r="BH343" s="18">
        <f t="shared" si="225"/>
        <v>3009205</v>
      </c>
      <c r="BI343" s="18">
        <f t="shared" si="226"/>
        <v>3009205</v>
      </c>
      <c r="BJ343" s="18">
        <f t="shared" si="227"/>
        <v>3009205</v>
      </c>
      <c r="BK343" s="18">
        <f t="shared" si="228"/>
        <v>3009205</v>
      </c>
      <c r="BL343" s="18">
        <f t="shared" si="229"/>
        <v>4513810</v>
      </c>
      <c r="BM343" s="18">
        <f t="shared" si="230"/>
        <v>4513810</v>
      </c>
      <c r="BN343" s="18">
        <f t="shared" si="231"/>
        <v>1</v>
      </c>
      <c r="BO343" s="18">
        <f t="shared" si="211"/>
        <v>6018.42</v>
      </c>
      <c r="BP343" s="18">
        <f t="shared" si="232"/>
        <v>1</v>
      </c>
      <c r="BQ343" s="18">
        <f t="shared" si="212"/>
        <v>3009.21</v>
      </c>
      <c r="BR343" s="18">
        <f t="shared" si="233"/>
        <v>1</v>
      </c>
      <c r="BS343" s="18">
        <f t="shared" si="213"/>
        <v>3009.21</v>
      </c>
      <c r="BT343" s="18">
        <f t="shared" si="234"/>
        <v>1</v>
      </c>
      <c r="BU343" s="18">
        <f t="shared" si="214"/>
        <v>3009.21</v>
      </c>
      <c r="BV343" s="18">
        <f t="shared" si="235"/>
        <v>1</v>
      </c>
      <c r="BW343" s="18">
        <f t="shared" si="215"/>
        <v>3009.21</v>
      </c>
      <c r="BX343" s="18">
        <f t="shared" si="236"/>
        <v>1</v>
      </c>
      <c r="BY343" s="18">
        <f t="shared" si="216"/>
        <v>3009.21</v>
      </c>
      <c r="BZ343" s="18">
        <f t="shared" si="237"/>
        <v>1</v>
      </c>
      <c r="CA343" s="18">
        <f t="shared" si="217"/>
        <v>4513.8100000000004</v>
      </c>
      <c r="CB343" s="18">
        <f t="shared" si="238"/>
        <v>1</v>
      </c>
      <c r="CC343" s="18">
        <f t="shared" si="218"/>
        <v>4513.8100000000004</v>
      </c>
    </row>
    <row r="344" spans="1:81" ht="16.5" x14ac:dyDescent="0.2">
      <c r="A344" s="14">
        <v>335</v>
      </c>
      <c r="B344" s="18">
        <f>金币产出!CN340</f>
        <v>55301130</v>
      </c>
      <c r="W344" s="18">
        <v>335</v>
      </c>
      <c r="X344" s="25">
        <v>1</v>
      </c>
      <c r="Y344" s="18" t="e">
        <f t="shared" si="219"/>
        <v>#REF!</v>
      </c>
      <c r="Z344" s="18" t="e">
        <f t="shared" si="219"/>
        <v>#REF!</v>
      </c>
      <c r="AA344" s="18" t="e">
        <f t="shared" si="219"/>
        <v>#REF!</v>
      </c>
      <c r="AB344" s="18" t="e">
        <f t="shared" si="220"/>
        <v>#REF!</v>
      </c>
      <c r="AC344" s="18" t="e">
        <f t="shared" si="208"/>
        <v>#REF!</v>
      </c>
      <c r="AD344" s="18" t="e">
        <f t="shared" si="221"/>
        <v>#REF!</v>
      </c>
      <c r="AE344" s="18" t="e">
        <f t="shared" si="209"/>
        <v>#REF!</v>
      </c>
      <c r="AF344" s="18" t="e">
        <f t="shared" si="222"/>
        <v>#REF!</v>
      </c>
      <c r="AG344" s="18" t="e">
        <f t="shared" si="210"/>
        <v>#REF!</v>
      </c>
      <c r="BD344" s="18">
        <v>335</v>
      </c>
      <c r="BE344" s="44">
        <v>1</v>
      </c>
      <c r="BF344" s="18">
        <f t="shared" si="223"/>
        <v>6083120</v>
      </c>
      <c r="BG344" s="18">
        <f t="shared" si="224"/>
        <v>3041560</v>
      </c>
      <c r="BH344" s="18">
        <f t="shared" si="225"/>
        <v>3041560</v>
      </c>
      <c r="BI344" s="18">
        <f t="shared" si="226"/>
        <v>3041560</v>
      </c>
      <c r="BJ344" s="18">
        <f t="shared" si="227"/>
        <v>3041560</v>
      </c>
      <c r="BK344" s="18">
        <f t="shared" si="228"/>
        <v>3041560</v>
      </c>
      <c r="BL344" s="18">
        <f t="shared" si="229"/>
        <v>4562340</v>
      </c>
      <c r="BM344" s="18">
        <f t="shared" si="230"/>
        <v>4562340</v>
      </c>
      <c r="BN344" s="18">
        <f t="shared" si="231"/>
        <v>1</v>
      </c>
      <c r="BO344" s="18">
        <f t="shared" si="211"/>
        <v>6083.12</v>
      </c>
      <c r="BP344" s="18">
        <f t="shared" si="232"/>
        <v>1</v>
      </c>
      <c r="BQ344" s="18">
        <f t="shared" si="212"/>
        <v>3041.56</v>
      </c>
      <c r="BR344" s="18">
        <f t="shared" si="233"/>
        <v>1</v>
      </c>
      <c r="BS344" s="18">
        <f t="shared" si="213"/>
        <v>3041.56</v>
      </c>
      <c r="BT344" s="18">
        <f t="shared" si="234"/>
        <v>1</v>
      </c>
      <c r="BU344" s="18">
        <f t="shared" si="214"/>
        <v>3041.56</v>
      </c>
      <c r="BV344" s="18">
        <f t="shared" si="235"/>
        <v>1</v>
      </c>
      <c r="BW344" s="18">
        <f t="shared" si="215"/>
        <v>3041.56</v>
      </c>
      <c r="BX344" s="18">
        <f t="shared" si="236"/>
        <v>1</v>
      </c>
      <c r="BY344" s="18">
        <f t="shared" si="216"/>
        <v>3041.56</v>
      </c>
      <c r="BZ344" s="18">
        <f t="shared" si="237"/>
        <v>1</v>
      </c>
      <c r="CA344" s="18">
        <f t="shared" si="217"/>
        <v>4562.34</v>
      </c>
      <c r="CB344" s="18">
        <f t="shared" si="238"/>
        <v>1</v>
      </c>
      <c r="CC344" s="18">
        <f t="shared" si="218"/>
        <v>4562.34</v>
      </c>
    </row>
    <row r="345" spans="1:81" ht="16.5" x14ac:dyDescent="0.2">
      <c r="A345" s="14">
        <v>336</v>
      </c>
      <c r="B345" s="18">
        <f>金币产出!CN341</f>
        <v>55889352</v>
      </c>
      <c r="W345" s="18">
        <v>336</v>
      </c>
      <c r="X345" s="25">
        <v>1</v>
      </c>
      <c r="Y345" s="18" t="e">
        <f t="shared" si="219"/>
        <v>#REF!</v>
      </c>
      <c r="Z345" s="18" t="e">
        <f t="shared" si="219"/>
        <v>#REF!</v>
      </c>
      <c r="AA345" s="18" t="e">
        <f t="shared" si="219"/>
        <v>#REF!</v>
      </c>
      <c r="AB345" s="18" t="e">
        <f t="shared" si="220"/>
        <v>#REF!</v>
      </c>
      <c r="AC345" s="18" t="e">
        <f t="shared" si="208"/>
        <v>#REF!</v>
      </c>
      <c r="AD345" s="18" t="e">
        <f t="shared" si="221"/>
        <v>#REF!</v>
      </c>
      <c r="AE345" s="18" t="e">
        <f t="shared" si="209"/>
        <v>#REF!</v>
      </c>
      <c r="AF345" s="18" t="e">
        <f t="shared" si="222"/>
        <v>#REF!</v>
      </c>
      <c r="AG345" s="18" t="e">
        <f t="shared" si="210"/>
        <v>#REF!</v>
      </c>
      <c r="BD345" s="18">
        <v>336</v>
      </c>
      <c r="BE345" s="44">
        <v>1</v>
      </c>
      <c r="BF345" s="18">
        <f t="shared" si="223"/>
        <v>6147825</v>
      </c>
      <c r="BG345" s="18">
        <f t="shared" si="224"/>
        <v>3073910</v>
      </c>
      <c r="BH345" s="18">
        <f t="shared" si="225"/>
        <v>3073910</v>
      </c>
      <c r="BI345" s="18">
        <f t="shared" si="226"/>
        <v>3073910</v>
      </c>
      <c r="BJ345" s="18">
        <f t="shared" si="227"/>
        <v>3073910</v>
      </c>
      <c r="BK345" s="18">
        <f t="shared" si="228"/>
        <v>3073910</v>
      </c>
      <c r="BL345" s="18">
        <f t="shared" si="229"/>
        <v>4610870</v>
      </c>
      <c r="BM345" s="18">
        <f t="shared" si="230"/>
        <v>4610870</v>
      </c>
      <c r="BN345" s="18">
        <f t="shared" si="231"/>
        <v>1</v>
      </c>
      <c r="BO345" s="18">
        <f t="shared" si="211"/>
        <v>6147.83</v>
      </c>
      <c r="BP345" s="18">
        <f t="shared" si="232"/>
        <v>1</v>
      </c>
      <c r="BQ345" s="18">
        <f t="shared" si="212"/>
        <v>3073.91</v>
      </c>
      <c r="BR345" s="18">
        <f t="shared" si="233"/>
        <v>1</v>
      </c>
      <c r="BS345" s="18">
        <f t="shared" si="213"/>
        <v>3073.91</v>
      </c>
      <c r="BT345" s="18">
        <f t="shared" si="234"/>
        <v>1</v>
      </c>
      <c r="BU345" s="18">
        <f t="shared" si="214"/>
        <v>3073.91</v>
      </c>
      <c r="BV345" s="18">
        <f t="shared" si="235"/>
        <v>1</v>
      </c>
      <c r="BW345" s="18">
        <f t="shared" si="215"/>
        <v>3073.91</v>
      </c>
      <c r="BX345" s="18">
        <f t="shared" si="236"/>
        <v>1</v>
      </c>
      <c r="BY345" s="18">
        <f t="shared" si="216"/>
        <v>3073.91</v>
      </c>
      <c r="BZ345" s="18">
        <f t="shared" si="237"/>
        <v>1</v>
      </c>
      <c r="CA345" s="18">
        <f t="shared" si="217"/>
        <v>4610.87</v>
      </c>
      <c r="CB345" s="18">
        <f t="shared" si="238"/>
        <v>1</v>
      </c>
      <c r="CC345" s="18">
        <f t="shared" si="218"/>
        <v>4610.87</v>
      </c>
    </row>
    <row r="346" spans="1:81" ht="16.5" x14ac:dyDescent="0.2">
      <c r="A346" s="14">
        <v>337</v>
      </c>
      <c r="B346" s="18">
        <f>金币产出!CN342</f>
        <v>56477574</v>
      </c>
      <c r="W346" s="18">
        <v>337</v>
      </c>
      <c r="X346" s="25">
        <v>1</v>
      </c>
      <c r="Y346" s="18" t="e">
        <f t="shared" si="219"/>
        <v>#REF!</v>
      </c>
      <c r="Z346" s="18" t="e">
        <f t="shared" si="219"/>
        <v>#REF!</v>
      </c>
      <c r="AA346" s="18" t="e">
        <f t="shared" si="219"/>
        <v>#REF!</v>
      </c>
      <c r="AB346" s="18" t="e">
        <f t="shared" si="220"/>
        <v>#REF!</v>
      </c>
      <c r="AC346" s="18" t="e">
        <f t="shared" si="208"/>
        <v>#REF!</v>
      </c>
      <c r="AD346" s="18" t="e">
        <f t="shared" si="221"/>
        <v>#REF!</v>
      </c>
      <c r="AE346" s="18" t="e">
        <f t="shared" si="209"/>
        <v>#REF!</v>
      </c>
      <c r="AF346" s="18" t="e">
        <f t="shared" si="222"/>
        <v>#REF!</v>
      </c>
      <c r="AG346" s="18" t="e">
        <f t="shared" si="210"/>
        <v>#REF!</v>
      </c>
      <c r="BD346" s="18">
        <v>337</v>
      </c>
      <c r="BE346" s="44">
        <v>1</v>
      </c>
      <c r="BF346" s="18">
        <f t="shared" si="223"/>
        <v>6212530</v>
      </c>
      <c r="BG346" s="18">
        <f t="shared" si="224"/>
        <v>3106265</v>
      </c>
      <c r="BH346" s="18">
        <f t="shared" si="225"/>
        <v>3106265</v>
      </c>
      <c r="BI346" s="18">
        <f t="shared" si="226"/>
        <v>3106265</v>
      </c>
      <c r="BJ346" s="18">
        <f t="shared" si="227"/>
        <v>3106265</v>
      </c>
      <c r="BK346" s="18">
        <f t="shared" si="228"/>
        <v>3106265</v>
      </c>
      <c r="BL346" s="18">
        <f t="shared" si="229"/>
        <v>4659395</v>
      </c>
      <c r="BM346" s="18">
        <f t="shared" si="230"/>
        <v>4659395</v>
      </c>
      <c r="BN346" s="18">
        <f t="shared" si="231"/>
        <v>1</v>
      </c>
      <c r="BO346" s="18">
        <f t="shared" si="211"/>
        <v>6212.53</v>
      </c>
      <c r="BP346" s="18">
        <f t="shared" si="232"/>
        <v>1</v>
      </c>
      <c r="BQ346" s="18">
        <f t="shared" si="212"/>
        <v>3106.27</v>
      </c>
      <c r="BR346" s="18">
        <f t="shared" si="233"/>
        <v>1</v>
      </c>
      <c r="BS346" s="18">
        <f t="shared" si="213"/>
        <v>3106.27</v>
      </c>
      <c r="BT346" s="18">
        <f t="shared" si="234"/>
        <v>1</v>
      </c>
      <c r="BU346" s="18">
        <f t="shared" si="214"/>
        <v>3106.27</v>
      </c>
      <c r="BV346" s="18">
        <f t="shared" si="235"/>
        <v>1</v>
      </c>
      <c r="BW346" s="18">
        <f t="shared" si="215"/>
        <v>3106.27</v>
      </c>
      <c r="BX346" s="18">
        <f t="shared" si="236"/>
        <v>1</v>
      </c>
      <c r="BY346" s="18">
        <f t="shared" si="216"/>
        <v>3106.27</v>
      </c>
      <c r="BZ346" s="18">
        <f t="shared" si="237"/>
        <v>1</v>
      </c>
      <c r="CA346" s="18">
        <f t="shared" si="217"/>
        <v>4659.3999999999996</v>
      </c>
      <c r="CB346" s="18">
        <f t="shared" si="238"/>
        <v>1</v>
      </c>
      <c r="CC346" s="18">
        <f t="shared" si="218"/>
        <v>4659.3999999999996</v>
      </c>
    </row>
    <row r="347" spans="1:81" ht="16.5" x14ac:dyDescent="0.2">
      <c r="A347" s="14">
        <v>338</v>
      </c>
      <c r="B347" s="18">
        <f>金币产出!CN343</f>
        <v>57065796</v>
      </c>
      <c r="W347" s="18">
        <v>338</v>
      </c>
      <c r="X347" s="25">
        <v>1</v>
      </c>
      <c r="Y347" s="18" t="e">
        <f t="shared" si="219"/>
        <v>#REF!</v>
      </c>
      <c r="Z347" s="18" t="e">
        <f t="shared" si="219"/>
        <v>#REF!</v>
      </c>
      <c r="AA347" s="18" t="e">
        <f t="shared" si="219"/>
        <v>#REF!</v>
      </c>
      <c r="AB347" s="18" t="e">
        <f t="shared" si="220"/>
        <v>#REF!</v>
      </c>
      <c r="AC347" s="18" t="e">
        <f t="shared" si="208"/>
        <v>#REF!</v>
      </c>
      <c r="AD347" s="18" t="e">
        <f t="shared" si="221"/>
        <v>#REF!</v>
      </c>
      <c r="AE347" s="18" t="e">
        <f t="shared" si="209"/>
        <v>#REF!</v>
      </c>
      <c r="AF347" s="18" t="e">
        <f t="shared" si="222"/>
        <v>#REF!</v>
      </c>
      <c r="AG347" s="18" t="e">
        <f t="shared" si="210"/>
        <v>#REF!</v>
      </c>
      <c r="BD347" s="18">
        <v>338</v>
      </c>
      <c r="BE347" s="44">
        <v>1</v>
      </c>
      <c r="BF347" s="18">
        <f t="shared" si="223"/>
        <v>6277235</v>
      </c>
      <c r="BG347" s="18">
        <f t="shared" si="224"/>
        <v>3138615</v>
      </c>
      <c r="BH347" s="18">
        <f t="shared" si="225"/>
        <v>3138615</v>
      </c>
      <c r="BI347" s="18">
        <f t="shared" si="226"/>
        <v>3138615</v>
      </c>
      <c r="BJ347" s="18">
        <f t="shared" si="227"/>
        <v>3138615</v>
      </c>
      <c r="BK347" s="18">
        <f t="shared" si="228"/>
        <v>3138615</v>
      </c>
      <c r="BL347" s="18">
        <f t="shared" si="229"/>
        <v>4707925</v>
      </c>
      <c r="BM347" s="18">
        <f t="shared" si="230"/>
        <v>4707925</v>
      </c>
      <c r="BN347" s="18">
        <f t="shared" si="231"/>
        <v>1</v>
      </c>
      <c r="BO347" s="18">
        <f t="shared" si="211"/>
        <v>6277.24</v>
      </c>
      <c r="BP347" s="18">
        <f t="shared" si="232"/>
        <v>1</v>
      </c>
      <c r="BQ347" s="18">
        <f t="shared" si="212"/>
        <v>3138.62</v>
      </c>
      <c r="BR347" s="18">
        <f t="shared" si="233"/>
        <v>1</v>
      </c>
      <c r="BS347" s="18">
        <f t="shared" si="213"/>
        <v>3138.62</v>
      </c>
      <c r="BT347" s="18">
        <f t="shared" si="234"/>
        <v>1</v>
      </c>
      <c r="BU347" s="18">
        <f t="shared" si="214"/>
        <v>3138.62</v>
      </c>
      <c r="BV347" s="18">
        <f t="shared" si="235"/>
        <v>1</v>
      </c>
      <c r="BW347" s="18">
        <f t="shared" si="215"/>
        <v>3138.62</v>
      </c>
      <c r="BX347" s="18">
        <f t="shared" si="236"/>
        <v>1</v>
      </c>
      <c r="BY347" s="18">
        <f t="shared" si="216"/>
        <v>3138.62</v>
      </c>
      <c r="BZ347" s="18">
        <f t="shared" si="237"/>
        <v>1</v>
      </c>
      <c r="CA347" s="18">
        <f t="shared" si="217"/>
        <v>4707.93</v>
      </c>
      <c r="CB347" s="18">
        <f t="shared" si="238"/>
        <v>1</v>
      </c>
      <c r="CC347" s="18">
        <f t="shared" si="218"/>
        <v>4707.93</v>
      </c>
    </row>
    <row r="348" spans="1:81" ht="16.5" x14ac:dyDescent="0.2">
      <c r="A348" s="14">
        <v>339</v>
      </c>
      <c r="B348" s="18">
        <f>金币产出!CN344</f>
        <v>57654018</v>
      </c>
      <c r="W348" s="18">
        <v>339</v>
      </c>
      <c r="X348" s="25">
        <v>1</v>
      </c>
      <c r="Y348" s="18" t="e">
        <f t="shared" si="219"/>
        <v>#REF!</v>
      </c>
      <c r="Z348" s="18" t="e">
        <f t="shared" si="219"/>
        <v>#REF!</v>
      </c>
      <c r="AA348" s="18" t="e">
        <f t="shared" si="219"/>
        <v>#REF!</v>
      </c>
      <c r="AB348" s="18" t="e">
        <f t="shared" si="220"/>
        <v>#REF!</v>
      </c>
      <c r="AC348" s="18" t="e">
        <f t="shared" si="208"/>
        <v>#REF!</v>
      </c>
      <c r="AD348" s="18" t="e">
        <f t="shared" si="221"/>
        <v>#REF!</v>
      </c>
      <c r="AE348" s="18" t="e">
        <f t="shared" si="209"/>
        <v>#REF!</v>
      </c>
      <c r="AF348" s="18" t="e">
        <f t="shared" si="222"/>
        <v>#REF!</v>
      </c>
      <c r="AG348" s="18" t="e">
        <f t="shared" si="210"/>
        <v>#REF!</v>
      </c>
      <c r="BD348" s="18">
        <v>339</v>
      </c>
      <c r="BE348" s="44">
        <v>1</v>
      </c>
      <c r="BF348" s="18">
        <f t="shared" si="223"/>
        <v>6341940</v>
      </c>
      <c r="BG348" s="18">
        <f t="shared" si="224"/>
        <v>3170970</v>
      </c>
      <c r="BH348" s="18">
        <f t="shared" si="225"/>
        <v>3170970</v>
      </c>
      <c r="BI348" s="18">
        <f t="shared" si="226"/>
        <v>3170970</v>
      </c>
      <c r="BJ348" s="18">
        <f t="shared" si="227"/>
        <v>3170970</v>
      </c>
      <c r="BK348" s="18">
        <f t="shared" si="228"/>
        <v>3170970</v>
      </c>
      <c r="BL348" s="18">
        <f t="shared" si="229"/>
        <v>4756455</v>
      </c>
      <c r="BM348" s="18">
        <f t="shared" si="230"/>
        <v>4756455</v>
      </c>
      <c r="BN348" s="18">
        <f t="shared" si="231"/>
        <v>1</v>
      </c>
      <c r="BO348" s="18">
        <f t="shared" si="211"/>
        <v>6341.94</v>
      </c>
      <c r="BP348" s="18">
        <f t="shared" si="232"/>
        <v>1</v>
      </c>
      <c r="BQ348" s="18">
        <f t="shared" si="212"/>
        <v>3170.97</v>
      </c>
      <c r="BR348" s="18">
        <f t="shared" si="233"/>
        <v>1</v>
      </c>
      <c r="BS348" s="18">
        <f t="shared" si="213"/>
        <v>3170.97</v>
      </c>
      <c r="BT348" s="18">
        <f t="shared" si="234"/>
        <v>1</v>
      </c>
      <c r="BU348" s="18">
        <f t="shared" si="214"/>
        <v>3170.97</v>
      </c>
      <c r="BV348" s="18">
        <f t="shared" si="235"/>
        <v>1</v>
      </c>
      <c r="BW348" s="18">
        <f t="shared" si="215"/>
        <v>3170.97</v>
      </c>
      <c r="BX348" s="18">
        <f t="shared" si="236"/>
        <v>1</v>
      </c>
      <c r="BY348" s="18">
        <f t="shared" si="216"/>
        <v>3170.97</v>
      </c>
      <c r="BZ348" s="18">
        <f t="shared" si="237"/>
        <v>1</v>
      </c>
      <c r="CA348" s="18">
        <f t="shared" si="217"/>
        <v>4756.46</v>
      </c>
      <c r="CB348" s="18">
        <f t="shared" si="238"/>
        <v>1</v>
      </c>
      <c r="CC348" s="18">
        <f t="shared" si="218"/>
        <v>4756.46</v>
      </c>
    </row>
    <row r="349" spans="1:81" ht="16.5" x14ac:dyDescent="0.2">
      <c r="A349" s="14">
        <v>340</v>
      </c>
      <c r="B349" s="18">
        <f>金币产出!CN345</f>
        <v>58242240</v>
      </c>
      <c r="W349" s="18">
        <v>340</v>
      </c>
      <c r="X349" s="25">
        <v>1</v>
      </c>
      <c r="Y349" s="18" t="e">
        <f t="shared" si="219"/>
        <v>#REF!</v>
      </c>
      <c r="Z349" s="18" t="e">
        <f t="shared" si="219"/>
        <v>#REF!</v>
      </c>
      <c r="AA349" s="18" t="e">
        <f t="shared" si="219"/>
        <v>#REF!</v>
      </c>
      <c r="AB349" s="18" t="e">
        <f t="shared" si="220"/>
        <v>#REF!</v>
      </c>
      <c r="AC349" s="18" t="e">
        <f t="shared" si="208"/>
        <v>#REF!</v>
      </c>
      <c r="AD349" s="18" t="e">
        <f t="shared" si="221"/>
        <v>#REF!</v>
      </c>
      <c r="AE349" s="18" t="e">
        <f t="shared" si="209"/>
        <v>#REF!</v>
      </c>
      <c r="AF349" s="18" t="e">
        <f t="shared" si="222"/>
        <v>#REF!</v>
      </c>
      <c r="AG349" s="18" t="e">
        <f t="shared" si="210"/>
        <v>#REF!</v>
      </c>
      <c r="BD349" s="18">
        <v>340</v>
      </c>
      <c r="BE349" s="44">
        <v>1</v>
      </c>
      <c r="BF349" s="18">
        <f t="shared" si="223"/>
        <v>6406645</v>
      </c>
      <c r="BG349" s="18">
        <f t="shared" si="224"/>
        <v>3203320</v>
      </c>
      <c r="BH349" s="18">
        <f t="shared" si="225"/>
        <v>3203320</v>
      </c>
      <c r="BI349" s="18">
        <f t="shared" si="226"/>
        <v>3203320</v>
      </c>
      <c r="BJ349" s="18">
        <f t="shared" si="227"/>
        <v>3203320</v>
      </c>
      <c r="BK349" s="18">
        <f t="shared" si="228"/>
        <v>3203320</v>
      </c>
      <c r="BL349" s="18">
        <f t="shared" si="229"/>
        <v>4804980</v>
      </c>
      <c r="BM349" s="18">
        <f t="shared" si="230"/>
        <v>4804980</v>
      </c>
      <c r="BN349" s="18">
        <f t="shared" si="231"/>
        <v>1</v>
      </c>
      <c r="BO349" s="18">
        <f t="shared" si="211"/>
        <v>6406.65</v>
      </c>
      <c r="BP349" s="18">
        <f t="shared" si="232"/>
        <v>1</v>
      </c>
      <c r="BQ349" s="18">
        <f t="shared" si="212"/>
        <v>3203.32</v>
      </c>
      <c r="BR349" s="18">
        <f t="shared" si="233"/>
        <v>1</v>
      </c>
      <c r="BS349" s="18">
        <f t="shared" si="213"/>
        <v>3203.32</v>
      </c>
      <c r="BT349" s="18">
        <f t="shared" si="234"/>
        <v>1</v>
      </c>
      <c r="BU349" s="18">
        <f t="shared" si="214"/>
        <v>3203.32</v>
      </c>
      <c r="BV349" s="18">
        <f t="shared" si="235"/>
        <v>1</v>
      </c>
      <c r="BW349" s="18">
        <f t="shared" si="215"/>
        <v>3203.32</v>
      </c>
      <c r="BX349" s="18">
        <f t="shared" si="236"/>
        <v>1</v>
      </c>
      <c r="BY349" s="18">
        <f t="shared" si="216"/>
        <v>3203.32</v>
      </c>
      <c r="BZ349" s="18">
        <f t="shared" si="237"/>
        <v>1</v>
      </c>
      <c r="CA349" s="18">
        <f t="shared" si="217"/>
        <v>4804.9799999999996</v>
      </c>
      <c r="CB349" s="18">
        <f t="shared" si="238"/>
        <v>1</v>
      </c>
      <c r="CC349" s="18">
        <f t="shared" si="218"/>
        <v>4804.9799999999996</v>
      </c>
    </row>
    <row r="350" spans="1:81" ht="16.5" x14ac:dyDescent="0.2">
      <c r="A350" s="14">
        <v>341</v>
      </c>
      <c r="B350" s="18">
        <f>金币产出!CN346</f>
        <v>58541940</v>
      </c>
      <c r="W350" s="18">
        <v>341</v>
      </c>
      <c r="X350" s="25">
        <v>1</v>
      </c>
      <c r="Y350" s="18" t="e">
        <f t="shared" si="219"/>
        <v>#REF!</v>
      </c>
      <c r="Z350" s="18" t="e">
        <f t="shared" si="219"/>
        <v>#REF!</v>
      </c>
      <c r="AA350" s="18" t="e">
        <f t="shared" si="219"/>
        <v>#REF!</v>
      </c>
      <c r="AB350" s="18" t="e">
        <f t="shared" si="220"/>
        <v>#REF!</v>
      </c>
      <c r="AC350" s="18" t="e">
        <f t="shared" si="208"/>
        <v>#REF!</v>
      </c>
      <c r="AD350" s="18" t="e">
        <f t="shared" si="221"/>
        <v>#REF!</v>
      </c>
      <c r="AE350" s="18" t="e">
        <f t="shared" si="209"/>
        <v>#REF!</v>
      </c>
      <c r="AF350" s="18" t="e">
        <f t="shared" si="222"/>
        <v>#REF!</v>
      </c>
      <c r="AG350" s="18" t="e">
        <f t="shared" si="210"/>
        <v>#REF!</v>
      </c>
      <c r="BD350" s="18">
        <v>341</v>
      </c>
      <c r="BE350" s="44">
        <v>1</v>
      </c>
      <c r="BF350" s="18">
        <f t="shared" si="223"/>
        <v>6439610</v>
      </c>
      <c r="BG350" s="18">
        <f t="shared" si="224"/>
        <v>3219805</v>
      </c>
      <c r="BH350" s="18">
        <f t="shared" si="225"/>
        <v>3219805</v>
      </c>
      <c r="BI350" s="18">
        <f t="shared" si="226"/>
        <v>3219805</v>
      </c>
      <c r="BJ350" s="18">
        <f t="shared" si="227"/>
        <v>3219805</v>
      </c>
      <c r="BK350" s="18">
        <f t="shared" si="228"/>
        <v>3219805</v>
      </c>
      <c r="BL350" s="18">
        <f t="shared" si="229"/>
        <v>4829710</v>
      </c>
      <c r="BM350" s="18">
        <f t="shared" si="230"/>
        <v>4829710</v>
      </c>
      <c r="BN350" s="18">
        <f t="shared" si="231"/>
        <v>1</v>
      </c>
      <c r="BO350" s="18">
        <f t="shared" si="211"/>
        <v>6439.61</v>
      </c>
      <c r="BP350" s="18">
        <f t="shared" si="232"/>
        <v>1</v>
      </c>
      <c r="BQ350" s="18">
        <f t="shared" si="212"/>
        <v>3219.81</v>
      </c>
      <c r="BR350" s="18">
        <f t="shared" si="233"/>
        <v>1</v>
      </c>
      <c r="BS350" s="18">
        <f t="shared" si="213"/>
        <v>3219.81</v>
      </c>
      <c r="BT350" s="18">
        <f t="shared" si="234"/>
        <v>1</v>
      </c>
      <c r="BU350" s="18">
        <f t="shared" si="214"/>
        <v>3219.81</v>
      </c>
      <c r="BV350" s="18">
        <f t="shared" si="235"/>
        <v>1</v>
      </c>
      <c r="BW350" s="18">
        <f t="shared" si="215"/>
        <v>3219.81</v>
      </c>
      <c r="BX350" s="18">
        <f t="shared" si="236"/>
        <v>1</v>
      </c>
      <c r="BY350" s="18">
        <f t="shared" si="216"/>
        <v>3219.81</v>
      </c>
      <c r="BZ350" s="18">
        <f t="shared" si="237"/>
        <v>1</v>
      </c>
      <c r="CA350" s="18">
        <f t="shared" si="217"/>
        <v>4829.71</v>
      </c>
      <c r="CB350" s="18">
        <f t="shared" si="238"/>
        <v>1</v>
      </c>
      <c r="CC350" s="18">
        <f t="shared" si="218"/>
        <v>4829.71</v>
      </c>
    </row>
    <row r="351" spans="1:81" ht="16.5" x14ac:dyDescent="0.2">
      <c r="A351" s="14">
        <v>342</v>
      </c>
      <c r="B351" s="18">
        <f>金币产出!CN347</f>
        <v>58841640</v>
      </c>
      <c r="W351" s="18">
        <v>342</v>
      </c>
      <c r="X351" s="25">
        <v>1</v>
      </c>
      <c r="Y351" s="18" t="e">
        <f t="shared" si="219"/>
        <v>#REF!</v>
      </c>
      <c r="Z351" s="18" t="e">
        <f t="shared" si="219"/>
        <v>#REF!</v>
      </c>
      <c r="AA351" s="18" t="e">
        <f t="shared" si="219"/>
        <v>#REF!</v>
      </c>
      <c r="AB351" s="18" t="e">
        <f t="shared" si="220"/>
        <v>#REF!</v>
      </c>
      <c r="AC351" s="18" t="e">
        <f t="shared" si="208"/>
        <v>#REF!</v>
      </c>
      <c r="AD351" s="18" t="e">
        <f t="shared" si="221"/>
        <v>#REF!</v>
      </c>
      <c r="AE351" s="18" t="e">
        <f t="shared" si="209"/>
        <v>#REF!</v>
      </c>
      <c r="AF351" s="18" t="e">
        <f t="shared" si="222"/>
        <v>#REF!</v>
      </c>
      <c r="AG351" s="18" t="e">
        <f t="shared" si="210"/>
        <v>#REF!</v>
      </c>
      <c r="BD351" s="18">
        <v>342</v>
      </c>
      <c r="BE351" s="44">
        <v>1</v>
      </c>
      <c r="BF351" s="18">
        <f t="shared" si="223"/>
        <v>6472580</v>
      </c>
      <c r="BG351" s="18">
        <f t="shared" si="224"/>
        <v>3236290</v>
      </c>
      <c r="BH351" s="18">
        <f t="shared" si="225"/>
        <v>3236290</v>
      </c>
      <c r="BI351" s="18">
        <f t="shared" si="226"/>
        <v>3236290</v>
      </c>
      <c r="BJ351" s="18">
        <f t="shared" si="227"/>
        <v>3236290</v>
      </c>
      <c r="BK351" s="18">
        <f t="shared" si="228"/>
        <v>3236290</v>
      </c>
      <c r="BL351" s="18">
        <f t="shared" si="229"/>
        <v>4854435</v>
      </c>
      <c r="BM351" s="18">
        <f t="shared" si="230"/>
        <v>4854435</v>
      </c>
      <c r="BN351" s="18">
        <f t="shared" si="231"/>
        <v>1</v>
      </c>
      <c r="BO351" s="18">
        <f t="shared" si="211"/>
        <v>6472.58</v>
      </c>
      <c r="BP351" s="18">
        <f t="shared" si="232"/>
        <v>1</v>
      </c>
      <c r="BQ351" s="18">
        <f t="shared" si="212"/>
        <v>3236.29</v>
      </c>
      <c r="BR351" s="18">
        <f t="shared" si="233"/>
        <v>1</v>
      </c>
      <c r="BS351" s="18">
        <f t="shared" si="213"/>
        <v>3236.29</v>
      </c>
      <c r="BT351" s="18">
        <f t="shared" si="234"/>
        <v>1</v>
      </c>
      <c r="BU351" s="18">
        <f t="shared" si="214"/>
        <v>3236.29</v>
      </c>
      <c r="BV351" s="18">
        <f t="shared" si="235"/>
        <v>1</v>
      </c>
      <c r="BW351" s="18">
        <f t="shared" si="215"/>
        <v>3236.29</v>
      </c>
      <c r="BX351" s="18">
        <f t="shared" si="236"/>
        <v>1</v>
      </c>
      <c r="BY351" s="18">
        <f t="shared" si="216"/>
        <v>3236.29</v>
      </c>
      <c r="BZ351" s="18">
        <f t="shared" si="237"/>
        <v>1</v>
      </c>
      <c r="CA351" s="18">
        <f t="shared" si="217"/>
        <v>4854.4399999999996</v>
      </c>
      <c r="CB351" s="18">
        <f t="shared" si="238"/>
        <v>1</v>
      </c>
      <c r="CC351" s="18">
        <f t="shared" si="218"/>
        <v>4854.4399999999996</v>
      </c>
    </row>
    <row r="352" spans="1:81" ht="16.5" x14ac:dyDescent="0.2">
      <c r="A352" s="14">
        <v>343</v>
      </c>
      <c r="B352" s="18">
        <f>金币产出!CN348</f>
        <v>59141340</v>
      </c>
      <c r="W352" s="18">
        <v>343</v>
      </c>
      <c r="X352" s="25">
        <v>1</v>
      </c>
      <c r="Y352" s="18" t="e">
        <f t="shared" si="219"/>
        <v>#REF!</v>
      </c>
      <c r="Z352" s="18" t="e">
        <f t="shared" si="219"/>
        <v>#REF!</v>
      </c>
      <c r="AA352" s="18" t="e">
        <f t="shared" si="219"/>
        <v>#REF!</v>
      </c>
      <c r="AB352" s="18" t="e">
        <f t="shared" si="220"/>
        <v>#REF!</v>
      </c>
      <c r="AC352" s="18" t="e">
        <f t="shared" si="208"/>
        <v>#REF!</v>
      </c>
      <c r="AD352" s="18" t="e">
        <f t="shared" si="221"/>
        <v>#REF!</v>
      </c>
      <c r="AE352" s="18" t="e">
        <f t="shared" si="209"/>
        <v>#REF!</v>
      </c>
      <c r="AF352" s="18" t="e">
        <f t="shared" si="222"/>
        <v>#REF!</v>
      </c>
      <c r="AG352" s="18" t="e">
        <f t="shared" si="210"/>
        <v>#REF!</v>
      </c>
      <c r="BD352" s="18">
        <v>343</v>
      </c>
      <c r="BE352" s="44">
        <v>1</v>
      </c>
      <c r="BF352" s="18">
        <f t="shared" si="223"/>
        <v>6505545</v>
      </c>
      <c r="BG352" s="18">
        <f t="shared" si="224"/>
        <v>3252770</v>
      </c>
      <c r="BH352" s="18">
        <f t="shared" si="225"/>
        <v>3252770</v>
      </c>
      <c r="BI352" s="18">
        <f t="shared" si="226"/>
        <v>3252770</v>
      </c>
      <c r="BJ352" s="18">
        <f t="shared" si="227"/>
        <v>3252770</v>
      </c>
      <c r="BK352" s="18">
        <f t="shared" si="228"/>
        <v>3252770</v>
      </c>
      <c r="BL352" s="18">
        <f t="shared" si="229"/>
        <v>4879160</v>
      </c>
      <c r="BM352" s="18">
        <f t="shared" si="230"/>
        <v>4879160</v>
      </c>
      <c r="BN352" s="18">
        <f t="shared" si="231"/>
        <v>1</v>
      </c>
      <c r="BO352" s="18">
        <f t="shared" si="211"/>
        <v>6505.55</v>
      </c>
      <c r="BP352" s="18">
        <f t="shared" si="232"/>
        <v>1</v>
      </c>
      <c r="BQ352" s="18">
        <f t="shared" si="212"/>
        <v>3252.77</v>
      </c>
      <c r="BR352" s="18">
        <f t="shared" si="233"/>
        <v>1</v>
      </c>
      <c r="BS352" s="18">
        <f t="shared" si="213"/>
        <v>3252.77</v>
      </c>
      <c r="BT352" s="18">
        <f t="shared" si="234"/>
        <v>1</v>
      </c>
      <c r="BU352" s="18">
        <f t="shared" si="214"/>
        <v>3252.77</v>
      </c>
      <c r="BV352" s="18">
        <f t="shared" si="235"/>
        <v>1</v>
      </c>
      <c r="BW352" s="18">
        <f t="shared" si="215"/>
        <v>3252.77</v>
      </c>
      <c r="BX352" s="18">
        <f t="shared" si="236"/>
        <v>1</v>
      </c>
      <c r="BY352" s="18">
        <f t="shared" si="216"/>
        <v>3252.77</v>
      </c>
      <c r="BZ352" s="18">
        <f t="shared" si="237"/>
        <v>1</v>
      </c>
      <c r="CA352" s="18">
        <f t="shared" si="217"/>
        <v>4879.16</v>
      </c>
      <c r="CB352" s="18">
        <f t="shared" si="238"/>
        <v>1</v>
      </c>
      <c r="CC352" s="18">
        <f t="shared" si="218"/>
        <v>4879.16</v>
      </c>
    </row>
    <row r="353" spans="1:81" ht="16.5" x14ac:dyDescent="0.2">
      <c r="A353" s="14">
        <v>344</v>
      </c>
      <c r="B353" s="18">
        <f>金币产出!CN349</f>
        <v>59441040</v>
      </c>
      <c r="W353" s="18">
        <v>344</v>
      </c>
      <c r="X353" s="25">
        <v>1</v>
      </c>
      <c r="Y353" s="18" t="e">
        <f t="shared" si="219"/>
        <v>#REF!</v>
      </c>
      <c r="Z353" s="18" t="e">
        <f t="shared" si="219"/>
        <v>#REF!</v>
      </c>
      <c r="AA353" s="18" t="e">
        <f t="shared" si="219"/>
        <v>#REF!</v>
      </c>
      <c r="AB353" s="18" t="e">
        <f t="shared" si="220"/>
        <v>#REF!</v>
      </c>
      <c r="AC353" s="18" t="e">
        <f t="shared" si="208"/>
        <v>#REF!</v>
      </c>
      <c r="AD353" s="18" t="e">
        <f t="shared" si="221"/>
        <v>#REF!</v>
      </c>
      <c r="AE353" s="18" t="e">
        <f t="shared" si="209"/>
        <v>#REF!</v>
      </c>
      <c r="AF353" s="18" t="e">
        <f t="shared" si="222"/>
        <v>#REF!</v>
      </c>
      <c r="AG353" s="18" t="e">
        <f t="shared" si="210"/>
        <v>#REF!</v>
      </c>
      <c r="BD353" s="18">
        <v>344</v>
      </c>
      <c r="BE353" s="44">
        <v>1</v>
      </c>
      <c r="BF353" s="18">
        <f t="shared" si="223"/>
        <v>6538510</v>
      </c>
      <c r="BG353" s="18">
        <f t="shared" si="224"/>
        <v>3269255</v>
      </c>
      <c r="BH353" s="18">
        <f t="shared" si="225"/>
        <v>3269255</v>
      </c>
      <c r="BI353" s="18">
        <f t="shared" si="226"/>
        <v>3269255</v>
      </c>
      <c r="BJ353" s="18">
        <f t="shared" si="227"/>
        <v>3269255</v>
      </c>
      <c r="BK353" s="18">
        <f t="shared" si="228"/>
        <v>3269255</v>
      </c>
      <c r="BL353" s="18">
        <f t="shared" si="229"/>
        <v>4903885</v>
      </c>
      <c r="BM353" s="18">
        <f t="shared" si="230"/>
        <v>4903885</v>
      </c>
      <c r="BN353" s="18">
        <f t="shared" si="231"/>
        <v>1</v>
      </c>
      <c r="BO353" s="18">
        <f t="shared" si="211"/>
        <v>6538.51</v>
      </c>
      <c r="BP353" s="18">
        <f t="shared" si="232"/>
        <v>1</v>
      </c>
      <c r="BQ353" s="18">
        <f t="shared" si="212"/>
        <v>3269.26</v>
      </c>
      <c r="BR353" s="18">
        <f t="shared" si="233"/>
        <v>1</v>
      </c>
      <c r="BS353" s="18">
        <f t="shared" si="213"/>
        <v>3269.26</v>
      </c>
      <c r="BT353" s="18">
        <f t="shared" si="234"/>
        <v>1</v>
      </c>
      <c r="BU353" s="18">
        <f t="shared" si="214"/>
        <v>3269.26</v>
      </c>
      <c r="BV353" s="18">
        <f t="shared" si="235"/>
        <v>1</v>
      </c>
      <c r="BW353" s="18">
        <f t="shared" si="215"/>
        <v>3269.26</v>
      </c>
      <c r="BX353" s="18">
        <f t="shared" si="236"/>
        <v>1</v>
      </c>
      <c r="BY353" s="18">
        <f t="shared" si="216"/>
        <v>3269.26</v>
      </c>
      <c r="BZ353" s="18">
        <f t="shared" si="237"/>
        <v>1</v>
      </c>
      <c r="CA353" s="18">
        <f t="shared" si="217"/>
        <v>4903.8900000000003</v>
      </c>
      <c r="CB353" s="18">
        <f t="shared" si="238"/>
        <v>1</v>
      </c>
      <c r="CC353" s="18">
        <f t="shared" si="218"/>
        <v>4903.8900000000003</v>
      </c>
    </row>
    <row r="354" spans="1:81" ht="16.5" x14ac:dyDescent="0.2">
      <c r="A354" s="14">
        <v>345</v>
      </c>
      <c r="B354" s="18">
        <f>金币产出!CN350</f>
        <v>59740740</v>
      </c>
      <c r="W354" s="18">
        <v>345</v>
      </c>
      <c r="X354" s="25">
        <v>1</v>
      </c>
      <c r="Y354" s="18" t="e">
        <f t="shared" si="219"/>
        <v>#REF!</v>
      </c>
      <c r="Z354" s="18" t="e">
        <f t="shared" si="219"/>
        <v>#REF!</v>
      </c>
      <c r="AA354" s="18" t="e">
        <f t="shared" si="219"/>
        <v>#REF!</v>
      </c>
      <c r="AB354" s="18" t="e">
        <f t="shared" si="220"/>
        <v>#REF!</v>
      </c>
      <c r="AC354" s="18" t="e">
        <f t="shared" si="208"/>
        <v>#REF!</v>
      </c>
      <c r="AD354" s="18" t="e">
        <f t="shared" si="221"/>
        <v>#REF!</v>
      </c>
      <c r="AE354" s="18" t="e">
        <f t="shared" si="209"/>
        <v>#REF!</v>
      </c>
      <c r="AF354" s="18" t="e">
        <f t="shared" si="222"/>
        <v>#REF!</v>
      </c>
      <c r="AG354" s="18" t="e">
        <f t="shared" si="210"/>
        <v>#REF!</v>
      </c>
      <c r="BD354" s="18">
        <v>345</v>
      </c>
      <c r="BE354" s="44">
        <v>1</v>
      </c>
      <c r="BF354" s="18">
        <f t="shared" si="223"/>
        <v>6571480</v>
      </c>
      <c r="BG354" s="18">
        <f t="shared" si="224"/>
        <v>3285740</v>
      </c>
      <c r="BH354" s="18">
        <f t="shared" si="225"/>
        <v>3285740</v>
      </c>
      <c r="BI354" s="18">
        <f t="shared" si="226"/>
        <v>3285740</v>
      </c>
      <c r="BJ354" s="18">
        <f t="shared" si="227"/>
        <v>3285740</v>
      </c>
      <c r="BK354" s="18">
        <f t="shared" si="228"/>
        <v>3285740</v>
      </c>
      <c r="BL354" s="18">
        <f t="shared" si="229"/>
        <v>4928610</v>
      </c>
      <c r="BM354" s="18">
        <f t="shared" si="230"/>
        <v>4928610</v>
      </c>
      <c r="BN354" s="18">
        <f t="shared" si="231"/>
        <v>1</v>
      </c>
      <c r="BO354" s="18">
        <f t="shared" si="211"/>
        <v>6571.48</v>
      </c>
      <c r="BP354" s="18">
        <f t="shared" si="232"/>
        <v>1</v>
      </c>
      <c r="BQ354" s="18">
        <f t="shared" si="212"/>
        <v>3285.74</v>
      </c>
      <c r="BR354" s="18">
        <f t="shared" si="233"/>
        <v>1</v>
      </c>
      <c r="BS354" s="18">
        <f t="shared" si="213"/>
        <v>3285.74</v>
      </c>
      <c r="BT354" s="18">
        <f t="shared" si="234"/>
        <v>1</v>
      </c>
      <c r="BU354" s="18">
        <f t="shared" si="214"/>
        <v>3285.74</v>
      </c>
      <c r="BV354" s="18">
        <f t="shared" si="235"/>
        <v>1</v>
      </c>
      <c r="BW354" s="18">
        <f t="shared" si="215"/>
        <v>3285.74</v>
      </c>
      <c r="BX354" s="18">
        <f t="shared" si="236"/>
        <v>1</v>
      </c>
      <c r="BY354" s="18">
        <f t="shared" si="216"/>
        <v>3285.74</v>
      </c>
      <c r="BZ354" s="18">
        <f t="shared" si="237"/>
        <v>1</v>
      </c>
      <c r="CA354" s="18">
        <f t="shared" si="217"/>
        <v>4928.6099999999997</v>
      </c>
      <c r="CB354" s="18">
        <f t="shared" si="238"/>
        <v>1</v>
      </c>
      <c r="CC354" s="18">
        <f t="shared" si="218"/>
        <v>4928.6099999999997</v>
      </c>
    </row>
    <row r="355" spans="1:81" ht="16.5" x14ac:dyDescent="0.2">
      <c r="A355" s="14">
        <v>346</v>
      </c>
      <c r="B355" s="18">
        <f>金币产出!CN351</f>
        <v>60040440</v>
      </c>
      <c r="W355" s="18">
        <v>346</v>
      </c>
      <c r="X355" s="25">
        <v>1</v>
      </c>
      <c r="Y355" s="18" t="e">
        <f t="shared" si="219"/>
        <v>#REF!</v>
      </c>
      <c r="Z355" s="18" t="e">
        <f t="shared" si="219"/>
        <v>#REF!</v>
      </c>
      <c r="AA355" s="18" t="e">
        <f t="shared" si="219"/>
        <v>#REF!</v>
      </c>
      <c r="AB355" s="18" t="e">
        <f t="shared" si="220"/>
        <v>#REF!</v>
      </c>
      <c r="AC355" s="18" t="e">
        <f t="shared" si="208"/>
        <v>#REF!</v>
      </c>
      <c r="AD355" s="18" t="e">
        <f t="shared" si="221"/>
        <v>#REF!</v>
      </c>
      <c r="AE355" s="18" t="e">
        <f t="shared" si="209"/>
        <v>#REF!</v>
      </c>
      <c r="AF355" s="18" t="e">
        <f t="shared" si="222"/>
        <v>#REF!</v>
      </c>
      <c r="AG355" s="18" t="e">
        <f t="shared" si="210"/>
        <v>#REF!</v>
      </c>
      <c r="BD355" s="18">
        <v>346</v>
      </c>
      <c r="BE355" s="44">
        <v>1</v>
      </c>
      <c r="BF355" s="18">
        <f t="shared" si="223"/>
        <v>6604445</v>
      </c>
      <c r="BG355" s="18">
        <f t="shared" si="224"/>
        <v>3302220</v>
      </c>
      <c r="BH355" s="18">
        <f t="shared" si="225"/>
        <v>3302220</v>
      </c>
      <c r="BI355" s="18">
        <f t="shared" si="226"/>
        <v>3302220</v>
      </c>
      <c r="BJ355" s="18">
        <f t="shared" si="227"/>
        <v>3302220</v>
      </c>
      <c r="BK355" s="18">
        <f t="shared" si="228"/>
        <v>3302220</v>
      </c>
      <c r="BL355" s="18">
        <f t="shared" si="229"/>
        <v>4953335</v>
      </c>
      <c r="BM355" s="18">
        <f t="shared" si="230"/>
        <v>4953335</v>
      </c>
      <c r="BN355" s="18">
        <f t="shared" si="231"/>
        <v>1</v>
      </c>
      <c r="BO355" s="18">
        <f t="shared" si="211"/>
        <v>6604.45</v>
      </c>
      <c r="BP355" s="18">
        <f t="shared" si="232"/>
        <v>1</v>
      </c>
      <c r="BQ355" s="18">
        <f t="shared" si="212"/>
        <v>3302.22</v>
      </c>
      <c r="BR355" s="18">
        <f t="shared" si="233"/>
        <v>1</v>
      </c>
      <c r="BS355" s="18">
        <f t="shared" si="213"/>
        <v>3302.22</v>
      </c>
      <c r="BT355" s="18">
        <f t="shared" si="234"/>
        <v>1</v>
      </c>
      <c r="BU355" s="18">
        <f t="shared" si="214"/>
        <v>3302.22</v>
      </c>
      <c r="BV355" s="18">
        <f t="shared" si="235"/>
        <v>1</v>
      </c>
      <c r="BW355" s="18">
        <f t="shared" si="215"/>
        <v>3302.22</v>
      </c>
      <c r="BX355" s="18">
        <f t="shared" si="236"/>
        <v>1</v>
      </c>
      <c r="BY355" s="18">
        <f t="shared" si="216"/>
        <v>3302.22</v>
      </c>
      <c r="BZ355" s="18">
        <f t="shared" si="237"/>
        <v>1</v>
      </c>
      <c r="CA355" s="18">
        <f t="shared" si="217"/>
        <v>4953.34</v>
      </c>
      <c r="CB355" s="18">
        <f t="shared" si="238"/>
        <v>1</v>
      </c>
      <c r="CC355" s="18">
        <f t="shared" si="218"/>
        <v>4953.34</v>
      </c>
    </row>
    <row r="356" spans="1:81" ht="16.5" x14ac:dyDescent="0.2">
      <c r="A356" s="14">
        <v>347</v>
      </c>
      <c r="B356" s="18">
        <f>金币产出!CN352</f>
        <v>60340140</v>
      </c>
      <c r="W356" s="18">
        <v>347</v>
      </c>
      <c r="X356" s="25">
        <v>1</v>
      </c>
      <c r="Y356" s="18" t="e">
        <f t="shared" si="219"/>
        <v>#REF!</v>
      </c>
      <c r="Z356" s="18" t="e">
        <f t="shared" si="219"/>
        <v>#REF!</v>
      </c>
      <c r="AA356" s="18" t="e">
        <f t="shared" si="219"/>
        <v>#REF!</v>
      </c>
      <c r="AB356" s="18" t="e">
        <f t="shared" si="220"/>
        <v>#REF!</v>
      </c>
      <c r="AC356" s="18" t="e">
        <f t="shared" si="208"/>
        <v>#REF!</v>
      </c>
      <c r="AD356" s="18" t="e">
        <f t="shared" si="221"/>
        <v>#REF!</v>
      </c>
      <c r="AE356" s="18" t="e">
        <f t="shared" si="209"/>
        <v>#REF!</v>
      </c>
      <c r="AF356" s="18" t="e">
        <f t="shared" si="222"/>
        <v>#REF!</v>
      </c>
      <c r="AG356" s="18" t="e">
        <f t="shared" si="210"/>
        <v>#REF!</v>
      </c>
      <c r="BD356" s="18">
        <v>347</v>
      </c>
      <c r="BE356" s="44">
        <v>1</v>
      </c>
      <c r="BF356" s="18">
        <f t="shared" si="223"/>
        <v>6637415</v>
      </c>
      <c r="BG356" s="18">
        <f t="shared" si="224"/>
        <v>3318705</v>
      </c>
      <c r="BH356" s="18">
        <f t="shared" si="225"/>
        <v>3318705</v>
      </c>
      <c r="BI356" s="18">
        <f t="shared" si="226"/>
        <v>3318705</v>
      </c>
      <c r="BJ356" s="18">
        <f t="shared" si="227"/>
        <v>3318705</v>
      </c>
      <c r="BK356" s="18">
        <f t="shared" si="228"/>
        <v>3318705</v>
      </c>
      <c r="BL356" s="18">
        <f t="shared" si="229"/>
        <v>4978060</v>
      </c>
      <c r="BM356" s="18">
        <f t="shared" si="230"/>
        <v>4978060</v>
      </c>
      <c r="BN356" s="18">
        <f t="shared" si="231"/>
        <v>1</v>
      </c>
      <c r="BO356" s="18">
        <f t="shared" si="211"/>
        <v>6637.42</v>
      </c>
      <c r="BP356" s="18">
        <f t="shared" si="232"/>
        <v>1</v>
      </c>
      <c r="BQ356" s="18">
        <f t="shared" si="212"/>
        <v>3318.71</v>
      </c>
      <c r="BR356" s="18">
        <f t="shared" si="233"/>
        <v>1</v>
      </c>
      <c r="BS356" s="18">
        <f t="shared" si="213"/>
        <v>3318.71</v>
      </c>
      <c r="BT356" s="18">
        <f t="shared" si="234"/>
        <v>1</v>
      </c>
      <c r="BU356" s="18">
        <f t="shared" si="214"/>
        <v>3318.71</v>
      </c>
      <c r="BV356" s="18">
        <f t="shared" si="235"/>
        <v>1</v>
      </c>
      <c r="BW356" s="18">
        <f t="shared" si="215"/>
        <v>3318.71</v>
      </c>
      <c r="BX356" s="18">
        <f t="shared" si="236"/>
        <v>1</v>
      </c>
      <c r="BY356" s="18">
        <f t="shared" si="216"/>
        <v>3318.71</v>
      </c>
      <c r="BZ356" s="18">
        <f t="shared" si="237"/>
        <v>1</v>
      </c>
      <c r="CA356" s="18">
        <f t="shared" si="217"/>
        <v>4978.0600000000004</v>
      </c>
      <c r="CB356" s="18">
        <f t="shared" si="238"/>
        <v>1</v>
      </c>
      <c r="CC356" s="18">
        <f t="shared" si="218"/>
        <v>4978.0600000000004</v>
      </c>
    </row>
    <row r="357" spans="1:81" ht="16.5" x14ac:dyDescent="0.2">
      <c r="A357" s="14">
        <v>348</v>
      </c>
      <c r="B357" s="18">
        <f>金币产出!CN353</f>
        <v>60639840</v>
      </c>
      <c r="W357" s="18">
        <v>348</v>
      </c>
      <c r="X357" s="25">
        <v>1</v>
      </c>
      <c r="Y357" s="18" t="e">
        <f t="shared" si="219"/>
        <v>#REF!</v>
      </c>
      <c r="Z357" s="18" t="e">
        <f t="shared" si="219"/>
        <v>#REF!</v>
      </c>
      <c r="AA357" s="18" t="e">
        <f t="shared" si="219"/>
        <v>#REF!</v>
      </c>
      <c r="AB357" s="18" t="e">
        <f t="shared" si="220"/>
        <v>#REF!</v>
      </c>
      <c r="AC357" s="18" t="e">
        <f t="shared" si="208"/>
        <v>#REF!</v>
      </c>
      <c r="AD357" s="18" t="e">
        <f t="shared" si="221"/>
        <v>#REF!</v>
      </c>
      <c r="AE357" s="18" t="e">
        <f t="shared" si="209"/>
        <v>#REF!</v>
      </c>
      <c r="AF357" s="18" t="e">
        <f t="shared" si="222"/>
        <v>#REF!</v>
      </c>
      <c r="AG357" s="18" t="e">
        <f t="shared" si="210"/>
        <v>#REF!</v>
      </c>
      <c r="BD357" s="18">
        <v>348</v>
      </c>
      <c r="BE357" s="44">
        <v>1</v>
      </c>
      <c r="BF357" s="18">
        <f t="shared" si="223"/>
        <v>6670380</v>
      </c>
      <c r="BG357" s="18">
        <f t="shared" si="224"/>
        <v>3335190</v>
      </c>
      <c r="BH357" s="18">
        <f t="shared" si="225"/>
        <v>3335190</v>
      </c>
      <c r="BI357" s="18">
        <f t="shared" si="226"/>
        <v>3335190</v>
      </c>
      <c r="BJ357" s="18">
        <f t="shared" si="227"/>
        <v>3335190</v>
      </c>
      <c r="BK357" s="18">
        <f t="shared" si="228"/>
        <v>3335190</v>
      </c>
      <c r="BL357" s="18">
        <f t="shared" si="229"/>
        <v>5002785</v>
      </c>
      <c r="BM357" s="18">
        <f t="shared" si="230"/>
        <v>5002785</v>
      </c>
      <c r="BN357" s="18">
        <f t="shared" si="231"/>
        <v>1</v>
      </c>
      <c r="BO357" s="18">
        <f t="shared" si="211"/>
        <v>6670.38</v>
      </c>
      <c r="BP357" s="18">
        <f t="shared" si="232"/>
        <v>1</v>
      </c>
      <c r="BQ357" s="18">
        <f t="shared" si="212"/>
        <v>3335.19</v>
      </c>
      <c r="BR357" s="18">
        <f t="shared" si="233"/>
        <v>1</v>
      </c>
      <c r="BS357" s="18">
        <f t="shared" si="213"/>
        <v>3335.19</v>
      </c>
      <c r="BT357" s="18">
        <f t="shared" si="234"/>
        <v>1</v>
      </c>
      <c r="BU357" s="18">
        <f t="shared" si="214"/>
        <v>3335.19</v>
      </c>
      <c r="BV357" s="18">
        <f t="shared" si="235"/>
        <v>1</v>
      </c>
      <c r="BW357" s="18">
        <f t="shared" si="215"/>
        <v>3335.19</v>
      </c>
      <c r="BX357" s="18">
        <f t="shared" si="236"/>
        <v>1</v>
      </c>
      <c r="BY357" s="18">
        <f t="shared" si="216"/>
        <v>3335.19</v>
      </c>
      <c r="BZ357" s="18">
        <f t="shared" si="237"/>
        <v>1</v>
      </c>
      <c r="CA357" s="18">
        <f t="shared" si="217"/>
        <v>5002.79</v>
      </c>
      <c r="CB357" s="18">
        <f t="shared" si="238"/>
        <v>1</v>
      </c>
      <c r="CC357" s="18">
        <f t="shared" si="218"/>
        <v>5002.79</v>
      </c>
    </row>
    <row r="358" spans="1:81" ht="16.5" x14ac:dyDescent="0.2">
      <c r="A358" s="14">
        <v>349</v>
      </c>
      <c r="B358" s="18">
        <f>金币产出!CN354</f>
        <v>60939540</v>
      </c>
      <c r="W358" s="18">
        <v>349</v>
      </c>
      <c r="X358" s="25">
        <v>1</v>
      </c>
      <c r="Y358" s="18" t="e">
        <f t="shared" si="219"/>
        <v>#REF!</v>
      </c>
      <c r="Z358" s="18" t="e">
        <f t="shared" si="219"/>
        <v>#REF!</v>
      </c>
      <c r="AA358" s="18" t="e">
        <f t="shared" si="219"/>
        <v>#REF!</v>
      </c>
      <c r="AB358" s="18" t="e">
        <f t="shared" si="220"/>
        <v>#REF!</v>
      </c>
      <c r="AC358" s="18" t="e">
        <f t="shared" si="208"/>
        <v>#REF!</v>
      </c>
      <c r="AD358" s="18" t="e">
        <f t="shared" si="221"/>
        <v>#REF!</v>
      </c>
      <c r="AE358" s="18" t="e">
        <f t="shared" si="209"/>
        <v>#REF!</v>
      </c>
      <c r="AF358" s="18" t="e">
        <f t="shared" si="222"/>
        <v>#REF!</v>
      </c>
      <c r="AG358" s="18" t="e">
        <f t="shared" si="210"/>
        <v>#REF!</v>
      </c>
      <c r="BD358" s="18">
        <v>349</v>
      </c>
      <c r="BE358" s="44">
        <v>1</v>
      </c>
      <c r="BF358" s="18">
        <f t="shared" si="223"/>
        <v>6703345</v>
      </c>
      <c r="BG358" s="18">
        <f t="shared" si="224"/>
        <v>3351670</v>
      </c>
      <c r="BH358" s="18">
        <f t="shared" si="225"/>
        <v>3351670</v>
      </c>
      <c r="BI358" s="18">
        <f t="shared" si="226"/>
        <v>3351670</v>
      </c>
      <c r="BJ358" s="18">
        <f t="shared" si="227"/>
        <v>3351670</v>
      </c>
      <c r="BK358" s="18">
        <f t="shared" si="228"/>
        <v>3351670</v>
      </c>
      <c r="BL358" s="18">
        <f t="shared" si="229"/>
        <v>5027510</v>
      </c>
      <c r="BM358" s="18">
        <f t="shared" si="230"/>
        <v>5027510</v>
      </c>
      <c r="BN358" s="18">
        <f t="shared" si="231"/>
        <v>1</v>
      </c>
      <c r="BO358" s="18">
        <f t="shared" si="211"/>
        <v>6703.35</v>
      </c>
      <c r="BP358" s="18">
        <f t="shared" si="232"/>
        <v>1</v>
      </c>
      <c r="BQ358" s="18">
        <f t="shared" si="212"/>
        <v>3351.67</v>
      </c>
      <c r="BR358" s="18">
        <f t="shared" si="233"/>
        <v>1</v>
      </c>
      <c r="BS358" s="18">
        <f t="shared" si="213"/>
        <v>3351.67</v>
      </c>
      <c r="BT358" s="18">
        <f t="shared" si="234"/>
        <v>1</v>
      </c>
      <c r="BU358" s="18">
        <f t="shared" si="214"/>
        <v>3351.67</v>
      </c>
      <c r="BV358" s="18">
        <f t="shared" si="235"/>
        <v>1</v>
      </c>
      <c r="BW358" s="18">
        <f t="shared" si="215"/>
        <v>3351.67</v>
      </c>
      <c r="BX358" s="18">
        <f t="shared" si="236"/>
        <v>1</v>
      </c>
      <c r="BY358" s="18">
        <f t="shared" si="216"/>
        <v>3351.67</v>
      </c>
      <c r="BZ358" s="18">
        <f t="shared" si="237"/>
        <v>1</v>
      </c>
      <c r="CA358" s="18">
        <f t="shared" si="217"/>
        <v>5027.51</v>
      </c>
      <c r="CB358" s="18">
        <f t="shared" si="238"/>
        <v>1</v>
      </c>
      <c r="CC358" s="18">
        <f t="shared" si="218"/>
        <v>5027.51</v>
      </c>
    </row>
    <row r="359" spans="1:81" ht="16.5" x14ac:dyDescent="0.2">
      <c r="A359" s="14">
        <v>350</v>
      </c>
      <c r="B359" s="18">
        <f>金币产出!CN355</f>
        <v>61239240</v>
      </c>
      <c r="W359" s="18">
        <v>350</v>
      </c>
      <c r="X359" s="25">
        <v>1</v>
      </c>
      <c r="Y359" s="18" t="e">
        <f t="shared" si="219"/>
        <v>#REF!</v>
      </c>
      <c r="Z359" s="18" t="e">
        <f t="shared" si="219"/>
        <v>#REF!</v>
      </c>
      <c r="AA359" s="18" t="e">
        <f t="shared" si="219"/>
        <v>#REF!</v>
      </c>
      <c r="AB359" s="18" t="e">
        <f t="shared" si="220"/>
        <v>#REF!</v>
      </c>
      <c r="AC359" s="18" t="e">
        <f t="shared" si="208"/>
        <v>#REF!</v>
      </c>
      <c r="AD359" s="18" t="e">
        <f t="shared" si="221"/>
        <v>#REF!</v>
      </c>
      <c r="AE359" s="18" t="e">
        <f t="shared" si="209"/>
        <v>#REF!</v>
      </c>
      <c r="AF359" s="18" t="e">
        <f t="shared" si="222"/>
        <v>#REF!</v>
      </c>
      <c r="AG359" s="18" t="e">
        <f t="shared" si="210"/>
        <v>#REF!</v>
      </c>
      <c r="BD359" s="18">
        <v>350</v>
      </c>
      <c r="BE359" s="44">
        <v>1</v>
      </c>
      <c r="BF359" s="18">
        <f t="shared" si="223"/>
        <v>6736315</v>
      </c>
      <c r="BG359" s="18">
        <f t="shared" si="224"/>
        <v>3368155</v>
      </c>
      <c r="BH359" s="18">
        <f t="shared" si="225"/>
        <v>3368155</v>
      </c>
      <c r="BI359" s="18">
        <f t="shared" si="226"/>
        <v>3368155</v>
      </c>
      <c r="BJ359" s="18">
        <f t="shared" si="227"/>
        <v>3368155</v>
      </c>
      <c r="BK359" s="18">
        <f t="shared" si="228"/>
        <v>3368155</v>
      </c>
      <c r="BL359" s="18">
        <f t="shared" si="229"/>
        <v>5052235</v>
      </c>
      <c r="BM359" s="18">
        <f t="shared" si="230"/>
        <v>5052235</v>
      </c>
      <c r="BN359" s="18">
        <f t="shared" si="231"/>
        <v>1</v>
      </c>
      <c r="BO359" s="18">
        <f t="shared" si="211"/>
        <v>6736.32</v>
      </c>
      <c r="BP359" s="18">
        <f t="shared" si="232"/>
        <v>1</v>
      </c>
      <c r="BQ359" s="18">
        <f t="shared" si="212"/>
        <v>3368.16</v>
      </c>
      <c r="BR359" s="18">
        <f t="shared" si="233"/>
        <v>1</v>
      </c>
      <c r="BS359" s="18">
        <f t="shared" si="213"/>
        <v>3368.16</v>
      </c>
      <c r="BT359" s="18">
        <f t="shared" si="234"/>
        <v>1</v>
      </c>
      <c r="BU359" s="18">
        <f t="shared" si="214"/>
        <v>3368.16</v>
      </c>
      <c r="BV359" s="18">
        <f t="shared" si="235"/>
        <v>1</v>
      </c>
      <c r="BW359" s="18">
        <f t="shared" si="215"/>
        <v>3368.16</v>
      </c>
      <c r="BX359" s="18">
        <f t="shared" si="236"/>
        <v>1</v>
      </c>
      <c r="BY359" s="18">
        <f t="shared" si="216"/>
        <v>3368.16</v>
      </c>
      <c r="BZ359" s="18">
        <f t="shared" si="237"/>
        <v>1</v>
      </c>
      <c r="CA359" s="18">
        <f t="shared" si="217"/>
        <v>5052.24</v>
      </c>
      <c r="CB359" s="18">
        <f t="shared" si="238"/>
        <v>1</v>
      </c>
      <c r="CC359" s="18">
        <f t="shared" si="218"/>
        <v>5052.24</v>
      </c>
    </row>
    <row r="360" spans="1:81" ht="16.5" x14ac:dyDescent="0.2">
      <c r="A360" s="14">
        <v>351</v>
      </c>
      <c r="B360" s="18">
        <f>金币产出!CN356</f>
        <v>61538940</v>
      </c>
      <c r="W360" s="18">
        <v>351</v>
      </c>
      <c r="X360" s="25">
        <v>1</v>
      </c>
      <c r="Y360" s="18" t="e">
        <f t="shared" si="219"/>
        <v>#REF!</v>
      </c>
      <c r="Z360" s="18" t="e">
        <f t="shared" si="219"/>
        <v>#REF!</v>
      </c>
      <c r="AA360" s="18" t="e">
        <f t="shared" si="219"/>
        <v>#REF!</v>
      </c>
      <c r="AB360" s="18" t="e">
        <f t="shared" si="220"/>
        <v>#REF!</v>
      </c>
      <c r="AC360" s="18" t="e">
        <f t="shared" si="208"/>
        <v>#REF!</v>
      </c>
      <c r="AD360" s="18" t="e">
        <f t="shared" si="221"/>
        <v>#REF!</v>
      </c>
      <c r="AE360" s="18" t="e">
        <f t="shared" si="209"/>
        <v>#REF!</v>
      </c>
      <c r="AF360" s="18" t="e">
        <f t="shared" si="222"/>
        <v>#REF!</v>
      </c>
      <c r="AG360" s="18" t="e">
        <f t="shared" si="210"/>
        <v>#REF!</v>
      </c>
      <c r="BD360" s="18">
        <v>351</v>
      </c>
      <c r="BE360" s="44">
        <v>1</v>
      </c>
      <c r="BF360" s="18">
        <f t="shared" si="223"/>
        <v>6769280</v>
      </c>
      <c r="BG360" s="18">
        <f t="shared" si="224"/>
        <v>3384640</v>
      </c>
      <c r="BH360" s="18">
        <f t="shared" si="225"/>
        <v>3384640</v>
      </c>
      <c r="BI360" s="18">
        <f t="shared" si="226"/>
        <v>3384640</v>
      </c>
      <c r="BJ360" s="18">
        <f t="shared" si="227"/>
        <v>3384640</v>
      </c>
      <c r="BK360" s="18">
        <f t="shared" si="228"/>
        <v>3384640</v>
      </c>
      <c r="BL360" s="18">
        <f t="shared" si="229"/>
        <v>5076960</v>
      </c>
      <c r="BM360" s="18">
        <f t="shared" si="230"/>
        <v>5076960</v>
      </c>
      <c r="BN360" s="18">
        <f t="shared" si="231"/>
        <v>1</v>
      </c>
      <c r="BO360" s="18">
        <f t="shared" si="211"/>
        <v>6769.28</v>
      </c>
      <c r="BP360" s="18">
        <f t="shared" si="232"/>
        <v>1</v>
      </c>
      <c r="BQ360" s="18">
        <f t="shared" si="212"/>
        <v>3384.64</v>
      </c>
      <c r="BR360" s="18">
        <f t="shared" si="233"/>
        <v>1</v>
      </c>
      <c r="BS360" s="18">
        <f t="shared" si="213"/>
        <v>3384.64</v>
      </c>
      <c r="BT360" s="18">
        <f t="shared" si="234"/>
        <v>1</v>
      </c>
      <c r="BU360" s="18">
        <f t="shared" si="214"/>
        <v>3384.64</v>
      </c>
      <c r="BV360" s="18">
        <f t="shared" si="235"/>
        <v>1</v>
      </c>
      <c r="BW360" s="18">
        <f t="shared" si="215"/>
        <v>3384.64</v>
      </c>
      <c r="BX360" s="18">
        <f t="shared" si="236"/>
        <v>1</v>
      </c>
      <c r="BY360" s="18">
        <f t="shared" si="216"/>
        <v>3384.64</v>
      </c>
      <c r="BZ360" s="18">
        <f t="shared" si="237"/>
        <v>1</v>
      </c>
      <c r="CA360" s="18">
        <f t="shared" si="217"/>
        <v>5076.96</v>
      </c>
      <c r="CB360" s="18">
        <f t="shared" si="238"/>
        <v>1</v>
      </c>
      <c r="CC360" s="18">
        <f t="shared" si="218"/>
        <v>5076.96</v>
      </c>
    </row>
    <row r="361" spans="1:81" ht="16.5" x14ac:dyDescent="0.2">
      <c r="A361" s="14">
        <v>352</v>
      </c>
      <c r="B361" s="18">
        <f>金币产出!CN357</f>
        <v>61838640</v>
      </c>
      <c r="W361" s="18">
        <v>352</v>
      </c>
      <c r="X361" s="25">
        <v>1</v>
      </c>
      <c r="Y361" s="18" t="e">
        <f t="shared" si="219"/>
        <v>#REF!</v>
      </c>
      <c r="Z361" s="18" t="e">
        <f t="shared" si="219"/>
        <v>#REF!</v>
      </c>
      <c r="AA361" s="18" t="e">
        <f t="shared" si="219"/>
        <v>#REF!</v>
      </c>
      <c r="AB361" s="18" t="e">
        <f t="shared" si="220"/>
        <v>#REF!</v>
      </c>
      <c r="AC361" s="18" t="e">
        <f t="shared" si="208"/>
        <v>#REF!</v>
      </c>
      <c r="AD361" s="18" t="e">
        <f t="shared" si="221"/>
        <v>#REF!</v>
      </c>
      <c r="AE361" s="18" t="e">
        <f t="shared" si="209"/>
        <v>#REF!</v>
      </c>
      <c r="AF361" s="18" t="e">
        <f t="shared" si="222"/>
        <v>#REF!</v>
      </c>
      <c r="AG361" s="18" t="e">
        <f t="shared" si="210"/>
        <v>#REF!</v>
      </c>
      <c r="BD361" s="18">
        <v>352</v>
      </c>
      <c r="BE361" s="44">
        <v>1</v>
      </c>
      <c r="BF361" s="18">
        <f t="shared" si="223"/>
        <v>6802250</v>
      </c>
      <c r="BG361" s="18">
        <f t="shared" si="224"/>
        <v>3401125</v>
      </c>
      <c r="BH361" s="18">
        <f t="shared" si="225"/>
        <v>3401125</v>
      </c>
      <c r="BI361" s="18">
        <f t="shared" si="226"/>
        <v>3401125</v>
      </c>
      <c r="BJ361" s="18">
        <f t="shared" si="227"/>
        <v>3401125</v>
      </c>
      <c r="BK361" s="18">
        <f t="shared" si="228"/>
        <v>3401125</v>
      </c>
      <c r="BL361" s="18">
        <f t="shared" si="229"/>
        <v>5101685</v>
      </c>
      <c r="BM361" s="18">
        <f t="shared" si="230"/>
        <v>5101685</v>
      </c>
      <c r="BN361" s="18">
        <f t="shared" si="231"/>
        <v>1</v>
      </c>
      <c r="BO361" s="18">
        <f t="shared" si="211"/>
        <v>6802.25</v>
      </c>
      <c r="BP361" s="18">
        <f t="shared" si="232"/>
        <v>1</v>
      </c>
      <c r="BQ361" s="18">
        <f t="shared" si="212"/>
        <v>3401.13</v>
      </c>
      <c r="BR361" s="18">
        <f t="shared" si="233"/>
        <v>1</v>
      </c>
      <c r="BS361" s="18">
        <f t="shared" si="213"/>
        <v>3401.13</v>
      </c>
      <c r="BT361" s="18">
        <f t="shared" si="234"/>
        <v>1</v>
      </c>
      <c r="BU361" s="18">
        <f t="shared" si="214"/>
        <v>3401.13</v>
      </c>
      <c r="BV361" s="18">
        <f t="shared" si="235"/>
        <v>1</v>
      </c>
      <c r="BW361" s="18">
        <f t="shared" si="215"/>
        <v>3401.13</v>
      </c>
      <c r="BX361" s="18">
        <f t="shared" si="236"/>
        <v>1</v>
      </c>
      <c r="BY361" s="18">
        <f t="shared" si="216"/>
        <v>3401.13</v>
      </c>
      <c r="BZ361" s="18">
        <f t="shared" si="237"/>
        <v>1</v>
      </c>
      <c r="CA361" s="18">
        <f t="shared" si="217"/>
        <v>5101.6899999999996</v>
      </c>
      <c r="CB361" s="18">
        <f t="shared" si="238"/>
        <v>1</v>
      </c>
      <c r="CC361" s="18">
        <f t="shared" si="218"/>
        <v>5101.6899999999996</v>
      </c>
    </row>
    <row r="362" spans="1:81" ht="16.5" x14ac:dyDescent="0.2">
      <c r="A362" s="14">
        <v>353</v>
      </c>
      <c r="B362" s="18">
        <f>金币产出!CN358</f>
        <v>62138340</v>
      </c>
      <c r="W362" s="18">
        <v>353</v>
      </c>
      <c r="X362" s="25">
        <v>1</v>
      </c>
      <c r="Y362" s="18" t="e">
        <f t="shared" si="219"/>
        <v>#REF!</v>
      </c>
      <c r="Z362" s="18" t="e">
        <f t="shared" si="219"/>
        <v>#REF!</v>
      </c>
      <c r="AA362" s="18" t="e">
        <f t="shared" si="219"/>
        <v>#REF!</v>
      </c>
      <c r="AB362" s="18" t="e">
        <f t="shared" si="220"/>
        <v>#REF!</v>
      </c>
      <c r="AC362" s="18" t="e">
        <f t="shared" si="208"/>
        <v>#REF!</v>
      </c>
      <c r="AD362" s="18" t="e">
        <f t="shared" si="221"/>
        <v>#REF!</v>
      </c>
      <c r="AE362" s="18" t="e">
        <f t="shared" si="209"/>
        <v>#REF!</v>
      </c>
      <c r="AF362" s="18" t="e">
        <f t="shared" si="222"/>
        <v>#REF!</v>
      </c>
      <c r="AG362" s="18" t="e">
        <f t="shared" si="210"/>
        <v>#REF!</v>
      </c>
      <c r="BD362" s="18">
        <v>353</v>
      </c>
      <c r="BE362" s="44">
        <v>1</v>
      </c>
      <c r="BF362" s="18">
        <f t="shared" si="223"/>
        <v>6835215</v>
      </c>
      <c r="BG362" s="18">
        <f t="shared" si="224"/>
        <v>3417605</v>
      </c>
      <c r="BH362" s="18">
        <f t="shared" si="225"/>
        <v>3417605</v>
      </c>
      <c r="BI362" s="18">
        <f t="shared" si="226"/>
        <v>3417605</v>
      </c>
      <c r="BJ362" s="18">
        <f t="shared" si="227"/>
        <v>3417605</v>
      </c>
      <c r="BK362" s="18">
        <f t="shared" si="228"/>
        <v>3417605</v>
      </c>
      <c r="BL362" s="18">
        <f t="shared" si="229"/>
        <v>5126410</v>
      </c>
      <c r="BM362" s="18">
        <f t="shared" si="230"/>
        <v>5126410</v>
      </c>
      <c r="BN362" s="18">
        <f t="shared" si="231"/>
        <v>1</v>
      </c>
      <c r="BO362" s="18">
        <f t="shared" si="211"/>
        <v>6835.22</v>
      </c>
      <c r="BP362" s="18">
        <f t="shared" si="232"/>
        <v>1</v>
      </c>
      <c r="BQ362" s="18">
        <f t="shared" si="212"/>
        <v>3417.61</v>
      </c>
      <c r="BR362" s="18">
        <f t="shared" si="233"/>
        <v>1</v>
      </c>
      <c r="BS362" s="18">
        <f t="shared" si="213"/>
        <v>3417.61</v>
      </c>
      <c r="BT362" s="18">
        <f t="shared" si="234"/>
        <v>1</v>
      </c>
      <c r="BU362" s="18">
        <f t="shared" si="214"/>
        <v>3417.61</v>
      </c>
      <c r="BV362" s="18">
        <f t="shared" si="235"/>
        <v>1</v>
      </c>
      <c r="BW362" s="18">
        <f t="shared" si="215"/>
        <v>3417.61</v>
      </c>
      <c r="BX362" s="18">
        <f t="shared" si="236"/>
        <v>1</v>
      </c>
      <c r="BY362" s="18">
        <f t="shared" si="216"/>
        <v>3417.61</v>
      </c>
      <c r="BZ362" s="18">
        <f t="shared" si="237"/>
        <v>1</v>
      </c>
      <c r="CA362" s="18">
        <f t="shared" si="217"/>
        <v>5126.41</v>
      </c>
      <c r="CB362" s="18">
        <f t="shared" si="238"/>
        <v>1</v>
      </c>
      <c r="CC362" s="18">
        <f t="shared" si="218"/>
        <v>5126.41</v>
      </c>
    </row>
    <row r="363" spans="1:81" ht="16.5" x14ac:dyDescent="0.2">
      <c r="A363" s="14">
        <v>354</v>
      </c>
      <c r="B363" s="18">
        <f>金币产出!CN359</f>
        <v>62438040</v>
      </c>
      <c r="W363" s="18">
        <v>354</v>
      </c>
      <c r="X363" s="25">
        <v>1</v>
      </c>
      <c r="Y363" s="18" t="e">
        <f t="shared" si="219"/>
        <v>#REF!</v>
      </c>
      <c r="Z363" s="18" t="e">
        <f t="shared" si="219"/>
        <v>#REF!</v>
      </c>
      <c r="AA363" s="18" t="e">
        <f t="shared" si="219"/>
        <v>#REF!</v>
      </c>
      <c r="AB363" s="18" t="e">
        <f t="shared" si="220"/>
        <v>#REF!</v>
      </c>
      <c r="AC363" s="18" t="e">
        <f t="shared" si="208"/>
        <v>#REF!</v>
      </c>
      <c r="AD363" s="18" t="e">
        <f t="shared" si="221"/>
        <v>#REF!</v>
      </c>
      <c r="AE363" s="18" t="e">
        <f t="shared" si="209"/>
        <v>#REF!</v>
      </c>
      <c r="AF363" s="18" t="e">
        <f t="shared" si="222"/>
        <v>#REF!</v>
      </c>
      <c r="AG363" s="18" t="e">
        <f t="shared" si="210"/>
        <v>#REF!</v>
      </c>
      <c r="BD363" s="18">
        <v>354</v>
      </c>
      <c r="BE363" s="44">
        <v>1</v>
      </c>
      <c r="BF363" s="18">
        <f t="shared" si="223"/>
        <v>6868180</v>
      </c>
      <c r="BG363" s="18">
        <f t="shared" si="224"/>
        <v>3434090</v>
      </c>
      <c r="BH363" s="18">
        <f t="shared" si="225"/>
        <v>3434090</v>
      </c>
      <c r="BI363" s="18">
        <f t="shared" si="226"/>
        <v>3434090</v>
      </c>
      <c r="BJ363" s="18">
        <f t="shared" si="227"/>
        <v>3434090</v>
      </c>
      <c r="BK363" s="18">
        <f t="shared" si="228"/>
        <v>3434090</v>
      </c>
      <c r="BL363" s="18">
        <f t="shared" si="229"/>
        <v>5151135</v>
      </c>
      <c r="BM363" s="18">
        <f t="shared" si="230"/>
        <v>5151135</v>
      </c>
      <c r="BN363" s="18">
        <f t="shared" si="231"/>
        <v>1</v>
      </c>
      <c r="BO363" s="18">
        <f t="shared" si="211"/>
        <v>6868.18</v>
      </c>
      <c r="BP363" s="18">
        <f t="shared" si="232"/>
        <v>1</v>
      </c>
      <c r="BQ363" s="18">
        <f t="shared" si="212"/>
        <v>3434.09</v>
      </c>
      <c r="BR363" s="18">
        <f t="shared" si="233"/>
        <v>1</v>
      </c>
      <c r="BS363" s="18">
        <f t="shared" si="213"/>
        <v>3434.09</v>
      </c>
      <c r="BT363" s="18">
        <f t="shared" si="234"/>
        <v>1</v>
      </c>
      <c r="BU363" s="18">
        <f t="shared" si="214"/>
        <v>3434.09</v>
      </c>
      <c r="BV363" s="18">
        <f t="shared" si="235"/>
        <v>1</v>
      </c>
      <c r="BW363" s="18">
        <f t="shared" si="215"/>
        <v>3434.09</v>
      </c>
      <c r="BX363" s="18">
        <f t="shared" si="236"/>
        <v>1</v>
      </c>
      <c r="BY363" s="18">
        <f t="shared" si="216"/>
        <v>3434.09</v>
      </c>
      <c r="BZ363" s="18">
        <f t="shared" si="237"/>
        <v>1</v>
      </c>
      <c r="CA363" s="18">
        <f t="shared" si="217"/>
        <v>5151.1400000000003</v>
      </c>
      <c r="CB363" s="18">
        <f t="shared" si="238"/>
        <v>1</v>
      </c>
      <c r="CC363" s="18">
        <f t="shared" si="218"/>
        <v>5151.1400000000003</v>
      </c>
    </row>
    <row r="364" spans="1:81" ht="16.5" x14ac:dyDescent="0.2">
      <c r="A364" s="14">
        <v>355</v>
      </c>
      <c r="B364" s="18">
        <f>金币产出!CN360</f>
        <v>62737740</v>
      </c>
      <c r="W364" s="18">
        <v>355</v>
      </c>
      <c r="X364" s="25">
        <v>1</v>
      </c>
      <c r="Y364" s="18" t="e">
        <f t="shared" si="219"/>
        <v>#REF!</v>
      </c>
      <c r="Z364" s="18" t="e">
        <f t="shared" si="219"/>
        <v>#REF!</v>
      </c>
      <c r="AA364" s="18" t="e">
        <f t="shared" si="219"/>
        <v>#REF!</v>
      </c>
      <c r="AB364" s="18" t="e">
        <f t="shared" si="220"/>
        <v>#REF!</v>
      </c>
      <c r="AC364" s="18" t="e">
        <f t="shared" si="208"/>
        <v>#REF!</v>
      </c>
      <c r="AD364" s="18" t="e">
        <f t="shared" si="221"/>
        <v>#REF!</v>
      </c>
      <c r="AE364" s="18" t="e">
        <f t="shared" si="209"/>
        <v>#REF!</v>
      </c>
      <c r="AF364" s="18" t="e">
        <f t="shared" si="222"/>
        <v>#REF!</v>
      </c>
      <c r="AG364" s="18" t="e">
        <f t="shared" si="210"/>
        <v>#REF!</v>
      </c>
      <c r="BD364" s="18">
        <v>355</v>
      </c>
      <c r="BE364" s="44">
        <v>1</v>
      </c>
      <c r="BF364" s="18">
        <f t="shared" si="223"/>
        <v>6901150</v>
      </c>
      <c r="BG364" s="18">
        <f t="shared" si="224"/>
        <v>3450575</v>
      </c>
      <c r="BH364" s="18">
        <f t="shared" si="225"/>
        <v>3450575</v>
      </c>
      <c r="BI364" s="18">
        <f t="shared" si="226"/>
        <v>3450575</v>
      </c>
      <c r="BJ364" s="18">
        <f t="shared" si="227"/>
        <v>3450575</v>
      </c>
      <c r="BK364" s="18">
        <f t="shared" si="228"/>
        <v>3450575</v>
      </c>
      <c r="BL364" s="18">
        <f t="shared" si="229"/>
        <v>5175860</v>
      </c>
      <c r="BM364" s="18">
        <f t="shared" si="230"/>
        <v>5175860</v>
      </c>
      <c r="BN364" s="18">
        <f t="shared" si="231"/>
        <v>1</v>
      </c>
      <c r="BO364" s="18">
        <f t="shared" si="211"/>
        <v>6901.15</v>
      </c>
      <c r="BP364" s="18">
        <f t="shared" si="232"/>
        <v>1</v>
      </c>
      <c r="BQ364" s="18">
        <f t="shared" si="212"/>
        <v>3450.58</v>
      </c>
      <c r="BR364" s="18">
        <f t="shared" si="233"/>
        <v>1</v>
      </c>
      <c r="BS364" s="18">
        <f t="shared" si="213"/>
        <v>3450.58</v>
      </c>
      <c r="BT364" s="18">
        <f t="shared" si="234"/>
        <v>1</v>
      </c>
      <c r="BU364" s="18">
        <f t="shared" si="214"/>
        <v>3450.58</v>
      </c>
      <c r="BV364" s="18">
        <f t="shared" si="235"/>
        <v>1</v>
      </c>
      <c r="BW364" s="18">
        <f t="shared" si="215"/>
        <v>3450.58</v>
      </c>
      <c r="BX364" s="18">
        <f t="shared" si="236"/>
        <v>1</v>
      </c>
      <c r="BY364" s="18">
        <f t="shared" si="216"/>
        <v>3450.58</v>
      </c>
      <c r="BZ364" s="18">
        <f t="shared" si="237"/>
        <v>1</v>
      </c>
      <c r="CA364" s="18">
        <f t="shared" si="217"/>
        <v>5175.8599999999997</v>
      </c>
      <c r="CB364" s="18">
        <f t="shared" si="238"/>
        <v>1</v>
      </c>
      <c r="CC364" s="18">
        <f t="shared" si="218"/>
        <v>5175.8599999999997</v>
      </c>
    </row>
    <row r="365" spans="1:81" ht="16.5" x14ac:dyDescent="0.2">
      <c r="A365" s="14">
        <v>356</v>
      </c>
      <c r="B365" s="18">
        <f>金币产出!CN361</f>
        <v>63037440</v>
      </c>
      <c r="W365" s="18">
        <v>356</v>
      </c>
      <c r="X365" s="25">
        <v>1</v>
      </c>
      <c r="Y365" s="18" t="e">
        <f t="shared" si="219"/>
        <v>#REF!</v>
      </c>
      <c r="Z365" s="18" t="e">
        <f t="shared" si="219"/>
        <v>#REF!</v>
      </c>
      <c r="AA365" s="18" t="e">
        <f t="shared" si="219"/>
        <v>#REF!</v>
      </c>
      <c r="AB365" s="18" t="e">
        <f t="shared" si="220"/>
        <v>#REF!</v>
      </c>
      <c r="AC365" s="18" t="e">
        <f t="shared" si="208"/>
        <v>#REF!</v>
      </c>
      <c r="AD365" s="18" t="e">
        <f t="shared" si="221"/>
        <v>#REF!</v>
      </c>
      <c r="AE365" s="18" t="e">
        <f t="shared" si="209"/>
        <v>#REF!</v>
      </c>
      <c r="AF365" s="18" t="e">
        <f t="shared" si="222"/>
        <v>#REF!</v>
      </c>
      <c r="AG365" s="18" t="e">
        <f t="shared" si="210"/>
        <v>#REF!</v>
      </c>
      <c r="BD365" s="18">
        <v>356</v>
      </c>
      <c r="BE365" s="44">
        <v>1</v>
      </c>
      <c r="BF365" s="18">
        <f t="shared" si="223"/>
        <v>6934115</v>
      </c>
      <c r="BG365" s="18">
        <f t="shared" si="224"/>
        <v>3467055</v>
      </c>
      <c r="BH365" s="18">
        <f t="shared" si="225"/>
        <v>3467055</v>
      </c>
      <c r="BI365" s="18">
        <f t="shared" si="226"/>
        <v>3467055</v>
      </c>
      <c r="BJ365" s="18">
        <f t="shared" si="227"/>
        <v>3467055</v>
      </c>
      <c r="BK365" s="18">
        <f t="shared" si="228"/>
        <v>3467055</v>
      </c>
      <c r="BL365" s="18">
        <f t="shared" si="229"/>
        <v>5200585</v>
      </c>
      <c r="BM365" s="18">
        <f t="shared" si="230"/>
        <v>5200585</v>
      </c>
      <c r="BN365" s="18">
        <f t="shared" si="231"/>
        <v>1</v>
      </c>
      <c r="BO365" s="18">
        <f t="shared" si="211"/>
        <v>6934.12</v>
      </c>
      <c r="BP365" s="18">
        <f t="shared" si="232"/>
        <v>1</v>
      </c>
      <c r="BQ365" s="18">
        <f t="shared" si="212"/>
        <v>3467.06</v>
      </c>
      <c r="BR365" s="18">
        <f t="shared" si="233"/>
        <v>1</v>
      </c>
      <c r="BS365" s="18">
        <f t="shared" si="213"/>
        <v>3467.06</v>
      </c>
      <c r="BT365" s="18">
        <f t="shared" si="234"/>
        <v>1</v>
      </c>
      <c r="BU365" s="18">
        <f t="shared" si="214"/>
        <v>3467.06</v>
      </c>
      <c r="BV365" s="18">
        <f t="shared" si="235"/>
        <v>1</v>
      </c>
      <c r="BW365" s="18">
        <f t="shared" si="215"/>
        <v>3467.06</v>
      </c>
      <c r="BX365" s="18">
        <f t="shared" si="236"/>
        <v>1</v>
      </c>
      <c r="BY365" s="18">
        <f t="shared" si="216"/>
        <v>3467.06</v>
      </c>
      <c r="BZ365" s="18">
        <f t="shared" si="237"/>
        <v>1</v>
      </c>
      <c r="CA365" s="18">
        <f t="shared" si="217"/>
        <v>5200.59</v>
      </c>
      <c r="CB365" s="18">
        <f t="shared" si="238"/>
        <v>1</v>
      </c>
      <c r="CC365" s="18">
        <f t="shared" si="218"/>
        <v>5200.59</v>
      </c>
    </row>
    <row r="366" spans="1:81" ht="16.5" x14ac:dyDescent="0.2">
      <c r="A366" s="14">
        <v>357</v>
      </c>
      <c r="B366" s="18">
        <f>金币产出!CN362</f>
        <v>63337140</v>
      </c>
      <c r="W366" s="18">
        <v>357</v>
      </c>
      <c r="X366" s="25">
        <v>1</v>
      </c>
      <c r="Y366" s="18" t="e">
        <f t="shared" si="219"/>
        <v>#REF!</v>
      </c>
      <c r="Z366" s="18" t="e">
        <f t="shared" si="219"/>
        <v>#REF!</v>
      </c>
      <c r="AA366" s="18" t="e">
        <f t="shared" si="219"/>
        <v>#REF!</v>
      </c>
      <c r="AB366" s="18" t="e">
        <f t="shared" si="220"/>
        <v>#REF!</v>
      </c>
      <c r="AC366" s="18" t="e">
        <f t="shared" si="208"/>
        <v>#REF!</v>
      </c>
      <c r="AD366" s="18" t="e">
        <f t="shared" si="221"/>
        <v>#REF!</v>
      </c>
      <c r="AE366" s="18" t="e">
        <f t="shared" si="209"/>
        <v>#REF!</v>
      </c>
      <c r="AF366" s="18" t="e">
        <f t="shared" si="222"/>
        <v>#REF!</v>
      </c>
      <c r="AG366" s="18" t="e">
        <f t="shared" si="210"/>
        <v>#REF!</v>
      </c>
      <c r="BD366" s="18">
        <v>357</v>
      </c>
      <c r="BE366" s="44">
        <v>1</v>
      </c>
      <c r="BF366" s="18">
        <f t="shared" si="223"/>
        <v>6967085</v>
      </c>
      <c r="BG366" s="18">
        <f t="shared" si="224"/>
        <v>3483540</v>
      </c>
      <c r="BH366" s="18">
        <f t="shared" si="225"/>
        <v>3483540</v>
      </c>
      <c r="BI366" s="18">
        <f t="shared" si="226"/>
        <v>3483540</v>
      </c>
      <c r="BJ366" s="18">
        <f t="shared" si="227"/>
        <v>3483540</v>
      </c>
      <c r="BK366" s="18">
        <f t="shared" si="228"/>
        <v>3483540</v>
      </c>
      <c r="BL366" s="18">
        <f t="shared" si="229"/>
        <v>5225310</v>
      </c>
      <c r="BM366" s="18">
        <f t="shared" si="230"/>
        <v>5225310</v>
      </c>
      <c r="BN366" s="18">
        <f t="shared" si="231"/>
        <v>1</v>
      </c>
      <c r="BO366" s="18">
        <f t="shared" si="211"/>
        <v>6967.09</v>
      </c>
      <c r="BP366" s="18">
        <f t="shared" si="232"/>
        <v>1</v>
      </c>
      <c r="BQ366" s="18">
        <f t="shared" si="212"/>
        <v>3483.54</v>
      </c>
      <c r="BR366" s="18">
        <f t="shared" si="233"/>
        <v>1</v>
      </c>
      <c r="BS366" s="18">
        <f t="shared" si="213"/>
        <v>3483.54</v>
      </c>
      <c r="BT366" s="18">
        <f t="shared" si="234"/>
        <v>1</v>
      </c>
      <c r="BU366" s="18">
        <f t="shared" si="214"/>
        <v>3483.54</v>
      </c>
      <c r="BV366" s="18">
        <f t="shared" si="235"/>
        <v>1</v>
      </c>
      <c r="BW366" s="18">
        <f t="shared" si="215"/>
        <v>3483.54</v>
      </c>
      <c r="BX366" s="18">
        <f t="shared" si="236"/>
        <v>1</v>
      </c>
      <c r="BY366" s="18">
        <f t="shared" si="216"/>
        <v>3483.54</v>
      </c>
      <c r="BZ366" s="18">
        <f t="shared" si="237"/>
        <v>1</v>
      </c>
      <c r="CA366" s="18">
        <f t="shared" si="217"/>
        <v>5225.3100000000004</v>
      </c>
      <c r="CB366" s="18">
        <f t="shared" si="238"/>
        <v>1</v>
      </c>
      <c r="CC366" s="18">
        <f t="shared" si="218"/>
        <v>5225.3100000000004</v>
      </c>
    </row>
    <row r="367" spans="1:81" ht="16.5" x14ac:dyDescent="0.2">
      <c r="A367" s="14">
        <v>358</v>
      </c>
      <c r="B367" s="18">
        <f>金币产出!CN363</f>
        <v>63636840</v>
      </c>
      <c r="W367" s="18">
        <v>358</v>
      </c>
      <c r="X367" s="25">
        <v>1</v>
      </c>
      <c r="Y367" s="18" t="e">
        <f t="shared" si="219"/>
        <v>#REF!</v>
      </c>
      <c r="Z367" s="18" t="e">
        <f t="shared" si="219"/>
        <v>#REF!</v>
      </c>
      <c r="AA367" s="18" t="e">
        <f t="shared" si="219"/>
        <v>#REF!</v>
      </c>
      <c r="AB367" s="18" t="e">
        <f t="shared" si="220"/>
        <v>#REF!</v>
      </c>
      <c r="AC367" s="18" t="e">
        <f t="shared" si="208"/>
        <v>#REF!</v>
      </c>
      <c r="AD367" s="18" t="e">
        <f t="shared" si="221"/>
        <v>#REF!</v>
      </c>
      <c r="AE367" s="18" t="e">
        <f t="shared" si="209"/>
        <v>#REF!</v>
      </c>
      <c r="AF367" s="18" t="e">
        <f t="shared" si="222"/>
        <v>#REF!</v>
      </c>
      <c r="AG367" s="18" t="e">
        <f t="shared" si="210"/>
        <v>#REF!</v>
      </c>
      <c r="BD367" s="18">
        <v>358</v>
      </c>
      <c r="BE367" s="44">
        <v>1</v>
      </c>
      <c r="BF367" s="18">
        <f t="shared" si="223"/>
        <v>7000050</v>
      </c>
      <c r="BG367" s="18">
        <f t="shared" si="224"/>
        <v>3500025</v>
      </c>
      <c r="BH367" s="18">
        <f t="shared" si="225"/>
        <v>3500025</v>
      </c>
      <c r="BI367" s="18">
        <f t="shared" si="226"/>
        <v>3500025</v>
      </c>
      <c r="BJ367" s="18">
        <f t="shared" si="227"/>
        <v>3500025</v>
      </c>
      <c r="BK367" s="18">
        <f t="shared" si="228"/>
        <v>3500025</v>
      </c>
      <c r="BL367" s="18">
        <f t="shared" si="229"/>
        <v>5250035</v>
      </c>
      <c r="BM367" s="18">
        <f t="shared" si="230"/>
        <v>5250035</v>
      </c>
      <c r="BN367" s="18">
        <f t="shared" si="231"/>
        <v>1</v>
      </c>
      <c r="BO367" s="18">
        <f t="shared" si="211"/>
        <v>7000.05</v>
      </c>
      <c r="BP367" s="18">
        <f t="shared" si="232"/>
        <v>1</v>
      </c>
      <c r="BQ367" s="18">
        <f t="shared" si="212"/>
        <v>3500.03</v>
      </c>
      <c r="BR367" s="18">
        <f t="shared" si="233"/>
        <v>1</v>
      </c>
      <c r="BS367" s="18">
        <f t="shared" si="213"/>
        <v>3500.03</v>
      </c>
      <c r="BT367" s="18">
        <f t="shared" si="234"/>
        <v>1</v>
      </c>
      <c r="BU367" s="18">
        <f t="shared" si="214"/>
        <v>3500.03</v>
      </c>
      <c r="BV367" s="18">
        <f t="shared" si="235"/>
        <v>1</v>
      </c>
      <c r="BW367" s="18">
        <f t="shared" si="215"/>
        <v>3500.03</v>
      </c>
      <c r="BX367" s="18">
        <f t="shared" si="236"/>
        <v>1</v>
      </c>
      <c r="BY367" s="18">
        <f t="shared" si="216"/>
        <v>3500.03</v>
      </c>
      <c r="BZ367" s="18">
        <f t="shared" si="237"/>
        <v>1</v>
      </c>
      <c r="CA367" s="18">
        <f t="shared" si="217"/>
        <v>5250.04</v>
      </c>
      <c r="CB367" s="18">
        <f t="shared" si="238"/>
        <v>1</v>
      </c>
      <c r="CC367" s="18">
        <f t="shared" si="218"/>
        <v>5250.04</v>
      </c>
    </row>
    <row r="368" spans="1:81" ht="16.5" x14ac:dyDescent="0.2">
      <c r="A368" s="14">
        <v>359</v>
      </c>
      <c r="B368" s="18">
        <f>金币产出!CN364</f>
        <v>63936540</v>
      </c>
      <c r="W368" s="18">
        <v>359</v>
      </c>
      <c r="X368" s="25">
        <v>1</v>
      </c>
      <c r="Y368" s="18" t="e">
        <f t="shared" si="219"/>
        <v>#REF!</v>
      </c>
      <c r="Z368" s="18" t="e">
        <f t="shared" si="219"/>
        <v>#REF!</v>
      </c>
      <c r="AA368" s="18" t="e">
        <f t="shared" si="219"/>
        <v>#REF!</v>
      </c>
      <c r="AB368" s="18" t="e">
        <f t="shared" si="220"/>
        <v>#REF!</v>
      </c>
      <c r="AC368" s="18" t="e">
        <f t="shared" si="208"/>
        <v>#REF!</v>
      </c>
      <c r="AD368" s="18" t="e">
        <f t="shared" si="221"/>
        <v>#REF!</v>
      </c>
      <c r="AE368" s="18" t="e">
        <f t="shared" si="209"/>
        <v>#REF!</v>
      </c>
      <c r="AF368" s="18" t="e">
        <f t="shared" si="222"/>
        <v>#REF!</v>
      </c>
      <c r="AG368" s="18" t="e">
        <f t="shared" si="210"/>
        <v>#REF!</v>
      </c>
      <c r="BD368" s="18">
        <v>359</v>
      </c>
      <c r="BE368" s="44">
        <v>1</v>
      </c>
      <c r="BF368" s="18">
        <f t="shared" si="223"/>
        <v>7033015</v>
      </c>
      <c r="BG368" s="18">
        <f t="shared" si="224"/>
        <v>3516505</v>
      </c>
      <c r="BH368" s="18">
        <f t="shared" si="225"/>
        <v>3516505</v>
      </c>
      <c r="BI368" s="18">
        <f t="shared" si="226"/>
        <v>3516505</v>
      </c>
      <c r="BJ368" s="18">
        <f t="shared" si="227"/>
        <v>3516505</v>
      </c>
      <c r="BK368" s="18">
        <f t="shared" si="228"/>
        <v>3516505</v>
      </c>
      <c r="BL368" s="18">
        <f t="shared" si="229"/>
        <v>5274760</v>
      </c>
      <c r="BM368" s="18">
        <f t="shared" si="230"/>
        <v>5274760</v>
      </c>
      <c r="BN368" s="18">
        <f t="shared" si="231"/>
        <v>1</v>
      </c>
      <c r="BO368" s="18">
        <f t="shared" si="211"/>
        <v>7033.02</v>
      </c>
      <c r="BP368" s="18">
        <f t="shared" si="232"/>
        <v>1</v>
      </c>
      <c r="BQ368" s="18">
        <f t="shared" si="212"/>
        <v>3516.51</v>
      </c>
      <c r="BR368" s="18">
        <f t="shared" si="233"/>
        <v>1</v>
      </c>
      <c r="BS368" s="18">
        <f t="shared" si="213"/>
        <v>3516.51</v>
      </c>
      <c r="BT368" s="18">
        <f t="shared" si="234"/>
        <v>1</v>
      </c>
      <c r="BU368" s="18">
        <f t="shared" si="214"/>
        <v>3516.51</v>
      </c>
      <c r="BV368" s="18">
        <f t="shared" si="235"/>
        <v>1</v>
      </c>
      <c r="BW368" s="18">
        <f t="shared" si="215"/>
        <v>3516.51</v>
      </c>
      <c r="BX368" s="18">
        <f t="shared" si="236"/>
        <v>1</v>
      </c>
      <c r="BY368" s="18">
        <f t="shared" si="216"/>
        <v>3516.51</v>
      </c>
      <c r="BZ368" s="18">
        <f t="shared" si="237"/>
        <v>1</v>
      </c>
      <c r="CA368" s="18">
        <f t="shared" si="217"/>
        <v>5274.76</v>
      </c>
      <c r="CB368" s="18">
        <f t="shared" si="238"/>
        <v>1</v>
      </c>
      <c r="CC368" s="18">
        <f t="shared" si="218"/>
        <v>5274.76</v>
      </c>
    </row>
    <row r="369" spans="1:81" ht="16.5" x14ac:dyDescent="0.2">
      <c r="A369" s="14">
        <v>360</v>
      </c>
      <c r="B369" s="18">
        <f>金币产出!CN365</f>
        <v>64236240</v>
      </c>
      <c r="W369" s="18">
        <v>360</v>
      </c>
      <c r="X369" s="25">
        <v>1</v>
      </c>
      <c r="Y369" s="18" t="e">
        <f t="shared" si="219"/>
        <v>#REF!</v>
      </c>
      <c r="Z369" s="18" t="e">
        <f t="shared" si="219"/>
        <v>#REF!</v>
      </c>
      <c r="AA369" s="18" t="e">
        <f t="shared" si="219"/>
        <v>#REF!</v>
      </c>
      <c r="AB369" s="18" t="e">
        <f t="shared" si="220"/>
        <v>#REF!</v>
      </c>
      <c r="AC369" s="18" t="e">
        <f t="shared" si="208"/>
        <v>#REF!</v>
      </c>
      <c r="AD369" s="18" t="e">
        <f t="shared" si="221"/>
        <v>#REF!</v>
      </c>
      <c r="AE369" s="18" t="e">
        <f t="shared" si="209"/>
        <v>#REF!</v>
      </c>
      <c r="AF369" s="18" t="e">
        <f t="shared" si="222"/>
        <v>#REF!</v>
      </c>
      <c r="AG369" s="18" t="e">
        <f t="shared" si="210"/>
        <v>#REF!</v>
      </c>
      <c r="BD369" s="18">
        <v>360</v>
      </c>
      <c r="BE369" s="44">
        <v>1</v>
      </c>
      <c r="BF369" s="18">
        <f t="shared" si="223"/>
        <v>7065985</v>
      </c>
      <c r="BG369" s="18">
        <f t="shared" si="224"/>
        <v>3532990</v>
      </c>
      <c r="BH369" s="18">
        <f t="shared" si="225"/>
        <v>3532990</v>
      </c>
      <c r="BI369" s="18">
        <f t="shared" si="226"/>
        <v>3532990</v>
      </c>
      <c r="BJ369" s="18">
        <f t="shared" si="227"/>
        <v>3532990</v>
      </c>
      <c r="BK369" s="18">
        <f t="shared" si="228"/>
        <v>3532990</v>
      </c>
      <c r="BL369" s="18">
        <f t="shared" si="229"/>
        <v>5299485</v>
      </c>
      <c r="BM369" s="18">
        <f t="shared" si="230"/>
        <v>5299485</v>
      </c>
      <c r="BN369" s="18">
        <f t="shared" si="231"/>
        <v>1</v>
      </c>
      <c r="BO369" s="18">
        <f t="shared" si="211"/>
        <v>7065.99</v>
      </c>
      <c r="BP369" s="18">
        <f t="shared" si="232"/>
        <v>1</v>
      </c>
      <c r="BQ369" s="18">
        <f t="shared" si="212"/>
        <v>3532.99</v>
      </c>
      <c r="BR369" s="18">
        <f t="shared" si="233"/>
        <v>1</v>
      </c>
      <c r="BS369" s="18">
        <f t="shared" si="213"/>
        <v>3532.99</v>
      </c>
      <c r="BT369" s="18">
        <f t="shared" si="234"/>
        <v>1</v>
      </c>
      <c r="BU369" s="18">
        <f t="shared" si="214"/>
        <v>3532.99</v>
      </c>
      <c r="BV369" s="18">
        <f t="shared" si="235"/>
        <v>1</v>
      </c>
      <c r="BW369" s="18">
        <f t="shared" si="215"/>
        <v>3532.99</v>
      </c>
      <c r="BX369" s="18">
        <f t="shared" si="236"/>
        <v>1</v>
      </c>
      <c r="BY369" s="18">
        <f t="shared" si="216"/>
        <v>3532.99</v>
      </c>
      <c r="BZ369" s="18">
        <f t="shared" si="237"/>
        <v>1</v>
      </c>
      <c r="CA369" s="18">
        <f t="shared" si="217"/>
        <v>5299.49</v>
      </c>
      <c r="CB369" s="18">
        <f t="shared" si="238"/>
        <v>1</v>
      </c>
      <c r="CC369" s="18">
        <f t="shared" si="218"/>
        <v>5299.49</v>
      </c>
    </row>
    <row r="370" spans="1:81" ht="16.5" x14ac:dyDescent="0.2">
      <c r="A370" s="14">
        <v>361</v>
      </c>
      <c r="B370" s="18">
        <f>金币产出!CN366</f>
        <v>64539828</v>
      </c>
      <c r="W370" s="18">
        <v>361</v>
      </c>
      <c r="X370" s="25">
        <v>1</v>
      </c>
      <c r="Y370" s="18" t="e">
        <f t="shared" si="219"/>
        <v>#REF!</v>
      </c>
      <c r="Z370" s="18" t="e">
        <f t="shared" si="219"/>
        <v>#REF!</v>
      </c>
      <c r="AA370" s="18" t="e">
        <f t="shared" si="219"/>
        <v>#REF!</v>
      </c>
      <c r="AB370" s="18" t="e">
        <f t="shared" si="220"/>
        <v>#REF!</v>
      </c>
      <c r="AC370" s="18" t="e">
        <f t="shared" si="208"/>
        <v>#REF!</v>
      </c>
      <c r="AD370" s="18" t="e">
        <f t="shared" si="221"/>
        <v>#REF!</v>
      </c>
      <c r="AE370" s="18" t="e">
        <f t="shared" si="209"/>
        <v>#REF!</v>
      </c>
      <c r="AF370" s="18" t="e">
        <f t="shared" si="222"/>
        <v>#REF!</v>
      </c>
      <c r="AG370" s="18" t="e">
        <f t="shared" si="210"/>
        <v>#REF!</v>
      </c>
      <c r="BD370" s="18">
        <v>361</v>
      </c>
      <c r="BE370" s="44">
        <v>1</v>
      </c>
      <c r="BF370" s="18">
        <f t="shared" si="223"/>
        <v>7099380</v>
      </c>
      <c r="BG370" s="18">
        <f t="shared" si="224"/>
        <v>3549690</v>
      </c>
      <c r="BH370" s="18">
        <f t="shared" si="225"/>
        <v>3549690</v>
      </c>
      <c r="BI370" s="18">
        <f t="shared" si="226"/>
        <v>3549690</v>
      </c>
      <c r="BJ370" s="18">
        <f t="shared" si="227"/>
        <v>3549690</v>
      </c>
      <c r="BK370" s="18">
        <f t="shared" si="228"/>
        <v>3549690</v>
      </c>
      <c r="BL370" s="18">
        <f t="shared" si="229"/>
        <v>5324535</v>
      </c>
      <c r="BM370" s="18">
        <f t="shared" si="230"/>
        <v>5324535</v>
      </c>
      <c r="BN370" s="18">
        <f t="shared" si="231"/>
        <v>1</v>
      </c>
      <c r="BO370" s="18">
        <f t="shared" si="211"/>
        <v>7099.38</v>
      </c>
      <c r="BP370" s="18">
        <f t="shared" si="232"/>
        <v>1</v>
      </c>
      <c r="BQ370" s="18">
        <f t="shared" si="212"/>
        <v>3549.69</v>
      </c>
      <c r="BR370" s="18">
        <f t="shared" si="233"/>
        <v>1</v>
      </c>
      <c r="BS370" s="18">
        <f t="shared" si="213"/>
        <v>3549.69</v>
      </c>
      <c r="BT370" s="18">
        <f t="shared" si="234"/>
        <v>1</v>
      </c>
      <c r="BU370" s="18">
        <f t="shared" si="214"/>
        <v>3549.69</v>
      </c>
      <c r="BV370" s="18">
        <f t="shared" si="235"/>
        <v>1</v>
      </c>
      <c r="BW370" s="18">
        <f t="shared" si="215"/>
        <v>3549.69</v>
      </c>
      <c r="BX370" s="18">
        <f t="shared" si="236"/>
        <v>1</v>
      </c>
      <c r="BY370" s="18">
        <f t="shared" si="216"/>
        <v>3549.69</v>
      </c>
      <c r="BZ370" s="18">
        <f t="shared" si="237"/>
        <v>1</v>
      </c>
      <c r="CA370" s="18">
        <f t="shared" si="217"/>
        <v>5324.54</v>
      </c>
      <c r="CB370" s="18">
        <f t="shared" si="238"/>
        <v>1</v>
      </c>
      <c r="CC370" s="18">
        <f t="shared" si="218"/>
        <v>5324.54</v>
      </c>
    </row>
    <row r="371" spans="1:81" ht="16.5" x14ac:dyDescent="0.2">
      <c r="A371" s="14">
        <v>362</v>
      </c>
      <c r="B371" s="18">
        <f>金币产出!CN367</f>
        <v>64843416</v>
      </c>
      <c r="W371" s="18">
        <v>362</v>
      </c>
      <c r="X371" s="25">
        <v>1</v>
      </c>
      <c r="Y371" s="18" t="e">
        <f t="shared" si="219"/>
        <v>#REF!</v>
      </c>
      <c r="Z371" s="18" t="e">
        <f t="shared" si="219"/>
        <v>#REF!</v>
      </c>
      <c r="AA371" s="18" t="e">
        <f t="shared" si="219"/>
        <v>#REF!</v>
      </c>
      <c r="AB371" s="18" t="e">
        <f t="shared" si="220"/>
        <v>#REF!</v>
      </c>
      <c r="AC371" s="18" t="e">
        <f t="shared" si="208"/>
        <v>#REF!</v>
      </c>
      <c r="AD371" s="18" t="e">
        <f t="shared" si="221"/>
        <v>#REF!</v>
      </c>
      <c r="AE371" s="18" t="e">
        <f t="shared" si="209"/>
        <v>#REF!</v>
      </c>
      <c r="AF371" s="18" t="e">
        <f t="shared" si="222"/>
        <v>#REF!</v>
      </c>
      <c r="AG371" s="18" t="e">
        <f t="shared" si="210"/>
        <v>#REF!</v>
      </c>
      <c r="BD371" s="18">
        <v>362</v>
      </c>
      <c r="BE371" s="44">
        <v>1</v>
      </c>
      <c r="BF371" s="18">
        <f t="shared" si="223"/>
        <v>7132775</v>
      </c>
      <c r="BG371" s="18">
        <f t="shared" si="224"/>
        <v>3566385</v>
      </c>
      <c r="BH371" s="18">
        <f t="shared" si="225"/>
        <v>3566385</v>
      </c>
      <c r="BI371" s="18">
        <f t="shared" si="226"/>
        <v>3566385</v>
      </c>
      <c r="BJ371" s="18">
        <f t="shared" si="227"/>
        <v>3566385</v>
      </c>
      <c r="BK371" s="18">
        <f t="shared" si="228"/>
        <v>3566385</v>
      </c>
      <c r="BL371" s="18">
        <f t="shared" si="229"/>
        <v>5349580</v>
      </c>
      <c r="BM371" s="18">
        <f t="shared" si="230"/>
        <v>5349580</v>
      </c>
      <c r="BN371" s="18">
        <f t="shared" si="231"/>
        <v>1</v>
      </c>
      <c r="BO371" s="18">
        <f t="shared" si="211"/>
        <v>7132.78</v>
      </c>
      <c r="BP371" s="18">
        <f t="shared" si="232"/>
        <v>1</v>
      </c>
      <c r="BQ371" s="18">
        <f t="shared" si="212"/>
        <v>3566.39</v>
      </c>
      <c r="BR371" s="18">
        <f t="shared" si="233"/>
        <v>1</v>
      </c>
      <c r="BS371" s="18">
        <f t="shared" si="213"/>
        <v>3566.39</v>
      </c>
      <c r="BT371" s="18">
        <f t="shared" si="234"/>
        <v>1</v>
      </c>
      <c r="BU371" s="18">
        <f t="shared" si="214"/>
        <v>3566.39</v>
      </c>
      <c r="BV371" s="18">
        <f t="shared" si="235"/>
        <v>1</v>
      </c>
      <c r="BW371" s="18">
        <f t="shared" si="215"/>
        <v>3566.39</v>
      </c>
      <c r="BX371" s="18">
        <f t="shared" si="236"/>
        <v>1</v>
      </c>
      <c r="BY371" s="18">
        <f t="shared" si="216"/>
        <v>3566.39</v>
      </c>
      <c r="BZ371" s="18">
        <f t="shared" si="237"/>
        <v>1</v>
      </c>
      <c r="CA371" s="18">
        <f t="shared" si="217"/>
        <v>5349.58</v>
      </c>
      <c r="CB371" s="18">
        <f t="shared" si="238"/>
        <v>1</v>
      </c>
      <c r="CC371" s="18">
        <f t="shared" si="218"/>
        <v>5349.58</v>
      </c>
    </row>
    <row r="372" spans="1:81" ht="16.5" x14ac:dyDescent="0.2">
      <c r="A372" s="14">
        <v>363</v>
      </c>
      <c r="B372" s="18">
        <f>金币产出!CN368</f>
        <v>65147004</v>
      </c>
      <c r="W372" s="18">
        <v>363</v>
      </c>
      <c r="X372" s="25">
        <v>1</v>
      </c>
      <c r="Y372" s="18" t="e">
        <f t="shared" si="219"/>
        <v>#REF!</v>
      </c>
      <c r="Z372" s="18" t="e">
        <f t="shared" si="219"/>
        <v>#REF!</v>
      </c>
      <c r="AA372" s="18" t="e">
        <f t="shared" si="219"/>
        <v>#REF!</v>
      </c>
      <c r="AB372" s="18" t="e">
        <f t="shared" si="220"/>
        <v>#REF!</v>
      </c>
      <c r="AC372" s="18" t="e">
        <f t="shared" si="208"/>
        <v>#REF!</v>
      </c>
      <c r="AD372" s="18" t="e">
        <f t="shared" si="221"/>
        <v>#REF!</v>
      </c>
      <c r="AE372" s="18" t="e">
        <f t="shared" si="209"/>
        <v>#REF!</v>
      </c>
      <c r="AF372" s="18" t="e">
        <f t="shared" si="222"/>
        <v>#REF!</v>
      </c>
      <c r="AG372" s="18" t="e">
        <f t="shared" si="210"/>
        <v>#REF!</v>
      </c>
      <c r="BD372" s="18">
        <v>363</v>
      </c>
      <c r="BE372" s="44">
        <v>1</v>
      </c>
      <c r="BF372" s="18">
        <f t="shared" si="223"/>
        <v>7166170</v>
      </c>
      <c r="BG372" s="18">
        <f t="shared" si="224"/>
        <v>3583085</v>
      </c>
      <c r="BH372" s="18">
        <f t="shared" si="225"/>
        <v>3583085</v>
      </c>
      <c r="BI372" s="18">
        <f t="shared" si="226"/>
        <v>3583085</v>
      </c>
      <c r="BJ372" s="18">
        <f t="shared" si="227"/>
        <v>3583085</v>
      </c>
      <c r="BK372" s="18">
        <f t="shared" si="228"/>
        <v>3583085</v>
      </c>
      <c r="BL372" s="18">
        <f t="shared" si="229"/>
        <v>5374625</v>
      </c>
      <c r="BM372" s="18">
        <f t="shared" si="230"/>
        <v>5374625</v>
      </c>
      <c r="BN372" s="18">
        <f t="shared" si="231"/>
        <v>1</v>
      </c>
      <c r="BO372" s="18">
        <f t="shared" si="211"/>
        <v>7166.17</v>
      </c>
      <c r="BP372" s="18">
        <f t="shared" si="232"/>
        <v>1</v>
      </c>
      <c r="BQ372" s="18">
        <f t="shared" si="212"/>
        <v>3583.09</v>
      </c>
      <c r="BR372" s="18">
        <f t="shared" si="233"/>
        <v>1</v>
      </c>
      <c r="BS372" s="18">
        <f t="shared" si="213"/>
        <v>3583.09</v>
      </c>
      <c r="BT372" s="18">
        <f t="shared" si="234"/>
        <v>1</v>
      </c>
      <c r="BU372" s="18">
        <f t="shared" si="214"/>
        <v>3583.09</v>
      </c>
      <c r="BV372" s="18">
        <f t="shared" si="235"/>
        <v>1</v>
      </c>
      <c r="BW372" s="18">
        <f t="shared" si="215"/>
        <v>3583.09</v>
      </c>
      <c r="BX372" s="18">
        <f t="shared" si="236"/>
        <v>1</v>
      </c>
      <c r="BY372" s="18">
        <f t="shared" si="216"/>
        <v>3583.09</v>
      </c>
      <c r="BZ372" s="18">
        <f t="shared" si="237"/>
        <v>1</v>
      </c>
      <c r="CA372" s="18">
        <f t="shared" si="217"/>
        <v>5374.63</v>
      </c>
      <c r="CB372" s="18">
        <f t="shared" si="238"/>
        <v>1</v>
      </c>
      <c r="CC372" s="18">
        <f t="shared" si="218"/>
        <v>5374.63</v>
      </c>
    </row>
    <row r="373" spans="1:81" ht="16.5" x14ac:dyDescent="0.2">
      <c r="A373" s="14">
        <v>364</v>
      </c>
      <c r="B373" s="18">
        <f>金币产出!CN369</f>
        <v>65450592</v>
      </c>
      <c r="W373" s="18">
        <v>364</v>
      </c>
      <c r="X373" s="25">
        <v>1</v>
      </c>
      <c r="Y373" s="18" t="e">
        <f t="shared" si="219"/>
        <v>#REF!</v>
      </c>
      <c r="Z373" s="18" t="e">
        <f t="shared" si="219"/>
        <v>#REF!</v>
      </c>
      <c r="AA373" s="18" t="e">
        <f t="shared" si="219"/>
        <v>#REF!</v>
      </c>
      <c r="AB373" s="18" t="e">
        <f t="shared" si="220"/>
        <v>#REF!</v>
      </c>
      <c r="AC373" s="18" t="e">
        <f t="shared" si="208"/>
        <v>#REF!</v>
      </c>
      <c r="AD373" s="18" t="e">
        <f t="shared" si="221"/>
        <v>#REF!</v>
      </c>
      <c r="AE373" s="18" t="e">
        <f t="shared" si="209"/>
        <v>#REF!</v>
      </c>
      <c r="AF373" s="18" t="e">
        <f t="shared" si="222"/>
        <v>#REF!</v>
      </c>
      <c r="AG373" s="18" t="e">
        <f t="shared" si="210"/>
        <v>#REF!</v>
      </c>
      <c r="BD373" s="18">
        <v>364</v>
      </c>
      <c r="BE373" s="44">
        <v>1</v>
      </c>
      <c r="BF373" s="18">
        <f t="shared" si="223"/>
        <v>7199565</v>
      </c>
      <c r="BG373" s="18">
        <f t="shared" si="224"/>
        <v>3599780</v>
      </c>
      <c r="BH373" s="18">
        <f t="shared" si="225"/>
        <v>3599780</v>
      </c>
      <c r="BI373" s="18">
        <f t="shared" si="226"/>
        <v>3599780</v>
      </c>
      <c r="BJ373" s="18">
        <f t="shared" si="227"/>
        <v>3599780</v>
      </c>
      <c r="BK373" s="18">
        <f t="shared" si="228"/>
        <v>3599780</v>
      </c>
      <c r="BL373" s="18">
        <f t="shared" si="229"/>
        <v>5399670</v>
      </c>
      <c r="BM373" s="18">
        <f t="shared" si="230"/>
        <v>5399670</v>
      </c>
      <c r="BN373" s="18">
        <f t="shared" si="231"/>
        <v>1</v>
      </c>
      <c r="BO373" s="18">
        <f t="shared" si="211"/>
        <v>7199.57</v>
      </c>
      <c r="BP373" s="18">
        <f t="shared" si="232"/>
        <v>1</v>
      </c>
      <c r="BQ373" s="18">
        <f t="shared" si="212"/>
        <v>3599.78</v>
      </c>
      <c r="BR373" s="18">
        <f t="shared" si="233"/>
        <v>1</v>
      </c>
      <c r="BS373" s="18">
        <f t="shared" si="213"/>
        <v>3599.78</v>
      </c>
      <c r="BT373" s="18">
        <f t="shared" si="234"/>
        <v>1</v>
      </c>
      <c r="BU373" s="18">
        <f t="shared" si="214"/>
        <v>3599.78</v>
      </c>
      <c r="BV373" s="18">
        <f t="shared" si="235"/>
        <v>1</v>
      </c>
      <c r="BW373" s="18">
        <f t="shared" si="215"/>
        <v>3599.78</v>
      </c>
      <c r="BX373" s="18">
        <f t="shared" si="236"/>
        <v>1</v>
      </c>
      <c r="BY373" s="18">
        <f t="shared" si="216"/>
        <v>3599.78</v>
      </c>
      <c r="BZ373" s="18">
        <f t="shared" si="237"/>
        <v>1</v>
      </c>
      <c r="CA373" s="18">
        <f t="shared" si="217"/>
        <v>5399.67</v>
      </c>
      <c r="CB373" s="18">
        <f t="shared" si="238"/>
        <v>1</v>
      </c>
      <c r="CC373" s="18">
        <f t="shared" si="218"/>
        <v>5399.67</v>
      </c>
    </row>
    <row r="374" spans="1:81" ht="16.5" x14ac:dyDescent="0.2">
      <c r="A374" s="14">
        <v>365</v>
      </c>
      <c r="B374" s="18">
        <f>金币产出!CN370</f>
        <v>65754180</v>
      </c>
      <c r="W374" s="18">
        <v>365</v>
      </c>
      <c r="X374" s="25">
        <v>1</v>
      </c>
      <c r="Y374" s="18" t="e">
        <f t="shared" si="219"/>
        <v>#REF!</v>
      </c>
      <c r="Z374" s="18" t="e">
        <f t="shared" si="219"/>
        <v>#REF!</v>
      </c>
      <c r="AA374" s="18" t="e">
        <f t="shared" si="219"/>
        <v>#REF!</v>
      </c>
      <c r="AB374" s="18" t="e">
        <f t="shared" si="220"/>
        <v>#REF!</v>
      </c>
      <c r="AC374" s="18" t="e">
        <f t="shared" si="208"/>
        <v>#REF!</v>
      </c>
      <c r="AD374" s="18" t="e">
        <f t="shared" si="221"/>
        <v>#REF!</v>
      </c>
      <c r="AE374" s="18" t="e">
        <f t="shared" si="209"/>
        <v>#REF!</v>
      </c>
      <c r="AF374" s="18" t="e">
        <f t="shared" si="222"/>
        <v>#REF!</v>
      </c>
      <c r="AG374" s="18" t="e">
        <f t="shared" si="210"/>
        <v>#REF!</v>
      </c>
      <c r="BD374" s="18">
        <v>365</v>
      </c>
      <c r="BE374" s="44">
        <v>1</v>
      </c>
      <c r="BF374" s="18">
        <f t="shared" si="223"/>
        <v>7232955</v>
      </c>
      <c r="BG374" s="18">
        <f t="shared" si="224"/>
        <v>3616475</v>
      </c>
      <c r="BH374" s="18">
        <f t="shared" si="225"/>
        <v>3616475</v>
      </c>
      <c r="BI374" s="18">
        <f t="shared" si="226"/>
        <v>3616475</v>
      </c>
      <c r="BJ374" s="18">
        <f t="shared" si="227"/>
        <v>3616475</v>
      </c>
      <c r="BK374" s="18">
        <f t="shared" si="228"/>
        <v>3616475</v>
      </c>
      <c r="BL374" s="18">
        <f t="shared" si="229"/>
        <v>5424715</v>
      </c>
      <c r="BM374" s="18">
        <f t="shared" si="230"/>
        <v>5424715</v>
      </c>
      <c r="BN374" s="18">
        <f t="shared" si="231"/>
        <v>1</v>
      </c>
      <c r="BO374" s="18">
        <f t="shared" si="211"/>
        <v>7232.96</v>
      </c>
      <c r="BP374" s="18">
        <f t="shared" si="232"/>
        <v>1</v>
      </c>
      <c r="BQ374" s="18">
        <f t="shared" si="212"/>
        <v>3616.48</v>
      </c>
      <c r="BR374" s="18">
        <f t="shared" si="233"/>
        <v>1</v>
      </c>
      <c r="BS374" s="18">
        <f t="shared" si="213"/>
        <v>3616.48</v>
      </c>
      <c r="BT374" s="18">
        <f t="shared" si="234"/>
        <v>1</v>
      </c>
      <c r="BU374" s="18">
        <f t="shared" si="214"/>
        <v>3616.48</v>
      </c>
      <c r="BV374" s="18">
        <f t="shared" si="235"/>
        <v>1</v>
      </c>
      <c r="BW374" s="18">
        <f t="shared" si="215"/>
        <v>3616.48</v>
      </c>
      <c r="BX374" s="18">
        <f t="shared" si="236"/>
        <v>1</v>
      </c>
      <c r="BY374" s="18">
        <f t="shared" si="216"/>
        <v>3616.48</v>
      </c>
      <c r="BZ374" s="18">
        <f t="shared" si="237"/>
        <v>1</v>
      </c>
      <c r="CA374" s="18">
        <f t="shared" si="217"/>
        <v>5424.72</v>
      </c>
      <c r="CB374" s="18">
        <f t="shared" si="238"/>
        <v>1</v>
      </c>
      <c r="CC374" s="18">
        <f t="shared" si="218"/>
        <v>5424.72</v>
      </c>
    </row>
    <row r="375" spans="1:81" ht="16.5" x14ac:dyDescent="0.2">
      <c r="A375" s="14">
        <v>366</v>
      </c>
      <c r="B375" s="18">
        <f>金币产出!CN371</f>
        <v>66057768</v>
      </c>
      <c r="W375" s="18">
        <v>366</v>
      </c>
      <c r="X375" s="25">
        <v>1</v>
      </c>
      <c r="Y375" s="18" t="e">
        <f t="shared" si="219"/>
        <v>#REF!</v>
      </c>
      <c r="Z375" s="18" t="e">
        <f t="shared" si="219"/>
        <v>#REF!</v>
      </c>
      <c r="AA375" s="18" t="e">
        <f t="shared" si="219"/>
        <v>#REF!</v>
      </c>
      <c r="AB375" s="18" t="e">
        <f t="shared" si="220"/>
        <v>#REF!</v>
      </c>
      <c r="AC375" s="18" t="e">
        <f t="shared" si="208"/>
        <v>#REF!</v>
      </c>
      <c r="AD375" s="18" t="e">
        <f t="shared" si="221"/>
        <v>#REF!</v>
      </c>
      <c r="AE375" s="18" t="e">
        <f t="shared" si="209"/>
        <v>#REF!</v>
      </c>
      <c r="AF375" s="18" t="e">
        <f t="shared" si="222"/>
        <v>#REF!</v>
      </c>
      <c r="AG375" s="18" t="e">
        <f t="shared" si="210"/>
        <v>#REF!</v>
      </c>
      <c r="BD375" s="18">
        <v>366</v>
      </c>
      <c r="BE375" s="44">
        <v>1</v>
      </c>
      <c r="BF375" s="18">
        <f t="shared" si="223"/>
        <v>7266350</v>
      </c>
      <c r="BG375" s="18">
        <f t="shared" si="224"/>
        <v>3633175</v>
      </c>
      <c r="BH375" s="18">
        <f t="shared" si="225"/>
        <v>3633175</v>
      </c>
      <c r="BI375" s="18">
        <f t="shared" si="226"/>
        <v>3633175</v>
      </c>
      <c r="BJ375" s="18">
        <f t="shared" si="227"/>
        <v>3633175</v>
      </c>
      <c r="BK375" s="18">
        <f t="shared" si="228"/>
        <v>3633175</v>
      </c>
      <c r="BL375" s="18">
        <f t="shared" si="229"/>
        <v>5449765</v>
      </c>
      <c r="BM375" s="18">
        <f t="shared" si="230"/>
        <v>5449765</v>
      </c>
      <c r="BN375" s="18">
        <f t="shared" si="231"/>
        <v>1</v>
      </c>
      <c r="BO375" s="18">
        <f t="shared" si="211"/>
        <v>7266.35</v>
      </c>
      <c r="BP375" s="18">
        <f t="shared" si="232"/>
        <v>1</v>
      </c>
      <c r="BQ375" s="18">
        <f t="shared" si="212"/>
        <v>3633.18</v>
      </c>
      <c r="BR375" s="18">
        <f t="shared" si="233"/>
        <v>1</v>
      </c>
      <c r="BS375" s="18">
        <f t="shared" si="213"/>
        <v>3633.18</v>
      </c>
      <c r="BT375" s="18">
        <f t="shared" si="234"/>
        <v>1</v>
      </c>
      <c r="BU375" s="18">
        <f t="shared" si="214"/>
        <v>3633.18</v>
      </c>
      <c r="BV375" s="18">
        <f t="shared" si="235"/>
        <v>1</v>
      </c>
      <c r="BW375" s="18">
        <f t="shared" si="215"/>
        <v>3633.18</v>
      </c>
      <c r="BX375" s="18">
        <f t="shared" si="236"/>
        <v>1</v>
      </c>
      <c r="BY375" s="18">
        <f t="shared" si="216"/>
        <v>3633.18</v>
      </c>
      <c r="BZ375" s="18">
        <f t="shared" si="237"/>
        <v>1</v>
      </c>
      <c r="CA375" s="18">
        <f t="shared" si="217"/>
        <v>5449.77</v>
      </c>
      <c r="CB375" s="18">
        <f t="shared" si="238"/>
        <v>1</v>
      </c>
      <c r="CC375" s="18">
        <f t="shared" si="218"/>
        <v>5449.77</v>
      </c>
    </row>
    <row r="376" spans="1:81" ht="16.5" x14ac:dyDescent="0.2">
      <c r="A376" s="14">
        <v>367</v>
      </c>
      <c r="B376" s="18">
        <f>金币产出!CN372</f>
        <v>66361356</v>
      </c>
      <c r="W376" s="18">
        <v>367</v>
      </c>
      <c r="X376" s="25">
        <v>1</v>
      </c>
      <c r="Y376" s="18" t="e">
        <f t="shared" si="219"/>
        <v>#REF!</v>
      </c>
      <c r="Z376" s="18" t="e">
        <f t="shared" si="219"/>
        <v>#REF!</v>
      </c>
      <c r="AA376" s="18" t="e">
        <f t="shared" si="219"/>
        <v>#REF!</v>
      </c>
      <c r="AB376" s="18" t="e">
        <f t="shared" si="220"/>
        <v>#REF!</v>
      </c>
      <c r="AC376" s="18" t="e">
        <f t="shared" si="208"/>
        <v>#REF!</v>
      </c>
      <c r="AD376" s="18" t="e">
        <f t="shared" si="221"/>
        <v>#REF!</v>
      </c>
      <c r="AE376" s="18" t="e">
        <f t="shared" si="209"/>
        <v>#REF!</v>
      </c>
      <c r="AF376" s="18" t="e">
        <f t="shared" si="222"/>
        <v>#REF!</v>
      </c>
      <c r="AG376" s="18" t="e">
        <f t="shared" si="210"/>
        <v>#REF!</v>
      </c>
      <c r="BD376" s="18">
        <v>367</v>
      </c>
      <c r="BE376" s="44">
        <v>1</v>
      </c>
      <c r="BF376" s="18">
        <f t="shared" si="223"/>
        <v>7299745</v>
      </c>
      <c r="BG376" s="18">
        <f t="shared" si="224"/>
        <v>3649870</v>
      </c>
      <c r="BH376" s="18">
        <f t="shared" si="225"/>
        <v>3649870</v>
      </c>
      <c r="BI376" s="18">
        <f t="shared" si="226"/>
        <v>3649870</v>
      </c>
      <c r="BJ376" s="18">
        <f t="shared" si="227"/>
        <v>3649870</v>
      </c>
      <c r="BK376" s="18">
        <f t="shared" si="228"/>
        <v>3649870</v>
      </c>
      <c r="BL376" s="18">
        <f t="shared" si="229"/>
        <v>5474810</v>
      </c>
      <c r="BM376" s="18">
        <f t="shared" si="230"/>
        <v>5474810</v>
      </c>
      <c r="BN376" s="18">
        <f t="shared" si="231"/>
        <v>1</v>
      </c>
      <c r="BO376" s="18">
        <f t="shared" si="211"/>
        <v>7299.75</v>
      </c>
      <c r="BP376" s="18">
        <f t="shared" si="232"/>
        <v>1</v>
      </c>
      <c r="BQ376" s="18">
        <f t="shared" si="212"/>
        <v>3649.87</v>
      </c>
      <c r="BR376" s="18">
        <f t="shared" si="233"/>
        <v>1</v>
      </c>
      <c r="BS376" s="18">
        <f t="shared" si="213"/>
        <v>3649.87</v>
      </c>
      <c r="BT376" s="18">
        <f t="shared" si="234"/>
        <v>1</v>
      </c>
      <c r="BU376" s="18">
        <f t="shared" si="214"/>
        <v>3649.87</v>
      </c>
      <c r="BV376" s="18">
        <f t="shared" si="235"/>
        <v>1</v>
      </c>
      <c r="BW376" s="18">
        <f t="shared" si="215"/>
        <v>3649.87</v>
      </c>
      <c r="BX376" s="18">
        <f t="shared" si="236"/>
        <v>1</v>
      </c>
      <c r="BY376" s="18">
        <f t="shared" si="216"/>
        <v>3649.87</v>
      </c>
      <c r="BZ376" s="18">
        <f t="shared" si="237"/>
        <v>1</v>
      </c>
      <c r="CA376" s="18">
        <f t="shared" si="217"/>
        <v>5474.81</v>
      </c>
      <c r="CB376" s="18">
        <f t="shared" si="238"/>
        <v>1</v>
      </c>
      <c r="CC376" s="18">
        <f t="shared" si="218"/>
        <v>5474.81</v>
      </c>
    </row>
    <row r="377" spans="1:81" ht="16.5" x14ac:dyDescent="0.2">
      <c r="A377" s="14">
        <v>368</v>
      </c>
      <c r="B377" s="18">
        <f>金币产出!CN373</f>
        <v>66664944</v>
      </c>
      <c r="W377" s="18">
        <v>368</v>
      </c>
      <c r="X377" s="25">
        <v>1</v>
      </c>
      <c r="Y377" s="18" t="e">
        <f t="shared" si="219"/>
        <v>#REF!</v>
      </c>
      <c r="Z377" s="18" t="e">
        <f t="shared" si="219"/>
        <v>#REF!</v>
      </c>
      <c r="AA377" s="18" t="e">
        <f t="shared" si="219"/>
        <v>#REF!</v>
      </c>
      <c r="AB377" s="18" t="e">
        <f t="shared" si="220"/>
        <v>#REF!</v>
      </c>
      <c r="AC377" s="18" t="e">
        <f t="shared" si="208"/>
        <v>#REF!</v>
      </c>
      <c r="AD377" s="18" t="e">
        <f t="shared" si="221"/>
        <v>#REF!</v>
      </c>
      <c r="AE377" s="18" t="e">
        <f t="shared" si="209"/>
        <v>#REF!</v>
      </c>
      <c r="AF377" s="18" t="e">
        <f t="shared" si="222"/>
        <v>#REF!</v>
      </c>
      <c r="AG377" s="18" t="e">
        <f t="shared" si="210"/>
        <v>#REF!</v>
      </c>
      <c r="BD377" s="18">
        <v>368</v>
      </c>
      <c r="BE377" s="44">
        <v>1</v>
      </c>
      <c r="BF377" s="18">
        <f t="shared" si="223"/>
        <v>7333140</v>
      </c>
      <c r="BG377" s="18">
        <f t="shared" si="224"/>
        <v>3666570</v>
      </c>
      <c r="BH377" s="18">
        <f t="shared" si="225"/>
        <v>3666570</v>
      </c>
      <c r="BI377" s="18">
        <f t="shared" si="226"/>
        <v>3666570</v>
      </c>
      <c r="BJ377" s="18">
        <f t="shared" si="227"/>
        <v>3666570</v>
      </c>
      <c r="BK377" s="18">
        <f t="shared" si="228"/>
        <v>3666570</v>
      </c>
      <c r="BL377" s="18">
        <f t="shared" si="229"/>
        <v>5499855</v>
      </c>
      <c r="BM377" s="18">
        <f t="shared" si="230"/>
        <v>5499855</v>
      </c>
      <c r="BN377" s="18">
        <f t="shared" si="231"/>
        <v>1</v>
      </c>
      <c r="BO377" s="18">
        <f t="shared" si="211"/>
        <v>7333.14</v>
      </c>
      <c r="BP377" s="18">
        <f t="shared" si="232"/>
        <v>1</v>
      </c>
      <c r="BQ377" s="18">
        <f t="shared" si="212"/>
        <v>3666.57</v>
      </c>
      <c r="BR377" s="18">
        <f t="shared" si="233"/>
        <v>1</v>
      </c>
      <c r="BS377" s="18">
        <f t="shared" si="213"/>
        <v>3666.57</v>
      </c>
      <c r="BT377" s="18">
        <f t="shared" si="234"/>
        <v>1</v>
      </c>
      <c r="BU377" s="18">
        <f t="shared" si="214"/>
        <v>3666.57</v>
      </c>
      <c r="BV377" s="18">
        <f t="shared" si="235"/>
        <v>1</v>
      </c>
      <c r="BW377" s="18">
        <f t="shared" si="215"/>
        <v>3666.57</v>
      </c>
      <c r="BX377" s="18">
        <f t="shared" si="236"/>
        <v>1</v>
      </c>
      <c r="BY377" s="18">
        <f t="shared" si="216"/>
        <v>3666.57</v>
      </c>
      <c r="BZ377" s="18">
        <f t="shared" si="237"/>
        <v>1</v>
      </c>
      <c r="CA377" s="18">
        <f t="shared" si="217"/>
        <v>5499.86</v>
      </c>
      <c r="CB377" s="18">
        <f t="shared" si="238"/>
        <v>1</v>
      </c>
      <c r="CC377" s="18">
        <f t="shared" si="218"/>
        <v>5499.86</v>
      </c>
    </row>
    <row r="378" spans="1:81" ht="16.5" x14ac:dyDescent="0.2">
      <c r="A378" s="14">
        <v>369</v>
      </c>
      <c r="B378" s="18">
        <f>金币产出!CN374</f>
        <v>66968532</v>
      </c>
      <c r="W378" s="18">
        <v>369</v>
      </c>
      <c r="X378" s="25">
        <v>1</v>
      </c>
      <c r="Y378" s="18" t="e">
        <f t="shared" si="219"/>
        <v>#REF!</v>
      </c>
      <c r="Z378" s="18" t="e">
        <f t="shared" si="219"/>
        <v>#REF!</v>
      </c>
      <c r="AA378" s="18" t="e">
        <f t="shared" si="219"/>
        <v>#REF!</v>
      </c>
      <c r="AB378" s="18" t="e">
        <f t="shared" si="220"/>
        <v>#REF!</v>
      </c>
      <c r="AC378" s="18" t="e">
        <f t="shared" si="208"/>
        <v>#REF!</v>
      </c>
      <c r="AD378" s="18" t="e">
        <f t="shared" si="221"/>
        <v>#REF!</v>
      </c>
      <c r="AE378" s="18" t="e">
        <f t="shared" si="209"/>
        <v>#REF!</v>
      </c>
      <c r="AF378" s="18" t="e">
        <f t="shared" si="222"/>
        <v>#REF!</v>
      </c>
      <c r="AG378" s="18" t="e">
        <f t="shared" si="210"/>
        <v>#REF!</v>
      </c>
      <c r="BD378" s="18">
        <v>369</v>
      </c>
      <c r="BE378" s="44">
        <v>1</v>
      </c>
      <c r="BF378" s="18">
        <f t="shared" si="223"/>
        <v>7366535</v>
      </c>
      <c r="BG378" s="18">
        <f t="shared" si="224"/>
        <v>3683265</v>
      </c>
      <c r="BH378" s="18">
        <f t="shared" si="225"/>
        <v>3683265</v>
      </c>
      <c r="BI378" s="18">
        <f t="shared" si="226"/>
        <v>3683265</v>
      </c>
      <c r="BJ378" s="18">
        <f t="shared" si="227"/>
        <v>3683265</v>
      </c>
      <c r="BK378" s="18">
        <f t="shared" si="228"/>
        <v>3683265</v>
      </c>
      <c r="BL378" s="18">
        <f t="shared" si="229"/>
        <v>5524900</v>
      </c>
      <c r="BM378" s="18">
        <f t="shared" si="230"/>
        <v>5524900</v>
      </c>
      <c r="BN378" s="18">
        <f t="shared" si="231"/>
        <v>1</v>
      </c>
      <c r="BO378" s="18">
        <f t="shared" si="211"/>
        <v>7366.54</v>
      </c>
      <c r="BP378" s="18">
        <f t="shared" si="232"/>
        <v>1</v>
      </c>
      <c r="BQ378" s="18">
        <f t="shared" si="212"/>
        <v>3683.27</v>
      </c>
      <c r="BR378" s="18">
        <f t="shared" si="233"/>
        <v>1</v>
      </c>
      <c r="BS378" s="18">
        <f t="shared" si="213"/>
        <v>3683.27</v>
      </c>
      <c r="BT378" s="18">
        <f t="shared" si="234"/>
        <v>1</v>
      </c>
      <c r="BU378" s="18">
        <f t="shared" si="214"/>
        <v>3683.27</v>
      </c>
      <c r="BV378" s="18">
        <f t="shared" si="235"/>
        <v>1</v>
      </c>
      <c r="BW378" s="18">
        <f t="shared" si="215"/>
        <v>3683.27</v>
      </c>
      <c r="BX378" s="18">
        <f t="shared" si="236"/>
        <v>1</v>
      </c>
      <c r="BY378" s="18">
        <f t="shared" si="216"/>
        <v>3683.27</v>
      </c>
      <c r="BZ378" s="18">
        <f t="shared" si="237"/>
        <v>1</v>
      </c>
      <c r="CA378" s="18">
        <f t="shared" si="217"/>
        <v>5524.9</v>
      </c>
      <c r="CB378" s="18">
        <f t="shared" si="238"/>
        <v>1</v>
      </c>
      <c r="CC378" s="18">
        <f t="shared" si="218"/>
        <v>5524.9</v>
      </c>
    </row>
    <row r="379" spans="1:81" ht="16.5" x14ac:dyDescent="0.2">
      <c r="A379" s="14">
        <v>370</v>
      </c>
      <c r="B379" s="18">
        <f>金币产出!CN375</f>
        <v>60544908</v>
      </c>
      <c r="W379" s="18">
        <v>370</v>
      </c>
      <c r="X379" s="25">
        <v>1</v>
      </c>
      <c r="Y379" s="18" t="e">
        <f t="shared" si="219"/>
        <v>#REF!</v>
      </c>
      <c r="Z379" s="18" t="e">
        <f t="shared" si="219"/>
        <v>#REF!</v>
      </c>
      <c r="AA379" s="18" t="e">
        <f t="shared" si="219"/>
        <v>#REF!</v>
      </c>
      <c r="AB379" s="18" t="e">
        <f t="shared" si="220"/>
        <v>#REF!</v>
      </c>
      <c r="AC379" s="18" t="e">
        <f t="shared" si="208"/>
        <v>#REF!</v>
      </c>
      <c r="AD379" s="18" t="e">
        <f t="shared" si="221"/>
        <v>#REF!</v>
      </c>
      <c r="AE379" s="18" t="e">
        <f t="shared" si="209"/>
        <v>#REF!</v>
      </c>
      <c r="AF379" s="18" t="e">
        <f t="shared" si="222"/>
        <v>#REF!</v>
      </c>
      <c r="AG379" s="18" t="e">
        <f t="shared" si="210"/>
        <v>#REF!</v>
      </c>
      <c r="BD379" s="18">
        <v>370</v>
      </c>
      <c r="BE379" s="44">
        <v>1</v>
      </c>
      <c r="BF379" s="18">
        <f t="shared" si="223"/>
        <v>6659935</v>
      </c>
      <c r="BG379" s="18">
        <f t="shared" si="224"/>
        <v>3329965</v>
      </c>
      <c r="BH379" s="18">
        <f t="shared" si="225"/>
        <v>3329965</v>
      </c>
      <c r="BI379" s="18">
        <f t="shared" si="226"/>
        <v>3329965</v>
      </c>
      <c r="BJ379" s="18">
        <f t="shared" si="227"/>
        <v>3329965</v>
      </c>
      <c r="BK379" s="18">
        <f t="shared" si="228"/>
        <v>3329965</v>
      </c>
      <c r="BL379" s="18">
        <f t="shared" si="229"/>
        <v>4994950</v>
      </c>
      <c r="BM379" s="18">
        <f t="shared" si="230"/>
        <v>4994950</v>
      </c>
      <c r="BN379" s="18">
        <f t="shared" si="231"/>
        <v>1</v>
      </c>
      <c r="BO379" s="18">
        <f t="shared" si="211"/>
        <v>6659.94</v>
      </c>
      <c r="BP379" s="18">
        <f t="shared" si="232"/>
        <v>1</v>
      </c>
      <c r="BQ379" s="18">
        <f t="shared" si="212"/>
        <v>3329.97</v>
      </c>
      <c r="BR379" s="18">
        <f t="shared" si="233"/>
        <v>1</v>
      </c>
      <c r="BS379" s="18">
        <f t="shared" si="213"/>
        <v>3329.97</v>
      </c>
      <c r="BT379" s="18">
        <f t="shared" si="234"/>
        <v>1</v>
      </c>
      <c r="BU379" s="18">
        <f t="shared" si="214"/>
        <v>3329.97</v>
      </c>
      <c r="BV379" s="18">
        <f t="shared" si="235"/>
        <v>1</v>
      </c>
      <c r="BW379" s="18">
        <f t="shared" si="215"/>
        <v>3329.97</v>
      </c>
      <c r="BX379" s="18">
        <f t="shared" si="236"/>
        <v>1</v>
      </c>
      <c r="BY379" s="18">
        <f t="shared" si="216"/>
        <v>3329.97</v>
      </c>
      <c r="BZ379" s="18">
        <f t="shared" si="237"/>
        <v>1</v>
      </c>
      <c r="CA379" s="18">
        <f t="shared" si="217"/>
        <v>4994.95</v>
      </c>
      <c r="CB379" s="18">
        <f t="shared" si="238"/>
        <v>1</v>
      </c>
      <c r="CC379" s="18">
        <f t="shared" si="218"/>
        <v>4994.95</v>
      </c>
    </row>
    <row r="380" spans="1:81" ht="16.5" x14ac:dyDescent="0.2">
      <c r="A380" s="14">
        <v>371</v>
      </c>
      <c r="B380" s="18">
        <f>金币产出!CN376</f>
        <v>60818137</v>
      </c>
      <c r="W380" s="18">
        <v>371</v>
      </c>
      <c r="X380" s="25">
        <v>1</v>
      </c>
      <c r="Y380" s="18" t="e">
        <f t="shared" si="219"/>
        <v>#REF!</v>
      </c>
      <c r="Z380" s="18" t="e">
        <f t="shared" si="219"/>
        <v>#REF!</v>
      </c>
      <c r="AA380" s="18" t="e">
        <f t="shared" si="219"/>
        <v>#REF!</v>
      </c>
      <c r="AB380" s="18" t="e">
        <f t="shared" si="220"/>
        <v>#REF!</v>
      </c>
      <c r="AC380" s="18" t="e">
        <f t="shared" si="208"/>
        <v>#REF!</v>
      </c>
      <c r="AD380" s="18" t="e">
        <f t="shared" si="221"/>
        <v>#REF!</v>
      </c>
      <c r="AE380" s="18" t="e">
        <f t="shared" si="209"/>
        <v>#REF!</v>
      </c>
      <c r="AF380" s="18" t="e">
        <f t="shared" si="222"/>
        <v>#REF!</v>
      </c>
      <c r="AG380" s="18" t="e">
        <f t="shared" si="210"/>
        <v>#REF!</v>
      </c>
      <c r="BD380" s="18">
        <v>371</v>
      </c>
      <c r="BE380" s="44">
        <v>1</v>
      </c>
      <c r="BF380" s="18">
        <f t="shared" si="223"/>
        <v>6689995</v>
      </c>
      <c r="BG380" s="18">
        <f t="shared" si="224"/>
        <v>3344995</v>
      </c>
      <c r="BH380" s="18">
        <f t="shared" si="225"/>
        <v>3344995</v>
      </c>
      <c r="BI380" s="18">
        <f t="shared" si="226"/>
        <v>3344995</v>
      </c>
      <c r="BJ380" s="18">
        <f t="shared" si="227"/>
        <v>3344995</v>
      </c>
      <c r="BK380" s="18">
        <f t="shared" si="228"/>
        <v>3344995</v>
      </c>
      <c r="BL380" s="18">
        <f t="shared" si="229"/>
        <v>5017495</v>
      </c>
      <c r="BM380" s="18">
        <f t="shared" si="230"/>
        <v>5017495</v>
      </c>
      <c r="BN380" s="18">
        <f t="shared" si="231"/>
        <v>1</v>
      </c>
      <c r="BO380" s="18">
        <f t="shared" si="211"/>
        <v>6690</v>
      </c>
      <c r="BP380" s="18">
        <f t="shared" si="232"/>
        <v>1</v>
      </c>
      <c r="BQ380" s="18">
        <f t="shared" si="212"/>
        <v>3345</v>
      </c>
      <c r="BR380" s="18">
        <f t="shared" si="233"/>
        <v>1</v>
      </c>
      <c r="BS380" s="18">
        <f t="shared" si="213"/>
        <v>3345</v>
      </c>
      <c r="BT380" s="18">
        <f t="shared" si="234"/>
        <v>1</v>
      </c>
      <c r="BU380" s="18">
        <f t="shared" si="214"/>
        <v>3345</v>
      </c>
      <c r="BV380" s="18">
        <f t="shared" si="235"/>
        <v>1</v>
      </c>
      <c r="BW380" s="18">
        <f t="shared" si="215"/>
        <v>3345</v>
      </c>
      <c r="BX380" s="18">
        <f t="shared" si="236"/>
        <v>1</v>
      </c>
      <c r="BY380" s="18">
        <f t="shared" si="216"/>
        <v>3345</v>
      </c>
      <c r="BZ380" s="18">
        <f t="shared" si="237"/>
        <v>1</v>
      </c>
      <c r="CA380" s="18">
        <f t="shared" si="217"/>
        <v>5017.5</v>
      </c>
      <c r="CB380" s="18">
        <f t="shared" si="238"/>
        <v>1</v>
      </c>
      <c r="CC380" s="18">
        <f t="shared" si="218"/>
        <v>5017.5</v>
      </c>
    </row>
    <row r="381" spans="1:81" ht="16.5" x14ac:dyDescent="0.2">
      <c r="A381" s="14">
        <v>372</v>
      </c>
      <c r="B381" s="18">
        <f>金币产出!CN377</f>
        <v>61091366</v>
      </c>
      <c r="W381" s="18">
        <v>372</v>
      </c>
      <c r="X381" s="25">
        <v>1</v>
      </c>
      <c r="Y381" s="18" t="e">
        <f t="shared" si="219"/>
        <v>#REF!</v>
      </c>
      <c r="Z381" s="18" t="e">
        <f t="shared" si="219"/>
        <v>#REF!</v>
      </c>
      <c r="AA381" s="18" t="e">
        <f t="shared" si="219"/>
        <v>#REF!</v>
      </c>
      <c r="AB381" s="18" t="e">
        <f t="shared" si="220"/>
        <v>#REF!</v>
      </c>
      <c r="AC381" s="18" t="e">
        <f t="shared" si="208"/>
        <v>#REF!</v>
      </c>
      <c r="AD381" s="18" t="e">
        <f t="shared" si="221"/>
        <v>#REF!</v>
      </c>
      <c r="AE381" s="18" t="e">
        <f t="shared" si="209"/>
        <v>#REF!</v>
      </c>
      <c r="AF381" s="18" t="e">
        <f t="shared" si="222"/>
        <v>#REF!</v>
      </c>
      <c r="AG381" s="18" t="e">
        <f t="shared" si="210"/>
        <v>#REF!</v>
      </c>
      <c r="BD381" s="18">
        <v>372</v>
      </c>
      <c r="BE381" s="44">
        <v>1</v>
      </c>
      <c r="BF381" s="18">
        <f t="shared" si="223"/>
        <v>6720050</v>
      </c>
      <c r="BG381" s="18">
        <f t="shared" si="224"/>
        <v>3360025</v>
      </c>
      <c r="BH381" s="18">
        <f t="shared" si="225"/>
        <v>3360025</v>
      </c>
      <c r="BI381" s="18">
        <f t="shared" si="226"/>
        <v>3360025</v>
      </c>
      <c r="BJ381" s="18">
        <f t="shared" si="227"/>
        <v>3360025</v>
      </c>
      <c r="BK381" s="18">
        <f t="shared" si="228"/>
        <v>3360025</v>
      </c>
      <c r="BL381" s="18">
        <f t="shared" si="229"/>
        <v>5040035</v>
      </c>
      <c r="BM381" s="18">
        <f t="shared" si="230"/>
        <v>5040035</v>
      </c>
      <c r="BN381" s="18">
        <f t="shared" si="231"/>
        <v>1</v>
      </c>
      <c r="BO381" s="18">
        <f t="shared" si="211"/>
        <v>6720.05</v>
      </c>
      <c r="BP381" s="18">
        <f t="shared" si="232"/>
        <v>1</v>
      </c>
      <c r="BQ381" s="18">
        <f t="shared" si="212"/>
        <v>3360.03</v>
      </c>
      <c r="BR381" s="18">
        <f t="shared" si="233"/>
        <v>1</v>
      </c>
      <c r="BS381" s="18">
        <f t="shared" si="213"/>
        <v>3360.03</v>
      </c>
      <c r="BT381" s="18">
        <f t="shared" si="234"/>
        <v>1</v>
      </c>
      <c r="BU381" s="18">
        <f t="shared" si="214"/>
        <v>3360.03</v>
      </c>
      <c r="BV381" s="18">
        <f t="shared" si="235"/>
        <v>1</v>
      </c>
      <c r="BW381" s="18">
        <f t="shared" si="215"/>
        <v>3360.03</v>
      </c>
      <c r="BX381" s="18">
        <f t="shared" si="236"/>
        <v>1</v>
      </c>
      <c r="BY381" s="18">
        <f t="shared" si="216"/>
        <v>3360.03</v>
      </c>
      <c r="BZ381" s="18">
        <f t="shared" si="237"/>
        <v>1</v>
      </c>
      <c r="CA381" s="18">
        <f t="shared" si="217"/>
        <v>5040.04</v>
      </c>
      <c r="CB381" s="18">
        <f t="shared" si="238"/>
        <v>1</v>
      </c>
      <c r="CC381" s="18">
        <f t="shared" si="218"/>
        <v>5040.04</v>
      </c>
    </row>
    <row r="382" spans="1:81" ht="16.5" x14ac:dyDescent="0.2">
      <c r="A382" s="14">
        <v>373</v>
      </c>
      <c r="B382" s="18">
        <f>金币产出!CN378</f>
        <v>61364595</v>
      </c>
      <c r="W382" s="18">
        <v>373</v>
      </c>
      <c r="X382" s="25">
        <v>1</v>
      </c>
      <c r="Y382" s="18" t="e">
        <f t="shared" si="219"/>
        <v>#REF!</v>
      </c>
      <c r="Z382" s="18" t="e">
        <f t="shared" si="219"/>
        <v>#REF!</v>
      </c>
      <c r="AA382" s="18" t="e">
        <f t="shared" si="219"/>
        <v>#REF!</v>
      </c>
      <c r="AB382" s="18" t="e">
        <f t="shared" si="220"/>
        <v>#REF!</v>
      </c>
      <c r="AC382" s="18" t="e">
        <f t="shared" si="208"/>
        <v>#REF!</v>
      </c>
      <c r="AD382" s="18" t="e">
        <f t="shared" si="221"/>
        <v>#REF!</v>
      </c>
      <c r="AE382" s="18" t="e">
        <f t="shared" si="209"/>
        <v>#REF!</v>
      </c>
      <c r="AF382" s="18" t="e">
        <f t="shared" si="222"/>
        <v>#REF!</v>
      </c>
      <c r="AG382" s="18" t="e">
        <f t="shared" si="210"/>
        <v>#REF!</v>
      </c>
      <c r="BD382" s="18">
        <v>373</v>
      </c>
      <c r="BE382" s="44">
        <v>1</v>
      </c>
      <c r="BF382" s="18">
        <f t="shared" si="223"/>
        <v>6750105</v>
      </c>
      <c r="BG382" s="18">
        <f t="shared" si="224"/>
        <v>3375050</v>
      </c>
      <c r="BH382" s="18">
        <f t="shared" si="225"/>
        <v>3375050</v>
      </c>
      <c r="BI382" s="18">
        <f t="shared" si="226"/>
        <v>3375050</v>
      </c>
      <c r="BJ382" s="18">
        <f t="shared" si="227"/>
        <v>3375050</v>
      </c>
      <c r="BK382" s="18">
        <f t="shared" si="228"/>
        <v>3375050</v>
      </c>
      <c r="BL382" s="18">
        <f t="shared" si="229"/>
        <v>5062575</v>
      </c>
      <c r="BM382" s="18">
        <f t="shared" si="230"/>
        <v>5062575</v>
      </c>
      <c r="BN382" s="18">
        <f t="shared" si="231"/>
        <v>1</v>
      </c>
      <c r="BO382" s="18">
        <f t="shared" si="211"/>
        <v>6750.11</v>
      </c>
      <c r="BP382" s="18">
        <f t="shared" si="232"/>
        <v>1</v>
      </c>
      <c r="BQ382" s="18">
        <f t="shared" si="212"/>
        <v>3375.05</v>
      </c>
      <c r="BR382" s="18">
        <f t="shared" si="233"/>
        <v>1</v>
      </c>
      <c r="BS382" s="18">
        <f t="shared" si="213"/>
        <v>3375.05</v>
      </c>
      <c r="BT382" s="18">
        <f t="shared" si="234"/>
        <v>1</v>
      </c>
      <c r="BU382" s="18">
        <f t="shared" si="214"/>
        <v>3375.05</v>
      </c>
      <c r="BV382" s="18">
        <f t="shared" si="235"/>
        <v>1</v>
      </c>
      <c r="BW382" s="18">
        <f t="shared" si="215"/>
        <v>3375.05</v>
      </c>
      <c r="BX382" s="18">
        <f t="shared" si="236"/>
        <v>1</v>
      </c>
      <c r="BY382" s="18">
        <f t="shared" si="216"/>
        <v>3375.05</v>
      </c>
      <c r="BZ382" s="18">
        <f t="shared" si="237"/>
        <v>1</v>
      </c>
      <c r="CA382" s="18">
        <f t="shared" si="217"/>
        <v>5062.58</v>
      </c>
      <c r="CB382" s="18">
        <f t="shared" si="238"/>
        <v>1</v>
      </c>
      <c r="CC382" s="18">
        <f t="shared" si="218"/>
        <v>5062.58</v>
      </c>
    </row>
    <row r="383" spans="1:81" ht="16.5" x14ac:dyDescent="0.2">
      <c r="A383" s="14">
        <v>374</v>
      </c>
      <c r="B383" s="18">
        <f>金币产出!CN379</f>
        <v>61637825</v>
      </c>
      <c r="W383" s="18">
        <v>374</v>
      </c>
      <c r="X383" s="25">
        <v>1</v>
      </c>
      <c r="Y383" s="18" t="e">
        <f t="shared" si="219"/>
        <v>#REF!</v>
      </c>
      <c r="Z383" s="18" t="e">
        <f t="shared" si="219"/>
        <v>#REF!</v>
      </c>
      <c r="AA383" s="18" t="e">
        <f t="shared" si="219"/>
        <v>#REF!</v>
      </c>
      <c r="AB383" s="18" t="e">
        <f t="shared" si="220"/>
        <v>#REF!</v>
      </c>
      <c r="AC383" s="18" t="e">
        <f t="shared" si="208"/>
        <v>#REF!</v>
      </c>
      <c r="AD383" s="18" t="e">
        <f t="shared" si="221"/>
        <v>#REF!</v>
      </c>
      <c r="AE383" s="18" t="e">
        <f t="shared" si="209"/>
        <v>#REF!</v>
      </c>
      <c r="AF383" s="18" t="e">
        <f t="shared" si="222"/>
        <v>#REF!</v>
      </c>
      <c r="AG383" s="18" t="e">
        <f t="shared" si="210"/>
        <v>#REF!</v>
      </c>
      <c r="BD383" s="18">
        <v>374</v>
      </c>
      <c r="BE383" s="44">
        <v>1</v>
      </c>
      <c r="BF383" s="18">
        <f t="shared" si="223"/>
        <v>6780160</v>
      </c>
      <c r="BG383" s="18">
        <f t="shared" si="224"/>
        <v>3390080</v>
      </c>
      <c r="BH383" s="18">
        <f t="shared" si="225"/>
        <v>3390080</v>
      </c>
      <c r="BI383" s="18">
        <f t="shared" si="226"/>
        <v>3390080</v>
      </c>
      <c r="BJ383" s="18">
        <f t="shared" si="227"/>
        <v>3390080</v>
      </c>
      <c r="BK383" s="18">
        <f t="shared" si="228"/>
        <v>3390080</v>
      </c>
      <c r="BL383" s="18">
        <f t="shared" si="229"/>
        <v>5085120</v>
      </c>
      <c r="BM383" s="18">
        <f t="shared" si="230"/>
        <v>5085120</v>
      </c>
      <c r="BN383" s="18">
        <f t="shared" si="231"/>
        <v>1</v>
      </c>
      <c r="BO383" s="18">
        <f t="shared" si="211"/>
        <v>6780.16</v>
      </c>
      <c r="BP383" s="18">
        <f t="shared" si="232"/>
        <v>1</v>
      </c>
      <c r="BQ383" s="18">
        <f t="shared" si="212"/>
        <v>3390.08</v>
      </c>
      <c r="BR383" s="18">
        <f t="shared" si="233"/>
        <v>1</v>
      </c>
      <c r="BS383" s="18">
        <f t="shared" si="213"/>
        <v>3390.08</v>
      </c>
      <c r="BT383" s="18">
        <f t="shared" si="234"/>
        <v>1</v>
      </c>
      <c r="BU383" s="18">
        <f t="shared" si="214"/>
        <v>3390.08</v>
      </c>
      <c r="BV383" s="18">
        <f t="shared" si="235"/>
        <v>1</v>
      </c>
      <c r="BW383" s="18">
        <f t="shared" si="215"/>
        <v>3390.08</v>
      </c>
      <c r="BX383" s="18">
        <f t="shared" si="236"/>
        <v>1</v>
      </c>
      <c r="BY383" s="18">
        <f t="shared" si="216"/>
        <v>3390.08</v>
      </c>
      <c r="BZ383" s="18">
        <f t="shared" si="237"/>
        <v>1</v>
      </c>
      <c r="CA383" s="18">
        <f t="shared" si="217"/>
        <v>5085.12</v>
      </c>
      <c r="CB383" s="18">
        <f t="shared" si="238"/>
        <v>1</v>
      </c>
      <c r="CC383" s="18">
        <f t="shared" si="218"/>
        <v>5085.12</v>
      </c>
    </row>
    <row r="384" spans="1:81" ht="16.5" x14ac:dyDescent="0.2">
      <c r="A384" s="14">
        <v>375</v>
      </c>
      <c r="B384" s="18">
        <f>金币产出!CN380</f>
        <v>61911054</v>
      </c>
      <c r="W384" s="18">
        <v>375</v>
      </c>
      <c r="X384" s="25">
        <v>1</v>
      </c>
      <c r="Y384" s="18" t="e">
        <f t="shared" si="219"/>
        <v>#REF!</v>
      </c>
      <c r="Z384" s="18" t="e">
        <f t="shared" si="219"/>
        <v>#REF!</v>
      </c>
      <c r="AA384" s="18" t="e">
        <f t="shared" si="219"/>
        <v>#REF!</v>
      </c>
      <c r="AB384" s="18" t="e">
        <f t="shared" si="220"/>
        <v>#REF!</v>
      </c>
      <c r="AC384" s="18" t="e">
        <f t="shared" si="208"/>
        <v>#REF!</v>
      </c>
      <c r="AD384" s="18" t="e">
        <f t="shared" si="221"/>
        <v>#REF!</v>
      </c>
      <c r="AE384" s="18" t="e">
        <f t="shared" si="209"/>
        <v>#REF!</v>
      </c>
      <c r="AF384" s="18" t="e">
        <f t="shared" si="222"/>
        <v>#REF!</v>
      </c>
      <c r="AG384" s="18" t="e">
        <f t="shared" si="210"/>
        <v>#REF!</v>
      </c>
      <c r="BD384" s="18">
        <v>375</v>
      </c>
      <c r="BE384" s="44">
        <v>1</v>
      </c>
      <c r="BF384" s="18">
        <f t="shared" si="223"/>
        <v>6810215</v>
      </c>
      <c r="BG384" s="18">
        <f t="shared" si="224"/>
        <v>3405105</v>
      </c>
      <c r="BH384" s="18">
        <f t="shared" si="225"/>
        <v>3405105</v>
      </c>
      <c r="BI384" s="18">
        <f t="shared" si="226"/>
        <v>3405105</v>
      </c>
      <c r="BJ384" s="18">
        <f t="shared" si="227"/>
        <v>3405105</v>
      </c>
      <c r="BK384" s="18">
        <f t="shared" si="228"/>
        <v>3405105</v>
      </c>
      <c r="BL384" s="18">
        <f t="shared" si="229"/>
        <v>5107660</v>
      </c>
      <c r="BM384" s="18">
        <f t="shared" si="230"/>
        <v>5107660</v>
      </c>
      <c r="BN384" s="18">
        <f t="shared" si="231"/>
        <v>1</v>
      </c>
      <c r="BO384" s="18">
        <f t="shared" si="211"/>
        <v>6810.22</v>
      </c>
      <c r="BP384" s="18">
        <f t="shared" si="232"/>
        <v>1</v>
      </c>
      <c r="BQ384" s="18">
        <f t="shared" si="212"/>
        <v>3405.11</v>
      </c>
      <c r="BR384" s="18">
        <f t="shared" si="233"/>
        <v>1</v>
      </c>
      <c r="BS384" s="18">
        <f t="shared" si="213"/>
        <v>3405.11</v>
      </c>
      <c r="BT384" s="18">
        <f t="shared" si="234"/>
        <v>1</v>
      </c>
      <c r="BU384" s="18">
        <f t="shared" si="214"/>
        <v>3405.11</v>
      </c>
      <c r="BV384" s="18">
        <f t="shared" si="235"/>
        <v>1</v>
      </c>
      <c r="BW384" s="18">
        <f t="shared" si="215"/>
        <v>3405.11</v>
      </c>
      <c r="BX384" s="18">
        <f t="shared" si="236"/>
        <v>1</v>
      </c>
      <c r="BY384" s="18">
        <f t="shared" si="216"/>
        <v>3405.11</v>
      </c>
      <c r="BZ384" s="18">
        <f t="shared" si="237"/>
        <v>1</v>
      </c>
      <c r="CA384" s="18">
        <f t="shared" si="217"/>
        <v>5107.66</v>
      </c>
      <c r="CB384" s="18">
        <f t="shared" si="238"/>
        <v>1</v>
      </c>
      <c r="CC384" s="18">
        <f t="shared" si="218"/>
        <v>5107.66</v>
      </c>
    </row>
    <row r="385" spans="1:81" ht="16.5" x14ac:dyDescent="0.2">
      <c r="A385" s="14">
        <v>376</v>
      </c>
      <c r="B385" s="18">
        <f>金币产出!CN381</f>
        <v>62184283</v>
      </c>
      <c r="W385" s="18">
        <v>376</v>
      </c>
      <c r="X385" s="25">
        <v>1</v>
      </c>
      <c r="Y385" s="18" t="e">
        <f t="shared" si="219"/>
        <v>#REF!</v>
      </c>
      <c r="Z385" s="18" t="e">
        <f t="shared" si="219"/>
        <v>#REF!</v>
      </c>
      <c r="AA385" s="18" t="e">
        <f t="shared" si="219"/>
        <v>#REF!</v>
      </c>
      <c r="AB385" s="18" t="e">
        <f t="shared" si="220"/>
        <v>#REF!</v>
      </c>
      <c r="AC385" s="18" t="e">
        <f t="shared" si="208"/>
        <v>#REF!</v>
      </c>
      <c r="AD385" s="18" t="e">
        <f t="shared" si="221"/>
        <v>#REF!</v>
      </c>
      <c r="AE385" s="18" t="e">
        <f t="shared" si="209"/>
        <v>#REF!</v>
      </c>
      <c r="AF385" s="18" t="e">
        <f t="shared" si="222"/>
        <v>#REF!</v>
      </c>
      <c r="AG385" s="18" t="e">
        <f t="shared" si="210"/>
        <v>#REF!</v>
      </c>
      <c r="BD385" s="18">
        <v>376</v>
      </c>
      <c r="BE385" s="44">
        <v>1</v>
      </c>
      <c r="BF385" s="18">
        <f t="shared" si="223"/>
        <v>6840270</v>
      </c>
      <c r="BG385" s="18">
        <f t="shared" si="224"/>
        <v>3420135</v>
      </c>
      <c r="BH385" s="18">
        <f t="shared" si="225"/>
        <v>3420135</v>
      </c>
      <c r="BI385" s="18">
        <f t="shared" si="226"/>
        <v>3420135</v>
      </c>
      <c r="BJ385" s="18">
        <f t="shared" si="227"/>
        <v>3420135</v>
      </c>
      <c r="BK385" s="18">
        <f t="shared" si="228"/>
        <v>3420135</v>
      </c>
      <c r="BL385" s="18">
        <f t="shared" si="229"/>
        <v>5130200</v>
      </c>
      <c r="BM385" s="18">
        <f t="shared" si="230"/>
        <v>5130200</v>
      </c>
      <c r="BN385" s="18">
        <f t="shared" si="231"/>
        <v>1</v>
      </c>
      <c r="BO385" s="18">
        <f t="shared" si="211"/>
        <v>6840.27</v>
      </c>
      <c r="BP385" s="18">
        <f t="shared" si="232"/>
        <v>1</v>
      </c>
      <c r="BQ385" s="18">
        <f t="shared" si="212"/>
        <v>3420.14</v>
      </c>
      <c r="BR385" s="18">
        <f t="shared" si="233"/>
        <v>1</v>
      </c>
      <c r="BS385" s="18">
        <f t="shared" si="213"/>
        <v>3420.14</v>
      </c>
      <c r="BT385" s="18">
        <f t="shared" si="234"/>
        <v>1</v>
      </c>
      <c r="BU385" s="18">
        <f t="shared" si="214"/>
        <v>3420.14</v>
      </c>
      <c r="BV385" s="18">
        <f t="shared" si="235"/>
        <v>1</v>
      </c>
      <c r="BW385" s="18">
        <f t="shared" si="215"/>
        <v>3420.14</v>
      </c>
      <c r="BX385" s="18">
        <f t="shared" si="236"/>
        <v>1</v>
      </c>
      <c r="BY385" s="18">
        <f t="shared" si="216"/>
        <v>3420.14</v>
      </c>
      <c r="BZ385" s="18">
        <f t="shared" si="237"/>
        <v>1</v>
      </c>
      <c r="CA385" s="18">
        <f t="shared" si="217"/>
        <v>5130.2</v>
      </c>
      <c r="CB385" s="18">
        <f t="shared" si="238"/>
        <v>1</v>
      </c>
      <c r="CC385" s="18">
        <f t="shared" si="218"/>
        <v>5130.2</v>
      </c>
    </row>
    <row r="386" spans="1:81" ht="16.5" x14ac:dyDescent="0.2">
      <c r="A386" s="14">
        <v>377</v>
      </c>
      <c r="B386" s="18">
        <f>金币产出!CN382</f>
        <v>62457512</v>
      </c>
      <c r="W386" s="18">
        <v>377</v>
      </c>
      <c r="X386" s="25">
        <v>1</v>
      </c>
      <c r="Y386" s="18" t="e">
        <f t="shared" si="219"/>
        <v>#REF!</v>
      </c>
      <c r="Z386" s="18" t="e">
        <f t="shared" si="219"/>
        <v>#REF!</v>
      </c>
      <c r="AA386" s="18" t="e">
        <f t="shared" si="219"/>
        <v>#REF!</v>
      </c>
      <c r="AB386" s="18" t="e">
        <f t="shared" si="220"/>
        <v>#REF!</v>
      </c>
      <c r="AC386" s="18" t="e">
        <f t="shared" si="208"/>
        <v>#REF!</v>
      </c>
      <c r="AD386" s="18" t="e">
        <f t="shared" si="221"/>
        <v>#REF!</v>
      </c>
      <c r="AE386" s="18" t="e">
        <f t="shared" si="209"/>
        <v>#REF!</v>
      </c>
      <c r="AF386" s="18" t="e">
        <f t="shared" si="222"/>
        <v>#REF!</v>
      </c>
      <c r="AG386" s="18" t="e">
        <f t="shared" si="210"/>
        <v>#REF!</v>
      </c>
      <c r="BD386" s="18">
        <v>377</v>
      </c>
      <c r="BE386" s="44">
        <v>1</v>
      </c>
      <c r="BF386" s="18">
        <f t="shared" si="223"/>
        <v>6870325</v>
      </c>
      <c r="BG386" s="18">
        <f t="shared" si="224"/>
        <v>3435160</v>
      </c>
      <c r="BH386" s="18">
        <f t="shared" si="225"/>
        <v>3435160</v>
      </c>
      <c r="BI386" s="18">
        <f t="shared" si="226"/>
        <v>3435160</v>
      </c>
      <c r="BJ386" s="18">
        <f t="shared" si="227"/>
        <v>3435160</v>
      </c>
      <c r="BK386" s="18">
        <f t="shared" si="228"/>
        <v>3435160</v>
      </c>
      <c r="BL386" s="18">
        <f t="shared" si="229"/>
        <v>5152740</v>
      </c>
      <c r="BM386" s="18">
        <f t="shared" si="230"/>
        <v>5152740</v>
      </c>
      <c r="BN386" s="18">
        <f t="shared" si="231"/>
        <v>1</v>
      </c>
      <c r="BO386" s="18">
        <f t="shared" si="211"/>
        <v>6870.33</v>
      </c>
      <c r="BP386" s="18">
        <f t="shared" si="232"/>
        <v>1</v>
      </c>
      <c r="BQ386" s="18">
        <f t="shared" si="212"/>
        <v>3435.16</v>
      </c>
      <c r="BR386" s="18">
        <f t="shared" si="233"/>
        <v>1</v>
      </c>
      <c r="BS386" s="18">
        <f t="shared" si="213"/>
        <v>3435.16</v>
      </c>
      <c r="BT386" s="18">
        <f t="shared" si="234"/>
        <v>1</v>
      </c>
      <c r="BU386" s="18">
        <f t="shared" si="214"/>
        <v>3435.16</v>
      </c>
      <c r="BV386" s="18">
        <f t="shared" si="235"/>
        <v>1</v>
      </c>
      <c r="BW386" s="18">
        <f t="shared" si="215"/>
        <v>3435.16</v>
      </c>
      <c r="BX386" s="18">
        <f t="shared" si="236"/>
        <v>1</v>
      </c>
      <c r="BY386" s="18">
        <f t="shared" si="216"/>
        <v>3435.16</v>
      </c>
      <c r="BZ386" s="18">
        <f t="shared" si="237"/>
        <v>1</v>
      </c>
      <c r="CA386" s="18">
        <f t="shared" si="217"/>
        <v>5152.74</v>
      </c>
      <c r="CB386" s="18">
        <f t="shared" si="238"/>
        <v>1</v>
      </c>
      <c r="CC386" s="18">
        <f t="shared" si="218"/>
        <v>5152.74</v>
      </c>
    </row>
    <row r="387" spans="1:81" ht="16.5" x14ac:dyDescent="0.2">
      <c r="A387" s="14">
        <v>378</v>
      </c>
      <c r="B387" s="18">
        <f>金币产出!CN383</f>
        <v>62730741</v>
      </c>
      <c r="W387" s="18">
        <v>378</v>
      </c>
      <c r="X387" s="25">
        <v>1</v>
      </c>
      <c r="Y387" s="18" t="e">
        <f t="shared" si="219"/>
        <v>#REF!</v>
      </c>
      <c r="Z387" s="18" t="e">
        <f t="shared" si="219"/>
        <v>#REF!</v>
      </c>
      <c r="AA387" s="18" t="e">
        <f t="shared" si="219"/>
        <v>#REF!</v>
      </c>
      <c r="AB387" s="18" t="e">
        <f t="shared" si="220"/>
        <v>#REF!</v>
      </c>
      <c r="AC387" s="18" t="e">
        <f t="shared" si="208"/>
        <v>#REF!</v>
      </c>
      <c r="AD387" s="18" t="e">
        <f t="shared" si="221"/>
        <v>#REF!</v>
      </c>
      <c r="AE387" s="18" t="e">
        <f t="shared" si="209"/>
        <v>#REF!</v>
      </c>
      <c r="AF387" s="18" t="e">
        <f t="shared" si="222"/>
        <v>#REF!</v>
      </c>
      <c r="AG387" s="18" t="e">
        <f t="shared" si="210"/>
        <v>#REF!</v>
      </c>
      <c r="BD387" s="18">
        <v>378</v>
      </c>
      <c r="BE387" s="44">
        <v>1</v>
      </c>
      <c r="BF387" s="18">
        <f t="shared" si="223"/>
        <v>6900380</v>
      </c>
      <c r="BG387" s="18">
        <f t="shared" si="224"/>
        <v>3450190</v>
      </c>
      <c r="BH387" s="18">
        <f t="shared" si="225"/>
        <v>3450190</v>
      </c>
      <c r="BI387" s="18">
        <f t="shared" si="226"/>
        <v>3450190</v>
      </c>
      <c r="BJ387" s="18">
        <f t="shared" si="227"/>
        <v>3450190</v>
      </c>
      <c r="BK387" s="18">
        <f t="shared" si="228"/>
        <v>3450190</v>
      </c>
      <c r="BL387" s="18">
        <f t="shared" si="229"/>
        <v>5175285</v>
      </c>
      <c r="BM387" s="18">
        <f t="shared" si="230"/>
        <v>5175285</v>
      </c>
      <c r="BN387" s="18">
        <f t="shared" si="231"/>
        <v>1</v>
      </c>
      <c r="BO387" s="18">
        <f t="shared" si="211"/>
        <v>6900.38</v>
      </c>
      <c r="BP387" s="18">
        <f t="shared" si="232"/>
        <v>1</v>
      </c>
      <c r="BQ387" s="18">
        <f t="shared" si="212"/>
        <v>3450.19</v>
      </c>
      <c r="BR387" s="18">
        <f t="shared" si="233"/>
        <v>1</v>
      </c>
      <c r="BS387" s="18">
        <f t="shared" si="213"/>
        <v>3450.19</v>
      </c>
      <c r="BT387" s="18">
        <f t="shared" si="234"/>
        <v>1</v>
      </c>
      <c r="BU387" s="18">
        <f t="shared" si="214"/>
        <v>3450.19</v>
      </c>
      <c r="BV387" s="18">
        <f t="shared" si="235"/>
        <v>1</v>
      </c>
      <c r="BW387" s="18">
        <f t="shared" si="215"/>
        <v>3450.19</v>
      </c>
      <c r="BX387" s="18">
        <f t="shared" si="236"/>
        <v>1</v>
      </c>
      <c r="BY387" s="18">
        <f t="shared" si="216"/>
        <v>3450.19</v>
      </c>
      <c r="BZ387" s="18">
        <f t="shared" si="237"/>
        <v>1</v>
      </c>
      <c r="CA387" s="18">
        <f t="shared" si="217"/>
        <v>5175.29</v>
      </c>
      <c r="CB387" s="18">
        <f t="shared" si="238"/>
        <v>1</v>
      </c>
      <c r="CC387" s="18">
        <f t="shared" si="218"/>
        <v>5175.29</v>
      </c>
    </row>
    <row r="388" spans="1:81" ht="16.5" x14ac:dyDescent="0.2">
      <c r="A388" s="14">
        <v>379</v>
      </c>
      <c r="B388" s="18">
        <f>金币产出!CN384</f>
        <v>63003971</v>
      </c>
      <c r="W388" s="18">
        <v>379</v>
      </c>
      <c r="X388" s="25">
        <v>1</v>
      </c>
      <c r="Y388" s="18" t="e">
        <f t="shared" si="219"/>
        <v>#REF!</v>
      </c>
      <c r="Z388" s="18" t="e">
        <f t="shared" si="219"/>
        <v>#REF!</v>
      </c>
      <c r="AA388" s="18" t="e">
        <f t="shared" si="219"/>
        <v>#REF!</v>
      </c>
      <c r="AB388" s="18" t="e">
        <f t="shared" si="220"/>
        <v>#REF!</v>
      </c>
      <c r="AC388" s="18" t="e">
        <f t="shared" si="208"/>
        <v>#REF!</v>
      </c>
      <c r="AD388" s="18" t="e">
        <f t="shared" si="221"/>
        <v>#REF!</v>
      </c>
      <c r="AE388" s="18" t="e">
        <f t="shared" si="209"/>
        <v>#REF!</v>
      </c>
      <c r="AF388" s="18" t="e">
        <f t="shared" si="222"/>
        <v>#REF!</v>
      </c>
      <c r="AG388" s="18" t="e">
        <f t="shared" si="210"/>
        <v>#REF!</v>
      </c>
      <c r="BD388" s="18">
        <v>379</v>
      </c>
      <c r="BE388" s="44">
        <v>1</v>
      </c>
      <c r="BF388" s="18">
        <f t="shared" si="223"/>
        <v>6930435</v>
      </c>
      <c r="BG388" s="18">
        <f t="shared" si="224"/>
        <v>3465215</v>
      </c>
      <c r="BH388" s="18">
        <f t="shared" si="225"/>
        <v>3465215</v>
      </c>
      <c r="BI388" s="18">
        <f t="shared" si="226"/>
        <v>3465215</v>
      </c>
      <c r="BJ388" s="18">
        <f t="shared" si="227"/>
        <v>3465215</v>
      </c>
      <c r="BK388" s="18">
        <f t="shared" si="228"/>
        <v>3465215</v>
      </c>
      <c r="BL388" s="18">
        <f t="shared" si="229"/>
        <v>5197825</v>
      </c>
      <c r="BM388" s="18">
        <f t="shared" si="230"/>
        <v>5197825</v>
      </c>
      <c r="BN388" s="18">
        <f t="shared" si="231"/>
        <v>1</v>
      </c>
      <c r="BO388" s="18">
        <f t="shared" si="211"/>
        <v>6930.44</v>
      </c>
      <c r="BP388" s="18">
        <f t="shared" si="232"/>
        <v>1</v>
      </c>
      <c r="BQ388" s="18">
        <f t="shared" si="212"/>
        <v>3465.22</v>
      </c>
      <c r="BR388" s="18">
        <f t="shared" si="233"/>
        <v>1</v>
      </c>
      <c r="BS388" s="18">
        <f t="shared" si="213"/>
        <v>3465.22</v>
      </c>
      <c r="BT388" s="18">
        <f t="shared" si="234"/>
        <v>1</v>
      </c>
      <c r="BU388" s="18">
        <f t="shared" si="214"/>
        <v>3465.22</v>
      </c>
      <c r="BV388" s="18">
        <f t="shared" si="235"/>
        <v>1</v>
      </c>
      <c r="BW388" s="18">
        <f t="shared" si="215"/>
        <v>3465.22</v>
      </c>
      <c r="BX388" s="18">
        <f t="shared" si="236"/>
        <v>1</v>
      </c>
      <c r="BY388" s="18">
        <f t="shared" si="216"/>
        <v>3465.22</v>
      </c>
      <c r="BZ388" s="18">
        <f t="shared" si="237"/>
        <v>1</v>
      </c>
      <c r="CA388" s="18">
        <f t="shared" si="217"/>
        <v>5197.83</v>
      </c>
      <c r="CB388" s="18">
        <f t="shared" si="238"/>
        <v>1</v>
      </c>
      <c r="CC388" s="18">
        <f t="shared" si="218"/>
        <v>5197.83</v>
      </c>
    </row>
    <row r="389" spans="1:81" ht="16.5" x14ac:dyDescent="0.2">
      <c r="A389" s="14">
        <v>380</v>
      </c>
      <c r="B389" s="18">
        <f>金币产出!CN385</f>
        <v>63277200</v>
      </c>
      <c r="W389" s="18">
        <v>380</v>
      </c>
      <c r="X389" s="25">
        <v>1</v>
      </c>
      <c r="Y389" s="18" t="e">
        <f t="shared" si="219"/>
        <v>#REF!</v>
      </c>
      <c r="Z389" s="18" t="e">
        <f t="shared" si="219"/>
        <v>#REF!</v>
      </c>
      <c r="AA389" s="18" t="e">
        <f t="shared" si="219"/>
        <v>#REF!</v>
      </c>
      <c r="AB389" s="18" t="e">
        <f t="shared" si="220"/>
        <v>#REF!</v>
      </c>
      <c r="AC389" s="18" t="e">
        <f t="shared" si="208"/>
        <v>#REF!</v>
      </c>
      <c r="AD389" s="18" t="e">
        <f t="shared" si="221"/>
        <v>#REF!</v>
      </c>
      <c r="AE389" s="18" t="e">
        <f t="shared" si="209"/>
        <v>#REF!</v>
      </c>
      <c r="AF389" s="18" t="e">
        <f t="shared" si="222"/>
        <v>#REF!</v>
      </c>
      <c r="AG389" s="18" t="e">
        <f t="shared" si="210"/>
        <v>#REF!</v>
      </c>
      <c r="BD389" s="18">
        <v>380</v>
      </c>
      <c r="BE389" s="44">
        <v>1</v>
      </c>
      <c r="BF389" s="18">
        <f t="shared" si="223"/>
        <v>6960490</v>
      </c>
      <c r="BG389" s="18">
        <f t="shared" si="224"/>
        <v>3480245</v>
      </c>
      <c r="BH389" s="18">
        <f t="shared" si="225"/>
        <v>3480245</v>
      </c>
      <c r="BI389" s="18">
        <f t="shared" si="226"/>
        <v>3480245</v>
      </c>
      <c r="BJ389" s="18">
        <f t="shared" si="227"/>
        <v>3480245</v>
      </c>
      <c r="BK389" s="18">
        <f t="shared" si="228"/>
        <v>3480245</v>
      </c>
      <c r="BL389" s="18">
        <f t="shared" si="229"/>
        <v>5220365</v>
      </c>
      <c r="BM389" s="18">
        <f t="shared" si="230"/>
        <v>5220365</v>
      </c>
      <c r="BN389" s="18">
        <f t="shared" si="231"/>
        <v>1</v>
      </c>
      <c r="BO389" s="18">
        <f t="shared" si="211"/>
        <v>6960.49</v>
      </c>
      <c r="BP389" s="18">
        <f t="shared" si="232"/>
        <v>1</v>
      </c>
      <c r="BQ389" s="18">
        <f t="shared" si="212"/>
        <v>3480.25</v>
      </c>
      <c r="BR389" s="18">
        <f t="shared" si="233"/>
        <v>1</v>
      </c>
      <c r="BS389" s="18">
        <f t="shared" si="213"/>
        <v>3480.25</v>
      </c>
      <c r="BT389" s="18">
        <f t="shared" si="234"/>
        <v>1</v>
      </c>
      <c r="BU389" s="18">
        <f t="shared" si="214"/>
        <v>3480.25</v>
      </c>
      <c r="BV389" s="18">
        <f t="shared" si="235"/>
        <v>1</v>
      </c>
      <c r="BW389" s="18">
        <f t="shared" si="215"/>
        <v>3480.25</v>
      </c>
      <c r="BX389" s="18">
        <f t="shared" si="236"/>
        <v>1</v>
      </c>
      <c r="BY389" s="18">
        <f t="shared" si="216"/>
        <v>3480.25</v>
      </c>
      <c r="BZ389" s="18">
        <f t="shared" si="237"/>
        <v>1</v>
      </c>
      <c r="CA389" s="18">
        <f t="shared" si="217"/>
        <v>5220.37</v>
      </c>
      <c r="CB389" s="18">
        <f t="shared" si="238"/>
        <v>1</v>
      </c>
      <c r="CC389" s="18">
        <f t="shared" si="218"/>
        <v>5220.37</v>
      </c>
    </row>
    <row r="390" spans="1:81" ht="16.5" x14ac:dyDescent="0.2">
      <c r="A390" s="14">
        <v>381</v>
      </c>
      <c r="B390" s="18">
        <f>金币产出!CN386</f>
        <v>63721890</v>
      </c>
      <c r="W390" s="18">
        <v>381</v>
      </c>
      <c r="X390" s="25">
        <v>1</v>
      </c>
      <c r="Y390" s="18" t="e">
        <f t="shared" si="219"/>
        <v>#REF!</v>
      </c>
      <c r="Z390" s="18" t="e">
        <f t="shared" si="219"/>
        <v>#REF!</v>
      </c>
      <c r="AA390" s="18" t="e">
        <f t="shared" si="219"/>
        <v>#REF!</v>
      </c>
      <c r="AB390" s="18" t="e">
        <f t="shared" si="220"/>
        <v>#REF!</v>
      </c>
      <c r="AC390" s="18" t="e">
        <f t="shared" si="208"/>
        <v>#REF!</v>
      </c>
      <c r="AD390" s="18" t="e">
        <f t="shared" si="221"/>
        <v>#REF!</v>
      </c>
      <c r="AE390" s="18" t="e">
        <f t="shared" si="209"/>
        <v>#REF!</v>
      </c>
      <c r="AF390" s="18" t="e">
        <f t="shared" si="222"/>
        <v>#REF!</v>
      </c>
      <c r="AG390" s="18" t="e">
        <f t="shared" si="210"/>
        <v>#REF!</v>
      </c>
      <c r="BD390" s="18">
        <v>381</v>
      </c>
      <c r="BE390" s="44">
        <v>1</v>
      </c>
      <c r="BF390" s="18">
        <f t="shared" si="223"/>
        <v>7009405</v>
      </c>
      <c r="BG390" s="18">
        <f t="shared" si="224"/>
        <v>3504700</v>
      </c>
      <c r="BH390" s="18">
        <f t="shared" si="225"/>
        <v>3504700</v>
      </c>
      <c r="BI390" s="18">
        <f t="shared" si="226"/>
        <v>3504700</v>
      </c>
      <c r="BJ390" s="18">
        <f t="shared" si="227"/>
        <v>3504700</v>
      </c>
      <c r="BK390" s="18">
        <f t="shared" si="228"/>
        <v>3504700</v>
      </c>
      <c r="BL390" s="18">
        <f t="shared" si="229"/>
        <v>5257055</v>
      </c>
      <c r="BM390" s="18">
        <f t="shared" si="230"/>
        <v>5257055</v>
      </c>
      <c r="BN390" s="18">
        <f t="shared" si="231"/>
        <v>1</v>
      </c>
      <c r="BO390" s="18">
        <f t="shared" si="211"/>
        <v>7009.41</v>
      </c>
      <c r="BP390" s="18">
        <f t="shared" si="232"/>
        <v>1</v>
      </c>
      <c r="BQ390" s="18">
        <f t="shared" si="212"/>
        <v>3504.7</v>
      </c>
      <c r="BR390" s="18">
        <f t="shared" si="233"/>
        <v>1</v>
      </c>
      <c r="BS390" s="18">
        <f t="shared" si="213"/>
        <v>3504.7</v>
      </c>
      <c r="BT390" s="18">
        <f t="shared" si="234"/>
        <v>1</v>
      </c>
      <c r="BU390" s="18">
        <f t="shared" si="214"/>
        <v>3504.7</v>
      </c>
      <c r="BV390" s="18">
        <f t="shared" si="235"/>
        <v>1</v>
      </c>
      <c r="BW390" s="18">
        <f t="shared" si="215"/>
        <v>3504.7</v>
      </c>
      <c r="BX390" s="18">
        <f t="shared" si="236"/>
        <v>1</v>
      </c>
      <c r="BY390" s="18">
        <f t="shared" si="216"/>
        <v>3504.7</v>
      </c>
      <c r="BZ390" s="18">
        <f t="shared" si="237"/>
        <v>1</v>
      </c>
      <c r="CA390" s="18">
        <f t="shared" si="217"/>
        <v>5257.06</v>
      </c>
      <c r="CB390" s="18">
        <f t="shared" si="238"/>
        <v>1</v>
      </c>
      <c r="CC390" s="18">
        <f t="shared" si="218"/>
        <v>5257.06</v>
      </c>
    </row>
    <row r="391" spans="1:81" ht="16.5" x14ac:dyDescent="0.2">
      <c r="A391" s="14">
        <v>382</v>
      </c>
      <c r="B391" s="18">
        <f>金币产出!CN387</f>
        <v>64166580</v>
      </c>
      <c r="W391" s="18">
        <v>382</v>
      </c>
      <c r="X391" s="25">
        <v>1</v>
      </c>
      <c r="Y391" s="18" t="e">
        <f t="shared" si="219"/>
        <v>#REF!</v>
      </c>
      <c r="Z391" s="18" t="e">
        <f t="shared" si="219"/>
        <v>#REF!</v>
      </c>
      <c r="AA391" s="18" t="e">
        <f t="shared" si="219"/>
        <v>#REF!</v>
      </c>
      <c r="AB391" s="18" t="e">
        <f t="shared" si="220"/>
        <v>#REF!</v>
      </c>
      <c r="AC391" s="18" t="e">
        <f t="shared" si="208"/>
        <v>#REF!</v>
      </c>
      <c r="AD391" s="18" t="e">
        <f t="shared" si="221"/>
        <v>#REF!</v>
      </c>
      <c r="AE391" s="18" t="e">
        <f t="shared" si="209"/>
        <v>#REF!</v>
      </c>
      <c r="AF391" s="18" t="e">
        <f t="shared" si="222"/>
        <v>#REF!</v>
      </c>
      <c r="AG391" s="18" t="e">
        <f t="shared" si="210"/>
        <v>#REF!</v>
      </c>
      <c r="BD391" s="18">
        <v>382</v>
      </c>
      <c r="BE391" s="44">
        <v>1</v>
      </c>
      <c r="BF391" s="18">
        <f t="shared" si="223"/>
        <v>7058320</v>
      </c>
      <c r="BG391" s="18">
        <f t="shared" si="224"/>
        <v>3529160</v>
      </c>
      <c r="BH391" s="18">
        <f t="shared" si="225"/>
        <v>3529160</v>
      </c>
      <c r="BI391" s="18">
        <f t="shared" si="226"/>
        <v>3529160</v>
      </c>
      <c r="BJ391" s="18">
        <f t="shared" si="227"/>
        <v>3529160</v>
      </c>
      <c r="BK391" s="18">
        <f t="shared" si="228"/>
        <v>3529160</v>
      </c>
      <c r="BL391" s="18">
        <f t="shared" si="229"/>
        <v>5293740</v>
      </c>
      <c r="BM391" s="18">
        <f t="shared" si="230"/>
        <v>5293740</v>
      </c>
      <c r="BN391" s="18">
        <f t="shared" si="231"/>
        <v>1</v>
      </c>
      <c r="BO391" s="18">
        <f t="shared" si="211"/>
        <v>7058.32</v>
      </c>
      <c r="BP391" s="18">
        <f t="shared" si="232"/>
        <v>1</v>
      </c>
      <c r="BQ391" s="18">
        <f t="shared" si="212"/>
        <v>3529.16</v>
      </c>
      <c r="BR391" s="18">
        <f t="shared" si="233"/>
        <v>1</v>
      </c>
      <c r="BS391" s="18">
        <f t="shared" si="213"/>
        <v>3529.16</v>
      </c>
      <c r="BT391" s="18">
        <f t="shared" si="234"/>
        <v>1</v>
      </c>
      <c r="BU391" s="18">
        <f t="shared" si="214"/>
        <v>3529.16</v>
      </c>
      <c r="BV391" s="18">
        <f t="shared" si="235"/>
        <v>1</v>
      </c>
      <c r="BW391" s="18">
        <f t="shared" si="215"/>
        <v>3529.16</v>
      </c>
      <c r="BX391" s="18">
        <f t="shared" si="236"/>
        <v>1</v>
      </c>
      <c r="BY391" s="18">
        <f t="shared" si="216"/>
        <v>3529.16</v>
      </c>
      <c r="BZ391" s="18">
        <f t="shared" si="237"/>
        <v>1</v>
      </c>
      <c r="CA391" s="18">
        <f t="shared" si="217"/>
        <v>5293.74</v>
      </c>
      <c r="CB391" s="18">
        <f t="shared" si="238"/>
        <v>1</v>
      </c>
      <c r="CC391" s="18">
        <f t="shared" si="218"/>
        <v>5293.74</v>
      </c>
    </row>
    <row r="392" spans="1:81" ht="16.5" x14ac:dyDescent="0.2">
      <c r="A392" s="14">
        <v>383</v>
      </c>
      <c r="B392" s="18">
        <f>金币产出!CN388</f>
        <v>64611270</v>
      </c>
      <c r="W392" s="18">
        <v>383</v>
      </c>
      <c r="X392" s="25">
        <v>1</v>
      </c>
      <c r="Y392" s="18" t="e">
        <f t="shared" si="219"/>
        <v>#REF!</v>
      </c>
      <c r="Z392" s="18" t="e">
        <f t="shared" si="219"/>
        <v>#REF!</v>
      </c>
      <c r="AA392" s="18" t="e">
        <f t="shared" si="219"/>
        <v>#REF!</v>
      </c>
      <c r="AB392" s="18" t="e">
        <f t="shared" si="220"/>
        <v>#REF!</v>
      </c>
      <c r="AC392" s="18" t="e">
        <f t="shared" si="208"/>
        <v>#REF!</v>
      </c>
      <c r="AD392" s="18" t="e">
        <f t="shared" si="221"/>
        <v>#REF!</v>
      </c>
      <c r="AE392" s="18" t="e">
        <f t="shared" si="209"/>
        <v>#REF!</v>
      </c>
      <c r="AF392" s="18" t="e">
        <f t="shared" si="222"/>
        <v>#REF!</v>
      </c>
      <c r="AG392" s="18" t="e">
        <f t="shared" si="210"/>
        <v>#REF!</v>
      </c>
      <c r="BD392" s="18">
        <v>383</v>
      </c>
      <c r="BE392" s="44">
        <v>1</v>
      </c>
      <c r="BF392" s="18">
        <f t="shared" si="223"/>
        <v>7107235</v>
      </c>
      <c r="BG392" s="18">
        <f t="shared" si="224"/>
        <v>3553615</v>
      </c>
      <c r="BH392" s="18">
        <f t="shared" si="225"/>
        <v>3553615</v>
      </c>
      <c r="BI392" s="18">
        <f t="shared" si="226"/>
        <v>3553615</v>
      </c>
      <c r="BJ392" s="18">
        <f t="shared" si="227"/>
        <v>3553615</v>
      </c>
      <c r="BK392" s="18">
        <f t="shared" si="228"/>
        <v>3553615</v>
      </c>
      <c r="BL392" s="18">
        <f t="shared" si="229"/>
        <v>5330425</v>
      </c>
      <c r="BM392" s="18">
        <f t="shared" si="230"/>
        <v>5330425</v>
      </c>
      <c r="BN392" s="18">
        <f t="shared" si="231"/>
        <v>1</v>
      </c>
      <c r="BO392" s="18">
        <f t="shared" si="211"/>
        <v>7107.24</v>
      </c>
      <c r="BP392" s="18">
        <f t="shared" si="232"/>
        <v>1</v>
      </c>
      <c r="BQ392" s="18">
        <f t="shared" si="212"/>
        <v>3553.62</v>
      </c>
      <c r="BR392" s="18">
        <f t="shared" si="233"/>
        <v>1</v>
      </c>
      <c r="BS392" s="18">
        <f t="shared" si="213"/>
        <v>3553.62</v>
      </c>
      <c r="BT392" s="18">
        <f t="shared" si="234"/>
        <v>1</v>
      </c>
      <c r="BU392" s="18">
        <f t="shared" si="214"/>
        <v>3553.62</v>
      </c>
      <c r="BV392" s="18">
        <f t="shared" si="235"/>
        <v>1</v>
      </c>
      <c r="BW392" s="18">
        <f t="shared" si="215"/>
        <v>3553.62</v>
      </c>
      <c r="BX392" s="18">
        <f t="shared" si="236"/>
        <v>1</v>
      </c>
      <c r="BY392" s="18">
        <f t="shared" si="216"/>
        <v>3553.62</v>
      </c>
      <c r="BZ392" s="18">
        <f t="shared" si="237"/>
        <v>1</v>
      </c>
      <c r="CA392" s="18">
        <f t="shared" si="217"/>
        <v>5330.43</v>
      </c>
      <c r="CB392" s="18">
        <f t="shared" si="238"/>
        <v>1</v>
      </c>
      <c r="CC392" s="18">
        <f t="shared" si="218"/>
        <v>5330.43</v>
      </c>
    </row>
    <row r="393" spans="1:81" ht="16.5" x14ac:dyDescent="0.2">
      <c r="A393" s="14">
        <v>384</v>
      </c>
      <c r="B393" s="18">
        <f>金币产出!CN389</f>
        <v>65055960</v>
      </c>
      <c r="W393" s="18">
        <v>384</v>
      </c>
      <c r="X393" s="25">
        <v>1</v>
      </c>
      <c r="Y393" s="18" t="e">
        <f t="shared" si="219"/>
        <v>#REF!</v>
      </c>
      <c r="Z393" s="18" t="e">
        <f t="shared" si="219"/>
        <v>#REF!</v>
      </c>
      <c r="AA393" s="18" t="e">
        <f t="shared" si="219"/>
        <v>#REF!</v>
      </c>
      <c r="AB393" s="18" t="e">
        <f t="shared" si="220"/>
        <v>#REF!</v>
      </c>
      <c r="AC393" s="18" t="e">
        <f t="shared" si="208"/>
        <v>#REF!</v>
      </c>
      <c r="AD393" s="18" t="e">
        <f t="shared" si="221"/>
        <v>#REF!</v>
      </c>
      <c r="AE393" s="18" t="e">
        <f t="shared" si="209"/>
        <v>#REF!</v>
      </c>
      <c r="AF393" s="18" t="e">
        <f t="shared" si="222"/>
        <v>#REF!</v>
      </c>
      <c r="AG393" s="18" t="e">
        <f t="shared" si="210"/>
        <v>#REF!</v>
      </c>
      <c r="BD393" s="18">
        <v>384</v>
      </c>
      <c r="BE393" s="44">
        <v>1</v>
      </c>
      <c r="BF393" s="18">
        <f t="shared" si="223"/>
        <v>7156155</v>
      </c>
      <c r="BG393" s="18">
        <f t="shared" si="224"/>
        <v>3578075</v>
      </c>
      <c r="BH393" s="18">
        <f t="shared" si="225"/>
        <v>3578075</v>
      </c>
      <c r="BI393" s="18">
        <f t="shared" si="226"/>
        <v>3578075</v>
      </c>
      <c r="BJ393" s="18">
        <f t="shared" si="227"/>
        <v>3578075</v>
      </c>
      <c r="BK393" s="18">
        <f t="shared" si="228"/>
        <v>3578075</v>
      </c>
      <c r="BL393" s="18">
        <f t="shared" si="229"/>
        <v>5367115</v>
      </c>
      <c r="BM393" s="18">
        <f t="shared" si="230"/>
        <v>5367115</v>
      </c>
      <c r="BN393" s="18">
        <f t="shared" si="231"/>
        <v>1</v>
      </c>
      <c r="BO393" s="18">
        <f t="shared" si="211"/>
        <v>7156.16</v>
      </c>
      <c r="BP393" s="18">
        <f t="shared" si="232"/>
        <v>1</v>
      </c>
      <c r="BQ393" s="18">
        <f t="shared" si="212"/>
        <v>3578.08</v>
      </c>
      <c r="BR393" s="18">
        <f t="shared" si="233"/>
        <v>1</v>
      </c>
      <c r="BS393" s="18">
        <f t="shared" si="213"/>
        <v>3578.08</v>
      </c>
      <c r="BT393" s="18">
        <f t="shared" si="234"/>
        <v>1</v>
      </c>
      <c r="BU393" s="18">
        <f t="shared" si="214"/>
        <v>3578.08</v>
      </c>
      <c r="BV393" s="18">
        <f t="shared" si="235"/>
        <v>1</v>
      </c>
      <c r="BW393" s="18">
        <f t="shared" si="215"/>
        <v>3578.08</v>
      </c>
      <c r="BX393" s="18">
        <f t="shared" si="236"/>
        <v>1</v>
      </c>
      <c r="BY393" s="18">
        <f t="shared" si="216"/>
        <v>3578.08</v>
      </c>
      <c r="BZ393" s="18">
        <f t="shared" si="237"/>
        <v>1</v>
      </c>
      <c r="CA393" s="18">
        <f t="shared" si="217"/>
        <v>5367.12</v>
      </c>
      <c r="CB393" s="18">
        <f t="shared" si="238"/>
        <v>1</v>
      </c>
      <c r="CC393" s="18">
        <f t="shared" si="218"/>
        <v>5367.12</v>
      </c>
    </row>
    <row r="394" spans="1:81" ht="16.5" x14ac:dyDescent="0.2">
      <c r="A394" s="14">
        <v>385</v>
      </c>
      <c r="B394" s="18">
        <f>金币产出!CN390</f>
        <v>65500650</v>
      </c>
      <c r="W394" s="18">
        <v>385</v>
      </c>
      <c r="X394" s="25">
        <v>1</v>
      </c>
      <c r="Y394" s="18" t="e">
        <f t="shared" si="219"/>
        <v>#REF!</v>
      </c>
      <c r="Z394" s="18" t="e">
        <f t="shared" si="219"/>
        <v>#REF!</v>
      </c>
      <c r="AA394" s="18" t="e">
        <f t="shared" si="219"/>
        <v>#REF!</v>
      </c>
      <c r="AB394" s="18" t="e">
        <f t="shared" si="220"/>
        <v>#REF!</v>
      </c>
      <c r="AC394" s="18" t="e">
        <f t="shared" ref="AC394:AC457" si="239">ROUND(Y394/1000^AB394,2)</f>
        <v>#REF!</v>
      </c>
      <c r="AD394" s="18" t="e">
        <f t="shared" si="221"/>
        <v>#REF!</v>
      </c>
      <c r="AE394" s="18" t="e">
        <f t="shared" ref="AE394:AE457" si="240">ROUND(Z394/1000^AD394,2)</f>
        <v>#REF!</v>
      </c>
      <c r="AF394" s="18" t="e">
        <f t="shared" si="222"/>
        <v>#REF!</v>
      </c>
      <c r="AG394" s="18" t="e">
        <f t="shared" ref="AG394:AG457" si="241">ROUND(AA394/1000^AF394,2)</f>
        <v>#REF!</v>
      </c>
      <c r="BD394" s="18">
        <v>385</v>
      </c>
      <c r="BE394" s="44">
        <v>1</v>
      </c>
      <c r="BF394" s="18">
        <f t="shared" si="223"/>
        <v>7205070</v>
      </c>
      <c r="BG394" s="18">
        <f t="shared" si="224"/>
        <v>3602535</v>
      </c>
      <c r="BH394" s="18">
        <f t="shared" si="225"/>
        <v>3602535</v>
      </c>
      <c r="BI394" s="18">
        <f t="shared" si="226"/>
        <v>3602535</v>
      </c>
      <c r="BJ394" s="18">
        <f t="shared" si="227"/>
        <v>3602535</v>
      </c>
      <c r="BK394" s="18">
        <f t="shared" si="228"/>
        <v>3602535</v>
      </c>
      <c r="BL394" s="18">
        <f t="shared" si="229"/>
        <v>5403800</v>
      </c>
      <c r="BM394" s="18">
        <f t="shared" si="230"/>
        <v>5403800</v>
      </c>
      <c r="BN394" s="18">
        <f t="shared" si="231"/>
        <v>1</v>
      </c>
      <c r="BO394" s="18">
        <f t="shared" ref="BO394:BO457" si="242">ROUND(BF394/1000^BN394,2)</f>
        <v>7205.07</v>
      </c>
      <c r="BP394" s="18">
        <f t="shared" si="232"/>
        <v>1</v>
      </c>
      <c r="BQ394" s="18">
        <f t="shared" ref="BQ394:BQ457" si="243">ROUND(BG394/1000^BP394,2)</f>
        <v>3602.54</v>
      </c>
      <c r="BR394" s="18">
        <f t="shared" si="233"/>
        <v>1</v>
      </c>
      <c r="BS394" s="18">
        <f t="shared" ref="BS394:BS457" si="244">ROUND(BH394/1000^BR394,2)</f>
        <v>3602.54</v>
      </c>
      <c r="BT394" s="18">
        <f t="shared" si="234"/>
        <v>1</v>
      </c>
      <c r="BU394" s="18">
        <f t="shared" ref="BU394:BU457" si="245">ROUND(BI394/1000^BT394,2)</f>
        <v>3602.54</v>
      </c>
      <c r="BV394" s="18">
        <f t="shared" si="235"/>
        <v>1</v>
      </c>
      <c r="BW394" s="18">
        <f t="shared" ref="BW394:BW457" si="246">ROUND(BJ394/1000^BV394,2)</f>
        <v>3602.54</v>
      </c>
      <c r="BX394" s="18">
        <f t="shared" si="236"/>
        <v>1</v>
      </c>
      <c r="BY394" s="18">
        <f t="shared" ref="BY394:BY457" si="247">ROUND(BK394/1000^BX394,2)</f>
        <v>3602.54</v>
      </c>
      <c r="BZ394" s="18">
        <f t="shared" si="237"/>
        <v>1</v>
      </c>
      <c r="CA394" s="18">
        <f t="shared" ref="CA394:CA457" si="248">ROUND(BL394/1000^BZ394,2)</f>
        <v>5403.8</v>
      </c>
      <c r="CB394" s="18">
        <f t="shared" si="238"/>
        <v>1</v>
      </c>
      <c r="CC394" s="18">
        <f t="shared" ref="CC394:CC457" si="249">ROUND(BM394/1000^CB394,2)</f>
        <v>5403.8</v>
      </c>
    </row>
    <row r="395" spans="1:81" ht="16.5" x14ac:dyDescent="0.2">
      <c r="A395" s="14">
        <v>386</v>
      </c>
      <c r="B395" s="18">
        <f>金币产出!CN391</f>
        <v>65945340</v>
      </c>
      <c r="W395" s="18">
        <v>386</v>
      </c>
      <c r="X395" s="25">
        <v>1</v>
      </c>
      <c r="Y395" s="18" t="e">
        <f t="shared" ref="Y395:AA458" si="250">INT($B395*Y$7*$AM$7*$X395/5)*5</f>
        <v>#REF!</v>
      </c>
      <c r="Z395" s="18" t="e">
        <f t="shared" si="250"/>
        <v>#REF!</v>
      </c>
      <c r="AA395" s="18" t="e">
        <f t="shared" si="250"/>
        <v>#REF!</v>
      </c>
      <c r="AB395" s="18" t="e">
        <f t="shared" ref="AB395:AB458" si="251">INT(LOG(Y395/10,1000))</f>
        <v>#REF!</v>
      </c>
      <c r="AC395" s="18" t="e">
        <f t="shared" si="239"/>
        <v>#REF!</v>
      </c>
      <c r="AD395" s="18" t="e">
        <f t="shared" ref="AD395:AD458" si="252">INT(LOG(Z395/10,1000))</f>
        <v>#REF!</v>
      </c>
      <c r="AE395" s="18" t="e">
        <f t="shared" si="240"/>
        <v>#REF!</v>
      </c>
      <c r="AF395" s="18" t="e">
        <f t="shared" ref="AF395:AF458" si="253">INT(LOG(AA395/10,1000))</f>
        <v>#REF!</v>
      </c>
      <c r="AG395" s="18" t="e">
        <f t="shared" si="241"/>
        <v>#REF!</v>
      </c>
      <c r="BD395" s="18">
        <v>386</v>
      </c>
      <c r="BE395" s="44">
        <v>1</v>
      </c>
      <c r="BF395" s="18">
        <f t="shared" ref="BF395:BF458" si="254">INT($B395*BF$7/5*BE395)*5</f>
        <v>7253985</v>
      </c>
      <c r="BG395" s="18">
        <f t="shared" ref="BG395:BG458" si="255">INT($B395*BG$7*BE395/5)*5</f>
        <v>3626990</v>
      </c>
      <c r="BH395" s="18">
        <f t="shared" ref="BH395:BH458" si="256">INT($B395*BH$7*BE395/5)*5</f>
        <v>3626990</v>
      </c>
      <c r="BI395" s="18">
        <f t="shared" ref="BI395:BI458" si="257">INT($B395*BI$7*BE395/5)*5</f>
        <v>3626990</v>
      </c>
      <c r="BJ395" s="18">
        <f t="shared" ref="BJ395:BJ458" si="258">INT($B395*BJ$7*BE395/5)*5</f>
        <v>3626990</v>
      </c>
      <c r="BK395" s="18">
        <f t="shared" ref="BK395:BK458" si="259">INT($B395*BK$7*BE395/5)*5</f>
        <v>3626990</v>
      </c>
      <c r="BL395" s="18">
        <f t="shared" ref="BL395:BL458" si="260">INT($B395*BL$7*BE395/5)*5</f>
        <v>5440490</v>
      </c>
      <c r="BM395" s="18">
        <f t="shared" ref="BM395:BM458" si="261">INT($B395*BM$7*BE395/5)*5</f>
        <v>5440490</v>
      </c>
      <c r="BN395" s="18">
        <f t="shared" ref="BN395:BN458" si="262">INT(LOG(BF395/10,1000))</f>
        <v>1</v>
      </c>
      <c r="BO395" s="18">
        <f t="shared" si="242"/>
        <v>7253.99</v>
      </c>
      <c r="BP395" s="18">
        <f t="shared" ref="BP395:BP458" si="263">INT(LOG(BG395/10,1000))</f>
        <v>1</v>
      </c>
      <c r="BQ395" s="18">
        <f t="shared" si="243"/>
        <v>3626.99</v>
      </c>
      <c r="BR395" s="18">
        <f t="shared" ref="BR395:BR458" si="264">INT(LOG(BH395/10,1000))</f>
        <v>1</v>
      </c>
      <c r="BS395" s="18">
        <f t="shared" si="244"/>
        <v>3626.99</v>
      </c>
      <c r="BT395" s="18">
        <f t="shared" ref="BT395:BT458" si="265">INT(LOG(BI395/10,1000))</f>
        <v>1</v>
      </c>
      <c r="BU395" s="18">
        <f t="shared" si="245"/>
        <v>3626.99</v>
      </c>
      <c r="BV395" s="18">
        <f t="shared" ref="BV395:BV458" si="266">INT(LOG(BJ395/10,1000))</f>
        <v>1</v>
      </c>
      <c r="BW395" s="18">
        <f t="shared" si="246"/>
        <v>3626.99</v>
      </c>
      <c r="BX395" s="18">
        <f t="shared" ref="BX395:BX458" si="267">INT(LOG(BK395/10,1000))</f>
        <v>1</v>
      </c>
      <c r="BY395" s="18">
        <f t="shared" si="247"/>
        <v>3626.99</v>
      </c>
      <c r="BZ395" s="18">
        <f t="shared" ref="BZ395:BZ458" si="268">INT(LOG(BL395/10,1000))</f>
        <v>1</v>
      </c>
      <c r="CA395" s="18">
        <f t="shared" si="248"/>
        <v>5440.49</v>
      </c>
      <c r="CB395" s="18">
        <f t="shared" ref="CB395:CB458" si="269">INT(LOG(BM395/10,1000))</f>
        <v>1</v>
      </c>
      <c r="CC395" s="18">
        <f t="shared" si="249"/>
        <v>5440.49</v>
      </c>
    </row>
    <row r="396" spans="1:81" ht="16.5" x14ac:dyDescent="0.2">
      <c r="A396" s="14">
        <v>387</v>
      </c>
      <c r="B396" s="18">
        <f>金币产出!CN392</f>
        <v>66390030</v>
      </c>
      <c r="W396" s="18">
        <v>387</v>
      </c>
      <c r="X396" s="25">
        <v>1</v>
      </c>
      <c r="Y396" s="18" t="e">
        <f t="shared" si="250"/>
        <v>#REF!</v>
      </c>
      <c r="Z396" s="18" t="e">
        <f t="shared" si="250"/>
        <v>#REF!</v>
      </c>
      <c r="AA396" s="18" t="e">
        <f t="shared" si="250"/>
        <v>#REF!</v>
      </c>
      <c r="AB396" s="18" t="e">
        <f t="shared" si="251"/>
        <v>#REF!</v>
      </c>
      <c r="AC396" s="18" t="e">
        <f t="shared" si="239"/>
        <v>#REF!</v>
      </c>
      <c r="AD396" s="18" t="e">
        <f t="shared" si="252"/>
        <v>#REF!</v>
      </c>
      <c r="AE396" s="18" t="e">
        <f t="shared" si="240"/>
        <v>#REF!</v>
      </c>
      <c r="AF396" s="18" t="e">
        <f t="shared" si="253"/>
        <v>#REF!</v>
      </c>
      <c r="AG396" s="18" t="e">
        <f t="shared" si="241"/>
        <v>#REF!</v>
      </c>
      <c r="BD396" s="18">
        <v>387</v>
      </c>
      <c r="BE396" s="44">
        <v>1</v>
      </c>
      <c r="BF396" s="18">
        <f t="shared" si="254"/>
        <v>7302900</v>
      </c>
      <c r="BG396" s="18">
        <f t="shared" si="255"/>
        <v>3651450</v>
      </c>
      <c r="BH396" s="18">
        <f t="shared" si="256"/>
        <v>3651450</v>
      </c>
      <c r="BI396" s="18">
        <f t="shared" si="257"/>
        <v>3651450</v>
      </c>
      <c r="BJ396" s="18">
        <f t="shared" si="258"/>
        <v>3651450</v>
      </c>
      <c r="BK396" s="18">
        <f t="shared" si="259"/>
        <v>3651450</v>
      </c>
      <c r="BL396" s="18">
        <f t="shared" si="260"/>
        <v>5477175</v>
      </c>
      <c r="BM396" s="18">
        <f t="shared" si="261"/>
        <v>5477175</v>
      </c>
      <c r="BN396" s="18">
        <f t="shared" si="262"/>
        <v>1</v>
      </c>
      <c r="BO396" s="18">
        <f t="shared" si="242"/>
        <v>7302.9</v>
      </c>
      <c r="BP396" s="18">
        <f t="shared" si="263"/>
        <v>1</v>
      </c>
      <c r="BQ396" s="18">
        <f t="shared" si="243"/>
        <v>3651.45</v>
      </c>
      <c r="BR396" s="18">
        <f t="shared" si="264"/>
        <v>1</v>
      </c>
      <c r="BS396" s="18">
        <f t="shared" si="244"/>
        <v>3651.45</v>
      </c>
      <c r="BT396" s="18">
        <f t="shared" si="265"/>
        <v>1</v>
      </c>
      <c r="BU396" s="18">
        <f t="shared" si="245"/>
        <v>3651.45</v>
      </c>
      <c r="BV396" s="18">
        <f t="shared" si="266"/>
        <v>1</v>
      </c>
      <c r="BW396" s="18">
        <f t="shared" si="246"/>
        <v>3651.45</v>
      </c>
      <c r="BX396" s="18">
        <f t="shared" si="267"/>
        <v>1</v>
      </c>
      <c r="BY396" s="18">
        <f t="shared" si="247"/>
        <v>3651.45</v>
      </c>
      <c r="BZ396" s="18">
        <f t="shared" si="268"/>
        <v>1</v>
      </c>
      <c r="CA396" s="18">
        <f t="shared" si="248"/>
        <v>5477.18</v>
      </c>
      <c r="CB396" s="18">
        <f t="shared" si="269"/>
        <v>1</v>
      </c>
      <c r="CC396" s="18">
        <f t="shared" si="249"/>
        <v>5477.18</v>
      </c>
    </row>
    <row r="397" spans="1:81" ht="16.5" x14ac:dyDescent="0.2">
      <c r="A397" s="14">
        <v>388</v>
      </c>
      <c r="B397" s="18">
        <f>金币产出!CN393</f>
        <v>66834720</v>
      </c>
      <c r="W397" s="18">
        <v>388</v>
      </c>
      <c r="X397" s="25">
        <v>1</v>
      </c>
      <c r="Y397" s="18" t="e">
        <f t="shared" si="250"/>
        <v>#REF!</v>
      </c>
      <c r="Z397" s="18" t="e">
        <f t="shared" si="250"/>
        <v>#REF!</v>
      </c>
      <c r="AA397" s="18" t="e">
        <f t="shared" si="250"/>
        <v>#REF!</v>
      </c>
      <c r="AB397" s="18" t="e">
        <f t="shared" si="251"/>
        <v>#REF!</v>
      </c>
      <c r="AC397" s="18" t="e">
        <f t="shared" si="239"/>
        <v>#REF!</v>
      </c>
      <c r="AD397" s="18" t="e">
        <f t="shared" si="252"/>
        <v>#REF!</v>
      </c>
      <c r="AE397" s="18" t="e">
        <f t="shared" si="240"/>
        <v>#REF!</v>
      </c>
      <c r="AF397" s="18" t="e">
        <f t="shared" si="253"/>
        <v>#REF!</v>
      </c>
      <c r="AG397" s="18" t="e">
        <f t="shared" si="241"/>
        <v>#REF!</v>
      </c>
      <c r="BD397" s="18">
        <v>388</v>
      </c>
      <c r="BE397" s="44">
        <v>1</v>
      </c>
      <c r="BF397" s="18">
        <f t="shared" si="254"/>
        <v>7351815</v>
      </c>
      <c r="BG397" s="18">
        <f t="shared" si="255"/>
        <v>3675905</v>
      </c>
      <c r="BH397" s="18">
        <f t="shared" si="256"/>
        <v>3675905</v>
      </c>
      <c r="BI397" s="18">
        <f t="shared" si="257"/>
        <v>3675905</v>
      </c>
      <c r="BJ397" s="18">
        <f t="shared" si="258"/>
        <v>3675905</v>
      </c>
      <c r="BK397" s="18">
        <f t="shared" si="259"/>
        <v>3675905</v>
      </c>
      <c r="BL397" s="18">
        <f t="shared" si="260"/>
        <v>5513860</v>
      </c>
      <c r="BM397" s="18">
        <f t="shared" si="261"/>
        <v>5513860</v>
      </c>
      <c r="BN397" s="18">
        <f t="shared" si="262"/>
        <v>1</v>
      </c>
      <c r="BO397" s="18">
        <f t="shared" si="242"/>
        <v>7351.82</v>
      </c>
      <c r="BP397" s="18">
        <f t="shared" si="263"/>
        <v>1</v>
      </c>
      <c r="BQ397" s="18">
        <f t="shared" si="243"/>
        <v>3675.91</v>
      </c>
      <c r="BR397" s="18">
        <f t="shared" si="264"/>
        <v>1</v>
      </c>
      <c r="BS397" s="18">
        <f t="shared" si="244"/>
        <v>3675.91</v>
      </c>
      <c r="BT397" s="18">
        <f t="shared" si="265"/>
        <v>1</v>
      </c>
      <c r="BU397" s="18">
        <f t="shared" si="245"/>
        <v>3675.91</v>
      </c>
      <c r="BV397" s="18">
        <f t="shared" si="266"/>
        <v>1</v>
      </c>
      <c r="BW397" s="18">
        <f t="shared" si="246"/>
        <v>3675.91</v>
      </c>
      <c r="BX397" s="18">
        <f t="shared" si="267"/>
        <v>1</v>
      </c>
      <c r="BY397" s="18">
        <f t="shared" si="247"/>
        <v>3675.91</v>
      </c>
      <c r="BZ397" s="18">
        <f t="shared" si="268"/>
        <v>1</v>
      </c>
      <c r="CA397" s="18">
        <f t="shared" si="248"/>
        <v>5513.86</v>
      </c>
      <c r="CB397" s="18">
        <f t="shared" si="269"/>
        <v>1</v>
      </c>
      <c r="CC397" s="18">
        <f t="shared" si="249"/>
        <v>5513.86</v>
      </c>
    </row>
    <row r="398" spans="1:81" ht="16.5" x14ac:dyDescent="0.2">
      <c r="A398" s="14">
        <v>389</v>
      </c>
      <c r="B398" s="18">
        <f>金币产出!CN394</f>
        <v>67279410</v>
      </c>
      <c r="W398" s="18">
        <v>389</v>
      </c>
      <c r="X398" s="25">
        <v>1</v>
      </c>
      <c r="Y398" s="18" t="e">
        <f t="shared" si="250"/>
        <v>#REF!</v>
      </c>
      <c r="Z398" s="18" t="e">
        <f t="shared" si="250"/>
        <v>#REF!</v>
      </c>
      <c r="AA398" s="18" t="e">
        <f t="shared" si="250"/>
        <v>#REF!</v>
      </c>
      <c r="AB398" s="18" t="e">
        <f t="shared" si="251"/>
        <v>#REF!</v>
      </c>
      <c r="AC398" s="18" t="e">
        <f t="shared" si="239"/>
        <v>#REF!</v>
      </c>
      <c r="AD398" s="18" t="e">
        <f t="shared" si="252"/>
        <v>#REF!</v>
      </c>
      <c r="AE398" s="18" t="e">
        <f t="shared" si="240"/>
        <v>#REF!</v>
      </c>
      <c r="AF398" s="18" t="e">
        <f t="shared" si="253"/>
        <v>#REF!</v>
      </c>
      <c r="AG398" s="18" t="e">
        <f t="shared" si="241"/>
        <v>#REF!</v>
      </c>
      <c r="BD398" s="18">
        <v>389</v>
      </c>
      <c r="BE398" s="44">
        <v>1</v>
      </c>
      <c r="BF398" s="18">
        <f t="shared" si="254"/>
        <v>7400735</v>
      </c>
      <c r="BG398" s="18">
        <f t="shared" si="255"/>
        <v>3700365</v>
      </c>
      <c r="BH398" s="18">
        <f t="shared" si="256"/>
        <v>3700365</v>
      </c>
      <c r="BI398" s="18">
        <f t="shared" si="257"/>
        <v>3700365</v>
      </c>
      <c r="BJ398" s="18">
        <f t="shared" si="258"/>
        <v>3700365</v>
      </c>
      <c r="BK398" s="18">
        <f t="shared" si="259"/>
        <v>3700365</v>
      </c>
      <c r="BL398" s="18">
        <f t="shared" si="260"/>
        <v>5550550</v>
      </c>
      <c r="BM398" s="18">
        <f t="shared" si="261"/>
        <v>5550550</v>
      </c>
      <c r="BN398" s="18">
        <f t="shared" si="262"/>
        <v>1</v>
      </c>
      <c r="BO398" s="18">
        <f t="shared" si="242"/>
        <v>7400.74</v>
      </c>
      <c r="BP398" s="18">
        <f t="shared" si="263"/>
        <v>1</v>
      </c>
      <c r="BQ398" s="18">
        <f t="shared" si="243"/>
        <v>3700.37</v>
      </c>
      <c r="BR398" s="18">
        <f t="shared" si="264"/>
        <v>1</v>
      </c>
      <c r="BS398" s="18">
        <f t="shared" si="244"/>
        <v>3700.37</v>
      </c>
      <c r="BT398" s="18">
        <f t="shared" si="265"/>
        <v>1</v>
      </c>
      <c r="BU398" s="18">
        <f t="shared" si="245"/>
        <v>3700.37</v>
      </c>
      <c r="BV398" s="18">
        <f t="shared" si="266"/>
        <v>1</v>
      </c>
      <c r="BW398" s="18">
        <f t="shared" si="246"/>
        <v>3700.37</v>
      </c>
      <c r="BX398" s="18">
        <f t="shared" si="267"/>
        <v>1</v>
      </c>
      <c r="BY398" s="18">
        <f t="shared" si="247"/>
        <v>3700.37</v>
      </c>
      <c r="BZ398" s="18">
        <f t="shared" si="268"/>
        <v>1</v>
      </c>
      <c r="CA398" s="18">
        <f t="shared" si="248"/>
        <v>5550.55</v>
      </c>
      <c r="CB398" s="18">
        <f t="shared" si="269"/>
        <v>1</v>
      </c>
      <c r="CC398" s="18">
        <f t="shared" si="249"/>
        <v>5550.55</v>
      </c>
    </row>
    <row r="399" spans="1:81" ht="16.5" x14ac:dyDescent="0.2">
      <c r="A399" s="14">
        <v>390</v>
      </c>
      <c r="B399" s="18">
        <f>金币产出!CN395</f>
        <v>67724100</v>
      </c>
      <c r="W399" s="18">
        <v>390</v>
      </c>
      <c r="X399" s="25">
        <v>1</v>
      </c>
      <c r="Y399" s="18" t="e">
        <f t="shared" si="250"/>
        <v>#REF!</v>
      </c>
      <c r="Z399" s="18" t="e">
        <f t="shared" si="250"/>
        <v>#REF!</v>
      </c>
      <c r="AA399" s="18" t="e">
        <f t="shared" si="250"/>
        <v>#REF!</v>
      </c>
      <c r="AB399" s="18" t="e">
        <f t="shared" si="251"/>
        <v>#REF!</v>
      </c>
      <c r="AC399" s="18" t="e">
        <f t="shared" si="239"/>
        <v>#REF!</v>
      </c>
      <c r="AD399" s="18" t="e">
        <f t="shared" si="252"/>
        <v>#REF!</v>
      </c>
      <c r="AE399" s="18" t="e">
        <f t="shared" si="240"/>
        <v>#REF!</v>
      </c>
      <c r="AF399" s="18" t="e">
        <f t="shared" si="253"/>
        <v>#REF!</v>
      </c>
      <c r="AG399" s="18" t="e">
        <f t="shared" si="241"/>
        <v>#REF!</v>
      </c>
      <c r="BD399" s="18">
        <v>390</v>
      </c>
      <c r="BE399" s="44">
        <v>1</v>
      </c>
      <c r="BF399" s="18">
        <f t="shared" si="254"/>
        <v>7449650</v>
      </c>
      <c r="BG399" s="18">
        <f t="shared" si="255"/>
        <v>3724825</v>
      </c>
      <c r="BH399" s="18">
        <f t="shared" si="256"/>
        <v>3724825</v>
      </c>
      <c r="BI399" s="18">
        <f t="shared" si="257"/>
        <v>3724825</v>
      </c>
      <c r="BJ399" s="18">
        <f t="shared" si="258"/>
        <v>3724825</v>
      </c>
      <c r="BK399" s="18">
        <f t="shared" si="259"/>
        <v>3724825</v>
      </c>
      <c r="BL399" s="18">
        <f t="shared" si="260"/>
        <v>5587235</v>
      </c>
      <c r="BM399" s="18">
        <f t="shared" si="261"/>
        <v>5587235</v>
      </c>
      <c r="BN399" s="18">
        <f t="shared" si="262"/>
        <v>1</v>
      </c>
      <c r="BO399" s="18">
        <f t="shared" si="242"/>
        <v>7449.65</v>
      </c>
      <c r="BP399" s="18">
        <f t="shared" si="263"/>
        <v>1</v>
      </c>
      <c r="BQ399" s="18">
        <f t="shared" si="243"/>
        <v>3724.83</v>
      </c>
      <c r="BR399" s="18">
        <f t="shared" si="264"/>
        <v>1</v>
      </c>
      <c r="BS399" s="18">
        <f t="shared" si="244"/>
        <v>3724.83</v>
      </c>
      <c r="BT399" s="18">
        <f t="shared" si="265"/>
        <v>1</v>
      </c>
      <c r="BU399" s="18">
        <f t="shared" si="245"/>
        <v>3724.83</v>
      </c>
      <c r="BV399" s="18">
        <f t="shared" si="266"/>
        <v>1</v>
      </c>
      <c r="BW399" s="18">
        <f t="shared" si="246"/>
        <v>3724.83</v>
      </c>
      <c r="BX399" s="18">
        <f t="shared" si="267"/>
        <v>1</v>
      </c>
      <c r="BY399" s="18">
        <f t="shared" si="247"/>
        <v>3724.83</v>
      </c>
      <c r="BZ399" s="18">
        <f t="shared" si="268"/>
        <v>1</v>
      </c>
      <c r="CA399" s="18">
        <f t="shared" si="248"/>
        <v>5587.24</v>
      </c>
      <c r="CB399" s="18">
        <f t="shared" si="269"/>
        <v>1</v>
      </c>
      <c r="CC399" s="18">
        <f t="shared" si="249"/>
        <v>5587.24</v>
      </c>
    </row>
    <row r="400" spans="1:81" ht="16.5" x14ac:dyDescent="0.2">
      <c r="A400" s="14">
        <v>391</v>
      </c>
      <c r="B400" s="18">
        <f>金币产出!CN396</f>
        <v>68168790</v>
      </c>
      <c r="W400" s="18">
        <v>391</v>
      </c>
      <c r="X400" s="25">
        <v>1</v>
      </c>
      <c r="Y400" s="18" t="e">
        <f t="shared" si="250"/>
        <v>#REF!</v>
      </c>
      <c r="Z400" s="18" t="e">
        <f t="shared" si="250"/>
        <v>#REF!</v>
      </c>
      <c r="AA400" s="18" t="e">
        <f t="shared" si="250"/>
        <v>#REF!</v>
      </c>
      <c r="AB400" s="18" t="e">
        <f t="shared" si="251"/>
        <v>#REF!</v>
      </c>
      <c r="AC400" s="18" t="e">
        <f t="shared" si="239"/>
        <v>#REF!</v>
      </c>
      <c r="AD400" s="18" t="e">
        <f t="shared" si="252"/>
        <v>#REF!</v>
      </c>
      <c r="AE400" s="18" t="e">
        <f t="shared" si="240"/>
        <v>#REF!</v>
      </c>
      <c r="AF400" s="18" t="e">
        <f t="shared" si="253"/>
        <v>#REF!</v>
      </c>
      <c r="AG400" s="18" t="e">
        <f t="shared" si="241"/>
        <v>#REF!</v>
      </c>
      <c r="BD400" s="18">
        <v>391</v>
      </c>
      <c r="BE400" s="44">
        <v>1</v>
      </c>
      <c r="BF400" s="18">
        <f t="shared" si="254"/>
        <v>7498565</v>
      </c>
      <c r="BG400" s="18">
        <f t="shared" si="255"/>
        <v>3749280</v>
      </c>
      <c r="BH400" s="18">
        <f t="shared" si="256"/>
        <v>3749280</v>
      </c>
      <c r="BI400" s="18">
        <f t="shared" si="257"/>
        <v>3749280</v>
      </c>
      <c r="BJ400" s="18">
        <f t="shared" si="258"/>
        <v>3749280</v>
      </c>
      <c r="BK400" s="18">
        <f t="shared" si="259"/>
        <v>3749280</v>
      </c>
      <c r="BL400" s="18">
        <f t="shared" si="260"/>
        <v>5623925</v>
      </c>
      <c r="BM400" s="18">
        <f t="shared" si="261"/>
        <v>5623925</v>
      </c>
      <c r="BN400" s="18">
        <f t="shared" si="262"/>
        <v>1</v>
      </c>
      <c r="BO400" s="18">
        <f t="shared" si="242"/>
        <v>7498.57</v>
      </c>
      <c r="BP400" s="18">
        <f t="shared" si="263"/>
        <v>1</v>
      </c>
      <c r="BQ400" s="18">
        <f t="shared" si="243"/>
        <v>3749.28</v>
      </c>
      <c r="BR400" s="18">
        <f t="shared" si="264"/>
        <v>1</v>
      </c>
      <c r="BS400" s="18">
        <f t="shared" si="244"/>
        <v>3749.28</v>
      </c>
      <c r="BT400" s="18">
        <f t="shared" si="265"/>
        <v>1</v>
      </c>
      <c r="BU400" s="18">
        <f t="shared" si="245"/>
        <v>3749.28</v>
      </c>
      <c r="BV400" s="18">
        <f t="shared" si="266"/>
        <v>1</v>
      </c>
      <c r="BW400" s="18">
        <f t="shared" si="246"/>
        <v>3749.28</v>
      </c>
      <c r="BX400" s="18">
        <f t="shared" si="267"/>
        <v>1</v>
      </c>
      <c r="BY400" s="18">
        <f t="shared" si="247"/>
        <v>3749.28</v>
      </c>
      <c r="BZ400" s="18">
        <f t="shared" si="268"/>
        <v>1</v>
      </c>
      <c r="CA400" s="18">
        <f t="shared" si="248"/>
        <v>5623.93</v>
      </c>
      <c r="CB400" s="18">
        <f t="shared" si="269"/>
        <v>1</v>
      </c>
      <c r="CC400" s="18">
        <f t="shared" si="249"/>
        <v>5623.93</v>
      </c>
    </row>
    <row r="401" spans="1:81" ht="16.5" x14ac:dyDescent="0.2">
      <c r="A401" s="14">
        <v>392</v>
      </c>
      <c r="B401" s="18">
        <f>金币产出!CN397</f>
        <v>68613480</v>
      </c>
      <c r="W401" s="18">
        <v>392</v>
      </c>
      <c r="X401" s="25">
        <v>1</v>
      </c>
      <c r="Y401" s="18" t="e">
        <f t="shared" si="250"/>
        <v>#REF!</v>
      </c>
      <c r="Z401" s="18" t="e">
        <f t="shared" si="250"/>
        <v>#REF!</v>
      </c>
      <c r="AA401" s="18" t="e">
        <f t="shared" si="250"/>
        <v>#REF!</v>
      </c>
      <c r="AB401" s="18" t="e">
        <f t="shared" si="251"/>
        <v>#REF!</v>
      </c>
      <c r="AC401" s="18" t="e">
        <f t="shared" si="239"/>
        <v>#REF!</v>
      </c>
      <c r="AD401" s="18" t="e">
        <f t="shared" si="252"/>
        <v>#REF!</v>
      </c>
      <c r="AE401" s="18" t="e">
        <f t="shared" si="240"/>
        <v>#REF!</v>
      </c>
      <c r="AF401" s="18" t="e">
        <f t="shared" si="253"/>
        <v>#REF!</v>
      </c>
      <c r="AG401" s="18" t="e">
        <f t="shared" si="241"/>
        <v>#REF!</v>
      </c>
      <c r="BD401" s="18">
        <v>392</v>
      </c>
      <c r="BE401" s="44">
        <v>1</v>
      </c>
      <c r="BF401" s="18">
        <f t="shared" si="254"/>
        <v>7547480</v>
      </c>
      <c r="BG401" s="18">
        <f t="shared" si="255"/>
        <v>3773740</v>
      </c>
      <c r="BH401" s="18">
        <f t="shared" si="256"/>
        <v>3773740</v>
      </c>
      <c r="BI401" s="18">
        <f t="shared" si="257"/>
        <v>3773740</v>
      </c>
      <c r="BJ401" s="18">
        <f t="shared" si="258"/>
        <v>3773740</v>
      </c>
      <c r="BK401" s="18">
        <f t="shared" si="259"/>
        <v>3773740</v>
      </c>
      <c r="BL401" s="18">
        <f t="shared" si="260"/>
        <v>5660610</v>
      </c>
      <c r="BM401" s="18">
        <f t="shared" si="261"/>
        <v>5660610</v>
      </c>
      <c r="BN401" s="18">
        <f t="shared" si="262"/>
        <v>1</v>
      </c>
      <c r="BO401" s="18">
        <f t="shared" si="242"/>
        <v>7547.48</v>
      </c>
      <c r="BP401" s="18">
        <f t="shared" si="263"/>
        <v>1</v>
      </c>
      <c r="BQ401" s="18">
        <f t="shared" si="243"/>
        <v>3773.74</v>
      </c>
      <c r="BR401" s="18">
        <f t="shared" si="264"/>
        <v>1</v>
      </c>
      <c r="BS401" s="18">
        <f t="shared" si="244"/>
        <v>3773.74</v>
      </c>
      <c r="BT401" s="18">
        <f t="shared" si="265"/>
        <v>1</v>
      </c>
      <c r="BU401" s="18">
        <f t="shared" si="245"/>
        <v>3773.74</v>
      </c>
      <c r="BV401" s="18">
        <f t="shared" si="266"/>
        <v>1</v>
      </c>
      <c r="BW401" s="18">
        <f t="shared" si="246"/>
        <v>3773.74</v>
      </c>
      <c r="BX401" s="18">
        <f t="shared" si="267"/>
        <v>1</v>
      </c>
      <c r="BY401" s="18">
        <f t="shared" si="247"/>
        <v>3773.74</v>
      </c>
      <c r="BZ401" s="18">
        <f t="shared" si="268"/>
        <v>1</v>
      </c>
      <c r="CA401" s="18">
        <f t="shared" si="248"/>
        <v>5660.61</v>
      </c>
      <c r="CB401" s="18">
        <f t="shared" si="269"/>
        <v>1</v>
      </c>
      <c r="CC401" s="18">
        <f t="shared" si="249"/>
        <v>5660.61</v>
      </c>
    </row>
    <row r="402" spans="1:81" ht="16.5" x14ac:dyDescent="0.2">
      <c r="A402" s="14">
        <v>393</v>
      </c>
      <c r="B402" s="18">
        <f>金币产出!CN398</f>
        <v>69058170</v>
      </c>
      <c r="W402" s="18">
        <v>393</v>
      </c>
      <c r="X402" s="25">
        <v>1</v>
      </c>
      <c r="Y402" s="18" t="e">
        <f t="shared" si="250"/>
        <v>#REF!</v>
      </c>
      <c r="Z402" s="18" t="e">
        <f t="shared" si="250"/>
        <v>#REF!</v>
      </c>
      <c r="AA402" s="18" t="e">
        <f t="shared" si="250"/>
        <v>#REF!</v>
      </c>
      <c r="AB402" s="18" t="e">
        <f t="shared" si="251"/>
        <v>#REF!</v>
      </c>
      <c r="AC402" s="18" t="e">
        <f t="shared" si="239"/>
        <v>#REF!</v>
      </c>
      <c r="AD402" s="18" t="e">
        <f t="shared" si="252"/>
        <v>#REF!</v>
      </c>
      <c r="AE402" s="18" t="e">
        <f t="shared" si="240"/>
        <v>#REF!</v>
      </c>
      <c r="AF402" s="18" t="e">
        <f t="shared" si="253"/>
        <v>#REF!</v>
      </c>
      <c r="AG402" s="18" t="e">
        <f t="shared" si="241"/>
        <v>#REF!</v>
      </c>
      <c r="BD402" s="18">
        <v>393</v>
      </c>
      <c r="BE402" s="44">
        <v>1</v>
      </c>
      <c r="BF402" s="18">
        <f t="shared" si="254"/>
        <v>7596395</v>
      </c>
      <c r="BG402" s="18">
        <f t="shared" si="255"/>
        <v>3798195</v>
      </c>
      <c r="BH402" s="18">
        <f t="shared" si="256"/>
        <v>3798195</v>
      </c>
      <c r="BI402" s="18">
        <f t="shared" si="257"/>
        <v>3798195</v>
      </c>
      <c r="BJ402" s="18">
        <f t="shared" si="258"/>
        <v>3798195</v>
      </c>
      <c r="BK402" s="18">
        <f t="shared" si="259"/>
        <v>3798195</v>
      </c>
      <c r="BL402" s="18">
        <f t="shared" si="260"/>
        <v>5697295</v>
      </c>
      <c r="BM402" s="18">
        <f t="shared" si="261"/>
        <v>5697295</v>
      </c>
      <c r="BN402" s="18">
        <f t="shared" si="262"/>
        <v>1</v>
      </c>
      <c r="BO402" s="18">
        <f t="shared" si="242"/>
        <v>7596.4</v>
      </c>
      <c r="BP402" s="18">
        <f t="shared" si="263"/>
        <v>1</v>
      </c>
      <c r="BQ402" s="18">
        <f t="shared" si="243"/>
        <v>3798.2</v>
      </c>
      <c r="BR402" s="18">
        <f t="shared" si="264"/>
        <v>1</v>
      </c>
      <c r="BS402" s="18">
        <f t="shared" si="244"/>
        <v>3798.2</v>
      </c>
      <c r="BT402" s="18">
        <f t="shared" si="265"/>
        <v>1</v>
      </c>
      <c r="BU402" s="18">
        <f t="shared" si="245"/>
        <v>3798.2</v>
      </c>
      <c r="BV402" s="18">
        <f t="shared" si="266"/>
        <v>1</v>
      </c>
      <c r="BW402" s="18">
        <f t="shared" si="246"/>
        <v>3798.2</v>
      </c>
      <c r="BX402" s="18">
        <f t="shared" si="267"/>
        <v>1</v>
      </c>
      <c r="BY402" s="18">
        <f t="shared" si="247"/>
        <v>3798.2</v>
      </c>
      <c r="BZ402" s="18">
        <f t="shared" si="268"/>
        <v>1</v>
      </c>
      <c r="CA402" s="18">
        <f t="shared" si="248"/>
        <v>5697.3</v>
      </c>
      <c r="CB402" s="18">
        <f t="shared" si="269"/>
        <v>1</v>
      </c>
      <c r="CC402" s="18">
        <f t="shared" si="249"/>
        <v>5697.3</v>
      </c>
    </row>
    <row r="403" spans="1:81" ht="16.5" x14ac:dyDescent="0.2">
      <c r="A403" s="14">
        <v>394</v>
      </c>
      <c r="B403" s="18">
        <f>金币产出!CN399</f>
        <v>69502860</v>
      </c>
      <c r="W403" s="18">
        <v>394</v>
      </c>
      <c r="X403" s="25">
        <v>1</v>
      </c>
      <c r="Y403" s="18" t="e">
        <f t="shared" si="250"/>
        <v>#REF!</v>
      </c>
      <c r="Z403" s="18" t="e">
        <f t="shared" si="250"/>
        <v>#REF!</v>
      </c>
      <c r="AA403" s="18" t="e">
        <f t="shared" si="250"/>
        <v>#REF!</v>
      </c>
      <c r="AB403" s="18" t="e">
        <f t="shared" si="251"/>
        <v>#REF!</v>
      </c>
      <c r="AC403" s="18" t="e">
        <f t="shared" si="239"/>
        <v>#REF!</v>
      </c>
      <c r="AD403" s="18" t="e">
        <f t="shared" si="252"/>
        <v>#REF!</v>
      </c>
      <c r="AE403" s="18" t="e">
        <f t="shared" si="240"/>
        <v>#REF!</v>
      </c>
      <c r="AF403" s="18" t="e">
        <f t="shared" si="253"/>
        <v>#REF!</v>
      </c>
      <c r="AG403" s="18" t="e">
        <f t="shared" si="241"/>
        <v>#REF!</v>
      </c>
      <c r="BD403" s="18">
        <v>394</v>
      </c>
      <c r="BE403" s="44">
        <v>1</v>
      </c>
      <c r="BF403" s="18">
        <f t="shared" si="254"/>
        <v>7645310</v>
      </c>
      <c r="BG403" s="18">
        <f t="shared" si="255"/>
        <v>3822655</v>
      </c>
      <c r="BH403" s="18">
        <f t="shared" si="256"/>
        <v>3822655</v>
      </c>
      <c r="BI403" s="18">
        <f t="shared" si="257"/>
        <v>3822655</v>
      </c>
      <c r="BJ403" s="18">
        <f t="shared" si="258"/>
        <v>3822655</v>
      </c>
      <c r="BK403" s="18">
        <f t="shared" si="259"/>
        <v>3822655</v>
      </c>
      <c r="BL403" s="18">
        <f t="shared" si="260"/>
        <v>5733985</v>
      </c>
      <c r="BM403" s="18">
        <f t="shared" si="261"/>
        <v>5733985</v>
      </c>
      <c r="BN403" s="18">
        <f t="shared" si="262"/>
        <v>1</v>
      </c>
      <c r="BO403" s="18">
        <f t="shared" si="242"/>
        <v>7645.31</v>
      </c>
      <c r="BP403" s="18">
        <f t="shared" si="263"/>
        <v>1</v>
      </c>
      <c r="BQ403" s="18">
        <f t="shared" si="243"/>
        <v>3822.66</v>
      </c>
      <c r="BR403" s="18">
        <f t="shared" si="264"/>
        <v>1</v>
      </c>
      <c r="BS403" s="18">
        <f t="shared" si="244"/>
        <v>3822.66</v>
      </c>
      <c r="BT403" s="18">
        <f t="shared" si="265"/>
        <v>1</v>
      </c>
      <c r="BU403" s="18">
        <f t="shared" si="245"/>
        <v>3822.66</v>
      </c>
      <c r="BV403" s="18">
        <f t="shared" si="266"/>
        <v>1</v>
      </c>
      <c r="BW403" s="18">
        <f t="shared" si="246"/>
        <v>3822.66</v>
      </c>
      <c r="BX403" s="18">
        <f t="shared" si="267"/>
        <v>1</v>
      </c>
      <c r="BY403" s="18">
        <f t="shared" si="247"/>
        <v>3822.66</v>
      </c>
      <c r="BZ403" s="18">
        <f t="shared" si="268"/>
        <v>1</v>
      </c>
      <c r="CA403" s="18">
        <f t="shared" si="248"/>
        <v>5733.99</v>
      </c>
      <c r="CB403" s="18">
        <f t="shared" si="269"/>
        <v>1</v>
      </c>
      <c r="CC403" s="18">
        <f t="shared" si="249"/>
        <v>5733.99</v>
      </c>
    </row>
    <row r="404" spans="1:81" ht="16.5" x14ac:dyDescent="0.2">
      <c r="A404" s="14">
        <v>395</v>
      </c>
      <c r="B404" s="18">
        <f>金币产出!CN400</f>
        <v>69947550</v>
      </c>
      <c r="W404" s="18">
        <v>395</v>
      </c>
      <c r="X404" s="25">
        <v>1</v>
      </c>
      <c r="Y404" s="18" t="e">
        <f t="shared" si="250"/>
        <v>#REF!</v>
      </c>
      <c r="Z404" s="18" t="e">
        <f t="shared" si="250"/>
        <v>#REF!</v>
      </c>
      <c r="AA404" s="18" t="e">
        <f t="shared" si="250"/>
        <v>#REF!</v>
      </c>
      <c r="AB404" s="18" t="e">
        <f t="shared" si="251"/>
        <v>#REF!</v>
      </c>
      <c r="AC404" s="18" t="e">
        <f t="shared" si="239"/>
        <v>#REF!</v>
      </c>
      <c r="AD404" s="18" t="e">
        <f t="shared" si="252"/>
        <v>#REF!</v>
      </c>
      <c r="AE404" s="18" t="e">
        <f t="shared" si="240"/>
        <v>#REF!</v>
      </c>
      <c r="AF404" s="18" t="e">
        <f t="shared" si="253"/>
        <v>#REF!</v>
      </c>
      <c r="AG404" s="18" t="e">
        <f t="shared" si="241"/>
        <v>#REF!</v>
      </c>
      <c r="BD404" s="18">
        <v>395</v>
      </c>
      <c r="BE404" s="44">
        <v>1</v>
      </c>
      <c r="BF404" s="18">
        <f t="shared" si="254"/>
        <v>7694230</v>
      </c>
      <c r="BG404" s="18">
        <f t="shared" si="255"/>
        <v>3847115</v>
      </c>
      <c r="BH404" s="18">
        <f t="shared" si="256"/>
        <v>3847115</v>
      </c>
      <c r="BI404" s="18">
        <f t="shared" si="257"/>
        <v>3847115</v>
      </c>
      <c r="BJ404" s="18">
        <f t="shared" si="258"/>
        <v>3847115</v>
      </c>
      <c r="BK404" s="18">
        <f t="shared" si="259"/>
        <v>3847115</v>
      </c>
      <c r="BL404" s="18">
        <f t="shared" si="260"/>
        <v>5770670</v>
      </c>
      <c r="BM404" s="18">
        <f t="shared" si="261"/>
        <v>5770670</v>
      </c>
      <c r="BN404" s="18">
        <f t="shared" si="262"/>
        <v>1</v>
      </c>
      <c r="BO404" s="18">
        <f t="shared" si="242"/>
        <v>7694.23</v>
      </c>
      <c r="BP404" s="18">
        <f t="shared" si="263"/>
        <v>1</v>
      </c>
      <c r="BQ404" s="18">
        <f t="shared" si="243"/>
        <v>3847.12</v>
      </c>
      <c r="BR404" s="18">
        <f t="shared" si="264"/>
        <v>1</v>
      </c>
      <c r="BS404" s="18">
        <f t="shared" si="244"/>
        <v>3847.12</v>
      </c>
      <c r="BT404" s="18">
        <f t="shared" si="265"/>
        <v>1</v>
      </c>
      <c r="BU404" s="18">
        <f t="shared" si="245"/>
        <v>3847.12</v>
      </c>
      <c r="BV404" s="18">
        <f t="shared" si="266"/>
        <v>1</v>
      </c>
      <c r="BW404" s="18">
        <f t="shared" si="246"/>
        <v>3847.12</v>
      </c>
      <c r="BX404" s="18">
        <f t="shared" si="267"/>
        <v>1</v>
      </c>
      <c r="BY404" s="18">
        <f t="shared" si="247"/>
        <v>3847.12</v>
      </c>
      <c r="BZ404" s="18">
        <f t="shared" si="268"/>
        <v>1</v>
      </c>
      <c r="CA404" s="18">
        <f t="shared" si="248"/>
        <v>5770.67</v>
      </c>
      <c r="CB404" s="18">
        <f t="shared" si="269"/>
        <v>1</v>
      </c>
      <c r="CC404" s="18">
        <f t="shared" si="249"/>
        <v>5770.67</v>
      </c>
    </row>
    <row r="405" spans="1:81" ht="16.5" x14ac:dyDescent="0.2">
      <c r="A405" s="14">
        <v>396</v>
      </c>
      <c r="B405" s="18">
        <f>金币产出!CN401</f>
        <v>70392240</v>
      </c>
      <c r="W405" s="18">
        <v>396</v>
      </c>
      <c r="X405" s="25">
        <v>1</v>
      </c>
      <c r="Y405" s="18" t="e">
        <f t="shared" si="250"/>
        <v>#REF!</v>
      </c>
      <c r="Z405" s="18" t="e">
        <f t="shared" si="250"/>
        <v>#REF!</v>
      </c>
      <c r="AA405" s="18" t="e">
        <f t="shared" si="250"/>
        <v>#REF!</v>
      </c>
      <c r="AB405" s="18" t="e">
        <f t="shared" si="251"/>
        <v>#REF!</v>
      </c>
      <c r="AC405" s="18" t="e">
        <f t="shared" si="239"/>
        <v>#REF!</v>
      </c>
      <c r="AD405" s="18" t="e">
        <f t="shared" si="252"/>
        <v>#REF!</v>
      </c>
      <c r="AE405" s="18" t="e">
        <f t="shared" si="240"/>
        <v>#REF!</v>
      </c>
      <c r="AF405" s="18" t="e">
        <f t="shared" si="253"/>
        <v>#REF!</v>
      </c>
      <c r="AG405" s="18" t="e">
        <f t="shared" si="241"/>
        <v>#REF!</v>
      </c>
      <c r="BD405" s="18">
        <v>396</v>
      </c>
      <c r="BE405" s="44">
        <v>1</v>
      </c>
      <c r="BF405" s="18">
        <f t="shared" si="254"/>
        <v>7743145</v>
      </c>
      <c r="BG405" s="18">
        <f t="shared" si="255"/>
        <v>3871570</v>
      </c>
      <c r="BH405" s="18">
        <f t="shared" si="256"/>
        <v>3871570</v>
      </c>
      <c r="BI405" s="18">
        <f t="shared" si="257"/>
        <v>3871570</v>
      </c>
      <c r="BJ405" s="18">
        <f t="shared" si="258"/>
        <v>3871570</v>
      </c>
      <c r="BK405" s="18">
        <f t="shared" si="259"/>
        <v>3871570</v>
      </c>
      <c r="BL405" s="18">
        <f t="shared" si="260"/>
        <v>5807355</v>
      </c>
      <c r="BM405" s="18">
        <f t="shared" si="261"/>
        <v>5807355</v>
      </c>
      <c r="BN405" s="18">
        <f t="shared" si="262"/>
        <v>1</v>
      </c>
      <c r="BO405" s="18">
        <f t="shared" si="242"/>
        <v>7743.15</v>
      </c>
      <c r="BP405" s="18">
        <f t="shared" si="263"/>
        <v>1</v>
      </c>
      <c r="BQ405" s="18">
        <f t="shared" si="243"/>
        <v>3871.57</v>
      </c>
      <c r="BR405" s="18">
        <f t="shared" si="264"/>
        <v>1</v>
      </c>
      <c r="BS405" s="18">
        <f t="shared" si="244"/>
        <v>3871.57</v>
      </c>
      <c r="BT405" s="18">
        <f t="shared" si="265"/>
        <v>1</v>
      </c>
      <c r="BU405" s="18">
        <f t="shared" si="245"/>
        <v>3871.57</v>
      </c>
      <c r="BV405" s="18">
        <f t="shared" si="266"/>
        <v>1</v>
      </c>
      <c r="BW405" s="18">
        <f t="shared" si="246"/>
        <v>3871.57</v>
      </c>
      <c r="BX405" s="18">
        <f t="shared" si="267"/>
        <v>1</v>
      </c>
      <c r="BY405" s="18">
        <f t="shared" si="247"/>
        <v>3871.57</v>
      </c>
      <c r="BZ405" s="18">
        <f t="shared" si="268"/>
        <v>1</v>
      </c>
      <c r="CA405" s="18">
        <f t="shared" si="248"/>
        <v>5807.36</v>
      </c>
      <c r="CB405" s="18">
        <f t="shared" si="269"/>
        <v>1</v>
      </c>
      <c r="CC405" s="18">
        <f t="shared" si="249"/>
        <v>5807.36</v>
      </c>
    </row>
    <row r="406" spans="1:81" ht="16.5" x14ac:dyDescent="0.2">
      <c r="A406" s="14">
        <v>397</v>
      </c>
      <c r="B406" s="18">
        <f>金币产出!CN402</f>
        <v>70836930</v>
      </c>
      <c r="W406" s="18">
        <v>397</v>
      </c>
      <c r="X406" s="25">
        <v>1</v>
      </c>
      <c r="Y406" s="18" t="e">
        <f t="shared" si="250"/>
        <v>#REF!</v>
      </c>
      <c r="Z406" s="18" t="e">
        <f t="shared" si="250"/>
        <v>#REF!</v>
      </c>
      <c r="AA406" s="18" t="e">
        <f t="shared" si="250"/>
        <v>#REF!</v>
      </c>
      <c r="AB406" s="18" t="e">
        <f t="shared" si="251"/>
        <v>#REF!</v>
      </c>
      <c r="AC406" s="18" t="e">
        <f t="shared" si="239"/>
        <v>#REF!</v>
      </c>
      <c r="AD406" s="18" t="e">
        <f t="shared" si="252"/>
        <v>#REF!</v>
      </c>
      <c r="AE406" s="18" t="e">
        <f t="shared" si="240"/>
        <v>#REF!</v>
      </c>
      <c r="AF406" s="18" t="e">
        <f t="shared" si="253"/>
        <v>#REF!</v>
      </c>
      <c r="AG406" s="18" t="e">
        <f t="shared" si="241"/>
        <v>#REF!</v>
      </c>
      <c r="BD406" s="18">
        <v>397</v>
      </c>
      <c r="BE406" s="44">
        <v>1</v>
      </c>
      <c r="BF406" s="18">
        <f t="shared" si="254"/>
        <v>7792060</v>
      </c>
      <c r="BG406" s="18">
        <f t="shared" si="255"/>
        <v>3896030</v>
      </c>
      <c r="BH406" s="18">
        <f t="shared" si="256"/>
        <v>3896030</v>
      </c>
      <c r="BI406" s="18">
        <f t="shared" si="257"/>
        <v>3896030</v>
      </c>
      <c r="BJ406" s="18">
        <f t="shared" si="258"/>
        <v>3896030</v>
      </c>
      <c r="BK406" s="18">
        <f t="shared" si="259"/>
        <v>3896030</v>
      </c>
      <c r="BL406" s="18">
        <f t="shared" si="260"/>
        <v>5844045</v>
      </c>
      <c r="BM406" s="18">
        <f t="shared" si="261"/>
        <v>5844045</v>
      </c>
      <c r="BN406" s="18">
        <f t="shared" si="262"/>
        <v>1</v>
      </c>
      <c r="BO406" s="18">
        <f t="shared" si="242"/>
        <v>7792.06</v>
      </c>
      <c r="BP406" s="18">
        <f t="shared" si="263"/>
        <v>1</v>
      </c>
      <c r="BQ406" s="18">
        <f t="shared" si="243"/>
        <v>3896.03</v>
      </c>
      <c r="BR406" s="18">
        <f t="shared" si="264"/>
        <v>1</v>
      </c>
      <c r="BS406" s="18">
        <f t="shared" si="244"/>
        <v>3896.03</v>
      </c>
      <c r="BT406" s="18">
        <f t="shared" si="265"/>
        <v>1</v>
      </c>
      <c r="BU406" s="18">
        <f t="shared" si="245"/>
        <v>3896.03</v>
      </c>
      <c r="BV406" s="18">
        <f t="shared" si="266"/>
        <v>1</v>
      </c>
      <c r="BW406" s="18">
        <f t="shared" si="246"/>
        <v>3896.03</v>
      </c>
      <c r="BX406" s="18">
        <f t="shared" si="267"/>
        <v>1</v>
      </c>
      <c r="BY406" s="18">
        <f t="shared" si="247"/>
        <v>3896.03</v>
      </c>
      <c r="BZ406" s="18">
        <f t="shared" si="268"/>
        <v>1</v>
      </c>
      <c r="CA406" s="18">
        <f t="shared" si="248"/>
        <v>5844.05</v>
      </c>
      <c r="CB406" s="18">
        <f t="shared" si="269"/>
        <v>1</v>
      </c>
      <c r="CC406" s="18">
        <f t="shared" si="249"/>
        <v>5844.05</v>
      </c>
    </row>
    <row r="407" spans="1:81" ht="16.5" x14ac:dyDescent="0.2">
      <c r="A407" s="14">
        <v>398</v>
      </c>
      <c r="B407" s="18">
        <f>金币产出!CN403</f>
        <v>71281620</v>
      </c>
      <c r="W407" s="18">
        <v>398</v>
      </c>
      <c r="X407" s="25">
        <v>1</v>
      </c>
      <c r="Y407" s="18" t="e">
        <f t="shared" si="250"/>
        <v>#REF!</v>
      </c>
      <c r="Z407" s="18" t="e">
        <f t="shared" si="250"/>
        <v>#REF!</v>
      </c>
      <c r="AA407" s="18" t="e">
        <f t="shared" si="250"/>
        <v>#REF!</v>
      </c>
      <c r="AB407" s="18" t="e">
        <f t="shared" si="251"/>
        <v>#REF!</v>
      </c>
      <c r="AC407" s="18" t="e">
        <f t="shared" si="239"/>
        <v>#REF!</v>
      </c>
      <c r="AD407" s="18" t="e">
        <f t="shared" si="252"/>
        <v>#REF!</v>
      </c>
      <c r="AE407" s="18" t="e">
        <f t="shared" si="240"/>
        <v>#REF!</v>
      </c>
      <c r="AF407" s="18" t="e">
        <f t="shared" si="253"/>
        <v>#REF!</v>
      </c>
      <c r="AG407" s="18" t="e">
        <f t="shared" si="241"/>
        <v>#REF!</v>
      </c>
      <c r="BD407" s="18">
        <v>398</v>
      </c>
      <c r="BE407" s="44">
        <v>1</v>
      </c>
      <c r="BF407" s="18">
        <f t="shared" si="254"/>
        <v>7840975</v>
      </c>
      <c r="BG407" s="18">
        <f t="shared" si="255"/>
        <v>3920485</v>
      </c>
      <c r="BH407" s="18">
        <f t="shared" si="256"/>
        <v>3920485</v>
      </c>
      <c r="BI407" s="18">
        <f t="shared" si="257"/>
        <v>3920485</v>
      </c>
      <c r="BJ407" s="18">
        <f t="shared" si="258"/>
        <v>3920485</v>
      </c>
      <c r="BK407" s="18">
        <f t="shared" si="259"/>
        <v>3920485</v>
      </c>
      <c r="BL407" s="18">
        <f t="shared" si="260"/>
        <v>5880730</v>
      </c>
      <c r="BM407" s="18">
        <f t="shared" si="261"/>
        <v>5880730</v>
      </c>
      <c r="BN407" s="18">
        <f t="shared" si="262"/>
        <v>1</v>
      </c>
      <c r="BO407" s="18">
        <f t="shared" si="242"/>
        <v>7840.98</v>
      </c>
      <c r="BP407" s="18">
        <f t="shared" si="263"/>
        <v>1</v>
      </c>
      <c r="BQ407" s="18">
        <f t="shared" si="243"/>
        <v>3920.49</v>
      </c>
      <c r="BR407" s="18">
        <f t="shared" si="264"/>
        <v>1</v>
      </c>
      <c r="BS407" s="18">
        <f t="shared" si="244"/>
        <v>3920.49</v>
      </c>
      <c r="BT407" s="18">
        <f t="shared" si="265"/>
        <v>1</v>
      </c>
      <c r="BU407" s="18">
        <f t="shared" si="245"/>
        <v>3920.49</v>
      </c>
      <c r="BV407" s="18">
        <f t="shared" si="266"/>
        <v>1</v>
      </c>
      <c r="BW407" s="18">
        <f t="shared" si="246"/>
        <v>3920.49</v>
      </c>
      <c r="BX407" s="18">
        <f t="shared" si="267"/>
        <v>1</v>
      </c>
      <c r="BY407" s="18">
        <f t="shared" si="247"/>
        <v>3920.49</v>
      </c>
      <c r="BZ407" s="18">
        <f t="shared" si="268"/>
        <v>1</v>
      </c>
      <c r="CA407" s="18">
        <f t="shared" si="248"/>
        <v>5880.73</v>
      </c>
      <c r="CB407" s="18">
        <f t="shared" si="269"/>
        <v>1</v>
      </c>
      <c r="CC407" s="18">
        <f t="shared" si="249"/>
        <v>5880.73</v>
      </c>
    </row>
    <row r="408" spans="1:81" ht="16.5" x14ac:dyDescent="0.2">
      <c r="A408" s="14">
        <v>399</v>
      </c>
      <c r="B408" s="18">
        <f>金币产出!CN404</f>
        <v>71726310</v>
      </c>
      <c r="W408" s="18">
        <v>399</v>
      </c>
      <c r="X408" s="25">
        <v>1</v>
      </c>
      <c r="Y408" s="18" t="e">
        <f t="shared" si="250"/>
        <v>#REF!</v>
      </c>
      <c r="Z408" s="18" t="e">
        <f t="shared" si="250"/>
        <v>#REF!</v>
      </c>
      <c r="AA408" s="18" t="e">
        <f t="shared" si="250"/>
        <v>#REF!</v>
      </c>
      <c r="AB408" s="18" t="e">
        <f t="shared" si="251"/>
        <v>#REF!</v>
      </c>
      <c r="AC408" s="18" t="e">
        <f t="shared" si="239"/>
        <v>#REF!</v>
      </c>
      <c r="AD408" s="18" t="e">
        <f t="shared" si="252"/>
        <v>#REF!</v>
      </c>
      <c r="AE408" s="18" t="e">
        <f t="shared" si="240"/>
        <v>#REF!</v>
      </c>
      <c r="AF408" s="18" t="e">
        <f t="shared" si="253"/>
        <v>#REF!</v>
      </c>
      <c r="AG408" s="18" t="e">
        <f t="shared" si="241"/>
        <v>#REF!</v>
      </c>
      <c r="BD408" s="18">
        <v>399</v>
      </c>
      <c r="BE408" s="44">
        <v>1</v>
      </c>
      <c r="BF408" s="18">
        <f t="shared" si="254"/>
        <v>7889890</v>
      </c>
      <c r="BG408" s="18">
        <f t="shared" si="255"/>
        <v>3944945</v>
      </c>
      <c r="BH408" s="18">
        <f t="shared" si="256"/>
        <v>3944945</v>
      </c>
      <c r="BI408" s="18">
        <f t="shared" si="257"/>
        <v>3944945</v>
      </c>
      <c r="BJ408" s="18">
        <f t="shared" si="258"/>
        <v>3944945</v>
      </c>
      <c r="BK408" s="18">
        <f t="shared" si="259"/>
        <v>3944945</v>
      </c>
      <c r="BL408" s="18">
        <f t="shared" si="260"/>
        <v>5917420</v>
      </c>
      <c r="BM408" s="18">
        <f t="shared" si="261"/>
        <v>5917420</v>
      </c>
      <c r="BN408" s="18">
        <f t="shared" si="262"/>
        <v>1</v>
      </c>
      <c r="BO408" s="18">
        <f t="shared" si="242"/>
        <v>7889.89</v>
      </c>
      <c r="BP408" s="18">
        <f t="shared" si="263"/>
        <v>1</v>
      </c>
      <c r="BQ408" s="18">
        <f t="shared" si="243"/>
        <v>3944.95</v>
      </c>
      <c r="BR408" s="18">
        <f t="shared" si="264"/>
        <v>1</v>
      </c>
      <c r="BS408" s="18">
        <f t="shared" si="244"/>
        <v>3944.95</v>
      </c>
      <c r="BT408" s="18">
        <f t="shared" si="265"/>
        <v>1</v>
      </c>
      <c r="BU408" s="18">
        <f t="shared" si="245"/>
        <v>3944.95</v>
      </c>
      <c r="BV408" s="18">
        <f t="shared" si="266"/>
        <v>1</v>
      </c>
      <c r="BW408" s="18">
        <f t="shared" si="246"/>
        <v>3944.95</v>
      </c>
      <c r="BX408" s="18">
        <f t="shared" si="267"/>
        <v>1</v>
      </c>
      <c r="BY408" s="18">
        <f t="shared" si="247"/>
        <v>3944.95</v>
      </c>
      <c r="BZ408" s="18">
        <f t="shared" si="268"/>
        <v>1</v>
      </c>
      <c r="CA408" s="18">
        <f t="shared" si="248"/>
        <v>5917.42</v>
      </c>
      <c r="CB408" s="18">
        <f t="shared" si="269"/>
        <v>1</v>
      </c>
      <c r="CC408" s="18">
        <f t="shared" si="249"/>
        <v>5917.42</v>
      </c>
    </row>
    <row r="409" spans="1:81" ht="16.5" x14ac:dyDescent="0.2">
      <c r="A409" s="14">
        <v>400</v>
      </c>
      <c r="B409" s="18">
        <f>金币产出!CN405</f>
        <v>72171000</v>
      </c>
      <c r="W409" s="18">
        <v>400</v>
      </c>
      <c r="X409" s="25">
        <v>1</v>
      </c>
      <c r="Y409" s="18" t="e">
        <f t="shared" si="250"/>
        <v>#REF!</v>
      </c>
      <c r="Z409" s="18" t="e">
        <f t="shared" si="250"/>
        <v>#REF!</v>
      </c>
      <c r="AA409" s="18" t="e">
        <f t="shared" si="250"/>
        <v>#REF!</v>
      </c>
      <c r="AB409" s="18" t="e">
        <f t="shared" si="251"/>
        <v>#REF!</v>
      </c>
      <c r="AC409" s="18" t="e">
        <f t="shared" si="239"/>
        <v>#REF!</v>
      </c>
      <c r="AD409" s="18" t="e">
        <f t="shared" si="252"/>
        <v>#REF!</v>
      </c>
      <c r="AE409" s="18" t="e">
        <f t="shared" si="240"/>
        <v>#REF!</v>
      </c>
      <c r="AF409" s="18" t="e">
        <f t="shared" si="253"/>
        <v>#REF!</v>
      </c>
      <c r="AG409" s="18" t="e">
        <f t="shared" si="241"/>
        <v>#REF!</v>
      </c>
      <c r="BD409" s="18">
        <v>400</v>
      </c>
      <c r="BE409" s="44">
        <v>1</v>
      </c>
      <c r="BF409" s="18">
        <f t="shared" si="254"/>
        <v>7938810</v>
      </c>
      <c r="BG409" s="18">
        <f t="shared" si="255"/>
        <v>3969405</v>
      </c>
      <c r="BH409" s="18">
        <f t="shared" si="256"/>
        <v>3969405</v>
      </c>
      <c r="BI409" s="18">
        <f t="shared" si="257"/>
        <v>3969405</v>
      </c>
      <c r="BJ409" s="18">
        <f t="shared" si="258"/>
        <v>3969405</v>
      </c>
      <c r="BK409" s="18">
        <f t="shared" si="259"/>
        <v>3969405</v>
      </c>
      <c r="BL409" s="18">
        <f t="shared" si="260"/>
        <v>5954105</v>
      </c>
      <c r="BM409" s="18">
        <f t="shared" si="261"/>
        <v>5954105</v>
      </c>
      <c r="BN409" s="18">
        <f t="shared" si="262"/>
        <v>1</v>
      </c>
      <c r="BO409" s="18">
        <f t="shared" si="242"/>
        <v>7938.81</v>
      </c>
      <c r="BP409" s="18">
        <f t="shared" si="263"/>
        <v>1</v>
      </c>
      <c r="BQ409" s="18">
        <f t="shared" si="243"/>
        <v>3969.41</v>
      </c>
      <c r="BR409" s="18">
        <f t="shared" si="264"/>
        <v>1</v>
      </c>
      <c r="BS409" s="18">
        <f t="shared" si="244"/>
        <v>3969.41</v>
      </c>
      <c r="BT409" s="18">
        <f t="shared" si="265"/>
        <v>1</v>
      </c>
      <c r="BU409" s="18">
        <f t="shared" si="245"/>
        <v>3969.41</v>
      </c>
      <c r="BV409" s="18">
        <f t="shared" si="266"/>
        <v>1</v>
      </c>
      <c r="BW409" s="18">
        <f t="shared" si="246"/>
        <v>3969.41</v>
      </c>
      <c r="BX409" s="18">
        <f t="shared" si="267"/>
        <v>1</v>
      </c>
      <c r="BY409" s="18">
        <f t="shared" si="247"/>
        <v>3969.41</v>
      </c>
      <c r="BZ409" s="18">
        <f t="shared" si="268"/>
        <v>1</v>
      </c>
      <c r="CA409" s="18">
        <f t="shared" si="248"/>
        <v>5954.11</v>
      </c>
      <c r="CB409" s="18">
        <f t="shared" si="269"/>
        <v>1</v>
      </c>
      <c r="CC409" s="18">
        <f t="shared" si="249"/>
        <v>5954.11</v>
      </c>
    </row>
    <row r="410" spans="1:81" ht="16.5" x14ac:dyDescent="0.2">
      <c r="A410" s="14">
        <v>401</v>
      </c>
      <c r="B410" s="18">
        <f>金币产出!CN406</f>
        <v>72551538</v>
      </c>
      <c r="W410" s="18">
        <v>401</v>
      </c>
      <c r="X410" s="25">
        <v>1</v>
      </c>
      <c r="Y410" s="18" t="e">
        <f t="shared" si="250"/>
        <v>#REF!</v>
      </c>
      <c r="Z410" s="18" t="e">
        <f t="shared" si="250"/>
        <v>#REF!</v>
      </c>
      <c r="AA410" s="18" t="e">
        <f t="shared" si="250"/>
        <v>#REF!</v>
      </c>
      <c r="AB410" s="18" t="e">
        <f t="shared" si="251"/>
        <v>#REF!</v>
      </c>
      <c r="AC410" s="18" t="e">
        <f t="shared" si="239"/>
        <v>#REF!</v>
      </c>
      <c r="AD410" s="18" t="e">
        <f t="shared" si="252"/>
        <v>#REF!</v>
      </c>
      <c r="AE410" s="18" t="e">
        <f t="shared" si="240"/>
        <v>#REF!</v>
      </c>
      <c r="AF410" s="18" t="e">
        <f t="shared" si="253"/>
        <v>#REF!</v>
      </c>
      <c r="AG410" s="18" t="e">
        <f t="shared" si="241"/>
        <v>#REF!</v>
      </c>
      <c r="BD410" s="18">
        <v>401</v>
      </c>
      <c r="BE410" s="44">
        <v>1</v>
      </c>
      <c r="BF410" s="18">
        <f t="shared" si="254"/>
        <v>7980665</v>
      </c>
      <c r="BG410" s="18">
        <f t="shared" si="255"/>
        <v>3990330</v>
      </c>
      <c r="BH410" s="18">
        <f t="shared" si="256"/>
        <v>3990330</v>
      </c>
      <c r="BI410" s="18">
        <f t="shared" si="257"/>
        <v>3990330</v>
      </c>
      <c r="BJ410" s="18">
        <f t="shared" si="258"/>
        <v>3990330</v>
      </c>
      <c r="BK410" s="18">
        <f t="shared" si="259"/>
        <v>3990330</v>
      </c>
      <c r="BL410" s="18">
        <f t="shared" si="260"/>
        <v>5985500</v>
      </c>
      <c r="BM410" s="18">
        <f t="shared" si="261"/>
        <v>5985500</v>
      </c>
      <c r="BN410" s="18">
        <f t="shared" si="262"/>
        <v>1</v>
      </c>
      <c r="BO410" s="18">
        <f t="shared" si="242"/>
        <v>7980.67</v>
      </c>
      <c r="BP410" s="18">
        <f t="shared" si="263"/>
        <v>1</v>
      </c>
      <c r="BQ410" s="18">
        <f t="shared" si="243"/>
        <v>3990.33</v>
      </c>
      <c r="BR410" s="18">
        <f t="shared" si="264"/>
        <v>1</v>
      </c>
      <c r="BS410" s="18">
        <f t="shared" si="244"/>
        <v>3990.33</v>
      </c>
      <c r="BT410" s="18">
        <f t="shared" si="265"/>
        <v>1</v>
      </c>
      <c r="BU410" s="18">
        <f t="shared" si="245"/>
        <v>3990.33</v>
      </c>
      <c r="BV410" s="18">
        <f t="shared" si="266"/>
        <v>1</v>
      </c>
      <c r="BW410" s="18">
        <f t="shared" si="246"/>
        <v>3990.33</v>
      </c>
      <c r="BX410" s="18">
        <f t="shared" si="267"/>
        <v>1</v>
      </c>
      <c r="BY410" s="18">
        <f t="shared" si="247"/>
        <v>3990.33</v>
      </c>
      <c r="BZ410" s="18">
        <f t="shared" si="268"/>
        <v>1</v>
      </c>
      <c r="CA410" s="18">
        <f t="shared" si="248"/>
        <v>5985.5</v>
      </c>
      <c r="CB410" s="18">
        <f t="shared" si="269"/>
        <v>1</v>
      </c>
      <c r="CC410" s="18">
        <f t="shared" si="249"/>
        <v>5985.5</v>
      </c>
    </row>
    <row r="411" spans="1:81" ht="16.5" x14ac:dyDescent="0.2">
      <c r="A411" s="14">
        <v>402</v>
      </c>
      <c r="B411" s="18">
        <f>金币产出!CN407</f>
        <v>72932076</v>
      </c>
      <c r="W411" s="18">
        <v>402</v>
      </c>
      <c r="X411" s="25">
        <v>1</v>
      </c>
      <c r="Y411" s="18" t="e">
        <f t="shared" si="250"/>
        <v>#REF!</v>
      </c>
      <c r="Z411" s="18" t="e">
        <f t="shared" si="250"/>
        <v>#REF!</v>
      </c>
      <c r="AA411" s="18" t="e">
        <f t="shared" si="250"/>
        <v>#REF!</v>
      </c>
      <c r="AB411" s="18" t="e">
        <f t="shared" si="251"/>
        <v>#REF!</v>
      </c>
      <c r="AC411" s="18" t="e">
        <f t="shared" si="239"/>
        <v>#REF!</v>
      </c>
      <c r="AD411" s="18" t="e">
        <f t="shared" si="252"/>
        <v>#REF!</v>
      </c>
      <c r="AE411" s="18" t="e">
        <f t="shared" si="240"/>
        <v>#REF!</v>
      </c>
      <c r="AF411" s="18" t="e">
        <f t="shared" si="253"/>
        <v>#REF!</v>
      </c>
      <c r="AG411" s="18" t="e">
        <f t="shared" si="241"/>
        <v>#REF!</v>
      </c>
      <c r="BD411" s="18">
        <v>402</v>
      </c>
      <c r="BE411" s="44">
        <v>1</v>
      </c>
      <c r="BF411" s="18">
        <f t="shared" si="254"/>
        <v>8022525</v>
      </c>
      <c r="BG411" s="18">
        <f t="shared" si="255"/>
        <v>4011260</v>
      </c>
      <c r="BH411" s="18">
        <f t="shared" si="256"/>
        <v>4011260</v>
      </c>
      <c r="BI411" s="18">
        <f t="shared" si="257"/>
        <v>4011260</v>
      </c>
      <c r="BJ411" s="18">
        <f t="shared" si="258"/>
        <v>4011260</v>
      </c>
      <c r="BK411" s="18">
        <f t="shared" si="259"/>
        <v>4011260</v>
      </c>
      <c r="BL411" s="18">
        <f t="shared" si="260"/>
        <v>6016895</v>
      </c>
      <c r="BM411" s="18">
        <f t="shared" si="261"/>
        <v>6016895</v>
      </c>
      <c r="BN411" s="18">
        <f t="shared" si="262"/>
        <v>1</v>
      </c>
      <c r="BO411" s="18">
        <f t="shared" si="242"/>
        <v>8022.53</v>
      </c>
      <c r="BP411" s="18">
        <f t="shared" si="263"/>
        <v>1</v>
      </c>
      <c r="BQ411" s="18">
        <f t="shared" si="243"/>
        <v>4011.26</v>
      </c>
      <c r="BR411" s="18">
        <f t="shared" si="264"/>
        <v>1</v>
      </c>
      <c r="BS411" s="18">
        <f t="shared" si="244"/>
        <v>4011.26</v>
      </c>
      <c r="BT411" s="18">
        <f t="shared" si="265"/>
        <v>1</v>
      </c>
      <c r="BU411" s="18">
        <f t="shared" si="245"/>
        <v>4011.26</v>
      </c>
      <c r="BV411" s="18">
        <f t="shared" si="266"/>
        <v>1</v>
      </c>
      <c r="BW411" s="18">
        <f t="shared" si="246"/>
        <v>4011.26</v>
      </c>
      <c r="BX411" s="18">
        <f t="shared" si="267"/>
        <v>1</v>
      </c>
      <c r="BY411" s="18">
        <f t="shared" si="247"/>
        <v>4011.26</v>
      </c>
      <c r="BZ411" s="18">
        <f t="shared" si="268"/>
        <v>1</v>
      </c>
      <c r="CA411" s="18">
        <f t="shared" si="248"/>
        <v>6016.9</v>
      </c>
      <c r="CB411" s="18">
        <f t="shared" si="269"/>
        <v>1</v>
      </c>
      <c r="CC411" s="18">
        <f t="shared" si="249"/>
        <v>6016.9</v>
      </c>
    </row>
    <row r="412" spans="1:81" ht="16.5" x14ac:dyDescent="0.2">
      <c r="A412" s="14">
        <v>403</v>
      </c>
      <c r="B412" s="18">
        <f>金币产出!CN408</f>
        <v>73312614</v>
      </c>
      <c r="W412" s="18">
        <v>403</v>
      </c>
      <c r="X412" s="25">
        <v>1</v>
      </c>
      <c r="Y412" s="18" t="e">
        <f t="shared" si="250"/>
        <v>#REF!</v>
      </c>
      <c r="Z412" s="18" t="e">
        <f t="shared" si="250"/>
        <v>#REF!</v>
      </c>
      <c r="AA412" s="18" t="e">
        <f t="shared" si="250"/>
        <v>#REF!</v>
      </c>
      <c r="AB412" s="18" t="e">
        <f t="shared" si="251"/>
        <v>#REF!</v>
      </c>
      <c r="AC412" s="18" t="e">
        <f t="shared" si="239"/>
        <v>#REF!</v>
      </c>
      <c r="AD412" s="18" t="e">
        <f t="shared" si="252"/>
        <v>#REF!</v>
      </c>
      <c r="AE412" s="18" t="e">
        <f t="shared" si="240"/>
        <v>#REF!</v>
      </c>
      <c r="AF412" s="18" t="e">
        <f t="shared" si="253"/>
        <v>#REF!</v>
      </c>
      <c r="AG412" s="18" t="e">
        <f t="shared" si="241"/>
        <v>#REF!</v>
      </c>
      <c r="BD412" s="18">
        <v>403</v>
      </c>
      <c r="BE412" s="44">
        <v>1</v>
      </c>
      <c r="BF412" s="18">
        <f t="shared" si="254"/>
        <v>8064385</v>
      </c>
      <c r="BG412" s="18">
        <f t="shared" si="255"/>
        <v>4032190</v>
      </c>
      <c r="BH412" s="18">
        <f t="shared" si="256"/>
        <v>4032190</v>
      </c>
      <c r="BI412" s="18">
        <f t="shared" si="257"/>
        <v>4032190</v>
      </c>
      <c r="BJ412" s="18">
        <f t="shared" si="258"/>
        <v>4032190</v>
      </c>
      <c r="BK412" s="18">
        <f t="shared" si="259"/>
        <v>4032190</v>
      </c>
      <c r="BL412" s="18">
        <f t="shared" si="260"/>
        <v>6048290</v>
      </c>
      <c r="BM412" s="18">
        <f t="shared" si="261"/>
        <v>6048290</v>
      </c>
      <c r="BN412" s="18">
        <f t="shared" si="262"/>
        <v>1</v>
      </c>
      <c r="BO412" s="18">
        <f t="shared" si="242"/>
        <v>8064.39</v>
      </c>
      <c r="BP412" s="18">
        <f t="shared" si="263"/>
        <v>1</v>
      </c>
      <c r="BQ412" s="18">
        <f t="shared" si="243"/>
        <v>4032.19</v>
      </c>
      <c r="BR412" s="18">
        <f t="shared" si="264"/>
        <v>1</v>
      </c>
      <c r="BS412" s="18">
        <f t="shared" si="244"/>
        <v>4032.19</v>
      </c>
      <c r="BT412" s="18">
        <f t="shared" si="265"/>
        <v>1</v>
      </c>
      <c r="BU412" s="18">
        <f t="shared" si="245"/>
        <v>4032.19</v>
      </c>
      <c r="BV412" s="18">
        <f t="shared" si="266"/>
        <v>1</v>
      </c>
      <c r="BW412" s="18">
        <f t="shared" si="246"/>
        <v>4032.19</v>
      </c>
      <c r="BX412" s="18">
        <f t="shared" si="267"/>
        <v>1</v>
      </c>
      <c r="BY412" s="18">
        <f t="shared" si="247"/>
        <v>4032.19</v>
      </c>
      <c r="BZ412" s="18">
        <f t="shared" si="268"/>
        <v>1</v>
      </c>
      <c r="CA412" s="18">
        <f t="shared" si="248"/>
        <v>6048.29</v>
      </c>
      <c r="CB412" s="18">
        <f t="shared" si="269"/>
        <v>1</v>
      </c>
      <c r="CC412" s="18">
        <f t="shared" si="249"/>
        <v>6048.29</v>
      </c>
    </row>
    <row r="413" spans="1:81" ht="16.5" x14ac:dyDescent="0.2">
      <c r="A413" s="14">
        <v>404</v>
      </c>
      <c r="B413" s="18">
        <f>金币产出!CN409</f>
        <v>73693152</v>
      </c>
      <c r="W413" s="18">
        <v>404</v>
      </c>
      <c r="X413" s="25">
        <v>1</v>
      </c>
      <c r="Y413" s="18" t="e">
        <f t="shared" si="250"/>
        <v>#REF!</v>
      </c>
      <c r="Z413" s="18" t="e">
        <f t="shared" si="250"/>
        <v>#REF!</v>
      </c>
      <c r="AA413" s="18" t="e">
        <f t="shared" si="250"/>
        <v>#REF!</v>
      </c>
      <c r="AB413" s="18" t="e">
        <f t="shared" si="251"/>
        <v>#REF!</v>
      </c>
      <c r="AC413" s="18" t="e">
        <f t="shared" si="239"/>
        <v>#REF!</v>
      </c>
      <c r="AD413" s="18" t="e">
        <f t="shared" si="252"/>
        <v>#REF!</v>
      </c>
      <c r="AE413" s="18" t="e">
        <f t="shared" si="240"/>
        <v>#REF!</v>
      </c>
      <c r="AF413" s="18" t="e">
        <f t="shared" si="253"/>
        <v>#REF!</v>
      </c>
      <c r="AG413" s="18" t="e">
        <f t="shared" si="241"/>
        <v>#REF!</v>
      </c>
      <c r="BD413" s="18">
        <v>404</v>
      </c>
      <c r="BE413" s="44">
        <v>1</v>
      </c>
      <c r="BF413" s="18">
        <f t="shared" si="254"/>
        <v>8106245</v>
      </c>
      <c r="BG413" s="18">
        <f t="shared" si="255"/>
        <v>4053120</v>
      </c>
      <c r="BH413" s="18">
        <f t="shared" si="256"/>
        <v>4053120</v>
      </c>
      <c r="BI413" s="18">
        <f t="shared" si="257"/>
        <v>4053120</v>
      </c>
      <c r="BJ413" s="18">
        <f t="shared" si="258"/>
        <v>4053120</v>
      </c>
      <c r="BK413" s="18">
        <f t="shared" si="259"/>
        <v>4053120</v>
      </c>
      <c r="BL413" s="18">
        <f t="shared" si="260"/>
        <v>6079685</v>
      </c>
      <c r="BM413" s="18">
        <f t="shared" si="261"/>
        <v>6079685</v>
      </c>
      <c r="BN413" s="18">
        <f t="shared" si="262"/>
        <v>1</v>
      </c>
      <c r="BO413" s="18">
        <f t="shared" si="242"/>
        <v>8106.25</v>
      </c>
      <c r="BP413" s="18">
        <f t="shared" si="263"/>
        <v>1</v>
      </c>
      <c r="BQ413" s="18">
        <f t="shared" si="243"/>
        <v>4053.12</v>
      </c>
      <c r="BR413" s="18">
        <f t="shared" si="264"/>
        <v>1</v>
      </c>
      <c r="BS413" s="18">
        <f t="shared" si="244"/>
        <v>4053.12</v>
      </c>
      <c r="BT413" s="18">
        <f t="shared" si="265"/>
        <v>1</v>
      </c>
      <c r="BU413" s="18">
        <f t="shared" si="245"/>
        <v>4053.12</v>
      </c>
      <c r="BV413" s="18">
        <f t="shared" si="266"/>
        <v>1</v>
      </c>
      <c r="BW413" s="18">
        <f t="shared" si="246"/>
        <v>4053.12</v>
      </c>
      <c r="BX413" s="18">
        <f t="shared" si="267"/>
        <v>1</v>
      </c>
      <c r="BY413" s="18">
        <f t="shared" si="247"/>
        <v>4053.12</v>
      </c>
      <c r="BZ413" s="18">
        <f t="shared" si="268"/>
        <v>1</v>
      </c>
      <c r="CA413" s="18">
        <f t="shared" si="248"/>
        <v>6079.69</v>
      </c>
      <c r="CB413" s="18">
        <f t="shared" si="269"/>
        <v>1</v>
      </c>
      <c r="CC413" s="18">
        <f t="shared" si="249"/>
        <v>6079.69</v>
      </c>
    </row>
    <row r="414" spans="1:81" ht="16.5" x14ac:dyDescent="0.2">
      <c r="A414" s="14">
        <v>405</v>
      </c>
      <c r="B414" s="18">
        <f>金币产出!CN410</f>
        <v>74073690</v>
      </c>
      <c r="W414" s="18">
        <v>405</v>
      </c>
      <c r="X414" s="25">
        <v>1</v>
      </c>
      <c r="Y414" s="18" t="e">
        <f t="shared" si="250"/>
        <v>#REF!</v>
      </c>
      <c r="Z414" s="18" t="e">
        <f t="shared" si="250"/>
        <v>#REF!</v>
      </c>
      <c r="AA414" s="18" t="e">
        <f t="shared" si="250"/>
        <v>#REF!</v>
      </c>
      <c r="AB414" s="18" t="e">
        <f t="shared" si="251"/>
        <v>#REF!</v>
      </c>
      <c r="AC414" s="18" t="e">
        <f t="shared" si="239"/>
        <v>#REF!</v>
      </c>
      <c r="AD414" s="18" t="e">
        <f t="shared" si="252"/>
        <v>#REF!</v>
      </c>
      <c r="AE414" s="18" t="e">
        <f t="shared" si="240"/>
        <v>#REF!</v>
      </c>
      <c r="AF414" s="18" t="e">
        <f t="shared" si="253"/>
        <v>#REF!</v>
      </c>
      <c r="AG414" s="18" t="e">
        <f t="shared" si="241"/>
        <v>#REF!</v>
      </c>
      <c r="BD414" s="18">
        <v>405</v>
      </c>
      <c r="BE414" s="44">
        <v>1</v>
      </c>
      <c r="BF414" s="18">
        <f t="shared" si="254"/>
        <v>8148105</v>
      </c>
      <c r="BG414" s="18">
        <f t="shared" si="255"/>
        <v>4074050</v>
      </c>
      <c r="BH414" s="18">
        <f t="shared" si="256"/>
        <v>4074050</v>
      </c>
      <c r="BI414" s="18">
        <f t="shared" si="257"/>
        <v>4074050</v>
      </c>
      <c r="BJ414" s="18">
        <f t="shared" si="258"/>
        <v>4074050</v>
      </c>
      <c r="BK414" s="18">
        <f t="shared" si="259"/>
        <v>4074050</v>
      </c>
      <c r="BL414" s="18">
        <f t="shared" si="260"/>
        <v>6111075</v>
      </c>
      <c r="BM414" s="18">
        <f t="shared" si="261"/>
        <v>6111075</v>
      </c>
      <c r="BN414" s="18">
        <f t="shared" si="262"/>
        <v>1</v>
      </c>
      <c r="BO414" s="18">
        <f t="shared" si="242"/>
        <v>8148.11</v>
      </c>
      <c r="BP414" s="18">
        <f t="shared" si="263"/>
        <v>1</v>
      </c>
      <c r="BQ414" s="18">
        <f t="shared" si="243"/>
        <v>4074.05</v>
      </c>
      <c r="BR414" s="18">
        <f t="shared" si="264"/>
        <v>1</v>
      </c>
      <c r="BS414" s="18">
        <f t="shared" si="244"/>
        <v>4074.05</v>
      </c>
      <c r="BT414" s="18">
        <f t="shared" si="265"/>
        <v>1</v>
      </c>
      <c r="BU414" s="18">
        <f t="shared" si="245"/>
        <v>4074.05</v>
      </c>
      <c r="BV414" s="18">
        <f t="shared" si="266"/>
        <v>1</v>
      </c>
      <c r="BW414" s="18">
        <f t="shared" si="246"/>
        <v>4074.05</v>
      </c>
      <c r="BX414" s="18">
        <f t="shared" si="267"/>
        <v>1</v>
      </c>
      <c r="BY414" s="18">
        <f t="shared" si="247"/>
        <v>4074.05</v>
      </c>
      <c r="BZ414" s="18">
        <f t="shared" si="268"/>
        <v>1</v>
      </c>
      <c r="CA414" s="18">
        <f t="shared" si="248"/>
        <v>6111.08</v>
      </c>
      <c r="CB414" s="18">
        <f t="shared" si="269"/>
        <v>1</v>
      </c>
      <c r="CC414" s="18">
        <f t="shared" si="249"/>
        <v>6111.08</v>
      </c>
    </row>
    <row r="415" spans="1:81" ht="16.5" x14ac:dyDescent="0.2">
      <c r="A415" s="14">
        <v>406</v>
      </c>
      <c r="B415" s="18">
        <f>金币产出!CN411</f>
        <v>74454228</v>
      </c>
      <c r="W415" s="18">
        <v>406</v>
      </c>
      <c r="X415" s="25">
        <v>1</v>
      </c>
      <c r="Y415" s="18" t="e">
        <f t="shared" si="250"/>
        <v>#REF!</v>
      </c>
      <c r="Z415" s="18" t="e">
        <f t="shared" si="250"/>
        <v>#REF!</v>
      </c>
      <c r="AA415" s="18" t="e">
        <f t="shared" si="250"/>
        <v>#REF!</v>
      </c>
      <c r="AB415" s="18" t="e">
        <f t="shared" si="251"/>
        <v>#REF!</v>
      </c>
      <c r="AC415" s="18" t="e">
        <f t="shared" si="239"/>
        <v>#REF!</v>
      </c>
      <c r="AD415" s="18" t="e">
        <f t="shared" si="252"/>
        <v>#REF!</v>
      </c>
      <c r="AE415" s="18" t="e">
        <f t="shared" si="240"/>
        <v>#REF!</v>
      </c>
      <c r="AF415" s="18" t="e">
        <f t="shared" si="253"/>
        <v>#REF!</v>
      </c>
      <c r="AG415" s="18" t="e">
        <f t="shared" si="241"/>
        <v>#REF!</v>
      </c>
      <c r="BD415" s="18">
        <v>406</v>
      </c>
      <c r="BE415" s="44">
        <v>1</v>
      </c>
      <c r="BF415" s="18">
        <f t="shared" si="254"/>
        <v>8189965</v>
      </c>
      <c r="BG415" s="18">
        <f t="shared" si="255"/>
        <v>4094980</v>
      </c>
      <c r="BH415" s="18">
        <f t="shared" si="256"/>
        <v>4094980</v>
      </c>
      <c r="BI415" s="18">
        <f t="shared" si="257"/>
        <v>4094980</v>
      </c>
      <c r="BJ415" s="18">
        <f t="shared" si="258"/>
        <v>4094980</v>
      </c>
      <c r="BK415" s="18">
        <f t="shared" si="259"/>
        <v>4094980</v>
      </c>
      <c r="BL415" s="18">
        <f t="shared" si="260"/>
        <v>6142470</v>
      </c>
      <c r="BM415" s="18">
        <f t="shared" si="261"/>
        <v>6142470</v>
      </c>
      <c r="BN415" s="18">
        <f t="shared" si="262"/>
        <v>1</v>
      </c>
      <c r="BO415" s="18">
        <f t="shared" si="242"/>
        <v>8189.97</v>
      </c>
      <c r="BP415" s="18">
        <f t="shared" si="263"/>
        <v>1</v>
      </c>
      <c r="BQ415" s="18">
        <f t="shared" si="243"/>
        <v>4094.98</v>
      </c>
      <c r="BR415" s="18">
        <f t="shared" si="264"/>
        <v>1</v>
      </c>
      <c r="BS415" s="18">
        <f t="shared" si="244"/>
        <v>4094.98</v>
      </c>
      <c r="BT415" s="18">
        <f t="shared" si="265"/>
        <v>1</v>
      </c>
      <c r="BU415" s="18">
        <f t="shared" si="245"/>
        <v>4094.98</v>
      </c>
      <c r="BV415" s="18">
        <f t="shared" si="266"/>
        <v>1</v>
      </c>
      <c r="BW415" s="18">
        <f t="shared" si="246"/>
        <v>4094.98</v>
      </c>
      <c r="BX415" s="18">
        <f t="shared" si="267"/>
        <v>1</v>
      </c>
      <c r="BY415" s="18">
        <f t="shared" si="247"/>
        <v>4094.98</v>
      </c>
      <c r="BZ415" s="18">
        <f t="shared" si="268"/>
        <v>1</v>
      </c>
      <c r="CA415" s="18">
        <f t="shared" si="248"/>
        <v>6142.47</v>
      </c>
      <c r="CB415" s="18">
        <f t="shared" si="269"/>
        <v>1</v>
      </c>
      <c r="CC415" s="18">
        <f t="shared" si="249"/>
        <v>6142.47</v>
      </c>
    </row>
    <row r="416" spans="1:81" ht="16.5" x14ac:dyDescent="0.2">
      <c r="A416" s="14">
        <v>407</v>
      </c>
      <c r="B416" s="18">
        <f>金币产出!CN412</f>
        <v>74834766</v>
      </c>
      <c r="W416" s="18">
        <v>407</v>
      </c>
      <c r="X416" s="25">
        <v>1</v>
      </c>
      <c r="Y416" s="18" t="e">
        <f t="shared" si="250"/>
        <v>#REF!</v>
      </c>
      <c r="Z416" s="18" t="e">
        <f t="shared" si="250"/>
        <v>#REF!</v>
      </c>
      <c r="AA416" s="18" t="e">
        <f t="shared" si="250"/>
        <v>#REF!</v>
      </c>
      <c r="AB416" s="18" t="e">
        <f t="shared" si="251"/>
        <v>#REF!</v>
      </c>
      <c r="AC416" s="18" t="e">
        <f t="shared" si="239"/>
        <v>#REF!</v>
      </c>
      <c r="AD416" s="18" t="e">
        <f t="shared" si="252"/>
        <v>#REF!</v>
      </c>
      <c r="AE416" s="18" t="e">
        <f t="shared" si="240"/>
        <v>#REF!</v>
      </c>
      <c r="AF416" s="18" t="e">
        <f t="shared" si="253"/>
        <v>#REF!</v>
      </c>
      <c r="AG416" s="18" t="e">
        <f t="shared" si="241"/>
        <v>#REF!</v>
      </c>
      <c r="BD416" s="18">
        <v>407</v>
      </c>
      <c r="BE416" s="44">
        <v>1</v>
      </c>
      <c r="BF416" s="18">
        <f t="shared" si="254"/>
        <v>8231820</v>
      </c>
      <c r="BG416" s="18">
        <f t="shared" si="255"/>
        <v>4115910</v>
      </c>
      <c r="BH416" s="18">
        <f t="shared" si="256"/>
        <v>4115910</v>
      </c>
      <c r="BI416" s="18">
        <f t="shared" si="257"/>
        <v>4115910</v>
      </c>
      <c r="BJ416" s="18">
        <f t="shared" si="258"/>
        <v>4115910</v>
      </c>
      <c r="BK416" s="18">
        <f t="shared" si="259"/>
        <v>4115910</v>
      </c>
      <c r="BL416" s="18">
        <f t="shared" si="260"/>
        <v>6173865</v>
      </c>
      <c r="BM416" s="18">
        <f t="shared" si="261"/>
        <v>6173865</v>
      </c>
      <c r="BN416" s="18">
        <f t="shared" si="262"/>
        <v>1</v>
      </c>
      <c r="BO416" s="18">
        <f t="shared" si="242"/>
        <v>8231.82</v>
      </c>
      <c r="BP416" s="18">
        <f t="shared" si="263"/>
        <v>1</v>
      </c>
      <c r="BQ416" s="18">
        <f t="shared" si="243"/>
        <v>4115.91</v>
      </c>
      <c r="BR416" s="18">
        <f t="shared" si="264"/>
        <v>1</v>
      </c>
      <c r="BS416" s="18">
        <f t="shared" si="244"/>
        <v>4115.91</v>
      </c>
      <c r="BT416" s="18">
        <f t="shared" si="265"/>
        <v>1</v>
      </c>
      <c r="BU416" s="18">
        <f t="shared" si="245"/>
        <v>4115.91</v>
      </c>
      <c r="BV416" s="18">
        <f t="shared" si="266"/>
        <v>1</v>
      </c>
      <c r="BW416" s="18">
        <f t="shared" si="246"/>
        <v>4115.91</v>
      </c>
      <c r="BX416" s="18">
        <f t="shared" si="267"/>
        <v>1</v>
      </c>
      <c r="BY416" s="18">
        <f t="shared" si="247"/>
        <v>4115.91</v>
      </c>
      <c r="BZ416" s="18">
        <f t="shared" si="268"/>
        <v>1</v>
      </c>
      <c r="CA416" s="18">
        <f t="shared" si="248"/>
        <v>6173.87</v>
      </c>
      <c r="CB416" s="18">
        <f t="shared" si="269"/>
        <v>1</v>
      </c>
      <c r="CC416" s="18">
        <f t="shared" si="249"/>
        <v>6173.87</v>
      </c>
    </row>
    <row r="417" spans="1:81" ht="16.5" x14ac:dyDescent="0.2">
      <c r="A417" s="14">
        <v>408</v>
      </c>
      <c r="B417" s="18">
        <f>金币产出!CN413</f>
        <v>75215304</v>
      </c>
      <c r="W417" s="18">
        <v>408</v>
      </c>
      <c r="X417" s="25">
        <v>1</v>
      </c>
      <c r="Y417" s="18" t="e">
        <f t="shared" si="250"/>
        <v>#REF!</v>
      </c>
      <c r="Z417" s="18" t="e">
        <f t="shared" si="250"/>
        <v>#REF!</v>
      </c>
      <c r="AA417" s="18" t="e">
        <f t="shared" si="250"/>
        <v>#REF!</v>
      </c>
      <c r="AB417" s="18" t="e">
        <f t="shared" si="251"/>
        <v>#REF!</v>
      </c>
      <c r="AC417" s="18" t="e">
        <f t="shared" si="239"/>
        <v>#REF!</v>
      </c>
      <c r="AD417" s="18" t="e">
        <f t="shared" si="252"/>
        <v>#REF!</v>
      </c>
      <c r="AE417" s="18" t="e">
        <f t="shared" si="240"/>
        <v>#REF!</v>
      </c>
      <c r="AF417" s="18" t="e">
        <f t="shared" si="253"/>
        <v>#REF!</v>
      </c>
      <c r="AG417" s="18" t="e">
        <f t="shared" si="241"/>
        <v>#REF!</v>
      </c>
      <c r="BD417" s="18">
        <v>408</v>
      </c>
      <c r="BE417" s="44">
        <v>1</v>
      </c>
      <c r="BF417" s="18">
        <f t="shared" si="254"/>
        <v>8273680</v>
      </c>
      <c r="BG417" s="18">
        <f t="shared" si="255"/>
        <v>4136840</v>
      </c>
      <c r="BH417" s="18">
        <f t="shared" si="256"/>
        <v>4136840</v>
      </c>
      <c r="BI417" s="18">
        <f t="shared" si="257"/>
        <v>4136840</v>
      </c>
      <c r="BJ417" s="18">
        <f t="shared" si="258"/>
        <v>4136840</v>
      </c>
      <c r="BK417" s="18">
        <f t="shared" si="259"/>
        <v>4136840</v>
      </c>
      <c r="BL417" s="18">
        <f t="shared" si="260"/>
        <v>6205260</v>
      </c>
      <c r="BM417" s="18">
        <f t="shared" si="261"/>
        <v>6205260</v>
      </c>
      <c r="BN417" s="18">
        <f t="shared" si="262"/>
        <v>1</v>
      </c>
      <c r="BO417" s="18">
        <f t="shared" si="242"/>
        <v>8273.68</v>
      </c>
      <c r="BP417" s="18">
        <f t="shared" si="263"/>
        <v>1</v>
      </c>
      <c r="BQ417" s="18">
        <f t="shared" si="243"/>
        <v>4136.84</v>
      </c>
      <c r="BR417" s="18">
        <f t="shared" si="264"/>
        <v>1</v>
      </c>
      <c r="BS417" s="18">
        <f t="shared" si="244"/>
        <v>4136.84</v>
      </c>
      <c r="BT417" s="18">
        <f t="shared" si="265"/>
        <v>1</v>
      </c>
      <c r="BU417" s="18">
        <f t="shared" si="245"/>
        <v>4136.84</v>
      </c>
      <c r="BV417" s="18">
        <f t="shared" si="266"/>
        <v>1</v>
      </c>
      <c r="BW417" s="18">
        <f t="shared" si="246"/>
        <v>4136.84</v>
      </c>
      <c r="BX417" s="18">
        <f t="shared" si="267"/>
        <v>1</v>
      </c>
      <c r="BY417" s="18">
        <f t="shared" si="247"/>
        <v>4136.84</v>
      </c>
      <c r="BZ417" s="18">
        <f t="shared" si="268"/>
        <v>1</v>
      </c>
      <c r="CA417" s="18">
        <f t="shared" si="248"/>
        <v>6205.26</v>
      </c>
      <c r="CB417" s="18">
        <f t="shared" si="269"/>
        <v>1</v>
      </c>
      <c r="CC417" s="18">
        <f t="shared" si="249"/>
        <v>6205.26</v>
      </c>
    </row>
    <row r="418" spans="1:81" ht="16.5" x14ac:dyDescent="0.2">
      <c r="A418" s="14">
        <v>409</v>
      </c>
      <c r="B418" s="18">
        <f>金币产出!CN414</f>
        <v>75595842</v>
      </c>
      <c r="W418" s="18">
        <v>409</v>
      </c>
      <c r="X418" s="25">
        <v>1</v>
      </c>
      <c r="Y418" s="18" t="e">
        <f t="shared" si="250"/>
        <v>#REF!</v>
      </c>
      <c r="Z418" s="18" t="e">
        <f t="shared" si="250"/>
        <v>#REF!</v>
      </c>
      <c r="AA418" s="18" t="e">
        <f t="shared" si="250"/>
        <v>#REF!</v>
      </c>
      <c r="AB418" s="18" t="e">
        <f t="shared" si="251"/>
        <v>#REF!</v>
      </c>
      <c r="AC418" s="18" t="e">
        <f t="shared" si="239"/>
        <v>#REF!</v>
      </c>
      <c r="AD418" s="18" t="e">
        <f t="shared" si="252"/>
        <v>#REF!</v>
      </c>
      <c r="AE418" s="18" t="e">
        <f t="shared" si="240"/>
        <v>#REF!</v>
      </c>
      <c r="AF418" s="18" t="e">
        <f t="shared" si="253"/>
        <v>#REF!</v>
      </c>
      <c r="AG418" s="18" t="e">
        <f t="shared" si="241"/>
        <v>#REF!</v>
      </c>
      <c r="BD418" s="18">
        <v>409</v>
      </c>
      <c r="BE418" s="44">
        <v>1</v>
      </c>
      <c r="BF418" s="18">
        <f t="shared" si="254"/>
        <v>8315540</v>
      </c>
      <c r="BG418" s="18">
        <f t="shared" si="255"/>
        <v>4157770</v>
      </c>
      <c r="BH418" s="18">
        <f t="shared" si="256"/>
        <v>4157770</v>
      </c>
      <c r="BI418" s="18">
        <f t="shared" si="257"/>
        <v>4157770</v>
      </c>
      <c r="BJ418" s="18">
        <f t="shared" si="258"/>
        <v>4157770</v>
      </c>
      <c r="BK418" s="18">
        <f t="shared" si="259"/>
        <v>4157770</v>
      </c>
      <c r="BL418" s="18">
        <f t="shared" si="260"/>
        <v>6236655</v>
      </c>
      <c r="BM418" s="18">
        <f t="shared" si="261"/>
        <v>6236655</v>
      </c>
      <c r="BN418" s="18">
        <f t="shared" si="262"/>
        <v>1</v>
      </c>
      <c r="BO418" s="18">
        <f t="shared" si="242"/>
        <v>8315.5400000000009</v>
      </c>
      <c r="BP418" s="18">
        <f t="shared" si="263"/>
        <v>1</v>
      </c>
      <c r="BQ418" s="18">
        <f t="shared" si="243"/>
        <v>4157.7700000000004</v>
      </c>
      <c r="BR418" s="18">
        <f t="shared" si="264"/>
        <v>1</v>
      </c>
      <c r="BS418" s="18">
        <f t="shared" si="244"/>
        <v>4157.7700000000004</v>
      </c>
      <c r="BT418" s="18">
        <f t="shared" si="265"/>
        <v>1</v>
      </c>
      <c r="BU418" s="18">
        <f t="shared" si="245"/>
        <v>4157.7700000000004</v>
      </c>
      <c r="BV418" s="18">
        <f t="shared" si="266"/>
        <v>1</v>
      </c>
      <c r="BW418" s="18">
        <f t="shared" si="246"/>
        <v>4157.7700000000004</v>
      </c>
      <c r="BX418" s="18">
        <f t="shared" si="267"/>
        <v>1</v>
      </c>
      <c r="BY418" s="18">
        <f t="shared" si="247"/>
        <v>4157.7700000000004</v>
      </c>
      <c r="BZ418" s="18">
        <f t="shared" si="268"/>
        <v>1</v>
      </c>
      <c r="CA418" s="18">
        <f t="shared" si="248"/>
        <v>6236.66</v>
      </c>
      <c r="CB418" s="18">
        <f t="shared" si="269"/>
        <v>1</v>
      </c>
      <c r="CC418" s="18">
        <f t="shared" si="249"/>
        <v>6236.66</v>
      </c>
    </row>
    <row r="419" spans="1:81" ht="16.5" x14ac:dyDescent="0.2">
      <c r="A419" s="14">
        <v>410</v>
      </c>
      <c r="B419" s="18">
        <f>金币产出!CN415</f>
        <v>69069437</v>
      </c>
      <c r="W419" s="18">
        <v>410</v>
      </c>
      <c r="X419" s="25">
        <v>1</v>
      </c>
      <c r="Y419" s="18" t="e">
        <f t="shared" si="250"/>
        <v>#REF!</v>
      </c>
      <c r="Z419" s="18" t="e">
        <f t="shared" si="250"/>
        <v>#REF!</v>
      </c>
      <c r="AA419" s="18" t="e">
        <f t="shared" si="250"/>
        <v>#REF!</v>
      </c>
      <c r="AB419" s="18" t="e">
        <f t="shared" si="251"/>
        <v>#REF!</v>
      </c>
      <c r="AC419" s="18" t="e">
        <f t="shared" si="239"/>
        <v>#REF!</v>
      </c>
      <c r="AD419" s="18" t="e">
        <f t="shared" si="252"/>
        <v>#REF!</v>
      </c>
      <c r="AE419" s="18" t="e">
        <f t="shared" si="240"/>
        <v>#REF!</v>
      </c>
      <c r="AF419" s="18" t="e">
        <f t="shared" si="253"/>
        <v>#REF!</v>
      </c>
      <c r="AG419" s="18" t="e">
        <f t="shared" si="241"/>
        <v>#REF!</v>
      </c>
      <c r="BD419" s="18">
        <v>410</v>
      </c>
      <c r="BE419" s="44">
        <v>1</v>
      </c>
      <c r="BF419" s="18">
        <f t="shared" si="254"/>
        <v>7597635</v>
      </c>
      <c r="BG419" s="18">
        <f t="shared" si="255"/>
        <v>3798815</v>
      </c>
      <c r="BH419" s="18">
        <f t="shared" si="256"/>
        <v>3798815</v>
      </c>
      <c r="BI419" s="18">
        <f t="shared" si="257"/>
        <v>3798815</v>
      </c>
      <c r="BJ419" s="18">
        <f t="shared" si="258"/>
        <v>3798815</v>
      </c>
      <c r="BK419" s="18">
        <f t="shared" si="259"/>
        <v>3798815</v>
      </c>
      <c r="BL419" s="18">
        <f t="shared" si="260"/>
        <v>5698225</v>
      </c>
      <c r="BM419" s="18">
        <f t="shared" si="261"/>
        <v>5698225</v>
      </c>
      <c r="BN419" s="18">
        <f t="shared" si="262"/>
        <v>1</v>
      </c>
      <c r="BO419" s="18">
        <f t="shared" si="242"/>
        <v>7597.64</v>
      </c>
      <c r="BP419" s="18">
        <f t="shared" si="263"/>
        <v>1</v>
      </c>
      <c r="BQ419" s="18">
        <f t="shared" si="243"/>
        <v>3798.82</v>
      </c>
      <c r="BR419" s="18">
        <f t="shared" si="264"/>
        <v>1</v>
      </c>
      <c r="BS419" s="18">
        <f t="shared" si="244"/>
        <v>3798.82</v>
      </c>
      <c r="BT419" s="18">
        <f t="shared" si="265"/>
        <v>1</v>
      </c>
      <c r="BU419" s="18">
        <f t="shared" si="245"/>
        <v>3798.82</v>
      </c>
      <c r="BV419" s="18">
        <f t="shared" si="266"/>
        <v>1</v>
      </c>
      <c r="BW419" s="18">
        <f t="shared" si="246"/>
        <v>3798.82</v>
      </c>
      <c r="BX419" s="18">
        <f t="shared" si="267"/>
        <v>1</v>
      </c>
      <c r="BY419" s="18">
        <f t="shared" si="247"/>
        <v>3798.82</v>
      </c>
      <c r="BZ419" s="18">
        <f t="shared" si="268"/>
        <v>1</v>
      </c>
      <c r="CA419" s="18">
        <f t="shared" si="248"/>
        <v>5698.23</v>
      </c>
      <c r="CB419" s="18">
        <f t="shared" si="269"/>
        <v>1</v>
      </c>
      <c r="CC419" s="18">
        <f t="shared" si="249"/>
        <v>5698.23</v>
      </c>
    </row>
    <row r="420" spans="1:81" ht="16.5" x14ac:dyDescent="0.2">
      <c r="A420" s="14">
        <v>411</v>
      </c>
      <c r="B420" s="18">
        <f>金币产出!CN416</f>
        <v>69415380</v>
      </c>
      <c r="W420" s="18">
        <v>411</v>
      </c>
      <c r="X420" s="25">
        <v>1</v>
      </c>
      <c r="Y420" s="18" t="e">
        <f t="shared" si="250"/>
        <v>#REF!</v>
      </c>
      <c r="Z420" s="18" t="e">
        <f t="shared" si="250"/>
        <v>#REF!</v>
      </c>
      <c r="AA420" s="18" t="e">
        <f t="shared" si="250"/>
        <v>#REF!</v>
      </c>
      <c r="AB420" s="18" t="e">
        <f t="shared" si="251"/>
        <v>#REF!</v>
      </c>
      <c r="AC420" s="18" t="e">
        <f t="shared" si="239"/>
        <v>#REF!</v>
      </c>
      <c r="AD420" s="18" t="e">
        <f t="shared" si="252"/>
        <v>#REF!</v>
      </c>
      <c r="AE420" s="18" t="e">
        <f t="shared" si="240"/>
        <v>#REF!</v>
      </c>
      <c r="AF420" s="18" t="e">
        <f t="shared" si="253"/>
        <v>#REF!</v>
      </c>
      <c r="AG420" s="18" t="e">
        <f t="shared" si="241"/>
        <v>#REF!</v>
      </c>
      <c r="BD420" s="18">
        <v>411</v>
      </c>
      <c r="BE420" s="44">
        <v>1</v>
      </c>
      <c r="BF420" s="18">
        <f t="shared" si="254"/>
        <v>7635690</v>
      </c>
      <c r="BG420" s="18">
        <f t="shared" si="255"/>
        <v>3817845</v>
      </c>
      <c r="BH420" s="18">
        <f t="shared" si="256"/>
        <v>3817845</v>
      </c>
      <c r="BI420" s="18">
        <f t="shared" si="257"/>
        <v>3817845</v>
      </c>
      <c r="BJ420" s="18">
        <f t="shared" si="258"/>
        <v>3817845</v>
      </c>
      <c r="BK420" s="18">
        <f t="shared" si="259"/>
        <v>3817845</v>
      </c>
      <c r="BL420" s="18">
        <f t="shared" si="260"/>
        <v>5726765</v>
      </c>
      <c r="BM420" s="18">
        <f t="shared" si="261"/>
        <v>5726765</v>
      </c>
      <c r="BN420" s="18">
        <f t="shared" si="262"/>
        <v>1</v>
      </c>
      <c r="BO420" s="18">
        <f t="shared" si="242"/>
        <v>7635.69</v>
      </c>
      <c r="BP420" s="18">
        <f t="shared" si="263"/>
        <v>1</v>
      </c>
      <c r="BQ420" s="18">
        <f t="shared" si="243"/>
        <v>3817.85</v>
      </c>
      <c r="BR420" s="18">
        <f t="shared" si="264"/>
        <v>1</v>
      </c>
      <c r="BS420" s="18">
        <f t="shared" si="244"/>
        <v>3817.85</v>
      </c>
      <c r="BT420" s="18">
        <f t="shared" si="265"/>
        <v>1</v>
      </c>
      <c r="BU420" s="18">
        <f t="shared" si="245"/>
        <v>3817.85</v>
      </c>
      <c r="BV420" s="18">
        <f t="shared" si="266"/>
        <v>1</v>
      </c>
      <c r="BW420" s="18">
        <f t="shared" si="246"/>
        <v>3817.85</v>
      </c>
      <c r="BX420" s="18">
        <f t="shared" si="267"/>
        <v>1</v>
      </c>
      <c r="BY420" s="18">
        <f t="shared" si="247"/>
        <v>3817.85</v>
      </c>
      <c r="BZ420" s="18">
        <f t="shared" si="268"/>
        <v>1</v>
      </c>
      <c r="CA420" s="18">
        <f t="shared" si="248"/>
        <v>5726.77</v>
      </c>
      <c r="CB420" s="18">
        <f t="shared" si="269"/>
        <v>1</v>
      </c>
      <c r="CC420" s="18">
        <f t="shared" si="249"/>
        <v>5726.77</v>
      </c>
    </row>
    <row r="421" spans="1:81" ht="16.5" x14ac:dyDescent="0.2">
      <c r="A421" s="14">
        <v>412</v>
      </c>
      <c r="B421" s="18">
        <f>金币产出!CN417</f>
        <v>69761323</v>
      </c>
      <c r="W421" s="18">
        <v>412</v>
      </c>
      <c r="X421" s="25">
        <v>1</v>
      </c>
      <c r="Y421" s="18" t="e">
        <f t="shared" si="250"/>
        <v>#REF!</v>
      </c>
      <c r="Z421" s="18" t="e">
        <f t="shared" si="250"/>
        <v>#REF!</v>
      </c>
      <c r="AA421" s="18" t="e">
        <f t="shared" si="250"/>
        <v>#REF!</v>
      </c>
      <c r="AB421" s="18" t="e">
        <f t="shared" si="251"/>
        <v>#REF!</v>
      </c>
      <c r="AC421" s="18" t="e">
        <f t="shared" si="239"/>
        <v>#REF!</v>
      </c>
      <c r="AD421" s="18" t="e">
        <f t="shared" si="252"/>
        <v>#REF!</v>
      </c>
      <c r="AE421" s="18" t="e">
        <f t="shared" si="240"/>
        <v>#REF!</v>
      </c>
      <c r="AF421" s="18" t="e">
        <f t="shared" si="253"/>
        <v>#REF!</v>
      </c>
      <c r="AG421" s="18" t="e">
        <f t="shared" si="241"/>
        <v>#REF!</v>
      </c>
      <c r="BD421" s="18">
        <v>412</v>
      </c>
      <c r="BE421" s="44">
        <v>1</v>
      </c>
      <c r="BF421" s="18">
        <f t="shared" si="254"/>
        <v>7673745</v>
      </c>
      <c r="BG421" s="18">
        <f t="shared" si="255"/>
        <v>3836870</v>
      </c>
      <c r="BH421" s="18">
        <f t="shared" si="256"/>
        <v>3836870</v>
      </c>
      <c r="BI421" s="18">
        <f t="shared" si="257"/>
        <v>3836870</v>
      </c>
      <c r="BJ421" s="18">
        <f t="shared" si="258"/>
        <v>3836870</v>
      </c>
      <c r="BK421" s="18">
        <f t="shared" si="259"/>
        <v>3836870</v>
      </c>
      <c r="BL421" s="18">
        <f t="shared" si="260"/>
        <v>5755305</v>
      </c>
      <c r="BM421" s="18">
        <f t="shared" si="261"/>
        <v>5755305</v>
      </c>
      <c r="BN421" s="18">
        <f t="shared" si="262"/>
        <v>1</v>
      </c>
      <c r="BO421" s="18">
        <f t="shared" si="242"/>
        <v>7673.75</v>
      </c>
      <c r="BP421" s="18">
        <f t="shared" si="263"/>
        <v>1</v>
      </c>
      <c r="BQ421" s="18">
        <f t="shared" si="243"/>
        <v>3836.87</v>
      </c>
      <c r="BR421" s="18">
        <f t="shared" si="264"/>
        <v>1</v>
      </c>
      <c r="BS421" s="18">
        <f t="shared" si="244"/>
        <v>3836.87</v>
      </c>
      <c r="BT421" s="18">
        <f t="shared" si="265"/>
        <v>1</v>
      </c>
      <c r="BU421" s="18">
        <f t="shared" si="245"/>
        <v>3836.87</v>
      </c>
      <c r="BV421" s="18">
        <f t="shared" si="266"/>
        <v>1</v>
      </c>
      <c r="BW421" s="18">
        <f t="shared" si="246"/>
        <v>3836.87</v>
      </c>
      <c r="BX421" s="18">
        <f t="shared" si="267"/>
        <v>1</v>
      </c>
      <c r="BY421" s="18">
        <f t="shared" si="247"/>
        <v>3836.87</v>
      </c>
      <c r="BZ421" s="18">
        <f t="shared" si="268"/>
        <v>1</v>
      </c>
      <c r="CA421" s="18">
        <f t="shared" si="248"/>
        <v>5755.31</v>
      </c>
      <c r="CB421" s="18">
        <f t="shared" si="269"/>
        <v>1</v>
      </c>
      <c r="CC421" s="18">
        <f t="shared" si="249"/>
        <v>5755.31</v>
      </c>
    </row>
    <row r="422" spans="1:81" ht="16.5" x14ac:dyDescent="0.2">
      <c r="A422" s="14">
        <v>413</v>
      </c>
      <c r="B422" s="18">
        <f>金币产出!CN418</f>
        <v>70107266</v>
      </c>
      <c r="W422" s="18">
        <v>413</v>
      </c>
      <c r="X422" s="25">
        <v>1</v>
      </c>
      <c r="Y422" s="18" t="e">
        <f t="shared" si="250"/>
        <v>#REF!</v>
      </c>
      <c r="Z422" s="18" t="e">
        <f t="shared" si="250"/>
        <v>#REF!</v>
      </c>
      <c r="AA422" s="18" t="e">
        <f t="shared" si="250"/>
        <v>#REF!</v>
      </c>
      <c r="AB422" s="18" t="e">
        <f t="shared" si="251"/>
        <v>#REF!</v>
      </c>
      <c r="AC422" s="18" t="e">
        <f t="shared" si="239"/>
        <v>#REF!</v>
      </c>
      <c r="AD422" s="18" t="e">
        <f t="shared" si="252"/>
        <v>#REF!</v>
      </c>
      <c r="AE422" s="18" t="e">
        <f t="shared" si="240"/>
        <v>#REF!</v>
      </c>
      <c r="AF422" s="18" t="e">
        <f t="shared" si="253"/>
        <v>#REF!</v>
      </c>
      <c r="AG422" s="18" t="e">
        <f t="shared" si="241"/>
        <v>#REF!</v>
      </c>
      <c r="BD422" s="18">
        <v>413</v>
      </c>
      <c r="BE422" s="44">
        <v>1</v>
      </c>
      <c r="BF422" s="18">
        <f t="shared" si="254"/>
        <v>7711795</v>
      </c>
      <c r="BG422" s="18">
        <f t="shared" si="255"/>
        <v>3855895</v>
      </c>
      <c r="BH422" s="18">
        <f t="shared" si="256"/>
        <v>3855895</v>
      </c>
      <c r="BI422" s="18">
        <f t="shared" si="257"/>
        <v>3855895</v>
      </c>
      <c r="BJ422" s="18">
        <f t="shared" si="258"/>
        <v>3855895</v>
      </c>
      <c r="BK422" s="18">
        <f t="shared" si="259"/>
        <v>3855895</v>
      </c>
      <c r="BL422" s="18">
        <f t="shared" si="260"/>
        <v>5783845</v>
      </c>
      <c r="BM422" s="18">
        <f t="shared" si="261"/>
        <v>5783845</v>
      </c>
      <c r="BN422" s="18">
        <f t="shared" si="262"/>
        <v>1</v>
      </c>
      <c r="BO422" s="18">
        <f t="shared" si="242"/>
        <v>7711.8</v>
      </c>
      <c r="BP422" s="18">
        <f t="shared" si="263"/>
        <v>1</v>
      </c>
      <c r="BQ422" s="18">
        <f t="shared" si="243"/>
        <v>3855.9</v>
      </c>
      <c r="BR422" s="18">
        <f t="shared" si="264"/>
        <v>1</v>
      </c>
      <c r="BS422" s="18">
        <f t="shared" si="244"/>
        <v>3855.9</v>
      </c>
      <c r="BT422" s="18">
        <f t="shared" si="265"/>
        <v>1</v>
      </c>
      <c r="BU422" s="18">
        <f t="shared" si="245"/>
        <v>3855.9</v>
      </c>
      <c r="BV422" s="18">
        <f t="shared" si="266"/>
        <v>1</v>
      </c>
      <c r="BW422" s="18">
        <f t="shared" si="246"/>
        <v>3855.9</v>
      </c>
      <c r="BX422" s="18">
        <f t="shared" si="267"/>
        <v>1</v>
      </c>
      <c r="BY422" s="18">
        <f t="shared" si="247"/>
        <v>3855.9</v>
      </c>
      <c r="BZ422" s="18">
        <f t="shared" si="268"/>
        <v>1</v>
      </c>
      <c r="CA422" s="18">
        <f t="shared" si="248"/>
        <v>5783.85</v>
      </c>
      <c r="CB422" s="18">
        <f t="shared" si="269"/>
        <v>1</v>
      </c>
      <c r="CC422" s="18">
        <f t="shared" si="249"/>
        <v>5783.85</v>
      </c>
    </row>
    <row r="423" spans="1:81" ht="16.5" x14ac:dyDescent="0.2">
      <c r="A423" s="14">
        <v>414</v>
      </c>
      <c r="B423" s="18">
        <f>金币产出!CN419</f>
        <v>70453211</v>
      </c>
      <c r="W423" s="18">
        <v>414</v>
      </c>
      <c r="X423" s="25">
        <v>1</v>
      </c>
      <c r="Y423" s="18" t="e">
        <f t="shared" si="250"/>
        <v>#REF!</v>
      </c>
      <c r="Z423" s="18" t="e">
        <f t="shared" si="250"/>
        <v>#REF!</v>
      </c>
      <c r="AA423" s="18" t="e">
        <f t="shared" si="250"/>
        <v>#REF!</v>
      </c>
      <c r="AB423" s="18" t="e">
        <f t="shared" si="251"/>
        <v>#REF!</v>
      </c>
      <c r="AC423" s="18" t="e">
        <f t="shared" si="239"/>
        <v>#REF!</v>
      </c>
      <c r="AD423" s="18" t="e">
        <f t="shared" si="252"/>
        <v>#REF!</v>
      </c>
      <c r="AE423" s="18" t="e">
        <f t="shared" si="240"/>
        <v>#REF!</v>
      </c>
      <c r="AF423" s="18" t="e">
        <f t="shared" si="253"/>
        <v>#REF!</v>
      </c>
      <c r="AG423" s="18" t="e">
        <f t="shared" si="241"/>
        <v>#REF!</v>
      </c>
      <c r="BD423" s="18">
        <v>414</v>
      </c>
      <c r="BE423" s="44">
        <v>1</v>
      </c>
      <c r="BF423" s="18">
        <f t="shared" si="254"/>
        <v>7749850</v>
      </c>
      <c r="BG423" s="18">
        <f t="shared" si="255"/>
        <v>3874925</v>
      </c>
      <c r="BH423" s="18">
        <f t="shared" si="256"/>
        <v>3874925</v>
      </c>
      <c r="BI423" s="18">
        <f t="shared" si="257"/>
        <v>3874925</v>
      </c>
      <c r="BJ423" s="18">
        <f t="shared" si="258"/>
        <v>3874925</v>
      </c>
      <c r="BK423" s="18">
        <f t="shared" si="259"/>
        <v>3874925</v>
      </c>
      <c r="BL423" s="18">
        <f t="shared" si="260"/>
        <v>5812385</v>
      </c>
      <c r="BM423" s="18">
        <f t="shared" si="261"/>
        <v>5812385</v>
      </c>
      <c r="BN423" s="18">
        <f t="shared" si="262"/>
        <v>1</v>
      </c>
      <c r="BO423" s="18">
        <f t="shared" si="242"/>
        <v>7749.85</v>
      </c>
      <c r="BP423" s="18">
        <f t="shared" si="263"/>
        <v>1</v>
      </c>
      <c r="BQ423" s="18">
        <f t="shared" si="243"/>
        <v>3874.93</v>
      </c>
      <c r="BR423" s="18">
        <f t="shared" si="264"/>
        <v>1</v>
      </c>
      <c r="BS423" s="18">
        <f t="shared" si="244"/>
        <v>3874.93</v>
      </c>
      <c r="BT423" s="18">
        <f t="shared" si="265"/>
        <v>1</v>
      </c>
      <c r="BU423" s="18">
        <f t="shared" si="245"/>
        <v>3874.93</v>
      </c>
      <c r="BV423" s="18">
        <f t="shared" si="266"/>
        <v>1</v>
      </c>
      <c r="BW423" s="18">
        <f t="shared" si="246"/>
        <v>3874.93</v>
      </c>
      <c r="BX423" s="18">
        <f t="shared" si="267"/>
        <v>1</v>
      </c>
      <c r="BY423" s="18">
        <f t="shared" si="247"/>
        <v>3874.93</v>
      </c>
      <c r="BZ423" s="18">
        <f t="shared" si="268"/>
        <v>1</v>
      </c>
      <c r="CA423" s="18">
        <f t="shared" si="248"/>
        <v>5812.39</v>
      </c>
      <c r="CB423" s="18">
        <f t="shared" si="269"/>
        <v>1</v>
      </c>
      <c r="CC423" s="18">
        <f t="shared" si="249"/>
        <v>5812.39</v>
      </c>
    </row>
    <row r="424" spans="1:81" ht="16.5" x14ac:dyDescent="0.2">
      <c r="A424" s="14">
        <v>415</v>
      </c>
      <c r="B424" s="18">
        <f>金币产出!CN420</f>
        <v>70799156</v>
      </c>
      <c r="W424" s="18">
        <v>415</v>
      </c>
      <c r="X424" s="25">
        <v>1</v>
      </c>
      <c r="Y424" s="18" t="e">
        <f t="shared" si="250"/>
        <v>#REF!</v>
      </c>
      <c r="Z424" s="18" t="e">
        <f t="shared" si="250"/>
        <v>#REF!</v>
      </c>
      <c r="AA424" s="18" t="e">
        <f t="shared" si="250"/>
        <v>#REF!</v>
      </c>
      <c r="AB424" s="18" t="e">
        <f t="shared" si="251"/>
        <v>#REF!</v>
      </c>
      <c r="AC424" s="18" t="e">
        <f t="shared" si="239"/>
        <v>#REF!</v>
      </c>
      <c r="AD424" s="18" t="e">
        <f t="shared" si="252"/>
        <v>#REF!</v>
      </c>
      <c r="AE424" s="18" t="e">
        <f t="shared" si="240"/>
        <v>#REF!</v>
      </c>
      <c r="AF424" s="18" t="e">
        <f t="shared" si="253"/>
        <v>#REF!</v>
      </c>
      <c r="AG424" s="18" t="e">
        <f t="shared" si="241"/>
        <v>#REF!</v>
      </c>
      <c r="BD424" s="18">
        <v>415</v>
      </c>
      <c r="BE424" s="44">
        <v>1</v>
      </c>
      <c r="BF424" s="18">
        <f t="shared" si="254"/>
        <v>7787905</v>
      </c>
      <c r="BG424" s="18">
        <f t="shared" si="255"/>
        <v>3893950</v>
      </c>
      <c r="BH424" s="18">
        <f t="shared" si="256"/>
        <v>3893950</v>
      </c>
      <c r="BI424" s="18">
        <f t="shared" si="257"/>
        <v>3893950</v>
      </c>
      <c r="BJ424" s="18">
        <f t="shared" si="258"/>
        <v>3893950</v>
      </c>
      <c r="BK424" s="18">
        <f t="shared" si="259"/>
        <v>3893950</v>
      </c>
      <c r="BL424" s="18">
        <f t="shared" si="260"/>
        <v>5840930</v>
      </c>
      <c r="BM424" s="18">
        <f t="shared" si="261"/>
        <v>5840930</v>
      </c>
      <c r="BN424" s="18">
        <f t="shared" si="262"/>
        <v>1</v>
      </c>
      <c r="BO424" s="18">
        <f t="shared" si="242"/>
        <v>7787.91</v>
      </c>
      <c r="BP424" s="18">
        <f t="shared" si="263"/>
        <v>1</v>
      </c>
      <c r="BQ424" s="18">
        <f t="shared" si="243"/>
        <v>3893.95</v>
      </c>
      <c r="BR424" s="18">
        <f t="shared" si="264"/>
        <v>1</v>
      </c>
      <c r="BS424" s="18">
        <f t="shared" si="244"/>
        <v>3893.95</v>
      </c>
      <c r="BT424" s="18">
        <f t="shared" si="265"/>
        <v>1</v>
      </c>
      <c r="BU424" s="18">
        <f t="shared" si="245"/>
        <v>3893.95</v>
      </c>
      <c r="BV424" s="18">
        <f t="shared" si="266"/>
        <v>1</v>
      </c>
      <c r="BW424" s="18">
        <f t="shared" si="246"/>
        <v>3893.95</v>
      </c>
      <c r="BX424" s="18">
        <f t="shared" si="267"/>
        <v>1</v>
      </c>
      <c r="BY424" s="18">
        <f t="shared" si="247"/>
        <v>3893.95</v>
      </c>
      <c r="BZ424" s="18">
        <f t="shared" si="268"/>
        <v>1</v>
      </c>
      <c r="CA424" s="18">
        <f t="shared" si="248"/>
        <v>5840.93</v>
      </c>
      <c r="CB424" s="18">
        <f t="shared" si="269"/>
        <v>1</v>
      </c>
      <c r="CC424" s="18">
        <f t="shared" si="249"/>
        <v>5840.93</v>
      </c>
    </row>
    <row r="425" spans="1:81" ht="16.5" x14ac:dyDescent="0.2">
      <c r="A425" s="14">
        <v>416</v>
      </c>
      <c r="B425" s="18">
        <f>金币产出!CN421</f>
        <v>71145098</v>
      </c>
      <c r="W425" s="18">
        <v>416</v>
      </c>
      <c r="X425" s="25">
        <v>1</v>
      </c>
      <c r="Y425" s="18" t="e">
        <f t="shared" si="250"/>
        <v>#REF!</v>
      </c>
      <c r="Z425" s="18" t="e">
        <f t="shared" si="250"/>
        <v>#REF!</v>
      </c>
      <c r="AA425" s="18" t="e">
        <f t="shared" si="250"/>
        <v>#REF!</v>
      </c>
      <c r="AB425" s="18" t="e">
        <f t="shared" si="251"/>
        <v>#REF!</v>
      </c>
      <c r="AC425" s="18" t="e">
        <f t="shared" si="239"/>
        <v>#REF!</v>
      </c>
      <c r="AD425" s="18" t="e">
        <f t="shared" si="252"/>
        <v>#REF!</v>
      </c>
      <c r="AE425" s="18" t="e">
        <f t="shared" si="240"/>
        <v>#REF!</v>
      </c>
      <c r="AF425" s="18" t="e">
        <f t="shared" si="253"/>
        <v>#REF!</v>
      </c>
      <c r="AG425" s="18" t="e">
        <f t="shared" si="241"/>
        <v>#REF!</v>
      </c>
      <c r="BD425" s="18">
        <v>416</v>
      </c>
      <c r="BE425" s="44">
        <v>1</v>
      </c>
      <c r="BF425" s="18">
        <f t="shared" si="254"/>
        <v>7825960</v>
      </c>
      <c r="BG425" s="18">
        <f t="shared" si="255"/>
        <v>3912980</v>
      </c>
      <c r="BH425" s="18">
        <f t="shared" si="256"/>
        <v>3912980</v>
      </c>
      <c r="BI425" s="18">
        <f t="shared" si="257"/>
        <v>3912980</v>
      </c>
      <c r="BJ425" s="18">
        <f t="shared" si="258"/>
        <v>3912980</v>
      </c>
      <c r="BK425" s="18">
        <f t="shared" si="259"/>
        <v>3912980</v>
      </c>
      <c r="BL425" s="18">
        <f t="shared" si="260"/>
        <v>5869470</v>
      </c>
      <c r="BM425" s="18">
        <f t="shared" si="261"/>
        <v>5869470</v>
      </c>
      <c r="BN425" s="18">
        <f t="shared" si="262"/>
        <v>1</v>
      </c>
      <c r="BO425" s="18">
        <f t="shared" si="242"/>
        <v>7825.96</v>
      </c>
      <c r="BP425" s="18">
        <f t="shared" si="263"/>
        <v>1</v>
      </c>
      <c r="BQ425" s="18">
        <f t="shared" si="243"/>
        <v>3912.98</v>
      </c>
      <c r="BR425" s="18">
        <f t="shared" si="264"/>
        <v>1</v>
      </c>
      <c r="BS425" s="18">
        <f t="shared" si="244"/>
        <v>3912.98</v>
      </c>
      <c r="BT425" s="18">
        <f t="shared" si="265"/>
        <v>1</v>
      </c>
      <c r="BU425" s="18">
        <f t="shared" si="245"/>
        <v>3912.98</v>
      </c>
      <c r="BV425" s="18">
        <f t="shared" si="266"/>
        <v>1</v>
      </c>
      <c r="BW425" s="18">
        <f t="shared" si="246"/>
        <v>3912.98</v>
      </c>
      <c r="BX425" s="18">
        <f t="shared" si="267"/>
        <v>1</v>
      </c>
      <c r="BY425" s="18">
        <f t="shared" si="247"/>
        <v>3912.98</v>
      </c>
      <c r="BZ425" s="18">
        <f t="shared" si="268"/>
        <v>1</v>
      </c>
      <c r="CA425" s="18">
        <f t="shared" si="248"/>
        <v>5869.47</v>
      </c>
      <c r="CB425" s="18">
        <f t="shared" si="269"/>
        <v>1</v>
      </c>
      <c r="CC425" s="18">
        <f t="shared" si="249"/>
        <v>5869.47</v>
      </c>
    </row>
    <row r="426" spans="1:81" ht="16.5" x14ac:dyDescent="0.2">
      <c r="A426" s="14">
        <v>417</v>
      </c>
      <c r="B426" s="18">
        <f>金币产出!CN422</f>
        <v>71491042</v>
      </c>
      <c r="W426" s="18">
        <v>417</v>
      </c>
      <c r="X426" s="25">
        <v>1</v>
      </c>
      <c r="Y426" s="18" t="e">
        <f t="shared" si="250"/>
        <v>#REF!</v>
      </c>
      <c r="Z426" s="18" t="e">
        <f t="shared" si="250"/>
        <v>#REF!</v>
      </c>
      <c r="AA426" s="18" t="e">
        <f t="shared" si="250"/>
        <v>#REF!</v>
      </c>
      <c r="AB426" s="18" t="e">
        <f t="shared" si="251"/>
        <v>#REF!</v>
      </c>
      <c r="AC426" s="18" t="e">
        <f t="shared" si="239"/>
        <v>#REF!</v>
      </c>
      <c r="AD426" s="18" t="e">
        <f t="shared" si="252"/>
        <v>#REF!</v>
      </c>
      <c r="AE426" s="18" t="e">
        <f t="shared" si="240"/>
        <v>#REF!</v>
      </c>
      <c r="AF426" s="18" t="e">
        <f t="shared" si="253"/>
        <v>#REF!</v>
      </c>
      <c r="AG426" s="18" t="e">
        <f t="shared" si="241"/>
        <v>#REF!</v>
      </c>
      <c r="BD426" s="18">
        <v>417</v>
      </c>
      <c r="BE426" s="44">
        <v>1</v>
      </c>
      <c r="BF426" s="18">
        <f t="shared" si="254"/>
        <v>7864010</v>
      </c>
      <c r="BG426" s="18">
        <f t="shared" si="255"/>
        <v>3932005</v>
      </c>
      <c r="BH426" s="18">
        <f t="shared" si="256"/>
        <v>3932005</v>
      </c>
      <c r="BI426" s="18">
        <f t="shared" si="257"/>
        <v>3932005</v>
      </c>
      <c r="BJ426" s="18">
        <f t="shared" si="258"/>
        <v>3932005</v>
      </c>
      <c r="BK426" s="18">
        <f t="shared" si="259"/>
        <v>3932005</v>
      </c>
      <c r="BL426" s="18">
        <f t="shared" si="260"/>
        <v>5898010</v>
      </c>
      <c r="BM426" s="18">
        <f t="shared" si="261"/>
        <v>5898010</v>
      </c>
      <c r="BN426" s="18">
        <f t="shared" si="262"/>
        <v>1</v>
      </c>
      <c r="BO426" s="18">
        <f t="shared" si="242"/>
        <v>7864.01</v>
      </c>
      <c r="BP426" s="18">
        <f t="shared" si="263"/>
        <v>1</v>
      </c>
      <c r="BQ426" s="18">
        <f t="shared" si="243"/>
        <v>3932.01</v>
      </c>
      <c r="BR426" s="18">
        <f t="shared" si="264"/>
        <v>1</v>
      </c>
      <c r="BS426" s="18">
        <f t="shared" si="244"/>
        <v>3932.01</v>
      </c>
      <c r="BT426" s="18">
        <f t="shared" si="265"/>
        <v>1</v>
      </c>
      <c r="BU426" s="18">
        <f t="shared" si="245"/>
        <v>3932.01</v>
      </c>
      <c r="BV426" s="18">
        <f t="shared" si="266"/>
        <v>1</v>
      </c>
      <c r="BW426" s="18">
        <f t="shared" si="246"/>
        <v>3932.01</v>
      </c>
      <c r="BX426" s="18">
        <f t="shared" si="267"/>
        <v>1</v>
      </c>
      <c r="BY426" s="18">
        <f t="shared" si="247"/>
        <v>3932.01</v>
      </c>
      <c r="BZ426" s="18">
        <f t="shared" si="268"/>
        <v>1</v>
      </c>
      <c r="CA426" s="18">
        <f t="shared" si="248"/>
        <v>5898.01</v>
      </c>
      <c r="CB426" s="18">
        <f t="shared" si="269"/>
        <v>1</v>
      </c>
      <c r="CC426" s="18">
        <f t="shared" si="249"/>
        <v>5898.01</v>
      </c>
    </row>
    <row r="427" spans="1:81" ht="16.5" x14ac:dyDescent="0.2">
      <c r="A427" s="14">
        <v>418</v>
      </c>
      <c r="B427" s="18">
        <f>金币产出!CN423</f>
        <v>71836984</v>
      </c>
      <c r="W427" s="18">
        <v>418</v>
      </c>
      <c r="X427" s="25">
        <v>1</v>
      </c>
      <c r="Y427" s="18" t="e">
        <f t="shared" si="250"/>
        <v>#REF!</v>
      </c>
      <c r="Z427" s="18" t="e">
        <f t="shared" si="250"/>
        <v>#REF!</v>
      </c>
      <c r="AA427" s="18" t="e">
        <f t="shared" si="250"/>
        <v>#REF!</v>
      </c>
      <c r="AB427" s="18" t="e">
        <f t="shared" si="251"/>
        <v>#REF!</v>
      </c>
      <c r="AC427" s="18" t="e">
        <f t="shared" si="239"/>
        <v>#REF!</v>
      </c>
      <c r="AD427" s="18" t="e">
        <f t="shared" si="252"/>
        <v>#REF!</v>
      </c>
      <c r="AE427" s="18" t="e">
        <f t="shared" si="240"/>
        <v>#REF!</v>
      </c>
      <c r="AF427" s="18" t="e">
        <f t="shared" si="253"/>
        <v>#REF!</v>
      </c>
      <c r="AG427" s="18" t="e">
        <f t="shared" si="241"/>
        <v>#REF!</v>
      </c>
      <c r="BD427" s="18">
        <v>418</v>
      </c>
      <c r="BE427" s="44">
        <v>1</v>
      </c>
      <c r="BF427" s="18">
        <f t="shared" si="254"/>
        <v>7902065</v>
      </c>
      <c r="BG427" s="18">
        <f t="shared" si="255"/>
        <v>3951030</v>
      </c>
      <c r="BH427" s="18">
        <f t="shared" si="256"/>
        <v>3951030</v>
      </c>
      <c r="BI427" s="18">
        <f t="shared" si="257"/>
        <v>3951030</v>
      </c>
      <c r="BJ427" s="18">
        <f t="shared" si="258"/>
        <v>3951030</v>
      </c>
      <c r="BK427" s="18">
        <f t="shared" si="259"/>
        <v>3951030</v>
      </c>
      <c r="BL427" s="18">
        <f t="shared" si="260"/>
        <v>5926550</v>
      </c>
      <c r="BM427" s="18">
        <f t="shared" si="261"/>
        <v>5926550</v>
      </c>
      <c r="BN427" s="18">
        <f t="shared" si="262"/>
        <v>1</v>
      </c>
      <c r="BO427" s="18">
        <f t="shared" si="242"/>
        <v>7902.07</v>
      </c>
      <c r="BP427" s="18">
        <f t="shared" si="263"/>
        <v>1</v>
      </c>
      <c r="BQ427" s="18">
        <f t="shared" si="243"/>
        <v>3951.03</v>
      </c>
      <c r="BR427" s="18">
        <f t="shared" si="264"/>
        <v>1</v>
      </c>
      <c r="BS427" s="18">
        <f t="shared" si="244"/>
        <v>3951.03</v>
      </c>
      <c r="BT427" s="18">
        <f t="shared" si="265"/>
        <v>1</v>
      </c>
      <c r="BU427" s="18">
        <f t="shared" si="245"/>
        <v>3951.03</v>
      </c>
      <c r="BV427" s="18">
        <f t="shared" si="266"/>
        <v>1</v>
      </c>
      <c r="BW427" s="18">
        <f t="shared" si="246"/>
        <v>3951.03</v>
      </c>
      <c r="BX427" s="18">
        <f t="shared" si="267"/>
        <v>1</v>
      </c>
      <c r="BY427" s="18">
        <f t="shared" si="247"/>
        <v>3951.03</v>
      </c>
      <c r="BZ427" s="18">
        <f t="shared" si="268"/>
        <v>1</v>
      </c>
      <c r="CA427" s="18">
        <f t="shared" si="248"/>
        <v>5926.55</v>
      </c>
      <c r="CB427" s="18">
        <f t="shared" si="269"/>
        <v>1</v>
      </c>
      <c r="CC427" s="18">
        <f t="shared" si="249"/>
        <v>5926.55</v>
      </c>
    </row>
    <row r="428" spans="1:81" ht="16.5" x14ac:dyDescent="0.2">
      <c r="A428" s="14">
        <v>419</v>
      </c>
      <c r="B428" s="18">
        <f>金币产出!CN424</f>
        <v>72182929</v>
      </c>
      <c r="W428" s="18">
        <v>419</v>
      </c>
      <c r="X428" s="25">
        <v>1</v>
      </c>
      <c r="Y428" s="18" t="e">
        <f t="shared" si="250"/>
        <v>#REF!</v>
      </c>
      <c r="Z428" s="18" t="e">
        <f t="shared" si="250"/>
        <v>#REF!</v>
      </c>
      <c r="AA428" s="18" t="e">
        <f t="shared" si="250"/>
        <v>#REF!</v>
      </c>
      <c r="AB428" s="18" t="e">
        <f t="shared" si="251"/>
        <v>#REF!</v>
      </c>
      <c r="AC428" s="18" t="e">
        <f t="shared" si="239"/>
        <v>#REF!</v>
      </c>
      <c r="AD428" s="18" t="e">
        <f t="shared" si="252"/>
        <v>#REF!</v>
      </c>
      <c r="AE428" s="18" t="e">
        <f t="shared" si="240"/>
        <v>#REF!</v>
      </c>
      <c r="AF428" s="18" t="e">
        <f t="shared" si="253"/>
        <v>#REF!</v>
      </c>
      <c r="AG428" s="18" t="e">
        <f t="shared" si="241"/>
        <v>#REF!</v>
      </c>
      <c r="BD428" s="18">
        <v>419</v>
      </c>
      <c r="BE428" s="44">
        <v>1</v>
      </c>
      <c r="BF428" s="18">
        <f t="shared" si="254"/>
        <v>7940120</v>
      </c>
      <c r="BG428" s="18">
        <f t="shared" si="255"/>
        <v>3970060</v>
      </c>
      <c r="BH428" s="18">
        <f t="shared" si="256"/>
        <v>3970060</v>
      </c>
      <c r="BI428" s="18">
        <f t="shared" si="257"/>
        <v>3970060</v>
      </c>
      <c r="BJ428" s="18">
        <f t="shared" si="258"/>
        <v>3970060</v>
      </c>
      <c r="BK428" s="18">
        <f t="shared" si="259"/>
        <v>3970060</v>
      </c>
      <c r="BL428" s="18">
        <f t="shared" si="260"/>
        <v>5955090</v>
      </c>
      <c r="BM428" s="18">
        <f t="shared" si="261"/>
        <v>5955090</v>
      </c>
      <c r="BN428" s="18">
        <f t="shared" si="262"/>
        <v>1</v>
      </c>
      <c r="BO428" s="18">
        <f t="shared" si="242"/>
        <v>7940.12</v>
      </c>
      <c r="BP428" s="18">
        <f t="shared" si="263"/>
        <v>1</v>
      </c>
      <c r="BQ428" s="18">
        <f t="shared" si="243"/>
        <v>3970.06</v>
      </c>
      <c r="BR428" s="18">
        <f t="shared" si="264"/>
        <v>1</v>
      </c>
      <c r="BS428" s="18">
        <f t="shared" si="244"/>
        <v>3970.06</v>
      </c>
      <c r="BT428" s="18">
        <f t="shared" si="265"/>
        <v>1</v>
      </c>
      <c r="BU428" s="18">
        <f t="shared" si="245"/>
        <v>3970.06</v>
      </c>
      <c r="BV428" s="18">
        <f t="shared" si="266"/>
        <v>1</v>
      </c>
      <c r="BW428" s="18">
        <f t="shared" si="246"/>
        <v>3970.06</v>
      </c>
      <c r="BX428" s="18">
        <f t="shared" si="267"/>
        <v>1</v>
      </c>
      <c r="BY428" s="18">
        <f t="shared" si="247"/>
        <v>3970.06</v>
      </c>
      <c r="BZ428" s="18">
        <f t="shared" si="268"/>
        <v>1</v>
      </c>
      <c r="CA428" s="18">
        <f t="shared" si="248"/>
        <v>5955.09</v>
      </c>
      <c r="CB428" s="18">
        <f t="shared" si="269"/>
        <v>1</v>
      </c>
      <c r="CC428" s="18">
        <f t="shared" si="249"/>
        <v>5955.09</v>
      </c>
    </row>
    <row r="429" spans="1:81" ht="16.5" x14ac:dyDescent="0.2">
      <c r="A429" s="14">
        <v>420</v>
      </c>
      <c r="B429" s="18">
        <f>金币产出!CN425</f>
        <v>72528874</v>
      </c>
      <c r="W429" s="18">
        <v>420</v>
      </c>
      <c r="X429" s="25">
        <v>1</v>
      </c>
      <c r="Y429" s="18" t="e">
        <f t="shared" si="250"/>
        <v>#REF!</v>
      </c>
      <c r="Z429" s="18" t="e">
        <f t="shared" si="250"/>
        <v>#REF!</v>
      </c>
      <c r="AA429" s="18" t="e">
        <f t="shared" si="250"/>
        <v>#REF!</v>
      </c>
      <c r="AB429" s="18" t="e">
        <f t="shared" si="251"/>
        <v>#REF!</v>
      </c>
      <c r="AC429" s="18" t="e">
        <f t="shared" si="239"/>
        <v>#REF!</v>
      </c>
      <c r="AD429" s="18" t="e">
        <f t="shared" si="252"/>
        <v>#REF!</v>
      </c>
      <c r="AE429" s="18" t="e">
        <f t="shared" si="240"/>
        <v>#REF!</v>
      </c>
      <c r="AF429" s="18" t="e">
        <f t="shared" si="253"/>
        <v>#REF!</v>
      </c>
      <c r="AG429" s="18" t="e">
        <f t="shared" si="241"/>
        <v>#REF!</v>
      </c>
      <c r="BD429" s="18">
        <v>420</v>
      </c>
      <c r="BE429" s="44">
        <v>1</v>
      </c>
      <c r="BF429" s="18">
        <f t="shared" si="254"/>
        <v>7978175</v>
      </c>
      <c r="BG429" s="18">
        <f t="shared" si="255"/>
        <v>3989085</v>
      </c>
      <c r="BH429" s="18">
        <f t="shared" si="256"/>
        <v>3989085</v>
      </c>
      <c r="BI429" s="18">
        <f t="shared" si="257"/>
        <v>3989085</v>
      </c>
      <c r="BJ429" s="18">
        <f t="shared" si="258"/>
        <v>3989085</v>
      </c>
      <c r="BK429" s="18">
        <f t="shared" si="259"/>
        <v>3989085</v>
      </c>
      <c r="BL429" s="18">
        <f t="shared" si="260"/>
        <v>5983630</v>
      </c>
      <c r="BM429" s="18">
        <f t="shared" si="261"/>
        <v>5983630</v>
      </c>
      <c r="BN429" s="18">
        <f t="shared" si="262"/>
        <v>1</v>
      </c>
      <c r="BO429" s="18">
        <f t="shared" si="242"/>
        <v>7978.18</v>
      </c>
      <c r="BP429" s="18">
        <f t="shared" si="263"/>
        <v>1</v>
      </c>
      <c r="BQ429" s="18">
        <f t="shared" si="243"/>
        <v>3989.09</v>
      </c>
      <c r="BR429" s="18">
        <f t="shared" si="264"/>
        <v>1</v>
      </c>
      <c r="BS429" s="18">
        <f t="shared" si="244"/>
        <v>3989.09</v>
      </c>
      <c r="BT429" s="18">
        <f t="shared" si="265"/>
        <v>1</v>
      </c>
      <c r="BU429" s="18">
        <f t="shared" si="245"/>
        <v>3989.09</v>
      </c>
      <c r="BV429" s="18">
        <f t="shared" si="266"/>
        <v>1</v>
      </c>
      <c r="BW429" s="18">
        <f t="shared" si="246"/>
        <v>3989.09</v>
      </c>
      <c r="BX429" s="18">
        <f t="shared" si="267"/>
        <v>1</v>
      </c>
      <c r="BY429" s="18">
        <f t="shared" si="247"/>
        <v>3989.09</v>
      </c>
      <c r="BZ429" s="18">
        <f t="shared" si="268"/>
        <v>1</v>
      </c>
      <c r="CA429" s="18">
        <f t="shared" si="248"/>
        <v>5983.63</v>
      </c>
      <c r="CB429" s="18">
        <f t="shared" si="269"/>
        <v>1</v>
      </c>
      <c r="CC429" s="18">
        <f t="shared" si="249"/>
        <v>5983.63</v>
      </c>
    </row>
    <row r="430" spans="1:81" ht="16.5" x14ac:dyDescent="0.2">
      <c r="A430" s="14">
        <v>421</v>
      </c>
      <c r="B430" s="18">
        <f>金币产出!CN426</f>
        <v>72882769</v>
      </c>
      <c r="W430" s="18">
        <v>421</v>
      </c>
      <c r="X430" s="25">
        <v>1</v>
      </c>
      <c r="Y430" s="18" t="e">
        <f t="shared" si="250"/>
        <v>#REF!</v>
      </c>
      <c r="Z430" s="18" t="e">
        <f t="shared" si="250"/>
        <v>#REF!</v>
      </c>
      <c r="AA430" s="18" t="e">
        <f t="shared" si="250"/>
        <v>#REF!</v>
      </c>
      <c r="AB430" s="18" t="e">
        <f t="shared" si="251"/>
        <v>#REF!</v>
      </c>
      <c r="AC430" s="18" t="e">
        <f t="shared" si="239"/>
        <v>#REF!</v>
      </c>
      <c r="AD430" s="18" t="e">
        <f t="shared" si="252"/>
        <v>#REF!</v>
      </c>
      <c r="AE430" s="18" t="e">
        <f t="shared" si="240"/>
        <v>#REF!</v>
      </c>
      <c r="AF430" s="18" t="e">
        <f t="shared" si="253"/>
        <v>#REF!</v>
      </c>
      <c r="AG430" s="18" t="e">
        <f t="shared" si="241"/>
        <v>#REF!</v>
      </c>
      <c r="BD430" s="18">
        <v>421</v>
      </c>
      <c r="BE430" s="44">
        <v>1</v>
      </c>
      <c r="BF430" s="18">
        <f t="shared" si="254"/>
        <v>8017100</v>
      </c>
      <c r="BG430" s="18">
        <f t="shared" si="255"/>
        <v>4008550</v>
      </c>
      <c r="BH430" s="18">
        <f t="shared" si="256"/>
        <v>4008550</v>
      </c>
      <c r="BI430" s="18">
        <f t="shared" si="257"/>
        <v>4008550</v>
      </c>
      <c r="BJ430" s="18">
        <f t="shared" si="258"/>
        <v>4008550</v>
      </c>
      <c r="BK430" s="18">
        <f t="shared" si="259"/>
        <v>4008550</v>
      </c>
      <c r="BL430" s="18">
        <f t="shared" si="260"/>
        <v>6012825</v>
      </c>
      <c r="BM430" s="18">
        <f t="shared" si="261"/>
        <v>6012825</v>
      </c>
      <c r="BN430" s="18">
        <f t="shared" si="262"/>
        <v>1</v>
      </c>
      <c r="BO430" s="18">
        <f t="shared" si="242"/>
        <v>8017.1</v>
      </c>
      <c r="BP430" s="18">
        <f t="shared" si="263"/>
        <v>1</v>
      </c>
      <c r="BQ430" s="18">
        <f t="shared" si="243"/>
        <v>4008.55</v>
      </c>
      <c r="BR430" s="18">
        <f t="shared" si="264"/>
        <v>1</v>
      </c>
      <c r="BS430" s="18">
        <f t="shared" si="244"/>
        <v>4008.55</v>
      </c>
      <c r="BT430" s="18">
        <f t="shared" si="265"/>
        <v>1</v>
      </c>
      <c r="BU430" s="18">
        <f t="shared" si="245"/>
        <v>4008.55</v>
      </c>
      <c r="BV430" s="18">
        <f t="shared" si="266"/>
        <v>1</v>
      </c>
      <c r="BW430" s="18">
        <f t="shared" si="246"/>
        <v>4008.55</v>
      </c>
      <c r="BX430" s="18">
        <f t="shared" si="267"/>
        <v>1</v>
      </c>
      <c r="BY430" s="18">
        <f t="shared" si="247"/>
        <v>4008.55</v>
      </c>
      <c r="BZ430" s="18">
        <f t="shared" si="268"/>
        <v>1</v>
      </c>
      <c r="CA430" s="18">
        <f t="shared" si="248"/>
        <v>6012.83</v>
      </c>
      <c r="CB430" s="18">
        <f t="shared" si="269"/>
        <v>1</v>
      </c>
      <c r="CC430" s="18">
        <f t="shared" si="249"/>
        <v>6012.83</v>
      </c>
    </row>
    <row r="431" spans="1:81" ht="16.5" x14ac:dyDescent="0.2">
      <c r="A431" s="14">
        <v>422</v>
      </c>
      <c r="B431" s="18">
        <f>金币产出!CN427</f>
        <v>73236664</v>
      </c>
      <c r="W431" s="18">
        <v>422</v>
      </c>
      <c r="X431" s="25">
        <v>1</v>
      </c>
      <c r="Y431" s="18" t="e">
        <f t="shared" si="250"/>
        <v>#REF!</v>
      </c>
      <c r="Z431" s="18" t="e">
        <f t="shared" si="250"/>
        <v>#REF!</v>
      </c>
      <c r="AA431" s="18" t="e">
        <f t="shared" si="250"/>
        <v>#REF!</v>
      </c>
      <c r="AB431" s="18" t="e">
        <f t="shared" si="251"/>
        <v>#REF!</v>
      </c>
      <c r="AC431" s="18" t="e">
        <f t="shared" si="239"/>
        <v>#REF!</v>
      </c>
      <c r="AD431" s="18" t="e">
        <f t="shared" si="252"/>
        <v>#REF!</v>
      </c>
      <c r="AE431" s="18" t="e">
        <f t="shared" si="240"/>
        <v>#REF!</v>
      </c>
      <c r="AF431" s="18" t="e">
        <f t="shared" si="253"/>
        <v>#REF!</v>
      </c>
      <c r="AG431" s="18" t="e">
        <f t="shared" si="241"/>
        <v>#REF!</v>
      </c>
      <c r="BD431" s="18">
        <v>422</v>
      </c>
      <c r="BE431" s="44">
        <v>1</v>
      </c>
      <c r="BF431" s="18">
        <f t="shared" si="254"/>
        <v>8056030</v>
      </c>
      <c r="BG431" s="18">
        <f t="shared" si="255"/>
        <v>4028015</v>
      </c>
      <c r="BH431" s="18">
        <f t="shared" si="256"/>
        <v>4028015</v>
      </c>
      <c r="BI431" s="18">
        <f t="shared" si="257"/>
        <v>4028015</v>
      </c>
      <c r="BJ431" s="18">
        <f t="shared" si="258"/>
        <v>4028015</v>
      </c>
      <c r="BK431" s="18">
        <f t="shared" si="259"/>
        <v>4028015</v>
      </c>
      <c r="BL431" s="18">
        <f t="shared" si="260"/>
        <v>6042020</v>
      </c>
      <c r="BM431" s="18">
        <f t="shared" si="261"/>
        <v>6042020</v>
      </c>
      <c r="BN431" s="18">
        <f t="shared" si="262"/>
        <v>1</v>
      </c>
      <c r="BO431" s="18">
        <f t="shared" si="242"/>
        <v>8056.03</v>
      </c>
      <c r="BP431" s="18">
        <f t="shared" si="263"/>
        <v>1</v>
      </c>
      <c r="BQ431" s="18">
        <f t="shared" si="243"/>
        <v>4028.02</v>
      </c>
      <c r="BR431" s="18">
        <f t="shared" si="264"/>
        <v>1</v>
      </c>
      <c r="BS431" s="18">
        <f t="shared" si="244"/>
        <v>4028.02</v>
      </c>
      <c r="BT431" s="18">
        <f t="shared" si="265"/>
        <v>1</v>
      </c>
      <c r="BU431" s="18">
        <f t="shared" si="245"/>
        <v>4028.02</v>
      </c>
      <c r="BV431" s="18">
        <f t="shared" si="266"/>
        <v>1</v>
      </c>
      <c r="BW431" s="18">
        <f t="shared" si="246"/>
        <v>4028.02</v>
      </c>
      <c r="BX431" s="18">
        <f t="shared" si="267"/>
        <v>1</v>
      </c>
      <c r="BY431" s="18">
        <f t="shared" si="247"/>
        <v>4028.02</v>
      </c>
      <c r="BZ431" s="18">
        <f t="shared" si="268"/>
        <v>1</v>
      </c>
      <c r="CA431" s="18">
        <f t="shared" si="248"/>
        <v>6042.02</v>
      </c>
      <c r="CB431" s="18">
        <f t="shared" si="269"/>
        <v>1</v>
      </c>
      <c r="CC431" s="18">
        <f t="shared" si="249"/>
        <v>6042.02</v>
      </c>
    </row>
    <row r="432" spans="1:81" ht="16.5" x14ac:dyDescent="0.2">
      <c r="A432" s="14">
        <v>423</v>
      </c>
      <c r="B432" s="18">
        <f>金币产出!CN428</f>
        <v>73590562</v>
      </c>
      <c r="W432" s="18">
        <v>423</v>
      </c>
      <c r="X432" s="25">
        <v>1</v>
      </c>
      <c r="Y432" s="18" t="e">
        <f t="shared" si="250"/>
        <v>#REF!</v>
      </c>
      <c r="Z432" s="18" t="e">
        <f t="shared" si="250"/>
        <v>#REF!</v>
      </c>
      <c r="AA432" s="18" t="e">
        <f t="shared" si="250"/>
        <v>#REF!</v>
      </c>
      <c r="AB432" s="18" t="e">
        <f t="shared" si="251"/>
        <v>#REF!</v>
      </c>
      <c r="AC432" s="18" t="e">
        <f t="shared" si="239"/>
        <v>#REF!</v>
      </c>
      <c r="AD432" s="18" t="e">
        <f t="shared" si="252"/>
        <v>#REF!</v>
      </c>
      <c r="AE432" s="18" t="e">
        <f t="shared" si="240"/>
        <v>#REF!</v>
      </c>
      <c r="AF432" s="18" t="e">
        <f t="shared" si="253"/>
        <v>#REF!</v>
      </c>
      <c r="AG432" s="18" t="e">
        <f t="shared" si="241"/>
        <v>#REF!</v>
      </c>
      <c r="BD432" s="18">
        <v>423</v>
      </c>
      <c r="BE432" s="44">
        <v>1</v>
      </c>
      <c r="BF432" s="18">
        <f t="shared" si="254"/>
        <v>8094960</v>
      </c>
      <c r="BG432" s="18">
        <f t="shared" si="255"/>
        <v>4047480</v>
      </c>
      <c r="BH432" s="18">
        <f t="shared" si="256"/>
        <v>4047480</v>
      </c>
      <c r="BI432" s="18">
        <f t="shared" si="257"/>
        <v>4047480</v>
      </c>
      <c r="BJ432" s="18">
        <f t="shared" si="258"/>
        <v>4047480</v>
      </c>
      <c r="BK432" s="18">
        <f t="shared" si="259"/>
        <v>4047480</v>
      </c>
      <c r="BL432" s="18">
        <f t="shared" si="260"/>
        <v>6071220</v>
      </c>
      <c r="BM432" s="18">
        <f t="shared" si="261"/>
        <v>6071220</v>
      </c>
      <c r="BN432" s="18">
        <f t="shared" si="262"/>
        <v>1</v>
      </c>
      <c r="BO432" s="18">
        <f t="shared" si="242"/>
        <v>8094.96</v>
      </c>
      <c r="BP432" s="18">
        <f t="shared" si="263"/>
        <v>1</v>
      </c>
      <c r="BQ432" s="18">
        <f t="shared" si="243"/>
        <v>4047.48</v>
      </c>
      <c r="BR432" s="18">
        <f t="shared" si="264"/>
        <v>1</v>
      </c>
      <c r="BS432" s="18">
        <f t="shared" si="244"/>
        <v>4047.48</v>
      </c>
      <c r="BT432" s="18">
        <f t="shared" si="265"/>
        <v>1</v>
      </c>
      <c r="BU432" s="18">
        <f t="shared" si="245"/>
        <v>4047.48</v>
      </c>
      <c r="BV432" s="18">
        <f t="shared" si="266"/>
        <v>1</v>
      </c>
      <c r="BW432" s="18">
        <f t="shared" si="246"/>
        <v>4047.48</v>
      </c>
      <c r="BX432" s="18">
        <f t="shared" si="267"/>
        <v>1</v>
      </c>
      <c r="BY432" s="18">
        <f t="shared" si="247"/>
        <v>4047.48</v>
      </c>
      <c r="BZ432" s="18">
        <f t="shared" si="268"/>
        <v>1</v>
      </c>
      <c r="CA432" s="18">
        <f t="shared" si="248"/>
        <v>6071.22</v>
      </c>
      <c r="CB432" s="18">
        <f t="shared" si="269"/>
        <v>1</v>
      </c>
      <c r="CC432" s="18">
        <f t="shared" si="249"/>
        <v>6071.22</v>
      </c>
    </row>
    <row r="433" spans="1:81" ht="16.5" x14ac:dyDescent="0.2">
      <c r="A433" s="14">
        <v>424</v>
      </c>
      <c r="B433" s="18">
        <f>金币产出!CN429</f>
        <v>73944458</v>
      </c>
      <c r="W433" s="18">
        <v>424</v>
      </c>
      <c r="X433" s="25">
        <v>1</v>
      </c>
      <c r="Y433" s="18" t="e">
        <f t="shared" si="250"/>
        <v>#REF!</v>
      </c>
      <c r="Z433" s="18" t="e">
        <f t="shared" si="250"/>
        <v>#REF!</v>
      </c>
      <c r="AA433" s="18" t="e">
        <f t="shared" si="250"/>
        <v>#REF!</v>
      </c>
      <c r="AB433" s="18" t="e">
        <f t="shared" si="251"/>
        <v>#REF!</v>
      </c>
      <c r="AC433" s="18" t="e">
        <f t="shared" si="239"/>
        <v>#REF!</v>
      </c>
      <c r="AD433" s="18" t="e">
        <f t="shared" si="252"/>
        <v>#REF!</v>
      </c>
      <c r="AE433" s="18" t="e">
        <f t="shared" si="240"/>
        <v>#REF!</v>
      </c>
      <c r="AF433" s="18" t="e">
        <f t="shared" si="253"/>
        <v>#REF!</v>
      </c>
      <c r="AG433" s="18" t="e">
        <f t="shared" si="241"/>
        <v>#REF!</v>
      </c>
      <c r="BD433" s="18">
        <v>424</v>
      </c>
      <c r="BE433" s="44">
        <v>1</v>
      </c>
      <c r="BF433" s="18">
        <f t="shared" si="254"/>
        <v>8133890</v>
      </c>
      <c r="BG433" s="18">
        <f t="shared" si="255"/>
        <v>4066945</v>
      </c>
      <c r="BH433" s="18">
        <f t="shared" si="256"/>
        <v>4066945</v>
      </c>
      <c r="BI433" s="18">
        <f t="shared" si="257"/>
        <v>4066945</v>
      </c>
      <c r="BJ433" s="18">
        <f t="shared" si="258"/>
        <v>4066945</v>
      </c>
      <c r="BK433" s="18">
        <f t="shared" si="259"/>
        <v>4066945</v>
      </c>
      <c r="BL433" s="18">
        <f t="shared" si="260"/>
        <v>6100415</v>
      </c>
      <c r="BM433" s="18">
        <f t="shared" si="261"/>
        <v>6100415</v>
      </c>
      <c r="BN433" s="18">
        <f t="shared" si="262"/>
        <v>1</v>
      </c>
      <c r="BO433" s="18">
        <f t="shared" si="242"/>
        <v>8133.89</v>
      </c>
      <c r="BP433" s="18">
        <f t="shared" si="263"/>
        <v>1</v>
      </c>
      <c r="BQ433" s="18">
        <f t="shared" si="243"/>
        <v>4066.95</v>
      </c>
      <c r="BR433" s="18">
        <f t="shared" si="264"/>
        <v>1</v>
      </c>
      <c r="BS433" s="18">
        <f t="shared" si="244"/>
        <v>4066.95</v>
      </c>
      <c r="BT433" s="18">
        <f t="shared" si="265"/>
        <v>1</v>
      </c>
      <c r="BU433" s="18">
        <f t="shared" si="245"/>
        <v>4066.95</v>
      </c>
      <c r="BV433" s="18">
        <f t="shared" si="266"/>
        <v>1</v>
      </c>
      <c r="BW433" s="18">
        <f t="shared" si="246"/>
        <v>4066.95</v>
      </c>
      <c r="BX433" s="18">
        <f t="shared" si="267"/>
        <v>1</v>
      </c>
      <c r="BY433" s="18">
        <f t="shared" si="247"/>
        <v>4066.95</v>
      </c>
      <c r="BZ433" s="18">
        <f t="shared" si="268"/>
        <v>1</v>
      </c>
      <c r="CA433" s="18">
        <f t="shared" si="248"/>
        <v>6100.42</v>
      </c>
      <c r="CB433" s="18">
        <f t="shared" si="269"/>
        <v>1</v>
      </c>
      <c r="CC433" s="18">
        <f t="shared" si="249"/>
        <v>6100.42</v>
      </c>
    </row>
    <row r="434" spans="1:81" ht="16.5" x14ac:dyDescent="0.2">
      <c r="A434" s="14">
        <v>425</v>
      </c>
      <c r="B434" s="18">
        <f>金币产出!CN430</f>
        <v>74298356</v>
      </c>
      <c r="W434" s="18">
        <v>425</v>
      </c>
      <c r="X434" s="25">
        <v>1</v>
      </c>
      <c r="Y434" s="18" t="e">
        <f t="shared" si="250"/>
        <v>#REF!</v>
      </c>
      <c r="Z434" s="18" t="e">
        <f t="shared" si="250"/>
        <v>#REF!</v>
      </c>
      <c r="AA434" s="18" t="e">
        <f t="shared" si="250"/>
        <v>#REF!</v>
      </c>
      <c r="AB434" s="18" t="e">
        <f t="shared" si="251"/>
        <v>#REF!</v>
      </c>
      <c r="AC434" s="18" t="e">
        <f t="shared" si="239"/>
        <v>#REF!</v>
      </c>
      <c r="AD434" s="18" t="e">
        <f t="shared" si="252"/>
        <v>#REF!</v>
      </c>
      <c r="AE434" s="18" t="e">
        <f t="shared" si="240"/>
        <v>#REF!</v>
      </c>
      <c r="AF434" s="18" t="e">
        <f t="shared" si="253"/>
        <v>#REF!</v>
      </c>
      <c r="AG434" s="18" t="e">
        <f t="shared" si="241"/>
        <v>#REF!</v>
      </c>
      <c r="BD434" s="18">
        <v>425</v>
      </c>
      <c r="BE434" s="44">
        <v>1</v>
      </c>
      <c r="BF434" s="18">
        <f t="shared" si="254"/>
        <v>8172815</v>
      </c>
      <c r="BG434" s="18">
        <f t="shared" si="255"/>
        <v>4086405</v>
      </c>
      <c r="BH434" s="18">
        <f t="shared" si="256"/>
        <v>4086405</v>
      </c>
      <c r="BI434" s="18">
        <f t="shared" si="257"/>
        <v>4086405</v>
      </c>
      <c r="BJ434" s="18">
        <f t="shared" si="258"/>
        <v>4086405</v>
      </c>
      <c r="BK434" s="18">
        <f t="shared" si="259"/>
        <v>4086405</v>
      </c>
      <c r="BL434" s="18">
        <f t="shared" si="260"/>
        <v>6129610</v>
      </c>
      <c r="BM434" s="18">
        <f t="shared" si="261"/>
        <v>6129610</v>
      </c>
      <c r="BN434" s="18">
        <f t="shared" si="262"/>
        <v>1</v>
      </c>
      <c r="BO434" s="18">
        <f t="shared" si="242"/>
        <v>8172.82</v>
      </c>
      <c r="BP434" s="18">
        <f t="shared" si="263"/>
        <v>1</v>
      </c>
      <c r="BQ434" s="18">
        <f t="shared" si="243"/>
        <v>4086.41</v>
      </c>
      <c r="BR434" s="18">
        <f t="shared" si="264"/>
        <v>1</v>
      </c>
      <c r="BS434" s="18">
        <f t="shared" si="244"/>
        <v>4086.41</v>
      </c>
      <c r="BT434" s="18">
        <f t="shared" si="265"/>
        <v>1</v>
      </c>
      <c r="BU434" s="18">
        <f t="shared" si="245"/>
        <v>4086.41</v>
      </c>
      <c r="BV434" s="18">
        <f t="shared" si="266"/>
        <v>1</v>
      </c>
      <c r="BW434" s="18">
        <f t="shared" si="246"/>
        <v>4086.41</v>
      </c>
      <c r="BX434" s="18">
        <f t="shared" si="267"/>
        <v>1</v>
      </c>
      <c r="BY434" s="18">
        <f t="shared" si="247"/>
        <v>4086.41</v>
      </c>
      <c r="BZ434" s="18">
        <f t="shared" si="268"/>
        <v>1</v>
      </c>
      <c r="CA434" s="18">
        <f t="shared" si="248"/>
        <v>6129.61</v>
      </c>
      <c r="CB434" s="18">
        <f t="shared" si="269"/>
        <v>1</v>
      </c>
      <c r="CC434" s="18">
        <f t="shared" si="249"/>
        <v>6129.61</v>
      </c>
    </row>
    <row r="435" spans="1:81" ht="16.5" x14ac:dyDescent="0.2">
      <c r="A435" s="14">
        <v>426</v>
      </c>
      <c r="B435" s="18">
        <f>金币产出!CN431</f>
        <v>74652251</v>
      </c>
      <c r="W435" s="18">
        <v>426</v>
      </c>
      <c r="X435" s="25">
        <v>1</v>
      </c>
      <c r="Y435" s="18" t="e">
        <f t="shared" si="250"/>
        <v>#REF!</v>
      </c>
      <c r="Z435" s="18" t="e">
        <f t="shared" si="250"/>
        <v>#REF!</v>
      </c>
      <c r="AA435" s="18" t="e">
        <f t="shared" si="250"/>
        <v>#REF!</v>
      </c>
      <c r="AB435" s="18" t="e">
        <f t="shared" si="251"/>
        <v>#REF!</v>
      </c>
      <c r="AC435" s="18" t="e">
        <f t="shared" si="239"/>
        <v>#REF!</v>
      </c>
      <c r="AD435" s="18" t="e">
        <f t="shared" si="252"/>
        <v>#REF!</v>
      </c>
      <c r="AE435" s="18" t="e">
        <f t="shared" si="240"/>
        <v>#REF!</v>
      </c>
      <c r="AF435" s="18" t="e">
        <f t="shared" si="253"/>
        <v>#REF!</v>
      </c>
      <c r="AG435" s="18" t="e">
        <f t="shared" si="241"/>
        <v>#REF!</v>
      </c>
      <c r="BD435" s="18">
        <v>426</v>
      </c>
      <c r="BE435" s="44">
        <v>1</v>
      </c>
      <c r="BF435" s="18">
        <f t="shared" si="254"/>
        <v>8211745</v>
      </c>
      <c r="BG435" s="18">
        <f t="shared" si="255"/>
        <v>4105870</v>
      </c>
      <c r="BH435" s="18">
        <f t="shared" si="256"/>
        <v>4105870</v>
      </c>
      <c r="BI435" s="18">
        <f t="shared" si="257"/>
        <v>4105870</v>
      </c>
      <c r="BJ435" s="18">
        <f t="shared" si="258"/>
        <v>4105870</v>
      </c>
      <c r="BK435" s="18">
        <f t="shared" si="259"/>
        <v>4105870</v>
      </c>
      <c r="BL435" s="18">
        <f t="shared" si="260"/>
        <v>6158810</v>
      </c>
      <c r="BM435" s="18">
        <f t="shared" si="261"/>
        <v>6158810</v>
      </c>
      <c r="BN435" s="18">
        <f t="shared" si="262"/>
        <v>1</v>
      </c>
      <c r="BO435" s="18">
        <f t="shared" si="242"/>
        <v>8211.75</v>
      </c>
      <c r="BP435" s="18">
        <f t="shared" si="263"/>
        <v>1</v>
      </c>
      <c r="BQ435" s="18">
        <f t="shared" si="243"/>
        <v>4105.87</v>
      </c>
      <c r="BR435" s="18">
        <f t="shared" si="264"/>
        <v>1</v>
      </c>
      <c r="BS435" s="18">
        <f t="shared" si="244"/>
        <v>4105.87</v>
      </c>
      <c r="BT435" s="18">
        <f t="shared" si="265"/>
        <v>1</v>
      </c>
      <c r="BU435" s="18">
        <f t="shared" si="245"/>
        <v>4105.87</v>
      </c>
      <c r="BV435" s="18">
        <f t="shared" si="266"/>
        <v>1</v>
      </c>
      <c r="BW435" s="18">
        <f t="shared" si="246"/>
        <v>4105.87</v>
      </c>
      <c r="BX435" s="18">
        <f t="shared" si="267"/>
        <v>1</v>
      </c>
      <c r="BY435" s="18">
        <f t="shared" si="247"/>
        <v>4105.87</v>
      </c>
      <c r="BZ435" s="18">
        <f t="shared" si="268"/>
        <v>1</v>
      </c>
      <c r="CA435" s="18">
        <f t="shared" si="248"/>
        <v>6158.81</v>
      </c>
      <c r="CB435" s="18">
        <f t="shared" si="269"/>
        <v>1</v>
      </c>
      <c r="CC435" s="18">
        <f t="shared" si="249"/>
        <v>6158.81</v>
      </c>
    </row>
    <row r="436" spans="1:81" ht="16.5" x14ac:dyDescent="0.2">
      <c r="A436" s="14">
        <v>427</v>
      </c>
      <c r="B436" s="18">
        <f>金币产出!CN432</f>
        <v>75006146</v>
      </c>
      <c r="W436" s="18">
        <v>427</v>
      </c>
      <c r="X436" s="25">
        <v>1</v>
      </c>
      <c r="Y436" s="18" t="e">
        <f t="shared" si="250"/>
        <v>#REF!</v>
      </c>
      <c r="Z436" s="18" t="e">
        <f t="shared" si="250"/>
        <v>#REF!</v>
      </c>
      <c r="AA436" s="18" t="e">
        <f t="shared" si="250"/>
        <v>#REF!</v>
      </c>
      <c r="AB436" s="18" t="e">
        <f t="shared" si="251"/>
        <v>#REF!</v>
      </c>
      <c r="AC436" s="18" t="e">
        <f t="shared" si="239"/>
        <v>#REF!</v>
      </c>
      <c r="AD436" s="18" t="e">
        <f t="shared" si="252"/>
        <v>#REF!</v>
      </c>
      <c r="AE436" s="18" t="e">
        <f t="shared" si="240"/>
        <v>#REF!</v>
      </c>
      <c r="AF436" s="18" t="e">
        <f t="shared" si="253"/>
        <v>#REF!</v>
      </c>
      <c r="AG436" s="18" t="e">
        <f t="shared" si="241"/>
        <v>#REF!</v>
      </c>
      <c r="BD436" s="18">
        <v>427</v>
      </c>
      <c r="BE436" s="44">
        <v>1</v>
      </c>
      <c r="BF436" s="18">
        <f t="shared" si="254"/>
        <v>8250675</v>
      </c>
      <c r="BG436" s="18">
        <f t="shared" si="255"/>
        <v>4125335</v>
      </c>
      <c r="BH436" s="18">
        <f t="shared" si="256"/>
        <v>4125335</v>
      </c>
      <c r="BI436" s="18">
        <f t="shared" si="257"/>
        <v>4125335</v>
      </c>
      <c r="BJ436" s="18">
        <f t="shared" si="258"/>
        <v>4125335</v>
      </c>
      <c r="BK436" s="18">
        <f t="shared" si="259"/>
        <v>4125335</v>
      </c>
      <c r="BL436" s="18">
        <f t="shared" si="260"/>
        <v>6188005</v>
      </c>
      <c r="BM436" s="18">
        <f t="shared" si="261"/>
        <v>6188005</v>
      </c>
      <c r="BN436" s="18">
        <f t="shared" si="262"/>
        <v>1</v>
      </c>
      <c r="BO436" s="18">
        <f t="shared" si="242"/>
        <v>8250.68</v>
      </c>
      <c r="BP436" s="18">
        <f t="shared" si="263"/>
        <v>1</v>
      </c>
      <c r="BQ436" s="18">
        <f t="shared" si="243"/>
        <v>4125.34</v>
      </c>
      <c r="BR436" s="18">
        <f t="shared" si="264"/>
        <v>1</v>
      </c>
      <c r="BS436" s="18">
        <f t="shared" si="244"/>
        <v>4125.34</v>
      </c>
      <c r="BT436" s="18">
        <f t="shared" si="265"/>
        <v>1</v>
      </c>
      <c r="BU436" s="18">
        <f t="shared" si="245"/>
        <v>4125.34</v>
      </c>
      <c r="BV436" s="18">
        <f t="shared" si="266"/>
        <v>1</v>
      </c>
      <c r="BW436" s="18">
        <f t="shared" si="246"/>
        <v>4125.34</v>
      </c>
      <c r="BX436" s="18">
        <f t="shared" si="267"/>
        <v>1</v>
      </c>
      <c r="BY436" s="18">
        <f t="shared" si="247"/>
        <v>4125.34</v>
      </c>
      <c r="BZ436" s="18">
        <f t="shared" si="268"/>
        <v>1</v>
      </c>
      <c r="CA436" s="18">
        <f t="shared" si="248"/>
        <v>6188.01</v>
      </c>
      <c r="CB436" s="18">
        <f t="shared" si="269"/>
        <v>1</v>
      </c>
      <c r="CC436" s="18">
        <f t="shared" si="249"/>
        <v>6188.01</v>
      </c>
    </row>
    <row r="437" spans="1:81" ht="16.5" x14ac:dyDescent="0.2">
      <c r="A437" s="14">
        <v>428</v>
      </c>
      <c r="B437" s="18">
        <f>金币产出!CN433</f>
        <v>75360043</v>
      </c>
      <c r="W437" s="18">
        <v>428</v>
      </c>
      <c r="X437" s="25">
        <v>1</v>
      </c>
      <c r="Y437" s="18" t="e">
        <f t="shared" si="250"/>
        <v>#REF!</v>
      </c>
      <c r="Z437" s="18" t="e">
        <f t="shared" si="250"/>
        <v>#REF!</v>
      </c>
      <c r="AA437" s="18" t="e">
        <f t="shared" si="250"/>
        <v>#REF!</v>
      </c>
      <c r="AB437" s="18" t="e">
        <f t="shared" si="251"/>
        <v>#REF!</v>
      </c>
      <c r="AC437" s="18" t="e">
        <f t="shared" si="239"/>
        <v>#REF!</v>
      </c>
      <c r="AD437" s="18" t="e">
        <f t="shared" si="252"/>
        <v>#REF!</v>
      </c>
      <c r="AE437" s="18" t="e">
        <f t="shared" si="240"/>
        <v>#REF!</v>
      </c>
      <c r="AF437" s="18" t="e">
        <f t="shared" si="253"/>
        <v>#REF!</v>
      </c>
      <c r="AG437" s="18" t="e">
        <f t="shared" si="241"/>
        <v>#REF!</v>
      </c>
      <c r="BD437" s="18">
        <v>428</v>
      </c>
      <c r="BE437" s="44">
        <v>1</v>
      </c>
      <c r="BF437" s="18">
        <f t="shared" si="254"/>
        <v>8289600</v>
      </c>
      <c r="BG437" s="18">
        <f t="shared" si="255"/>
        <v>4144800</v>
      </c>
      <c r="BH437" s="18">
        <f t="shared" si="256"/>
        <v>4144800</v>
      </c>
      <c r="BI437" s="18">
        <f t="shared" si="257"/>
        <v>4144800</v>
      </c>
      <c r="BJ437" s="18">
        <f t="shared" si="258"/>
        <v>4144800</v>
      </c>
      <c r="BK437" s="18">
        <f t="shared" si="259"/>
        <v>4144800</v>
      </c>
      <c r="BL437" s="18">
        <f t="shared" si="260"/>
        <v>6217200</v>
      </c>
      <c r="BM437" s="18">
        <f t="shared" si="261"/>
        <v>6217200</v>
      </c>
      <c r="BN437" s="18">
        <f t="shared" si="262"/>
        <v>1</v>
      </c>
      <c r="BO437" s="18">
        <f t="shared" si="242"/>
        <v>8289.6</v>
      </c>
      <c r="BP437" s="18">
        <f t="shared" si="263"/>
        <v>1</v>
      </c>
      <c r="BQ437" s="18">
        <f t="shared" si="243"/>
        <v>4144.8</v>
      </c>
      <c r="BR437" s="18">
        <f t="shared" si="264"/>
        <v>1</v>
      </c>
      <c r="BS437" s="18">
        <f t="shared" si="244"/>
        <v>4144.8</v>
      </c>
      <c r="BT437" s="18">
        <f t="shared" si="265"/>
        <v>1</v>
      </c>
      <c r="BU437" s="18">
        <f t="shared" si="245"/>
        <v>4144.8</v>
      </c>
      <c r="BV437" s="18">
        <f t="shared" si="266"/>
        <v>1</v>
      </c>
      <c r="BW437" s="18">
        <f t="shared" si="246"/>
        <v>4144.8</v>
      </c>
      <c r="BX437" s="18">
        <f t="shared" si="267"/>
        <v>1</v>
      </c>
      <c r="BY437" s="18">
        <f t="shared" si="247"/>
        <v>4144.8</v>
      </c>
      <c r="BZ437" s="18">
        <f t="shared" si="268"/>
        <v>1</v>
      </c>
      <c r="CA437" s="18">
        <f t="shared" si="248"/>
        <v>6217.2</v>
      </c>
      <c r="CB437" s="18">
        <f t="shared" si="269"/>
        <v>1</v>
      </c>
      <c r="CC437" s="18">
        <f t="shared" si="249"/>
        <v>6217.2</v>
      </c>
    </row>
    <row r="438" spans="1:81" ht="16.5" x14ac:dyDescent="0.2">
      <c r="A438" s="14">
        <v>429</v>
      </c>
      <c r="B438" s="18">
        <f>金币产出!CN434</f>
        <v>75713940</v>
      </c>
      <c r="W438" s="18">
        <v>429</v>
      </c>
      <c r="X438" s="25">
        <v>1</v>
      </c>
      <c r="Y438" s="18" t="e">
        <f t="shared" si="250"/>
        <v>#REF!</v>
      </c>
      <c r="Z438" s="18" t="e">
        <f t="shared" si="250"/>
        <v>#REF!</v>
      </c>
      <c r="AA438" s="18" t="e">
        <f t="shared" si="250"/>
        <v>#REF!</v>
      </c>
      <c r="AB438" s="18" t="e">
        <f t="shared" si="251"/>
        <v>#REF!</v>
      </c>
      <c r="AC438" s="18" t="e">
        <f t="shared" si="239"/>
        <v>#REF!</v>
      </c>
      <c r="AD438" s="18" t="e">
        <f t="shared" si="252"/>
        <v>#REF!</v>
      </c>
      <c r="AE438" s="18" t="e">
        <f t="shared" si="240"/>
        <v>#REF!</v>
      </c>
      <c r="AF438" s="18" t="e">
        <f t="shared" si="253"/>
        <v>#REF!</v>
      </c>
      <c r="AG438" s="18" t="e">
        <f t="shared" si="241"/>
        <v>#REF!</v>
      </c>
      <c r="BD438" s="18">
        <v>429</v>
      </c>
      <c r="BE438" s="44">
        <v>1</v>
      </c>
      <c r="BF438" s="18">
        <f t="shared" si="254"/>
        <v>8328530</v>
      </c>
      <c r="BG438" s="18">
        <f t="shared" si="255"/>
        <v>4164265</v>
      </c>
      <c r="BH438" s="18">
        <f t="shared" si="256"/>
        <v>4164265</v>
      </c>
      <c r="BI438" s="18">
        <f t="shared" si="257"/>
        <v>4164265</v>
      </c>
      <c r="BJ438" s="18">
        <f t="shared" si="258"/>
        <v>4164265</v>
      </c>
      <c r="BK438" s="18">
        <f t="shared" si="259"/>
        <v>4164265</v>
      </c>
      <c r="BL438" s="18">
        <f t="shared" si="260"/>
        <v>6246400</v>
      </c>
      <c r="BM438" s="18">
        <f t="shared" si="261"/>
        <v>6246400</v>
      </c>
      <c r="BN438" s="18">
        <f t="shared" si="262"/>
        <v>1</v>
      </c>
      <c r="BO438" s="18">
        <f t="shared" si="242"/>
        <v>8328.5300000000007</v>
      </c>
      <c r="BP438" s="18">
        <f t="shared" si="263"/>
        <v>1</v>
      </c>
      <c r="BQ438" s="18">
        <f t="shared" si="243"/>
        <v>4164.2700000000004</v>
      </c>
      <c r="BR438" s="18">
        <f t="shared" si="264"/>
        <v>1</v>
      </c>
      <c r="BS438" s="18">
        <f t="shared" si="244"/>
        <v>4164.2700000000004</v>
      </c>
      <c r="BT438" s="18">
        <f t="shared" si="265"/>
        <v>1</v>
      </c>
      <c r="BU438" s="18">
        <f t="shared" si="245"/>
        <v>4164.2700000000004</v>
      </c>
      <c r="BV438" s="18">
        <f t="shared" si="266"/>
        <v>1</v>
      </c>
      <c r="BW438" s="18">
        <f t="shared" si="246"/>
        <v>4164.2700000000004</v>
      </c>
      <c r="BX438" s="18">
        <f t="shared" si="267"/>
        <v>1</v>
      </c>
      <c r="BY438" s="18">
        <f t="shared" si="247"/>
        <v>4164.2700000000004</v>
      </c>
      <c r="BZ438" s="18">
        <f t="shared" si="268"/>
        <v>1</v>
      </c>
      <c r="CA438" s="18">
        <f t="shared" si="248"/>
        <v>6246.4</v>
      </c>
      <c r="CB438" s="18">
        <f t="shared" si="269"/>
        <v>1</v>
      </c>
      <c r="CC438" s="18">
        <f t="shared" si="249"/>
        <v>6246.4</v>
      </c>
    </row>
    <row r="439" spans="1:81" ht="16.5" x14ac:dyDescent="0.2">
      <c r="A439" s="14">
        <v>430</v>
      </c>
      <c r="B439" s="18">
        <f>金币产出!CN435</f>
        <v>76067837</v>
      </c>
      <c r="W439" s="18">
        <v>430</v>
      </c>
      <c r="X439" s="25">
        <v>1</v>
      </c>
      <c r="Y439" s="18" t="e">
        <f t="shared" si="250"/>
        <v>#REF!</v>
      </c>
      <c r="Z439" s="18" t="e">
        <f t="shared" si="250"/>
        <v>#REF!</v>
      </c>
      <c r="AA439" s="18" t="e">
        <f t="shared" si="250"/>
        <v>#REF!</v>
      </c>
      <c r="AB439" s="18" t="e">
        <f t="shared" si="251"/>
        <v>#REF!</v>
      </c>
      <c r="AC439" s="18" t="e">
        <f t="shared" si="239"/>
        <v>#REF!</v>
      </c>
      <c r="AD439" s="18" t="e">
        <f t="shared" si="252"/>
        <v>#REF!</v>
      </c>
      <c r="AE439" s="18" t="e">
        <f t="shared" si="240"/>
        <v>#REF!</v>
      </c>
      <c r="AF439" s="18" t="e">
        <f t="shared" si="253"/>
        <v>#REF!</v>
      </c>
      <c r="AG439" s="18" t="e">
        <f t="shared" si="241"/>
        <v>#REF!</v>
      </c>
      <c r="BD439" s="18">
        <v>430</v>
      </c>
      <c r="BE439" s="44">
        <v>1</v>
      </c>
      <c r="BF439" s="18">
        <f t="shared" si="254"/>
        <v>8367460</v>
      </c>
      <c r="BG439" s="18">
        <f t="shared" si="255"/>
        <v>4183730</v>
      </c>
      <c r="BH439" s="18">
        <f t="shared" si="256"/>
        <v>4183730</v>
      </c>
      <c r="BI439" s="18">
        <f t="shared" si="257"/>
        <v>4183730</v>
      </c>
      <c r="BJ439" s="18">
        <f t="shared" si="258"/>
        <v>4183730</v>
      </c>
      <c r="BK439" s="18">
        <f t="shared" si="259"/>
        <v>4183730</v>
      </c>
      <c r="BL439" s="18">
        <f t="shared" si="260"/>
        <v>6275595</v>
      </c>
      <c r="BM439" s="18">
        <f t="shared" si="261"/>
        <v>6275595</v>
      </c>
      <c r="BN439" s="18">
        <f t="shared" si="262"/>
        <v>1</v>
      </c>
      <c r="BO439" s="18">
        <f t="shared" si="242"/>
        <v>8367.4599999999991</v>
      </c>
      <c r="BP439" s="18">
        <f t="shared" si="263"/>
        <v>1</v>
      </c>
      <c r="BQ439" s="18">
        <f t="shared" si="243"/>
        <v>4183.7299999999996</v>
      </c>
      <c r="BR439" s="18">
        <f t="shared" si="264"/>
        <v>1</v>
      </c>
      <c r="BS439" s="18">
        <f t="shared" si="244"/>
        <v>4183.7299999999996</v>
      </c>
      <c r="BT439" s="18">
        <f t="shared" si="265"/>
        <v>1</v>
      </c>
      <c r="BU439" s="18">
        <f t="shared" si="245"/>
        <v>4183.7299999999996</v>
      </c>
      <c r="BV439" s="18">
        <f t="shared" si="266"/>
        <v>1</v>
      </c>
      <c r="BW439" s="18">
        <f t="shared" si="246"/>
        <v>4183.7299999999996</v>
      </c>
      <c r="BX439" s="18">
        <f t="shared" si="267"/>
        <v>1</v>
      </c>
      <c r="BY439" s="18">
        <f t="shared" si="247"/>
        <v>4183.7299999999996</v>
      </c>
      <c r="BZ439" s="18">
        <f t="shared" si="268"/>
        <v>1</v>
      </c>
      <c r="CA439" s="18">
        <f t="shared" si="248"/>
        <v>6275.6</v>
      </c>
      <c r="CB439" s="18">
        <f t="shared" si="269"/>
        <v>1</v>
      </c>
      <c r="CC439" s="18">
        <f t="shared" si="249"/>
        <v>6275.6</v>
      </c>
    </row>
    <row r="440" spans="1:81" ht="16.5" x14ac:dyDescent="0.2">
      <c r="A440" s="14">
        <v>431</v>
      </c>
      <c r="B440" s="18">
        <f>金币产出!CN436</f>
        <v>76421734</v>
      </c>
      <c r="W440" s="18">
        <v>431</v>
      </c>
      <c r="X440" s="25">
        <v>1</v>
      </c>
      <c r="Y440" s="18" t="e">
        <f t="shared" si="250"/>
        <v>#REF!</v>
      </c>
      <c r="Z440" s="18" t="e">
        <f t="shared" si="250"/>
        <v>#REF!</v>
      </c>
      <c r="AA440" s="18" t="e">
        <f t="shared" si="250"/>
        <v>#REF!</v>
      </c>
      <c r="AB440" s="18" t="e">
        <f t="shared" si="251"/>
        <v>#REF!</v>
      </c>
      <c r="AC440" s="18" t="e">
        <f t="shared" si="239"/>
        <v>#REF!</v>
      </c>
      <c r="AD440" s="18" t="e">
        <f t="shared" si="252"/>
        <v>#REF!</v>
      </c>
      <c r="AE440" s="18" t="e">
        <f t="shared" si="240"/>
        <v>#REF!</v>
      </c>
      <c r="AF440" s="18" t="e">
        <f t="shared" si="253"/>
        <v>#REF!</v>
      </c>
      <c r="AG440" s="18" t="e">
        <f t="shared" si="241"/>
        <v>#REF!</v>
      </c>
      <c r="BD440" s="18">
        <v>431</v>
      </c>
      <c r="BE440" s="44">
        <v>1</v>
      </c>
      <c r="BF440" s="18">
        <f t="shared" si="254"/>
        <v>8406390</v>
      </c>
      <c r="BG440" s="18">
        <f t="shared" si="255"/>
        <v>4203195</v>
      </c>
      <c r="BH440" s="18">
        <f t="shared" si="256"/>
        <v>4203195</v>
      </c>
      <c r="BI440" s="18">
        <f t="shared" si="257"/>
        <v>4203195</v>
      </c>
      <c r="BJ440" s="18">
        <f t="shared" si="258"/>
        <v>4203195</v>
      </c>
      <c r="BK440" s="18">
        <f t="shared" si="259"/>
        <v>4203195</v>
      </c>
      <c r="BL440" s="18">
        <f t="shared" si="260"/>
        <v>6304790</v>
      </c>
      <c r="BM440" s="18">
        <f t="shared" si="261"/>
        <v>6304790</v>
      </c>
      <c r="BN440" s="18">
        <f t="shared" si="262"/>
        <v>1</v>
      </c>
      <c r="BO440" s="18">
        <f t="shared" si="242"/>
        <v>8406.39</v>
      </c>
      <c r="BP440" s="18">
        <f t="shared" si="263"/>
        <v>1</v>
      </c>
      <c r="BQ440" s="18">
        <f t="shared" si="243"/>
        <v>4203.2</v>
      </c>
      <c r="BR440" s="18">
        <f t="shared" si="264"/>
        <v>1</v>
      </c>
      <c r="BS440" s="18">
        <f t="shared" si="244"/>
        <v>4203.2</v>
      </c>
      <c r="BT440" s="18">
        <f t="shared" si="265"/>
        <v>1</v>
      </c>
      <c r="BU440" s="18">
        <f t="shared" si="245"/>
        <v>4203.2</v>
      </c>
      <c r="BV440" s="18">
        <f t="shared" si="266"/>
        <v>1</v>
      </c>
      <c r="BW440" s="18">
        <f t="shared" si="246"/>
        <v>4203.2</v>
      </c>
      <c r="BX440" s="18">
        <f t="shared" si="267"/>
        <v>1</v>
      </c>
      <c r="BY440" s="18">
        <f t="shared" si="247"/>
        <v>4203.2</v>
      </c>
      <c r="BZ440" s="18">
        <f t="shared" si="268"/>
        <v>1</v>
      </c>
      <c r="CA440" s="18">
        <f t="shared" si="248"/>
        <v>6304.79</v>
      </c>
      <c r="CB440" s="18">
        <f t="shared" si="269"/>
        <v>1</v>
      </c>
      <c r="CC440" s="18">
        <f t="shared" si="249"/>
        <v>6304.79</v>
      </c>
    </row>
    <row r="441" spans="1:81" ht="16.5" x14ac:dyDescent="0.2">
      <c r="A441" s="14">
        <v>432</v>
      </c>
      <c r="B441" s="18">
        <f>金币产出!CN437</f>
        <v>76775629</v>
      </c>
      <c r="W441" s="18">
        <v>432</v>
      </c>
      <c r="X441" s="25">
        <v>1</v>
      </c>
      <c r="Y441" s="18" t="e">
        <f t="shared" si="250"/>
        <v>#REF!</v>
      </c>
      <c r="Z441" s="18" t="e">
        <f t="shared" si="250"/>
        <v>#REF!</v>
      </c>
      <c r="AA441" s="18" t="e">
        <f t="shared" si="250"/>
        <v>#REF!</v>
      </c>
      <c r="AB441" s="18" t="e">
        <f t="shared" si="251"/>
        <v>#REF!</v>
      </c>
      <c r="AC441" s="18" t="e">
        <f t="shared" si="239"/>
        <v>#REF!</v>
      </c>
      <c r="AD441" s="18" t="e">
        <f t="shared" si="252"/>
        <v>#REF!</v>
      </c>
      <c r="AE441" s="18" t="e">
        <f t="shared" si="240"/>
        <v>#REF!</v>
      </c>
      <c r="AF441" s="18" t="e">
        <f t="shared" si="253"/>
        <v>#REF!</v>
      </c>
      <c r="AG441" s="18" t="e">
        <f t="shared" si="241"/>
        <v>#REF!</v>
      </c>
      <c r="BD441" s="18">
        <v>432</v>
      </c>
      <c r="BE441" s="44">
        <v>1</v>
      </c>
      <c r="BF441" s="18">
        <f t="shared" si="254"/>
        <v>8445315</v>
      </c>
      <c r="BG441" s="18">
        <f t="shared" si="255"/>
        <v>4222655</v>
      </c>
      <c r="BH441" s="18">
        <f t="shared" si="256"/>
        <v>4222655</v>
      </c>
      <c r="BI441" s="18">
        <f t="shared" si="257"/>
        <v>4222655</v>
      </c>
      <c r="BJ441" s="18">
        <f t="shared" si="258"/>
        <v>4222655</v>
      </c>
      <c r="BK441" s="18">
        <f t="shared" si="259"/>
        <v>4222655</v>
      </c>
      <c r="BL441" s="18">
        <f t="shared" si="260"/>
        <v>6333985</v>
      </c>
      <c r="BM441" s="18">
        <f t="shared" si="261"/>
        <v>6333985</v>
      </c>
      <c r="BN441" s="18">
        <f t="shared" si="262"/>
        <v>1</v>
      </c>
      <c r="BO441" s="18">
        <f t="shared" si="242"/>
        <v>8445.32</v>
      </c>
      <c r="BP441" s="18">
        <f t="shared" si="263"/>
        <v>1</v>
      </c>
      <c r="BQ441" s="18">
        <f t="shared" si="243"/>
        <v>4222.66</v>
      </c>
      <c r="BR441" s="18">
        <f t="shared" si="264"/>
        <v>1</v>
      </c>
      <c r="BS441" s="18">
        <f t="shared" si="244"/>
        <v>4222.66</v>
      </c>
      <c r="BT441" s="18">
        <f t="shared" si="265"/>
        <v>1</v>
      </c>
      <c r="BU441" s="18">
        <f t="shared" si="245"/>
        <v>4222.66</v>
      </c>
      <c r="BV441" s="18">
        <f t="shared" si="266"/>
        <v>1</v>
      </c>
      <c r="BW441" s="18">
        <f t="shared" si="246"/>
        <v>4222.66</v>
      </c>
      <c r="BX441" s="18">
        <f t="shared" si="267"/>
        <v>1</v>
      </c>
      <c r="BY441" s="18">
        <f t="shared" si="247"/>
        <v>4222.66</v>
      </c>
      <c r="BZ441" s="18">
        <f t="shared" si="268"/>
        <v>1</v>
      </c>
      <c r="CA441" s="18">
        <f t="shared" si="248"/>
        <v>6333.99</v>
      </c>
      <c r="CB441" s="18">
        <f t="shared" si="269"/>
        <v>1</v>
      </c>
      <c r="CC441" s="18">
        <f t="shared" si="249"/>
        <v>6333.99</v>
      </c>
    </row>
    <row r="442" spans="1:81" ht="16.5" x14ac:dyDescent="0.2">
      <c r="A442" s="14">
        <v>433</v>
      </c>
      <c r="B442" s="18">
        <f>金币产出!CN438</f>
        <v>77129524</v>
      </c>
      <c r="W442" s="18">
        <v>433</v>
      </c>
      <c r="X442" s="25">
        <v>1</v>
      </c>
      <c r="Y442" s="18" t="e">
        <f t="shared" si="250"/>
        <v>#REF!</v>
      </c>
      <c r="Z442" s="18" t="e">
        <f t="shared" si="250"/>
        <v>#REF!</v>
      </c>
      <c r="AA442" s="18" t="e">
        <f t="shared" si="250"/>
        <v>#REF!</v>
      </c>
      <c r="AB442" s="18" t="e">
        <f t="shared" si="251"/>
        <v>#REF!</v>
      </c>
      <c r="AC442" s="18" t="e">
        <f t="shared" si="239"/>
        <v>#REF!</v>
      </c>
      <c r="AD442" s="18" t="e">
        <f t="shared" si="252"/>
        <v>#REF!</v>
      </c>
      <c r="AE442" s="18" t="e">
        <f t="shared" si="240"/>
        <v>#REF!</v>
      </c>
      <c r="AF442" s="18" t="e">
        <f t="shared" si="253"/>
        <v>#REF!</v>
      </c>
      <c r="AG442" s="18" t="e">
        <f t="shared" si="241"/>
        <v>#REF!</v>
      </c>
      <c r="BD442" s="18">
        <v>433</v>
      </c>
      <c r="BE442" s="44">
        <v>1</v>
      </c>
      <c r="BF442" s="18">
        <f t="shared" si="254"/>
        <v>8484245</v>
      </c>
      <c r="BG442" s="18">
        <f t="shared" si="255"/>
        <v>4242120</v>
      </c>
      <c r="BH442" s="18">
        <f t="shared" si="256"/>
        <v>4242120</v>
      </c>
      <c r="BI442" s="18">
        <f t="shared" si="257"/>
        <v>4242120</v>
      </c>
      <c r="BJ442" s="18">
        <f t="shared" si="258"/>
        <v>4242120</v>
      </c>
      <c r="BK442" s="18">
        <f t="shared" si="259"/>
        <v>4242120</v>
      </c>
      <c r="BL442" s="18">
        <f t="shared" si="260"/>
        <v>6363185</v>
      </c>
      <c r="BM442" s="18">
        <f t="shared" si="261"/>
        <v>6363185</v>
      </c>
      <c r="BN442" s="18">
        <f t="shared" si="262"/>
        <v>1</v>
      </c>
      <c r="BO442" s="18">
        <f t="shared" si="242"/>
        <v>8484.25</v>
      </c>
      <c r="BP442" s="18">
        <f t="shared" si="263"/>
        <v>1</v>
      </c>
      <c r="BQ442" s="18">
        <f t="shared" si="243"/>
        <v>4242.12</v>
      </c>
      <c r="BR442" s="18">
        <f t="shared" si="264"/>
        <v>1</v>
      </c>
      <c r="BS442" s="18">
        <f t="shared" si="244"/>
        <v>4242.12</v>
      </c>
      <c r="BT442" s="18">
        <f t="shared" si="265"/>
        <v>1</v>
      </c>
      <c r="BU442" s="18">
        <f t="shared" si="245"/>
        <v>4242.12</v>
      </c>
      <c r="BV442" s="18">
        <f t="shared" si="266"/>
        <v>1</v>
      </c>
      <c r="BW442" s="18">
        <f t="shared" si="246"/>
        <v>4242.12</v>
      </c>
      <c r="BX442" s="18">
        <f t="shared" si="267"/>
        <v>1</v>
      </c>
      <c r="BY442" s="18">
        <f t="shared" si="247"/>
        <v>4242.12</v>
      </c>
      <c r="BZ442" s="18">
        <f t="shared" si="268"/>
        <v>1</v>
      </c>
      <c r="CA442" s="18">
        <f t="shared" si="248"/>
        <v>6363.19</v>
      </c>
      <c r="CB442" s="18">
        <f t="shared" si="269"/>
        <v>1</v>
      </c>
      <c r="CC442" s="18">
        <f t="shared" si="249"/>
        <v>6363.19</v>
      </c>
    </row>
    <row r="443" spans="1:81" ht="16.5" x14ac:dyDescent="0.2">
      <c r="A443" s="14">
        <v>434</v>
      </c>
      <c r="B443" s="18">
        <f>金币产出!CN439</f>
        <v>77483422</v>
      </c>
      <c r="W443" s="18">
        <v>434</v>
      </c>
      <c r="X443" s="25">
        <v>1</v>
      </c>
      <c r="Y443" s="18" t="e">
        <f t="shared" si="250"/>
        <v>#REF!</v>
      </c>
      <c r="Z443" s="18" t="e">
        <f t="shared" si="250"/>
        <v>#REF!</v>
      </c>
      <c r="AA443" s="18" t="e">
        <f t="shared" si="250"/>
        <v>#REF!</v>
      </c>
      <c r="AB443" s="18" t="e">
        <f t="shared" si="251"/>
        <v>#REF!</v>
      </c>
      <c r="AC443" s="18" t="e">
        <f t="shared" si="239"/>
        <v>#REF!</v>
      </c>
      <c r="AD443" s="18" t="e">
        <f t="shared" si="252"/>
        <v>#REF!</v>
      </c>
      <c r="AE443" s="18" t="e">
        <f t="shared" si="240"/>
        <v>#REF!</v>
      </c>
      <c r="AF443" s="18" t="e">
        <f t="shared" si="253"/>
        <v>#REF!</v>
      </c>
      <c r="AG443" s="18" t="e">
        <f t="shared" si="241"/>
        <v>#REF!</v>
      </c>
      <c r="BD443" s="18">
        <v>434</v>
      </c>
      <c r="BE443" s="44">
        <v>1</v>
      </c>
      <c r="BF443" s="18">
        <f t="shared" si="254"/>
        <v>8523175</v>
      </c>
      <c r="BG443" s="18">
        <f t="shared" si="255"/>
        <v>4261585</v>
      </c>
      <c r="BH443" s="18">
        <f t="shared" si="256"/>
        <v>4261585</v>
      </c>
      <c r="BI443" s="18">
        <f t="shared" si="257"/>
        <v>4261585</v>
      </c>
      <c r="BJ443" s="18">
        <f t="shared" si="258"/>
        <v>4261585</v>
      </c>
      <c r="BK443" s="18">
        <f t="shared" si="259"/>
        <v>4261585</v>
      </c>
      <c r="BL443" s="18">
        <f t="shared" si="260"/>
        <v>6392380</v>
      </c>
      <c r="BM443" s="18">
        <f t="shared" si="261"/>
        <v>6392380</v>
      </c>
      <c r="BN443" s="18">
        <f t="shared" si="262"/>
        <v>1</v>
      </c>
      <c r="BO443" s="18">
        <f t="shared" si="242"/>
        <v>8523.18</v>
      </c>
      <c r="BP443" s="18">
        <f t="shared" si="263"/>
        <v>1</v>
      </c>
      <c r="BQ443" s="18">
        <f t="shared" si="243"/>
        <v>4261.59</v>
      </c>
      <c r="BR443" s="18">
        <f t="shared" si="264"/>
        <v>1</v>
      </c>
      <c r="BS443" s="18">
        <f t="shared" si="244"/>
        <v>4261.59</v>
      </c>
      <c r="BT443" s="18">
        <f t="shared" si="265"/>
        <v>1</v>
      </c>
      <c r="BU443" s="18">
        <f t="shared" si="245"/>
        <v>4261.59</v>
      </c>
      <c r="BV443" s="18">
        <f t="shared" si="266"/>
        <v>1</v>
      </c>
      <c r="BW443" s="18">
        <f t="shared" si="246"/>
        <v>4261.59</v>
      </c>
      <c r="BX443" s="18">
        <f t="shared" si="267"/>
        <v>1</v>
      </c>
      <c r="BY443" s="18">
        <f t="shared" si="247"/>
        <v>4261.59</v>
      </c>
      <c r="BZ443" s="18">
        <f t="shared" si="268"/>
        <v>1</v>
      </c>
      <c r="CA443" s="18">
        <f t="shared" si="248"/>
        <v>6392.38</v>
      </c>
      <c r="CB443" s="18">
        <f t="shared" si="269"/>
        <v>1</v>
      </c>
      <c r="CC443" s="18">
        <f t="shared" si="249"/>
        <v>6392.38</v>
      </c>
    </row>
    <row r="444" spans="1:81" ht="16.5" x14ac:dyDescent="0.2">
      <c r="A444" s="14">
        <v>435</v>
      </c>
      <c r="B444" s="18">
        <f>金币产出!CN440</f>
        <v>77837318</v>
      </c>
      <c r="W444" s="18">
        <v>435</v>
      </c>
      <c r="X444" s="25">
        <v>1</v>
      </c>
      <c r="Y444" s="18" t="e">
        <f t="shared" si="250"/>
        <v>#REF!</v>
      </c>
      <c r="Z444" s="18" t="e">
        <f t="shared" si="250"/>
        <v>#REF!</v>
      </c>
      <c r="AA444" s="18" t="e">
        <f t="shared" si="250"/>
        <v>#REF!</v>
      </c>
      <c r="AB444" s="18" t="e">
        <f t="shared" si="251"/>
        <v>#REF!</v>
      </c>
      <c r="AC444" s="18" t="e">
        <f t="shared" si="239"/>
        <v>#REF!</v>
      </c>
      <c r="AD444" s="18" t="e">
        <f t="shared" si="252"/>
        <v>#REF!</v>
      </c>
      <c r="AE444" s="18" t="e">
        <f t="shared" si="240"/>
        <v>#REF!</v>
      </c>
      <c r="AF444" s="18" t="e">
        <f t="shared" si="253"/>
        <v>#REF!</v>
      </c>
      <c r="AG444" s="18" t="e">
        <f t="shared" si="241"/>
        <v>#REF!</v>
      </c>
      <c r="BD444" s="18">
        <v>435</v>
      </c>
      <c r="BE444" s="44">
        <v>1</v>
      </c>
      <c r="BF444" s="18">
        <f t="shared" si="254"/>
        <v>8562100</v>
      </c>
      <c r="BG444" s="18">
        <f t="shared" si="255"/>
        <v>4281050</v>
      </c>
      <c r="BH444" s="18">
        <f t="shared" si="256"/>
        <v>4281050</v>
      </c>
      <c r="BI444" s="18">
        <f t="shared" si="257"/>
        <v>4281050</v>
      </c>
      <c r="BJ444" s="18">
        <f t="shared" si="258"/>
        <v>4281050</v>
      </c>
      <c r="BK444" s="18">
        <f t="shared" si="259"/>
        <v>4281050</v>
      </c>
      <c r="BL444" s="18">
        <f t="shared" si="260"/>
        <v>6421575</v>
      </c>
      <c r="BM444" s="18">
        <f t="shared" si="261"/>
        <v>6421575</v>
      </c>
      <c r="BN444" s="18">
        <f t="shared" si="262"/>
        <v>1</v>
      </c>
      <c r="BO444" s="18">
        <f t="shared" si="242"/>
        <v>8562.1</v>
      </c>
      <c r="BP444" s="18">
        <f t="shared" si="263"/>
        <v>1</v>
      </c>
      <c r="BQ444" s="18">
        <f t="shared" si="243"/>
        <v>4281.05</v>
      </c>
      <c r="BR444" s="18">
        <f t="shared" si="264"/>
        <v>1</v>
      </c>
      <c r="BS444" s="18">
        <f t="shared" si="244"/>
        <v>4281.05</v>
      </c>
      <c r="BT444" s="18">
        <f t="shared" si="265"/>
        <v>1</v>
      </c>
      <c r="BU444" s="18">
        <f t="shared" si="245"/>
        <v>4281.05</v>
      </c>
      <c r="BV444" s="18">
        <f t="shared" si="266"/>
        <v>1</v>
      </c>
      <c r="BW444" s="18">
        <f t="shared" si="246"/>
        <v>4281.05</v>
      </c>
      <c r="BX444" s="18">
        <f t="shared" si="267"/>
        <v>1</v>
      </c>
      <c r="BY444" s="18">
        <f t="shared" si="247"/>
        <v>4281.05</v>
      </c>
      <c r="BZ444" s="18">
        <f t="shared" si="268"/>
        <v>1</v>
      </c>
      <c r="CA444" s="18">
        <f t="shared" si="248"/>
        <v>6421.58</v>
      </c>
      <c r="CB444" s="18">
        <f t="shared" si="269"/>
        <v>1</v>
      </c>
      <c r="CC444" s="18">
        <f t="shared" si="249"/>
        <v>6421.58</v>
      </c>
    </row>
    <row r="445" spans="1:81" ht="16.5" x14ac:dyDescent="0.2">
      <c r="A445" s="14">
        <v>436</v>
      </c>
      <c r="B445" s="18">
        <f>金币产出!CN441</f>
        <v>78191216</v>
      </c>
      <c r="W445" s="18">
        <v>436</v>
      </c>
      <c r="X445" s="25">
        <v>1</v>
      </c>
      <c r="Y445" s="18" t="e">
        <f t="shared" si="250"/>
        <v>#REF!</v>
      </c>
      <c r="Z445" s="18" t="e">
        <f t="shared" si="250"/>
        <v>#REF!</v>
      </c>
      <c r="AA445" s="18" t="e">
        <f t="shared" si="250"/>
        <v>#REF!</v>
      </c>
      <c r="AB445" s="18" t="e">
        <f t="shared" si="251"/>
        <v>#REF!</v>
      </c>
      <c r="AC445" s="18" t="e">
        <f t="shared" si="239"/>
        <v>#REF!</v>
      </c>
      <c r="AD445" s="18" t="e">
        <f t="shared" si="252"/>
        <v>#REF!</v>
      </c>
      <c r="AE445" s="18" t="e">
        <f t="shared" si="240"/>
        <v>#REF!</v>
      </c>
      <c r="AF445" s="18" t="e">
        <f t="shared" si="253"/>
        <v>#REF!</v>
      </c>
      <c r="AG445" s="18" t="e">
        <f t="shared" si="241"/>
        <v>#REF!</v>
      </c>
      <c r="BD445" s="18">
        <v>436</v>
      </c>
      <c r="BE445" s="44">
        <v>1</v>
      </c>
      <c r="BF445" s="18">
        <f t="shared" si="254"/>
        <v>8601030</v>
      </c>
      <c r="BG445" s="18">
        <f t="shared" si="255"/>
        <v>4300515</v>
      </c>
      <c r="BH445" s="18">
        <f t="shared" si="256"/>
        <v>4300515</v>
      </c>
      <c r="BI445" s="18">
        <f t="shared" si="257"/>
        <v>4300515</v>
      </c>
      <c r="BJ445" s="18">
        <f t="shared" si="258"/>
        <v>4300515</v>
      </c>
      <c r="BK445" s="18">
        <f t="shared" si="259"/>
        <v>4300515</v>
      </c>
      <c r="BL445" s="18">
        <f t="shared" si="260"/>
        <v>6450775</v>
      </c>
      <c r="BM445" s="18">
        <f t="shared" si="261"/>
        <v>6450775</v>
      </c>
      <c r="BN445" s="18">
        <f t="shared" si="262"/>
        <v>1</v>
      </c>
      <c r="BO445" s="18">
        <f t="shared" si="242"/>
        <v>8601.0300000000007</v>
      </c>
      <c r="BP445" s="18">
        <f t="shared" si="263"/>
        <v>1</v>
      </c>
      <c r="BQ445" s="18">
        <f t="shared" si="243"/>
        <v>4300.5200000000004</v>
      </c>
      <c r="BR445" s="18">
        <f t="shared" si="264"/>
        <v>1</v>
      </c>
      <c r="BS445" s="18">
        <f t="shared" si="244"/>
        <v>4300.5200000000004</v>
      </c>
      <c r="BT445" s="18">
        <f t="shared" si="265"/>
        <v>1</v>
      </c>
      <c r="BU445" s="18">
        <f t="shared" si="245"/>
        <v>4300.5200000000004</v>
      </c>
      <c r="BV445" s="18">
        <f t="shared" si="266"/>
        <v>1</v>
      </c>
      <c r="BW445" s="18">
        <f t="shared" si="246"/>
        <v>4300.5200000000004</v>
      </c>
      <c r="BX445" s="18">
        <f t="shared" si="267"/>
        <v>1</v>
      </c>
      <c r="BY445" s="18">
        <f t="shared" si="247"/>
        <v>4300.5200000000004</v>
      </c>
      <c r="BZ445" s="18">
        <f t="shared" si="268"/>
        <v>1</v>
      </c>
      <c r="CA445" s="18">
        <f t="shared" si="248"/>
        <v>6450.78</v>
      </c>
      <c r="CB445" s="18">
        <f t="shared" si="269"/>
        <v>1</v>
      </c>
      <c r="CC445" s="18">
        <f t="shared" si="249"/>
        <v>6450.78</v>
      </c>
    </row>
    <row r="446" spans="1:81" ht="16.5" x14ac:dyDescent="0.2">
      <c r="A446" s="14">
        <v>437</v>
      </c>
      <c r="B446" s="18">
        <f>金币产出!CN442</f>
        <v>78545111</v>
      </c>
      <c r="W446" s="18">
        <v>437</v>
      </c>
      <c r="X446" s="25">
        <v>1</v>
      </c>
      <c r="Y446" s="18" t="e">
        <f t="shared" si="250"/>
        <v>#REF!</v>
      </c>
      <c r="Z446" s="18" t="e">
        <f t="shared" si="250"/>
        <v>#REF!</v>
      </c>
      <c r="AA446" s="18" t="e">
        <f t="shared" si="250"/>
        <v>#REF!</v>
      </c>
      <c r="AB446" s="18" t="e">
        <f t="shared" si="251"/>
        <v>#REF!</v>
      </c>
      <c r="AC446" s="18" t="e">
        <f t="shared" si="239"/>
        <v>#REF!</v>
      </c>
      <c r="AD446" s="18" t="e">
        <f t="shared" si="252"/>
        <v>#REF!</v>
      </c>
      <c r="AE446" s="18" t="e">
        <f t="shared" si="240"/>
        <v>#REF!</v>
      </c>
      <c r="AF446" s="18" t="e">
        <f t="shared" si="253"/>
        <v>#REF!</v>
      </c>
      <c r="AG446" s="18" t="e">
        <f t="shared" si="241"/>
        <v>#REF!</v>
      </c>
      <c r="BD446" s="18">
        <v>437</v>
      </c>
      <c r="BE446" s="44">
        <v>1</v>
      </c>
      <c r="BF446" s="18">
        <f t="shared" si="254"/>
        <v>8639960</v>
      </c>
      <c r="BG446" s="18">
        <f t="shared" si="255"/>
        <v>4319980</v>
      </c>
      <c r="BH446" s="18">
        <f t="shared" si="256"/>
        <v>4319980</v>
      </c>
      <c r="BI446" s="18">
        <f t="shared" si="257"/>
        <v>4319980</v>
      </c>
      <c r="BJ446" s="18">
        <f t="shared" si="258"/>
        <v>4319980</v>
      </c>
      <c r="BK446" s="18">
        <f t="shared" si="259"/>
        <v>4319980</v>
      </c>
      <c r="BL446" s="18">
        <f t="shared" si="260"/>
        <v>6479970</v>
      </c>
      <c r="BM446" s="18">
        <f t="shared" si="261"/>
        <v>6479970</v>
      </c>
      <c r="BN446" s="18">
        <f t="shared" si="262"/>
        <v>1</v>
      </c>
      <c r="BO446" s="18">
        <f t="shared" si="242"/>
        <v>8639.9599999999991</v>
      </c>
      <c r="BP446" s="18">
        <f t="shared" si="263"/>
        <v>1</v>
      </c>
      <c r="BQ446" s="18">
        <f t="shared" si="243"/>
        <v>4319.9799999999996</v>
      </c>
      <c r="BR446" s="18">
        <f t="shared" si="264"/>
        <v>1</v>
      </c>
      <c r="BS446" s="18">
        <f t="shared" si="244"/>
        <v>4319.9799999999996</v>
      </c>
      <c r="BT446" s="18">
        <f t="shared" si="265"/>
        <v>1</v>
      </c>
      <c r="BU446" s="18">
        <f t="shared" si="245"/>
        <v>4319.9799999999996</v>
      </c>
      <c r="BV446" s="18">
        <f t="shared" si="266"/>
        <v>1</v>
      </c>
      <c r="BW446" s="18">
        <f t="shared" si="246"/>
        <v>4319.9799999999996</v>
      </c>
      <c r="BX446" s="18">
        <f t="shared" si="267"/>
        <v>1</v>
      </c>
      <c r="BY446" s="18">
        <f t="shared" si="247"/>
        <v>4319.9799999999996</v>
      </c>
      <c r="BZ446" s="18">
        <f t="shared" si="268"/>
        <v>1</v>
      </c>
      <c r="CA446" s="18">
        <f t="shared" si="248"/>
        <v>6479.97</v>
      </c>
      <c r="CB446" s="18">
        <f t="shared" si="269"/>
        <v>1</v>
      </c>
      <c r="CC446" s="18">
        <f t="shared" si="249"/>
        <v>6479.97</v>
      </c>
    </row>
    <row r="447" spans="1:81" ht="16.5" x14ac:dyDescent="0.2">
      <c r="A447" s="14">
        <v>438</v>
      </c>
      <c r="B447" s="18">
        <f>金币产出!CN443</f>
        <v>78899006</v>
      </c>
      <c r="W447" s="18">
        <v>438</v>
      </c>
      <c r="X447" s="25">
        <v>1</v>
      </c>
      <c r="Y447" s="18" t="e">
        <f t="shared" si="250"/>
        <v>#REF!</v>
      </c>
      <c r="Z447" s="18" t="e">
        <f t="shared" si="250"/>
        <v>#REF!</v>
      </c>
      <c r="AA447" s="18" t="e">
        <f t="shared" si="250"/>
        <v>#REF!</v>
      </c>
      <c r="AB447" s="18" t="e">
        <f t="shared" si="251"/>
        <v>#REF!</v>
      </c>
      <c r="AC447" s="18" t="e">
        <f t="shared" si="239"/>
        <v>#REF!</v>
      </c>
      <c r="AD447" s="18" t="e">
        <f t="shared" si="252"/>
        <v>#REF!</v>
      </c>
      <c r="AE447" s="18" t="e">
        <f t="shared" si="240"/>
        <v>#REF!</v>
      </c>
      <c r="AF447" s="18" t="e">
        <f t="shared" si="253"/>
        <v>#REF!</v>
      </c>
      <c r="AG447" s="18" t="e">
        <f t="shared" si="241"/>
        <v>#REF!</v>
      </c>
      <c r="BD447" s="18">
        <v>438</v>
      </c>
      <c r="BE447" s="44">
        <v>1</v>
      </c>
      <c r="BF447" s="18">
        <f t="shared" si="254"/>
        <v>8678890</v>
      </c>
      <c r="BG447" s="18">
        <f t="shared" si="255"/>
        <v>4339445</v>
      </c>
      <c r="BH447" s="18">
        <f t="shared" si="256"/>
        <v>4339445</v>
      </c>
      <c r="BI447" s="18">
        <f t="shared" si="257"/>
        <v>4339445</v>
      </c>
      <c r="BJ447" s="18">
        <f t="shared" si="258"/>
        <v>4339445</v>
      </c>
      <c r="BK447" s="18">
        <f t="shared" si="259"/>
        <v>4339445</v>
      </c>
      <c r="BL447" s="18">
        <f t="shared" si="260"/>
        <v>6509165</v>
      </c>
      <c r="BM447" s="18">
        <f t="shared" si="261"/>
        <v>6509165</v>
      </c>
      <c r="BN447" s="18">
        <f t="shared" si="262"/>
        <v>1</v>
      </c>
      <c r="BO447" s="18">
        <f t="shared" si="242"/>
        <v>8678.89</v>
      </c>
      <c r="BP447" s="18">
        <f t="shared" si="263"/>
        <v>1</v>
      </c>
      <c r="BQ447" s="18">
        <f t="shared" si="243"/>
        <v>4339.45</v>
      </c>
      <c r="BR447" s="18">
        <f t="shared" si="264"/>
        <v>1</v>
      </c>
      <c r="BS447" s="18">
        <f t="shared" si="244"/>
        <v>4339.45</v>
      </c>
      <c r="BT447" s="18">
        <f t="shared" si="265"/>
        <v>1</v>
      </c>
      <c r="BU447" s="18">
        <f t="shared" si="245"/>
        <v>4339.45</v>
      </c>
      <c r="BV447" s="18">
        <f t="shared" si="266"/>
        <v>1</v>
      </c>
      <c r="BW447" s="18">
        <f t="shared" si="246"/>
        <v>4339.45</v>
      </c>
      <c r="BX447" s="18">
        <f t="shared" si="267"/>
        <v>1</v>
      </c>
      <c r="BY447" s="18">
        <f t="shared" si="247"/>
        <v>4339.45</v>
      </c>
      <c r="BZ447" s="18">
        <f t="shared" si="268"/>
        <v>1</v>
      </c>
      <c r="CA447" s="18">
        <f t="shared" si="248"/>
        <v>6509.17</v>
      </c>
      <c r="CB447" s="18">
        <f t="shared" si="269"/>
        <v>1</v>
      </c>
      <c r="CC447" s="18">
        <f t="shared" si="249"/>
        <v>6509.17</v>
      </c>
    </row>
    <row r="448" spans="1:81" ht="16.5" x14ac:dyDescent="0.2">
      <c r="A448" s="14">
        <v>439</v>
      </c>
      <c r="B448" s="18">
        <f>金币产出!CN444</f>
        <v>79252903</v>
      </c>
      <c r="W448" s="18">
        <v>439</v>
      </c>
      <c r="X448" s="25">
        <v>1</v>
      </c>
      <c r="Y448" s="18" t="e">
        <f t="shared" si="250"/>
        <v>#REF!</v>
      </c>
      <c r="Z448" s="18" t="e">
        <f t="shared" si="250"/>
        <v>#REF!</v>
      </c>
      <c r="AA448" s="18" t="e">
        <f t="shared" si="250"/>
        <v>#REF!</v>
      </c>
      <c r="AB448" s="18" t="e">
        <f t="shared" si="251"/>
        <v>#REF!</v>
      </c>
      <c r="AC448" s="18" t="e">
        <f t="shared" si="239"/>
        <v>#REF!</v>
      </c>
      <c r="AD448" s="18" t="e">
        <f t="shared" si="252"/>
        <v>#REF!</v>
      </c>
      <c r="AE448" s="18" t="e">
        <f t="shared" si="240"/>
        <v>#REF!</v>
      </c>
      <c r="AF448" s="18" t="e">
        <f t="shared" si="253"/>
        <v>#REF!</v>
      </c>
      <c r="AG448" s="18" t="e">
        <f t="shared" si="241"/>
        <v>#REF!</v>
      </c>
      <c r="BD448" s="18">
        <v>439</v>
      </c>
      <c r="BE448" s="44">
        <v>1</v>
      </c>
      <c r="BF448" s="18">
        <f t="shared" si="254"/>
        <v>8717815</v>
      </c>
      <c r="BG448" s="18">
        <f t="shared" si="255"/>
        <v>4358905</v>
      </c>
      <c r="BH448" s="18">
        <f t="shared" si="256"/>
        <v>4358905</v>
      </c>
      <c r="BI448" s="18">
        <f t="shared" si="257"/>
        <v>4358905</v>
      </c>
      <c r="BJ448" s="18">
        <f t="shared" si="258"/>
        <v>4358905</v>
      </c>
      <c r="BK448" s="18">
        <f t="shared" si="259"/>
        <v>4358905</v>
      </c>
      <c r="BL448" s="18">
        <f t="shared" si="260"/>
        <v>6538360</v>
      </c>
      <c r="BM448" s="18">
        <f t="shared" si="261"/>
        <v>6538360</v>
      </c>
      <c r="BN448" s="18">
        <f t="shared" si="262"/>
        <v>1</v>
      </c>
      <c r="BO448" s="18">
        <f t="shared" si="242"/>
        <v>8717.82</v>
      </c>
      <c r="BP448" s="18">
        <f t="shared" si="263"/>
        <v>1</v>
      </c>
      <c r="BQ448" s="18">
        <f t="shared" si="243"/>
        <v>4358.91</v>
      </c>
      <c r="BR448" s="18">
        <f t="shared" si="264"/>
        <v>1</v>
      </c>
      <c r="BS448" s="18">
        <f t="shared" si="244"/>
        <v>4358.91</v>
      </c>
      <c r="BT448" s="18">
        <f t="shared" si="265"/>
        <v>1</v>
      </c>
      <c r="BU448" s="18">
        <f t="shared" si="245"/>
        <v>4358.91</v>
      </c>
      <c r="BV448" s="18">
        <f t="shared" si="266"/>
        <v>1</v>
      </c>
      <c r="BW448" s="18">
        <f t="shared" si="246"/>
        <v>4358.91</v>
      </c>
      <c r="BX448" s="18">
        <f t="shared" si="267"/>
        <v>1</v>
      </c>
      <c r="BY448" s="18">
        <f t="shared" si="247"/>
        <v>4358.91</v>
      </c>
      <c r="BZ448" s="18">
        <f t="shared" si="268"/>
        <v>1</v>
      </c>
      <c r="CA448" s="18">
        <f t="shared" si="248"/>
        <v>6538.36</v>
      </c>
      <c r="CB448" s="18">
        <f t="shared" si="269"/>
        <v>1</v>
      </c>
      <c r="CC448" s="18">
        <f t="shared" si="249"/>
        <v>6538.36</v>
      </c>
    </row>
    <row r="449" spans="1:81" ht="16.5" x14ac:dyDescent="0.2">
      <c r="A449" s="14">
        <v>440</v>
      </c>
      <c r="B449" s="18">
        <f>金币产出!CN445</f>
        <v>79606800</v>
      </c>
      <c r="W449" s="18">
        <v>440</v>
      </c>
      <c r="X449" s="25">
        <v>1</v>
      </c>
      <c r="Y449" s="18" t="e">
        <f t="shared" si="250"/>
        <v>#REF!</v>
      </c>
      <c r="Z449" s="18" t="e">
        <f t="shared" si="250"/>
        <v>#REF!</v>
      </c>
      <c r="AA449" s="18" t="e">
        <f t="shared" si="250"/>
        <v>#REF!</v>
      </c>
      <c r="AB449" s="18" t="e">
        <f t="shared" si="251"/>
        <v>#REF!</v>
      </c>
      <c r="AC449" s="18" t="e">
        <f t="shared" si="239"/>
        <v>#REF!</v>
      </c>
      <c r="AD449" s="18" t="e">
        <f t="shared" si="252"/>
        <v>#REF!</v>
      </c>
      <c r="AE449" s="18" t="e">
        <f t="shared" si="240"/>
        <v>#REF!</v>
      </c>
      <c r="AF449" s="18" t="e">
        <f t="shared" si="253"/>
        <v>#REF!</v>
      </c>
      <c r="AG449" s="18" t="e">
        <f t="shared" si="241"/>
        <v>#REF!</v>
      </c>
      <c r="BD449" s="18">
        <v>440</v>
      </c>
      <c r="BE449" s="44">
        <v>1</v>
      </c>
      <c r="BF449" s="18">
        <f t="shared" si="254"/>
        <v>8756745</v>
      </c>
      <c r="BG449" s="18">
        <f t="shared" si="255"/>
        <v>4378370</v>
      </c>
      <c r="BH449" s="18">
        <f t="shared" si="256"/>
        <v>4378370</v>
      </c>
      <c r="BI449" s="18">
        <f t="shared" si="257"/>
        <v>4378370</v>
      </c>
      <c r="BJ449" s="18">
        <f t="shared" si="258"/>
        <v>4378370</v>
      </c>
      <c r="BK449" s="18">
        <f t="shared" si="259"/>
        <v>4378370</v>
      </c>
      <c r="BL449" s="18">
        <f t="shared" si="260"/>
        <v>6567560</v>
      </c>
      <c r="BM449" s="18">
        <f t="shared" si="261"/>
        <v>6567560</v>
      </c>
      <c r="BN449" s="18">
        <f t="shared" si="262"/>
        <v>1</v>
      </c>
      <c r="BO449" s="18">
        <f t="shared" si="242"/>
        <v>8756.75</v>
      </c>
      <c r="BP449" s="18">
        <f t="shared" si="263"/>
        <v>1</v>
      </c>
      <c r="BQ449" s="18">
        <f t="shared" si="243"/>
        <v>4378.37</v>
      </c>
      <c r="BR449" s="18">
        <f t="shared" si="264"/>
        <v>1</v>
      </c>
      <c r="BS449" s="18">
        <f t="shared" si="244"/>
        <v>4378.37</v>
      </c>
      <c r="BT449" s="18">
        <f t="shared" si="265"/>
        <v>1</v>
      </c>
      <c r="BU449" s="18">
        <f t="shared" si="245"/>
        <v>4378.37</v>
      </c>
      <c r="BV449" s="18">
        <f t="shared" si="266"/>
        <v>1</v>
      </c>
      <c r="BW449" s="18">
        <f t="shared" si="246"/>
        <v>4378.37</v>
      </c>
      <c r="BX449" s="18">
        <f t="shared" si="267"/>
        <v>1</v>
      </c>
      <c r="BY449" s="18">
        <f t="shared" si="247"/>
        <v>4378.37</v>
      </c>
      <c r="BZ449" s="18">
        <f t="shared" si="268"/>
        <v>1</v>
      </c>
      <c r="CA449" s="18">
        <f t="shared" si="248"/>
        <v>6567.56</v>
      </c>
      <c r="CB449" s="18">
        <f t="shared" si="269"/>
        <v>1</v>
      </c>
      <c r="CC449" s="18">
        <f t="shared" si="249"/>
        <v>6567.56</v>
      </c>
    </row>
    <row r="450" spans="1:81" ht="16.5" x14ac:dyDescent="0.2">
      <c r="A450" s="14">
        <v>441</v>
      </c>
      <c r="B450" s="18">
        <f>金币产出!CN446</f>
        <v>80127862</v>
      </c>
      <c r="W450" s="18">
        <v>441</v>
      </c>
      <c r="X450" s="25">
        <v>1</v>
      </c>
      <c r="Y450" s="18" t="e">
        <f t="shared" si="250"/>
        <v>#REF!</v>
      </c>
      <c r="Z450" s="18" t="e">
        <f t="shared" si="250"/>
        <v>#REF!</v>
      </c>
      <c r="AA450" s="18" t="e">
        <f t="shared" si="250"/>
        <v>#REF!</v>
      </c>
      <c r="AB450" s="18" t="e">
        <f t="shared" si="251"/>
        <v>#REF!</v>
      </c>
      <c r="AC450" s="18" t="e">
        <f t="shared" si="239"/>
        <v>#REF!</v>
      </c>
      <c r="AD450" s="18" t="e">
        <f t="shared" si="252"/>
        <v>#REF!</v>
      </c>
      <c r="AE450" s="18" t="e">
        <f t="shared" si="240"/>
        <v>#REF!</v>
      </c>
      <c r="AF450" s="18" t="e">
        <f t="shared" si="253"/>
        <v>#REF!</v>
      </c>
      <c r="AG450" s="18" t="e">
        <f t="shared" si="241"/>
        <v>#REF!</v>
      </c>
      <c r="BD450" s="18">
        <v>441</v>
      </c>
      <c r="BE450" s="44">
        <v>1</v>
      </c>
      <c r="BF450" s="18">
        <f t="shared" si="254"/>
        <v>8814060</v>
      </c>
      <c r="BG450" s="18">
        <f t="shared" si="255"/>
        <v>4407030</v>
      </c>
      <c r="BH450" s="18">
        <f t="shared" si="256"/>
        <v>4407030</v>
      </c>
      <c r="BI450" s="18">
        <f t="shared" si="257"/>
        <v>4407030</v>
      </c>
      <c r="BJ450" s="18">
        <f t="shared" si="258"/>
        <v>4407030</v>
      </c>
      <c r="BK450" s="18">
        <f t="shared" si="259"/>
        <v>4407030</v>
      </c>
      <c r="BL450" s="18">
        <f t="shared" si="260"/>
        <v>6610545</v>
      </c>
      <c r="BM450" s="18">
        <f t="shared" si="261"/>
        <v>6610545</v>
      </c>
      <c r="BN450" s="18">
        <f t="shared" si="262"/>
        <v>1</v>
      </c>
      <c r="BO450" s="18">
        <f t="shared" si="242"/>
        <v>8814.06</v>
      </c>
      <c r="BP450" s="18">
        <f t="shared" si="263"/>
        <v>1</v>
      </c>
      <c r="BQ450" s="18">
        <f t="shared" si="243"/>
        <v>4407.03</v>
      </c>
      <c r="BR450" s="18">
        <f t="shared" si="264"/>
        <v>1</v>
      </c>
      <c r="BS450" s="18">
        <f t="shared" si="244"/>
        <v>4407.03</v>
      </c>
      <c r="BT450" s="18">
        <f t="shared" si="265"/>
        <v>1</v>
      </c>
      <c r="BU450" s="18">
        <f t="shared" si="245"/>
        <v>4407.03</v>
      </c>
      <c r="BV450" s="18">
        <f t="shared" si="266"/>
        <v>1</v>
      </c>
      <c r="BW450" s="18">
        <f t="shared" si="246"/>
        <v>4407.03</v>
      </c>
      <c r="BX450" s="18">
        <f t="shared" si="267"/>
        <v>1</v>
      </c>
      <c r="BY450" s="18">
        <f t="shared" si="247"/>
        <v>4407.03</v>
      </c>
      <c r="BZ450" s="18">
        <f t="shared" si="268"/>
        <v>1</v>
      </c>
      <c r="CA450" s="18">
        <f t="shared" si="248"/>
        <v>6610.55</v>
      </c>
      <c r="CB450" s="18">
        <f t="shared" si="269"/>
        <v>1</v>
      </c>
      <c r="CC450" s="18">
        <f t="shared" si="249"/>
        <v>6610.55</v>
      </c>
    </row>
    <row r="451" spans="1:81" ht="16.5" x14ac:dyDescent="0.2">
      <c r="A451" s="14">
        <v>442</v>
      </c>
      <c r="B451" s="18">
        <f>金币产出!CN447</f>
        <v>80648925</v>
      </c>
      <c r="W451" s="18">
        <v>442</v>
      </c>
      <c r="X451" s="25">
        <v>1</v>
      </c>
      <c r="Y451" s="18" t="e">
        <f t="shared" si="250"/>
        <v>#REF!</v>
      </c>
      <c r="Z451" s="18" t="e">
        <f t="shared" si="250"/>
        <v>#REF!</v>
      </c>
      <c r="AA451" s="18" t="e">
        <f t="shared" si="250"/>
        <v>#REF!</v>
      </c>
      <c r="AB451" s="18" t="e">
        <f t="shared" si="251"/>
        <v>#REF!</v>
      </c>
      <c r="AC451" s="18" t="e">
        <f t="shared" si="239"/>
        <v>#REF!</v>
      </c>
      <c r="AD451" s="18" t="e">
        <f t="shared" si="252"/>
        <v>#REF!</v>
      </c>
      <c r="AE451" s="18" t="e">
        <f t="shared" si="240"/>
        <v>#REF!</v>
      </c>
      <c r="AF451" s="18" t="e">
        <f t="shared" si="253"/>
        <v>#REF!</v>
      </c>
      <c r="AG451" s="18" t="e">
        <f t="shared" si="241"/>
        <v>#REF!</v>
      </c>
      <c r="BD451" s="18">
        <v>442</v>
      </c>
      <c r="BE451" s="44">
        <v>1</v>
      </c>
      <c r="BF451" s="18">
        <f t="shared" si="254"/>
        <v>8871380</v>
      </c>
      <c r="BG451" s="18">
        <f t="shared" si="255"/>
        <v>4435690</v>
      </c>
      <c r="BH451" s="18">
        <f t="shared" si="256"/>
        <v>4435690</v>
      </c>
      <c r="BI451" s="18">
        <f t="shared" si="257"/>
        <v>4435690</v>
      </c>
      <c r="BJ451" s="18">
        <f t="shared" si="258"/>
        <v>4435690</v>
      </c>
      <c r="BK451" s="18">
        <f t="shared" si="259"/>
        <v>4435690</v>
      </c>
      <c r="BL451" s="18">
        <f t="shared" si="260"/>
        <v>6653535</v>
      </c>
      <c r="BM451" s="18">
        <f t="shared" si="261"/>
        <v>6653535</v>
      </c>
      <c r="BN451" s="18">
        <f t="shared" si="262"/>
        <v>1</v>
      </c>
      <c r="BO451" s="18">
        <f t="shared" si="242"/>
        <v>8871.3799999999992</v>
      </c>
      <c r="BP451" s="18">
        <f t="shared" si="263"/>
        <v>1</v>
      </c>
      <c r="BQ451" s="18">
        <f t="shared" si="243"/>
        <v>4435.6899999999996</v>
      </c>
      <c r="BR451" s="18">
        <f t="shared" si="264"/>
        <v>1</v>
      </c>
      <c r="BS451" s="18">
        <f t="shared" si="244"/>
        <v>4435.6899999999996</v>
      </c>
      <c r="BT451" s="18">
        <f t="shared" si="265"/>
        <v>1</v>
      </c>
      <c r="BU451" s="18">
        <f t="shared" si="245"/>
        <v>4435.6899999999996</v>
      </c>
      <c r="BV451" s="18">
        <f t="shared" si="266"/>
        <v>1</v>
      </c>
      <c r="BW451" s="18">
        <f t="shared" si="246"/>
        <v>4435.6899999999996</v>
      </c>
      <c r="BX451" s="18">
        <f t="shared" si="267"/>
        <v>1</v>
      </c>
      <c r="BY451" s="18">
        <f t="shared" si="247"/>
        <v>4435.6899999999996</v>
      </c>
      <c r="BZ451" s="18">
        <f t="shared" si="268"/>
        <v>1</v>
      </c>
      <c r="CA451" s="18">
        <f t="shared" si="248"/>
        <v>6653.54</v>
      </c>
      <c r="CB451" s="18">
        <f t="shared" si="269"/>
        <v>1</v>
      </c>
      <c r="CC451" s="18">
        <f t="shared" si="249"/>
        <v>6653.54</v>
      </c>
    </row>
    <row r="452" spans="1:81" ht="16.5" x14ac:dyDescent="0.2">
      <c r="A452" s="14">
        <v>443</v>
      </c>
      <c r="B452" s="18">
        <f>金币产出!CN448</f>
        <v>81169989</v>
      </c>
      <c r="W452" s="18">
        <v>443</v>
      </c>
      <c r="X452" s="25">
        <v>1</v>
      </c>
      <c r="Y452" s="18" t="e">
        <f t="shared" si="250"/>
        <v>#REF!</v>
      </c>
      <c r="Z452" s="18" t="e">
        <f t="shared" si="250"/>
        <v>#REF!</v>
      </c>
      <c r="AA452" s="18" t="e">
        <f t="shared" si="250"/>
        <v>#REF!</v>
      </c>
      <c r="AB452" s="18" t="e">
        <f t="shared" si="251"/>
        <v>#REF!</v>
      </c>
      <c r="AC452" s="18" t="e">
        <f t="shared" si="239"/>
        <v>#REF!</v>
      </c>
      <c r="AD452" s="18" t="e">
        <f t="shared" si="252"/>
        <v>#REF!</v>
      </c>
      <c r="AE452" s="18" t="e">
        <f t="shared" si="240"/>
        <v>#REF!</v>
      </c>
      <c r="AF452" s="18" t="e">
        <f t="shared" si="253"/>
        <v>#REF!</v>
      </c>
      <c r="AG452" s="18" t="e">
        <f t="shared" si="241"/>
        <v>#REF!</v>
      </c>
      <c r="BD452" s="18">
        <v>443</v>
      </c>
      <c r="BE452" s="44">
        <v>1</v>
      </c>
      <c r="BF452" s="18">
        <f t="shared" si="254"/>
        <v>8928695</v>
      </c>
      <c r="BG452" s="18">
        <f t="shared" si="255"/>
        <v>4464345</v>
      </c>
      <c r="BH452" s="18">
        <f t="shared" si="256"/>
        <v>4464345</v>
      </c>
      <c r="BI452" s="18">
        <f t="shared" si="257"/>
        <v>4464345</v>
      </c>
      <c r="BJ452" s="18">
        <f t="shared" si="258"/>
        <v>4464345</v>
      </c>
      <c r="BK452" s="18">
        <f t="shared" si="259"/>
        <v>4464345</v>
      </c>
      <c r="BL452" s="18">
        <f t="shared" si="260"/>
        <v>6696520</v>
      </c>
      <c r="BM452" s="18">
        <f t="shared" si="261"/>
        <v>6696520</v>
      </c>
      <c r="BN452" s="18">
        <f t="shared" si="262"/>
        <v>1</v>
      </c>
      <c r="BO452" s="18">
        <f t="shared" si="242"/>
        <v>8928.7000000000007</v>
      </c>
      <c r="BP452" s="18">
        <f t="shared" si="263"/>
        <v>1</v>
      </c>
      <c r="BQ452" s="18">
        <f t="shared" si="243"/>
        <v>4464.3500000000004</v>
      </c>
      <c r="BR452" s="18">
        <f t="shared" si="264"/>
        <v>1</v>
      </c>
      <c r="BS452" s="18">
        <f t="shared" si="244"/>
        <v>4464.3500000000004</v>
      </c>
      <c r="BT452" s="18">
        <f t="shared" si="265"/>
        <v>1</v>
      </c>
      <c r="BU452" s="18">
        <f t="shared" si="245"/>
        <v>4464.3500000000004</v>
      </c>
      <c r="BV452" s="18">
        <f t="shared" si="266"/>
        <v>1</v>
      </c>
      <c r="BW452" s="18">
        <f t="shared" si="246"/>
        <v>4464.3500000000004</v>
      </c>
      <c r="BX452" s="18">
        <f t="shared" si="267"/>
        <v>1</v>
      </c>
      <c r="BY452" s="18">
        <f t="shared" si="247"/>
        <v>4464.3500000000004</v>
      </c>
      <c r="BZ452" s="18">
        <f t="shared" si="268"/>
        <v>1</v>
      </c>
      <c r="CA452" s="18">
        <f t="shared" si="248"/>
        <v>6696.52</v>
      </c>
      <c r="CB452" s="18">
        <f t="shared" si="269"/>
        <v>1</v>
      </c>
      <c r="CC452" s="18">
        <f t="shared" si="249"/>
        <v>6696.52</v>
      </c>
    </row>
    <row r="453" spans="1:81" ht="16.5" x14ac:dyDescent="0.2">
      <c r="A453" s="14">
        <v>444</v>
      </c>
      <c r="B453" s="18">
        <f>金币产出!CN449</f>
        <v>81691049</v>
      </c>
      <c r="W453" s="18">
        <v>444</v>
      </c>
      <c r="X453" s="25">
        <v>1</v>
      </c>
      <c r="Y453" s="18" t="e">
        <f t="shared" si="250"/>
        <v>#REF!</v>
      </c>
      <c r="Z453" s="18" t="e">
        <f t="shared" si="250"/>
        <v>#REF!</v>
      </c>
      <c r="AA453" s="18" t="e">
        <f t="shared" si="250"/>
        <v>#REF!</v>
      </c>
      <c r="AB453" s="18" t="e">
        <f t="shared" si="251"/>
        <v>#REF!</v>
      </c>
      <c r="AC453" s="18" t="e">
        <f t="shared" si="239"/>
        <v>#REF!</v>
      </c>
      <c r="AD453" s="18" t="e">
        <f t="shared" si="252"/>
        <v>#REF!</v>
      </c>
      <c r="AE453" s="18" t="e">
        <f t="shared" si="240"/>
        <v>#REF!</v>
      </c>
      <c r="AF453" s="18" t="e">
        <f t="shared" si="253"/>
        <v>#REF!</v>
      </c>
      <c r="AG453" s="18" t="e">
        <f t="shared" si="241"/>
        <v>#REF!</v>
      </c>
      <c r="BD453" s="18">
        <v>444</v>
      </c>
      <c r="BE453" s="44">
        <v>1</v>
      </c>
      <c r="BF453" s="18">
        <f t="shared" si="254"/>
        <v>8986015</v>
      </c>
      <c r="BG453" s="18">
        <f t="shared" si="255"/>
        <v>4493005</v>
      </c>
      <c r="BH453" s="18">
        <f t="shared" si="256"/>
        <v>4493005</v>
      </c>
      <c r="BI453" s="18">
        <f t="shared" si="257"/>
        <v>4493005</v>
      </c>
      <c r="BJ453" s="18">
        <f t="shared" si="258"/>
        <v>4493005</v>
      </c>
      <c r="BK453" s="18">
        <f t="shared" si="259"/>
        <v>4493005</v>
      </c>
      <c r="BL453" s="18">
        <f t="shared" si="260"/>
        <v>6739510</v>
      </c>
      <c r="BM453" s="18">
        <f t="shared" si="261"/>
        <v>6739510</v>
      </c>
      <c r="BN453" s="18">
        <f t="shared" si="262"/>
        <v>1</v>
      </c>
      <c r="BO453" s="18">
        <f t="shared" si="242"/>
        <v>8986.02</v>
      </c>
      <c r="BP453" s="18">
        <f t="shared" si="263"/>
        <v>1</v>
      </c>
      <c r="BQ453" s="18">
        <f t="shared" si="243"/>
        <v>4493.01</v>
      </c>
      <c r="BR453" s="18">
        <f t="shared" si="264"/>
        <v>1</v>
      </c>
      <c r="BS453" s="18">
        <f t="shared" si="244"/>
        <v>4493.01</v>
      </c>
      <c r="BT453" s="18">
        <f t="shared" si="265"/>
        <v>1</v>
      </c>
      <c r="BU453" s="18">
        <f t="shared" si="245"/>
        <v>4493.01</v>
      </c>
      <c r="BV453" s="18">
        <f t="shared" si="266"/>
        <v>1</v>
      </c>
      <c r="BW453" s="18">
        <f t="shared" si="246"/>
        <v>4493.01</v>
      </c>
      <c r="BX453" s="18">
        <f t="shared" si="267"/>
        <v>1</v>
      </c>
      <c r="BY453" s="18">
        <f t="shared" si="247"/>
        <v>4493.01</v>
      </c>
      <c r="BZ453" s="18">
        <f t="shared" si="268"/>
        <v>1</v>
      </c>
      <c r="CA453" s="18">
        <f t="shared" si="248"/>
        <v>6739.51</v>
      </c>
      <c r="CB453" s="18">
        <f t="shared" si="269"/>
        <v>1</v>
      </c>
      <c r="CC453" s="18">
        <f t="shared" si="249"/>
        <v>6739.51</v>
      </c>
    </row>
    <row r="454" spans="1:81" ht="16.5" x14ac:dyDescent="0.2">
      <c r="A454" s="14">
        <v>445</v>
      </c>
      <c r="B454" s="18">
        <f>金币产出!CN450</f>
        <v>82212111</v>
      </c>
      <c r="W454" s="18">
        <v>445</v>
      </c>
      <c r="X454" s="25">
        <v>1</v>
      </c>
      <c r="Y454" s="18" t="e">
        <f t="shared" si="250"/>
        <v>#REF!</v>
      </c>
      <c r="Z454" s="18" t="e">
        <f t="shared" si="250"/>
        <v>#REF!</v>
      </c>
      <c r="AA454" s="18" t="e">
        <f t="shared" si="250"/>
        <v>#REF!</v>
      </c>
      <c r="AB454" s="18" t="e">
        <f t="shared" si="251"/>
        <v>#REF!</v>
      </c>
      <c r="AC454" s="18" t="e">
        <f t="shared" si="239"/>
        <v>#REF!</v>
      </c>
      <c r="AD454" s="18" t="e">
        <f t="shared" si="252"/>
        <v>#REF!</v>
      </c>
      <c r="AE454" s="18" t="e">
        <f t="shared" si="240"/>
        <v>#REF!</v>
      </c>
      <c r="AF454" s="18" t="e">
        <f t="shared" si="253"/>
        <v>#REF!</v>
      </c>
      <c r="AG454" s="18" t="e">
        <f t="shared" si="241"/>
        <v>#REF!</v>
      </c>
      <c r="BD454" s="18">
        <v>445</v>
      </c>
      <c r="BE454" s="44">
        <v>1</v>
      </c>
      <c r="BF454" s="18">
        <f t="shared" si="254"/>
        <v>9043330</v>
      </c>
      <c r="BG454" s="18">
        <f t="shared" si="255"/>
        <v>4521665</v>
      </c>
      <c r="BH454" s="18">
        <f t="shared" si="256"/>
        <v>4521665</v>
      </c>
      <c r="BI454" s="18">
        <f t="shared" si="257"/>
        <v>4521665</v>
      </c>
      <c r="BJ454" s="18">
        <f t="shared" si="258"/>
        <v>4521665</v>
      </c>
      <c r="BK454" s="18">
        <f t="shared" si="259"/>
        <v>4521665</v>
      </c>
      <c r="BL454" s="18">
        <f t="shared" si="260"/>
        <v>6782495</v>
      </c>
      <c r="BM454" s="18">
        <f t="shared" si="261"/>
        <v>6782495</v>
      </c>
      <c r="BN454" s="18">
        <f t="shared" si="262"/>
        <v>1</v>
      </c>
      <c r="BO454" s="18">
        <f t="shared" si="242"/>
        <v>9043.33</v>
      </c>
      <c r="BP454" s="18">
        <f t="shared" si="263"/>
        <v>1</v>
      </c>
      <c r="BQ454" s="18">
        <f t="shared" si="243"/>
        <v>4521.67</v>
      </c>
      <c r="BR454" s="18">
        <f t="shared" si="264"/>
        <v>1</v>
      </c>
      <c r="BS454" s="18">
        <f t="shared" si="244"/>
        <v>4521.67</v>
      </c>
      <c r="BT454" s="18">
        <f t="shared" si="265"/>
        <v>1</v>
      </c>
      <c r="BU454" s="18">
        <f t="shared" si="245"/>
        <v>4521.67</v>
      </c>
      <c r="BV454" s="18">
        <f t="shared" si="266"/>
        <v>1</v>
      </c>
      <c r="BW454" s="18">
        <f t="shared" si="246"/>
        <v>4521.67</v>
      </c>
      <c r="BX454" s="18">
        <f t="shared" si="267"/>
        <v>1</v>
      </c>
      <c r="BY454" s="18">
        <f t="shared" si="247"/>
        <v>4521.67</v>
      </c>
      <c r="BZ454" s="18">
        <f t="shared" si="268"/>
        <v>1</v>
      </c>
      <c r="CA454" s="18">
        <f t="shared" si="248"/>
        <v>6782.5</v>
      </c>
      <c r="CB454" s="18">
        <f t="shared" si="269"/>
        <v>1</v>
      </c>
      <c r="CC454" s="18">
        <f t="shared" si="249"/>
        <v>6782.5</v>
      </c>
    </row>
    <row r="455" spans="1:81" ht="16.5" x14ac:dyDescent="0.2">
      <c r="A455" s="14">
        <v>446</v>
      </c>
      <c r="B455" s="18">
        <f>金币产出!CN451</f>
        <v>82733176</v>
      </c>
      <c r="W455" s="18">
        <v>446</v>
      </c>
      <c r="X455" s="25">
        <v>1</v>
      </c>
      <c r="Y455" s="18" t="e">
        <f t="shared" si="250"/>
        <v>#REF!</v>
      </c>
      <c r="Z455" s="18" t="e">
        <f t="shared" si="250"/>
        <v>#REF!</v>
      </c>
      <c r="AA455" s="18" t="e">
        <f t="shared" si="250"/>
        <v>#REF!</v>
      </c>
      <c r="AB455" s="18" t="e">
        <f t="shared" si="251"/>
        <v>#REF!</v>
      </c>
      <c r="AC455" s="18" t="e">
        <f t="shared" si="239"/>
        <v>#REF!</v>
      </c>
      <c r="AD455" s="18" t="e">
        <f t="shared" si="252"/>
        <v>#REF!</v>
      </c>
      <c r="AE455" s="18" t="e">
        <f t="shared" si="240"/>
        <v>#REF!</v>
      </c>
      <c r="AF455" s="18" t="e">
        <f t="shared" si="253"/>
        <v>#REF!</v>
      </c>
      <c r="AG455" s="18" t="e">
        <f t="shared" si="241"/>
        <v>#REF!</v>
      </c>
      <c r="BD455" s="18">
        <v>446</v>
      </c>
      <c r="BE455" s="44">
        <v>1</v>
      </c>
      <c r="BF455" s="18">
        <f t="shared" si="254"/>
        <v>9100645</v>
      </c>
      <c r="BG455" s="18">
        <f t="shared" si="255"/>
        <v>4550320</v>
      </c>
      <c r="BH455" s="18">
        <f t="shared" si="256"/>
        <v>4550320</v>
      </c>
      <c r="BI455" s="18">
        <f t="shared" si="257"/>
        <v>4550320</v>
      </c>
      <c r="BJ455" s="18">
        <f t="shared" si="258"/>
        <v>4550320</v>
      </c>
      <c r="BK455" s="18">
        <f t="shared" si="259"/>
        <v>4550320</v>
      </c>
      <c r="BL455" s="18">
        <f t="shared" si="260"/>
        <v>6825485</v>
      </c>
      <c r="BM455" s="18">
        <f t="shared" si="261"/>
        <v>6825485</v>
      </c>
      <c r="BN455" s="18">
        <f t="shared" si="262"/>
        <v>1</v>
      </c>
      <c r="BO455" s="18">
        <f t="shared" si="242"/>
        <v>9100.65</v>
      </c>
      <c r="BP455" s="18">
        <f t="shared" si="263"/>
        <v>1</v>
      </c>
      <c r="BQ455" s="18">
        <f t="shared" si="243"/>
        <v>4550.32</v>
      </c>
      <c r="BR455" s="18">
        <f t="shared" si="264"/>
        <v>1</v>
      </c>
      <c r="BS455" s="18">
        <f t="shared" si="244"/>
        <v>4550.32</v>
      </c>
      <c r="BT455" s="18">
        <f t="shared" si="265"/>
        <v>1</v>
      </c>
      <c r="BU455" s="18">
        <f t="shared" si="245"/>
        <v>4550.32</v>
      </c>
      <c r="BV455" s="18">
        <f t="shared" si="266"/>
        <v>1</v>
      </c>
      <c r="BW455" s="18">
        <f t="shared" si="246"/>
        <v>4550.32</v>
      </c>
      <c r="BX455" s="18">
        <f t="shared" si="267"/>
        <v>1</v>
      </c>
      <c r="BY455" s="18">
        <f t="shared" si="247"/>
        <v>4550.32</v>
      </c>
      <c r="BZ455" s="18">
        <f t="shared" si="268"/>
        <v>1</v>
      </c>
      <c r="CA455" s="18">
        <f t="shared" si="248"/>
        <v>6825.49</v>
      </c>
      <c r="CB455" s="18">
        <f t="shared" si="269"/>
        <v>1</v>
      </c>
      <c r="CC455" s="18">
        <f t="shared" si="249"/>
        <v>6825.49</v>
      </c>
    </row>
    <row r="456" spans="1:81" ht="16.5" x14ac:dyDescent="0.2">
      <c r="A456" s="14">
        <v>447</v>
      </c>
      <c r="B456" s="18">
        <f>金币产出!CN452</f>
        <v>83254238</v>
      </c>
      <c r="W456" s="18">
        <v>447</v>
      </c>
      <c r="X456" s="25">
        <v>1</v>
      </c>
      <c r="Y456" s="18" t="e">
        <f t="shared" si="250"/>
        <v>#REF!</v>
      </c>
      <c r="Z456" s="18" t="e">
        <f t="shared" si="250"/>
        <v>#REF!</v>
      </c>
      <c r="AA456" s="18" t="e">
        <f t="shared" si="250"/>
        <v>#REF!</v>
      </c>
      <c r="AB456" s="18" t="e">
        <f t="shared" si="251"/>
        <v>#REF!</v>
      </c>
      <c r="AC456" s="18" t="e">
        <f t="shared" si="239"/>
        <v>#REF!</v>
      </c>
      <c r="AD456" s="18" t="e">
        <f t="shared" si="252"/>
        <v>#REF!</v>
      </c>
      <c r="AE456" s="18" t="e">
        <f t="shared" si="240"/>
        <v>#REF!</v>
      </c>
      <c r="AF456" s="18" t="e">
        <f t="shared" si="253"/>
        <v>#REF!</v>
      </c>
      <c r="AG456" s="18" t="e">
        <f t="shared" si="241"/>
        <v>#REF!</v>
      </c>
      <c r="BD456" s="18">
        <v>447</v>
      </c>
      <c r="BE456" s="44">
        <v>1</v>
      </c>
      <c r="BF456" s="18">
        <f t="shared" si="254"/>
        <v>9157965</v>
      </c>
      <c r="BG456" s="18">
        <f t="shared" si="255"/>
        <v>4578980</v>
      </c>
      <c r="BH456" s="18">
        <f t="shared" si="256"/>
        <v>4578980</v>
      </c>
      <c r="BI456" s="18">
        <f t="shared" si="257"/>
        <v>4578980</v>
      </c>
      <c r="BJ456" s="18">
        <f t="shared" si="258"/>
        <v>4578980</v>
      </c>
      <c r="BK456" s="18">
        <f t="shared" si="259"/>
        <v>4578980</v>
      </c>
      <c r="BL456" s="18">
        <f t="shared" si="260"/>
        <v>6868470</v>
      </c>
      <c r="BM456" s="18">
        <f t="shared" si="261"/>
        <v>6868470</v>
      </c>
      <c r="BN456" s="18">
        <f t="shared" si="262"/>
        <v>1</v>
      </c>
      <c r="BO456" s="18">
        <f t="shared" si="242"/>
        <v>9157.9699999999993</v>
      </c>
      <c r="BP456" s="18">
        <f t="shared" si="263"/>
        <v>1</v>
      </c>
      <c r="BQ456" s="18">
        <f t="shared" si="243"/>
        <v>4578.9799999999996</v>
      </c>
      <c r="BR456" s="18">
        <f t="shared" si="264"/>
        <v>1</v>
      </c>
      <c r="BS456" s="18">
        <f t="shared" si="244"/>
        <v>4578.9799999999996</v>
      </c>
      <c r="BT456" s="18">
        <f t="shared" si="265"/>
        <v>1</v>
      </c>
      <c r="BU456" s="18">
        <f t="shared" si="245"/>
        <v>4578.9799999999996</v>
      </c>
      <c r="BV456" s="18">
        <f t="shared" si="266"/>
        <v>1</v>
      </c>
      <c r="BW456" s="18">
        <f t="shared" si="246"/>
        <v>4578.9799999999996</v>
      </c>
      <c r="BX456" s="18">
        <f t="shared" si="267"/>
        <v>1</v>
      </c>
      <c r="BY456" s="18">
        <f t="shared" si="247"/>
        <v>4578.9799999999996</v>
      </c>
      <c r="BZ456" s="18">
        <f t="shared" si="268"/>
        <v>1</v>
      </c>
      <c r="CA456" s="18">
        <f t="shared" si="248"/>
        <v>6868.47</v>
      </c>
      <c r="CB456" s="18">
        <f t="shared" si="269"/>
        <v>1</v>
      </c>
      <c r="CC456" s="18">
        <f t="shared" si="249"/>
        <v>6868.47</v>
      </c>
    </row>
    <row r="457" spans="1:81" ht="16.5" x14ac:dyDescent="0.2">
      <c r="A457" s="14">
        <v>448</v>
      </c>
      <c r="B457" s="18">
        <f>金币产出!CN453</f>
        <v>83775302</v>
      </c>
      <c r="W457" s="18">
        <v>448</v>
      </c>
      <c r="X457" s="25">
        <v>1</v>
      </c>
      <c r="Y457" s="18" t="e">
        <f t="shared" si="250"/>
        <v>#REF!</v>
      </c>
      <c r="Z457" s="18" t="e">
        <f t="shared" si="250"/>
        <v>#REF!</v>
      </c>
      <c r="AA457" s="18" t="e">
        <f t="shared" si="250"/>
        <v>#REF!</v>
      </c>
      <c r="AB457" s="18" t="e">
        <f t="shared" si="251"/>
        <v>#REF!</v>
      </c>
      <c r="AC457" s="18" t="e">
        <f t="shared" si="239"/>
        <v>#REF!</v>
      </c>
      <c r="AD457" s="18" t="e">
        <f t="shared" si="252"/>
        <v>#REF!</v>
      </c>
      <c r="AE457" s="18" t="e">
        <f t="shared" si="240"/>
        <v>#REF!</v>
      </c>
      <c r="AF457" s="18" t="e">
        <f t="shared" si="253"/>
        <v>#REF!</v>
      </c>
      <c r="AG457" s="18" t="e">
        <f t="shared" si="241"/>
        <v>#REF!</v>
      </c>
      <c r="BD457" s="18">
        <v>448</v>
      </c>
      <c r="BE457" s="44">
        <v>1</v>
      </c>
      <c r="BF457" s="18">
        <f t="shared" si="254"/>
        <v>9215280</v>
      </c>
      <c r="BG457" s="18">
        <f t="shared" si="255"/>
        <v>4607640</v>
      </c>
      <c r="BH457" s="18">
        <f t="shared" si="256"/>
        <v>4607640</v>
      </c>
      <c r="BI457" s="18">
        <f t="shared" si="257"/>
        <v>4607640</v>
      </c>
      <c r="BJ457" s="18">
        <f t="shared" si="258"/>
        <v>4607640</v>
      </c>
      <c r="BK457" s="18">
        <f t="shared" si="259"/>
        <v>4607640</v>
      </c>
      <c r="BL457" s="18">
        <f t="shared" si="260"/>
        <v>6911460</v>
      </c>
      <c r="BM457" s="18">
        <f t="shared" si="261"/>
        <v>6911460</v>
      </c>
      <c r="BN457" s="18">
        <f t="shared" si="262"/>
        <v>1</v>
      </c>
      <c r="BO457" s="18">
        <f t="shared" si="242"/>
        <v>9215.2800000000007</v>
      </c>
      <c r="BP457" s="18">
        <f t="shared" si="263"/>
        <v>1</v>
      </c>
      <c r="BQ457" s="18">
        <f t="shared" si="243"/>
        <v>4607.6400000000003</v>
      </c>
      <c r="BR457" s="18">
        <f t="shared" si="264"/>
        <v>1</v>
      </c>
      <c r="BS457" s="18">
        <f t="shared" si="244"/>
        <v>4607.6400000000003</v>
      </c>
      <c r="BT457" s="18">
        <f t="shared" si="265"/>
        <v>1</v>
      </c>
      <c r="BU457" s="18">
        <f t="shared" si="245"/>
        <v>4607.6400000000003</v>
      </c>
      <c r="BV457" s="18">
        <f t="shared" si="266"/>
        <v>1</v>
      </c>
      <c r="BW457" s="18">
        <f t="shared" si="246"/>
        <v>4607.6400000000003</v>
      </c>
      <c r="BX457" s="18">
        <f t="shared" si="267"/>
        <v>1</v>
      </c>
      <c r="BY457" s="18">
        <f t="shared" si="247"/>
        <v>4607.6400000000003</v>
      </c>
      <c r="BZ457" s="18">
        <f t="shared" si="268"/>
        <v>1</v>
      </c>
      <c r="CA457" s="18">
        <f t="shared" si="248"/>
        <v>6911.46</v>
      </c>
      <c r="CB457" s="18">
        <f t="shared" si="269"/>
        <v>1</v>
      </c>
      <c r="CC457" s="18">
        <f t="shared" si="249"/>
        <v>6911.46</v>
      </c>
    </row>
    <row r="458" spans="1:81" ht="16.5" x14ac:dyDescent="0.2">
      <c r="A458" s="14">
        <v>449</v>
      </c>
      <c r="B458" s="18">
        <f>金币产出!CN454</f>
        <v>84296365</v>
      </c>
      <c r="W458" s="18">
        <v>449</v>
      </c>
      <c r="X458" s="25">
        <v>1</v>
      </c>
      <c r="Y458" s="18" t="e">
        <f t="shared" si="250"/>
        <v>#REF!</v>
      </c>
      <c r="Z458" s="18" t="e">
        <f t="shared" si="250"/>
        <v>#REF!</v>
      </c>
      <c r="AA458" s="18" t="e">
        <f t="shared" si="250"/>
        <v>#REF!</v>
      </c>
      <c r="AB458" s="18" t="e">
        <f t="shared" si="251"/>
        <v>#REF!</v>
      </c>
      <c r="AC458" s="18" t="e">
        <f t="shared" ref="AC458:AC521" si="270">ROUND(Y458/1000^AB458,2)</f>
        <v>#REF!</v>
      </c>
      <c r="AD458" s="18" t="e">
        <f t="shared" si="252"/>
        <v>#REF!</v>
      </c>
      <c r="AE458" s="18" t="e">
        <f t="shared" ref="AE458:AE521" si="271">ROUND(Z458/1000^AD458,2)</f>
        <v>#REF!</v>
      </c>
      <c r="AF458" s="18" t="e">
        <f t="shared" si="253"/>
        <v>#REF!</v>
      </c>
      <c r="AG458" s="18" t="e">
        <f t="shared" ref="AG458:AG521" si="272">ROUND(AA458/1000^AF458,2)</f>
        <v>#REF!</v>
      </c>
      <c r="BD458" s="18">
        <v>449</v>
      </c>
      <c r="BE458" s="44">
        <v>1</v>
      </c>
      <c r="BF458" s="18">
        <f t="shared" si="254"/>
        <v>9272600</v>
      </c>
      <c r="BG458" s="18">
        <f t="shared" si="255"/>
        <v>4636300</v>
      </c>
      <c r="BH458" s="18">
        <f t="shared" si="256"/>
        <v>4636300</v>
      </c>
      <c r="BI458" s="18">
        <f t="shared" si="257"/>
        <v>4636300</v>
      </c>
      <c r="BJ458" s="18">
        <f t="shared" si="258"/>
        <v>4636300</v>
      </c>
      <c r="BK458" s="18">
        <f t="shared" si="259"/>
        <v>4636300</v>
      </c>
      <c r="BL458" s="18">
        <f t="shared" si="260"/>
        <v>6954450</v>
      </c>
      <c r="BM458" s="18">
        <f t="shared" si="261"/>
        <v>6954450</v>
      </c>
      <c r="BN458" s="18">
        <f t="shared" si="262"/>
        <v>1</v>
      </c>
      <c r="BO458" s="18">
        <f t="shared" ref="BO458:BO521" si="273">ROUND(BF458/1000^BN458,2)</f>
        <v>9272.6</v>
      </c>
      <c r="BP458" s="18">
        <f t="shared" si="263"/>
        <v>1</v>
      </c>
      <c r="BQ458" s="18">
        <f t="shared" ref="BQ458:BQ521" si="274">ROUND(BG458/1000^BP458,2)</f>
        <v>4636.3</v>
      </c>
      <c r="BR458" s="18">
        <f t="shared" si="264"/>
        <v>1</v>
      </c>
      <c r="BS458" s="18">
        <f t="shared" ref="BS458:BS521" si="275">ROUND(BH458/1000^BR458,2)</f>
        <v>4636.3</v>
      </c>
      <c r="BT458" s="18">
        <f t="shared" si="265"/>
        <v>1</v>
      </c>
      <c r="BU458" s="18">
        <f t="shared" ref="BU458:BU521" si="276">ROUND(BI458/1000^BT458,2)</f>
        <v>4636.3</v>
      </c>
      <c r="BV458" s="18">
        <f t="shared" si="266"/>
        <v>1</v>
      </c>
      <c r="BW458" s="18">
        <f t="shared" ref="BW458:BW521" si="277">ROUND(BJ458/1000^BV458,2)</f>
        <v>4636.3</v>
      </c>
      <c r="BX458" s="18">
        <f t="shared" si="267"/>
        <v>1</v>
      </c>
      <c r="BY458" s="18">
        <f t="shared" ref="BY458:BY521" si="278">ROUND(BK458/1000^BX458,2)</f>
        <v>4636.3</v>
      </c>
      <c r="BZ458" s="18">
        <f t="shared" si="268"/>
        <v>1</v>
      </c>
      <c r="CA458" s="18">
        <f t="shared" ref="CA458:CA521" si="279">ROUND(BL458/1000^BZ458,2)</f>
        <v>6954.45</v>
      </c>
      <c r="CB458" s="18">
        <f t="shared" si="269"/>
        <v>1</v>
      </c>
      <c r="CC458" s="18">
        <f t="shared" ref="CC458:CC521" si="280">ROUND(BM458/1000^CB458,2)</f>
        <v>6954.45</v>
      </c>
    </row>
    <row r="459" spans="1:81" ht="16.5" x14ac:dyDescent="0.2">
      <c r="A459" s="14">
        <v>450</v>
      </c>
      <c r="B459" s="18">
        <f>金币产出!CN455</f>
        <v>77749308</v>
      </c>
      <c r="W459" s="18">
        <v>450</v>
      </c>
      <c r="X459" s="25">
        <v>1</v>
      </c>
      <c r="Y459" s="18" t="e">
        <f t="shared" ref="Y459:AA522" si="281">INT($B459*Y$7*$AM$7*$X459/5)*5</f>
        <v>#REF!</v>
      </c>
      <c r="Z459" s="18" t="e">
        <f t="shared" si="281"/>
        <v>#REF!</v>
      </c>
      <c r="AA459" s="18" t="e">
        <f t="shared" si="281"/>
        <v>#REF!</v>
      </c>
      <c r="AB459" s="18" t="e">
        <f t="shared" ref="AB459:AB522" si="282">INT(LOG(Y459/10,1000))</f>
        <v>#REF!</v>
      </c>
      <c r="AC459" s="18" t="e">
        <f t="shared" si="270"/>
        <v>#REF!</v>
      </c>
      <c r="AD459" s="18" t="e">
        <f t="shared" ref="AD459:AD522" si="283">INT(LOG(Z459/10,1000))</f>
        <v>#REF!</v>
      </c>
      <c r="AE459" s="18" t="e">
        <f t="shared" si="271"/>
        <v>#REF!</v>
      </c>
      <c r="AF459" s="18" t="e">
        <f t="shared" ref="AF459:AF522" si="284">INT(LOG(AA459/10,1000))</f>
        <v>#REF!</v>
      </c>
      <c r="AG459" s="18" t="e">
        <f t="shared" si="272"/>
        <v>#REF!</v>
      </c>
      <c r="BD459" s="18">
        <v>450</v>
      </c>
      <c r="BE459" s="44">
        <v>1</v>
      </c>
      <c r="BF459" s="18">
        <f t="shared" ref="BF459:BF522" si="285">INT($B459*BF$7/5*BE459)*5</f>
        <v>8552420</v>
      </c>
      <c r="BG459" s="18">
        <f t="shared" ref="BG459:BG522" si="286">INT($B459*BG$7*BE459/5)*5</f>
        <v>4276210</v>
      </c>
      <c r="BH459" s="18">
        <f t="shared" ref="BH459:BH522" si="287">INT($B459*BH$7*BE459/5)*5</f>
        <v>4276210</v>
      </c>
      <c r="BI459" s="18">
        <f t="shared" ref="BI459:BI522" si="288">INT($B459*BI$7*BE459/5)*5</f>
        <v>4276210</v>
      </c>
      <c r="BJ459" s="18">
        <f t="shared" ref="BJ459:BJ522" si="289">INT($B459*BJ$7*BE459/5)*5</f>
        <v>4276210</v>
      </c>
      <c r="BK459" s="18">
        <f t="shared" ref="BK459:BK522" si="290">INT($B459*BK$7*BE459/5)*5</f>
        <v>4276210</v>
      </c>
      <c r="BL459" s="18">
        <f t="shared" ref="BL459:BL522" si="291">INT($B459*BL$7*BE459/5)*5</f>
        <v>6414315</v>
      </c>
      <c r="BM459" s="18">
        <f t="shared" ref="BM459:BM522" si="292">INT($B459*BM$7*BE459/5)*5</f>
        <v>6414315</v>
      </c>
      <c r="BN459" s="18">
        <f t="shared" ref="BN459:BN522" si="293">INT(LOG(BF459/10,1000))</f>
        <v>1</v>
      </c>
      <c r="BO459" s="18">
        <f t="shared" si="273"/>
        <v>8552.42</v>
      </c>
      <c r="BP459" s="18">
        <f t="shared" ref="BP459:BP522" si="294">INT(LOG(BG459/10,1000))</f>
        <v>1</v>
      </c>
      <c r="BQ459" s="18">
        <f t="shared" si="274"/>
        <v>4276.21</v>
      </c>
      <c r="BR459" s="18">
        <f t="shared" ref="BR459:BR522" si="295">INT(LOG(BH459/10,1000))</f>
        <v>1</v>
      </c>
      <c r="BS459" s="18">
        <f t="shared" si="275"/>
        <v>4276.21</v>
      </c>
      <c r="BT459" s="18">
        <f t="shared" ref="BT459:BT522" si="296">INT(LOG(BI459/10,1000))</f>
        <v>1</v>
      </c>
      <c r="BU459" s="18">
        <f t="shared" si="276"/>
        <v>4276.21</v>
      </c>
      <c r="BV459" s="18">
        <f t="shared" ref="BV459:BV522" si="297">INT(LOG(BJ459/10,1000))</f>
        <v>1</v>
      </c>
      <c r="BW459" s="18">
        <f t="shared" si="277"/>
        <v>4276.21</v>
      </c>
      <c r="BX459" s="18">
        <f t="shared" ref="BX459:BX522" si="298">INT(LOG(BK459/10,1000))</f>
        <v>1</v>
      </c>
      <c r="BY459" s="18">
        <f t="shared" si="278"/>
        <v>4276.21</v>
      </c>
      <c r="BZ459" s="18">
        <f t="shared" ref="BZ459:BZ522" si="299">INT(LOG(BL459/10,1000))</f>
        <v>1</v>
      </c>
      <c r="CA459" s="18">
        <f t="shared" si="279"/>
        <v>6414.32</v>
      </c>
      <c r="CB459" s="18">
        <f t="shared" ref="CB459:CB522" si="300">INT(LOG(BM459/10,1000))</f>
        <v>1</v>
      </c>
      <c r="CC459" s="18">
        <f t="shared" si="280"/>
        <v>6414.32</v>
      </c>
    </row>
    <row r="460" spans="1:81" ht="16.5" x14ac:dyDescent="0.2">
      <c r="A460" s="14">
        <v>451</v>
      </c>
      <c r="B460" s="18">
        <f>金币产出!CN456</f>
        <v>78226949</v>
      </c>
      <c r="W460" s="18">
        <v>451</v>
      </c>
      <c r="X460" s="25">
        <v>1</v>
      </c>
      <c r="Y460" s="18" t="e">
        <f t="shared" si="281"/>
        <v>#REF!</v>
      </c>
      <c r="Z460" s="18" t="e">
        <f t="shared" si="281"/>
        <v>#REF!</v>
      </c>
      <c r="AA460" s="18" t="e">
        <f t="shared" si="281"/>
        <v>#REF!</v>
      </c>
      <c r="AB460" s="18" t="e">
        <f t="shared" si="282"/>
        <v>#REF!</v>
      </c>
      <c r="AC460" s="18" t="e">
        <f t="shared" si="270"/>
        <v>#REF!</v>
      </c>
      <c r="AD460" s="18" t="e">
        <f t="shared" si="283"/>
        <v>#REF!</v>
      </c>
      <c r="AE460" s="18" t="e">
        <f t="shared" si="271"/>
        <v>#REF!</v>
      </c>
      <c r="AF460" s="18" t="e">
        <f t="shared" si="284"/>
        <v>#REF!</v>
      </c>
      <c r="AG460" s="18" t="e">
        <f t="shared" si="272"/>
        <v>#REF!</v>
      </c>
      <c r="BD460" s="18">
        <v>451</v>
      </c>
      <c r="BE460" s="44">
        <v>1</v>
      </c>
      <c r="BF460" s="18">
        <f t="shared" si="285"/>
        <v>8604960</v>
      </c>
      <c r="BG460" s="18">
        <f t="shared" si="286"/>
        <v>4302480</v>
      </c>
      <c r="BH460" s="18">
        <f t="shared" si="287"/>
        <v>4302480</v>
      </c>
      <c r="BI460" s="18">
        <f t="shared" si="288"/>
        <v>4302480</v>
      </c>
      <c r="BJ460" s="18">
        <f t="shared" si="289"/>
        <v>4302480</v>
      </c>
      <c r="BK460" s="18">
        <f t="shared" si="290"/>
        <v>4302480</v>
      </c>
      <c r="BL460" s="18">
        <f t="shared" si="291"/>
        <v>6453720</v>
      </c>
      <c r="BM460" s="18">
        <f t="shared" si="292"/>
        <v>6453720</v>
      </c>
      <c r="BN460" s="18">
        <f t="shared" si="293"/>
        <v>1</v>
      </c>
      <c r="BO460" s="18">
        <f t="shared" si="273"/>
        <v>8604.9599999999991</v>
      </c>
      <c r="BP460" s="18">
        <f t="shared" si="294"/>
        <v>1</v>
      </c>
      <c r="BQ460" s="18">
        <f t="shared" si="274"/>
        <v>4302.4799999999996</v>
      </c>
      <c r="BR460" s="18">
        <f t="shared" si="295"/>
        <v>1</v>
      </c>
      <c r="BS460" s="18">
        <f t="shared" si="275"/>
        <v>4302.4799999999996</v>
      </c>
      <c r="BT460" s="18">
        <f t="shared" si="296"/>
        <v>1</v>
      </c>
      <c r="BU460" s="18">
        <f t="shared" si="276"/>
        <v>4302.4799999999996</v>
      </c>
      <c r="BV460" s="18">
        <f t="shared" si="297"/>
        <v>1</v>
      </c>
      <c r="BW460" s="18">
        <f t="shared" si="277"/>
        <v>4302.4799999999996</v>
      </c>
      <c r="BX460" s="18">
        <f t="shared" si="298"/>
        <v>1</v>
      </c>
      <c r="BY460" s="18">
        <f t="shared" si="278"/>
        <v>4302.4799999999996</v>
      </c>
      <c r="BZ460" s="18">
        <f t="shared" si="299"/>
        <v>1</v>
      </c>
      <c r="CA460" s="18">
        <f t="shared" si="279"/>
        <v>6453.72</v>
      </c>
      <c r="CB460" s="18">
        <f t="shared" si="300"/>
        <v>1</v>
      </c>
      <c r="CC460" s="18">
        <f t="shared" si="280"/>
        <v>6453.72</v>
      </c>
    </row>
    <row r="461" spans="1:81" ht="16.5" x14ac:dyDescent="0.2">
      <c r="A461" s="14">
        <v>452</v>
      </c>
      <c r="B461" s="18">
        <f>金币产出!CN457</f>
        <v>78704590</v>
      </c>
      <c r="W461" s="18">
        <v>452</v>
      </c>
      <c r="X461" s="25">
        <v>1</v>
      </c>
      <c r="Y461" s="18" t="e">
        <f t="shared" si="281"/>
        <v>#REF!</v>
      </c>
      <c r="Z461" s="18" t="e">
        <f t="shared" si="281"/>
        <v>#REF!</v>
      </c>
      <c r="AA461" s="18" t="e">
        <f t="shared" si="281"/>
        <v>#REF!</v>
      </c>
      <c r="AB461" s="18" t="e">
        <f t="shared" si="282"/>
        <v>#REF!</v>
      </c>
      <c r="AC461" s="18" t="e">
        <f t="shared" si="270"/>
        <v>#REF!</v>
      </c>
      <c r="AD461" s="18" t="e">
        <f t="shared" si="283"/>
        <v>#REF!</v>
      </c>
      <c r="AE461" s="18" t="e">
        <f t="shared" si="271"/>
        <v>#REF!</v>
      </c>
      <c r="AF461" s="18" t="e">
        <f t="shared" si="284"/>
        <v>#REF!</v>
      </c>
      <c r="AG461" s="18" t="e">
        <f t="shared" si="272"/>
        <v>#REF!</v>
      </c>
      <c r="BD461" s="18">
        <v>452</v>
      </c>
      <c r="BE461" s="44">
        <v>1</v>
      </c>
      <c r="BF461" s="18">
        <f t="shared" si="285"/>
        <v>8657500</v>
      </c>
      <c r="BG461" s="18">
        <f t="shared" si="286"/>
        <v>4328750</v>
      </c>
      <c r="BH461" s="18">
        <f t="shared" si="287"/>
        <v>4328750</v>
      </c>
      <c r="BI461" s="18">
        <f t="shared" si="288"/>
        <v>4328750</v>
      </c>
      <c r="BJ461" s="18">
        <f t="shared" si="289"/>
        <v>4328750</v>
      </c>
      <c r="BK461" s="18">
        <f t="shared" si="290"/>
        <v>4328750</v>
      </c>
      <c r="BL461" s="18">
        <f t="shared" si="291"/>
        <v>6493125</v>
      </c>
      <c r="BM461" s="18">
        <f t="shared" si="292"/>
        <v>6493125</v>
      </c>
      <c r="BN461" s="18">
        <f t="shared" si="293"/>
        <v>1</v>
      </c>
      <c r="BO461" s="18">
        <f t="shared" si="273"/>
        <v>8657.5</v>
      </c>
      <c r="BP461" s="18">
        <f t="shared" si="294"/>
        <v>1</v>
      </c>
      <c r="BQ461" s="18">
        <f t="shared" si="274"/>
        <v>4328.75</v>
      </c>
      <c r="BR461" s="18">
        <f t="shared" si="295"/>
        <v>1</v>
      </c>
      <c r="BS461" s="18">
        <f t="shared" si="275"/>
        <v>4328.75</v>
      </c>
      <c r="BT461" s="18">
        <f t="shared" si="296"/>
        <v>1</v>
      </c>
      <c r="BU461" s="18">
        <f t="shared" si="276"/>
        <v>4328.75</v>
      </c>
      <c r="BV461" s="18">
        <f t="shared" si="297"/>
        <v>1</v>
      </c>
      <c r="BW461" s="18">
        <f t="shared" si="277"/>
        <v>4328.75</v>
      </c>
      <c r="BX461" s="18">
        <f t="shared" si="298"/>
        <v>1</v>
      </c>
      <c r="BY461" s="18">
        <f t="shared" si="278"/>
        <v>4328.75</v>
      </c>
      <c r="BZ461" s="18">
        <f t="shared" si="299"/>
        <v>1</v>
      </c>
      <c r="CA461" s="18">
        <f t="shared" si="279"/>
        <v>6493.13</v>
      </c>
      <c r="CB461" s="18">
        <f t="shared" si="300"/>
        <v>1</v>
      </c>
      <c r="CC461" s="18">
        <f t="shared" si="280"/>
        <v>6493.13</v>
      </c>
    </row>
    <row r="462" spans="1:81" ht="16.5" x14ac:dyDescent="0.2">
      <c r="A462" s="14">
        <v>453</v>
      </c>
      <c r="B462" s="18">
        <f>金币产出!CN458</f>
        <v>79182228</v>
      </c>
      <c r="W462" s="18">
        <v>453</v>
      </c>
      <c r="X462" s="25">
        <v>1</v>
      </c>
      <c r="Y462" s="18" t="e">
        <f t="shared" si="281"/>
        <v>#REF!</v>
      </c>
      <c r="Z462" s="18" t="e">
        <f t="shared" si="281"/>
        <v>#REF!</v>
      </c>
      <c r="AA462" s="18" t="e">
        <f t="shared" si="281"/>
        <v>#REF!</v>
      </c>
      <c r="AB462" s="18" t="e">
        <f t="shared" si="282"/>
        <v>#REF!</v>
      </c>
      <c r="AC462" s="18" t="e">
        <f t="shared" si="270"/>
        <v>#REF!</v>
      </c>
      <c r="AD462" s="18" t="e">
        <f t="shared" si="283"/>
        <v>#REF!</v>
      </c>
      <c r="AE462" s="18" t="e">
        <f t="shared" si="271"/>
        <v>#REF!</v>
      </c>
      <c r="AF462" s="18" t="e">
        <f t="shared" si="284"/>
        <v>#REF!</v>
      </c>
      <c r="AG462" s="18" t="e">
        <f t="shared" si="272"/>
        <v>#REF!</v>
      </c>
      <c r="BD462" s="18">
        <v>453</v>
      </c>
      <c r="BE462" s="44">
        <v>1</v>
      </c>
      <c r="BF462" s="18">
        <f t="shared" si="285"/>
        <v>8710045</v>
      </c>
      <c r="BG462" s="18">
        <f t="shared" si="286"/>
        <v>4355020</v>
      </c>
      <c r="BH462" s="18">
        <f t="shared" si="287"/>
        <v>4355020</v>
      </c>
      <c r="BI462" s="18">
        <f t="shared" si="288"/>
        <v>4355020</v>
      </c>
      <c r="BJ462" s="18">
        <f t="shared" si="289"/>
        <v>4355020</v>
      </c>
      <c r="BK462" s="18">
        <f t="shared" si="290"/>
        <v>4355020</v>
      </c>
      <c r="BL462" s="18">
        <f t="shared" si="291"/>
        <v>6532530</v>
      </c>
      <c r="BM462" s="18">
        <f t="shared" si="292"/>
        <v>6532530</v>
      </c>
      <c r="BN462" s="18">
        <f t="shared" si="293"/>
        <v>1</v>
      </c>
      <c r="BO462" s="18">
        <f t="shared" si="273"/>
        <v>8710.0499999999993</v>
      </c>
      <c r="BP462" s="18">
        <f t="shared" si="294"/>
        <v>1</v>
      </c>
      <c r="BQ462" s="18">
        <f t="shared" si="274"/>
        <v>4355.0200000000004</v>
      </c>
      <c r="BR462" s="18">
        <f t="shared" si="295"/>
        <v>1</v>
      </c>
      <c r="BS462" s="18">
        <f t="shared" si="275"/>
        <v>4355.0200000000004</v>
      </c>
      <c r="BT462" s="18">
        <f t="shared" si="296"/>
        <v>1</v>
      </c>
      <c r="BU462" s="18">
        <f t="shared" si="276"/>
        <v>4355.0200000000004</v>
      </c>
      <c r="BV462" s="18">
        <f t="shared" si="297"/>
        <v>1</v>
      </c>
      <c r="BW462" s="18">
        <f t="shared" si="277"/>
        <v>4355.0200000000004</v>
      </c>
      <c r="BX462" s="18">
        <f t="shared" si="298"/>
        <v>1</v>
      </c>
      <c r="BY462" s="18">
        <f t="shared" si="278"/>
        <v>4355.0200000000004</v>
      </c>
      <c r="BZ462" s="18">
        <f t="shared" si="299"/>
        <v>1</v>
      </c>
      <c r="CA462" s="18">
        <f t="shared" si="279"/>
        <v>6532.53</v>
      </c>
      <c r="CB462" s="18">
        <f t="shared" si="300"/>
        <v>1</v>
      </c>
      <c r="CC462" s="18">
        <f t="shared" si="280"/>
        <v>6532.53</v>
      </c>
    </row>
    <row r="463" spans="1:81" ht="16.5" x14ac:dyDescent="0.2">
      <c r="A463" s="14">
        <v>454</v>
      </c>
      <c r="B463" s="18">
        <f>金币产出!CN459</f>
        <v>79659871</v>
      </c>
      <c r="W463" s="18">
        <v>454</v>
      </c>
      <c r="X463" s="25">
        <v>1</v>
      </c>
      <c r="Y463" s="18" t="e">
        <f t="shared" si="281"/>
        <v>#REF!</v>
      </c>
      <c r="Z463" s="18" t="e">
        <f t="shared" si="281"/>
        <v>#REF!</v>
      </c>
      <c r="AA463" s="18" t="e">
        <f t="shared" si="281"/>
        <v>#REF!</v>
      </c>
      <c r="AB463" s="18" t="e">
        <f t="shared" si="282"/>
        <v>#REF!</v>
      </c>
      <c r="AC463" s="18" t="e">
        <f t="shared" si="270"/>
        <v>#REF!</v>
      </c>
      <c r="AD463" s="18" t="e">
        <f t="shared" si="283"/>
        <v>#REF!</v>
      </c>
      <c r="AE463" s="18" t="e">
        <f t="shared" si="271"/>
        <v>#REF!</v>
      </c>
      <c r="AF463" s="18" t="e">
        <f t="shared" si="284"/>
        <v>#REF!</v>
      </c>
      <c r="AG463" s="18" t="e">
        <f t="shared" si="272"/>
        <v>#REF!</v>
      </c>
      <c r="BD463" s="18">
        <v>454</v>
      </c>
      <c r="BE463" s="44">
        <v>1</v>
      </c>
      <c r="BF463" s="18">
        <f t="shared" si="285"/>
        <v>8762585</v>
      </c>
      <c r="BG463" s="18">
        <f t="shared" si="286"/>
        <v>4381290</v>
      </c>
      <c r="BH463" s="18">
        <f t="shared" si="287"/>
        <v>4381290</v>
      </c>
      <c r="BI463" s="18">
        <f t="shared" si="288"/>
        <v>4381290</v>
      </c>
      <c r="BJ463" s="18">
        <f t="shared" si="289"/>
        <v>4381290</v>
      </c>
      <c r="BK463" s="18">
        <f t="shared" si="290"/>
        <v>4381290</v>
      </c>
      <c r="BL463" s="18">
        <f t="shared" si="291"/>
        <v>6571935</v>
      </c>
      <c r="BM463" s="18">
        <f t="shared" si="292"/>
        <v>6571935</v>
      </c>
      <c r="BN463" s="18">
        <f t="shared" si="293"/>
        <v>1</v>
      </c>
      <c r="BO463" s="18">
        <f t="shared" si="273"/>
        <v>8762.59</v>
      </c>
      <c r="BP463" s="18">
        <f t="shared" si="294"/>
        <v>1</v>
      </c>
      <c r="BQ463" s="18">
        <f t="shared" si="274"/>
        <v>4381.29</v>
      </c>
      <c r="BR463" s="18">
        <f t="shared" si="295"/>
        <v>1</v>
      </c>
      <c r="BS463" s="18">
        <f t="shared" si="275"/>
        <v>4381.29</v>
      </c>
      <c r="BT463" s="18">
        <f t="shared" si="296"/>
        <v>1</v>
      </c>
      <c r="BU463" s="18">
        <f t="shared" si="276"/>
        <v>4381.29</v>
      </c>
      <c r="BV463" s="18">
        <f t="shared" si="297"/>
        <v>1</v>
      </c>
      <c r="BW463" s="18">
        <f t="shared" si="277"/>
        <v>4381.29</v>
      </c>
      <c r="BX463" s="18">
        <f t="shared" si="298"/>
        <v>1</v>
      </c>
      <c r="BY463" s="18">
        <f t="shared" si="278"/>
        <v>4381.29</v>
      </c>
      <c r="BZ463" s="18">
        <f t="shared" si="299"/>
        <v>1</v>
      </c>
      <c r="CA463" s="18">
        <f t="shared" si="279"/>
        <v>6571.94</v>
      </c>
      <c r="CB463" s="18">
        <f t="shared" si="300"/>
        <v>1</v>
      </c>
      <c r="CC463" s="18">
        <f t="shared" si="280"/>
        <v>6571.94</v>
      </c>
    </row>
    <row r="464" spans="1:81" ht="16.5" x14ac:dyDescent="0.2">
      <c r="A464" s="14">
        <v>455</v>
      </c>
      <c r="B464" s="18">
        <f>金币产出!CN460</f>
        <v>80137512</v>
      </c>
      <c r="W464" s="18">
        <v>455</v>
      </c>
      <c r="X464" s="25">
        <v>1</v>
      </c>
      <c r="Y464" s="18" t="e">
        <f t="shared" si="281"/>
        <v>#REF!</v>
      </c>
      <c r="Z464" s="18" t="e">
        <f t="shared" si="281"/>
        <v>#REF!</v>
      </c>
      <c r="AA464" s="18" t="e">
        <f t="shared" si="281"/>
        <v>#REF!</v>
      </c>
      <c r="AB464" s="18" t="e">
        <f t="shared" si="282"/>
        <v>#REF!</v>
      </c>
      <c r="AC464" s="18" t="e">
        <f t="shared" si="270"/>
        <v>#REF!</v>
      </c>
      <c r="AD464" s="18" t="e">
        <f t="shared" si="283"/>
        <v>#REF!</v>
      </c>
      <c r="AE464" s="18" t="e">
        <f t="shared" si="271"/>
        <v>#REF!</v>
      </c>
      <c r="AF464" s="18" t="e">
        <f t="shared" si="284"/>
        <v>#REF!</v>
      </c>
      <c r="AG464" s="18" t="e">
        <f t="shared" si="272"/>
        <v>#REF!</v>
      </c>
      <c r="BD464" s="18">
        <v>455</v>
      </c>
      <c r="BE464" s="44">
        <v>1</v>
      </c>
      <c r="BF464" s="18">
        <f t="shared" si="285"/>
        <v>8815125</v>
      </c>
      <c r="BG464" s="18">
        <f t="shared" si="286"/>
        <v>4407560</v>
      </c>
      <c r="BH464" s="18">
        <f t="shared" si="287"/>
        <v>4407560</v>
      </c>
      <c r="BI464" s="18">
        <f t="shared" si="288"/>
        <v>4407560</v>
      </c>
      <c r="BJ464" s="18">
        <f t="shared" si="289"/>
        <v>4407560</v>
      </c>
      <c r="BK464" s="18">
        <f t="shared" si="290"/>
        <v>4407560</v>
      </c>
      <c r="BL464" s="18">
        <f t="shared" si="291"/>
        <v>6611340</v>
      </c>
      <c r="BM464" s="18">
        <f t="shared" si="292"/>
        <v>6611340</v>
      </c>
      <c r="BN464" s="18">
        <f t="shared" si="293"/>
        <v>1</v>
      </c>
      <c r="BO464" s="18">
        <f t="shared" si="273"/>
        <v>8815.1299999999992</v>
      </c>
      <c r="BP464" s="18">
        <f t="shared" si="294"/>
        <v>1</v>
      </c>
      <c r="BQ464" s="18">
        <f t="shared" si="274"/>
        <v>4407.5600000000004</v>
      </c>
      <c r="BR464" s="18">
        <f t="shared" si="295"/>
        <v>1</v>
      </c>
      <c r="BS464" s="18">
        <f t="shared" si="275"/>
        <v>4407.5600000000004</v>
      </c>
      <c r="BT464" s="18">
        <f t="shared" si="296"/>
        <v>1</v>
      </c>
      <c r="BU464" s="18">
        <f t="shared" si="276"/>
        <v>4407.5600000000004</v>
      </c>
      <c r="BV464" s="18">
        <f t="shared" si="297"/>
        <v>1</v>
      </c>
      <c r="BW464" s="18">
        <f t="shared" si="277"/>
        <v>4407.5600000000004</v>
      </c>
      <c r="BX464" s="18">
        <f t="shared" si="298"/>
        <v>1</v>
      </c>
      <c r="BY464" s="18">
        <f t="shared" si="278"/>
        <v>4407.5600000000004</v>
      </c>
      <c r="BZ464" s="18">
        <f t="shared" si="299"/>
        <v>1</v>
      </c>
      <c r="CA464" s="18">
        <f t="shared" si="279"/>
        <v>6611.34</v>
      </c>
      <c r="CB464" s="18">
        <f t="shared" si="300"/>
        <v>1</v>
      </c>
      <c r="CC464" s="18">
        <f t="shared" si="280"/>
        <v>6611.34</v>
      </c>
    </row>
    <row r="465" spans="1:81" ht="16.5" x14ac:dyDescent="0.2">
      <c r="A465" s="14">
        <v>456</v>
      </c>
      <c r="B465" s="18">
        <f>金币产出!CN461</f>
        <v>80615151</v>
      </c>
      <c r="W465" s="18">
        <v>456</v>
      </c>
      <c r="X465" s="25">
        <v>1</v>
      </c>
      <c r="Y465" s="18" t="e">
        <f t="shared" si="281"/>
        <v>#REF!</v>
      </c>
      <c r="Z465" s="18" t="e">
        <f t="shared" si="281"/>
        <v>#REF!</v>
      </c>
      <c r="AA465" s="18" t="e">
        <f t="shared" si="281"/>
        <v>#REF!</v>
      </c>
      <c r="AB465" s="18" t="e">
        <f t="shared" si="282"/>
        <v>#REF!</v>
      </c>
      <c r="AC465" s="18" t="e">
        <f t="shared" si="270"/>
        <v>#REF!</v>
      </c>
      <c r="AD465" s="18" t="e">
        <f t="shared" si="283"/>
        <v>#REF!</v>
      </c>
      <c r="AE465" s="18" t="e">
        <f t="shared" si="271"/>
        <v>#REF!</v>
      </c>
      <c r="AF465" s="18" t="e">
        <f t="shared" si="284"/>
        <v>#REF!</v>
      </c>
      <c r="AG465" s="18" t="e">
        <f t="shared" si="272"/>
        <v>#REF!</v>
      </c>
      <c r="BD465" s="18">
        <v>456</v>
      </c>
      <c r="BE465" s="44">
        <v>1</v>
      </c>
      <c r="BF465" s="18">
        <f t="shared" si="285"/>
        <v>8867665</v>
      </c>
      <c r="BG465" s="18">
        <f t="shared" si="286"/>
        <v>4433830</v>
      </c>
      <c r="BH465" s="18">
        <f t="shared" si="287"/>
        <v>4433830</v>
      </c>
      <c r="BI465" s="18">
        <f t="shared" si="288"/>
        <v>4433830</v>
      </c>
      <c r="BJ465" s="18">
        <f t="shared" si="289"/>
        <v>4433830</v>
      </c>
      <c r="BK465" s="18">
        <f t="shared" si="290"/>
        <v>4433830</v>
      </c>
      <c r="BL465" s="18">
        <f t="shared" si="291"/>
        <v>6650745</v>
      </c>
      <c r="BM465" s="18">
        <f t="shared" si="292"/>
        <v>6650745</v>
      </c>
      <c r="BN465" s="18">
        <f t="shared" si="293"/>
        <v>1</v>
      </c>
      <c r="BO465" s="18">
        <f t="shared" si="273"/>
        <v>8867.67</v>
      </c>
      <c r="BP465" s="18">
        <f t="shared" si="294"/>
        <v>1</v>
      </c>
      <c r="BQ465" s="18">
        <f t="shared" si="274"/>
        <v>4433.83</v>
      </c>
      <c r="BR465" s="18">
        <f t="shared" si="295"/>
        <v>1</v>
      </c>
      <c r="BS465" s="18">
        <f t="shared" si="275"/>
        <v>4433.83</v>
      </c>
      <c r="BT465" s="18">
        <f t="shared" si="296"/>
        <v>1</v>
      </c>
      <c r="BU465" s="18">
        <f t="shared" si="276"/>
        <v>4433.83</v>
      </c>
      <c r="BV465" s="18">
        <f t="shared" si="297"/>
        <v>1</v>
      </c>
      <c r="BW465" s="18">
        <f t="shared" si="277"/>
        <v>4433.83</v>
      </c>
      <c r="BX465" s="18">
        <f t="shared" si="298"/>
        <v>1</v>
      </c>
      <c r="BY465" s="18">
        <f t="shared" si="278"/>
        <v>4433.83</v>
      </c>
      <c r="BZ465" s="18">
        <f t="shared" si="299"/>
        <v>1</v>
      </c>
      <c r="CA465" s="18">
        <f t="shared" si="279"/>
        <v>6650.75</v>
      </c>
      <c r="CB465" s="18">
        <f t="shared" si="300"/>
        <v>1</v>
      </c>
      <c r="CC465" s="18">
        <f t="shared" si="280"/>
        <v>6650.75</v>
      </c>
    </row>
    <row r="466" spans="1:81" ht="16.5" x14ac:dyDescent="0.2">
      <c r="A466" s="14">
        <v>457</v>
      </c>
      <c r="B466" s="18">
        <f>金币产出!CN462</f>
        <v>81092793</v>
      </c>
      <c r="W466" s="18">
        <v>457</v>
      </c>
      <c r="X466" s="25">
        <v>1</v>
      </c>
      <c r="Y466" s="18" t="e">
        <f t="shared" si="281"/>
        <v>#REF!</v>
      </c>
      <c r="Z466" s="18" t="e">
        <f t="shared" si="281"/>
        <v>#REF!</v>
      </c>
      <c r="AA466" s="18" t="e">
        <f t="shared" si="281"/>
        <v>#REF!</v>
      </c>
      <c r="AB466" s="18" t="e">
        <f t="shared" si="282"/>
        <v>#REF!</v>
      </c>
      <c r="AC466" s="18" t="e">
        <f t="shared" si="270"/>
        <v>#REF!</v>
      </c>
      <c r="AD466" s="18" t="e">
        <f t="shared" si="283"/>
        <v>#REF!</v>
      </c>
      <c r="AE466" s="18" t="e">
        <f t="shared" si="271"/>
        <v>#REF!</v>
      </c>
      <c r="AF466" s="18" t="e">
        <f t="shared" si="284"/>
        <v>#REF!</v>
      </c>
      <c r="AG466" s="18" t="e">
        <f t="shared" si="272"/>
        <v>#REF!</v>
      </c>
      <c r="BD466" s="18">
        <v>457</v>
      </c>
      <c r="BE466" s="44">
        <v>1</v>
      </c>
      <c r="BF466" s="18">
        <f t="shared" si="285"/>
        <v>8920205</v>
      </c>
      <c r="BG466" s="18">
        <f t="shared" si="286"/>
        <v>4460100</v>
      </c>
      <c r="BH466" s="18">
        <f t="shared" si="287"/>
        <v>4460100</v>
      </c>
      <c r="BI466" s="18">
        <f t="shared" si="288"/>
        <v>4460100</v>
      </c>
      <c r="BJ466" s="18">
        <f t="shared" si="289"/>
        <v>4460100</v>
      </c>
      <c r="BK466" s="18">
        <f t="shared" si="290"/>
        <v>4460100</v>
      </c>
      <c r="BL466" s="18">
        <f t="shared" si="291"/>
        <v>6690155</v>
      </c>
      <c r="BM466" s="18">
        <f t="shared" si="292"/>
        <v>6690155</v>
      </c>
      <c r="BN466" s="18">
        <f t="shared" si="293"/>
        <v>1</v>
      </c>
      <c r="BO466" s="18">
        <f t="shared" si="273"/>
        <v>8920.2099999999991</v>
      </c>
      <c r="BP466" s="18">
        <f t="shared" si="294"/>
        <v>1</v>
      </c>
      <c r="BQ466" s="18">
        <f t="shared" si="274"/>
        <v>4460.1000000000004</v>
      </c>
      <c r="BR466" s="18">
        <f t="shared" si="295"/>
        <v>1</v>
      </c>
      <c r="BS466" s="18">
        <f t="shared" si="275"/>
        <v>4460.1000000000004</v>
      </c>
      <c r="BT466" s="18">
        <f t="shared" si="296"/>
        <v>1</v>
      </c>
      <c r="BU466" s="18">
        <f t="shared" si="276"/>
        <v>4460.1000000000004</v>
      </c>
      <c r="BV466" s="18">
        <f t="shared" si="297"/>
        <v>1</v>
      </c>
      <c r="BW466" s="18">
        <f t="shared" si="277"/>
        <v>4460.1000000000004</v>
      </c>
      <c r="BX466" s="18">
        <f t="shared" si="298"/>
        <v>1</v>
      </c>
      <c r="BY466" s="18">
        <f t="shared" si="278"/>
        <v>4460.1000000000004</v>
      </c>
      <c r="BZ466" s="18">
        <f t="shared" si="299"/>
        <v>1</v>
      </c>
      <c r="CA466" s="18">
        <f t="shared" si="279"/>
        <v>6690.16</v>
      </c>
      <c r="CB466" s="18">
        <f t="shared" si="300"/>
        <v>1</v>
      </c>
      <c r="CC466" s="18">
        <f t="shared" si="280"/>
        <v>6690.16</v>
      </c>
    </row>
    <row r="467" spans="1:81" ht="16.5" x14ac:dyDescent="0.2">
      <c r="A467" s="14">
        <v>458</v>
      </c>
      <c r="B467" s="18">
        <f>金币产出!CN463</f>
        <v>81570434</v>
      </c>
      <c r="W467" s="18">
        <v>458</v>
      </c>
      <c r="X467" s="25">
        <v>1</v>
      </c>
      <c r="Y467" s="18" t="e">
        <f t="shared" si="281"/>
        <v>#REF!</v>
      </c>
      <c r="Z467" s="18" t="e">
        <f t="shared" si="281"/>
        <v>#REF!</v>
      </c>
      <c r="AA467" s="18" t="e">
        <f t="shared" si="281"/>
        <v>#REF!</v>
      </c>
      <c r="AB467" s="18" t="e">
        <f t="shared" si="282"/>
        <v>#REF!</v>
      </c>
      <c r="AC467" s="18" t="e">
        <f t="shared" si="270"/>
        <v>#REF!</v>
      </c>
      <c r="AD467" s="18" t="e">
        <f t="shared" si="283"/>
        <v>#REF!</v>
      </c>
      <c r="AE467" s="18" t="e">
        <f t="shared" si="271"/>
        <v>#REF!</v>
      </c>
      <c r="AF467" s="18" t="e">
        <f t="shared" si="284"/>
        <v>#REF!</v>
      </c>
      <c r="AG467" s="18" t="e">
        <f t="shared" si="272"/>
        <v>#REF!</v>
      </c>
      <c r="BD467" s="18">
        <v>458</v>
      </c>
      <c r="BE467" s="44">
        <v>1</v>
      </c>
      <c r="BF467" s="18">
        <f t="shared" si="285"/>
        <v>8972745</v>
      </c>
      <c r="BG467" s="18">
        <f t="shared" si="286"/>
        <v>4486370</v>
      </c>
      <c r="BH467" s="18">
        <f t="shared" si="287"/>
        <v>4486370</v>
      </c>
      <c r="BI467" s="18">
        <f t="shared" si="288"/>
        <v>4486370</v>
      </c>
      <c r="BJ467" s="18">
        <f t="shared" si="289"/>
        <v>4486370</v>
      </c>
      <c r="BK467" s="18">
        <f t="shared" si="290"/>
        <v>4486370</v>
      </c>
      <c r="BL467" s="18">
        <f t="shared" si="291"/>
        <v>6729560</v>
      </c>
      <c r="BM467" s="18">
        <f t="shared" si="292"/>
        <v>6729560</v>
      </c>
      <c r="BN467" s="18">
        <f t="shared" si="293"/>
        <v>1</v>
      </c>
      <c r="BO467" s="18">
        <f t="shared" si="273"/>
        <v>8972.75</v>
      </c>
      <c r="BP467" s="18">
        <f t="shared" si="294"/>
        <v>1</v>
      </c>
      <c r="BQ467" s="18">
        <f t="shared" si="274"/>
        <v>4486.37</v>
      </c>
      <c r="BR467" s="18">
        <f t="shared" si="295"/>
        <v>1</v>
      </c>
      <c r="BS467" s="18">
        <f t="shared" si="275"/>
        <v>4486.37</v>
      </c>
      <c r="BT467" s="18">
        <f t="shared" si="296"/>
        <v>1</v>
      </c>
      <c r="BU467" s="18">
        <f t="shared" si="276"/>
        <v>4486.37</v>
      </c>
      <c r="BV467" s="18">
        <f t="shared" si="297"/>
        <v>1</v>
      </c>
      <c r="BW467" s="18">
        <f t="shared" si="277"/>
        <v>4486.37</v>
      </c>
      <c r="BX467" s="18">
        <f t="shared" si="298"/>
        <v>1</v>
      </c>
      <c r="BY467" s="18">
        <f t="shared" si="278"/>
        <v>4486.37</v>
      </c>
      <c r="BZ467" s="18">
        <f t="shared" si="299"/>
        <v>1</v>
      </c>
      <c r="CA467" s="18">
        <f t="shared" si="279"/>
        <v>6729.56</v>
      </c>
      <c r="CB467" s="18">
        <f t="shared" si="300"/>
        <v>1</v>
      </c>
      <c r="CC467" s="18">
        <f t="shared" si="280"/>
        <v>6729.56</v>
      </c>
    </row>
    <row r="468" spans="1:81" ht="16.5" x14ac:dyDescent="0.2">
      <c r="A468" s="14">
        <v>459</v>
      </c>
      <c r="B468" s="18">
        <f>金币产出!CN464</f>
        <v>82048075</v>
      </c>
      <c r="W468" s="18">
        <v>459</v>
      </c>
      <c r="X468" s="25">
        <v>1</v>
      </c>
      <c r="Y468" s="18" t="e">
        <f t="shared" si="281"/>
        <v>#REF!</v>
      </c>
      <c r="Z468" s="18" t="e">
        <f t="shared" si="281"/>
        <v>#REF!</v>
      </c>
      <c r="AA468" s="18" t="e">
        <f t="shared" si="281"/>
        <v>#REF!</v>
      </c>
      <c r="AB468" s="18" t="e">
        <f t="shared" si="282"/>
        <v>#REF!</v>
      </c>
      <c r="AC468" s="18" t="e">
        <f t="shared" si="270"/>
        <v>#REF!</v>
      </c>
      <c r="AD468" s="18" t="e">
        <f t="shared" si="283"/>
        <v>#REF!</v>
      </c>
      <c r="AE468" s="18" t="e">
        <f t="shared" si="271"/>
        <v>#REF!</v>
      </c>
      <c r="AF468" s="18" t="e">
        <f t="shared" si="284"/>
        <v>#REF!</v>
      </c>
      <c r="AG468" s="18" t="e">
        <f t="shared" si="272"/>
        <v>#REF!</v>
      </c>
      <c r="BD468" s="18">
        <v>459</v>
      </c>
      <c r="BE468" s="44">
        <v>1</v>
      </c>
      <c r="BF468" s="18">
        <f t="shared" si="285"/>
        <v>9025285</v>
      </c>
      <c r="BG468" s="18">
        <f t="shared" si="286"/>
        <v>4512640</v>
      </c>
      <c r="BH468" s="18">
        <f t="shared" si="287"/>
        <v>4512640</v>
      </c>
      <c r="BI468" s="18">
        <f t="shared" si="288"/>
        <v>4512640</v>
      </c>
      <c r="BJ468" s="18">
        <f t="shared" si="289"/>
        <v>4512640</v>
      </c>
      <c r="BK468" s="18">
        <f t="shared" si="290"/>
        <v>4512640</v>
      </c>
      <c r="BL468" s="18">
        <f t="shared" si="291"/>
        <v>6768965</v>
      </c>
      <c r="BM468" s="18">
        <f t="shared" si="292"/>
        <v>6768965</v>
      </c>
      <c r="BN468" s="18">
        <f t="shared" si="293"/>
        <v>1</v>
      </c>
      <c r="BO468" s="18">
        <f t="shared" si="273"/>
        <v>9025.2900000000009</v>
      </c>
      <c r="BP468" s="18">
        <f t="shared" si="294"/>
        <v>1</v>
      </c>
      <c r="BQ468" s="18">
        <f t="shared" si="274"/>
        <v>4512.6400000000003</v>
      </c>
      <c r="BR468" s="18">
        <f t="shared" si="295"/>
        <v>1</v>
      </c>
      <c r="BS468" s="18">
        <f t="shared" si="275"/>
        <v>4512.6400000000003</v>
      </c>
      <c r="BT468" s="18">
        <f t="shared" si="296"/>
        <v>1</v>
      </c>
      <c r="BU468" s="18">
        <f t="shared" si="276"/>
        <v>4512.6400000000003</v>
      </c>
      <c r="BV468" s="18">
        <f t="shared" si="297"/>
        <v>1</v>
      </c>
      <c r="BW468" s="18">
        <f t="shared" si="277"/>
        <v>4512.6400000000003</v>
      </c>
      <c r="BX468" s="18">
        <f t="shared" si="298"/>
        <v>1</v>
      </c>
      <c r="BY468" s="18">
        <f t="shared" si="278"/>
        <v>4512.6400000000003</v>
      </c>
      <c r="BZ468" s="18">
        <f t="shared" si="299"/>
        <v>1</v>
      </c>
      <c r="CA468" s="18">
        <f t="shared" si="279"/>
        <v>6768.97</v>
      </c>
      <c r="CB468" s="18">
        <f t="shared" si="300"/>
        <v>1</v>
      </c>
      <c r="CC468" s="18">
        <f t="shared" si="280"/>
        <v>6768.97</v>
      </c>
    </row>
    <row r="469" spans="1:81" ht="16.5" x14ac:dyDescent="0.2">
      <c r="A469" s="14">
        <v>460</v>
      </c>
      <c r="B469" s="18">
        <f>金币产出!CN465</f>
        <v>82525716</v>
      </c>
      <c r="W469" s="18">
        <v>460</v>
      </c>
      <c r="X469" s="25">
        <v>1</v>
      </c>
      <c r="Y469" s="18" t="e">
        <f t="shared" si="281"/>
        <v>#REF!</v>
      </c>
      <c r="Z469" s="18" t="e">
        <f t="shared" si="281"/>
        <v>#REF!</v>
      </c>
      <c r="AA469" s="18" t="e">
        <f t="shared" si="281"/>
        <v>#REF!</v>
      </c>
      <c r="AB469" s="18" t="e">
        <f t="shared" si="282"/>
        <v>#REF!</v>
      </c>
      <c r="AC469" s="18" t="e">
        <f t="shared" si="270"/>
        <v>#REF!</v>
      </c>
      <c r="AD469" s="18" t="e">
        <f t="shared" si="283"/>
        <v>#REF!</v>
      </c>
      <c r="AE469" s="18" t="e">
        <f t="shared" si="271"/>
        <v>#REF!</v>
      </c>
      <c r="AF469" s="18" t="e">
        <f t="shared" si="284"/>
        <v>#REF!</v>
      </c>
      <c r="AG469" s="18" t="e">
        <f t="shared" si="272"/>
        <v>#REF!</v>
      </c>
      <c r="BD469" s="18">
        <v>460</v>
      </c>
      <c r="BE469" s="44">
        <v>1</v>
      </c>
      <c r="BF469" s="18">
        <f t="shared" si="285"/>
        <v>9077825</v>
      </c>
      <c r="BG469" s="18">
        <f t="shared" si="286"/>
        <v>4538910</v>
      </c>
      <c r="BH469" s="18">
        <f t="shared" si="287"/>
        <v>4538910</v>
      </c>
      <c r="BI469" s="18">
        <f t="shared" si="288"/>
        <v>4538910</v>
      </c>
      <c r="BJ469" s="18">
        <f t="shared" si="289"/>
        <v>4538910</v>
      </c>
      <c r="BK469" s="18">
        <f t="shared" si="290"/>
        <v>4538910</v>
      </c>
      <c r="BL469" s="18">
        <f t="shared" si="291"/>
        <v>6808370</v>
      </c>
      <c r="BM469" s="18">
        <f t="shared" si="292"/>
        <v>6808370</v>
      </c>
      <c r="BN469" s="18">
        <f t="shared" si="293"/>
        <v>1</v>
      </c>
      <c r="BO469" s="18">
        <f t="shared" si="273"/>
        <v>9077.83</v>
      </c>
      <c r="BP469" s="18">
        <f t="shared" si="294"/>
        <v>1</v>
      </c>
      <c r="BQ469" s="18">
        <f t="shared" si="274"/>
        <v>4538.91</v>
      </c>
      <c r="BR469" s="18">
        <f t="shared" si="295"/>
        <v>1</v>
      </c>
      <c r="BS469" s="18">
        <f t="shared" si="275"/>
        <v>4538.91</v>
      </c>
      <c r="BT469" s="18">
        <f t="shared" si="296"/>
        <v>1</v>
      </c>
      <c r="BU469" s="18">
        <f t="shared" si="276"/>
        <v>4538.91</v>
      </c>
      <c r="BV469" s="18">
        <f t="shared" si="297"/>
        <v>1</v>
      </c>
      <c r="BW469" s="18">
        <f t="shared" si="277"/>
        <v>4538.91</v>
      </c>
      <c r="BX469" s="18">
        <f t="shared" si="298"/>
        <v>1</v>
      </c>
      <c r="BY469" s="18">
        <f t="shared" si="278"/>
        <v>4538.91</v>
      </c>
      <c r="BZ469" s="18">
        <f t="shared" si="299"/>
        <v>1</v>
      </c>
      <c r="CA469" s="18">
        <f t="shared" si="279"/>
        <v>6808.37</v>
      </c>
      <c r="CB469" s="18">
        <f t="shared" si="300"/>
        <v>1</v>
      </c>
      <c r="CC469" s="18">
        <f t="shared" si="280"/>
        <v>6808.37</v>
      </c>
    </row>
    <row r="470" spans="1:81" ht="16.5" x14ac:dyDescent="0.2">
      <c r="A470" s="14">
        <v>461</v>
      </c>
      <c r="B470" s="18">
        <f>金币产出!CN466</f>
        <v>82879864</v>
      </c>
      <c r="W470" s="18">
        <v>461</v>
      </c>
      <c r="X470" s="25">
        <v>1</v>
      </c>
      <c r="Y470" s="18" t="e">
        <f t="shared" si="281"/>
        <v>#REF!</v>
      </c>
      <c r="Z470" s="18" t="e">
        <f t="shared" si="281"/>
        <v>#REF!</v>
      </c>
      <c r="AA470" s="18" t="e">
        <f t="shared" si="281"/>
        <v>#REF!</v>
      </c>
      <c r="AB470" s="18" t="e">
        <f t="shared" si="282"/>
        <v>#REF!</v>
      </c>
      <c r="AC470" s="18" t="e">
        <f t="shared" si="270"/>
        <v>#REF!</v>
      </c>
      <c r="AD470" s="18" t="e">
        <f t="shared" si="283"/>
        <v>#REF!</v>
      </c>
      <c r="AE470" s="18" t="e">
        <f t="shared" si="271"/>
        <v>#REF!</v>
      </c>
      <c r="AF470" s="18" t="e">
        <f t="shared" si="284"/>
        <v>#REF!</v>
      </c>
      <c r="AG470" s="18" t="e">
        <f t="shared" si="272"/>
        <v>#REF!</v>
      </c>
      <c r="BD470" s="18">
        <v>461</v>
      </c>
      <c r="BE470" s="44">
        <v>1</v>
      </c>
      <c r="BF470" s="18">
        <f t="shared" si="285"/>
        <v>9116785</v>
      </c>
      <c r="BG470" s="18">
        <f t="shared" si="286"/>
        <v>4558390</v>
      </c>
      <c r="BH470" s="18">
        <f t="shared" si="287"/>
        <v>4558390</v>
      </c>
      <c r="BI470" s="18">
        <f t="shared" si="288"/>
        <v>4558390</v>
      </c>
      <c r="BJ470" s="18">
        <f t="shared" si="289"/>
        <v>4558390</v>
      </c>
      <c r="BK470" s="18">
        <f t="shared" si="290"/>
        <v>4558390</v>
      </c>
      <c r="BL470" s="18">
        <f t="shared" si="291"/>
        <v>6837585</v>
      </c>
      <c r="BM470" s="18">
        <f t="shared" si="292"/>
        <v>6837585</v>
      </c>
      <c r="BN470" s="18">
        <f t="shared" si="293"/>
        <v>1</v>
      </c>
      <c r="BO470" s="18">
        <f t="shared" si="273"/>
        <v>9116.7900000000009</v>
      </c>
      <c r="BP470" s="18">
        <f t="shared" si="294"/>
        <v>1</v>
      </c>
      <c r="BQ470" s="18">
        <f t="shared" si="274"/>
        <v>4558.3900000000003</v>
      </c>
      <c r="BR470" s="18">
        <f t="shared" si="295"/>
        <v>1</v>
      </c>
      <c r="BS470" s="18">
        <f t="shared" si="275"/>
        <v>4558.3900000000003</v>
      </c>
      <c r="BT470" s="18">
        <f t="shared" si="296"/>
        <v>1</v>
      </c>
      <c r="BU470" s="18">
        <f t="shared" si="276"/>
        <v>4558.3900000000003</v>
      </c>
      <c r="BV470" s="18">
        <f t="shared" si="297"/>
        <v>1</v>
      </c>
      <c r="BW470" s="18">
        <f t="shared" si="277"/>
        <v>4558.3900000000003</v>
      </c>
      <c r="BX470" s="18">
        <f t="shared" si="298"/>
        <v>1</v>
      </c>
      <c r="BY470" s="18">
        <f t="shared" si="278"/>
        <v>4558.3900000000003</v>
      </c>
      <c r="BZ470" s="18">
        <f t="shared" si="299"/>
        <v>1</v>
      </c>
      <c r="CA470" s="18">
        <f t="shared" si="279"/>
        <v>6837.59</v>
      </c>
      <c r="CB470" s="18">
        <f t="shared" si="300"/>
        <v>1</v>
      </c>
      <c r="CC470" s="18">
        <f t="shared" si="280"/>
        <v>6837.59</v>
      </c>
    </row>
    <row r="471" spans="1:81" ht="16.5" x14ac:dyDescent="0.2">
      <c r="A471" s="14">
        <v>462</v>
      </c>
      <c r="B471" s="18">
        <f>金币产出!CN467</f>
        <v>83234012</v>
      </c>
      <c r="W471" s="18">
        <v>462</v>
      </c>
      <c r="X471" s="25">
        <v>1</v>
      </c>
      <c r="Y471" s="18" t="e">
        <f t="shared" si="281"/>
        <v>#REF!</v>
      </c>
      <c r="Z471" s="18" t="e">
        <f t="shared" si="281"/>
        <v>#REF!</v>
      </c>
      <c r="AA471" s="18" t="e">
        <f t="shared" si="281"/>
        <v>#REF!</v>
      </c>
      <c r="AB471" s="18" t="e">
        <f t="shared" si="282"/>
        <v>#REF!</v>
      </c>
      <c r="AC471" s="18" t="e">
        <f t="shared" si="270"/>
        <v>#REF!</v>
      </c>
      <c r="AD471" s="18" t="e">
        <f t="shared" si="283"/>
        <v>#REF!</v>
      </c>
      <c r="AE471" s="18" t="e">
        <f t="shared" si="271"/>
        <v>#REF!</v>
      </c>
      <c r="AF471" s="18" t="e">
        <f t="shared" si="284"/>
        <v>#REF!</v>
      </c>
      <c r="AG471" s="18" t="e">
        <f t="shared" si="272"/>
        <v>#REF!</v>
      </c>
      <c r="BD471" s="18">
        <v>462</v>
      </c>
      <c r="BE471" s="44">
        <v>1</v>
      </c>
      <c r="BF471" s="18">
        <f t="shared" si="285"/>
        <v>9155740</v>
      </c>
      <c r="BG471" s="18">
        <f t="shared" si="286"/>
        <v>4577870</v>
      </c>
      <c r="BH471" s="18">
        <f t="shared" si="287"/>
        <v>4577870</v>
      </c>
      <c r="BI471" s="18">
        <f t="shared" si="288"/>
        <v>4577870</v>
      </c>
      <c r="BJ471" s="18">
        <f t="shared" si="289"/>
        <v>4577870</v>
      </c>
      <c r="BK471" s="18">
        <f t="shared" si="290"/>
        <v>4577870</v>
      </c>
      <c r="BL471" s="18">
        <f t="shared" si="291"/>
        <v>6866805</v>
      </c>
      <c r="BM471" s="18">
        <f t="shared" si="292"/>
        <v>6866805</v>
      </c>
      <c r="BN471" s="18">
        <f t="shared" si="293"/>
        <v>1</v>
      </c>
      <c r="BO471" s="18">
        <f t="shared" si="273"/>
        <v>9155.74</v>
      </c>
      <c r="BP471" s="18">
        <f t="shared" si="294"/>
        <v>1</v>
      </c>
      <c r="BQ471" s="18">
        <f t="shared" si="274"/>
        <v>4577.87</v>
      </c>
      <c r="BR471" s="18">
        <f t="shared" si="295"/>
        <v>1</v>
      </c>
      <c r="BS471" s="18">
        <f t="shared" si="275"/>
        <v>4577.87</v>
      </c>
      <c r="BT471" s="18">
        <f t="shared" si="296"/>
        <v>1</v>
      </c>
      <c r="BU471" s="18">
        <f t="shared" si="276"/>
        <v>4577.87</v>
      </c>
      <c r="BV471" s="18">
        <f t="shared" si="297"/>
        <v>1</v>
      </c>
      <c r="BW471" s="18">
        <f t="shared" si="277"/>
        <v>4577.87</v>
      </c>
      <c r="BX471" s="18">
        <f t="shared" si="298"/>
        <v>1</v>
      </c>
      <c r="BY471" s="18">
        <f t="shared" si="278"/>
        <v>4577.87</v>
      </c>
      <c r="BZ471" s="18">
        <f t="shared" si="299"/>
        <v>1</v>
      </c>
      <c r="CA471" s="18">
        <f t="shared" si="279"/>
        <v>6866.81</v>
      </c>
      <c r="CB471" s="18">
        <f t="shared" si="300"/>
        <v>1</v>
      </c>
      <c r="CC471" s="18">
        <f t="shared" si="280"/>
        <v>6866.81</v>
      </c>
    </row>
    <row r="472" spans="1:81" ht="16.5" x14ac:dyDescent="0.2">
      <c r="A472" s="14">
        <v>463</v>
      </c>
      <c r="B472" s="18">
        <f>金币产出!CN468</f>
        <v>83588160</v>
      </c>
      <c r="W472" s="18">
        <v>463</v>
      </c>
      <c r="X472" s="25">
        <v>1</v>
      </c>
      <c r="Y472" s="18" t="e">
        <f t="shared" si="281"/>
        <v>#REF!</v>
      </c>
      <c r="Z472" s="18" t="e">
        <f t="shared" si="281"/>
        <v>#REF!</v>
      </c>
      <c r="AA472" s="18" t="e">
        <f t="shared" si="281"/>
        <v>#REF!</v>
      </c>
      <c r="AB472" s="18" t="e">
        <f t="shared" si="282"/>
        <v>#REF!</v>
      </c>
      <c r="AC472" s="18" t="e">
        <f t="shared" si="270"/>
        <v>#REF!</v>
      </c>
      <c r="AD472" s="18" t="e">
        <f t="shared" si="283"/>
        <v>#REF!</v>
      </c>
      <c r="AE472" s="18" t="e">
        <f t="shared" si="271"/>
        <v>#REF!</v>
      </c>
      <c r="AF472" s="18" t="e">
        <f t="shared" si="284"/>
        <v>#REF!</v>
      </c>
      <c r="AG472" s="18" t="e">
        <f t="shared" si="272"/>
        <v>#REF!</v>
      </c>
      <c r="BD472" s="18">
        <v>463</v>
      </c>
      <c r="BE472" s="44">
        <v>1</v>
      </c>
      <c r="BF472" s="18">
        <f t="shared" si="285"/>
        <v>9194695</v>
      </c>
      <c r="BG472" s="18">
        <f t="shared" si="286"/>
        <v>4597345</v>
      </c>
      <c r="BH472" s="18">
        <f t="shared" si="287"/>
        <v>4597345</v>
      </c>
      <c r="BI472" s="18">
        <f t="shared" si="288"/>
        <v>4597345</v>
      </c>
      <c r="BJ472" s="18">
        <f t="shared" si="289"/>
        <v>4597345</v>
      </c>
      <c r="BK472" s="18">
        <f t="shared" si="290"/>
        <v>4597345</v>
      </c>
      <c r="BL472" s="18">
        <f t="shared" si="291"/>
        <v>6896020</v>
      </c>
      <c r="BM472" s="18">
        <f t="shared" si="292"/>
        <v>6896020</v>
      </c>
      <c r="BN472" s="18">
        <f t="shared" si="293"/>
        <v>1</v>
      </c>
      <c r="BO472" s="18">
        <f t="shared" si="273"/>
        <v>9194.7000000000007</v>
      </c>
      <c r="BP472" s="18">
        <f t="shared" si="294"/>
        <v>1</v>
      </c>
      <c r="BQ472" s="18">
        <f t="shared" si="274"/>
        <v>4597.3500000000004</v>
      </c>
      <c r="BR472" s="18">
        <f t="shared" si="295"/>
        <v>1</v>
      </c>
      <c r="BS472" s="18">
        <f t="shared" si="275"/>
        <v>4597.3500000000004</v>
      </c>
      <c r="BT472" s="18">
        <f t="shared" si="296"/>
        <v>1</v>
      </c>
      <c r="BU472" s="18">
        <f t="shared" si="276"/>
        <v>4597.3500000000004</v>
      </c>
      <c r="BV472" s="18">
        <f t="shared" si="297"/>
        <v>1</v>
      </c>
      <c r="BW472" s="18">
        <f t="shared" si="277"/>
        <v>4597.3500000000004</v>
      </c>
      <c r="BX472" s="18">
        <f t="shared" si="298"/>
        <v>1</v>
      </c>
      <c r="BY472" s="18">
        <f t="shared" si="278"/>
        <v>4597.3500000000004</v>
      </c>
      <c r="BZ472" s="18">
        <f t="shared" si="299"/>
        <v>1</v>
      </c>
      <c r="CA472" s="18">
        <f t="shared" si="279"/>
        <v>6896.02</v>
      </c>
      <c r="CB472" s="18">
        <f t="shared" si="300"/>
        <v>1</v>
      </c>
      <c r="CC472" s="18">
        <f t="shared" si="280"/>
        <v>6896.02</v>
      </c>
    </row>
    <row r="473" spans="1:81" ht="16.5" x14ac:dyDescent="0.2">
      <c r="A473" s="14">
        <v>464</v>
      </c>
      <c r="B473" s="18">
        <f>金币产出!CN469</f>
        <v>83942309</v>
      </c>
      <c r="W473" s="18">
        <v>464</v>
      </c>
      <c r="X473" s="25">
        <v>1</v>
      </c>
      <c r="Y473" s="18" t="e">
        <f t="shared" si="281"/>
        <v>#REF!</v>
      </c>
      <c r="Z473" s="18" t="e">
        <f t="shared" si="281"/>
        <v>#REF!</v>
      </c>
      <c r="AA473" s="18" t="e">
        <f t="shared" si="281"/>
        <v>#REF!</v>
      </c>
      <c r="AB473" s="18" t="e">
        <f t="shared" si="282"/>
        <v>#REF!</v>
      </c>
      <c r="AC473" s="18" t="e">
        <f t="shared" si="270"/>
        <v>#REF!</v>
      </c>
      <c r="AD473" s="18" t="e">
        <f t="shared" si="283"/>
        <v>#REF!</v>
      </c>
      <c r="AE473" s="18" t="e">
        <f t="shared" si="271"/>
        <v>#REF!</v>
      </c>
      <c r="AF473" s="18" t="e">
        <f t="shared" si="284"/>
        <v>#REF!</v>
      </c>
      <c r="AG473" s="18" t="e">
        <f t="shared" si="272"/>
        <v>#REF!</v>
      </c>
      <c r="BD473" s="18">
        <v>464</v>
      </c>
      <c r="BE473" s="44">
        <v>1</v>
      </c>
      <c r="BF473" s="18">
        <f t="shared" si="285"/>
        <v>9233650</v>
      </c>
      <c r="BG473" s="18">
        <f t="shared" si="286"/>
        <v>4616825</v>
      </c>
      <c r="BH473" s="18">
        <f t="shared" si="287"/>
        <v>4616825</v>
      </c>
      <c r="BI473" s="18">
        <f t="shared" si="288"/>
        <v>4616825</v>
      </c>
      <c r="BJ473" s="18">
        <f t="shared" si="289"/>
        <v>4616825</v>
      </c>
      <c r="BK473" s="18">
        <f t="shared" si="290"/>
        <v>4616825</v>
      </c>
      <c r="BL473" s="18">
        <f t="shared" si="291"/>
        <v>6925240</v>
      </c>
      <c r="BM473" s="18">
        <f t="shared" si="292"/>
        <v>6925240</v>
      </c>
      <c r="BN473" s="18">
        <f t="shared" si="293"/>
        <v>1</v>
      </c>
      <c r="BO473" s="18">
        <f t="shared" si="273"/>
        <v>9233.65</v>
      </c>
      <c r="BP473" s="18">
        <f t="shared" si="294"/>
        <v>1</v>
      </c>
      <c r="BQ473" s="18">
        <f t="shared" si="274"/>
        <v>4616.83</v>
      </c>
      <c r="BR473" s="18">
        <f t="shared" si="295"/>
        <v>1</v>
      </c>
      <c r="BS473" s="18">
        <f t="shared" si="275"/>
        <v>4616.83</v>
      </c>
      <c r="BT473" s="18">
        <f t="shared" si="296"/>
        <v>1</v>
      </c>
      <c r="BU473" s="18">
        <f t="shared" si="276"/>
        <v>4616.83</v>
      </c>
      <c r="BV473" s="18">
        <f t="shared" si="297"/>
        <v>1</v>
      </c>
      <c r="BW473" s="18">
        <f t="shared" si="277"/>
        <v>4616.83</v>
      </c>
      <c r="BX473" s="18">
        <f t="shared" si="298"/>
        <v>1</v>
      </c>
      <c r="BY473" s="18">
        <f t="shared" si="278"/>
        <v>4616.83</v>
      </c>
      <c r="BZ473" s="18">
        <f t="shared" si="299"/>
        <v>1</v>
      </c>
      <c r="CA473" s="18">
        <f t="shared" si="279"/>
        <v>6925.24</v>
      </c>
      <c r="CB473" s="18">
        <f t="shared" si="300"/>
        <v>1</v>
      </c>
      <c r="CC473" s="18">
        <f t="shared" si="280"/>
        <v>6925.24</v>
      </c>
    </row>
    <row r="474" spans="1:81" ht="16.5" x14ac:dyDescent="0.2">
      <c r="A474" s="14">
        <v>465</v>
      </c>
      <c r="B474" s="18">
        <f>金币产出!CN470</f>
        <v>84296457</v>
      </c>
      <c r="W474" s="18">
        <v>465</v>
      </c>
      <c r="X474" s="25">
        <v>1</v>
      </c>
      <c r="Y474" s="18" t="e">
        <f t="shared" si="281"/>
        <v>#REF!</v>
      </c>
      <c r="Z474" s="18" t="e">
        <f t="shared" si="281"/>
        <v>#REF!</v>
      </c>
      <c r="AA474" s="18" t="e">
        <f t="shared" si="281"/>
        <v>#REF!</v>
      </c>
      <c r="AB474" s="18" t="e">
        <f t="shared" si="282"/>
        <v>#REF!</v>
      </c>
      <c r="AC474" s="18" t="e">
        <f t="shared" si="270"/>
        <v>#REF!</v>
      </c>
      <c r="AD474" s="18" t="e">
        <f t="shared" si="283"/>
        <v>#REF!</v>
      </c>
      <c r="AE474" s="18" t="e">
        <f t="shared" si="271"/>
        <v>#REF!</v>
      </c>
      <c r="AF474" s="18" t="e">
        <f t="shared" si="284"/>
        <v>#REF!</v>
      </c>
      <c r="AG474" s="18" t="e">
        <f t="shared" si="272"/>
        <v>#REF!</v>
      </c>
      <c r="BD474" s="18">
        <v>465</v>
      </c>
      <c r="BE474" s="44">
        <v>1</v>
      </c>
      <c r="BF474" s="18">
        <f t="shared" si="285"/>
        <v>9272610</v>
      </c>
      <c r="BG474" s="18">
        <f t="shared" si="286"/>
        <v>4636305</v>
      </c>
      <c r="BH474" s="18">
        <f t="shared" si="287"/>
        <v>4636305</v>
      </c>
      <c r="BI474" s="18">
        <f t="shared" si="288"/>
        <v>4636305</v>
      </c>
      <c r="BJ474" s="18">
        <f t="shared" si="289"/>
        <v>4636305</v>
      </c>
      <c r="BK474" s="18">
        <f t="shared" si="290"/>
        <v>4636305</v>
      </c>
      <c r="BL474" s="18">
        <f t="shared" si="291"/>
        <v>6954455</v>
      </c>
      <c r="BM474" s="18">
        <f t="shared" si="292"/>
        <v>6954455</v>
      </c>
      <c r="BN474" s="18">
        <f t="shared" si="293"/>
        <v>1</v>
      </c>
      <c r="BO474" s="18">
        <f t="shared" si="273"/>
        <v>9272.61</v>
      </c>
      <c r="BP474" s="18">
        <f t="shared" si="294"/>
        <v>1</v>
      </c>
      <c r="BQ474" s="18">
        <f t="shared" si="274"/>
        <v>4636.3100000000004</v>
      </c>
      <c r="BR474" s="18">
        <f t="shared" si="295"/>
        <v>1</v>
      </c>
      <c r="BS474" s="18">
        <f t="shared" si="275"/>
        <v>4636.3100000000004</v>
      </c>
      <c r="BT474" s="18">
        <f t="shared" si="296"/>
        <v>1</v>
      </c>
      <c r="BU474" s="18">
        <f t="shared" si="276"/>
        <v>4636.3100000000004</v>
      </c>
      <c r="BV474" s="18">
        <f t="shared" si="297"/>
        <v>1</v>
      </c>
      <c r="BW474" s="18">
        <f t="shared" si="277"/>
        <v>4636.3100000000004</v>
      </c>
      <c r="BX474" s="18">
        <f t="shared" si="298"/>
        <v>1</v>
      </c>
      <c r="BY474" s="18">
        <f t="shared" si="278"/>
        <v>4636.3100000000004</v>
      </c>
      <c r="BZ474" s="18">
        <f t="shared" si="299"/>
        <v>1</v>
      </c>
      <c r="CA474" s="18">
        <f t="shared" si="279"/>
        <v>6954.46</v>
      </c>
      <c r="CB474" s="18">
        <f t="shared" si="300"/>
        <v>1</v>
      </c>
      <c r="CC474" s="18">
        <f t="shared" si="280"/>
        <v>6954.46</v>
      </c>
    </row>
    <row r="475" spans="1:81" ht="16.5" x14ac:dyDescent="0.2">
      <c r="A475" s="14">
        <v>466</v>
      </c>
      <c r="B475" s="18">
        <f>金币产出!CN471</f>
        <v>84650605</v>
      </c>
      <c r="W475" s="18">
        <v>466</v>
      </c>
      <c r="X475" s="25">
        <v>1</v>
      </c>
      <c r="Y475" s="18" t="e">
        <f t="shared" si="281"/>
        <v>#REF!</v>
      </c>
      <c r="Z475" s="18" t="e">
        <f t="shared" si="281"/>
        <v>#REF!</v>
      </c>
      <c r="AA475" s="18" t="e">
        <f t="shared" si="281"/>
        <v>#REF!</v>
      </c>
      <c r="AB475" s="18" t="e">
        <f t="shared" si="282"/>
        <v>#REF!</v>
      </c>
      <c r="AC475" s="18" t="e">
        <f t="shared" si="270"/>
        <v>#REF!</v>
      </c>
      <c r="AD475" s="18" t="e">
        <f t="shared" si="283"/>
        <v>#REF!</v>
      </c>
      <c r="AE475" s="18" t="e">
        <f t="shared" si="271"/>
        <v>#REF!</v>
      </c>
      <c r="AF475" s="18" t="e">
        <f t="shared" si="284"/>
        <v>#REF!</v>
      </c>
      <c r="AG475" s="18" t="e">
        <f t="shared" si="272"/>
        <v>#REF!</v>
      </c>
      <c r="BD475" s="18">
        <v>466</v>
      </c>
      <c r="BE475" s="44">
        <v>1</v>
      </c>
      <c r="BF475" s="18">
        <f t="shared" si="285"/>
        <v>9311565</v>
      </c>
      <c r="BG475" s="18">
        <f t="shared" si="286"/>
        <v>4655780</v>
      </c>
      <c r="BH475" s="18">
        <f t="shared" si="287"/>
        <v>4655780</v>
      </c>
      <c r="BI475" s="18">
        <f t="shared" si="288"/>
        <v>4655780</v>
      </c>
      <c r="BJ475" s="18">
        <f t="shared" si="289"/>
        <v>4655780</v>
      </c>
      <c r="BK475" s="18">
        <f t="shared" si="290"/>
        <v>4655780</v>
      </c>
      <c r="BL475" s="18">
        <f t="shared" si="291"/>
        <v>6983670</v>
      </c>
      <c r="BM475" s="18">
        <f t="shared" si="292"/>
        <v>6983670</v>
      </c>
      <c r="BN475" s="18">
        <f t="shared" si="293"/>
        <v>1</v>
      </c>
      <c r="BO475" s="18">
        <f t="shared" si="273"/>
        <v>9311.57</v>
      </c>
      <c r="BP475" s="18">
        <f t="shared" si="294"/>
        <v>1</v>
      </c>
      <c r="BQ475" s="18">
        <f t="shared" si="274"/>
        <v>4655.78</v>
      </c>
      <c r="BR475" s="18">
        <f t="shared" si="295"/>
        <v>1</v>
      </c>
      <c r="BS475" s="18">
        <f t="shared" si="275"/>
        <v>4655.78</v>
      </c>
      <c r="BT475" s="18">
        <f t="shared" si="296"/>
        <v>1</v>
      </c>
      <c r="BU475" s="18">
        <f t="shared" si="276"/>
        <v>4655.78</v>
      </c>
      <c r="BV475" s="18">
        <f t="shared" si="297"/>
        <v>1</v>
      </c>
      <c r="BW475" s="18">
        <f t="shared" si="277"/>
        <v>4655.78</v>
      </c>
      <c r="BX475" s="18">
        <f t="shared" si="298"/>
        <v>1</v>
      </c>
      <c r="BY475" s="18">
        <f t="shared" si="278"/>
        <v>4655.78</v>
      </c>
      <c r="BZ475" s="18">
        <f t="shared" si="299"/>
        <v>1</v>
      </c>
      <c r="CA475" s="18">
        <f t="shared" si="279"/>
        <v>6983.67</v>
      </c>
      <c r="CB475" s="18">
        <f t="shared" si="300"/>
        <v>1</v>
      </c>
      <c r="CC475" s="18">
        <f t="shared" si="280"/>
        <v>6983.67</v>
      </c>
    </row>
    <row r="476" spans="1:81" ht="16.5" x14ac:dyDescent="0.2">
      <c r="A476" s="14">
        <v>467</v>
      </c>
      <c r="B476" s="18">
        <f>金币产出!CN472</f>
        <v>85004753</v>
      </c>
      <c r="W476" s="18">
        <v>467</v>
      </c>
      <c r="X476" s="25">
        <v>1</v>
      </c>
      <c r="Y476" s="18" t="e">
        <f t="shared" si="281"/>
        <v>#REF!</v>
      </c>
      <c r="Z476" s="18" t="e">
        <f t="shared" si="281"/>
        <v>#REF!</v>
      </c>
      <c r="AA476" s="18" t="e">
        <f t="shared" si="281"/>
        <v>#REF!</v>
      </c>
      <c r="AB476" s="18" t="e">
        <f t="shared" si="282"/>
        <v>#REF!</v>
      </c>
      <c r="AC476" s="18" t="e">
        <f t="shared" si="270"/>
        <v>#REF!</v>
      </c>
      <c r="AD476" s="18" t="e">
        <f t="shared" si="283"/>
        <v>#REF!</v>
      </c>
      <c r="AE476" s="18" t="e">
        <f t="shared" si="271"/>
        <v>#REF!</v>
      </c>
      <c r="AF476" s="18" t="e">
        <f t="shared" si="284"/>
        <v>#REF!</v>
      </c>
      <c r="AG476" s="18" t="e">
        <f t="shared" si="272"/>
        <v>#REF!</v>
      </c>
      <c r="BD476" s="18">
        <v>467</v>
      </c>
      <c r="BE476" s="44">
        <v>1</v>
      </c>
      <c r="BF476" s="18">
        <f t="shared" si="285"/>
        <v>9350520</v>
      </c>
      <c r="BG476" s="18">
        <f t="shared" si="286"/>
        <v>4675260</v>
      </c>
      <c r="BH476" s="18">
        <f t="shared" si="287"/>
        <v>4675260</v>
      </c>
      <c r="BI476" s="18">
        <f t="shared" si="288"/>
        <v>4675260</v>
      </c>
      <c r="BJ476" s="18">
        <f t="shared" si="289"/>
        <v>4675260</v>
      </c>
      <c r="BK476" s="18">
        <f t="shared" si="290"/>
        <v>4675260</v>
      </c>
      <c r="BL476" s="18">
        <f t="shared" si="291"/>
        <v>7012890</v>
      </c>
      <c r="BM476" s="18">
        <f t="shared" si="292"/>
        <v>7012890</v>
      </c>
      <c r="BN476" s="18">
        <f t="shared" si="293"/>
        <v>1</v>
      </c>
      <c r="BO476" s="18">
        <f t="shared" si="273"/>
        <v>9350.52</v>
      </c>
      <c r="BP476" s="18">
        <f t="shared" si="294"/>
        <v>1</v>
      </c>
      <c r="BQ476" s="18">
        <f t="shared" si="274"/>
        <v>4675.26</v>
      </c>
      <c r="BR476" s="18">
        <f t="shared" si="295"/>
        <v>1</v>
      </c>
      <c r="BS476" s="18">
        <f t="shared" si="275"/>
        <v>4675.26</v>
      </c>
      <c r="BT476" s="18">
        <f t="shared" si="296"/>
        <v>1</v>
      </c>
      <c r="BU476" s="18">
        <f t="shared" si="276"/>
        <v>4675.26</v>
      </c>
      <c r="BV476" s="18">
        <f t="shared" si="297"/>
        <v>1</v>
      </c>
      <c r="BW476" s="18">
        <f t="shared" si="277"/>
        <v>4675.26</v>
      </c>
      <c r="BX476" s="18">
        <f t="shared" si="298"/>
        <v>1</v>
      </c>
      <c r="BY476" s="18">
        <f t="shared" si="278"/>
        <v>4675.26</v>
      </c>
      <c r="BZ476" s="18">
        <f t="shared" si="299"/>
        <v>1</v>
      </c>
      <c r="CA476" s="18">
        <f t="shared" si="279"/>
        <v>7012.89</v>
      </c>
      <c r="CB476" s="18">
        <f t="shared" si="300"/>
        <v>1</v>
      </c>
      <c r="CC476" s="18">
        <f t="shared" si="280"/>
        <v>7012.89</v>
      </c>
    </row>
    <row r="477" spans="1:81" ht="16.5" x14ac:dyDescent="0.2">
      <c r="A477" s="14">
        <v>468</v>
      </c>
      <c r="B477" s="18">
        <f>金币产出!CN473</f>
        <v>85358901</v>
      </c>
      <c r="W477" s="18">
        <v>468</v>
      </c>
      <c r="X477" s="25">
        <v>1</v>
      </c>
      <c r="Y477" s="18" t="e">
        <f t="shared" si="281"/>
        <v>#REF!</v>
      </c>
      <c r="Z477" s="18" t="e">
        <f t="shared" si="281"/>
        <v>#REF!</v>
      </c>
      <c r="AA477" s="18" t="e">
        <f t="shared" si="281"/>
        <v>#REF!</v>
      </c>
      <c r="AB477" s="18" t="e">
        <f t="shared" si="282"/>
        <v>#REF!</v>
      </c>
      <c r="AC477" s="18" t="e">
        <f t="shared" si="270"/>
        <v>#REF!</v>
      </c>
      <c r="AD477" s="18" t="e">
        <f t="shared" si="283"/>
        <v>#REF!</v>
      </c>
      <c r="AE477" s="18" t="e">
        <f t="shared" si="271"/>
        <v>#REF!</v>
      </c>
      <c r="AF477" s="18" t="e">
        <f t="shared" si="284"/>
        <v>#REF!</v>
      </c>
      <c r="AG477" s="18" t="e">
        <f t="shared" si="272"/>
        <v>#REF!</v>
      </c>
      <c r="BD477" s="18">
        <v>468</v>
      </c>
      <c r="BE477" s="44">
        <v>1</v>
      </c>
      <c r="BF477" s="18">
        <f t="shared" si="285"/>
        <v>9389475</v>
      </c>
      <c r="BG477" s="18">
        <f t="shared" si="286"/>
        <v>4694735</v>
      </c>
      <c r="BH477" s="18">
        <f t="shared" si="287"/>
        <v>4694735</v>
      </c>
      <c r="BI477" s="18">
        <f t="shared" si="288"/>
        <v>4694735</v>
      </c>
      <c r="BJ477" s="18">
        <f t="shared" si="289"/>
        <v>4694735</v>
      </c>
      <c r="BK477" s="18">
        <f t="shared" si="290"/>
        <v>4694735</v>
      </c>
      <c r="BL477" s="18">
        <f t="shared" si="291"/>
        <v>7042105</v>
      </c>
      <c r="BM477" s="18">
        <f t="shared" si="292"/>
        <v>7042105</v>
      </c>
      <c r="BN477" s="18">
        <f t="shared" si="293"/>
        <v>1</v>
      </c>
      <c r="BO477" s="18">
        <f t="shared" si="273"/>
        <v>9389.48</v>
      </c>
      <c r="BP477" s="18">
        <f t="shared" si="294"/>
        <v>1</v>
      </c>
      <c r="BQ477" s="18">
        <f t="shared" si="274"/>
        <v>4694.74</v>
      </c>
      <c r="BR477" s="18">
        <f t="shared" si="295"/>
        <v>1</v>
      </c>
      <c r="BS477" s="18">
        <f t="shared" si="275"/>
        <v>4694.74</v>
      </c>
      <c r="BT477" s="18">
        <f t="shared" si="296"/>
        <v>1</v>
      </c>
      <c r="BU477" s="18">
        <f t="shared" si="276"/>
        <v>4694.74</v>
      </c>
      <c r="BV477" s="18">
        <f t="shared" si="297"/>
        <v>1</v>
      </c>
      <c r="BW477" s="18">
        <f t="shared" si="277"/>
        <v>4694.74</v>
      </c>
      <c r="BX477" s="18">
        <f t="shared" si="298"/>
        <v>1</v>
      </c>
      <c r="BY477" s="18">
        <f t="shared" si="278"/>
        <v>4694.74</v>
      </c>
      <c r="BZ477" s="18">
        <f t="shared" si="299"/>
        <v>1</v>
      </c>
      <c r="CA477" s="18">
        <f t="shared" si="279"/>
        <v>7042.11</v>
      </c>
      <c r="CB477" s="18">
        <f t="shared" si="300"/>
        <v>1</v>
      </c>
      <c r="CC477" s="18">
        <f t="shared" si="280"/>
        <v>7042.11</v>
      </c>
    </row>
    <row r="478" spans="1:81" ht="16.5" x14ac:dyDescent="0.2">
      <c r="A478" s="14">
        <v>469</v>
      </c>
      <c r="B478" s="18">
        <f>金币产出!CN474</f>
        <v>85713050</v>
      </c>
      <c r="W478" s="18">
        <v>469</v>
      </c>
      <c r="X478" s="25">
        <v>1</v>
      </c>
      <c r="Y478" s="18" t="e">
        <f t="shared" si="281"/>
        <v>#REF!</v>
      </c>
      <c r="Z478" s="18" t="e">
        <f t="shared" si="281"/>
        <v>#REF!</v>
      </c>
      <c r="AA478" s="18" t="e">
        <f t="shared" si="281"/>
        <v>#REF!</v>
      </c>
      <c r="AB478" s="18" t="e">
        <f t="shared" si="282"/>
        <v>#REF!</v>
      </c>
      <c r="AC478" s="18" t="e">
        <f t="shared" si="270"/>
        <v>#REF!</v>
      </c>
      <c r="AD478" s="18" t="e">
        <f t="shared" si="283"/>
        <v>#REF!</v>
      </c>
      <c r="AE478" s="18" t="e">
        <f t="shared" si="271"/>
        <v>#REF!</v>
      </c>
      <c r="AF478" s="18" t="e">
        <f t="shared" si="284"/>
        <v>#REF!</v>
      </c>
      <c r="AG478" s="18" t="e">
        <f t="shared" si="272"/>
        <v>#REF!</v>
      </c>
      <c r="BD478" s="18">
        <v>469</v>
      </c>
      <c r="BE478" s="44">
        <v>1</v>
      </c>
      <c r="BF478" s="18">
        <f t="shared" si="285"/>
        <v>9428435</v>
      </c>
      <c r="BG478" s="18">
        <f t="shared" si="286"/>
        <v>4714215</v>
      </c>
      <c r="BH478" s="18">
        <f t="shared" si="287"/>
        <v>4714215</v>
      </c>
      <c r="BI478" s="18">
        <f t="shared" si="288"/>
        <v>4714215</v>
      </c>
      <c r="BJ478" s="18">
        <f t="shared" si="289"/>
        <v>4714215</v>
      </c>
      <c r="BK478" s="18">
        <f t="shared" si="290"/>
        <v>4714215</v>
      </c>
      <c r="BL478" s="18">
        <f t="shared" si="291"/>
        <v>7071325</v>
      </c>
      <c r="BM478" s="18">
        <f t="shared" si="292"/>
        <v>7071325</v>
      </c>
      <c r="BN478" s="18">
        <f t="shared" si="293"/>
        <v>1</v>
      </c>
      <c r="BO478" s="18">
        <f t="shared" si="273"/>
        <v>9428.44</v>
      </c>
      <c r="BP478" s="18">
        <f t="shared" si="294"/>
        <v>1</v>
      </c>
      <c r="BQ478" s="18">
        <f t="shared" si="274"/>
        <v>4714.22</v>
      </c>
      <c r="BR478" s="18">
        <f t="shared" si="295"/>
        <v>1</v>
      </c>
      <c r="BS478" s="18">
        <f t="shared" si="275"/>
        <v>4714.22</v>
      </c>
      <c r="BT478" s="18">
        <f t="shared" si="296"/>
        <v>1</v>
      </c>
      <c r="BU478" s="18">
        <f t="shared" si="276"/>
        <v>4714.22</v>
      </c>
      <c r="BV478" s="18">
        <f t="shared" si="297"/>
        <v>1</v>
      </c>
      <c r="BW478" s="18">
        <f t="shared" si="277"/>
        <v>4714.22</v>
      </c>
      <c r="BX478" s="18">
        <f t="shared" si="298"/>
        <v>1</v>
      </c>
      <c r="BY478" s="18">
        <f t="shared" si="278"/>
        <v>4714.22</v>
      </c>
      <c r="BZ478" s="18">
        <f t="shared" si="299"/>
        <v>1</v>
      </c>
      <c r="CA478" s="18">
        <f t="shared" si="279"/>
        <v>7071.33</v>
      </c>
      <c r="CB478" s="18">
        <f t="shared" si="300"/>
        <v>1</v>
      </c>
      <c r="CC478" s="18">
        <f t="shared" si="280"/>
        <v>7071.33</v>
      </c>
    </row>
    <row r="479" spans="1:81" ht="16.5" x14ac:dyDescent="0.2">
      <c r="A479" s="14">
        <v>470</v>
      </c>
      <c r="B479" s="18">
        <f>金币产出!CN475</f>
        <v>86067198</v>
      </c>
      <c r="W479" s="18">
        <v>470</v>
      </c>
      <c r="X479" s="25">
        <v>1</v>
      </c>
      <c r="Y479" s="18" t="e">
        <f t="shared" si="281"/>
        <v>#REF!</v>
      </c>
      <c r="Z479" s="18" t="e">
        <f t="shared" si="281"/>
        <v>#REF!</v>
      </c>
      <c r="AA479" s="18" t="e">
        <f t="shared" si="281"/>
        <v>#REF!</v>
      </c>
      <c r="AB479" s="18" t="e">
        <f t="shared" si="282"/>
        <v>#REF!</v>
      </c>
      <c r="AC479" s="18" t="e">
        <f t="shared" si="270"/>
        <v>#REF!</v>
      </c>
      <c r="AD479" s="18" t="e">
        <f t="shared" si="283"/>
        <v>#REF!</v>
      </c>
      <c r="AE479" s="18" t="e">
        <f t="shared" si="271"/>
        <v>#REF!</v>
      </c>
      <c r="AF479" s="18" t="e">
        <f t="shared" si="284"/>
        <v>#REF!</v>
      </c>
      <c r="AG479" s="18" t="e">
        <f t="shared" si="272"/>
        <v>#REF!</v>
      </c>
      <c r="BD479" s="18">
        <v>470</v>
      </c>
      <c r="BE479" s="44">
        <v>1</v>
      </c>
      <c r="BF479" s="18">
        <f t="shared" si="285"/>
        <v>9467390</v>
      </c>
      <c r="BG479" s="18">
        <f t="shared" si="286"/>
        <v>4733695</v>
      </c>
      <c r="BH479" s="18">
        <f t="shared" si="287"/>
        <v>4733695</v>
      </c>
      <c r="BI479" s="18">
        <f t="shared" si="288"/>
        <v>4733695</v>
      </c>
      <c r="BJ479" s="18">
        <f t="shared" si="289"/>
        <v>4733695</v>
      </c>
      <c r="BK479" s="18">
        <f t="shared" si="290"/>
        <v>4733695</v>
      </c>
      <c r="BL479" s="18">
        <f t="shared" si="291"/>
        <v>7100540</v>
      </c>
      <c r="BM479" s="18">
        <f t="shared" si="292"/>
        <v>7100540</v>
      </c>
      <c r="BN479" s="18">
        <f t="shared" si="293"/>
        <v>1</v>
      </c>
      <c r="BO479" s="18">
        <f t="shared" si="273"/>
        <v>9467.39</v>
      </c>
      <c r="BP479" s="18">
        <f t="shared" si="294"/>
        <v>1</v>
      </c>
      <c r="BQ479" s="18">
        <f t="shared" si="274"/>
        <v>4733.7</v>
      </c>
      <c r="BR479" s="18">
        <f t="shared" si="295"/>
        <v>1</v>
      </c>
      <c r="BS479" s="18">
        <f t="shared" si="275"/>
        <v>4733.7</v>
      </c>
      <c r="BT479" s="18">
        <f t="shared" si="296"/>
        <v>1</v>
      </c>
      <c r="BU479" s="18">
        <f t="shared" si="276"/>
        <v>4733.7</v>
      </c>
      <c r="BV479" s="18">
        <f t="shared" si="297"/>
        <v>1</v>
      </c>
      <c r="BW479" s="18">
        <f t="shared" si="277"/>
        <v>4733.7</v>
      </c>
      <c r="BX479" s="18">
        <f t="shared" si="298"/>
        <v>1</v>
      </c>
      <c r="BY479" s="18">
        <f t="shared" si="278"/>
        <v>4733.7</v>
      </c>
      <c r="BZ479" s="18">
        <f t="shared" si="299"/>
        <v>1</v>
      </c>
      <c r="CA479" s="18">
        <f t="shared" si="279"/>
        <v>7100.54</v>
      </c>
      <c r="CB479" s="18">
        <f t="shared" si="300"/>
        <v>1</v>
      </c>
      <c r="CC479" s="18">
        <f t="shared" si="280"/>
        <v>7100.54</v>
      </c>
    </row>
    <row r="480" spans="1:81" ht="16.5" x14ac:dyDescent="0.2">
      <c r="A480" s="14">
        <v>471</v>
      </c>
      <c r="B480" s="18">
        <f>金币产出!CN476</f>
        <v>86421346</v>
      </c>
      <c r="W480" s="18">
        <v>471</v>
      </c>
      <c r="X480" s="25">
        <v>1</v>
      </c>
      <c r="Y480" s="18" t="e">
        <f t="shared" si="281"/>
        <v>#REF!</v>
      </c>
      <c r="Z480" s="18" t="e">
        <f t="shared" si="281"/>
        <v>#REF!</v>
      </c>
      <c r="AA480" s="18" t="e">
        <f t="shared" si="281"/>
        <v>#REF!</v>
      </c>
      <c r="AB480" s="18" t="e">
        <f t="shared" si="282"/>
        <v>#REF!</v>
      </c>
      <c r="AC480" s="18" t="e">
        <f t="shared" si="270"/>
        <v>#REF!</v>
      </c>
      <c r="AD480" s="18" t="e">
        <f t="shared" si="283"/>
        <v>#REF!</v>
      </c>
      <c r="AE480" s="18" t="e">
        <f t="shared" si="271"/>
        <v>#REF!</v>
      </c>
      <c r="AF480" s="18" t="e">
        <f t="shared" si="284"/>
        <v>#REF!</v>
      </c>
      <c r="AG480" s="18" t="e">
        <f t="shared" si="272"/>
        <v>#REF!</v>
      </c>
      <c r="BD480" s="18">
        <v>471</v>
      </c>
      <c r="BE480" s="44">
        <v>1</v>
      </c>
      <c r="BF480" s="18">
        <f t="shared" si="285"/>
        <v>9506345</v>
      </c>
      <c r="BG480" s="18">
        <f t="shared" si="286"/>
        <v>4753170</v>
      </c>
      <c r="BH480" s="18">
        <f t="shared" si="287"/>
        <v>4753170</v>
      </c>
      <c r="BI480" s="18">
        <f t="shared" si="288"/>
        <v>4753170</v>
      </c>
      <c r="BJ480" s="18">
        <f t="shared" si="289"/>
        <v>4753170</v>
      </c>
      <c r="BK480" s="18">
        <f t="shared" si="290"/>
        <v>4753170</v>
      </c>
      <c r="BL480" s="18">
        <f t="shared" si="291"/>
        <v>7129760</v>
      </c>
      <c r="BM480" s="18">
        <f t="shared" si="292"/>
        <v>7129760</v>
      </c>
      <c r="BN480" s="18">
        <f t="shared" si="293"/>
        <v>1</v>
      </c>
      <c r="BO480" s="18">
        <f t="shared" si="273"/>
        <v>9506.35</v>
      </c>
      <c r="BP480" s="18">
        <f t="shared" si="294"/>
        <v>1</v>
      </c>
      <c r="BQ480" s="18">
        <f t="shared" si="274"/>
        <v>4753.17</v>
      </c>
      <c r="BR480" s="18">
        <f t="shared" si="295"/>
        <v>1</v>
      </c>
      <c r="BS480" s="18">
        <f t="shared" si="275"/>
        <v>4753.17</v>
      </c>
      <c r="BT480" s="18">
        <f t="shared" si="296"/>
        <v>1</v>
      </c>
      <c r="BU480" s="18">
        <f t="shared" si="276"/>
        <v>4753.17</v>
      </c>
      <c r="BV480" s="18">
        <f t="shared" si="297"/>
        <v>1</v>
      </c>
      <c r="BW480" s="18">
        <f t="shared" si="277"/>
        <v>4753.17</v>
      </c>
      <c r="BX480" s="18">
        <f t="shared" si="298"/>
        <v>1</v>
      </c>
      <c r="BY480" s="18">
        <f t="shared" si="278"/>
        <v>4753.17</v>
      </c>
      <c r="BZ480" s="18">
        <f t="shared" si="299"/>
        <v>1</v>
      </c>
      <c r="CA480" s="18">
        <f t="shared" si="279"/>
        <v>7129.76</v>
      </c>
      <c r="CB480" s="18">
        <f t="shared" si="300"/>
        <v>1</v>
      </c>
      <c r="CC480" s="18">
        <f t="shared" si="280"/>
        <v>7129.76</v>
      </c>
    </row>
    <row r="481" spans="1:81" ht="16.5" x14ac:dyDescent="0.2">
      <c r="A481" s="14">
        <v>472</v>
      </c>
      <c r="B481" s="18">
        <f>金币产出!CN477</f>
        <v>86775494</v>
      </c>
      <c r="W481" s="18">
        <v>472</v>
      </c>
      <c r="X481" s="25">
        <v>1</v>
      </c>
      <c r="Y481" s="18" t="e">
        <f t="shared" si="281"/>
        <v>#REF!</v>
      </c>
      <c r="Z481" s="18" t="e">
        <f t="shared" si="281"/>
        <v>#REF!</v>
      </c>
      <c r="AA481" s="18" t="e">
        <f t="shared" si="281"/>
        <v>#REF!</v>
      </c>
      <c r="AB481" s="18" t="e">
        <f t="shared" si="282"/>
        <v>#REF!</v>
      </c>
      <c r="AC481" s="18" t="e">
        <f t="shared" si="270"/>
        <v>#REF!</v>
      </c>
      <c r="AD481" s="18" t="e">
        <f t="shared" si="283"/>
        <v>#REF!</v>
      </c>
      <c r="AE481" s="18" t="e">
        <f t="shared" si="271"/>
        <v>#REF!</v>
      </c>
      <c r="AF481" s="18" t="e">
        <f t="shared" si="284"/>
        <v>#REF!</v>
      </c>
      <c r="AG481" s="18" t="e">
        <f t="shared" si="272"/>
        <v>#REF!</v>
      </c>
      <c r="BD481" s="18">
        <v>472</v>
      </c>
      <c r="BE481" s="44">
        <v>1</v>
      </c>
      <c r="BF481" s="18">
        <f t="shared" si="285"/>
        <v>9545300</v>
      </c>
      <c r="BG481" s="18">
        <f t="shared" si="286"/>
        <v>4772650</v>
      </c>
      <c r="BH481" s="18">
        <f t="shared" si="287"/>
        <v>4772650</v>
      </c>
      <c r="BI481" s="18">
        <f t="shared" si="288"/>
        <v>4772650</v>
      </c>
      <c r="BJ481" s="18">
        <f t="shared" si="289"/>
        <v>4772650</v>
      </c>
      <c r="BK481" s="18">
        <f t="shared" si="290"/>
        <v>4772650</v>
      </c>
      <c r="BL481" s="18">
        <f t="shared" si="291"/>
        <v>7158975</v>
      </c>
      <c r="BM481" s="18">
        <f t="shared" si="292"/>
        <v>7158975</v>
      </c>
      <c r="BN481" s="18">
        <f t="shared" si="293"/>
        <v>1</v>
      </c>
      <c r="BO481" s="18">
        <f t="shared" si="273"/>
        <v>9545.2999999999993</v>
      </c>
      <c r="BP481" s="18">
        <f t="shared" si="294"/>
        <v>1</v>
      </c>
      <c r="BQ481" s="18">
        <f t="shared" si="274"/>
        <v>4772.6499999999996</v>
      </c>
      <c r="BR481" s="18">
        <f t="shared" si="295"/>
        <v>1</v>
      </c>
      <c r="BS481" s="18">
        <f t="shared" si="275"/>
        <v>4772.6499999999996</v>
      </c>
      <c r="BT481" s="18">
        <f t="shared" si="296"/>
        <v>1</v>
      </c>
      <c r="BU481" s="18">
        <f t="shared" si="276"/>
        <v>4772.6499999999996</v>
      </c>
      <c r="BV481" s="18">
        <f t="shared" si="297"/>
        <v>1</v>
      </c>
      <c r="BW481" s="18">
        <f t="shared" si="277"/>
        <v>4772.6499999999996</v>
      </c>
      <c r="BX481" s="18">
        <f t="shared" si="298"/>
        <v>1</v>
      </c>
      <c r="BY481" s="18">
        <f t="shared" si="278"/>
        <v>4772.6499999999996</v>
      </c>
      <c r="BZ481" s="18">
        <f t="shared" si="299"/>
        <v>1</v>
      </c>
      <c r="CA481" s="18">
        <f t="shared" si="279"/>
        <v>7158.98</v>
      </c>
      <c r="CB481" s="18">
        <f t="shared" si="300"/>
        <v>1</v>
      </c>
      <c r="CC481" s="18">
        <f t="shared" si="280"/>
        <v>7158.98</v>
      </c>
    </row>
    <row r="482" spans="1:81" ht="16.5" x14ac:dyDescent="0.2">
      <c r="A482" s="14">
        <v>473</v>
      </c>
      <c r="B482" s="18">
        <f>金币产出!CN478</f>
        <v>87129642</v>
      </c>
      <c r="W482" s="18">
        <v>473</v>
      </c>
      <c r="X482" s="25">
        <v>1</v>
      </c>
      <c r="Y482" s="18" t="e">
        <f t="shared" si="281"/>
        <v>#REF!</v>
      </c>
      <c r="Z482" s="18" t="e">
        <f t="shared" si="281"/>
        <v>#REF!</v>
      </c>
      <c r="AA482" s="18" t="e">
        <f t="shared" si="281"/>
        <v>#REF!</v>
      </c>
      <c r="AB482" s="18" t="e">
        <f t="shared" si="282"/>
        <v>#REF!</v>
      </c>
      <c r="AC482" s="18" t="e">
        <f t="shared" si="270"/>
        <v>#REF!</v>
      </c>
      <c r="AD482" s="18" t="e">
        <f t="shared" si="283"/>
        <v>#REF!</v>
      </c>
      <c r="AE482" s="18" t="e">
        <f t="shared" si="271"/>
        <v>#REF!</v>
      </c>
      <c r="AF482" s="18" t="e">
        <f t="shared" si="284"/>
        <v>#REF!</v>
      </c>
      <c r="AG482" s="18" t="e">
        <f t="shared" si="272"/>
        <v>#REF!</v>
      </c>
      <c r="BD482" s="18">
        <v>473</v>
      </c>
      <c r="BE482" s="44">
        <v>1</v>
      </c>
      <c r="BF482" s="18">
        <f t="shared" si="285"/>
        <v>9584260</v>
      </c>
      <c r="BG482" s="18">
        <f t="shared" si="286"/>
        <v>4792130</v>
      </c>
      <c r="BH482" s="18">
        <f t="shared" si="287"/>
        <v>4792130</v>
      </c>
      <c r="BI482" s="18">
        <f t="shared" si="288"/>
        <v>4792130</v>
      </c>
      <c r="BJ482" s="18">
        <f t="shared" si="289"/>
        <v>4792130</v>
      </c>
      <c r="BK482" s="18">
        <f t="shared" si="290"/>
        <v>4792130</v>
      </c>
      <c r="BL482" s="18">
        <f t="shared" si="291"/>
        <v>7188195</v>
      </c>
      <c r="BM482" s="18">
        <f t="shared" si="292"/>
        <v>7188195</v>
      </c>
      <c r="BN482" s="18">
        <f t="shared" si="293"/>
        <v>1</v>
      </c>
      <c r="BO482" s="18">
        <f t="shared" si="273"/>
        <v>9584.26</v>
      </c>
      <c r="BP482" s="18">
        <f t="shared" si="294"/>
        <v>1</v>
      </c>
      <c r="BQ482" s="18">
        <f t="shared" si="274"/>
        <v>4792.13</v>
      </c>
      <c r="BR482" s="18">
        <f t="shared" si="295"/>
        <v>1</v>
      </c>
      <c r="BS482" s="18">
        <f t="shared" si="275"/>
        <v>4792.13</v>
      </c>
      <c r="BT482" s="18">
        <f t="shared" si="296"/>
        <v>1</v>
      </c>
      <c r="BU482" s="18">
        <f t="shared" si="276"/>
        <v>4792.13</v>
      </c>
      <c r="BV482" s="18">
        <f t="shared" si="297"/>
        <v>1</v>
      </c>
      <c r="BW482" s="18">
        <f t="shared" si="277"/>
        <v>4792.13</v>
      </c>
      <c r="BX482" s="18">
        <f t="shared" si="298"/>
        <v>1</v>
      </c>
      <c r="BY482" s="18">
        <f t="shared" si="278"/>
        <v>4792.13</v>
      </c>
      <c r="BZ482" s="18">
        <f t="shared" si="299"/>
        <v>1</v>
      </c>
      <c r="CA482" s="18">
        <f t="shared" si="279"/>
        <v>7188.2</v>
      </c>
      <c r="CB482" s="18">
        <f t="shared" si="300"/>
        <v>1</v>
      </c>
      <c r="CC482" s="18">
        <f t="shared" si="280"/>
        <v>7188.2</v>
      </c>
    </row>
    <row r="483" spans="1:81" ht="16.5" x14ac:dyDescent="0.2">
      <c r="A483" s="14">
        <v>474</v>
      </c>
      <c r="B483" s="18">
        <f>金币产出!CN479</f>
        <v>87483790</v>
      </c>
      <c r="W483" s="18">
        <v>474</v>
      </c>
      <c r="X483" s="25">
        <v>1</v>
      </c>
      <c r="Y483" s="18" t="e">
        <f t="shared" si="281"/>
        <v>#REF!</v>
      </c>
      <c r="Z483" s="18" t="e">
        <f t="shared" si="281"/>
        <v>#REF!</v>
      </c>
      <c r="AA483" s="18" t="e">
        <f t="shared" si="281"/>
        <v>#REF!</v>
      </c>
      <c r="AB483" s="18" t="e">
        <f t="shared" si="282"/>
        <v>#REF!</v>
      </c>
      <c r="AC483" s="18" t="e">
        <f t="shared" si="270"/>
        <v>#REF!</v>
      </c>
      <c r="AD483" s="18" t="e">
        <f t="shared" si="283"/>
        <v>#REF!</v>
      </c>
      <c r="AE483" s="18" t="e">
        <f t="shared" si="271"/>
        <v>#REF!</v>
      </c>
      <c r="AF483" s="18" t="e">
        <f t="shared" si="284"/>
        <v>#REF!</v>
      </c>
      <c r="AG483" s="18" t="e">
        <f t="shared" si="272"/>
        <v>#REF!</v>
      </c>
      <c r="BD483" s="18">
        <v>474</v>
      </c>
      <c r="BE483" s="44">
        <v>1</v>
      </c>
      <c r="BF483" s="18">
        <f t="shared" si="285"/>
        <v>9623215</v>
      </c>
      <c r="BG483" s="18">
        <f t="shared" si="286"/>
        <v>4811605</v>
      </c>
      <c r="BH483" s="18">
        <f t="shared" si="287"/>
        <v>4811605</v>
      </c>
      <c r="BI483" s="18">
        <f t="shared" si="288"/>
        <v>4811605</v>
      </c>
      <c r="BJ483" s="18">
        <f t="shared" si="289"/>
        <v>4811605</v>
      </c>
      <c r="BK483" s="18">
        <f t="shared" si="290"/>
        <v>4811605</v>
      </c>
      <c r="BL483" s="18">
        <f t="shared" si="291"/>
        <v>7217410</v>
      </c>
      <c r="BM483" s="18">
        <f t="shared" si="292"/>
        <v>7217410</v>
      </c>
      <c r="BN483" s="18">
        <f t="shared" si="293"/>
        <v>1</v>
      </c>
      <c r="BO483" s="18">
        <f t="shared" si="273"/>
        <v>9623.2199999999993</v>
      </c>
      <c r="BP483" s="18">
        <f t="shared" si="294"/>
        <v>1</v>
      </c>
      <c r="BQ483" s="18">
        <f t="shared" si="274"/>
        <v>4811.6099999999997</v>
      </c>
      <c r="BR483" s="18">
        <f t="shared" si="295"/>
        <v>1</v>
      </c>
      <c r="BS483" s="18">
        <f t="shared" si="275"/>
        <v>4811.6099999999997</v>
      </c>
      <c r="BT483" s="18">
        <f t="shared" si="296"/>
        <v>1</v>
      </c>
      <c r="BU483" s="18">
        <f t="shared" si="276"/>
        <v>4811.6099999999997</v>
      </c>
      <c r="BV483" s="18">
        <f t="shared" si="297"/>
        <v>1</v>
      </c>
      <c r="BW483" s="18">
        <f t="shared" si="277"/>
        <v>4811.6099999999997</v>
      </c>
      <c r="BX483" s="18">
        <f t="shared" si="298"/>
        <v>1</v>
      </c>
      <c r="BY483" s="18">
        <f t="shared" si="278"/>
        <v>4811.6099999999997</v>
      </c>
      <c r="BZ483" s="18">
        <f t="shared" si="299"/>
        <v>1</v>
      </c>
      <c r="CA483" s="18">
        <f t="shared" si="279"/>
        <v>7217.41</v>
      </c>
      <c r="CB483" s="18">
        <f t="shared" si="300"/>
        <v>1</v>
      </c>
      <c r="CC483" s="18">
        <f t="shared" si="280"/>
        <v>7217.41</v>
      </c>
    </row>
    <row r="484" spans="1:81" ht="16.5" x14ac:dyDescent="0.2">
      <c r="A484" s="14">
        <v>475</v>
      </c>
      <c r="B484" s="18">
        <f>金币产出!CN480</f>
        <v>87837939</v>
      </c>
      <c r="W484" s="18">
        <v>475</v>
      </c>
      <c r="X484" s="25">
        <v>1</v>
      </c>
      <c r="Y484" s="18" t="e">
        <f t="shared" si="281"/>
        <v>#REF!</v>
      </c>
      <c r="Z484" s="18" t="e">
        <f t="shared" si="281"/>
        <v>#REF!</v>
      </c>
      <c r="AA484" s="18" t="e">
        <f t="shared" si="281"/>
        <v>#REF!</v>
      </c>
      <c r="AB484" s="18" t="e">
        <f t="shared" si="282"/>
        <v>#REF!</v>
      </c>
      <c r="AC484" s="18" t="e">
        <f t="shared" si="270"/>
        <v>#REF!</v>
      </c>
      <c r="AD484" s="18" t="e">
        <f t="shared" si="283"/>
        <v>#REF!</v>
      </c>
      <c r="AE484" s="18" t="e">
        <f t="shared" si="271"/>
        <v>#REF!</v>
      </c>
      <c r="AF484" s="18" t="e">
        <f t="shared" si="284"/>
        <v>#REF!</v>
      </c>
      <c r="AG484" s="18" t="e">
        <f t="shared" si="272"/>
        <v>#REF!</v>
      </c>
      <c r="BD484" s="18">
        <v>475</v>
      </c>
      <c r="BE484" s="44">
        <v>1</v>
      </c>
      <c r="BF484" s="18">
        <f t="shared" si="285"/>
        <v>9662170</v>
      </c>
      <c r="BG484" s="18">
        <f t="shared" si="286"/>
        <v>4831085</v>
      </c>
      <c r="BH484" s="18">
        <f t="shared" si="287"/>
        <v>4831085</v>
      </c>
      <c r="BI484" s="18">
        <f t="shared" si="288"/>
        <v>4831085</v>
      </c>
      <c r="BJ484" s="18">
        <f t="shared" si="289"/>
        <v>4831085</v>
      </c>
      <c r="BK484" s="18">
        <f t="shared" si="290"/>
        <v>4831085</v>
      </c>
      <c r="BL484" s="18">
        <f t="shared" si="291"/>
        <v>7246625</v>
      </c>
      <c r="BM484" s="18">
        <f t="shared" si="292"/>
        <v>7246625</v>
      </c>
      <c r="BN484" s="18">
        <f t="shared" si="293"/>
        <v>1</v>
      </c>
      <c r="BO484" s="18">
        <f t="shared" si="273"/>
        <v>9662.17</v>
      </c>
      <c r="BP484" s="18">
        <f t="shared" si="294"/>
        <v>1</v>
      </c>
      <c r="BQ484" s="18">
        <f t="shared" si="274"/>
        <v>4831.09</v>
      </c>
      <c r="BR484" s="18">
        <f t="shared" si="295"/>
        <v>1</v>
      </c>
      <c r="BS484" s="18">
        <f t="shared" si="275"/>
        <v>4831.09</v>
      </c>
      <c r="BT484" s="18">
        <f t="shared" si="296"/>
        <v>1</v>
      </c>
      <c r="BU484" s="18">
        <f t="shared" si="276"/>
        <v>4831.09</v>
      </c>
      <c r="BV484" s="18">
        <f t="shared" si="297"/>
        <v>1</v>
      </c>
      <c r="BW484" s="18">
        <f t="shared" si="277"/>
        <v>4831.09</v>
      </c>
      <c r="BX484" s="18">
        <f t="shared" si="298"/>
        <v>1</v>
      </c>
      <c r="BY484" s="18">
        <f t="shared" si="278"/>
        <v>4831.09</v>
      </c>
      <c r="BZ484" s="18">
        <f t="shared" si="299"/>
        <v>1</v>
      </c>
      <c r="CA484" s="18">
        <f t="shared" si="279"/>
        <v>7246.63</v>
      </c>
      <c r="CB484" s="18">
        <f t="shared" si="300"/>
        <v>1</v>
      </c>
      <c r="CC484" s="18">
        <f t="shared" si="280"/>
        <v>7246.63</v>
      </c>
    </row>
    <row r="485" spans="1:81" ht="16.5" x14ac:dyDescent="0.2">
      <c r="A485" s="14">
        <v>476</v>
      </c>
      <c r="B485" s="18">
        <f>金币产出!CN481</f>
        <v>88192087</v>
      </c>
      <c r="W485" s="18">
        <v>476</v>
      </c>
      <c r="X485" s="25">
        <v>1</v>
      </c>
      <c r="Y485" s="18" t="e">
        <f t="shared" si="281"/>
        <v>#REF!</v>
      </c>
      <c r="Z485" s="18" t="e">
        <f t="shared" si="281"/>
        <v>#REF!</v>
      </c>
      <c r="AA485" s="18" t="e">
        <f t="shared" si="281"/>
        <v>#REF!</v>
      </c>
      <c r="AB485" s="18" t="e">
        <f t="shared" si="282"/>
        <v>#REF!</v>
      </c>
      <c r="AC485" s="18" t="e">
        <f t="shared" si="270"/>
        <v>#REF!</v>
      </c>
      <c r="AD485" s="18" t="e">
        <f t="shared" si="283"/>
        <v>#REF!</v>
      </c>
      <c r="AE485" s="18" t="e">
        <f t="shared" si="271"/>
        <v>#REF!</v>
      </c>
      <c r="AF485" s="18" t="e">
        <f t="shared" si="284"/>
        <v>#REF!</v>
      </c>
      <c r="AG485" s="18" t="e">
        <f t="shared" si="272"/>
        <v>#REF!</v>
      </c>
      <c r="BD485" s="18">
        <v>476</v>
      </c>
      <c r="BE485" s="44">
        <v>1</v>
      </c>
      <c r="BF485" s="18">
        <f t="shared" si="285"/>
        <v>9701125</v>
      </c>
      <c r="BG485" s="18">
        <f t="shared" si="286"/>
        <v>4850560</v>
      </c>
      <c r="BH485" s="18">
        <f t="shared" si="287"/>
        <v>4850560</v>
      </c>
      <c r="BI485" s="18">
        <f t="shared" si="288"/>
        <v>4850560</v>
      </c>
      <c r="BJ485" s="18">
        <f t="shared" si="289"/>
        <v>4850560</v>
      </c>
      <c r="BK485" s="18">
        <f t="shared" si="290"/>
        <v>4850560</v>
      </c>
      <c r="BL485" s="18">
        <f t="shared" si="291"/>
        <v>7275845</v>
      </c>
      <c r="BM485" s="18">
        <f t="shared" si="292"/>
        <v>7275845</v>
      </c>
      <c r="BN485" s="18">
        <f t="shared" si="293"/>
        <v>1</v>
      </c>
      <c r="BO485" s="18">
        <f t="shared" si="273"/>
        <v>9701.1299999999992</v>
      </c>
      <c r="BP485" s="18">
        <f t="shared" si="294"/>
        <v>1</v>
      </c>
      <c r="BQ485" s="18">
        <f t="shared" si="274"/>
        <v>4850.5600000000004</v>
      </c>
      <c r="BR485" s="18">
        <f t="shared" si="295"/>
        <v>1</v>
      </c>
      <c r="BS485" s="18">
        <f t="shared" si="275"/>
        <v>4850.5600000000004</v>
      </c>
      <c r="BT485" s="18">
        <f t="shared" si="296"/>
        <v>1</v>
      </c>
      <c r="BU485" s="18">
        <f t="shared" si="276"/>
        <v>4850.5600000000004</v>
      </c>
      <c r="BV485" s="18">
        <f t="shared" si="297"/>
        <v>1</v>
      </c>
      <c r="BW485" s="18">
        <f t="shared" si="277"/>
        <v>4850.5600000000004</v>
      </c>
      <c r="BX485" s="18">
        <f t="shared" si="298"/>
        <v>1</v>
      </c>
      <c r="BY485" s="18">
        <f t="shared" si="278"/>
        <v>4850.5600000000004</v>
      </c>
      <c r="BZ485" s="18">
        <f t="shared" si="299"/>
        <v>1</v>
      </c>
      <c r="CA485" s="18">
        <f t="shared" si="279"/>
        <v>7275.85</v>
      </c>
      <c r="CB485" s="18">
        <f t="shared" si="300"/>
        <v>1</v>
      </c>
      <c r="CC485" s="18">
        <f t="shared" si="280"/>
        <v>7275.85</v>
      </c>
    </row>
    <row r="486" spans="1:81" ht="16.5" x14ac:dyDescent="0.2">
      <c r="A486" s="14">
        <v>477</v>
      </c>
      <c r="B486" s="18">
        <f>金币产出!CN482</f>
        <v>88546233</v>
      </c>
      <c r="W486" s="18">
        <v>477</v>
      </c>
      <c r="X486" s="25">
        <v>1</v>
      </c>
      <c r="Y486" s="18" t="e">
        <f t="shared" si="281"/>
        <v>#REF!</v>
      </c>
      <c r="Z486" s="18" t="e">
        <f t="shared" si="281"/>
        <v>#REF!</v>
      </c>
      <c r="AA486" s="18" t="e">
        <f t="shared" si="281"/>
        <v>#REF!</v>
      </c>
      <c r="AB486" s="18" t="e">
        <f t="shared" si="282"/>
        <v>#REF!</v>
      </c>
      <c r="AC486" s="18" t="e">
        <f t="shared" si="270"/>
        <v>#REF!</v>
      </c>
      <c r="AD486" s="18" t="e">
        <f t="shared" si="283"/>
        <v>#REF!</v>
      </c>
      <c r="AE486" s="18" t="e">
        <f t="shared" si="271"/>
        <v>#REF!</v>
      </c>
      <c r="AF486" s="18" t="e">
        <f t="shared" si="284"/>
        <v>#REF!</v>
      </c>
      <c r="AG486" s="18" t="e">
        <f t="shared" si="272"/>
        <v>#REF!</v>
      </c>
      <c r="BD486" s="18">
        <v>477</v>
      </c>
      <c r="BE486" s="44">
        <v>1</v>
      </c>
      <c r="BF486" s="18">
        <f t="shared" si="285"/>
        <v>9740085</v>
      </c>
      <c r="BG486" s="18">
        <f t="shared" si="286"/>
        <v>4870040</v>
      </c>
      <c r="BH486" s="18">
        <f t="shared" si="287"/>
        <v>4870040</v>
      </c>
      <c r="BI486" s="18">
        <f t="shared" si="288"/>
        <v>4870040</v>
      </c>
      <c r="BJ486" s="18">
        <f t="shared" si="289"/>
        <v>4870040</v>
      </c>
      <c r="BK486" s="18">
        <f t="shared" si="290"/>
        <v>4870040</v>
      </c>
      <c r="BL486" s="18">
        <f t="shared" si="291"/>
        <v>7305060</v>
      </c>
      <c r="BM486" s="18">
        <f t="shared" si="292"/>
        <v>7305060</v>
      </c>
      <c r="BN486" s="18">
        <f t="shared" si="293"/>
        <v>1</v>
      </c>
      <c r="BO486" s="18">
        <f t="shared" si="273"/>
        <v>9740.09</v>
      </c>
      <c r="BP486" s="18">
        <f t="shared" si="294"/>
        <v>1</v>
      </c>
      <c r="BQ486" s="18">
        <f t="shared" si="274"/>
        <v>4870.04</v>
      </c>
      <c r="BR486" s="18">
        <f t="shared" si="295"/>
        <v>1</v>
      </c>
      <c r="BS486" s="18">
        <f t="shared" si="275"/>
        <v>4870.04</v>
      </c>
      <c r="BT486" s="18">
        <f t="shared" si="296"/>
        <v>1</v>
      </c>
      <c r="BU486" s="18">
        <f t="shared" si="276"/>
        <v>4870.04</v>
      </c>
      <c r="BV486" s="18">
        <f t="shared" si="297"/>
        <v>1</v>
      </c>
      <c r="BW486" s="18">
        <f t="shared" si="277"/>
        <v>4870.04</v>
      </c>
      <c r="BX486" s="18">
        <f t="shared" si="298"/>
        <v>1</v>
      </c>
      <c r="BY486" s="18">
        <f t="shared" si="278"/>
        <v>4870.04</v>
      </c>
      <c r="BZ486" s="18">
        <f t="shared" si="299"/>
        <v>1</v>
      </c>
      <c r="CA486" s="18">
        <f t="shared" si="279"/>
        <v>7305.06</v>
      </c>
      <c r="CB486" s="18">
        <f t="shared" si="300"/>
        <v>1</v>
      </c>
      <c r="CC486" s="18">
        <f t="shared" si="280"/>
        <v>7305.06</v>
      </c>
    </row>
    <row r="487" spans="1:81" ht="16.5" x14ac:dyDescent="0.2">
      <c r="A487" s="14">
        <v>478</v>
      </c>
      <c r="B487" s="18">
        <f>金币产出!CN483</f>
        <v>88900383</v>
      </c>
      <c r="W487" s="18">
        <v>478</v>
      </c>
      <c r="X487" s="25">
        <v>1</v>
      </c>
      <c r="Y487" s="18" t="e">
        <f t="shared" si="281"/>
        <v>#REF!</v>
      </c>
      <c r="Z487" s="18" t="e">
        <f t="shared" si="281"/>
        <v>#REF!</v>
      </c>
      <c r="AA487" s="18" t="e">
        <f t="shared" si="281"/>
        <v>#REF!</v>
      </c>
      <c r="AB487" s="18" t="e">
        <f t="shared" si="282"/>
        <v>#REF!</v>
      </c>
      <c r="AC487" s="18" t="e">
        <f t="shared" si="270"/>
        <v>#REF!</v>
      </c>
      <c r="AD487" s="18" t="e">
        <f t="shared" si="283"/>
        <v>#REF!</v>
      </c>
      <c r="AE487" s="18" t="e">
        <f t="shared" si="271"/>
        <v>#REF!</v>
      </c>
      <c r="AF487" s="18" t="e">
        <f t="shared" si="284"/>
        <v>#REF!</v>
      </c>
      <c r="AG487" s="18" t="e">
        <f t="shared" si="272"/>
        <v>#REF!</v>
      </c>
      <c r="BD487" s="18">
        <v>478</v>
      </c>
      <c r="BE487" s="44">
        <v>1</v>
      </c>
      <c r="BF487" s="18">
        <f t="shared" si="285"/>
        <v>9779040</v>
      </c>
      <c r="BG487" s="18">
        <f t="shared" si="286"/>
        <v>4889520</v>
      </c>
      <c r="BH487" s="18">
        <f t="shared" si="287"/>
        <v>4889520</v>
      </c>
      <c r="BI487" s="18">
        <f t="shared" si="288"/>
        <v>4889520</v>
      </c>
      <c r="BJ487" s="18">
        <f t="shared" si="289"/>
        <v>4889520</v>
      </c>
      <c r="BK487" s="18">
        <f t="shared" si="290"/>
        <v>4889520</v>
      </c>
      <c r="BL487" s="18">
        <f t="shared" si="291"/>
        <v>7334280</v>
      </c>
      <c r="BM487" s="18">
        <f t="shared" si="292"/>
        <v>7334280</v>
      </c>
      <c r="BN487" s="18">
        <f t="shared" si="293"/>
        <v>1</v>
      </c>
      <c r="BO487" s="18">
        <f t="shared" si="273"/>
        <v>9779.0400000000009</v>
      </c>
      <c r="BP487" s="18">
        <f t="shared" si="294"/>
        <v>1</v>
      </c>
      <c r="BQ487" s="18">
        <f t="shared" si="274"/>
        <v>4889.5200000000004</v>
      </c>
      <c r="BR487" s="18">
        <f t="shared" si="295"/>
        <v>1</v>
      </c>
      <c r="BS487" s="18">
        <f t="shared" si="275"/>
        <v>4889.5200000000004</v>
      </c>
      <c r="BT487" s="18">
        <f t="shared" si="296"/>
        <v>1</v>
      </c>
      <c r="BU487" s="18">
        <f t="shared" si="276"/>
        <v>4889.5200000000004</v>
      </c>
      <c r="BV487" s="18">
        <f t="shared" si="297"/>
        <v>1</v>
      </c>
      <c r="BW487" s="18">
        <f t="shared" si="277"/>
        <v>4889.5200000000004</v>
      </c>
      <c r="BX487" s="18">
        <f t="shared" si="298"/>
        <v>1</v>
      </c>
      <c r="BY487" s="18">
        <f t="shared" si="278"/>
        <v>4889.5200000000004</v>
      </c>
      <c r="BZ487" s="18">
        <f t="shared" si="299"/>
        <v>1</v>
      </c>
      <c r="CA487" s="18">
        <f t="shared" si="279"/>
        <v>7334.28</v>
      </c>
      <c r="CB487" s="18">
        <f t="shared" si="300"/>
        <v>1</v>
      </c>
      <c r="CC487" s="18">
        <f t="shared" si="280"/>
        <v>7334.28</v>
      </c>
    </row>
    <row r="488" spans="1:81" ht="16.5" x14ac:dyDescent="0.2">
      <c r="A488" s="14">
        <v>479</v>
      </c>
      <c r="B488" s="18">
        <f>金币产出!CN484</f>
        <v>89254532</v>
      </c>
      <c r="W488" s="18">
        <v>479</v>
      </c>
      <c r="X488" s="25">
        <v>1</v>
      </c>
      <c r="Y488" s="18" t="e">
        <f t="shared" si="281"/>
        <v>#REF!</v>
      </c>
      <c r="Z488" s="18" t="e">
        <f t="shared" si="281"/>
        <v>#REF!</v>
      </c>
      <c r="AA488" s="18" t="e">
        <f t="shared" si="281"/>
        <v>#REF!</v>
      </c>
      <c r="AB488" s="18" t="e">
        <f t="shared" si="282"/>
        <v>#REF!</v>
      </c>
      <c r="AC488" s="18" t="e">
        <f t="shared" si="270"/>
        <v>#REF!</v>
      </c>
      <c r="AD488" s="18" t="e">
        <f t="shared" si="283"/>
        <v>#REF!</v>
      </c>
      <c r="AE488" s="18" t="e">
        <f t="shared" si="271"/>
        <v>#REF!</v>
      </c>
      <c r="AF488" s="18" t="e">
        <f t="shared" si="284"/>
        <v>#REF!</v>
      </c>
      <c r="AG488" s="18" t="e">
        <f t="shared" si="272"/>
        <v>#REF!</v>
      </c>
      <c r="BD488" s="18">
        <v>479</v>
      </c>
      <c r="BE488" s="44">
        <v>1</v>
      </c>
      <c r="BF488" s="18">
        <f t="shared" si="285"/>
        <v>9817995</v>
      </c>
      <c r="BG488" s="18">
        <f t="shared" si="286"/>
        <v>4908995</v>
      </c>
      <c r="BH488" s="18">
        <f t="shared" si="287"/>
        <v>4908995</v>
      </c>
      <c r="BI488" s="18">
        <f t="shared" si="288"/>
        <v>4908995</v>
      </c>
      <c r="BJ488" s="18">
        <f t="shared" si="289"/>
        <v>4908995</v>
      </c>
      <c r="BK488" s="18">
        <f t="shared" si="290"/>
        <v>4908995</v>
      </c>
      <c r="BL488" s="18">
        <f t="shared" si="291"/>
        <v>7363495</v>
      </c>
      <c r="BM488" s="18">
        <f t="shared" si="292"/>
        <v>7363495</v>
      </c>
      <c r="BN488" s="18">
        <f t="shared" si="293"/>
        <v>1</v>
      </c>
      <c r="BO488" s="18">
        <f t="shared" si="273"/>
        <v>9818</v>
      </c>
      <c r="BP488" s="18">
        <f t="shared" si="294"/>
        <v>1</v>
      </c>
      <c r="BQ488" s="18">
        <f t="shared" si="274"/>
        <v>4909</v>
      </c>
      <c r="BR488" s="18">
        <f t="shared" si="295"/>
        <v>1</v>
      </c>
      <c r="BS488" s="18">
        <f t="shared" si="275"/>
        <v>4909</v>
      </c>
      <c r="BT488" s="18">
        <f t="shared" si="296"/>
        <v>1</v>
      </c>
      <c r="BU488" s="18">
        <f t="shared" si="276"/>
        <v>4909</v>
      </c>
      <c r="BV488" s="18">
        <f t="shared" si="297"/>
        <v>1</v>
      </c>
      <c r="BW488" s="18">
        <f t="shared" si="277"/>
        <v>4909</v>
      </c>
      <c r="BX488" s="18">
        <f t="shared" si="298"/>
        <v>1</v>
      </c>
      <c r="BY488" s="18">
        <f t="shared" si="278"/>
        <v>4909</v>
      </c>
      <c r="BZ488" s="18">
        <f t="shared" si="299"/>
        <v>1</v>
      </c>
      <c r="CA488" s="18">
        <f t="shared" si="279"/>
        <v>7363.5</v>
      </c>
      <c r="CB488" s="18">
        <f t="shared" si="300"/>
        <v>1</v>
      </c>
      <c r="CC488" s="18">
        <f t="shared" si="280"/>
        <v>7363.5</v>
      </c>
    </row>
    <row r="489" spans="1:81" ht="16.5" x14ac:dyDescent="0.2">
      <c r="A489" s="14">
        <v>480</v>
      </c>
      <c r="B489" s="18">
        <f>金币产出!CN485</f>
        <v>89608680</v>
      </c>
      <c r="W489" s="18">
        <v>480</v>
      </c>
      <c r="X489" s="25">
        <v>1</v>
      </c>
      <c r="Y489" s="18" t="e">
        <f t="shared" si="281"/>
        <v>#REF!</v>
      </c>
      <c r="Z489" s="18" t="e">
        <f t="shared" si="281"/>
        <v>#REF!</v>
      </c>
      <c r="AA489" s="18" t="e">
        <f t="shared" si="281"/>
        <v>#REF!</v>
      </c>
      <c r="AB489" s="18" t="e">
        <f t="shared" si="282"/>
        <v>#REF!</v>
      </c>
      <c r="AC489" s="18" t="e">
        <f t="shared" si="270"/>
        <v>#REF!</v>
      </c>
      <c r="AD489" s="18" t="e">
        <f t="shared" si="283"/>
        <v>#REF!</v>
      </c>
      <c r="AE489" s="18" t="e">
        <f t="shared" si="271"/>
        <v>#REF!</v>
      </c>
      <c r="AF489" s="18" t="e">
        <f t="shared" si="284"/>
        <v>#REF!</v>
      </c>
      <c r="AG489" s="18" t="e">
        <f t="shared" si="272"/>
        <v>#REF!</v>
      </c>
      <c r="BD489" s="18">
        <v>480</v>
      </c>
      <c r="BE489" s="44">
        <v>1</v>
      </c>
      <c r="BF489" s="18">
        <f t="shared" si="285"/>
        <v>9856950</v>
      </c>
      <c r="BG489" s="18">
        <f t="shared" si="286"/>
        <v>4928475</v>
      </c>
      <c r="BH489" s="18">
        <f t="shared" si="287"/>
        <v>4928475</v>
      </c>
      <c r="BI489" s="18">
        <f t="shared" si="288"/>
        <v>4928475</v>
      </c>
      <c r="BJ489" s="18">
        <f t="shared" si="289"/>
        <v>4928475</v>
      </c>
      <c r="BK489" s="18">
        <f t="shared" si="290"/>
        <v>4928475</v>
      </c>
      <c r="BL489" s="18">
        <f t="shared" si="291"/>
        <v>7392715</v>
      </c>
      <c r="BM489" s="18">
        <f t="shared" si="292"/>
        <v>7392715</v>
      </c>
      <c r="BN489" s="18">
        <f t="shared" si="293"/>
        <v>1</v>
      </c>
      <c r="BO489" s="18">
        <f t="shared" si="273"/>
        <v>9856.9500000000007</v>
      </c>
      <c r="BP489" s="18">
        <f t="shared" si="294"/>
        <v>1</v>
      </c>
      <c r="BQ489" s="18">
        <f t="shared" si="274"/>
        <v>4928.4799999999996</v>
      </c>
      <c r="BR489" s="18">
        <f t="shared" si="295"/>
        <v>1</v>
      </c>
      <c r="BS489" s="18">
        <f t="shared" si="275"/>
        <v>4928.4799999999996</v>
      </c>
      <c r="BT489" s="18">
        <f t="shared" si="296"/>
        <v>1</v>
      </c>
      <c r="BU489" s="18">
        <f t="shared" si="276"/>
        <v>4928.4799999999996</v>
      </c>
      <c r="BV489" s="18">
        <f t="shared" si="297"/>
        <v>1</v>
      </c>
      <c r="BW489" s="18">
        <f t="shared" si="277"/>
        <v>4928.4799999999996</v>
      </c>
      <c r="BX489" s="18">
        <f t="shared" si="298"/>
        <v>1</v>
      </c>
      <c r="BY489" s="18">
        <f t="shared" si="278"/>
        <v>4928.4799999999996</v>
      </c>
      <c r="BZ489" s="18">
        <f t="shared" si="299"/>
        <v>1</v>
      </c>
      <c r="CA489" s="18">
        <f t="shared" si="279"/>
        <v>7392.72</v>
      </c>
      <c r="CB489" s="18">
        <f t="shared" si="300"/>
        <v>1</v>
      </c>
      <c r="CC489" s="18">
        <f t="shared" si="280"/>
        <v>7392.72</v>
      </c>
    </row>
    <row r="490" spans="1:81" ht="16.5" x14ac:dyDescent="0.2">
      <c r="A490" s="14">
        <v>481</v>
      </c>
      <c r="B490" s="18">
        <f>金币产出!CN486</f>
        <v>89939061</v>
      </c>
      <c r="W490" s="18">
        <v>481</v>
      </c>
      <c r="X490" s="25">
        <v>1</v>
      </c>
      <c r="Y490" s="18" t="e">
        <f t="shared" si="281"/>
        <v>#REF!</v>
      </c>
      <c r="Z490" s="18" t="e">
        <f t="shared" si="281"/>
        <v>#REF!</v>
      </c>
      <c r="AA490" s="18" t="e">
        <f t="shared" si="281"/>
        <v>#REF!</v>
      </c>
      <c r="AB490" s="18" t="e">
        <f t="shared" si="282"/>
        <v>#REF!</v>
      </c>
      <c r="AC490" s="18" t="e">
        <f t="shared" si="270"/>
        <v>#REF!</v>
      </c>
      <c r="AD490" s="18" t="e">
        <f t="shared" si="283"/>
        <v>#REF!</v>
      </c>
      <c r="AE490" s="18" t="e">
        <f t="shared" si="271"/>
        <v>#REF!</v>
      </c>
      <c r="AF490" s="18" t="e">
        <f t="shared" si="284"/>
        <v>#REF!</v>
      </c>
      <c r="AG490" s="18" t="e">
        <f t="shared" si="272"/>
        <v>#REF!</v>
      </c>
      <c r="BD490" s="18">
        <v>481</v>
      </c>
      <c r="BE490" s="44">
        <v>1</v>
      </c>
      <c r="BF490" s="18">
        <f t="shared" si="285"/>
        <v>9893295</v>
      </c>
      <c r="BG490" s="18">
        <f t="shared" si="286"/>
        <v>4946645</v>
      </c>
      <c r="BH490" s="18">
        <f t="shared" si="287"/>
        <v>4946645</v>
      </c>
      <c r="BI490" s="18">
        <f t="shared" si="288"/>
        <v>4946645</v>
      </c>
      <c r="BJ490" s="18">
        <f t="shared" si="289"/>
        <v>4946645</v>
      </c>
      <c r="BK490" s="18">
        <f t="shared" si="290"/>
        <v>4946645</v>
      </c>
      <c r="BL490" s="18">
        <f t="shared" si="291"/>
        <v>7419970</v>
      </c>
      <c r="BM490" s="18">
        <f t="shared" si="292"/>
        <v>7419970</v>
      </c>
      <c r="BN490" s="18">
        <f t="shared" si="293"/>
        <v>1</v>
      </c>
      <c r="BO490" s="18">
        <f t="shared" si="273"/>
        <v>9893.2999999999993</v>
      </c>
      <c r="BP490" s="18">
        <f t="shared" si="294"/>
        <v>1</v>
      </c>
      <c r="BQ490" s="18">
        <f t="shared" si="274"/>
        <v>4946.6499999999996</v>
      </c>
      <c r="BR490" s="18">
        <f t="shared" si="295"/>
        <v>1</v>
      </c>
      <c r="BS490" s="18">
        <f t="shared" si="275"/>
        <v>4946.6499999999996</v>
      </c>
      <c r="BT490" s="18">
        <f t="shared" si="296"/>
        <v>1</v>
      </c>
      <c r="BU490" s="18">
        <f t="shared" si="276"/>
        <v>4946.6499999999996</v>
      </c>
      <c r="BV490" s="18">
        <f t="shared" si="297"/>
        <v>1</v>
      </c>
      <c r="BW490" s="18">
        <f t="shared" si="277"/>
        <v>4946.6499999999996</v>
      </c>
      <c r="BX490" s="18">
        <f t="shared" si="298"/>
        <v>1</v>
      </c>
      <c r="BY490" s="18">
        <f t="shared" si="278"/>
        <v>4946.6499999999996</v>
      </c>
      <c r="BZ490" s="18">
        <f t="shared" si="299"/>
        <v>1</v>
      </c>
      <c r="CA490" s="18">
        <f t="shared" si="279"/>
        <v>7419.97</v>
      </c>
      <c r="CB490" s="18">
        <f t="shared" si="300"/>
        <v>1</v>
      </c>
      <c r="CC490" s="18">
        <f t="shared" si="280"/>
        <v>7419.97</v>
      </c>
    </row>
    <row r="491" spans="1:81" ht="16.5" x14ac:dyDescent="0.2">
      <c r="A491" s="14">
        <v>482</v>
      </c>
      <c r="B491" s="18">
        <f>金币产出!CN487</f>
        <v>90269445</v>
      </c>
      <c r="W491" s="18">
        <v>482</v>
      </c>
      <c r="X491" s="25">
        <v>1</v>
      </c>
      <c r="Y491" s="18" t="e">
        <f t="shared" si="281"/>
        <v>#REF!</v>
      </c>
      <c r="Z491" s="18" t="e">
        <f t="shared" si="281"/>
        <v>#REF!</v>
      </c>
      <c r="AA491" s="18" t="e">
        <f t="shared" si="281"/>
        <v>#REF!</v>
      </c>
      <c r="AB491" s="18" t="e">
        <f t="shared" si="282"/>
        <v>#REF!</v>
      </c>
      <c r="AC491" s="18" t="e">
        <f t="shared" si="270"/>
        <v>#REF!</v>
      </c>
      <c r="AD491" s="18" t="e">
        <f t="shared" si="283"/>
        <v>#REF!</v>
      </c>
      <c r="AE491" s="18" t="e">
        <f t="shared" si="271"/>
        <v>#REF!</v>
      </c>
      <c r="AF491" s="18" t="e">
        <f t="shared" si="284"/>
        <v>#REF!</v>
      </c>
      <c r="AG491" s="18" t="e">
        <f t="shared" si="272"/>
        <v>#REF!</v>
      </c>
      <c r="BD491" s="18">
        <v>482</v>
      </c>
      <c r="BE491" s="44">
        <v>1</v>
      </c>
      <c r="BF491" s="18">
        <f t="shared" si="285"/>
        <v>9929635</v>
      </c>
      <c r="BG491" s="18">
        <f t="shared" si="286"/>
        <v>4964815</v>
      </c>
      <c r="BH491" s="18">
        <f t="shared" si="287"/>
        <v>4964815</v>
      </c>
      <c r="BI491" s="18">
        <f t="shared" si="288"/>
        <v>4964815</v>
      </c>
      <c r="BJ491" s="18">
        <f t="shared" si="289"/>
        <v>4964815</v>
      </c>
      <c r="BK491" s="18">
        <f t="shared" si="290"/>
        <v>4964815</v>
      </c>
      <c r="BL491" s="18">
        <f t="shared" si="291"/>
        <v>7447225</v>
      </c>
      <c r="BM491" s="18">
        <f t="shared" si="292"/>
        <v>7447225</v>
      </c>
      <c r="BN491" s="18">
        <f t="shared" si="293"/>
        <v>1</v>
      </c>
      <c r="BO491" s="18">
        <f t="shared" si="273"/>
        <v>9929.64</v>
      </c>
      <c r="BP491" s="18">
        <f t="shared" si="294"/>
        <v>1</v>
      </c>
      <c r="BQ491" s="18">
        <f t="shared" si="274"/>
        <v>4964.82</v>
      </c>
      <c r="BR491" s="18">
        <f t="shared" si="295"/>
        <v>1</v>
      </c>
      <c r="BS491" s="18">
        <f t="shared" si="275"/>
        <v>4964.82</v>
      </c>
      <c r="BT491" s="18">
        <f t="shared" si="296"/>
        <v>1</v>
      </c>
      <c r="BU491" s="18">
        <f t="shared" si="276"/>
        <v>4964.82</v>
      </c>
      <c r="BV491" s="18">
        <f t="shared" si="297"/>
        <v>1</v>
      </c>
      <c r="BW491" s="18">
        <f t="shared" si="277"/>
        <v>4964.82</v>
      </c>
      <c r="BX491" s="18">
        <f t="shared" si="298"/>
        <v>1</v>
      </c>
      <c r="BY491" s="18">
        <f t="shared" si="278"/>
        <v>4964.82</v>
      </c>
      <c r="BZ491" s="18">
        <f t="shared" si="299"/>
        <v>1</v>
      </c>
      <c r="CA491" s="18">
        <f t="shared" si="279"/>
        <v>7447.23</v>
      </c>
      <c r="CB491" s="18">
        <f t="shared" si="300"/>
        <v>1</v>
      </c>
      <c r="CC491" s="18">
        <f t="shared" si="280"/>
        <v>7447.23</v>
      </c>
    </row>
    <row r="492" spans="1:81" ht="16.5" x14ac:dyDescent="0.2">
      <c r="A492" s="14">
        <v>483</v>
      </c>
      <c r="B492" s="18">
        <f>金币产出!CN488</f>
        <v>90599828</v>
      </c>
      <c r="W492" s="18">
        <v>483</v>
      </c>
      <c r="X492" s="25">
        <v>1</v>
      </c>
      <c r="Y492" s="18" t="e">
        <f t="shared" si="281"/>
        <v>#REF!</v>
      </c>
      <c r="Z492" s="18" t="e">
        <f t="shared" si="281"/>
        <v>#REF!</v>
      </c>
      <c r="AA492" s="18" t="e">
        <f t="shared" si="281"/>
        <v>#REF!</v>
      </c>
      <c r="AB492" s="18" t="e">
        <f t="shared" si="282"/>
        <v>#REF!</v>
      </c>
      <c r="AC492" s="18" t="e">
        <f t="shared" si="270"/>
        <v>#REF!</v>
      </c>
      <c r="AD492" s="18" t="e">
        <f t="shared" si="283"/>
        <v>#REF!</v>
      </c>
      <c r="AE492" s="18" t="e">
        <f t="shared" si="271"/>
        <v>#REF!</v>
      </c>
      <c r="AF492" s="18" t="e">
        <f t="shared" si="284"/>
        <v>#REF!</v>
      </c>
      <c r="AG492" s="18" t="e">
        <f t="shared" si="272"/>
        <v>#REF!</v>
      </c>
      <c r="BD492" s="18">
        <v>483</v>
      </c>
      <c r="BE492" s="44">
        <v>1</v>
      </c>
      <c r="BF492" s="18">
        <f t="shared" si="285"/>
        <v>9965980</v>
      </c>
      <c r="BG492" s="18">
        <f t="shared" si="286"/>
        <v>4982990</v>
      </c>
      <c r="BH492" s="18">
        <f t="shared" si="287"/>
        <v>4982990</v>
      </c>
      <c r="BI492" s="18">
        <f t="shared" si="288"/>
        <v>4982990</v>
      </c>
      <c r="BJ492" s="18">
        <f t="shared" si="289"/>
        <v>4982990</v>
      </c>
      <c r="BK492" s="18">
        <f t="shared" si="290"/>
        <v>4982990</v>
      </c>
      <c r="BL492" s="18">
        <f t="shared" si="291"/>
        <v>7474485</v>
      </c>
      <c r="BM492" s="18">
        <f t="shared" si="292"/>
        <v>7474485</v>
      </c>
      <c r="BN492" s="18">
        <f t="shared" si="293"/>
        <v>1</v>
      </c>
      <c r="BO492" s="18">
        <f t="shared" si="273"/>
        <v>9965.98</v>
      </c>
      <c r="BP492" s="18">
        <f t="shared" si="294"/>
        <v>1</v>
      </c>
      <c r="BQ492" s="18">
        <f t="shared" si="274"/>
        <v>4982.99</v>
      </c>
      <c r="BR492" s="18">
        <f t="shared" si="295"/>
        <v>1</v>
      </c>
      <c r="BS492" s="18">
        <f t="shared" si="275"/>
        <v>4982.99</v>
      </c>
      <c r="BT492" s="18">
        <f t="shared" si="296"/>
        <v>1</v>
      </c>
      <c r="BU492" s="18">
        <f t="shared" si="276"/>
        <v>4982.99</v>
      </c>
      <c r="BV492" s="18">
        <f t="shared" si="297"/>
        <v>1</v>
      </c>
      <c r="BW492" s="18">
        <f t="shared" si="277"/>
        <v>4982.99</v>
      </c>
      <c r="BX492" s="18">
        <f t="shared" si="298"/>
        <v>1</v>
      </c>
      <c r="BY492" s="18">
        <f t="shared" si="278"/>
        <v>4982.99</v>
      </c>
      <c r="BZ492" s="18">
        <f t="shared" si="299"/>
        <v>1</v>
      </c>
      <c r="CA492" s="18">
        <f t="shared" si="279"/>
        <v>7474.49</v>
      </c>
      <c r="CB492" s="18">
        <f t="shared" si="300"/>
        <v>1</v>
      </c>
      <c r="CC492" s="18">
        <f t="shared" si="280"/>
        <v>7474.49</v>
      </c>
    </row>
    <row r="493" spans="1:81" ht="16.5" x14ac:dyDescent="0.2">
      <c r="A493" s="14">
        <v>484</v>
      </c>
      <c r="B493" s="18">
        <f>金币产出!CN489</f>
        <v>90930211</v>
      </c>
      <c r="W493" s="18">
        <v>484</v>
      </c>
      <c r="X493" s="25">
        <v>1</v>
      </c>
      <c r="Y493" s="18" t="e">
        <f t="shared" si="281"/>
        <v>#REF!</v>
      </c>
      <c r="Z493" s="18" t="e">
        <f t="shared" si="281"/>
        <v>#REF!</v>
      </c>
      <c r="AA493" s="18" t="e">
        <f t="shared" si="281"/>
        <v>#REF!</v>
      </c>
      <c r="AB493" s="18" t="e">
        <f t="shared" si="282"/>
        <v>#REF!</v>
      </c>
      <c r="AC493" s="18" t="e">
        <f t="shared" si="270"/>
        <v>#REF!</v>
      </c>
      <c r="AD493" s="18" t="e">
        <f t="shared" si="283"/>
        <v>#REF!</v>
      </c>
      <c r="AE493" s="18" t="e">
        <f t="shared" si="271"/>
        <v>#REF!</v>
      </c>
      <c r="AF493" s="18" t="e">
        <f t="shared" si="284"/>
        <v>#REF!</v>
      </c>
      <c r="AG493" s="18" t="e">
        <f t="shared" si="272"/>
        <v>#REF!</v>
      </c>
      <c r="BD493" s="18">
        <v>484</v>
      </c>
      <c r="BE493" s="44">
        <v>1</v>
      </c>
      <c r="BF493" s="18">
        <f t="shared" si="285"/>
        <v>10002320</v>
      </c>
      <c r="BG493" s="18">
        <f t="shared" si="286"/>
        <v>5001160</v>
      </c>
      <c r="BH493" s="18">
        <f t="shared" si="287"/>
        <v>5001160</v>
      </c>
      <c r="BI493" s="18">
        <f t="shared" si="288"/>
        <v>5001160</v>
      </c>
      <c r="BJ493" s="18">
        <f t="shared" si="289"/>
        <v>5001160</v>
      </c>
      <c r="BK493" s="18">
        <f t="shared" si="290"/>
        <v>5001160</v>
      </c>
      <c r="BL493" s="18">
        <f t="shared" si="291"/>
        <v>7501740</v>
      </c>
      <c r="BM493" s="18">
        <f t="shared" si="292"/>
        <v>7501740</v>
      </c>
      <c r="BN493" s="18">
        <f t="shared" si="293"/>
        <v>2</v>
      </c>
      <c r="BO493" s="18">
        <f t="shared" si="273"/>
        <v>10</v>
      </c>
      <c r="BP493" s="18">
        <f t="shared" si="294"/>
        <v>1</v>
      </c>
      <c r="BQ493" s="18">
        <f t="shared" si="274"/>
        <v>5001.16</v>
      </c>
      <c r="BR493" s="18">
        <f t="shared" si="295"/>
        <v>1</v>
      </c>
      <c r="BS493" s="18">
        <f t="shared" si="275"/>
        <v>5001.16</v>
      </c>
      <c r="BT493" s="18">
        <f t="shared" si="296"/>
        <v>1</v>
      </c>
      <c r="BU493" s="18">
        <f t="shared" si="276"/>
        <v>5001.16</v>
      </c>
      <c r="BV493" s="18">
        <f t="shared" si="297"/>
        <v>1</v>
      </c>
      <c r="BW493" s="18">
        <f t="shared" si="277"/>
        <v>5001.16</v>
      </c>
      <c r="BX493" s="18">
        <f t="shared" si="298"/>
        <v>1</v>
      </c>
      <c r="BY493" s="18">
        <f t="shared" si="278"/>
        <v>5001.16</v>
      </c>
      <c r="BZ493" s="18">
        <f t="shared" si="299"/>
        <v>1</v>
      </c>
      <c r="CA493" s="18">
        <f t="shared" si="279"/>
        <v>7501.74</v>
      </c>
      <c r="CB493" s="18">
        <f t="shared" si="300"/>
        <v>1</v>
      </c>
      <c r="CC493" s="18">
        <f t="shared" si="280"/>
        <v>7501.74</v>
      </c>
    </row>
    <row r="494" spans="1:81" ht="16.5" x14ac:dyDescent="0.2">
      <c r="A494" s="14">
        <v>485</v>
      </c>
      <c r="B494" s="18">
        <f>金币产出!CN490</f>
        <v>91260594</v>
      </c>
      <c r="W494" s="18">
        <v>485</v>
      </c>
      <c r="X494" s="25">
        <v>1</v>
      </c>
      <c r="Y494" s="18" t="e">
        <f t="shared" si="281"/>
        <v>#REF!</v>
      </c>
      <c r="Z494" s="18" t="e">
        <f t="shared" si="281"/>
        <v>#REF!</v>
      </c>
      <c r="AA494" s="18" t="e">
        <f t="shared" si="281"/>
        <v>#REF!</v>
      </c>
      <c r="AB494" s="18" t="e">
        <f t="shared" si="282"/>
        <v>#REF!</v>
      </c>
      <c r="AC494" s="18" t="e">
        <f t="shared" si="270"/>
        <v>#REF!</v>
      </c>
      <c r="AD494" s="18" t="e">
        <f t="shared" si="283"/>
        <v>#REF!</v>
      </c>
      <c r="AE494" s="18" t="e">
        <f t="shared" si="271"/>
        <v>#REF!</v>
      </c>
      <c r="AF494" s="18" t="e">
        <f t="shared" si="284"/>
        <v>#REF!</v>
      </c>
      <c r="AG494" s="18" t="e">
        <f t="shared" si="272"/>
        <v>#REF!</v>
      </c>
      <c r="BD494" s="18">
        <v>485</v>
      </c>
      <c r="BE494" s="44">
        <v>1</v>
      </c>
      <c r="BF494" s="18">
        <f t="shared" si="285"/>
        <v>10038665</v>
      </c>
      <c r="BG494" s="18">
        <f t="shared" si="286"/>
        <v>5019330</v>
      </c>
      <c r="BH494" s="18">
        <f t="shared" si="287"/>
        <v>5019330</v>
      </c>
      <c r="BI494" s="18">
        <f t="shared" si="288"/>
        <v>5019330</v>
      </c>
      <c r="BJ494" s="18">
        <f t="shared" si="289"/>
        <v>5019330</v>
      </c>
      <c r="BK494" s="18">
        <f t="shared" si="290"/>
        <v>5019330</v>
      </c>
      <c r="BL494" s="18">
        <f t="shared" si="291"/>
        <v>7528995</v>
      </c>
      <c r="BM494" s="18">
        <f t="shared" si="292"/>
        <v>7528995</v>
      </c>
      <c r="BN494" s="18">
        <f t="shared" si="293"/>
        <v>2</v>
      </c>
      <c r="BO494" s="18">
        <f t="shared" si="273"/>
        <v>10.039999999999999</v>
      </c>
      <c r="BP494" s="18">
        <f t="shared" si="294"/>
        <v>1</v>
      </c>
      <c r="BQ494" s="18">
        <f t="shared" si="274"/>
        <v>5019.33</v>
      </c>
      <c r="BR494" s="18">
        <f t="shared" si="295"/>
        <v>1</v>
      </c>
      <c r="BS494" s="18">
        <f t="shared" si="275"/>
        <v>5019.33</v>
      </c>
      <c r="BT494" s="18">
        <f t="shared" si="296"/>
        <v>1</v>
      </c>
      <c r="BU494" s="18">
        <f t="shared" si="276"/>
        <v>5019.33</v>
      </c>
      <c r="BV494" s="18">
        <f t="shared" si="297"/>
        <v>1</v>
      </c>
      <c r="BW494" s="18">
        <f t="shared" si="277"/>
        <v>5019.33</v>
      </c>
      <c r="BX494" s="18">
        <f t="shared" si="298"/>
        <v>1</v>
      </c>
      <c r="BY494" s="18">
        <f t="shared" si="278"/>
        <v>5019.33</v>
      </c>
      <c r="BZ494" s="18">
        <f t="shared" si="299"/>
        <v>1</v>
      </c>
      <c r="CA494" s="18">
        <f t="shared" si="279"/>
        <v>7529</v>
      </c>
      <c r="CB494" s="18">
        <f t="shared" si="300"/>
        <v>1</v>
      </c>
      <c r="CC494" s="18">
        <f t="shared" si="280"/>
        <v>7529</v>
      </c>
    </row>
    <row r="495" spans="1:81" ht="16.5" x14ac:dyDescent="0.2">
      <c r="A495" s="14">
        <v>486</v>
      </c>
      <c r="B495" s="18">
        <f>金币产出!CN491</f>
        <v>91590977</v>
      </c>
      <c r="W495" s="18">
        <v>486</v>
      </c>
      <c r="X495" s="25">
        <v>1</v>
      </c>
      <c r="Y495" s="18" t="e">
        <f t="shared" si="281"/>
        <v>#REF!</v>
      </c>
      <c r="Z495" s="18" t="e">
        <f t="shared" si="281"/>
        <v>#REF!</v>
      </c>
      <c r="AA495" s="18" t="e">
        <f t="shared" si="281"/>
        <v>#REF!</v>
      </c>
      <c r="AB495" s="18" t="e">
        <f t="shared" si="282"/>
        <v>#REF!</v>
      </c>
      <c r="AC495" s="18" t="e">
        <f t="shared" si="270"/>
        <v>#REF!</v>
      </c>
      <c r="AD495" s="18" t="e">
        <f t="shared" si="283"/>
        <v>#REF!</v>
      </c>
      <c r="AE495" s="18" t="e">
        <f t="shared" si="271"/>
        <v>#REF!</v>
      </c>
      <c r="AF495" s="18" t="e">
        <f t="shared" si="284"/>
        <v>#REF!</v>
      </c>
      <c r="AG495" s="18" t="e">
        <f t="shared" si="272"/>
        <v>#REF!</v>
      </c>
      <c r="BD495" s="18">
        <v>486</v>
      </c>
      <c r="BE495" s="44">
        <v>1</v>
      </c>
      <c r="BF495" s="18">
        <f t="shared" si="285"/>
        <v>10075005</v>
      </c>
      <c r="BG495" s="18">
        <f t="shared" si="286"/>
        <v>5037500</v>
      </c>
      <c r="BH495" s="18">
        <f t="shared" si="287"/>
        <v>5037500</v>
      </c>
      <c r="BI495" s="18">
        <f t="shared" si="288"/>
        <v>5037500</v>
      </c>
      <c r="BJ495" s="18">
        <f t="shared" si="289"/>
        <v>5037500</v>
      </c>
      <c r="BK495" s="18">
        <f t="shared" si="290"/>
        <v>5037500</v>
      </c>
      <c r="BL495" s="18">
        <f t="shared" si="291"/>
        <v>7556255</v>
      </c>
      <c r="BM495" s="18">
        <f t="shared" si="292"/>
        <v>7556255</v>
      </c>
      <c r="BN495" s="18">
        <f t="shared" si="293"/>
        <v>2</v>
      </c>
      <c r="BO495" s="18">
        <f t="shared" si="273"/>
        <v>10.08</v>
      </c>
      <c r="BP495" s="18">
        <f t="shared" si="294"/>
        <v>1</v>
      </c>
      <c r="BQ495" s="18">
        <f t="shared" si="274"/>
        <v>5037.5</v>
      </c>
      <c r="BR495" s="18">
        <f t="shared" si="295"/>
        <v>1</v>
      </c>
      <c r="BS495" s="18">
        <f t="shared" si="275"/>
        <v>5037.5</v>
      </c>
      <c r="BT495" s="18">
        <f t="shared" si="296"/>
        <v>1</v>
      </c>
      <c r="BU495" s="18">
        <f t="shared" si="276"/>
        <v>5037.5</v>
      </c>
      <c r="BV495" s="18">
        <f t="shared" si="297"/>
        <v>1</v>
      </c>
      <c r="BW495" s="18">
        <f t="shared" si="277"/>
        <v>5037.5</v>
      </c>
      <c r="BX495" s="18">
        <f t="shared" si="298"/>
        <v>1</v>
      </c>
      <c r="BY495" s="18">
        <f t="shared" si="278"/>
        <v>5037.5</v>
      </c>
      <c r="BZ495" s="18">
        <f t="shared" si="299"/>
        <v>1</v>
      </c>
      <c r="CA495" s="18">
        <f t="shared" si="279"/>
        <v>7556.26</v>
      </c>
      <c r="CB495" s="18">
        <f t="shared" si="300"/>
        <v>1</v>
      </c>
      <c r="CC495" s="18">
        <f t="shared" si="280"/>
        <v>7556.26</v>
      </c>
    </row>
    <row r="496" spans="1:81" ht="16.5" x14ac:dyDescent="0.2">
      <c r="A496" s="14">
        <v>487</v>
      </c>
      <c r="B496" s="18">
        <f>金币产出!CN492</f>
        <v>91921360</v>
      </c>
      <c r="W496" s="18">
        <v>487</v>
      </c>
      <c r="X496" s="25">
        <v>1</v>
      </c>
      <c r="Y496" s="18" t="e">
        <f t="shared" si="281"/>
        <v>#REF!</v>
      </c>
      <c r="Z496" s="18" t="e">
        <f t="shared" si="281"/>
        <v>#REF!</v>
      </c>
      <c r="AA496" s="18" t="e">
        <f t="shared" si="281"/>
        <v>#REF!</v>
      </c>
      <c r="AB496" s="18" t="e">
        <f t="shared" si="282"/>
        <v>#REF!</v>
      </c>
      <c r="AC496" s="18" t="e">
        <f t="shared" si="270"/>
        <v>#REF!</v>
      </c>
      <c r="AD496" s="18" t="e">
        <f t="shared" si="283"/>
        <v>#REF!</v>
      </c>
      <c r="AE496" s="18" t="e">
        <f t="shared" si="271"/>
        <v>#REF!</v>
      </c>
      <c r="AF496" s="18" t="e">
        <f t="shared" si="284"/>
        <v>#REF!</v>
      </c>
      <c r="AG496" s="18" t="e">
        <f t="shared" si="272"/>
        <v>#REF!</v>
      </c>
      <c r="BD496" s="18">
        <v>487</v>
      </c>
      <c r="BE496" s="44">
        <v>1</v>
      </c>
      <c r="BF496" s="18">
        <f t="shared" si="285"/>
        <v>10111345</v>
      </c>
      <c r="BG496" s="18">
        <f t="shared" si="286"/>
        <v>5055670</v>
      </c>
      <c r="BH496" s="18">
        <f t="shared" si="287"/>
        <v>5055670</v>
      </c>
      <c r="BI496" s="18">
        <f t="shared" si="288"/>
        <v>5055670</v>
      </c>
      <c r="BJ496" s="18">
        <f t="shared" si="289"/>
        <v>5055670</v>
      </c>
      <c r="BK496" s="18">
        <f t="shared" si="290"/>
        <v>5055670</v>
      </c>
      <c r="BL496" s="18">
        <f t="shared" si="291"/>
        <v>7583510</v>
      </c>
      <c r="BM496" s="18">
        <f t="shared" si="292"/>
        <v>7583510</v>
      </c>
      <c r="BN496" s="18">
        <f t="shared" si="293"/>
        <v>2</v>
      </c>
      <c r="BO496" s="18">
        <f t="shared" si="273"/>
        <v>10.11</v>
      </c>
      <c r="BP496" s="18">
        <f t="shared" si="294"/>
        <v>1</v>
      </c>
      <c r="BQ496" s="18">
        <f t="shared" si="274"/>
        <v>5055.67</v>
      </c>
      <c r="BR496" s="18">
        <f t="shared" si="295"/>
        <v>1</v>
      </c>
      <c r="BS496" s="18">
        <f t="shared" si="275"/>
        <v>5055.67</v>
      </c>
      <c r="BT496" s="18">
        <f t="shared" si="296"/>
        <v>1</v>
      </c>
      <c r="BU496" s="18">
        <f t="shared" si="276"/>
        <v>5055.67</v>
      </c>
      <c r="BV496" s="18">
        <f t="shared" si="297"/>
        <v>1</v>
      </c>
      <c r="BW496" s="18">
        <f t="shared" si="277"/>
        <v>5055.67</v>
      </c>
      <c r="BX496" s="18">
        <f t="shared" si="298"/>
        <v>1</v>
      </c>
      <c r="BY496" s="18">
        <f t="shared" si="278"/>
        <v>5055.67</v>
      </c>
      <c r="BZ496" s="18">
        <f t="shared" si="299"/>
        <v>1</v>
      </c>
      <c r="CA496" s="18">
        <f t="shared" si="279"/>
        <v>7583.51</v>
      </c>
      <c r="CB496" s="18">
        <f t="shared" si="300"/>
        <v>1</v>
      </c>
      <c r="CC496" s="18">
        <f t="shared" si="280"/>
        <v>7583.51</v>
      </c>
    </row>
    <row r="497" spans="1:81" ht="16.5" x14ac:dyDescent="0.2">
      <c r="A497" s="14">
        <v>488</v>
      </c>
      <c r="B497" s="18">
        <f>金币产出!CN493</f>
        <v>92251742</v>
      </c>
      <c r="W497" s="18">
        <v>488</v>
      </c>
      <c r="X497" s="25">
        <v>1</v>
      </c>
      <c r="Y497" s="18" t="e">
        <f t="shared" si="281"/>
        <v>#REF!</v>
      </c>
      <c r="Z497" s="18" t="e">
        <f t="shared" si="281"/>
        <v>#REF!</v>
      </c>
      <c r="AA497" s="18" t="e">
        <f t="shared" si="281"/>
        <v>#REF!</v>
      </c>
      <c r="AB497" s="18" t="e">
        <f t="shared" si="282"/>
        <v>#REF!</v>
      </c>
      <c r="AC497" s="18" t="e">
        <f t="shared" si="270"/>
        <v>#REF!</v>
      </c>
      <c r="AD497" s="18" t="e">
        <f t="shared" si="283"/>
        <v>#REF!</v>
      </c>
      <c r="AE497" s="18" t="e">
        <f t="shared" si="271"/>
        <v>#REF!</v>
      </c>
      <c r="AF497" s="18" t="e">
        <f t="shared" si="284"/>
        <v>#REF!</v>
      </c>
      <c r="AG497" s="18" t="e">
        <f t="shared" si="272"/>
        <v>#REF!</v>
      </c>
      <c r="BD497" s="18">
        <v>488</v>
      </c>
      <c r="BE497" s="44">
        <v>1</v>
      </c>
      <c r="BF497" s="18">
        <f t="shared" si="285"/>
        <v>10147690</v>
      </c>
      <c r="BG497" s="18">
        <f t="shared" si="286"/>
        <v>5073845</v>
      </c>
      <c r="BH497" s="18">
        <f t="shared" si="287"/>
        <v>5073845</v>
      </c>
      <c r="BI497" s="18">
        <f t="shared" si="288"/>
        <v>5073845</v>
      </c>
      <c r="BJ497" s="18">
        <f t="shared" si="289"/>
        <v>5073845</v>
      </c>
      <c r="BK497" s="18">
        <f t="shared" si="290"/>
        <v>5073845</v>
      </c>
      <c r="BL497" s="18">
        <f t="shared" si="291"/>
        <v>7610765</v>
      </c>
      <c r="BM497" s="18">
        <f t="shared" si="292"/>
        <v>7610765</v>
      </c>
      <c r="BN497" s="18">
        <f t="shared" si="293"/>
        <v>2</v>
      </c>
      <c r="BO497" s="18">
        <f t="shared" si="273"/>
        <v>10.15</v>
      </c>
      <c r="BP497" s="18">
        <f t="shared" si="294"/>
        <v>1</v>
      </c>
      <c r="BQ497" s="18">
        <f t="shared" si="274"/>
        <v>5073.8500000000004</v>
      </c>
      <c r="BR497" s="18">
        <f t="shared" si="295"/>
        <v>1</v>
      </c>
      <c r="BS497" s="18">
        <f t="shared" si="275"/>
        <v>5073.8500000000004</v>
      </c>
      <c r="BT497" s="18">
        <f t="shared" si="296"/>
        <v>1</v>
      </c>
      <c r="BU497" s="18">
        <f t="shared" si="276"/>
        <v>5073.8500000000004</v>
      </c>
      <c r="BV497" s="18">
        <f t="shared" si="297"/>
        <v>1</v>
      </c>
      <c r="BW497" s="18">
        <f t="shared" si="277"/>
        <v>5073.8500000000004</v>
      </c>
      <c r="BX497" s="18">
        <f t="shared" si="298"/>
        <v>1</v>
      </c>
      <c r="BY497" s="18">
        <f t="shared" si="278"/>
        <v>5073.8500000000004</v>
      </c>
      <c r="BZ497" s="18">
        <f t="shared" si="299"/>
        <v>1</v>
      </c>
      <c r="CA497" s="18">
        <f t="shared" si="279"/>
        <v>7610.77</v>
      </c>
      <c r="CB497" s="18">
        <f t="shared" si="300"/>
        <v>1</v>
      </c>
      <c r="CC497" s="18">
        <f t="shared" si="280"/>
        <v>7610.77</v>
      </c>
    </row>
    <row r="498" spans="1:81" ht="16.5" x14ac:dyDescent="0.2">
      <c r="A498" s="14">
        <v>489</v>
      </c>
      <c r="B498" s="18">
        <f>金币产出!CN494</f>
        <v>92582125</v>
      </c>
      <c r="W498" s="18">
        <v>489</v>
      </c>
      <c r="X498" s="25">
        <v>1</v>
      </c>
      <c r="Y498" s="18" t="e">
        <f t="shared" si="281"/>
        <v>#REF!</v>
      </c>
      <c r="Z498" s="18" t="e">
        <f t="shared" si="281"/>
        <v>#REF!</v>
      </c>
      <c r="AA498" s="18" t="e">
        <f t="shared" si="281"/>
        <v>#REF!</v>
      </c>
      <c r="AB498" s="18" t="e">
        <f t="shared" si="282"/>
        <v>#REF!</v>
      </c>
      <c r="AC498" s="18" t="e">
        <f t="shared" si="270"/>
        <v>#REF!</v>
      </c>
      <c r="AD498" s="18" t="e">
        <f t="shared" si="283"/>
        <v>#REF!</v>
      </c>
      <c r="AE498" s="18" t="e">
        <f t="shared" si="271"/>
        <v>#REF!</v>
      </c>
      <c r="AF498" s="18" t="e">
        <f t="shared" si="284"/>
        <v>#REF!</v>
      </c>
      <c r="AG498" s="18" t="e">
        <f t="shared" si="272"/>
        <v>#REF!</v>
      </c>
      <c r="BD498" s="18">
        <v>489</v>
      </c>
      <c r="BE498" s="44">
        <v>1</v>
      </c>
      <c r="BF498" s="18">
        <f t="shared" si="285"/>
        <v>10184030</v>
      </c>
      <c r="BG498" s="18">
        <f t="shared" si="286"/>
        <v>5092015</v>
      </c>
      <c r="BH498" s="18">
        <f t="shared" si="287"/>
        <v>5092015</v>
      </c>
      <c r="BI498" s="18">
        <f t="shared" si="288"/>
        <v>5092015</v>
      </c>
      <c r="BJ498" s="18">
        <f t="shared" si="289"/>
        <v>5092015</v>
      </c>
      <c r="BK498" s="18">
        <f t="shared" si="290"/>
        <v>5092015</v>
      </c>
      <c r="BL498" s="18">
        <f t="shared" si="291"/>
        <v>7638025</v>
      </c>
      <c r="BM498" s="18">
        <f t="shared" si="292"/>
        <v>7638025</v>
      </c>
      <c r="BN498" s="18">
        <f t="shared" si="293"/>
        <v>2</v>
      </c>
      <c r="BO498" s="18">
        <f t="shared" si="273"/>
        <v>10.18</v>
      </c>
      <c r="BP498" s="18">
        <f t="shared" si="294"/>
        <v>1</v>
      </c>
      <c r="BQ498" s="18">
        <f t="shared" si="274"/>
        <v>5092.0200000000004</v>
      </c>
      <c r="BR498" s="18">
        <f t="shared" si="295"/>
        <v>1</v>
      </c>
      <c r="BS498" s="18">
        <f t="shared" si="275"/>
        <v>5092.0200000000004</v>
      </c>
      <c r="BT498" s="18">
        <f t="shared" si="296"/>
        <v>1</v>
      </c>
      <c r="BU498" s="18">
        <f t="shared" si="276"/>
        <v>5092.0200000000004</v>
      </c>
      <c r="BV498" s="18">
        <f t="shared" si="297"/>
        <v>1</v>
      </c>
      <c r="BW498" s="18">
        <f t="shared" si="277"/>
        <v>5092.0200000000004</v>
      </c>
      <c r="BX498" s="18">
        <f t="shared" si="298"/>
        <v>1</v>
      </c>
      <c r="BY498" s="18">
        <f t="shared" si="278"/>
        <v>5092.0200000000004</v>
      </c>
      <c r="BZ498" s="18">
        <f t="shared" si="299"/>
        <v>1</v>
      </c>
      <c r="CA498" s="18">
        <f t="shared" si="279"/>
        <v>7638.03</v>
      </c>
      <c r="CB498" s="18">
        <f t="shared" si="300"/>
        <v>1</v>
      </c>
      <c r="CC498" s="18">
        <f t="shared" si="280"/>
        <v>7638.03</v>
      </c>
    </row>
    <row r="499" spans="1:81" ht="16.5" x14ac:dyDescent="0.2">
      <c r="A499" s="14">
        <v>490</v>
      </c>
      <c r="B499" s="18">
        <f>金币产出!CN495</f>
        <v>85765392</v>
      </c>
      <c r="W499" s="18">
        <v>490</v>
      </c>
      <c r="X499" s="25">
        <v>1</v>
      </c>
      <c r="Y499" s="18" t="e">
        <f t="shared" si="281"/>
        <v>#REF!</v>
      </c>
      <c r="Z499" s="18" t="e">
        <f t="shared" si="281"/>
        <v>#REF!</v>
      </c>
      <c r="AA499" s="18" t="e">
        <f t="shared" si="281"/>
        <v>#REF!</v>
      </c>
      <c r="AB499" s="18" t="e">
        <f t="shared" si="282"/>
        <v>#REF!</v>
      </c>
      <c r="AC499" s="18" t="e">
        <f t="shared" si="270"/>
        <v>#REF!</v>
      </c>
      <c r="AD499" s="18" t="e">
        <f t="shared" si="283"/>
        <v>#REF!</v>
      </c>
      <c r="AE499" s="18" t="e">
        <f t="shared" si="271"/>
        <v>#REF!</v>
      </c>
      <c r="AF499" s="18" t="e">
        <f t="shared" si="284"/>
        <v>#REF!</v>
      </c>
      <c r="AG499" s="18" t="e">
        <f t="shared" si="272"/>
        <v>#REF!</v>
      </c>
      <c r="BD499" s="18">
        <v>490</v>
      </c>
      <c r="BE499" s="44">
        <v>1</v>
      </c>
      <c r="BF499" s="18">
        <f t="shared" si="285"/>
        <v>9434190</v>
      </c>
      <c r="BG499" s="18">
        <f t="shared" si="286"/>
        <v>4717095</v>
      </c>
      <c r="BH499" s="18">
        <f t="shared" si="287"/>
        <v>4717095</v>
      </c>
      <c r="BI499" s="18">
        <f t="shared" si="288"/>
        <v>4717095</v>
      </c>
      <c r="BJ499" s="18">
        <f t="shared" si="289"/>
        <v>4717095</v>
      </c>
      <c r="BK499" s="18">
        <f t="shared" si="290"/>
        <v>4717095</v>
      </c>
      <c r="BL499" s="18">
        <f t="shared" si="291"/>
        <v>7075640</v>
      </c>
      <c r="BM499" s="18">
        <f t="shared" si="292"/>
        <v>7075640</v>
      </c>
      <c r="BN499" s="18">
        <f t="shared" si="293"/>
        <v>1</v>
      </c>
      <c r="BO499" s="18">
        <f t="shared" si="273"/>
        <v>9434.19</v>
      </c>
      <c r="BP499" s="18">
        <f t="shared" si="294"/>
        <v>1</v>
      </c>
      <c r="BQ499" s="18">
        <f t="shared" si="274"/>
        <v>4717.1000000000004</v>
      </c>
      <c r="BR499" s="18">
        <f t="shared" si="295"/>
        <v>1</v>
      </c>
      <c r="BS499" s="18">
        <f t="shared" si="275"/>
        <v>4717.1000000000004</v>
      </c>
      <c r="BT499" s="18">
        <f t="shared" si="296"/>
        <v>1</v>
      </c>
      <c r="BU499" s="18">
        <f t="shared" si="276"/>
        <v>4717.1000000000004</v>
      </c>
      <c r="BV499" s="18">
        <f t="shared" si="297"/>
        <v>1</v>
      </c>
      <c r="BW499" s="18">
        <f t="shared" si="277"/>
        <v>4717.1000000000004</v>
      </c>
      <c r="BX499" s="18">
        <f t="shared" si="298"/>
        <v>1</v>
      </c>
      <c r="BY499" s="18">
        <f t="shared" si="278"/>
        <v>4717.1000000000004</v>
      </c>
      <c r="BZ499" s="18">
        <f t="shared" si="299"/>
        <v>1</v>
      </c>
      <c r="CA499" s="18">
        <f t="shared" si="279"/>
        <v>7075.64</v>
      </c>
      <c r="CB499" s="18">
        <f t="shared" si="300"/>
        <v>1</v>
      </c>
      <c r="CC499" s="18">
        <f t="shared" si="280"/>
        <v>7075.64</v>
      </c>
    </row>
    <row r="500" spans="1:81" ht="16.5" x14ac:dyDescent="0.2">
      <c r="A500" s="14">
        <v>491</v>
      </c>
      <c r="B500" s="18">
        <f>金币产出!CN496</f>
        <v>86070359</v>
      </c>
      <c r="W500" s="18">
        <v>491</v>
      </c>
      <c r="X500" s="25">
        <v>1</v>
      </c>
      <c r="Y500" s="18" t="e">
        <f t="shared" si="281"/>
        <v>#REF!</v>
      </c>
      <c r="Z500" s="18" t="e">
        <f t="shared" si="281"/>
        <v>#REF!</v>
      </c>
      <c r="AA500" s="18" t="e">
        <f t="shared" si="281"/>
        <v>#REF!</v>
      </c>
      <c r="AB500" s="18" t="e">
        <f t="shared" si="282"/>
        <v>#REF!</v>
      </c>
      <c r="AC500" s="18" t="e">
        <f t="shared" si="270"/>
        <v>#REF!</v>
      </c>
      <c r="AD500" s="18" t="e">
        <f t="shared" si="283"/>
        <v>#REF!</v>
      </c>
      <c r="AE500" s="18" t="e">
        <f t="shared" si="271"/>
        <v>#REF!</v>
      </c>
      <c r="AF500" s="18" t="e">
        <f t="shared" si="284"/>
        <v>#REF!</v>
      </c>
      <c r="AG500" s="18" t="e">
        <f t="shared" si="272"/>
        <v>#REF!</v>
      </c>
      <c r="BD500" s="18">
        <v>491</v>
      </c>
      <c r="BE500" s="44">
        <v>1</v>
      </c>
      <c r="BF500" s="18">
        <f t="shared" si="285"/>
        <v>9467735</v>
      </c>
      <c r="BG500" s="18">
        <f t="shared" si="286"/>
        <v>4733865</v>
      </c>
      <c r="BH500" s="18">
        <f t="shared" si="287"/>
        <v>4733865</v>
      </c>
      <c r="BI500" s="18">
        <f t="shared" si="288"/>
        <v>4733865</v>
      </c>
      <c r="BJ500" s="18">
        <f t="shared" si="289"/>
        <v>4733865</v>
      </c>
      <c r="BK500" s="18">
        <f t="shared" si="290"/>
        <v>4733865</v>
      </c>
      <c r="BL500" s="18">
        <f t="shared" si="291"/>
        <v>7100800</v>
      </c>
      <c r="BM500" s="18">
        <f t="shared" si="292"/>
        <v>7100800</v>
      </c>
      <c r="BN500" s="18">
        <f t="shared" si="293"/>
        <v>1</v>
      </c>
      <c r="BO500" s="18">
        <f t="shared" si="273"/>
        <v>9467.74</v>
      </c>
      <c r="BP500" s="18">
        <f t="shared" si="294"/>
        <v>1</v>
      </c>
      <c r="BQ500" s="18">
        <f t="shared" si="274"/>
        <v>4733.87</v>
      </c>
      <c r="BR500" s="18">
        <f t="shared" si="295"/>
        <v>1</v>
      </c>
      <c r="BS500" s="18">
        <f t="shared" si="275"/>
        <v>4733.87</v>
      </c>
      <c r="BT500" s="18">
        <f t="shared" si="296"/>
        <v>1</v>
      </c>
      <c r="BU500" s="18">
        <f t="shared" si="276"/>
        <v>4733.87</v>
      </c>
      <c r="BV500" s="18">
        <f t="shared" si="297"/>
        <v>1</v>
      </c>
      <c r="BW500" s="18">
        <f t="shared" si="277"/>
        <v>4733.87</v>
      </c>
      <c r="BX500" s="18">
        <f t="shared" si="298"/>
        <v>1</v>
      </c>
      <c r="BY500" s="18">
        <f t="shared" si="278"/>
        <v>4733.87</v>
      </c>
      <c r="BZ500" s="18">
        <f t="shared" si="299"/>
        <v>1</v>
      </c>
      <c r="CA500" s="18">
        <f t="shared" si="279"/>
        <v>7100.8</v>
      </c>
      <c r="CB500" s="18">
        <f t="shared" si="300"/>
        <v>1</v>
      </c>
      <c r="CC500" s="18">
        <f t="shared" si="280"/>
        <v>7100.8</v>
      </c>
    </row>
    <row r="501" spans="1:81" ht="16.5" x14ac:dyDescent="0.2">
      <c r="A501" s="14">
        <v>492</v>
      </c>
      <c r="B501" s="18">
        <f>金币产出!CN497</f>
        <v>86375330</v>
      </c>
      <c r="W501" s="18">
        <v>492</v>
      </c>
      <c r="X501" s="25">
        <v>1</v>
      </c>
      <c r="Y501" s="18" t="e">
        <f t="shared" si="281"/>
        <v>#REF!</v>
      </c>
      <c r="Z501" s="18" t="e">
        <f t="shared" si="281"/>
        <v>#REF!</v>
      </c>
      <c r="AA501" s="18" t="e">
        <f t="shared" si="281"/>
        <v>#REF!</v>
      </c>
      <c r="AB501" s="18" t="e">
        <f t="shared" si="282"/>
        <v>#REF!</v>
      </c>
      <c r="AC501" s="18" t="e">
        <f t="shared" si="270"/>
        <v>#REF!</v>
      </c>
      <c r="AD501" s="18" t="e">
        <f t="shared" si="283"/>
        <v>#REF!</v>
      </c>
      <c r="AE501" s="18" t="e">
        <f t="shared" si="271"/>
        <v>#REF!</v>
      </c>
      <c r="AF501" s="18" t="e">
        <f t="shared" si="284"/>
        <v>#REF!</v>
      </c>
      <c r="AG501" s="18" t="e">
        <f t="shared" si="272"/>
        <v>#REF!</v>
      </c>
      <c r="BD501" s="18">
        <v>492</v>
      </c>
      <c r="BE501" s="44">
        <v>1</v>
      </c>
      <c r="BF501" s="18">
        <f t="shared" si="285"/>
        <v>9501285</v>
      </c>
      <c r="BG501" s="18">
        <f t="shared" si="286"/>
        <v>4750640</v>
      </c>
      <c r="BH501" s="18">
        <f t="shared" si="287"/>
        <v>4750640</v>
      </c>
      <c r="BI501" s="18">
        <f t="shared" si="288"/>
        <v>4750640</v>
      </c>
      <c r="BJ501" s="18">
        <f t="shared" si="289"/>
        <v>4750640</v>
      </c>
      <c r="BK501" s="18">
        <f t="shared" si="290"/>
        <v>4750640</v>
      </c>
      <c r="BL501" s="18">
        <f t="shared" si="291"/>
        <v>7125960</v>
      </c>
      <c r="BM501" s="18">
        <f t="shared" si="292"/>
        <v>7125960</v>
      </c>
      <c r="BN501" s="18">
        <f t="shared" si="293"/>
        <v>1</v>
      </c>
      <c r="BO501" s="18">
        <f t="shared" si="273"/>
        <v>9501.2900000000009</v>
      </c>
      <c r="BP501" s="18">
        <f t="shared" si="294"/>
        <v>1</v>
      </c>
      <c r="BQ501" s="18">
        <f t="shared" si="274"/>
        <v>4750.6400000000003</v>
      </c>
      <c r="BR501" s="18">
        <f t="shared" si="295"/>
        <v>1</v>
      </c>
      <c r="BS501" s="18">
        <f t="shared" si="275"/>
        <v>4750.6400000000003</v>
      </c>
      <c r="BT501" s="18">
        <f t="shared" si="296"/>
        <v>1</v>
      </c>
      <c r="BU501" s="18">
        <f t="shared" si="276"/>
        <v>4750.6400000000003</v>
      </c>
      <c r="BV501" s="18">
        <f t="shared" si="297"/>
        <v>1</v>
      </c>
      <c r="BW501" s="18">
        <f t="shared" si="277"/>
        <v>4750.6400000000003</v>
      </c>
      <c r="BX501" s="18">
        <f t="shared" si="298"/>
        <v>1</v>
      </c>
      <c r="BY501" s="18">
        <f t="shared" si="278"/>
        <v>4750.6400000000003</v>
      </c>
      <c r="BZ501" s="18">
        <f t="shared" si="299"/>
        <v>1</v>
      </c>
      <c r="CA501" s="18">
        <f t="shared" si="279"/>
        <v>7125.96</v>
      </c>
      <c r="CB501" s="18">
        <f t="shared" si="300"/>
        <v>1</v>
      </c>
      <c r="CC501" s="18">
        <f t="shared" si="280"/>
        <v>7125.96</v>
      </c>
    </row>
    <row r="502" spans="1:81" ht="16.5" x14ac:dyDescent="0.2">
      <c r="A502" s="14">
        <v>493</v>
      </c>
      <c r="B502" s="18">
        <f>金币产出!CN498</f>
        <v>86680298</v>
      </c>
      <c r="W502" s="18">
        <v>493</v>
      </c>
      <c r="X502" s="25">
        <v>1</v>
      </c>
      <c r="Y502" s="18" t="e">
        <f t="shared" si="281"/>
        <v>#REF!</v>
      </c>
      <c r="Z502" s="18" t="e">
        <f t="shared" si="281"/>
        <v>#REF!</v>
      </c>
      <c r="AA502" s="18" t="e">
        <f t="shared" si="281"/>
        <v>#REF!</v>
      </c>
      <c r="AB502" s="18" t="e">
        <f t="shared" si="282"/>
        <v>#REF!</v>
      </c>
      <c r="AC502" s="18" t="e">
        <f t="shared" si="270"/>
        <v>#REF!</v>
      </c>
      <c r="AD502" s="18" t="e">
        <f t="shared" si="283"/>
        <v>#REF!</v>
      </c>
      <c r="AE502" s="18" t="e">
        <f t="shared" si="271"/>
        <v>#REF!</v>
      </c>
      <c r="AF502" s="18" t="e">
        <f t="shared" si="284"/>
        <v>#REF!</v>
      </c>
      <c r="AG502" s="18" t="e">
        <f t="shared" si="272"/>
        <v>#REF!</v>
      </c>
      <c r="BD502" s="18">
        <v>493</v>
      </c>
      <c r="BE502" s="44">
        <v>1</v>
      </c>
      <c r="BF502" s="18">
        <f t="shared" si="285"/>
        <v>9534830</v>
      </c>
      <c r="BG502" s="18">
        <f t="shared" si="286"/>
        <v>4767415</v>
      </c>
      <c r="BH502" s="18">
        <f t="shared" si="287"/>
        <v>4767415</v>
      </c>
      <c r="BI502" s="18">
        <f t="shared" si="288"/>
        <v>4767415</v>
      </c>
      <c r="BJ502" s="18">
        <f t="shared" si="289"/>
        <v>4767415</v>
      </c>
      <c r="BK502" s="18">
        <f t="shared" si="290"/>
        <v>4767415</v>
      </c>
      <c r="BL502" s="18">
        <f t="shared" si="291"/>
        <v>7151120</v>
      </c>
      <c r="BM502" s="18">
        <f t="shared" si="292"/>
        <v>7151120</v>
      </c>
      <c r="BN502" s="18">
        <f t="shared" si="293"/>
        <v>1</v>
      </c>
      <c r="BO502" s="18">
        <f t="shared" si="273"/>
        <v>9534.83</v>
      </c>
      <c r="BP502" s="18">
        <f t="shared" si="294"/>
        <v>1</v>
      </c>
      <c r="BQ502" s="18">
        <f t="shared" si="274"/>
        <v>4767.42</v>
      </c>
      <c r="BR502" s="18">
        <f t="shared" si="295"/>
        <v>1</v>
      </c>
      <c r="BS502" s="18">
        <f t="shared" si="275"/>
        <v>4767.42</v>
      </c>
      <c r="BT502" s="18">
        <f t="shared" si="296"/>
        <v>1</v>
      </c>
      <c r="BU502" s="18">
        <f t="shared" si="276"/>
        <v>4767.42</v>
      </c>
      <c r="BV502" s="18">
        <f t="shared" si="297"/>
        <v>1</v>
      </c>
      <c r="BW502" s="18">
        <f t="shared" si="277"/>
        <v>4767.42</v>
      </c>
      <c r="BX502" s="18">
        <f t="shared" si="298"/>
        <v>1</v>
      </c>
      <c r="BY502" s="18">
        <f t="shared" si="278"/>
        <v>4767.42</v>
      </c>
      <c r="BZ502" s="18">
        <f t="shared" si="299"/>
        <v>1</v>
      </c>
      <c r="CA502" s="18">
        <f t="shared" si="279"/>
        <v>7151.12</v>
      </c>
      <c r="CB502" s="18">
        <f t="shared" si="300"/>
        <v>1</v>
      </c>
      <c r="CC502" s="18">
        <f t="shared" si="280"/>
        <v>7151.12</v>
      </c>
    </row>
    <row r="503" spans="1:81" ht="16.5" x14ac:dyDescent="0.2">
      <c r="A503" s="14">
        <v>494</v>
      </c>
      <c r="B503" s="18">
        <f>金币产出!CN499</f>
        <v>86985268</v>
      </c>
      <c r="W503" s="18">
        <v>494</v>
      </c>
      <c r="X503" s="25">
        <v>1</v>
      </c>
      <c r="Y503" s="18" t="e">
        <f t="shared" si="281"/>
        <v>#REF!</v>
      </c>
      <c r="Z503" s="18" t="e">
        <f t="shared" si="281"/>
        <v>#REF!</v>
      </c>
      <c r="AA503" s="18" t="e">
        <f t="shared" si="281"/>
        <v>#REF!</v>
      </c>
      <c r="AB503" s="18" t="e">
        <f t="shared" si="282"/>
        <v>#REF!</v>
      </c>
      <c r="AC503" s="18" t="e">
        <f t="shared" si="270"/>
        <v>#REF!</v>
      </c>
      <c r="AD503" s="18" t="e">
        <f t="shared" si="283"/>
        <v>#REF!</v>
      </c>
      <c r="AE503" s="18" t="e">
        <f t="shared" si="271"/>
        <v>#REF!</v>
      </c>
      <c r="AF503" s="18" t="e">
        <f t="shared" si="284"/>
        <v>#REF!</v>
      </c>
      <c r="AG503" s="18" t="e">
        <f t="shared" si="272"/>
        <v>#REF!</v>
      </c>
      <c r="BD503" s="18">
        <v>494</v>
      </c>
      <c r="BE503" s="44">
        <v>1</v>
      </c>
      <c r="BF503" s="18">
        <f t="shared" si="285"/>
        <v>9568375</v>
      </c>
      <c r="BG503" s="18">
        <f t="shared" si="286"/>
        <v>4784185</v>
      </c>
      <c r="BH503" s="18">
        <f t="shared" si="287"/>
        <v>4784185</v>
      </c>
      <c r="BI503" s="18">
        <f t="shared" si="288"/>
        <v>4784185</v>
      </c>
      <c r="BJ503" s="18">
        <f t="shared" si="289"/>
        <v>4784185</v>
      </c>
      <c r="BK503" s="18">
        <f t="shared" si="290"/>
        <v>4784185</v>
      </c>
      <c r="BL503" s="18">
        <f t="shared" si="291"/>
        <v>7176280</v>
      </c>
      <c r="BM503" s="18">
        <f t="shared" si="292"/>
        <v>7176280</v>
      </c>
      <c r="BN503" s="18">
        <f t="shared" si="293"/>
        <v>1</v>
      </c>
      <c r="BO503" s="18">
        <f t="shared" si="273"/>
        <v>9568.3799999999992</v>
      </c>
      <c r="BP503" s="18">
        <f t="shared" si="294"/>
        <v>1</v>
      </c>
      <c r="BQ503" s="18">
        <f t="shared" si="274"/>
        <v>4784.1899999999996</v>
      </c>
      <c r="BR503" s="18">
        <f t="shared" si="295"/>
        <v>1</v>
      </c>
      <c r="BS503" s="18">
        <f t="shared" si="275"/>
        <v>4784.1899999999996</v>
      </c>
      <c r="BT503" s="18">
        <f t="shared" si="296"/>
        <v>1</v>
      </c>
      <c r="BU503" s="18">
        <f t="shared" si="276"/>
        <v>4784.1899999999996</v>
      </c>
      <c r="BV503" s="18">
        <f t="shared" si="297"/>
        <v>1</v>
      </c>
      <c r="BW503" s="18">
        <f t="shared" si="277"/>
        <v>4784.1899999999996</v>
      </c>
      <c r="BX503" s="18">
        <f t="shared" si="298"/>
        <v>1</v>
      </c>
      <c r="BY503" s="18">
        <f t="shared" si="278"/>
        <v>4784.1899999999996</v>
      </c>
      <c r="BZ503" s="18">
        <f t="shared" si="299"/>
        <v>1</v>
      </c>
      <c r="CA503" s="18">
        <f t="shared" si="279"/>
        <v>7176.28</v>
      </c>
      <c r="CB503" s="18">
        <f t="shared" si="300"/>
        <v>1</v>
      </c>
      <c r="CC503" s="18">
        <f t="shared" si="280"/>
        <v>7176.28</v>
      </c>
    </row>
    <row r="504" spans="1:81" ht="16.5" x14ac:dyDescent="0.2">
      <c r="A504" s="14">
        <v>495</v>
      </c>
      <c r="B504" s="18">
        <f>金币产出!CN500</f>
        <v>87290235</v>
      </c>
      <c r="W504" s="18">
        <v>495</v>
      </c>
      <c r="X504" s="25">
        <v>1</v>
      </c>
      <c r="Y504" s="18" t="e">
        <f t="shared" si="281"/>
        <v>#REF!</v>
      </c>
      <c r="Z504" s="18" t="e">
        <f t="shared" si="281"/>
        <v>#REF!</v>
      </c>
      <c r="AA504" s="18" t="e">
        <f t="shared" si="281"/>
        <v>#REF!</v>
      </c>
      <c r="AB504" s="18" t="e">
        <f t="shared" si="282"/>
        <v>#REF!</v>
      </c>
      <c r="AC504" s="18" t="e">
        <f t="shared" si="270"/>
        <v>#REF!</v>
      </c>
      <c r="AD504" s="18" t="e">
        <f t="shared" si="283"/>
        <v>#REF!</v>
      </c>
      <c r="AE504" s="18" t="e">
        <f t="shared" si="271"/>
        <v>#REF!</v>
      </c>
      <c r="AF504" s="18" t="e">
        <f t="shared" si="284"/>
        <v>#REF!</v>
      </c>
      <c r="AG504" s="18" t="e">
        <f t="shared" si="272"/>
        <v>#REF!</v>
      </c>
      <c r="BD504" s="18">
        <v>495</v>
      </c>
      <c r="BE504" s="44">
        <v>1</v>
      </c>
      <c r="BF504" s="18">
        <f t="shared" si="285"/>
        <v>9601925</v>
      </c>
      <c r="BG504" s="18">
        <f t="shared" si="286"/>
        <v>4800960</v>
      </c>
      <c r="BH504" s="18">
        <f t="shared" si="287"/>
        <v>4800960</v>
      </c>
      <c r="BI504" s="18">
        <f t="shared" si="288"/>
        <v>4800960</v>
      </c>
      <c r="BJ504" s="18">
        <f t="shared" si="289"/>
        <v>4800960</v>
      </c>
      <c r="BK504" s="18">
        <f t="shared" si="290"/>
        <v>4800960</v>
      </c>
      <c r="BL504" s="18">
        <f t="shared" si="291"/>
        <v>7201440</v>
      </c>
      <c r="BM504" s="18">
        <f t="shared" si="292"/>
        <v>7201440</v>
      </c>
      <c r="BN504" s="18">
        <f t="shared" si="293"/>
        <v>1</v>
      </c>
      <c r="BO504" s="18">
        <f t="shared" si="273"/>
        <v>9601.93</v>
      </c>
      <c r="BP504" s="18">
        <f t="shared" si="294"/>
        <v>1</v>
      </c>
      <c r="BQ504" s="18">
        <f t="shared" si="274"/>
        <v>4800.96</v>
      </c>
      <c r="BR504" s="18">
        <f t="shared" si="295"/>
        <v>1</v>
      </c>
      <c r="BS504" s="18">
        <f t="shared" si="275"/>
        <v>4800.96</v>
      </c>
      <c r="BT504" s="18">
        <f t="shared" si="296"/>
        <v>1</v>
      </c>
      <c r="BU504" s="18">
        <f t="shared" si="276"/>
        <v>4800.96</v>
      </c>
      <c r="BV504" s="18">
        <f t="shared" si="297"/>
        <v>1</v>
      </c>
      <c r="BW504" s="18">
        <f t="shared" si="277"/>
        <v>4800.96</v>
      </c>
      <c r="BX504" s="18">
        <f t="shared" si="298"/>
        <v>1</v>
      </c>
      <c r="BY504" s="18">
        <f t="shared" si="278"/>
        <v>4800.96</v>
      </c>
      <c r="BZ504" s="18">
        <f t="shared" si="299"/>
        <v>1</v>
      </c>
      <c r="CA504" s="18">
        <f t="shared" si="279"/>
        <v>7201.44</v>
      </c>
      <c r="CB504" s="18">
        <f t="shared" si="300"/>
        <v>1</v>
      </c>
      <c r="CC504" s="18">
        <f t="shared" si="280"/>
        <v>7201.44</v>
      </c>
    </row>
    <row r="505" spans="1:81" ht="16.5" x14ac:dyDescent="0.2">
      <c r="A505" s="14">
        <v>496</v>
      </c>
      <c r="B505" s="18">
        <f>金币产出!CN501</f>
        <v>87595204</v>
      </c>
      <c r="W505" s="18">
        <v>496</v>
      </c>
      <c r="X505" s="25">
        <v>1</v>
      </c>
      <c r="Y505" s="18" t="e">
        <f t="shared" si="281"/>
        <v>#REF!</v>
      </c>
      <c r="Z505" s="18" t="e">
        <f t="shared" si="281"/>
        <v>#REF!</v>
      </c>
      <c r="AA505" s="18" t="e">
        <f t="shared" si="281"/>
        <v>#REF!</v>
      </c>
      <c r="AB505" s="18" t="e">
        <f t="shared" si="282"/>
        <v>#REF!</v>
      </c>
      <c r="AC505" s="18" t="e">
        <f t="shared" si="270"/>
        <v>#REF!</v>
      </c>
      <c r="AD505" s="18" t="e">
        <f t="shared" si="283"/>
        <v>#REF!</v>
      </c>
      <c r="AE505" s="18" t="e">
        <f t="shared" si="271"/>
        <v>#REF!</v>
      </c>
      <c r="AF505" s="18" t="e">
        <f t="shared" si="284"/>
        <v>#REF!</v>
      </c>
      <c r="AG505" s="18" t="e">
        <f t="shared" si="272"/>
        <v>#REF!</v>
      </c>
      <c r="BD505" s="18">
        <v>496</v>
      </c>
      <c r="BE505" s="44">
        <v>1</v>
      </c>
      <c r="BF505" s="18">
        <f t="shared" si="285"/>
        <v>9635470</v>
      </c>
      <c r="BG505" s="18">
        <f t="shared" si="286"/>
        <v>4817735</v>
      </c>
      <c r="BH505" s="18">
        <f t="shared" si="287"/>
        <v>4817735</v>
      </c>
      <c r="BI505" s="18">
        <f t="shared" si="288"/>
        <v>4817735</v>
      </c>
      <c r="BJ505" s="18">
        <f t="shared" si="289"/>
        <v>4817735</v>
      </c>
      <c r="BK505" s="18">
        <f t="shared" si="290"/>
        <v>4817735</v>
      </c>
      <c r="BL505" s="18">
        <f t="shared" si="291"/>
        <v>7226600</v>
      </c>
      <c r="BM505" s="18">
        <f t="shared" si="292"/>
        <v>7226600</v>
      </c>
      <c r="BN505" s="18">
        <f t="shared" si="293"/>
        <v>1</v>
      </c>
      <c r="BO505" s="18">
        <f t="shared" si="273"/>
        <v>9635.4699999999993</v>
      </c>
      <c r="BP505" s="18">
        <f t="shared" si="294"/>
        <v>1</v>
      </c>
      <c r="BQ505" s="18">
        <f t="shared" si="274"/>
        <v>4817.74</v>
      </c>
      <c r="BR505" s="18">
        <f t="shared" si="295"/>
        <v>1</v>
      </c>
      <c r="BS505" s="18">
        <f t="shared" si="275"/>
        <v>4817.74</v>
      </c>
      <c r="BT505" s="18">
        <f t="shared" si="296"/>
        <v>1</v>
      </c>
      <c r="BU505" s="18">
        <f t="shared" si="276"/>
        <v>4817.74</v>
      </c>
      <c r="BV505" s="18">
        <f t="shared" si="297"/>
        <v>1</v>
      </c>
      <c r="BW505" s="18">
        <f t="shared" si="277"/>
        <v>4817.74</v>
      </c>
      <c r="BX505" s="18">
        <f t="shared" si="298"/>
        <v>1</v>
      </c>
      <c r="BY505" s="18">
        <f t="shared" si="278"/>
        <v>4817.74</v>
      </c>
      <c r="BZ505" s="18">
        <f t="shared" si="299"/>
        <v>1</v>
      </c>
      <c r="CA505" s="18">
        <f t="shared" si="279"/>
        <v>7226.6</v>
      </c>
      <c r="CB505" s="18">
        <f t="shared" si="300"/>
        <v>1</v>
      </c>
      <c r="CC505" s="18">
        <f t="shared" si="280"/>
        <v>7226.6</v>
      </c>
    </row>
    <row r="506" spans="1:81" ht="16.5" x14ac:dyDescent="0.2">
      <c r="A506" s="14">
        <v>497</v>
      </c>
      <c r="B506" s="18">
        <f>金币产出!CN502</f>
        <v>87900173</v>
      </c>
      <c r="W506" s="18">
        <v>497</v>
      </c>
      <c r="X506" s="25">
        <v>1</v>
      </c>
      <c r="Y506" s="18" t="e">
        <f t="shared" si="281"/>
        <v>#REF!</v>
      </c>
      <c r="Z506" s="18" t="e">
        <f t="shared" si="281"/>
        <v>#REF!</v>
      </c>
      <c r="AA506" s="18" t="e">
        <f t="shared" si="281"/>
        <v>#REF!</v>
      </c>
      <c r="AB506" s="18" t="e">
        <f t="shared" si="282"/>
        <v>#REF!</v>
      </c>
      <c r="AC506" s="18" t="e">
        <f t="shared" si="270"/>
        <v>#REF!</v>
      </c>
      <c r="AD506" s="18" t="e">
        <f t="shared" si="283"/>
        <v>#REF!</v>
      </c>
      <c r="AE506" s="18" t="e">
        <f t="shared" si="271"/>
        <v>#REF!</v>
      </c>
      <c r="AF506" s="18" t="e">
        <f t="shared" si="284"/>
        <v>#REF!</v>
      </c>
      <c r="AG506" s="18" t="e">
        <f t="shared" si="272"/>
        <v>#REF!</v>
      </c>
      <c r="BD506" s="18">
        <v>497</v>
      </c>
      <c r="BE506" s="44">
        <v>1</v>
      </c>
      <c r="BF506" s="18">
        <f t="shared" si="285"/>
        <v>9669015</v>
      </c>
      <c r="BG506" s="18">
        <f t="shared" si="286"/>
        <v>4834505</v>
      </c>
      <c r="BH506" s="18">
        <f t="shared" si="287"/>
        <v>4834505</v>
      </c>
      <c r="BI506" s="18">
        <f t="shared" si="288"/>
        <v>4834505</v>
      </c>
      <c r="BJ506" s="18">
        <f t="shared" si="289"/>
        <v>4834505</v>
      </c>
      <c r="BK506" s="18">
        <f t="shared" si="290"/>
        <v>4834505</v>
      </c>
      <c r="BL506" s="18">
        <f t="shared" si="291"/>
        <v>7251760</v>
      </c>
      <c r="BM506" s="18">
        <f t="shared" si="292"/>
        <v>7251760</v>
      </c>
      <c r="BN506" s="18">
        <f t="shared" si="293"/>
        <v>1</v>
      </c>
      <c r="BO506" s="18">
        <f t="shared" si="273"/>
        <v>9669.02</v>
      </c>
      <c r="BP506" s="18">
        <f t="shared" si="294"/>
        <v>1</v>
      </c>
      <c r="BQ506" s="18">
        <f t="shared" si="274"/>
        <v>4834.51</v>
      </c>
      <c r="BR506" s="18">
        <f t="shared" si="295"/>
        <v>1</v>
      </c>
      <c r="BS506" s="18">
        <f t="shared" si="275"/>
        <v>4834.51</v>
      </c>
      <c r="BT506" s="18">
        <f t="shared" si="296"/>
        <v>1</v>
      </c>
      <c r="BU506" s="18">
        <f t="shared" si="276"/>
        <v>4834.51</v>
      </c>
      <c r="BV506" s="18">
        <f t="shared" si="297"/>
        <v>1</v>
      </c>
      <c r="BW506" s="18">
        <f t="shared" si="277"/>
        <v>4834.51</v>
      </c>
      <c r="BX506" s="18">
        <f t="shared" si="298"/>
        <v>1</v>
      </c>
      <c r="BY506" s="18">
        <f t="shared" si="278"/>
        <v>4834.51</v>
      </c>
      <c r="BZ506" s="18">
        <f t="shared" si="299"/>
        <v>1</v>
      </c>
      <c r="CA506" s="18">
        <f t="shared" si="279"/>
        <v>7251.76</v>
      </c>
      <c r="CB506" s="18">
        <f t="shared" si="300"/>
        <v>1</v>
      </c>
      <c r="CC506" s="18">
        <f t="shared" si="280"/>
        <v>7251.76</v>
      </c>
    </row>
    <row r="507" spans="1:81" ht="16.5" x14ac:dyDescent="0.2">
      <c r="A507" s="14">
        <v>498</v>
      </c>
      <c r="B507" s="18">
        <f>金币产出!CN503</f>
        <v>88205139</v>
      </c>
      <c r="W507" s="18">
        <v>498</v>
      </c>
      <c r="X507" s="25">
        <v>1</v>
      </c>
      <c r="Y507" s="18" t="e">
        <f t="shared" si="281"/>
        <v>#REF!</v>
      </c>
      <c r="Z507" s="18" t="e">
        <f t="shared" si="281"/>
        <v>#REF!</v>
      </c>
      <c r="AA507" s="18" t="e">
        <f t="shared" si="281"/>
        <v>#REF!</v>
      </c>
      <c r="AB507" s="18" t="e">
        <f t="shared" si="282"/>
        <v>#REF!</v>
      </c>
      <c r="AC507" s="18" t="e">
        <f t="shared" si="270"/>
        <v>#REF!</v>
      </c>
      <c r="AD507" s="18" t="e">
        <f t="shared" si="283"/>
        <v>#REF!</v>
      </c>
      <c r="AE507" s="18" t="e">
        <f t="shared" si="271"/>
        <v>#REF!</v>
      </c>
      <c r="AF507" s="18" t="e">
        <f t="shared" si="284"/>
        <v>#REF!</v>
      </c>
      <c r="AG507" s="18" t="e">
        <f t="shared" si="272"/>
        <v>#REF!</v>
      </c>
      <c r="BD507" s="18">
        <v>498</v>
      </c>
      <c r="BE507" s="44">
        <v>1</v>
      </c>
      <c r="BF507" s="18">
        <f t="shared" si="285"/>
        <v>9702565</v>
      </c>
      <c r="BG507" s="18">
        <f t="shared" si="286"/>
        <v>4851280</v>
      </c>
      <c r="BH507" s="18">
        <f t="shared" si="287"/>
        <v>4851280</v>
      </c>
      <c r="BI507" s="18">
        <f t="shared" si="288"/>
        <v>4851280</v>
      </c>
      <c r="BJ507" s="18">
        <f t="shared" si="289"/>
        <v>4851280</v>
      </c>
      <c r="BK507" s="18">
        <f t="shared" si="290"/>
        <v>4851280</v>
      </c>
      <c r="BL507" s="18">
        <f t="shared" si="291"/>
        <v>7276920</v>
      </c>
      <c r="BM507" s="18">
        <f t="shared" si="292"/>
        <v>7276920</v>
      </c>
      <c r="BN507" s="18">
        <f t="shared" si="293"/>
        <v>1</v>
      </c>
      <c r="BO507" s="18">
        <f t="shared" si="273"/>
        <v>9702.57</v>
      </c>
      <c r="BP507" s="18">
        <f t="shared" si="294"/>
        <v>1</v>
      </c>
      <c r="BQ507" s="18">
        <f t="shared" si="274"/>
        <v>4851.28</v>
      </c>
      <c r="BR507" s="18">
        <f t="shared" si="295"/>
        <v>1</v>
      </c>
      <c r="BS507" s="18">
        <f t="shared" si="275"/>
        <v>4851.28</v>
      </c>
      <c r="BT507" s="18">
        <f t="shared" si="296"/>
        <v>1</v>
      </c>
      <c r="BU507" s="18">
        <f t="shared" si="276"/>
        <v>4851.28</v>
      </c>
      <c r="BV507" s="18">
        <f t="shared" si="297"/>
        <v>1</v>
      </c>
      <c r="BW507" s="18">
        <f t="shared" si="277"/>
        <v>4851.28</v>
      </c>
      <c r="BX507" s="18">
        <f t="shared" si="298"/>
        <v>1</v>
      </c>
      <c r="BY507" s="18">
        <f t="shared" si="278"/>
        <v>4851.28</v>
      </c>
      <c r="BZ507" s="18">
        <f t="shared" si="299"/>
        <v>1</v>
      </c>
      <c r="CA507" s="18">
        <f t="shared" si="279"/>
        <v>7276.92</v>
      </c>
      <c r="CB507" s="18">
        <f t="shared" si="300"/>
        <v>1</v>
      </c>
      <c r="CC507" s="18">
        <f t="shared" si="280"/>
        <v>7276.92</v>
      </c>
    </row>
    <row r="508" spans="1:81" ht="16.5" x14ac:dyDescent="0.2">
      <c r="A508" s="14">
        <v>499</v>
      </c>
      <c r="B508" s="18">
        <f>金币产出!CN504</f>
        <v>88510109</v>
      </c>
      <c r="W508" s="18">
        <v>499</v>
      </c>
      <c r="X508" s="25">
        <v>1</v>
      </c>
      <c r="Y508" s="18" t="e">
        <f t="shared" si="281"/>
        <v>#REF!</v>
      </c>
      <c r="Z508" s="18" t="e">
        <f t="shared" si="281"/>
        <v>#REF!</v>
      </c>
      <c r="AA508" s="18" t="e">
        <f t="shared" si="281"/>
        <v>#REF!</v>
      </c>
      <c r="AB508" s="18" t="e">
        <f t="shared" si="282"/>
        <v>#REF!</v>
      </c>
      <c r="AC508" s="18" t="e">
        <f t="shared" si="270"/>
        <v>#REF!</v>
      </c>
      <c r="AD508" s="18" t="e">
        <f t="shared" si="283"/>
        <v>#REF!</v>
      </c>
      <c r="AE508" s="18" t="e">
        <f t="shared" si="271"/>
        <v>#REF!</v>
      </c>
      <c r="AF508" s="18" t="e">
        <f t="shared" si="284"/>
        <v>#REF!</v>
      </c>
      <c r="AG508" s="18" t="e">
        <f t="shared" si="272"/>
        <v>#REF!</v>
      </c>
      <c r="BD508" s="18">
        <v>499</v>
      </c>
      <c r="BE508" s="44">
        <v>1</v>
      </c>
      <c r="BF508" s="18">
        <f t="shared" si="285"/>
        <v>9736110</v>
      </c>
      <c r="BG508" s="18">
        <f t="shared" si="286"/>
        <v>4868055</v>
      </c>
      <c r="BH508" s="18">
        <f t="shared" si="287"/>
        <v>4868055</v>
      </c>
      <c r="BI508" s="18">
        <f t="shared" si="288"/>
        <v>4868055</v>
      </c>
      <c r="BJ508" s="18">
        <f t="shared" si="289"/>
        <v>4868055</v>
      </c>
      <c r="BK508" s="18">
        <f t="shared" si="290"/>
        <v>4868055</v>
      </c>
      <c r="BL508" s="18">
        <f t="shared" si="291"/>
        <v>7302080</v>
      </c>
      <c r="BM508" s="18">
        <f t="shared" si="292"/>
        <v>7302080</v>
      </c>
      <c r="BN508" s="18">
        <f t="shared" si="293"/>
        <v>1</v>
      </c>
      <c r="BO508" s="18">
        <f t="shared" si="273"/>
        <v>9736.11</v>
      </c>
      <c r="BP508" s="18">
        <f t="shared" si="294"/>
        <v>1</v>
      </c>
      <c r="BQ508" s="18">
        <f t="shared" si="274"/>
        <v>4868.0600000000004</v>
      </c>
      <c r="BR508" s="18">
        <f t="shared" si="295"/>
        <v>1</v>
      </c>
      <c r="BS508" s="18">
        <f t="shared" si="275"/>
        <v>4868.0600000000004</v>
      </c>
      <c r="BT508" s="18">
        <f t="shared" si="296"/>
        <v>1</v>
      </c>
      <c r="BU508" s="18">
        <f t="shared" si="276"/>
        <v>4868.0600000000004</v>
      </c>
      <c r="BV508" s="18">
        <f t="shared" si="297"/>
        <v>1</v>
      </c>
      <c r="BW508" s="18">
        <f t="shared" si="277"/>
        <v>4868.0600000000004</v>
      </c>
      <c r="BX508" s="18">
        <f t="shared" si="298"/>
        <v>1</v>
      </c>
      <c r="BY508" s="18">
        <f t="shared" si="278"/>
        <v>4868.0600000000004</v>
      </c>
      <c r="BZ508" s="18">
        <f t="shared" si="299"/>
        <v>1</v>
      </c>
      <c r="CA508" s="18">
        <f t="shared" si="279"/>
        <v>7302.08</v>
      </c>
      <c r="CB508" s="18">
        <f t="shared" si="300"/>
        <v>1</v>
      </c>
      <c r="CC508" s="18">
        <f t="shared" si="280"/>
        <v>7302.08</v>
      </c>
    </row>
    <row r="509" spans="1:81" ht="16.5" x14ac:dyDescent="0.2">
      <c r="A509" s="14">
        <v>500</v>
      </c>
      <c r="B509" s="18">
        <f>金币产出!CN505</f>
        <v>88815078</v>
      </c>
      <c r="W509" s="18">
        <v>500</v>
      </c>
      <c r="X509" s="25">
        <v>1</v>
      </c>
      <c r="Y509" s="18" t="e">
        <f t="shared" si="281"/>
        <v>#REF!</v>
      </c>
      <c r="Z509" s="18" t="e">
        <f t="shared" si="281"/>
        <v>#REF!</v>
      </c>
      <c r="AA509" s="18" t="e">
        <f t="shared" si="281"/>
        <v>#REF!</v>
      </c>
      <c r="AB509" s="18" t="e">
        <f t="shared" si="282"/>
        <v>#REF!</v>
      </c>
      <c r="AC509" s="18" t="e">
        <f t="shared" si="270"/>
        <v>#REF!</v>
      </c>
      <c r="AD509" s="18" t="e">
        <f t="shared" si="283"/>
        <v>#REF!</v>
      </c>
      <c r="AE509" s="18" t="e">
        <f t="shared" si="271"/>
        <v>#REF!</v>
      </c>
      <c r="AF509" s="18" t="e">
        <f t="shared" si="284"/>
        <v>#REF!</v>
      </c>
      <c r="AG509" s="18" t="e">
        <f t="shared" si="272"/>
        <v>#REF!</v>
      </c>
      <c r="BD509" s="18">
        <v>500</v>
      </c>
      <c r="BE509" s="44">
        <v>1</v>
      </c>
      <c r="BF509" s="18">
        <f t="shared" si="285"/>
        <v>9769655</v>
      </c>
      <c r="BG509" s="18">
        <f t="shared" si="286"/>
        <v>4884825</v>
      </c>
      <c r="BH509" s="18">
        <f t="shared" si="287"/>
        <v>4884825</v>
      </c>
      <c r="BI509" s="18">
        <f t="shared" si="288"/>
        <v>4884825</v>
      </c>
      <c r="BJ509" s="18">
        <f t="shared" si="289"/>
        <v>4884825</v>
      </c>
      <c r="BK509" s="18">
        <f t="shared" si="290"/>
        <v>4884825</v>
      </c>
      <c r="BL509" s="18">
        <f t="shared" si="291"/>
        <v>7327240</v>
      </c>
      <c r="BM509" s="18">
        <f t="shared" si="292"/>
        <v>7327240</v>
      </c>
      <c r="BN509" s="18">
        <f t="shared" si="293"/>
        <v>1</v>
      </c>
      <c r="BO509" s="18">
        <f t="shared" si="273"/>
        <v>9769.66</v>
      </c>
      <c r="BP509" s="18">
        <f t="shared" si="294"/>
        <v>1</v>
      </c>
      <c r="BQ509" s="18">
        <f t="shared" si="274"/>
        <v>4884.83</v>
      </c>
      <c r="BR509" s="18">
        <f t="shared" si="295"/>
        <v>1</v>
      </c>
      <c r="BS509" s="18">
        <f t="shared" si="275"/>
        <v>4884.83</v>
      </c>
      <c r="BT509" s="18">
        <f t="shared" si="296"/>
        <v>1</v>
      </c>
      <c r="BU509" s="18">
        <f t="shared" si="276"/>
        <v>4884.83</v>
      </c>
      <c r="BV509" s="18">
        <f t="shared" si="297"/>
        <v>1</v>
      </c>
      <c r="BW509" s="18">
        <f t="shared" si="277"/>
        <v>4884.83</v>
      </c>
      <c r="BX509" s="18">
        <f t="shared" si="298"/>
        <v>1</v>
      </c>
      <c r="BY509" s="18">
        <f t="shared" si="278"/>
        <v>4884.83</v>
      </c>
      <c r="BZ509" s="18">
        <f t="shared" si="299"/>
        <v>1</v>
      </c>
      <c r="CA509" s="18">
        <f t="shared" si="279"/>
        <v>7327.24</v>
      </c>
      <c r="CB509" s="18">
        <f t="shared" si="300"/>
        <v>1</v>
      </c>
      <c r="CC509" s="18">
        <f t="shared" si="280"/>
        <v>7327.24</v>
      </c>
    </row>
    <row r="510" spans="1:81" ht="16.5" x14ac:dyDescent="0.2">
      <c r="A510" s="14">
        <v>501</v>
      </c>
      <c r="B510" s="18">
        <f>金币产出!CN506</f>
        <v>89283859</v>
      </c>
      <c r="W510" s="18">
        <v>501</v>
      </c>
      <c r="X510" s="25">
        <v>1</v>
      </c>
      <c r="Y510" s="18" t="e">
        <f t="shared" si="281"/>
        <v>#REF!</v>
      </c>
      <c r="Z510" s="18" t="e">
        <f t="shared" si="281"/>
        <v>#REF!</v>
      </c>
      <c r="AA510" s="18" t="e">
        <f t="shared" si="281"/>
        <v>#REF!</v>
      </c>
      <c r="AB510" s="18" t="e">
        <f t="shared" si="282"/>
        <v>#REF!</v>
      </c>
      <c r="AC510" s="18" t="e">
        <f t="shared" si="270"/>
        <v>#REF!</v>
      </c>
      <c r="AD510" s="18" t="e">
        <f t="shared" si="283"/>
        <v>#REF!</v>
      </c>
      <c r="AE510" s="18" t="e">
        <f t="shared" si="271"/>
        <v>#REF!</v>
      </c>
      <c r="AF510" s="18" t="e">
        <f t="shared" si="284"/>
        <v>#REF!</v>
      </c>
      <c r="AG510" s="18" t="e">
        <f t="shared" si="272"/>
        <v>#REF!</v>
      </c>
      <c r="BD510" s="18">
        <v>501</v>
      </c>
      <c r="BE510" s="44">
        <v>1</v>
      </c>
      <c r="BF510" s="18">
        <f t="shared" si="285"/>
        <v>9821220</v>
      </c>
      <c r="BG510" s="18">
        <f t="shared" si="286"/>
        <v>4910610</v>
      </c>
      <c r="BH510" s="18">
        <f t="shared" si="287"/>
        <v>4910610</v>
      </c>
      <c r="BI510" s="18">
        <f t="shared" si="288"/>
        <v>4910610</v>
      </c>
      <c r="BJ510" s="18">
        <f t="shared" si="289"/>
        <v>4910610</v>
      </c>
      <c r="BK510" s="18">
        <f t="shared" si="290"/>
        <v>4910610</v>
      </c>
      <c r="BL510" s="18">
        <f t="shared" si="291"/>
        <v>7365915</v>
      </c>
      <c r="BM510" s="18">
        <f t="shared" si="292"/>
        <v>7365915</v>
      </c>
      <c r="BN510" s="18">
        <f t="shared" si="293"/>
        <v>1</v>
      </c>
      <c r="BO510" s="18">
        <f t="shared" si="273"/>
        <v>9821.2199999999993</v>
      </c>
      <c r="BP510" s="18">
        <f t="shared" si="294"/>
        <v>1</v>
      </c>
      <c r="BQ510" s="18">
        <f t="shared" si="274"/>
        <v>4910.6099999999997</v>
      </c>
      <c r="BR510" s="18">
        <f t="shared" si="295"/>
        <v>1</v>
      </c>
      <c r="BS510" s="18">
        <f t="shared" si="275"/>
        <v>4910.6099999999997</v>
      </c>
      <c r="BT510" s="18">
        <f t="shared" si="296"/>
        <v>1</v>
      </c>
      <c r="BU510" s="18">
        <f t="shared" si="276"/>
        <v>4910.6099999999997</v>
      </c>
      <c r="BV510" s="18">
        <f t="shared" si="297"/>
        <v>1</v>
      </c>
      <c r="BW510" s="18">
        <f t="shared" si="277"/>
        <v>4910.6099999999997</v>
      </c>
      <c r="BX510" s="18">
        <f t="shared" si="298"/>
        <v>1</v>
      </c>
      <c r="BY510" s="18">
        <f t="shared" si="278"/>
        <v>4910.6099999999997</v>
      </c>
      <c r="BZ510" s="18">
        <f t="shared" si="299"/>
        <v>1</v>
      </c>
      <c r="CA510" s="18">
        <f t="shared" si="279"/>
        <v>7365.92</v>
      </c>
      <c r="CB510" s="18">
        <f t="shared" si="300"/>
        <v>1</v>
      </c>
      <c r="CC510" s="18">
        <f t="shared" si="280"/>
        <v>7365.92</v>
      </c>
    </row>
    <row r="511" spans="1:81" ht="16.5" x14ac:dyDescent="0.2">
      <c r="A511" s="14">
        <v>502</v>
      </c>
      <c r="B511" s="18">
        <f>金币产出!CN507</f>
        <v>89752642</v>
      </c>
      <c r="W511" s="18">
        <v>502</v>
      </c>
      <c r="X511" s="25">
        <v>1</v>
      </c>
      <c r="Y511" s="18" t="e">
        <f t="shared" si="281"/>
        <v>#REF!</v>
      </c>
      <c r="Z511" s="18" t="e">
        <f t="shared" si="281"/>
        <v>#REF!</v>
      </c>
      <c r="AA511" s="18" t="e">
        <f t="shared" si="281"/>
        <v>#REF!</v>
      </c>
      <c r="AB511" s="18" t="e">
        <f t="shared" si="282"/>
        <v>#REF!</v>
      </c>
      <c r="AC511" s="18" t="e">
        <f t="shared" si="270"/>
        <v>#REF!</v>
      </c>
      <c r="AD511" s="18" t="e">
        <f t="shared" si="283"/>
        <v>#REF!</v>
      </c>
      <c r="AE511" s="18" t="e">
        <f t="shared" si="271"/>
        <v>#REF!</v>
      </c>
      <c r="AF511" s="18" t="e">
        <f t="shared" si="284"/>
        <v>#REF!</v>
      </c>
      <c r="AG511" s="18" t="e">
        <f t="shared" si="272"/>
        <v>#REF!</v>
      </c>
      <c r="BD511" s="18">
        <v>502</v>
      </c>
      <c r="BE511" s="44">
        <v>1</v>
      </c>
      <c r="BF511" s="18">
        <f t="shared" si="285"/>
        <v>9872790</v>
      </c>
      <c r="BG511" s="18">
        <f t="shared" si="286"/>
        <v>4936395</v>
      </c>
      <c r="BH511" s="18">
        <f t="shared" si="287"/>
        <v>4936395</v>
      </c>
      <c r="BI511" s="18">
        <f t="shared" si="288"/>
        <v>4936395</v>
      </c>
      <c r="BJ511" s="18">
        <f t="shared" si="289"/>
        <v>4936395</v>
      </c>
      <c r="BK511" s="18">
        <f t="shared" si="290"/>
        <v>4936395</v>
      </c>
      <c r="BL511" s="18">
        <f t="shared" si="291"/>
        <v>7404590</v>
      </c>
      <c r="BM511" s="18">
        <f t="shared" si="292"/>
        <v>7404590</v>
      </c>
      <c r="BN511" s="18">
        <f t="shared" si="293"/>
        <v>1</v>
      </c>
      <c r="BO511" s="18">
        <f t="shared" si="273"/>
        <v>9872.7900000000009</v>
      </c>
      <c r="BP511" s="18">
        <f t="shared" si="294"/>
        <v>1</v>
      </c>
      <c r="BQ511" s="18">
        <f t="shared" si="274"/>
        <v>4936.3999999999996</v>
      </c>
      <c r="BR511" s="18">
        <f t="shared" si="295"/>
        <v>1</v>
      </c>
      <c r="BS511" s="18">
        <f t="shared" si="275"/>
        <v>4936.3999999999996</v>
      </c>
      <c r="BT511" s="18">
        <f t="shared" si="296"/>
        <v>1</v>
      </c>
      <c r="BU511" s="18">
        <f t="shared" si="276"/>
        <v>4936.3999999999996</v>
      </c>
      <c r="BV511" s="18">
        <f t="shared" si="297"/>
        <v>1</v>
      </c>
      <c r="BW511" s="18">
        <f t="shared" si="277"/>
        <v>4936.3999999999996</v>
      </c>
      <c r="BX511" s="18">
        <f t="shared" si="298"/>
        <v>1</v>
      </c>
      <c r="BY511" s="18">
        <f t="shared" si="278"/>
        <v>4936.3999999999996</v>
      </c>
      <c r="BZ511" s="18">
        <f t="shared" si="299"/>
        <v>1</v>
      </c>
      <c r="CA511" s="18">
        <f t="shared" si="279"/>
        <v>7404.59</v>
      </c>
      <c r="CB511" s="18">
        <f t="shared" si="300"/>
        <v>1</v>
      </c>
      <c r="CC511" s="18">
        <f t="shared" si="280"/>
        <v>7404.59</v>
      </c>
    </row>
    <row r="512" spans="1:81" ht="16.5" x14ac:dyDescent="0.2">
      <c r="A512" s="14">
        <v>503</v>
      </c>
      <c r="B512" s="18">
        <f>金币产出!CN508</f>
        <v>90221419</v>
      </c>
      <c r="W512" s="18">
        <v>503</v>
      </c>
      <c r="X512" s="25">
        <v>1</v>
      </c>
      <c r="Y512" s="18" t="e">
        <f t="shared" si="281"/>
        <v>#REF!</v>
      </c>
      <c r="Z512" s="18" t="e">
        <f t="shared" si="281"/>
        <v>#REF!</v>
      </c>
      <c r="AA512" s="18" t="e">
        <f t="shared" si="281"/>
        <v>#REF!</v>
      </c>
      <c r="AB512" s="18" t="e">
        <f t="shared" si="282"/>
        <v>#REF!</v>
      </c>
      <c r="AC512" s="18" t="e">
        <f t="shared" si="270"/>
        <v>#REF!</v>
      </c>
      <c r="AD512" s="18" t="e">
        <f t="shared" si="283"/>
        <v>#REF!</v>
      </c>
      <c r="AE512" s="18" t="e">
        <f t="shared" si="271"/>
        <v>#REF!</v>
      </c>
      <c r="AF512" s="18" t="e">
        <f t="shared" si="284"/>
        <v>#REF!</v>
      </c>
      <c r="AG512" s="18" t="e">
        <f t="shared" si="272"/>
        <v>#REF!</v>
      </c>
      <c r="BD512" s="18">
        <v>503</v>
      </c>
      <c r="BE512" s="44">
        <v>1</v>
      </c>
      <c r="BF512" s="18">
        <f t="shared" si="285"/>
        <v>9924355</v>
      </c>
      <c r="BG512" s="18">
        <f t="shared" si="286"/>
        <v>4962175</v>
      </c>
      <c r="BH512" s="18">
        <f t="shared" si="287"/>
        <v>4962175</v>
      </c>
      <c r="BI512" s="18">
        <f t="shared" si="288"/>
        <v>4962175</v>
      </c>
      <c r="BJ512" s="18">
        <f t="shared" si="289"/>
        <v>4962175</v>
      </c>
      <c r="BK512" s="18">
        <f t="shared" si="290"/>
        <v>4962175</v>
      </c>
      <c r="BL512" s="18">
        <f t="shared" si="291"/>
        <v>7443265</v>
      </c>
      <c r="BM512" s="18">
        <f t="shared" si="292"/>
        <v>7443265</v>
      </c>
      <c r="BN512" s="18">
        <f t="shared" si="293"/>
        <v>1</v>
      </c>
      <c r="BO512" s="18">
        <f t="shared" si="273"/>
        <v>9924.36</v>
      </c>
      <c r="BP512" s="18">
        <f t="shared" si="294"/>
        <v>1</v>
      </c>
      <c r="BQ512" s="18">
        <f t="shared" si="274"/>
        <v>4962.18</v>
      </c>
      <c r="BR512" s="18">
        <f t="shared" si="295"/>
        <v>1</v>
      </c>
      <c r="BS512" s="18">
        <f t="shared" si="275"/>
        <v>4962.18</v>
      </c>
      <c r="BT512" s="18">
        <f t="shared" si="296"/>
        <v>1</v>
      </c>
      <c r="BU512" s="18">
        <f t="shared" si="276"/>
        <v>4962.18</v>
      </c>
      <c r="BV512" s="18">
        <f t="shared" si="297"/>
        <v>1</v>
      </c>
      <c r="BW512" s="18">
        <f t="shared" si="277"/>
        <v>4962.18</v>
      </c>
      <c r="BX512" s="18">
        <f t="shared" si="298"/>
        <v>1</v>
      </c>
      <c r="BY512" s="18">
        <f t="shared" si="278"/>
        <v>4962.18</v>
      </c>
      <c r="BZ512" s="18">
        <f t="shared" si="299"/>
        <v>1</v>
      </c>
      <c r="CA512" s="18">
        <f t="shared" si="279"/>
        <v>7443.27</v>
      </c>
      <c r="CB512" s="18">
        <f t="shared" si="300"/>
        <v>1</v>
      </c>
      <c r="CC512" s="18">
        <f t="shared" si="280"/>
        <v>7443.27</v>
      </c>
    </row>
    <row r="513" spans="1:81" ht="16.5" x14ac:dyDescent="0.2">
      <c r="A513" s="14">
        <v>504</v>
      </c>
      <c r="B513" s="18">
        <f>金币产出!CN509</f>
        <v>90690201</v>
      </c>
      <c r="W513" s="18">
        <v>504</v>
      </c>
      <c r="X513" s="25">
        <v>1</v>
      </c>
      <c r="Y513" s="18" t="e">
        <f t="shared" si="281"/>
        <v>#REF!</v>
      </c>
      <c r="Z513" s="18" t="e">
        <f t="shared" si="281"/>
        <v>#REF!</v>
      </c>
      <c r="AA513" s="18" t="e">
        <f t="shared" si="281"/>
        <v>#REF!</v>
      </c>
      <c r="AB513" s="18" t="e">
        <f t="shared" si="282"/>
        <v>#REF!</v>
      </c>
      <c r="AC513" s="18" t="e">
        <f t="shared" si="270"/>
        <v>#REF!</v>
      </c>
      <c r="AD513" s="18" t="e">
        <f t="shared" si="283"/>
        <v>#REF!</v>
      </c>
      <c r="AE513" s="18" t="e">
        <f t="shared" si="271"/>
        <v>#REF!</v>
      </c>
      <c r="AF513" s="18" t="e">
        <f t="shared" si="284"/>
        <v>#REF!</v>
      </c>
      <c r="AG513" s="18" t="e">
        <f t="shared" si="272"/>
        <v>#REF!</v>
      </c>
      <c r="BD513" s="18">
        <v>504</v>
      </c>
      <c r="BE513" s="44">
        <v>1</v>
      </c>
      <c r="BF513" s="18">
        <f t="shared" si="285"/>
        <v>9975920</v>
      </c>
      <c r="BG513" s="18">
        <f t="shared" si="286"/>
        <v>4987960</v>
      </c>
      <c r="BH513" s="18">
        <f t="shared" si="287"/>
        <v>4987960</v>
      </c>
      <c r="BI513" s="18">
        <f t="shared" si="288"/>
        <v>4987960</v>
      </c>
      <c r="BJ513" s="18">
        <f t="shared" si="289"/>
        <v>4987960</v>
      </c>
      <c r="BK513" s="18">
        <f t="shared" si="290"/>
        <v>4987960</v>
      </c>
      <c r="BL513" s="18">
        <f t="shared" si="291"/>
        <v>7481940</v>
      </c>
      <c r="BM513" s="18">
        <f t="shared" si="292"/>
        <v>7481940</v>
      </c>
      <c r="BN513" s="18">
        <f t="shared" si="293"/>
        <v>1</v>
      </c>
      <c r="BO513" s="18">
        <f t="shared" si="273"/>
        <v>9975.92</v>
      </c>
      <c r="BP513" s="18">
        <f t="shared" si="294"/>
        <v>1</v>
      </c>
      <c r="BQ513" s="18">
        <f t="shared" si="274"/>
        <v>4987.96</v>
      </c>
      <c r="BR513" s="18">
        <f t="shared" si="295"/>
        <v>1</v>
      </c>
      <c r="BS513" s="18">
        <f t="shared" si="275"/>
        <v>4987.96</v>
      </c>
      <c r="BT513" s="18">
        <f t="shared" si="296"/>
        <v>1</v>
      </c>
      <c r="BU513" s="18">
        <f t="shared" si="276"/>
        <v>4987.96</v>
      </c>
      <c r="BV513" s="18">
        <f t="shared" si="297"/>
        <v>1</v>
      </c>
      <c r="BW513" s="18">
        <f t="shared" si="277"/>
        <v>4987.96</v>
      </c>
      <c r="BX513" s="18">
        <f t="shared" si="298"/>
        <v>1</v>
      </c>
      <c r="BY513" s="18">
        <f t="shared" si="278"/>
        <v>4987.96</v>
      </c>
      <c r="BZ513" s="18">
        <f t="shared" si="299"/>
        <v>1</v>
      </c>
      <c r="CA513" s="18">
        <f t="shared" si="279"/>
        <v>7481.94</v>
      </c>
      <c r="CB513" s="18">
        <f t="shared" si="300"/>
        <v>1</v>
      </c>
      <c r="CC513" s="18">
        <f t="shared" si="280"/>
        <v>7481.94</v>
      </c>
    </row>
    <row r="514" spans="1:81" ht="16.5" x14ac:dyDescent="0.2">
      <c r="A514" s="14">
        <v>505</v>
      </c>
      <c r="B514" s="18">
        <f>金币产出!CN510</f>
        <v>91158982</v>
      </c>
      <c r="W514" s="18">
        <v>505</v>
      </c>
      <c r="X514" s="25">
        <v>1</v>
      </c>
      <c r="Y514" s="18" t="e">
        <f t="shared" si="281"/>
        <v>#REF!</v>
      </c>
      <c r="Z514" s="18" t="e">
        <f t="shared" si="281"/>
        <v>#REF!</v>
      </c>
      <c r="AA514" s="18" t="e">
        <f t="shared" si="281"/>
        <v>#REF!</v>
      </c>
      <c r="AB514" s="18" t="e">
        <f t="shared" si="282"/>
        <v>#REF!</v>
      </c>
      <c r="AC514" s="18" t="e">
        <f t="shared" si="270"/>
        <v>#REF!</v>
      </c>
      <c r="AD514" s="18" t="e">
        <f t="shared" si="283"/>
        <v>#REF!</v>
      </c>
      <c r="AE514" s="18" t="e">
        <f t="shared" si="271"/>
        <v>#REF!</v>
      </c>
      <c r="AF514" s="18" t="e">
        <f t="shared" si="284"/>
        <v>#REF!</v>
      </c>
      <c r="AG514" s="18" t="e">
        <f t="shared" si="272"/>
        <v>#REF!</v>
      </c>
      <c r="BD514" s="18">
        <v>505</v>
      </c>
      <c r="BE514" s="44">
        <v>1</v>
      </c>
      <c r="BF514" s="18">
        <f t="shared" si="285"/>
        <v>10027485</v>
      </c>
      <c r="BG514" s="18">
        <f t="shared" si="286"/>
        <v>5013740</v>
      </c>
      <c r="BH514" s="18">
        <f t="shared" si="287"/>
        <v>5013740</v>
      </c>
      <c r="BI514" s="18">
        <f t="shared" si="288"/>
        <v>5013740</v>
      </c>
      <c r="BJ514" s="18">
        <f t="shared" si="289"/>
        <v>5013740</v>
      </c>
      <c r="BK514" s="18">
        <f t="shared" si="290"/>
        <v>5013740</v>
      </c>
      <c r="BL514" s="18">
        <f t="shared" si="291"/>
        <v>7520615</v>
      </c>
      <c r="BM514" s="18">
        <f t="shared" si="292"/>
        <v>7520615</v>
      </c>
      <c r="BN514" s="18">
        <f t="shared" si="293"/>
        <v>2</v>
      </c>
      <c r="BO514" s="18">
        <f t="shared" si="273"/>
        <v>10.029999999999999</v>
      </c>
      <c r="BP514" s="18">
        <f t="shared" si="294"/>
        <v>1</v>
      </c>
      <c r="BQ514" s="18">
        <f t="shared" si="274"/>
        <v>5013.74</v>
      </c>
      <c r="BR514" s="18">
        <f t="shared" si="295"/>
        <v>1</v>
      </c>
      <c r="BS514" s="18">
        <f t="shared" si="275"/>
        <v>5013.74</v>
      </c>
      <c r="BT514" s="18">
        <f t="shared" si="296"/>
        <v>1</v>
      </c>
      <c r="BU514" s="18">
        <f t="shared" si="276"/>
        <v>5013.74</v>
      </c>
      <c r="BV514" s="18">
        <f t="shared" si="297"/>
        <v>1</v>
      </c>
      <c r="BW514" s="18">
        <f t="shared" si="277"/>
        <v>5013.74</v>
      </c>
      <c r="BX514" s="18">
        <f t="shared" si="298"/>
        <v>1</v>
      </c>
      <c r="BY514" s="18">
        <f t="shared" si="278"/>
        <v>5013.74</v>
      </c>
      <c r="BZ514" s="18">
        <f t="shared" si="299"/>
        <v>1</v>
      </c>
      <c r="CA514" s="18">
        <f t="shared" si="279"/>
        <v>7520.62</v>
      </c>
      <c r="CB514" s="18">
        <f t="shared" si="300"/>
        <v>1</v>
      </c>
      <c r="CC514" s="18">
        <f t="shared" si="280"/>
        <v>7520.62</v>
      </c>
    </row>
    <row r="515" spans="1:81" ht="16.5" x14ac:dyDescent="0.2">
      <c r="A515" s="14">
        <v>506</v>
      </c>
      <c r="B515" s="18">
        <f>金币产出!CN511</f>
        <v>91627762</v>
      </c>
      <c r="W515" s="18">
        <v>506</v>
      </c>
      <c r="X515" s="25">
        <v>1</v>
      </c>
      <c r="Y515" s="18" t="e">
        <f t="shared" si="281"/>
        <v>#REF!</v>
      </c>
      <c r="Z515" s="18" t="e">
        <f t="shared" si="281"/>
        <v>#REF!</v>
      </c>
      <c r="AA515" s="18" t="e">
        <f t="shared" si="281"/>
        <v>#REF!</v>
      </c>
      <c r="AB515" s="18" t="e">
        <f t="shared" si="282"/>
        <v>#REF!</v>
      </c>
      <c r="AC515" s="18" t="e">
        <f t="shared" si="270"/>
        <v>#REF!</v>
      </c>
      <c r="AD515" s="18" t="e">
        <f t="shared" si="283"/>
        <v>#REF!</v>
      </c>
      <c r="AE515" s="18" t="e">
        <f t="shared" si="271"/>
        <v>#REF!</v>
      </c>
      <c r="AF515" s="18" t="e">
        <f t="shared" si="284"/>
        <v>#REF!</v>
      </c>
      <c r="AG515" s="18" t="e">
        <f t="shared" si="272"/>
        <v>#REF!</v>
      </c>
      <c r="BD515" s="18">
        <v>506</v>
      </c>
      <c r="BE515" s="44">
        <v>1</v>
      </c>
      <c r="BF515" s="18">
        <f t="shared" si="285"/>
        <v>10079050</v>
      </c>
      <c r="BG515" s="18">
        <f t="shared" si="286"/>
        <v>5039525</v>
      </c>
      <c r="BH515" s="18">
        <f t="shared" si="287"/>
        <v>5039525</v>
      </c>
      <c r="BI515" s="18">
        <f t="shared" si="288"/>
        <v>5039525</v>
      </c>
      <c r="BJ515" s="18">
        <f t="shared" si="289"/>
        <v>5039525</v>
      </c>
      <c r="BK515" s="18">
        <f t="shared" si="290"/>
        <v>5039525</v>
      </c>
      <c r="BL515" s="18">
        <f t="shared" si="291"/>
        <v>7559290</v>
      </c>
      <c r="BM515" s="18">
        <f t="shared" si="292"/>
        <v>7559290</v>
      </c>
      <c r="BN515" s="18">
        <f t="shared" si="293"/>
        <v>2</v>
      </c>
      <c r="BO515" s="18">
        <f t="shared" si="273"/>
        <v>10.08</v>
      </c>
      <c r="BP515" s="18">
        <f t="shared" si="294"/>
        <v>1</v>
      </c>
      <c r="BQ515" s="18">
        <f t="shared" si="274"/>
        <v>5039.53</v>
      </c>
      <c r="BR515" s="18">
        <f t="shared" si="295"/>
        <v>1</v>
      </c>
      <c r="BS515" s="18">
        <f t="shared" si="275"/>
        <v>5039.53</v>
      </c>
      <c r="BT515" s="18">
        <f t="shared" si="296"/>
        <v>1</v>
      </c>
      <c r="BU515" s="18">
        <f t="shared" si="276"/>
        <v>5039.53</v>
      </c>
      <c r="BV515" s="18">
        <f t="shared" si="297"/>
        <v>1</v>
      </c>
      <c r="BW515" s="18">
        <f t="shared" si="277"/>
        <v>5039.53</v>
      </c>
      <c r="BX515" s="18">
        <f t="shared" si="298"/>
        <v>1</v>
      </c>
      <c r="BY515" s="18">
        <f t="shared" si="278"/>
        <v>5039.53</v>
      </c>
      <c r="BZ515" s="18">
        <f t="shared" si="299"/>
        <v>1</v>
      </c>
      <c r="CA515" s="18">
        <f t="shared" si="279"/>
        <v>7559.29</v>
      </c>
      <c r="CB515" s="18">
        <f t="shared" si="300"/>
        <v>1</v>
      </c>
      <c r="CC515" s="18">
        <f t="shared" si="280"/>
        <v>7559.29</v>
      </c>
    </row>
    <row r="516" spans="1:81" ht="16.5" x14ac:dyDescent="0.2">
      <c r="A516" s="14">
        <v>507</v>
      </c>
      <c r="B516" s="18">
        <f>金币产出!CN512</f>
        <v>92096542</v>
      </c>
      <c r="W516" s="18">
        <v>507</v>
      </c>
      <c r="X516" s="25">
        <v>1</v>
      </c>
      <c r="Y516" s="18" t="e">
        <f t="shared" si="281"/>
        <v>#REF!</v>
      </c>
      <c r="Z516" s="18" t="e">
        <f t="shared" si="281"/>
        <v>#REF!</v>
      </c>
      <c r="AA516" s="18" t="e">
        <f t="shared" si="281"/>
        <v>#REF!</v>
      </c>
      <c r="AB516" s="18" t="e">
        <f t="shared" si="282"/>
        <v>#REF!</v>
      </c>
      <c r="AC516" s="18" t="e">
        <f t="shared" si="270"/>
        <v>#REF!</v>
      </c>
      <c r="AD516" s="18" t="e">
        <f t="shared" si="283"/>
        <v>#REF!</v>
      </c>
      <c r="AE516" s="18" t="e">
        <f t="shared" si="271"/>
        <v>#REF!</v>
      </c>
      <c r="AF516" s="18" t="e">
        <f t="shared" si="284"/>
        <v>#REF!</v>
      </c>
      <c r="AG516" s="18" t="e">
        <f t="shared" si="272"/>
        <v>#REF!</v>
      </c>
      <c r="BD516" s="18">
        <v>507</v>
      </c>
      <c r="BE516" s="44">
        <v>1</v>
      </c>
      <c r="BF516" s="18">
        <f t="shared" si="285"/>
        <v>10130615</v>
      </c>
      <c r="BG516" s="18">
        <f t="shared" si="286"/>
        <v>5065305</v>
      </c>
      <c r="BH516" s="18">
        <f t="shared" si="287"/>
        <v>5065305</v>
      </c>
      <c r="BI516" s="18">
        <f t="shared" si="288"/>
        <v>5065305</v>
      </c>
      <c r="BJ516" s="18">
        <f t="shared" si="289"/>
        <v>5065305</v>
      </c>
      <c r="BK516" s="18">
        <f t="shared" si="290"/>
        <v>5065305</v>
      </c>
      <c r="BL516" s="18">
        <f t="shared" si="291"/>
        <v>7597960</v>
      </c>
      <c r="BM516" s="18">
        <f t="shared" si="292"/>
        <v>7597960</v>
      </c>
      <c r="BN516" s="18">
        <f t="shared" si="293"/>
        <v>2</v>
      </c>
      <c r="BO516" s="18">
        <f t="shared" si="273"/>
        <v>10.130000000000001</v>
      </c>
      <c r="BP516" s="18">
        <f t="shared" si="294"/>
        <v>1</v>
      </c>
      <c r="BQ516" s="18">
        <f t="shared" si="274"/>
        <v>5065.3100000000004</v>
      </c>
      <c r="BR516" s="18">
        <f t="shared" si="295"/>
        <v>1</v>
      </c>
      <c r="BS516" s="18">
        <f t="shared" si="275"/>
        <v>5065.3100000000004</v>
      </c>
      <c r="BT516" s="18">
        <f t="shared" si="296"/>
        <v>1</v>
      </c>
      <c r="BU516" s="18">
        <f t="shared" si="276"/>
        <v>5065.3100000000004</v>
      </c>
      <c r="BV516" s="18">
        <f t="shared" si="297"/>
        <v>1</v>
      </c>
      <c r="BW516" s="18">
        <f t="shared" si="277"/>
        <v>5065.3100000000004</v>
      </c>
      <c r="BX516" s="18">
        <f t="shared" si="298"/>
        <v>1</v>
      </c>
      <c r="BY516" s="18">
        <f t="shared" si="278"/>
        <v>5065.3100000000004</v>
      </c>
      <c r="BZ516" s="18">
        <f t="shared" si="299"/>
        <v>1</v>
      </c>
      <c r="CA516" s="18">
        <f t="shared" si="279"/>
        <v>7597.96</v>
      </c>
      <c r="CB516" s="18">
        <f t="shared" si="300"/>
        <v>1</v>
      </c>
      <c r="CC516" s="18">
        <f t="shared" si="280"/>
        <v>7597.96</v>
      </c>
    </row>
    <row r="517" spans="1:81" ht="16.5" x14ac:dyDescent="0.2">
      <c r="A517" s="14">
        <v>508</v>
      </c>
      <c r="B517" s="18">
        <f>金币产出!CN513</f>
        <v>92565324</v>
      </c>
      <c r="W517" s="18">
        <v>508</v>
      </c>
      <c r="X517" s="25">
        <v>1</v>
      </c>
      <c r="Y517" s="18" t="e">
        <f t="shared" si="281"/>
        <v>#REF!</v>
      </c>
      <c r="Z517" s="18" t="e">
        <f t="shared" si="281"/>
        <v>#REF!</v>
      </c>
      <c r="AA517" s="18" t="e">
        <f t="shared" si="281"/>
        <v>#REF!</v>
      </c>
      <c r="AB517" s="18" t="e">
        <f t="shared" si="282"/>
        <v>#REF!</v>
      </c>
      <c r="AC517" s="18" t="e">
        <f t="shared" si="270"/>
        <v>#REF!</v>
      </c>
      <c r="AD517" s="18" t="e">
        <f t="shared" si="283"/>
        <v>#REF!</v>
      </c>
      <c r="AE517" s="18" t="e">
        <f t="shared" si="271"/>
        <v>#REF!</v>
      </c>
      <c r="AF517" s="18" t="e">
        <f t="shared" si="284"/>
        <v>#REF!</v>
      </c>
      <c r="AG517" s="18" t="e">
        <f t="shared" si="272"/>
        <v>#REF!</v>
      </c>
      <c r="BD517" s="18">
        <v>508</v>
      </c>
      <c r="BE517" s="44">
        <v>1</v>
      </c>
      <c r="BF517" s="18">
        <f t="shared" si="285"/>
        <v>10182185</v>
      </c>
      <c r="BG517" s="18">
        <f t="shared" si="286"/>
        <v>5091090</v>
      </c>
      <c r="BH517" s="18">
        <f t="shared" si="287"/>
        <v>5091090</v>
      </c>
      <c r="BI517" s="18">
        <f t="shared" si="288"/>
        <v>5091090</v>
      </c>
      <c r="BJ517" s="18">
        <f t="shared" si="289"/>
        <v>5091090</v>
      </c>
      <c r="BK517" s="18">
        <f t="shared" si="290"/>
        <v>5091090</v>
      </c>
      <c r="BL517" s="18">
        <f t="shared" si="291"/>
        <v>7636635</v>
      </c>
      <c r="BM517" s="18">
        <f t="shared" si="292"/>
        <v>7636635</v>
      </c>
      <c r="BN517" s="18">
        <f t="shared" si="293"/>
        <v>2</v>
      </c>
      <c r="BO517" s="18">
        <f t="shared" si="273"/>
        <v>10.18</v>
      </c>
      <c r="BP517" s="18">
        <f t="shared" si="294"/>
        <v>1</v>
      </c>
      <c r="BQ517" s="18">
        <f t="shared" si="274"/>
        <v>5091.09</v>
      </c>
      <c r="BR517" s="18">
        <f t="shared" si="295"/>
        <v>1</v>
      </c>
      <c r="BS517" s="18">
        <f t="shared" si="275"/>
        <v>5091.09</v>
      </c>
      <c r="BT517" s="18">
        <f t="shared" si="296"/>
        <v>1</v>
      </c>
      <c r="BU517" s="18">
        <f t="shared" si="276"/>
        <v>5091.09</v>
      </c>
      <c r="BV517" s="18">
        <f t="shared" si="297"/>
        <v>1</v>
      </c>
      <c r="BW517" s="18">
        <f t="shared" si="277"/>
        <v>5091.09</v>
      </c>
      <c r="BX517" s="18">
        <f t="shared" si="298"/>
        <v>1</v>
      </c>
      <c r="BY517" s="18">
        <f t="shared" si="278"/>
        <v>5091.09</v>
      </c>
      <c r="BZ517" s="18">
        <f t="shared" si="299"/>
        <v>1</v>
      </c>
      <c r="CA517" s="18">
        <f t="shared" si="279"/>
        <v>7636.64</v>
      </c>
      <c r="CB517" s="18">
        <f t="shared" si="300"/>
        <v>1</v>
      </c>
      <c r="CC517" s="18">
        <f t="shared" si="280"/>
        <v>7636.64</v>
      </c>
    </row>
    <row r="518" spans="1:81" ht="16.5" x14ac:dyDescent="0.2">
      <c r="A518" s="14">
        <v>509</v>
      </c>
      <c r="B518" s="18">
        <f>金币产出!CN514</f>
        <v>93034105</v>
      </c>
      <c r="W518" s="18">
        <v>509</v>
      </c>
      <c r="X518" s="25">
        <v>1</v>
      </c>
      <c r="Y518" s="18" t="e">
        <f t="shared" si="281"/>
        <v>#REF!</v>
      </c>
      <c r="Z518" s="18" t="e">
        <f t="shared" si="281"/>
        <v>#REF!</v>
      </c>
      <c r="AA518" s="18" t="e">
        <f t="shared" si="281"/>
        <v>#REF!</v>
      </c>
      <c r="AB518" s="18" t="e">
        <f t="shared" si="282"/>
        <v>#REF!</v>
      </c>
      <c r="AC518" s="18" t="e">
        <f t="shared" si="270"/>
        <v>#REF!</v>
      </c>
      <c r="AD518" s="18" t="e">
        <f t="shared" si="283"/>
        <v>#REF!</v>
      </c>
      <c r="AE518" s="18" t="e">
        <f t="shared" si="271"/>
        <v>#REF!</v>
      </c>
      <c r="AF518" s="18" t="e">
        <f t="shared" si="284"/>
        <v>#REF!</v>
      </c>
      <c r="AG518" s="18" t="e">
        <f t="shared" si="272"/>
        <v>#REF!</v>
      </c>
      <c r="BD518" s="18">
        <v>509</v>
      </c>
      <c r="BE518" s="44">
        <v>1</v>
      </c>
      <c r="BF518" s="18">
        <f t="shared" si="285"/>
        <v>10233750</v>
      </c>
      <c r="BG518" s="18">
        <f t="shared" si="286"/>
        <v>5116875</v>
      </c>
      <c r="BH518" s="18">
        <f t="shared" si="287"/>
        <v>5116875</v>
      </c>
      <c r="BI518" s="18">
        <f t="shared" si="288"/>
        <v>5116875</v>
      </c>
      <c r="BJ518" s="18">
        <f t="shared" si="289"/>
        <v>5116875</v>
      </c>
      <c r="BK518" s="18">
        <f t="shared" si="290"/>
        <v>5116875</v>
      </c>
      <c r="BL518" s="18">
        <f t="shared" si="291"/>
        <v>7675310</v>
      </c>
      <c r="BM518" s="18">
        <f t="shared" si="292"/>
        <v>7675310</v>
      </c>
      <c r="BN518" s="18">
        <f t="shared" si="293"/>
        <v>2</v>
      </c>
      <c r="BO518" s="18">
        <f t="shared" si="273"/>
        <v>10.23</v>
      </c>
      <c r="BP518" s="18">
        <f t="shared" si="294"/>
        <v>1</v>
      </c>
      <c r="BQ518" s="18">
        <f t="shared" si="274"/>
        <v>5116.88</v>
      </c>
      <c r="BR518" s="18">
        <f t="shared" si="295"/>
        <v>1</v>
      </c>
      <c r="BS518" s="18">
        <f t="shared" si="275"/>
        <v>5116.88</v>
      </c>
      <c r="BT518" s="18">
        <f t="shared" si="296"/>
        <v>1</v>
      </c>
      <c r="BU518" s="18">
        <f t="shared" si="276"/>
        <v>5116.88</v>
      </c>
      <c r="BV518" s="18">
        <f t="shared" si="297"/>
        <v>1</v>
      </c>
      <c r="BW518" s="18">
        <f t="shared" si="277"/>
        <v>5116.88</v>
      </c>
      <c r="BX518" s="18">
        <f t="shared" si="298"/>
        <v>1</v>
      </c>
      <c r="BY518" s="18">
        <f t="shared" si="278"/>
        <v>5116.88</v>
      </c>
      <c r="BZ518" s="18">
        <f t="shared" si="299"/>
        <v>1</v>
      </c>
      <c r="CA518" s="18">
        <f t="shared" si="279"/>
        <v>7675.31</v>
      </c>
      <c r="CB518" s="18">
        <f t="shared" si="300"/>
        <v>1</v>
      </c>
      <c r="CC518" s="18">
        <f t="shared" si="280"/>
        <v>7675.31</v>
      </c>
    </row>
    <row r="519" spans="1:81" ht="16.5" x14ac:dyDescent="0.2">
      <c r="A519" s="14">
        <v>510</v>
      </c>
      <c r="B519" s="18">
        <f>金币产出!CN515</f>
        <v>93502885</v>
      </c>
      <c r="W519" s="18">
        <v>510</v>
      </c>
      <c r="X519" s="25">
        <v>1</v>
      </c>
      <c r="Y519" s="18" t="e">
        <f t="shared" si="281"/>
        <v>#REF!</v>
      </c>
      <c r="Z519" s="18" t="e">
        <f t="shared" si="281"/>
        <v>#REF!</v>
      </c>
      <c r="AA519" s="18" t="e">
        <f t="shared" si="281"/>
        <v>#REF!</v>
      </c>
      <c r="AB519" s="18" t="e">
        <f t="shared" si="282"/>
        <v>#REF!</v>
      </c>
      <c r="AC519" s="18" t="e">
        <f t="shared" si="270"/>
        <v>#REF!</v>
      </c>
      <c r="AD519" s="18" t="e">
        <f t="shared" si="283"/>
        <v>#REF!</v>
      </c>
      <c r="AE519" s="18" t="e">
        <f t="shared" si="271"/>
        <v>#REF!</v>
      </c>
      <c r="AF519" s="18" t="e">
        <f t="shared" si="284"/>
        <v>#REF!</v>
      </c>
      <c r="AG519" s="18" t="e">
        <f t="shared" si="272"/>
        <v>#REF!</v>
      </c>
      <c r="BD519" s="18">
        <v>510</v>
      </c>
      <c r="BE519" s="44">
        <v>1</v>
      </c>
      <c r="BF519" s="18">
        <f t="shared" si="285"/>
        <v>10285315</v>
      </c>
      <c r="BG519" s="18">
        <f t="shared" si="286"/>
        <v>5142655</v>
      </c>
      <c r="BH519" s="18">
        <f t="shared" si="287"/>
        <v>5142655</v>
      </c>
      <c r="BI519" s="18">
        <f t="shared" si="288"/>
        <v>5142655</v>
      </c>
      <c r="BJ519" s="18">
        <f t="shared" si="289"/>
        <v>5142655</v>
      </c>
      <c r="BK519" s="18">
        <f t="shared" si="290"/>
        <v>5142655</v>
      </c>
      <c r="BL519" s="18">
        <f t="shared" si="291"/>
        <v>7713985</v>
      </c>
      <c r="BM519" s="18">
        <f t="shared" si="292"/>
        <v>7713985</v>
      </c>
      <c r="BN519" s="18">
        <f t="shared" si="293"/>
        <v>2</v>
      </c>
      <c r="BO519" s="18">
        <f t="shared" si="273"/>
        <v>10.29</v>
      </c>
      <c r="BP519" s="18">
        <f t="shared" si="294"/>
        <v>1</v>
      </c>
      <c r="BQ519" s="18">
        <f t="shared" si="274"/>
        <v>5142.66</v>
      </c>
      <c r="BR519" s="18">
        <f t="shared" si="295"/>
        <v>1</v>
      </c>
      <c r="BS519" s="18">
        <f t="shared" si="275"/>
        <v>5142.66</v>
      </c>
      <c r="BT519" s="18">
        <f t="shared" si="296"/>
        <v>1</v>
      </c>
      <c r="BU519" s="18">
        <f t="shared" si="276"/>
        <v>5142.66</v>
      </c>
      <c r="BV519" s="18">
        <f t="shared" si="297"/>
        <v>1</v>
      </c>
      <c r="BW519" s="18">
        <f t="shared" si="277"/>
        <v>5142.66</v>
      </c>
      <c r="BX519" s="18">
        <f t="shared" si="298"/>
        <v>1</v>
      </c>
      <c r="BY519" s="18">
        <f t="shared" si="278"/>
        <v>5142.66</v>
      </c>
      <c r="BZ519" s="18">
        <f t="shared" si="299"/>
        <v>1</v>
      </c>
      <c r="CA519" s="18">
        <f t="shared" si="279"/>
        <v>7713.99</v>
      </c>
      <c r="CB519" s="18">
        <f t="shared" si="300"/>
        <v>1</v>
      </c>
      <c r="CC519" s="18">
        <f t="shared" si="280"/>
        <v>7713.99</v>
      </c>
    </row>
    <row r="520" spans="1:81" ht="16.5" x14ac:dyDescent="0.2">
      <c r="A520" s="14">
        <v>511</v>
      </c>
      <c r="B520" s="18">
        <f>金币产出!CN516</f>
        <v>93971664</v>
      </c>
      <c r="W520" s="18">
        <v>511</v>
      </c>
      <c r="X520" s="25">
        <v>1</v>
      </c>
      <c r="Y520" s="18" t="e">
        <f t="shared" si="281"/>
        <v>#REF!</v>
      </c>
      <c r="Z520" s="18" t="e">
        <f t="shared" si="281"/>
        <v>#REF!</v>
      </c>
      <c r="AA520" s="18" t="e">
        <f t="shared" si="281"/>
        <v>#REF!</v>
      </c>
      <c r="AB520" s="18" t="e">
        <f t="shared" si="282"/>
        <v>#REF!</v>
      </c>
      <c r="AC520" s="18" t="e">
        <f t="shared" si="270"/>
        <v>#REF!</v>
      </c>
      <c r="AD520" s="18" t="e">
        <f t="shared" si="283"/>
        <v>#REF!</v>
      </c>
      <c r="AE520" s="18" t="e">
        <f t="shared" si="271"/>
        <v>#REF!</v>
      </c>
      <c r="AF520" s="18" t="e">
        <f t="shared" si="284"/>
        <v>#REF!</v>
      </c>
      <c r="AG520" s="18" t="e">
        <f t="shared" si="272"/>
        <v>#REF!</v>
      </c>
      <c r="BD520" s="18">
        <v>511</v>
      </c>
      <c r="BE520" s="44">
        <v>1</v>
      </c>
      <c r="BF520" s="18">
        <f t="shared" si="285"/>
        <v>10336880</v>
      </c>
      <c r="BG520" s="18">
        <f t="shared" si="286"/>
        <v>5168440</v>
      </c>
      <c r="BH520" s="18">
        <f t="shared" si="287"/>
        <v>5168440</v>
      </c>
      <c r="BI520" s="18">
        <f t="shared" si="288"/>
        <v>5168440</v>
      </c>
      <c r="BJ520" s="18">
        <f t="shared" si="289"/>
        <v>5168440</v>
      </c>
      <c r="BK520" s="18">
        <f t="shared" si="290"/>
        <v>5168440</v>
      </c>
      <c r="BL520" s="18">
        <f t="shared" si="291"/>
        <v>7752660</v>
      </c>
      <c r="BM520" s="18">
        <f t="shared" si="292"/>
        <v>7752660</v>
      </c>
      <c r="BN520" s="18">
        <f t="shared" si="293"/>
        <v>2</v>
      </c>
      <c r="BO520" s="18">
        <f t="shared" si="273"/>
        <v>10.34</v>
      </c>
      <c r="BP520" s="18">
        <f t="shared" si="294"/>
        <v>1</v>
      </c>
      <c r="BQ520" s="18">
        <f t="shared" si="274"/>
        <v>5168.4399999999996</v>
      </c>
      <c r="BR520" s="18">
        <f t="shared" si="295"/>
        <v>1</v>
      </c>
      <c r="BS520" s="18">
        <f t="shared" si="275"/>
        <v>5168.4399999999996</v>
      </c>
      <c r="BT520" s="18">
        <f t="shared" si="296"/>
        <v>1</v>
      </c>
      <c r="BU520" s="18">
        <f t="shared" si="276"/>
        <v>5168.4399999999996</v>
      </c>
      <c r="BV520" s="18">
        <f t="shared" si="297"/>
        <v>1</v>
      </c>
      <c r="BW520" s="18">
        <f t="shared" si="277"/>
        <v>5168.4399999999996</v>
      </c>
      <c r="BX520" s="18">
        <f t="shared" si="298"/>
        <v>1</v>
      </c>
      <c r="BY520" s="18">
        <f t="shared" si="278"/>
        <v>5168.4399999999996</v>
      </c>
      <c r="BZ520" s="18">
        <f t="shared" si="299"/>
        <v>1</v>
      </c>
      <c r="CA520" s="18">
        <f t="shared" si="279"/>
        <v>7752.66</v>
      </c>
      <c r="CB520" s="18">
        <f t="shared" si="300"/>
        <v>1</v>
      </c>
      <c r="CC520" s="18">
        <f t="shared" si="280"/>
        <v>7752.66</v>
      </c>
    </row>
    <row r="521" spans="1:81" ht="16.5" x14ac:dyDescent="0.2">
      <c r="A521" s="14">
        <v>512</v>
      </c>
      <c r="B521" s="18">
        <f>金币产出!CN517</f>
        <v>94440447</v>
      </c>
      <c r="W521" s="18">
        <v>512</v>
      </c>
      <c r="X521" s="25">
        <v>1</v>
      </c>
      <c r="Y521" s="18" t="e">
        <f t="shared" si="281"/>
        <v>#REF!</v>
      </c>
      <c r="Z521" s="18" t="e">
        <f t="shared" si="281"/>
        <v>#REF!</v>
      </c>
      <c r="AA521" s="18" t="e">
        <f t="shared" si="281"/>
        <v>#REF!</v>
      </c>
      <c r="AB521" s="18" t="e">
        <f t="shared" si="282"/>
        <v>#REF!</v>
      </c>
      <c r="AC521" s="18" t="e">
        <f t="shared" si="270"/>
        <v>#REF!</v>
      </c>
      <c r="AD521" s="18" t="e">
        <f t="shared" si="283"/>
        <v>#REF!</v>
      </c>
      <c r="AE521" s="18" t="e">
        <f t="shared" si="271"/>
        <v>#REF!</v>
      </c>
      <c r="AF521" s="18" t="e">
        <f t="shared" si="284"/>
        <v>#REF!</v>
      </c>
      <c r="AG521" s="18" t="e">
        <f t="shared" si="272"/>
        <v>#REF!</v>
      </c>
      <c r="BD521" s="18">
        <v>512</v>
      </c>
      <c r="BE521" s="44">
        <v>1</v>
      </c>
      <c r="BF521" s="18">
        <f t="shared" si="285"/>
        <v>10388445</v>
      </c>
      <c r="BG521" s="18">
        <f t="shared" si="286"/>
        <v>5194220</v>
      </c>
      <c r="BH521" s="18">
        <f t="shared" si="287"/>
        <v>5194220</v>
      </c>
      <c r="BI521" s="18">
        <f t="shared" si="288"/>
        <v>5194220</v>
      </c>
      <c r="BJ521" s="18">
        <f t="shared" si="289"/>
        <v>5194220</v>
      </c>
      <c r="BK521" s="18">
        <f t="shared" si="290"/>
        <v>5194220</v>
      </c>
      <c r="BL521" s="18">
        <f t="shared" si="291"/>
        <v>7791335</v>
      </c>
      <c r="BM521" s="18">
        <f t="shared" si="292"/>
        <v>7791335</v>
      </c>
      <c r="BN521" s="18">
        <f t="shared" si="293"/>
        <v>2</v>
      </c>
      <c r="BO521" s="18">
        <f t="shared" si="273"/>
        <v>10.39</v>
      </c>
      <c r="BP521" s="18">
        <f t="shared" si="294"/>
        <v>1</v>
      </c>
      <c r="BQ521" s="18">
        <f t="shared" si="274"/>
        <v>5194.22</v>
      </c>
      <c r="BR521" s="18">
        <f t="shared" si="295"/>
        <v>1</v>
      </c>
      <c r="BS521" s="18">
        <f t="shared" si="275"/>
        <v>5194.22</v>
      </c>
      <c r="BT521" s="18">
        <f t="shared" si="296"/>
        <v>1</v>
      </c>
      <c r="BU521" s="18">
        <f t="shared" si="276"/>
        <v>5194.22</v>
      </c>
      <c r="BV521" s="18">
        <f t="shared" si="297"/>
        <v>1</v>
      </c>
      <c r="BW521" s="18">
        <f t="shared" si="277"/>
        <v>5194.22</v>
      </c>
      <c r="BX521" s="18">
        <f t="shared" si="298"/>
        <v>1</v>
      </c>
      <c r="BY521" s="18">
        <f t="shared" si="278"/>
        <v>5194.22</v>
      </c>
      <c r="BZ521" s="18">
        <f t="shared" si="299"/>
        <v>1</v>
      </c>
      <c r="CA521" s="18">
        <f t="shared" si="279"/>
        <v>7791.34</v>
      </c>
      <c r="CB521" s="18">
        <f t="shared" si="300"/>
        <v>1</v>
      </c>
      <c r="CC521" s="18">
        <f t="shared" si="280"/>
        <v>7791.34</v>
      </c>
    </row>
    <row r="522" spans="1:81" ht="16.5" x14ac:dyDescent="0.2">
      <c r="A522" s="14">
        <v>513</v>
      </c>
      <c r="B522" s="18">
        <f>金币产出!CN518</f>
        <v>94909228</v>
      </c>
      <c r="W522" s="18">
        <v>513</v>
      </c>
      <c r="X522" s="25">
        <v>1</v>
      </c>
      <c r="Y522" s="18" t="e">
        <f t="shared" si="281"/>
        <v>#REF!</v>
      </c>
      <c r="Z522" s="18" t="e">
        <f t="shared" si="281"/>
        <v>#REF!</v>
      </c>
      <c r="AA522" s="18" t="e">
        <f t="shared" si="281"/>
        <v>#REF!</v>
      </c>
      <c r="AB522" s="18" t="e">
        <f t="shared" si="282"/>
        <v>#REF!</v>
      </c>
      <c r="AC522" s="18" t="e">
        <f t="shared" ref="AC522:AC585" si="301">ROUND(Y522/1000^AB522,2)</f>
        <v>#REF!</v>
      </c>
      <c r="AD522" s="18" t="e">
        <f t="shared" si="283"/>
        <v>#REF!</v>
      </c>
      <c r="AE522" s="18" t="e">
        <f t="shared" ref="AE522:AE585" si="302">ROUND(Z522/1000^AD522,2)</f>
        <v>#REF!</v>
      </c>
      <c r="AF522" s="18" t="e">
        <f t="shared" si="284"/>
        <v>#REF!</v>
      </c>
      <c r="AG522" s="18" t="e">
        <f t="shared" ref="AG522:AG585" si="303">ROUND(AA522/1000^AF522,2)</f>
        <v>#REF!</v>
      </c>
      <c r="BD522" s="18">
        <v>513</v>
      </c>
      <c r="BE522" s="44">
        <v>1</v>
      </c>
      <c r="BF522" s="18">
        <f t="shared" si="285"/>
        <v>10440015</v>
      </c>
      <c r="BG522" s="18">
        <f t="shared" si="286"/>
        <v>5220005</v>
      </c>
      <c r="BH522" s="18">
        <f t="shared" si="287"/>
        <v>5220005</v>
      </c>
      <c r="BI522" s="18">
        <f t="shared" si="288"/>
        <v>5220005</v>
      </c>
      <c r="BJ522" s="18">
        <f t="shared" si="289"/>
        <v>5220005</v>
      </c>
      <c r="BK522" s="18">
        <f t="shared" si="290"/>
        <v>5220005</v>
      </c>
      <c r="BL522" s="18">
        <f t="shared" si="291"/>
        <v>7830010</v>
      </c>
      <c r="BM522" s="18">
        <f t="shared" si="292"/>
        <v>7830010</v>
      </c>
      <c r="BN522" s="18">
        <f t="shared" si="293"/>
        <v>2</v>
      </c>
      <c r="BO522" s="18">
        <f t="shared" ref="BO522:BO585" si="304">ROUND(BF522/1000^BN522,2)</f>
        <v>10.44</v>
      </c>
      <c r="BP522" s="18">
        <f t="shared" si="294"/>
        <v>1</v>
      </c>
      <c r="BQ522" s="18">
        <f t="shared" ref="BQ522:BQ585" si="305">ROUND(BG522/1000^BP522,2)</f>
        <v>5220.01</v>
      </c>
      <c r="BR522" s="18">
        <f t="shared" si="295"/>
        <v>1</v>
      </c>
      <c r="BS522" s="18">
        <f t="shared" ref="BS522:BS585" si="306">ROUND(BH522/1000^BR522,2)</f>
        <v>5220.01</v>
      </c>
      <c r="BT522" s="18">
        <f t="shared" si="296"/>
        <v>1</v>
      </c>
      <c r="BU522" s="18">
        <f t="shared" ref="BU522:BU585" si="307">ROUND(BI522/1000^BT522,2)</f>
        <v>5220.01</v>
      </c>
      <c r="BV522" s="18">
        <f t="shared" si="297"/>
        <v>1</v>
      </c>
      <c r="BW522" s="18">
        <f t="shared" ref="BW522:BW585" si="308">ROUND(BJ522/1000^BV522,2)</f>
        <v>5220.01</v>
      </c>
      <c r="BX522" s="18">
        <f t="shared" si="298"/>
        <v>1</v>
      </c>
      <c r="BY522" s="18">
        <f t="shared" ref="BY522:BY585" si="309">ROUND(BK522/1000^BX522,2)</f>
        <v>5220.01</v>
      </c>
      <c r="BZ522" s="18">
        <f t="shared" si="299"/>
        <v>1</v>
      </c>
      <c r="CA522" s="18">
        <f t="shared" ref="CA522:CA585" si="310">ROUND(BL522/1000^BZ522,2)</f>
        <v>7830.01</v>
      </c>
      <c r="CB522" s="18">
        <f t="shared" si="300"/>
        <v>1</v>
      </c>
      <c r="CC522" s="18">
        <f t="shared" ref="CC522:CC585" si="311">ROUND(BM522/1000^CB522,2)</f>
        <v>7830.01</v>
      </c>
    </row>
    <row r="523" spans="1:81" ht="16.5" x14ac:dyDescent="0.2">
      <c r="A523" s="14">
        <v>514</v>
      </c>
      <c r="B523" s="18">
        <f>金币产出!CN519</f>
        <v>95378008</v>
      </c>
      <c r="W523" s="18">
        <v>514</v>
      </c>
      <c r="X523" s="25">
        <v>1</v>
      </c>
      <c r="Y523" s="18" t="e">
        <f t="shared" ref="Y523:AA586" si="312">INT($B523*Y$7*$AM$7*$X523/5)*5</f>
        <v>#REF!</v>
      </c>
      <c r="Z523" s="18" t="e">
        <f t="shared" si="312"/>
        <v>#REF!</v>
      </c>
      <c r="AA523" s="18" t="e">
        <f t="shared" si="312"/>
        <v>#REF!</v>
      </c>
      <c r="AB523" s="18" t="e">
        <f t="shared" ref="AB523:AB586" si="313">INT(LOG(Y523/10,1000))</f>
        <v>#REF!</v>
      </c>
      <c r="AC523" s="18" t="e">
        <f t="shared" si="301"/>
        <v>#REF!</v>
      </c>
      <c r="AD523" s="18" t="e">
        <f t="shared" ref="AD523:AD586" si="314">INT(LOG(Z523/10,1000))</f>
        <v>#REF!</v>
      </c>
      <c r="AE523" s="18" t="e">
        <f t="shared" si="302"/>
        <v>#REF!</v>
      </c>
      <c r="AF523" s="18" t="e">
        <f t="shared" ref="AF523:AF586" si="315">INT(LOG(AA523/10,1000))</f>
        <v>#REF!</v>
      </c>
      <c r="AG523" s="18" t="e">
        <f t="shared" si="303"/>
        <v>#REF!</v>
      </c>
      <c r="BD523" s="18">
        <v>514</v>
      </c>
      <c r="BE523" s="44">
        <v>1</v>
      </c>
      <c r="BF523" s="18">
        <f t="shared" ref="BF523:BF586" si="316">INT($B523*BF$7/5*BE523)*5</f>
        <v>10491580</v>
      </c>
      <c r="BG523" s="18">
        <f t="shared" ref="BG523:BG586" si="317">INT($B523*BG$7*BE523/5)*5</f>
        <v>5245790</v>
      </c>
      <c r="BH523" s="18">
        <f t="shared" ref="BH523:BH586" si="318">INT($B523*BH$7*BE523/5)*5</f>
        <v>5245790</v>
      </c>
      <c r="BI523" s="18">
        <f t="shared" ref="BI523:BI586" si="319">INT($B523*BI$7*BE523/5)*5</f>
        <v>5245790</v>
      </c>
      <c r="BJ523" s="18">
        <f t="shared" ref="BJ523:BJ586" si="320">INT($B523*BJ$7*BE523/5)*5</f>
        <v>5245790</v>
      </c>
      <c r="BK523" s="18">
        <f t="shared" ref="BK523:BK586" si="321">INT($B523*BK$7*BE523/5)*5</f>
        <v>5245790</v>
      </c>
      <c r="BL523" s="18">
        <f t="shared" ref="BL523:BL586" si="322">INT($B523*BL$7*BE523/5)*5</f>
        <v>7868685</v>
      </c>
      <c r="BM523" s="18">
        <f t="shared" ref="BM523:BM586" si="323">INT($B523*BM$7*BE523/5)*5</f>
        <v>7868685</v>
      </c>
      <c r="BN523" s="18">
        <f t="shared" ref="BN523:BN586" si="324">INT(LOG(BF523/10,1000))</f>
        <v>2</v>
      </c>
      <c r="BO523" s="18">
        <f t="shared" si="304"/>
        <v>10.49</v>
      </c>
      <c r="BP523" s="18">
        <f t="shared" ref="BP523:BP586" si="325">INT(LOG(BG523/10,1000))</f>
        <v>1</v>
      </c>
      <c r="BQ523" s="18">
        <f t="shared" si="305"/>
        <v>5245.79</v>
      </c>
      <c r="BR523" s="18">
        <f t="shared" ref="BR523:BR586" si="326">INT(LOG(BH523/10,1000))</f>
        <v>1</v>
      </c>
      <c r="BS523" s="18">
        <f t="shared" si="306"/>
        <v>5245.79</v>
      </c>
      <c r="BT523" s="18">
        <f t="shared" ref="BT523:BT586" si="327">INT(LOG(BI523/10,1000))</f>
        <v>1</v>
      </c>
      <c r="BU523" s="18">
        <f t="shared" si="307"/>
        <v>5245.79</v>
      </c>
      <c r="BV523" s="18">
        <f t="shared" ref="BV523:BV586" si="328">INT(LOG(BJ523/10,1000))</f>
        <v>1</v>
      </c>
      <c r="BW523" s="18">
        <f t="shared" si="308"/>
        <v>5245.79</v>
      </c>
      <c r="BX523" s="18">
        <f t="shared" ref="BX523:BX586" si="329">INT(LOG(BK523/10,1000))</f>
        <v>1</v>
      </c>
      <c r="BY523" s="18">
        <f t="shared" si="309"/>
        <v>5245.79</v>
      </c>
      <c r="BZ523" s="18">
        <f t="shared" ref="BZ523:BZ586" si="330">INT(LOG(BL523/10,1000))</f>
        <v>1</v>
      </c>
      <c r="CA523" s="18">
        <f t="shared" si="310"/>
        <v>7868.69</v>
      </c>
      <c r="CB523" s="18">
        <f t="shared" ref="CB523:CB586" si="331">INT(LOG(BM523/10,1000))</f>
        <v>1</v>
      </c>
      <c r="CC523" s="18">
        <f t="shared" si="311"/>
        <v>7868.69</v>
      </c>
    </row>
    <row r="524" spans="1:81" ht="16.5" x14ac:dyDescent="0.2">
      <c r="A524" s="14">
        <v>515</v>
      </c>
      <c r="B524" s="18">
        <f>金币产出!CN520</f>
        <v>95846787</v>
      </c>
      <c r="W524" s="18">
        <v>515</v>
      </c>
      <c r="X524" s="25">
        <v>1</v>
      </c>
      <c r="Y524" s="18" t="e">
        <f t="shared" si="312"/>
        <v>#REF!</v>
      </c>
      <c r="Z524" s="18" t="e">
        <f t="shared" si="312"/>
        <v>#REF!</v>
      </c>
      <c r="AA524" s="18" t="e">
        <f t="shared" si="312"/>
        <v>#REF!</v>
      </c>
      <c r="AB524" s="18" t="e">
        <f t="shared" si="313"/>
        <v>#REF!</v>
      </c>
      <c r="AC524" s="18" t="e">
        <f t="shared" si="301"/>
        <v>#REF!</v>
      </c>
      <c r="AD524" s="18" t="e">
        <f t="shared" si="314"/>
        <v>#REF!</v>
      </c>
      <c r="AE524" s="18" t="e">
        <f t="shared" si="302"/>
        <v>#REF!</v>
      </c>
      <c r="AF524" s="18" t="e">
        <f t="shared" si="315"/>
        <v>#REF!</v>
      </c>
      <c r="AG524" s="18" t="e">
        <f t="shared" si="303"/>
        <v>#REF!</v>
      </c>
      <c r="BD524" s="18">
        <v>515</v>
      </c>
      <c r="BE524" s="44">
        <v>1</v>
      </c>
      <c r="BF524" s="18">
        <f t="shared" si="316"/>
        <v>10543145</v>
      </c>
      <c r="BG524" s="18">
        <f t="shared" si="317"/>
        <v>5271570</v>
      </c>
      <c r="BH524" s="18">
        <f t="shared" si="318"/>
        <v>5271570</v>
      </c>
      <c r="BI524" s="18">
        <f t="shared" si="319"/>
        <v>5271570</v>
      </c>
      <c r="BJ524" s="18">
        <f t="shared" si="320"/>
        <v>5271570</v>
      </c>
      <c r="BK524" s="18">
        <f t="shared" si="321"/>
        <v>5271570</v>
      </c>
      <c r="BL524" s="18">
        <f t="shared" si="322"/>
        <v>7907355</v>
      </c>
      <c r="BM524" s="18">
        <f t="shared" si="323"/>
        <v>7907355</v>
      </c>
      <c r="BN524" s="18">
        <f t="shared" si="324"/>
        <v>2</v>
      </c>
      <c r="BO524" s="18">
        <f t="shared" si="304"/>
        <v>10.54</v>
      </c>
      <c r="BP524" s="18">
        <f t="shared" si="325"/>
        <v>1</v>
      </c>
      <c r="BQ524" s="18">
        <f t="shared" si="305"/>
        <v>5271.57</v>
      </c>
      <c r="BR524" s="18">
        <f t="shared" si="326"/>
        <v>1</v>
      </c>
      <c r="BS524" s="18">
        <f t="shared" si="306"/>
        <v>5271.57</v>
      </c>
      <c r="BT524" s="18">
        <f t="shared" si="327"/>
        <v>1</v>
      </c>
      <c r="BU524" s="18">
        <f t="shared" si="307"/>
        <v>5271.57</v>
      </c>
      <c r="BV524" s="18">
        <f t="shared" si="328"/>
        <v>1</v>
      </c>
      <c r="BW524" s="18">
        <f t="shared" si="308"/>
        <v>5271.57</v>
      </c>
      <c r="BX524" s="18">
        <f t="shared" si="329"/>
        <v>1</v>
      </c>
      <c r="BY524" s="18">
        <f t="shared" si="309"/>
        <v>5271.57</v>
      </c>
      <c r="BZ524" s="18">
        <f t="shared" si="330"/>
        <v>1</v>
      </c>
      <c r="CA524" s="18">
        <f t="shared" si="310"/>
        <v>7907.36</v>
      </c>
      <c r="CB524" s="18">
        <f t="shared" si="331"/>
        <v>1</v>
      </c>
      <c r="CC524" s="18">
        <f t="shared" si="311"/>
        <v>7907.36</v>
      </c>
    </row>
    <row r="525" spans="1:81" ht="16.5" x14ac:dyDescent="0.2">
      <c r="A525" s="14">
        <v>516</v>
      </c>
      <c r="B525" s="18">
        <f>金币产出!CN521</f>
        <v>96315570</v>
      </c>
      <c r="W525" s="18">
        <v>516</v>
      </c>
      <c r="X525" s="25">
        <v>1</v>
      </c>
      <c r="Y525" s="18" t="e">
        <f t="shared" si="312"/>
        <v>#REF!</v>
      </c>
      <c r="Z525" s="18" t="e">
        <f t="shared" si="312"/>
        <v>#REF!</v>
      </c>
      <c r="AA525" s="18" t="e">
        <f t="shared" si="312"/>
        <v>#REF!</v>
      </c>
      <c r="AB525" s="18" t="e">
        <f t="shared" si="313"/>
        <v>#REF!</v>
      </c>
      <c r="AC525" s="18" t="e">
        <f t="shared" si="301"/>
        <v>#REF!</v>
      </c>
      <c r="AD525" s="18" t="e">
        <f t="shared" si="314"/>
        <v>#REF!</v>
      </c>
      <c r="AE525" s="18" t="e">
        <f t="shared" si="302"/>
        <v>#REF!</v>
      </c>
      <c r="AF525" s="18" t="e">
        <f t="shared" si="315"/>
        <v>#REF!</v>
      </c>
      <c r="AG525" s="18" t="e">
        <f t="shared" si="303"/>
        <v>#REF!</v>
      </c>
      <c r="BD525" s="18">
        <v>516</v>
      </c>
      <c r="BE525" s="44">
        <v>1</v>
      </c>
      <c r="BF525" s="18">
        <f t="shared" si="316"/>
        <v>10594710</v>
      </c>
      <c r="BG525" s="18">
        <f t="shared" si="317"/>
        <v>5297355</v>
      </c>
      <c r="BH525" s="18">
        <f t="shared" si="318"/>
        <v>5297355</v>
      </c>
      <c r="BI525" s="18">
        <f t="shared" si="319"/>
        <v>5297355</v>
      </c>
      <c r="BJ525" s="18">
        <f t="shared" si="320"/>
        <v>5297355</v>
      </c>
      <c r="BK525" s="18">
        <f t="shared" si="321"/>
        <v>5297355</v>
      </c>
      <c r="BL525" s="18">
        <f t="shared" si="322"/>
        <v>7946030</v>
      </c>
      <c r="BM525" s="18">
        <f t="shared" si="323"/>
        <v>7946030</v>
      </c>
      <c r="BN525" s="18">
        <f t="shared" si="324"/>
        <v>2</v>
      </c>
      <c r="BO525" s="18">
        <f t="shared" si="304"/>
        <v>10.59</v>
      </c>
      <c r="BP525" s="18">
        <f t="shared" si="325"/>
        <v>1</v>
      </c>
      <c r="BQ525" s="18">
        <f t="shared" si="305"/>
        <v>5297.36</v>
      </c>
      <c r="BR525" s="18">
        <f t="shared" si="326"/>
        <v>1</v>
      </c>
      <c r="BS525" s="18">
        <f t="shared" si="306"/>
        <v>5297.36</v>
      </c>
      <c r="BT525" s="18">
        <f t="shared" si="327"/>
        <v>1</v>
      </c>
      <c r="BU525" s="18">
        <f t="shared" si="307"/>
        <v>5297.36</v>
      </c>
      <c r="BV525" s="18">
        <f t="shared" si="328"/>
        <v>1</v>
      </c>
      <c r="BW525" s="18">
        <f t="shared" si="308"/>
        <v>5297.36</v>
      </c>
      <c r="BX525" s="18">
        <f t="shared" si="329"/>
        <v>1</v>
      </c>
      <c r="BY525" s="18">
        <f t="shared" si="309"/>
        <v>5297.36</v>
      </c>
      <c r="BZ525" s="18">
        <f t="shared" si="330"/>
        <v>1</v>
      </c>
      <c r="CA525" s="18">
        <f t="shared" si="310"/>
        <v>7946.03</v>
      </c>
      <c r="CB525" s="18">
        <f t="shared" si="331"/>
        <v>1</v>
      </c>
      <c r="CC525" s="18">
        <f t="shared" si="311"/>
        <v>7946.03</v>
      </c>
    </row>
    <row r="526" spans="1:81" ht="16.5" x14ac:dyDescent="0.2">
      <c r="A526" s="14">
        <v>517</v>
      </c>
      <c r="B526" s="18">
        <f>金币产出!CN522</f>
        <v>96784351</v>
      </c>
      <c r="W526" s="18">
        <v>517</v>
      </c>
      <c r="X526" s="25">
        <v>1</v>
      </c>
      <c r="Y526" s="18" t="e">
        <f t="shared" si="312"/>
        <v>#REF!</v>
      </c>
      <c r="Z526" s="18" t="e">
        <f t="shared" si="312"/>
        <v>#REF!</v>
      </c>
      <c r="AA526" s="18" t="e">
        <f t="shared" si="312"/>
        <v>#REF!</v>
      </c>
      <c r="AB526" s="18" t="e">
        <f t="shared" si="313"/>
        <v>#REF!</v>
      </c>
      <c r="AC526" s="18" t="e">
        <f t="shared" si="301"/>
        <v>#REF!</v>
      </c>
      <c r="AD526" s="18" t="e">
        <f t="shared" si="314"/>
        <v>#REF!</v>
      </c>
      <c r="AE526" s="18" t="e">
        <f t="shared" si="302"/>
        <v>#REF!</v>
      </c>
      <c r="AF526" s="18" t="e">
        <f t="shared" si="315"/>
        <v>#REF!</v>
      </c>
      <c r="AG526" s="18" t="e">
        <f t="shared" si="303"/>
        <v>#REF!</v>
      </c>
      <c r="BD526" s="18">
        <v>517</v>
      </c>
      <c r="BE526" s="44">
        <v>1</v>
      </c>
      <c r="BF526" s="18">
        <f t="shared" si="316"/>
        <v>10646275</v>
      </c>
      <c r="BG526" s="18">
        <f t="shared" si="317"/>
        <v>5323135</v>
      </c>
      <c r="BH526" s="18">
        <f t="shared" si="318"/>
        <v>5323135</v>
      </c>
      <c r="BI526" s="18">
        <f t="shared" si="319"/>
        <v>5323135</v>
      </c>
      <c r="BJ526" s="18">
        <f t="shared" si="320"/>
        <v>5323135</v>
      </c>
      <c r="BK526" s="18">
        <f t="shared" si="321"/>
        <v>5323135</v>
      </c>
      <c r="BL526" s="18">
        <f t="shared" si="322"/>
        <v>7984705</v>
      </c>
      <c r="BM526" s="18">
        <f t="shared" si="323"/>
        <v>7984705</v>
      </c>
      <c r="BN526" s="18">
        <f t="shared" si="324"/>
        <v>2</v>
      </c>
      <c r="BO526" s="18">
        <f t="shared" si="304"/>
        <v>10.65</v>
      </c>
      <c r="BP526" s="18">
        <f t="shared" si="325"/>
        <v>1</v>
      </c>
      <c r="BQ526" s="18">
        <f t="shared" si="305"/>
        <v>5323.14</v>
      </c>
      <c r="BR526" s="18">
        <f t="shared" si="326"/>
        <v>1</v>
      </c>
      <c r="BS526" s="18">
        <f t="shared" si="306"/>
        <v>5323.14</v>
      </c>
      <c r="BT526" s="18">
        <f t="shared" si="327"/>
        <v>1</v>
      </c>
      <c r="BU526" s="18">
        <f t="shared" si="307"/>
        <v>5323.14</v>
      </c>
      <c r="BV526" s="18">
        <f t="shared" si="328"/>
        <v>1</v>
      </c>
      <c r="BW526" s="18">
        <f t="shared" si="308"/>
        <v>5323.14</v>
      </c>
      <c r="BX526" s="18">
        <f t="shared" si="329"/>
        <v>1</v>
      </c>
      <c r="BY526" s="18">
        <f t="shared" si="309"/>
        <v>5323.14</v>
      </c>
      <c r="BZ526" s="18">
        <f t="shared" si="330"/>
        <v>1</v>
      </c>
      <c r="CA526" s="18">
        <f t="shared" si="310"/>
        <v>7984.71</v>
      </c>
      <c r="CB526" s="18">
        <f t="shared" si="331"/>
        <v>1</v>
      </c>
      <c r="CC526" s="18">
        <f t="shared" si="311"/>
        <v>7984.71</v>
      </c>
    </row>
    <row r="527" spans="1:81" ht="16.5" x14ac:dyDescent="0.2">
      <c r="A527" s="14">
        <v>518</v>
      </c>
      <c r="B527" s="18">
        <f>金币产出!CN523</f>
        <v>97253131</v>
      </c>
      <c r="W527" s="18">
        <v>518</v>
      </c>
      <c r="X527" s="25">
        <v>1</v>
      </c>
      <c r="Y527" s="18" t="e">
        <f t="shared" si="312"/>
        <v>#REF!</v>
      </c>
      <c r="Z527" s="18" t="e">
        <f t="shared" si="312"/>
        <v>#REF!</v>
      </c>
      <c r="AA527" s="18" t="e">
        <f t="shared" si="312"/>
        <v>#REF!</v>
      </c>
      <c r="AB527" s="18" t="e">
        <f t="shared" si="313"/>
        <v>#REF!</v>
      </c>
      <c r="AC527" s="18" t="e">
        <f t="shared" si="301"/>
        <v>#REF!</v>
      </c>
      <c r="AD527" s="18" t="e">
        <f t="shared" si="314"/>
        <v>#REF!</v>
      </c>
      <c r="AE527" s="18" t="e">
        <f t="shared" si="302"/>
        <v>#REF!</v>
      </c>
      <c r="AF527" s="18" t="e">
        <f t="shared" si="315"/>
        <v>#REF!</v>
      </c>
      <c r="AG527" s="18" t="e">
        <f t="shared" si="303"/>
        <v>#REF!</v>
      </c>
      <c r="BD527" s="18">
        <v>518</v>
      </c>
      <c r="BE527" s="44">
        <v>1</v>
      </c>
      <c r="BF527" s="18">
        <f t="shared" si="316"/>
        <v>10697840</v>
      </c>
      <c r="BG527" s="18">
        <f t="shared" si="317"/>
        <v>5348920</v>
      </c>
      <c r="BH527" s="18">
        <f t="shared" si="318"/>
        <v>5348920</v>
      </c>
      <c r="BI527" s="18">
        <f t="shared" si="319"/>
        <v>5348920</v>
      </c>
      <c r="BJ527" s="18">
        <f t="shared" si="320"/>
        <v>5348920</v>
      </c>
      <c r="BK527" s="18">
        <f t="shared" si="321"/>
        <v>5348920</v>
      </c>
      <c r="BL527" s="18">
        <f t="shared" si="322"/>
        <v>8023380</v>
      </c>
      <c r="BM527" s="18">
        <f t="shared" si="323"/>
        <v>8023380</v>
      </c>
      <c r="BN527" s="18">
        <f t="shared" si="324"/>
        <v>2</v>
      </c>
      <c r="BO527" s="18">
        <f t="shared" si="304"/>
        <v>10.7</v>
      </c>
      <c r="BP527" s="18">
        <f t="shared" si="325"/>
        <v>1</v>
      </c>
      <c r="BQ527" s="18">
        <f t="shared" si="305"/>
        <v>5348.92</v>
      </c>
      <c r="BR527" s="18">
        <f t="shared" si="326"/>
        <v>1</v>
      </c>
      <c r="BS527" s="18">
        <f t="shared" si="306"/>
        <v>5348.92</v>
      </c>
      <c r="BT527" s="18">
        <f t="shared" si="327"/>
        <v>1</v>
      </c>
      <c r="BU527" s="18">
        <f t="shared" si="307"/>
        <v>5348.92</v>
      </c>
      <c r="BV527" s="18">
        <f t="shared" si="328"/>
        <v>1</v>
      </c>
      <c r="BW527" s="18">
        <f t="shared" si="308"/>
        <v>5348.92</v>
      </c>
      <c r="BX527" s="18">
        <f t="shared" si="329"/>
        <v>1</v>
      </c>
      <c r="BY527" s="18">
        <f t="shared" si="309"/>
        <v>5348.92</v>
      </c>
      <c r="BZ527" s="18">
        <f t="shared" si="330"/>
        <v>1</v>
      </c>
      <c r="CA527" s="18">
        <f t="shared" si="310"/>
        <v>8023.38</v>
      </c>
      <c r="CB527" s="18">
        <f t="shared" si="331"/>
        <v>1</v>
      </c>
      <c r="CC527" s="18">
        <f t="shared" si="311"/>
        <v>8023.38</v>
      </c>
    </row>
    <row r="528" spans="1:81" ht="16.5" x14ac:dyDescent="0.2">
      <c r="A528" s="14">
        <v>519</v>
      </c>
      <c r="B528" s="18">
        <f>金币产出!CN524</f>
        <v>97721910</v>
      </c>
      <c r="W528" s="18">
        <v>519</v>
      </c>
      <c r="X528" s="25">
        <v>1</v>
      </c>
      <c r="Y528" s="18" t="e">
        <f t="shared" si="312"/>
        <v>#REF!</v>
      </c>
      <c r="Z528" s="18" t="e">
        <f t="shared" si="312"/>
        <v>#REF!</v>
      </c>
      <c r="AA528" s="18" t="e">
        <f t="shared" si="312"/>
        <v>#REF!</v>
      </c>
      <c r="AB528" s="18" t="e">
        <f t="shared" si="313"/>
        <v>#REF!</v>
      </c>
      <c r="AC528" s="18" t="e">
        <f t="shared" si="301"/>
        <v>#REF!</v>
      </c>
      <c r="AD528" s="18" t="e">
        <f t="shared" si="314"/>
        <v>#REF!</v>
      </c>
      <c r="AE528" s="18" t="e">
        <f t="shared" si="302"/>
        <v>#REF!</v>
      </c>
      <c r="AF528" s="18" t="e">
        <f t="shared" si="315"/>
        <v>#REF!</v>
      </c>
      <c r="AG528" s="18" t="e">
        <f t="shared" si="303"/>
        <v>#REF!</v>
      </c>
      <c r="BD528" s="18">
        <v>519</v>
      </c>
      <c r="BE528" s="44">
        <v>1</v>
      </c>
      <c r="BF528" s="18">
        <f t="shared" si="316"/>
        <v>10749410</v>
      </c>
      <c r="BG528" s="18">
        <f t="shared" si="317"/>
        <v>5374705</v>
      </c>
      <c r="BH528" s="18">
        <f t="shared" si="318"/>
        <v>5374705</v>
      </c>
      <c r="BI528" s="18">
        <f t="shared" si="319"/>
        <v>5374705</v>
      </c>
      <c r="BJ528" s="18">
        <f t="shared" si="320"/>
        <v>5374705</v>
      </c>
      <c r="BK528" s="18">
        <f t="shared" si="321"/>
        <v>5374705</v>
      </c>
      <c r="BL528" s="18">
        <f t="shared" si="322"/>
        <v>8062055</v>
      </c>
      <c r="BM528" s="18">
        <f t="shared" si="323"/>
        <v>8062055</v>
      </c>
      <c r="BN528" s="18">
        <f t="shared" si="324"/>
        <v>2</v>
      </c>
      <c r="BO528" s="18">
        <f t="shared" si="304"/>
        <v>10.75</v>
      </c>
      <c r="BP528" s="18">
        <f t="shared" si="325"/>
        <v>1</v>
      </c>
      <c r="BQ528" s="18">
        <f t="shared" si="305"/>
        <v>5374.71</v>
      </c>
      <c r="BR528" s="18">
        <f t="shared" si="326"/>
        <v>1</v>
      </c>
      <c r="BS528" s="18">
        <f t="shared" si="306"/>
        <v>5374.71</v>
      </c>
      <c r="BT528" s="18">
        <f t="shared" si="327"/>
        <v>1</v>
      </c>
      <c r="BU528" s="18">
        <f t="shared" si="307"/>
        <v>5374.71</v>
      </c>
      <c r="BV528" s="18">
        <f t="shared" si="328"/>
        <v>1</v>
      </c>
      <c r="BW528" s="18">
        <f t="shared" si="308"/>
        <v>5374.71</v>
      </c>
      <c r="BX528" s="18">
        <f t="shared" si="329"/>
        <v>1</v>
      </c>
      <c r="BY528" s="18">
        <f t="shared" si="309"/>
        <v>5374.71</v>
      </c>
      <c r="BZ528" s="18">
        <f t="shared" si="330"/>
        <v>1</v>
      </c>
      <c r="CA528" s="18">
        <f t="shared" si="310"/>
        <v>8062.06</v>
      </c>
      <c r="CB528" s="18">
        <f t="shared" si="331"/>
        <v>1</v>
      </c>
      <c r="CC528" s="18">
        <f t="shared" si="311"/>
        <v>8062.06</v>
      </c>
    </row>
    <row r="529" spans="1:81" ht="16.5" x14ac:dyDescent="0.2">
      <c r="A529" s="14">
        <v>520</v>
      </c>
      <c r="B529" s="18">
        <f>金币产出!CN525</f>
        <v>98190693</v>
      </c>
      <c r="W529" s="18">
        <v>520</v>
      </c>
      <c r="X529" s="25">
        <v>1</v>
      </c>
      <c r="Y529" s="18" t="e">
        <f t="shared" si="312"/>
        <v>#REF!</v>
      </c>
      <c r="Z529" s="18" t="e">
        <f t="shared" si="312"/>
        <v>#REF!</v>
      </c>
      <c r="AA529" s="18" t="e">
        <f t="shared" si="312"/>
        <v>#REF!</v>
      </c>
      <c r="AB529" s="18" t="e">
        <f t="shared" si="313"/>
        <v>#REF!</v>
      </c>
      <c r="AC529" s="18" t="e">
        <f t="shared" si="301"/>
        <v>#REF!</v>
      </c>
      <c r="AD529" s="18" t="e">
        <f t="shared" si="314"/>
        <v>#REF!</v>
      </c>
      <c r="AE529" s="18" t="e">
        <f t="shared" si="302"/>
        <v>#REF!</v>
      </c>
      <c r="AF529" s="18" t="e">
        <f t="shared" si="315"/>
        <v>#REF!</v>
      </c>
      <c r="AG529" s="18" t="e">
        <f t="shared" si="303"/>
        <v>#REF!</v>
      </c>
      <c r="BD529" s="18">
        <v>520</v>
      </c>
      <c r="BE529" s="44">
        <v>1</v>
      </c>
      <c r="BF529" s="18">
        <f t="shared" si="316"/>
        <v>10800975</v>
      </c>
      <c r="BG529" s="18">
        <f t="shared" si="317"/>
        <v>5400485</v>
      </c>
      <c r="BH529" s="18">
        <f t="shared" si="318"/>
        <v>5400485</v>
      </c>
      <c r="BI529" s="18">
        <f t="shared" si="319"/>
        <v>5400485</v>
      </c>
      <c r="BJ529" s="18">
        <f t="shared" si="320"/>
        <v>5400485</v>
      </c>
      <c r="BK529" s="18">
        <f t="shared" si="321"/>
        <v>5400485</v>
      </c>
      <c r="BL529" s="18">
        <f t="shared" si="322"/>
        <v>8100730</v>
      </c>
      <c r="BM529" s="18">
        <f t="shared" si="323"/>
        <v>8100730</v>
      </c>
      <c r="BN529" s="18">
        <f t="shared" si="324"/>
        <v>2</v>
      </c>
      <c r="BO529" s="18">
        <f t="shared" si="304"/>
        <v>10.8</v>
      </c>
      <c r="BP529" s="18">
        <f t="shared" si="325"/>
        <v>1</v>
      </c>
      <c r="BQ529" s="18">
        <f t="shared" si="305"/>
        <v>5400.49</v>
      </c>
      <c r="BR529" s="18">
        <f t="shared" si="326"/>
        <v>1</v>
      </c>
      <c r="BS529" s="18">
        <f t="shared" si="306"/>
        <v>5400.49</v>
      </c>
      <c r="BT529" s="18">
        <f t="shared" si="327"/>
        <v>1</v>
      </c>
      <c r="BU529" s="18">
        <f t="shared" si="307"/>
        <v>5400.49</v>
      </c>
      <c r="BV529" s="18">
        <f t="shared" si="328"/>
        <v>1</v>
      </c>
      <c r="BW529" s="18">
        <f t="shared" si="308"/>
        <v>5400.49</v>
      </c>
      <c r="BX529" s="18">
        <f t="shared" si="329"/>
        <v>1</v>
      </c>
      <c r="BY529" s="18">
        <f t="shared" si="309"/>
        <v>5400.49</v>
      </c>
      <c r="BZ529" s="18">
        <f t="shared" si="330"/>
        <v>1</v>
      </c>
      <c r="CA529" s="18">
        <f t="shared" si="310"/>
        <v>8100.73</v>
      </c>
      <c r="CB529" s="18">
        <f t="shared" si="331"/>
        <v>1</v>
      </c>
      <c r="CC529" s="18">
        <f t="shared" si="311"/>
        <v>8100.73</v>
      </c>
    </row>
    <row r="530" spans="1:81" ht="16.5" x14ac:dyDescent="0.2">
      <c r="A530" s="14">
        <v>521</v>
      </c>
      <c r="B530" s="18">
        <f>金币产出!CN526</f>
        <v>98479487</v>
      </c>
      <c r="W530" s="18">
        <v>521</v>
      </c>
      <c r="X530" s="25">
        <v>1</v>
      </c>
      <c r="Y530" s="18" t="e">
        <f t="shared" si="312"/>
        <v>#REF!</v>
      </c>
      <c r="Z530" s="18" t="e">
        <f t="shared" si="312"/>
        <v>#REF!</v>
      </c>
      <c r="AA530" s="18" t="e">
        <f t="shared" si="312"/>
        <v>#REF!</v>
      </c>
      <c r="AB530" s="18" t="e">
        <f t="shared" si="313"/>
        <v>#REF!</v>
      </c>
      <c r="AC530" s="18" t="e">
        <f t="shared" si="301"/>
        <v>#REF!</v>
      </c>
      <c r="AD530" s="18" t="e">
        <f t="shared" si="314"/>
        <v>#REF!</v>
      </c>
      <c r="AE530" s="18" t="e">
        <f t="shared" si="302"/>
        <v>#REF!</v>
      </c>
      <c r="AF530" s="18" t="e">
        <f t="shared" si="315"/>
        <v>#REF!</v>
      </c>
      <c r="AG530" s="18" t="e">
        <f t="shared" si="303"/>
        <v>#REF!</v>
      </c>
      <c r="BD530" s="18">
        <v>521</v>
      </c>
      <c r="BE530" s="44">
        <v>1</v>
      </c>
      <c r="BF530" s="18">
        <f t="shared" si="316"/>
        <v>10832740</v>
      </c>
      <c r="BG530" s="18">
        <f t="shared" si="317"/>
        <v>5416370</v>
      </c>
      <c r="BH530" s="18">
        <f t="shared" si="318"/>
        <v>5416370</v>
      </c>
      <c r="BI530" s="18">
        <f t="shared" si="319"/>
        <v>5416370</v>
      </c>
      <c r="BJ530" s="18">
        <f t="shared" si="320"/>
        <v>5416370</v>
      </c>
      <c r="BK530" s="18">
        <f t="shared" si="321"/>
        <v>5416370</v>
      </c>
      <c r="BL530" s="18">
        <f t="shared" si="322"/>
        <v>8124555</v>
      </c>
      <c r="BM530" s="18">
        <f t="shared" si="323"/>
        <v>8124555</v>
      </c>
      <c r="BN530" s="18">
        <f t="shared" si="324"/>
        <v>2</v>
      </c>
      <c r="BO530" s="18">
        <f t="shared" si="304"/>
        <v>10.83</v>
      </c>
      <c r="BP530" s="18">
        <f t="shared" si="325"/>
        <v>1</v>
      </c>
      <c r="BQ530" s="18">
        <f t="shared" si="305"/>
        <v>5416.37</v>
      </c>
      <c r="BR530" s="18">
        <f t="shared" si="326"/>
        <v>1</v>
      </c>
      <c r="BS530" s="18">
        <f t="shared" si="306"/>
        <v>5416.37</v>
      </c>
      <c r="BT530" s="18">
        <f t="shared" si="327"/>
        <v>1</v>
      </c>
      <c r="BU530" s="18">
        <f t="shared" si="307"/>
        <v>5416.37</v>
      </c>
      <c r="BV530" s="18">
        <f t="shared" si="328"/>
        <v>1</v>
      </c>
      <c r="BW530" s="18">
        <f t="shared" si="308"/>
        <v>5416.37</v>
      </c>
      <c r="BX530" s="18">
        <f t="shared" si="329"/>
        <v>1</v>
      </c>
      <c r="BY530" s="18">
        <f t="shared" si="309"/>
        <v>5416.37</v>
      </c>
      <c r="BZ530" s="18">
        <f t="shared" si="330"/>
        <v>1</v>
      </c>
      <c r="CA530" s="18">
        <f t="shared" si="310"/>
        <v>8124.56</v>
      </c>
      <c r="CB530" s="18">
        <f t="shared" si="331"/>
        <v>1</v>
      </c>
      <c r="CC530" s="18">
        <f t="shared" si="311"/>
        <v>8124.56</v>
      </c>
    </row>
    <row r="531" spans="1:81" ht="16.5" x14ac:dyDescent="0.2">
      <c r="A531" s="14">
        <v>522</v>
      </c>
      <c r="B531" s="18">
        <f>金币产出!CN527</f>
        <v>98768284</v>
      </c>
      <c r="W531" s="18">
        <v>522</v>
      </c>
      <c r="X531" s="25">
        <v>1</v>
      </c>
      <c r="Y531" s="18" t="e">
        <f t="shared" si="312"/>
        <v>#REF!</v>
      </c>
      <c r="Z531" s="18" t="e">
        <f t="shared" si="312"/>
        <v>#REF!</v>
      </c>
      <c r="AA531" s="18" t="e">
        <f t="shared" si="312"/>
        <v>#REF!</v>
      </c>
      <c r="AB531" s="18" t="e">
        <f t="shared" si="313"/>
        <v>#REF!</v>
      </c>
      <c r="AC531" s="18" t="e">
        <f t="shared" si="301"/>
        <v>#REF!</v>
      </c>
      <c r="AD531" s="18" t="e">
        <f t="shared" si="314"/>
        <v>#REF!</v>
      </c>
      <c r="AE531" s="18" t="e">
        <f t="shared" si="302"/>
        <v>#REF!</v>
      </c>
      <c r="AF531" s="18" t="e">
        <f t="shared" si="315"/>
        <v>#REF!</v>
      </c>
      <c r="AG531" s="18" t="e">
        <f t="shared" si="303"/>
        <v>#REF!</v>
      </c>
      <c r="BD531" s="18">
        <v>522</v>
      </c>
      <c r="BE531" s="44">
        <v>1</v>
      </c>
      <c r="BF531" s="18">
        <f t="shared" si="316"/>
        <v>10864510</v>
      </c>
      <c r="BG531" s="18">
        <f t="shared" si="317"/>
        <v>5432255</v>
      </c>
      <c r="BH531" s="18">
        <f t="shared" si="318"/>
        <v>5432255</v>
      </c>
      <c r="BI531" s="18">
        <f t="shared" si="319"/>
        <v>5432255</v>
      </c>
      <c r="BJ531" s="18">
        <f t="shared" si="320"/>
        <v>5432255</v>
      </c>
      <c r="BK531" s="18">
        <f t="shared" si="321"/>
        <v>5432255</v>
      </c>
      <c r="BL531" s="18">
        <f t="shared" si="322"/>
        <v>8148380</v>
      </c>
      <c r="BM531" s="18">
        <f t="shared" si="323"/>
        <v>8148380</v>
      </c>
      <c r="BN531" s="18">
        <f t="shared" si="324"/>
        <v>2</v>
      </c>
      <c r="BO531" s="18">
        <f t="shared" si="304"/>
        <v>10.86</v>
      </c>
      <c r="BP531" s="18">
        <f t="shared" si="325"/>
        <v>1</v>
      </c>
      <c r="BQ531" s="18">
        <f t="shared" si="305"/>
        <v>5432.26</v>
      </c>
      <c r="BR531" s="18">
        <f t="shared" si="326"/>
        <v>1</v>
      </c>
      <c r="BS531" s="18">
        <f t="shared" si="306"/>
        <v>5432.26</v>
      </c>
      <c r="BT531" s="18">
        <f t="shared" si="327"/>
        <v>1</v>
      </c>
      <c r="BU531" s="18">
        <f t="shared" si="307"/>
        <v>5432.26</v>
      </c>
      <c r="BV531" s="18">
        <f t="shared" si="328"/>
        <v>1</v>
      </c>
      <c r="BW531" s="18">
        <f t="shared" si="308"/>
        <v>5432.26</v>
      </c>
      <c r="BX531" s="18">
        <f t="shared" si="329"/>
        <v>1</v>
      </c>
      <c r="BY531" s="18">
        <f t="shared" si="309"/>
        <v>5432.26</v>
      </c>
      <c r="BZ531" s="18">
        <f t="shared" si="330"/>
        <v>1</v>
      </c>
      <c r="CA531" s="18">
        <f t="shared" si="310"/>
        <v>8148.38</v>
      </c>
      <c r="CB531" s="18">
        <f t="shared" si="331"/>
        <v>1</v>
      </c>
      <c r="CC531" s="18">
        <f t="shared" si="311"/>
        <v>8148.38</v>
      </c>
    </row>
    <row r="532" spans="1:81" ht="16.5" x14ac:dyDescent="0.2">
      <c r="A532" s="14">
        <v>523</v>
      </c>
      <c r="B532" s="18">
        <f>金币产出!CN528</f>
        <v>99057081</v>
      </c>
      <c r="W532" s="18">
        <v>523</v>
      </c>
      <c r="X532" s="25">
        <v>1</v>
      </c>
      <c r="Y532" s="18" t="e">
        <f t="shared" si="312"/>
        <v>#REF!</v>
      </c>
      <c r="Z532" s="18" t="e">
        <f t="shared" si="312"/>
        <v>#REF!</v>
      </c>
      <c r="AA532" s="18" t="e">
        <f t="shared" si="312"/>
        <v>#REF!</v>
      </c>
      <c r="AB532" s="18" t="e">
        <f t="shared" si="313"/>
        <v>#REF!</v>
      </c>
      <c r="AC532" s="18" t="e">
        <f t="shared" si="301"/>
        <v>#REF!</v>
      </c>
      <c r="AD532" s="18" t="e">
        <f t="shared" si="314"/>
        <v>#REF!</v>
      </c>
      <c r="AE532" s="18" t="e">
        <f t="shared" si="302"/>
        <v>#REF!</v>
      </c>
      <c r="AF532" s="18" t="e">
        <f t="shared" si="315"/>
        <v>#REF!</v>
      </c>
      <c r="AG532" s="18" t="e">
        <f t="shared" si="303"/>
        <v>#REF!</v>
      </c>
      <c r="BD532" s="18">
        <v>523</v>
      </c>
      <c r="BE532" s="44">
        <v>1</v>
      </c>
      <c r="BF532" s="18">
        <f t="shared" si="316"/>
        <v>10896275</v>
      </c>
      <c r="BG532" s="18">
        <f t="shared" si="317"/>
        <v>5448135</v>
      </c>
      <c r="BH532" s="18">
        <f t="shared" si="318"/>
        <v>5448135</v>
      </c>
      <c r="BI532" s="18">
        <f t="shared" si="319"/>
        <v>5448135</v>
      </c>
      <c r="BJ532" s="18">
        <f t="shared" si="320"/>
        <v>5448135</v>
      </c>
      <c r="BK532" s="18">
        <f t="shared" si="321"/>
        <v>5448135</v>
      </c>
      <c r="BL532" s="18">
        <f t="shared" si="322"/>
        <v>8172205</v>
      </c>
      <c r="BM532" s="18">
        <f t="shared" si="323"/>
        <v>8172205</v>
      </c>
      <c r="BN532" s="18">
        <f t="shared" si="324"/>
        <v>2</v>
      </c>
      <c r="BO532" s="18">
        <f t="shared" si="304"/>
        <v>10.9</v>
      </c>
      <c r="BP532" s="18">
        <f t="shared" si="325"/>
        <v>1</v>
      </c>
      <c r="BQ532" s="18">
        <f t="shared" si="305"/>
        <v>5448.14</v>
      </c>
      <c r="BR532" s="18">
        <f t="shared" si="326"/>
        <v>1</v>
      </c>
      <c r="BS532" s="18">
        <f t="shared" si="306"/>
        <v>5448.14</v>
      </c>
      <c r="BT532" s="18">
        <f t="shared" si="327"/>
        <v>1</v>
      </c>
      <c r="BU532" s="18">
        <f t="shared" si="307"/>
        <v>5448.14</v>
      </c>
      <c r="BV532" s="18">
        <f t="shared" si="328"/>
        <v>1</v>
      </c>
      <c r="BW532" s="18">
        <f t="shared" si="308"/>
        <v>5448.14</v>
      </c>
      <c r="BX532" s="18">
        <f t="shared" si="329"/>
        <v>1</v>
      </c>
      <c r="BY532" s="18">
        <f t="shared" si="309"/>
        <v>5448.14</v>
      </c>
      <c r="BZ532" s="18">
        <f t="shared" si="330"/>
        <v>1</v>
      </c>
      <c r="CA532" s="18">
        <f t="shared" si="310"/>
        <v>8172.21</v>
      </c>
      <c r="CB532" s="18">
        <f t="shared" si="331"/>
        <v>1</v>
      </c>
      <c r="CC532" s="18">
        <f t="shared" si="311"/>
        <v>8172.21</v>
      </c>
    </row>
    <row r="533" spans="1:81" ht="16.5" x14ac:dyDescent="0.2">
      <c r="A533" s="14">
        <v>524</v>
      </c>
      <c r="B533" s="18">
        <f>金币产出!CN529</f>
        <v>99345878</v>
      </c>
      <c r="W533" s="18">
        <v>524</v>
      </c>
      <c r="X533" s="25">
        <v>1</v>
      </c>
      <c r="Y533" s="18" t="e">
        <f t="shared" si="312"/>
        <v>#REF!</v>
      </c>
      <c r="Z533" s="18" t="e">
        <f t="shared" si="312"/>
        <v>#REF!</v>
      </c>
      <c r="AA533" s="18" t="e">
        <f t="shared" si="312"/>
        <v>#REF!</v>
      </c>
      <c r="AB533" s="18" t="e">
        <f t="shared" si="313"/>
        <v>#REF!</v>
      </c>
      <c r="AC533" s="18" t="e">
        <f t="shared" si="301"/>
        <v>#REF!</v>
      </c>
      <c r="AD533" s="18" t="e">
        <f t="shared" si="314"/>
        <v>#REF!</v>
      </c>
      <c r="AE533" s="18" t="e">
        <f t="shared" si="302"/>
        <v>#REF!</v>
      </c>
      <c r="AF533" s="18" t="e">
        <f t="shared" si="315"/>
        <v>#REF!</v>
      </c>
      <c r="AG533" s="18" t="e">
        <f t="shared" si="303"/>
        <v>#REF!</v>
      </c>
      <c r="BD533" s="18">
        <v>524</v>
      </c>
      <c r="BE533" s="44">
        <v>1</v>
      </c>
      <c r="BF533" s="18">
        <f t="shared" si="316"/>
        <v>10928045</v>
      </c>
      <c r="BG533" s="18">
        <f t="shared" si="317"/>
        <v>5464020</v>
      </c>
      <c r="BH533" s="18">
        <f t="shared" si="318"/>
        <v>5464020</v>
      </c>
      <c r="BI533" s="18">
        <f t="shared" si="319"/>
        <v>5464020</v>
      </c>
      <c r="BJ533" s="18">
        <f t="shared" si="320"/>
        <v>5464020</v>
      </c>
      <c r="BK533" s="18">
        <f t="shared" si="321"/>
        <v>5464020</v>
      </c>
      <c r="BL533" s="18">
        <f t="shared" si="322"/>
        <v>8196030</v>
      </c>
      <c r="BM533" s="18">
        <f t="shared" si="323"/>
        <v>8196030</v>
      </c>
      <c r="BN533" s="18">
        <f t="shared" si="324"/>
        <v>2</v>
      </c>
      <c r="BO533" s="18">
        <f t="shared" si="304"/>
        <v>10.93</v>
      </c>
      <c r="BP533" s="18">
        <f t="shared" si="325"/>
        <v>1</v>
      </c>
      <c r="BQ533" s="18">
        <f t="shared" si="305"/>
        <v>5464.02</v>
      </c>
      <c r="BR533" s="18">
        <f t="shared" si="326"/>
        <v>1</v>
      </c>
      <c r="BS533" s="18">
        <f t="shared" si="306"/>
        <v>5464.02</v>
      </c>
      <c r="BT533" s="18">
        <f t="shared" si="327"/>
        <v>1</v>
      </c>
      <c r="BU533" s="18">
        <f t="shared" si="307"/>
        <v>5464.02</v>
      </c>
      <c r="BV533" s="18">
        <f t="shared" si="328"/>
        <v>1</v>
      </c>
      <c r="BW533" s="18">
        <f t="shared" si="308"/>
        <v>5464.02</v>
      </c>
      <c r="BX533" s="18">
        <f t="shared" si="329"/>
        <v>1</v>
      </c>
      <c r="BY533" s="18">
        <f t="shared" si="309"/>
        <v>5464.02</v>
      </c>
      <c r="BZ533" s="18">
        <f t="shared" si="330"/>
        <v>1</v>
      </c>
      <c r="CA533" s="18">
        <f t="shared" si="310"/>
        <v>8196.0300000000007</v>
      </c>
      <c r="CB533" s="18">
        <f t="shared" si="331"/>
        <v>1</v>
      </c>
      <c r="CC533" s="18">
        <f t="shared" si="311"/>
        <v>8196.0300000000007</v>
      </c>
    </row>
    <row r="534" spans="1:81" ht="16.5" x14ac:dyDescent="0.2">
      <c r="A534" s="14">
        <v>525</v>
      </c>
      <c r="B534" s="18">
        <f>金币产出!CN530</f>
        <v>99634672</v>
      </c>
      <c r="W534" s="18">
        <v>525</v>
      </c>
      <c r="X534" s="25">
        <v>1</v>
      </c>
      <c r="Y534" s="18" t="e">
        <f t="shared" si="312"/>
        <v>#REF!</v>
      </c>
      <c r="Z534" s="18" t="e">
        <f t="shared" si="312"/>
        <v>#REF!</v>
      </c>
      <c r="AA534" s="18" t="e">
        <f t="shared" si="312"/>
        <v>#REF!</v>
      </c>
      <c r="AB534" s="18" t="e">
        <f t="shared" si="313"/>
        <v>#REF!</v>
      </c>
      <c r="AC534" s="18" t="e">
        <f t="shared" si="301"/>
        <v>#REF!</v>
      </c>
      <c r="AD534" s="18" t="e">
        <f t="shared" si="314"/>
        <v>#REF!</v>
      </c>
      <c r="AE534" s="18" t="e">
        <f t="shared" si="302"/>
        <v>#REF!</v>
      </c>
      <c r="AF534" s="18" t="e">
        <f t="shared" si="315"/>
        <v>#REF!</v>
      </c>
      <c r="AG534" s="18" t="e">
        <f t="shared" si="303"/>
        <v>#REF!</v>
      </c>
      <c r="BD534" s="18">
        <v>525</v>
      </c>
      <c r="BE534" s="44">
        <v>1</v>
      </c>
      <c r="BF534" s="18">
        <f t="shared" si="316"/>
        <v>10959810</v>
      </c>
      <c r="BG534" s="18">
        <f t="shared" si="317"/>
        <v>5479905</v>
      </c>
      <c r="BH534" s="18">
        <f t="shared" si="318"/>
        <v>5479905</v>
      </c>
      <c r="BI534" s="18">
        <f t="shared" si="319"/>
        <v>5479905</v>
      </c>
      <c r="BJ534" s="18">
        <f t="shared" si="320"/>
        <v>5479905</v>
      </c>
      <c r="BK534" s="18">
        <f t="shared" si="321"/>
        <v>5479905</v>
      </c>
      <c r="BL534" s="18">
        <f t="shared" si="322"/>
        <v>8219860</v>
      </c>
      <c r="BM534" s="18">
        <f t="shared" si="323"/>
        <v>8219860</v>
      </c>
      <c r="BN534" s="18">
        <f t="shared" si="324"/>
        <v>2</v>
      </c>
      <c r="BO534" s="18">
        <f t="shared" si="304"/>
        <v>10.96</v>
      </c>
      <c r="BP534" s="18">
        <f t="shared" si="325"/>
        <v>1</v>
      </c>
      <c r="BQ534" s="18">
        <f t="shared" si="305"/>
        <v>5479.91</v>
      </c>
      <c r="BR534" s="18">
        <f t="shared" si="326"/>
        <v>1</v>
      </c>
      <c r="BS534" s="18">
        <f t="shared" si="306"/>
        <v>5479.91</v>
      </c>
      <c r="BT534" s="18">
        <f t="shared" si="327"/>
        <v>1</v>
      </c>
      <c r="BU534" s="18">
        <f t="shared" si="307"/>
        <v>5479.91</v>
      </c>
      <c r="BV534" s="18">
        <f t="shared" si="328"/>
        <v>1</v>
      </c>
      <c r="BW534" s="18">
        <f t="shared" si="308"/>
        <v>5479.91</v>
      </c>
      <c r="BX534" s="18">
        <f t="shared" si="329"/>
        <v>1</v>
      </c>
      <c r="BY534" s="18">
        <f t="shared" si="309"/>
        <v>5479.91</v>
      </c>
      <c r="BZ534" s="18">
        <f t="shared" si="330"/>
        <v>1</v>
      </c>
      <c r="CA534" s="18">
        <f t="shared" si="310"/>
        <v>8219.86</v>
      </c>
      <c r="CB534" s="18">
        <f t="shared" si="331"/>
        <v>1</v>
      </c>
      <c r="CC534" s="18">
        <f t="shared" si="311"/>
        <v>8219.86</v>
      </c>
    </row>
    <row r="535" spans="1:81" ht="16.5" x14ac:dyDescent="0.2">
      <c r="A535" s="14">
        <v>526</v>
      </c>
      <c r="B535" s="18">
        <f>金币产出!CN531</f>
        <v>99923469</v>
      </c>
      <c r="W535" s="18">
        <v>526</v>
      </c>
      <c r="X535" s="25">
        <v>1</v>
      </c>
      <c r="Y535" s="18" t="e">
        <f t="shared" si="312"/>
        <v>#REF!</v>
      </c>
      <c r="Z535" s="18" t="e">
        <f t="shared" si="312"/>
        <v>#REF!</v>
      </c>
      <c r="AA535" s="18" t="e">
        <f t="shared" si="312"/>
        <v>#REF!</v>
      </c>
      <c r="AB535" s="18" t="e">
        <f t="shared" si="313"/>
        <v>#REF!</v>
      </c>
      <c r="AC535" s="18" t="e">
        <f t="shared" si="301"/>
        <v>#REF!</v>
      </c>
      <c r="AD535" s="18" t="e">
        <f t="shared" si="314"/>
        <v>#REF!</v>
      </c>
      <c r="AE535" s="18" t="e">
        <f t="shared" si="302"/>
        <v>#REF!</v>
      </c>
      <c r="AF535" s="18" t="e">
        <f t="shared" si="315"/>
        <v>#REF!</v>
      </c>
      <c r="AG535" s="18" t="e">
        <f t="shared" si="303"/>
        <v>#REF!</v>
      </c>
      <c r="BD535" s="18">
        <v>526</v>
      </c>
      <c r="BE535" s="44">
        <v>1</v>
      </c>
      <c r="BF535" s="18">
        <f t="shared" si="316"/>
        <v>10991580</v>
      </c>
      <c r="BG535" s="18">
        <f t="shared" si="317"/>
        <v>5495790</v>
      </c>
      <c r="BH535" s="18">
        <f t="shared" si="318"/>
        <v>5495790</v>
      </c>
      <c r="BI535" s="18">
        <f t="shared" si="319"/>
        <v>5495790</v>
      </c>
      <c r="BJ535" s="18">
        <f t="shared" si="320"/>
        <v>5495790</v>
      </c>
      <c r="BK535" s="18">
        <f t="shared" si="321"/>
        <v>5495790</v>
      </c>
      <c r="BL535" s="18">
        <f t="shared" si="322"/>
        <v>8243685</v>
      </c>
      <c r="BM535" s="18">
        <f t="shared" si="323"/>
        <v>8243685</v>
      </c>
      <c r="BN535" s="18">
        <f t="shared" si="324"/>
        <v>2</v>
      </c>
      <c r="BO535" s="18">
        <f t="shared" si="304"/>
        <v>10.99</v>
      </c>
      <c r="BP535" s="18">
        <f t="shared" si="325"/>
        <v>1</v>
      </c>
      <c r="BQ535" s="18">
        <f t="shared" si="305"/>
        <v>5495.79</v>
      </c>
      <c r="BR535" s="18">
        <f t="shared" si="326"/>
        <v>1</v>
      </c>
      <c r="BS535" s="18">
        <f t="shared" si="306"/>
        <v>5495.79</v>
      </c>
      <c r="BT535" s="18">
        <f t="shared" si="327"/>
        <v>1</v>
      </c>
      <c r="BU535" s="18">
        <f t="shared" si="307"/>
        <v>5495.79</v>
      </c>
      <c r="BV535" s="18">
        <f t="shared" si="328"/>
        <v>1</v>
      </c>
      <c r="BW535" s="18">
        <f t="shared" si="308"/>
        <v>5495.79</v>
      </c>
      <c r="BX535" s="18">
        <f t="shared" si="329"/>
        <v>1</v>
      </c>
      <c r="BY535" s="18">
        <f t="shared" si="309"/>
        <v>5495.79</v>
      </c>
      <c r="BZ535" s="18">
        <f t="shared" si="330"/>
        <v>1</v>
      </c>
      <c r="CA535" s="18">
        <f t="shared" si="310"/>
        <v>8243.69</v>
      </c>
      <c r="CB535" s="18">
        <f t="shared" si="331"/>
        <v>1</v>
      </c>
      <c r="CC535" s="18">
        <f t="shared" si="311"/>
        <v>8243.69</v>
      </c>
    </row>
    <row r="536" spans="1:81" ht="16.5" x14ac:dyDescent="0.2">
      <c r="A536" s="14">
        <v>527</v>
      </c>
      <c r="B536" s="18">
        <f>金币产出!CN532</f>
        <v>100212266</v>
      </c>
      <c r="W536" s="18">
        <v>527</v>
      </c>
      <c r="X536" s="25">
        <v>1</v>
      </c>
      <c r="Y536" s="18" t="e">
        <f t="shared" si="312"/>
        <v>#REF!</v>
      </c>
      <c r="Z536" s="18" t="e">
        <f t="shared" si="312"/>
        <v>#REF!</v>
      </c>
      <c r="AA536" s="18" t="e">
        <f t="shared" si="312"/>
        <v>#REF!</v>
      </c>
      <c r="AB536" s="18" t="e">
        <f t="shared" si="313"/>
        <v>#REF!</v>
      </c>
      <c r="AC536" s="18" t="e">
        <f t="shared" si="301"/>
        <v>#REF!</v>
      </c>
      <c r="AD536" s="18" t="e">
        <f t="shared" si="314"/>
        <v>#REF!</v>
      </c>
      <c r="AE536" s="18" t="e">
        <f t="shared" si="302"/>
        <v>#REF!</v>
      </c>
      <c r="AF536" s="18" t="e">
        <f t="shared" si="315"/>
        <v>#REF!</v>
      </c>
      <c r="AG536" s="18" t="e">
        <f t="shared" si="303"/>
        <v>#REF!</v>
      </c>
      <c r="BD536" s="18">
        <v>527</v>
      </c>
      <c r="BE536" s="44">
        <v>1</v>
      </c>
      <c r="BF536" s="18">
        <f t="shared" si="316"/>
        <v>11023345</v>
      </c>
      <c r="BG536" s="18">
        <f t="shared" si="317"/>
        <v>5511670</v>
      </c>
      <c r="BH536" s="18">
        <f t="shared" si="318"/>
        <v>5511670</v>
      </c>
      <c r="BI536" s="18">
        <f t="shared" si="319"/>
        <v>5511670</v>
      </c>
      <c r="BJ536" s="18">
        <f t="shared" si="320"/>
        <v>5511670</v>
      </c>
      <c r="BK536" s="18">
        <f t="shared" si="321"/>
        <v>5511670</v>
      </c>
      <c r="BL536" s="18">
        <f t="shared" si="322"/>
        <v>8267510</v>
      </c>
      <c r="BM536" s="18">
        <f t="shared" si="323"/>
        <v>8267510</v>
      </c>
      <c r="BN536" s="18">
        <f t="shared" si="324"/>
        <v>2</v>
      </c>
      <c r="BO536" s="18">
        <f t="shared" si="304"/>
        <v>11.02</v>
      </c>
      <c r="BP536" s="18">
        <f t="shared" si="325"/>
        <v>1</v>
      </c>
      <c r="BQ536" s="18">
        <f t="shared" si="305"/>
        <v>5511.67</v>
      </c>
      <c r="BR536" s="18">
        <f t="shared" si="326"/>
        <v>1</v>
      </c>
      <c r="BS536" s="18">
        <f t="shared" si="306"/>
        <v>5511.67</v>
      </c>
      <c r="BT536" s="18">
        <f t="shared" si="327"/>
        <v>1</v>
      </c>
      <c r="BU536" s="18">
        <f t="shared" si="307"/>
        <v>5511.67</v>
      </c>
      <c r="BV536" s="18">
        <f t="shared" si="328"/>
        <v>1</v>
      </c>
      <c r="BW536" s="18">
        <f t="shared" si="308"/>
        <v>5511.67</v>
      </c>
      <c r="BX536" s="18">
        <f t="shared" si="329"/>
        <v>1</v>
      </c>
      <c r="BY536" s="18">
        <f t="shared" si="309"/>
        <v>5511.67</v>
      </c>
      <c r="BZ536" s="18">
        <f t="shared" si="330"/>
        <v>1</v>
      </c>
      <c r="CA536" s="18">
        <f t="shared" si="310"/>
        <v>8267.51</v>
      </c>
      <c r="CB536" s="18">
        <f t="shared" si="331"/>
        <v>1</v>
      </c>
      <c r="CC536" s="18">
        <f t="shared" si="311"/>
        <v>8267.51</v>
      </c>
    </row>
    <row r="537" spans="1:81" ht="16.5" x14ac:dyDescent="0.2">
      <c r="A537" s="14">
        <v>528</v>
      </c>
      <c r="B537" s="18">
        <f>金币产出!CN533</f>
        <v>100501063</v>
      </c>
      <c r="W537" s="18">
        <v>528</v>
      </c>
      <c r="X537" s="25">
        <v>1</v>
      </c>
      <c r="Y537" s="18" t="e">
        <f t="shared" si="312"/>
        <v>#REF!</v>
      </c>
      <c r="Z537" s="18" t="e">
        <f t="shared" si="312"/>
        <v>#REF!</v>
      </c>
      <c r="AA537" s="18" t="e">
        <f t="shared" si="312"/>
        <v>#REF!</v>
      </c>
      <c r="AB537" s="18" t="e">
        <f t="shared" si="313"/>
        <v>#REF!</v>
      </c>
      <c r="AC537" s="18" t="e">
        <f t="shared" si="301"/>
        <v>#REF!</v>
      </c>
      <c r="AD537" s="18" t="e">
        <f t="shared" si="314"/>
        <v>#REF!</v>
      </c>
      <c r="AE537" s="18" t="e">
        <f t="shared" si="302"/>
        <v>#REF!</v>
      </c>
      <c r="AF537" s="18" t="e">
        <f t="shared" si="315"/>
        <v>#REF!</v>
      </c>
      <c r="AG537" s="18" t="e">
        <f t="shared" si="303"/>
        <v>#REF!</v>
      </c>
      <c r="BD537" s="18">
        <v>528</v>
      </c>
      <c r="BE537" s="44">
        <v>1</v>
      </c>
      <c r="BF537" s="18">
        <f t="shared" si="316"/>
        <v>11055115</v>
      </c>
      <c r="BG537" s="18">
        <f t="shared" si="317"/>
        <v>5527555</v>
      </c>
      <c r="BH537" s="18">
        <f t="shared" si="318"/>
        <v>5527555</v>
      </c>
      <c r="BI537" s="18">
        <f t="shared" si="319"/>
        <v>5527555</v>
      </c>
      <c r="BJ537" s="18">
        <f t="shared" si="320"/>
        <v>5527555</v>
      </c>
      <c r="BK537" s="18">
        <f t="shared" si="321"/>
        <v>5527555</v>
      </c>
      <c r="BL537" s="18">
        <f t="shared" si="322"/>
        <v>8291335</v>
      </c>
      <c r="BM537" s="18">
        <f t="shared" si="323"/>
        <v>8291335</v>
      </c>
      <c r="BN537" s="18">
        <f t="shared" si="324"/>
        <v>2</v>
      </c>
      <c r="BO537" s="18">
        <f t="shared" si="304"/>
        <v>11.06</v>
      </c>
      <c r="BP537" s="18">
        <f t="shared" si="325"/>
        <v>1</v>
      </c>
      <c r="BQ537" s="18">
        <f t="shared" si="305"/>
        <v>5527.56</v>
      </c>
      <c r="BR537" s="18">
        <f t="shared" si="326"/>
        <v>1</v>
      </c>
      <c r="BS537" s="18">
        <f t="shared" si="306"/>
        <v>5527.56</v>
      </c>
      <c r="BT537" s="18">
        <f t="shared" si="327"/>
        <v>1</v>
      </c>
      <c r="BU537" s="18">
        <f t="shared" si="307"/>
        <v>5527.56</v>
      </c>
      <c r="BV537" s="18">
        <f t="shared" si="328"/>
        <v>1</v>
      </c>
      <c r="BW537" s="18">
        <f t="shared" si="308"/>
        <v>5527.56</v>
      </c>
      <c r="BX537" s="18">
        <f t="shared" si="329"/>
        <v>1</v>
      </c>
      <c r="BY537" s="18">
        <f t="shared" si="309"/>
        <v>5527.56</v>
      </c>
      <c r="BZ537" s="18">
        <f t="shared" si="330"/>
        <v>1</v>
      </c>
      <c r="CA537" s="18">
        <f t="shared" si="310"/>
        <v>8291.34</v>
      </c>
      <c r="CB537" s="18">
        <f t="shared" si="331"/>
        <v>1</v>
      </c>
      <c r="CC537" s="18">
        <f t="shared" si="311"/>
        <v>8291.34</v>
      </c>
    </row>
    <row r="538" spans="1:81" ht="16.5" x14ac:dyDescent="0.2">
      <c r="A538" s="14">
        <v>529</v>
      </c>
      <c r="B538" s="18">
        <f>金币产出!CN534</f>
        <v>100789857</v>
      </c>
      <c r="W538" s="18">
        <v>529</v>
      </c>
      <c r="X538" s="25">
        <v>1</v>
      </c>
      <c r="Y538" s="18" t="e">
        <f t="shared" si="312"/>
        <v>#REF!</v>
      </c>
      <c r="Z538" s="18" t="e">
        <f t="shared" si="312"/>
        <v>#REF!</v>
      </c>
      <c r="AA538" s="18" t="e">
        <f t="shared" si="312"/>
        <v>#REF!</v>
      </c>
      <c r="AB538" s="18" t="e">
        <f t="shared" si="313"/>
        <v>#REF!</v>
      </c>
      <c r="AC538" s="18" t="e">
        <f t="shared" si="301"/>
        <v>#REF!</v>
      </c>
      <c r="AD538" s="18" t="e">
        <f t="shared" si="314"/>
        <v>#REF!</v>
      </c>
      <c r="AE538" s="18" t="e">
        <f t="shared" si="302"/>
        <v>#REF!</v>
      </c>
      <c r="AF538" s="18" t="e">
        <f t="shared" si="315"/>
        <v>#REF!</v>
      </c>
      <c r="AG538" s="18" t="e">
        <f t="shared" si="303"/>
        <v>#REF!</v>
      </c>
      <c r="BD538" s="18">
        <v>529</v>
      </c>
      <c r="BE538" s="44">
        <v>1</v>
      </c>
      <c r="BF538" s="18">
        <f t="shared" si="316"/>
        <v>11086880</v>
      </c>
      <c r="BG538" s="18">
        <f t="shared" si="317"/>
        <v>5543440</v>
      </c>
      <c r="BH538" s="18">
        <f t="shared" si="318"/>
        <v>5543440</v>
      </c>
      <c r="BI538" s="18">
        <f t="shared" si="319"/>
        <v>5543440</v>
      </c>
      <c r="BJ538" s="18">
        <f t="shared" si="320"/>
        <v>5543440</v>
      </c>
      <c r="BK538" s="18">
        <f t="shared" si="321"/>
        <v>5543440</v>
      </c>
      <c r="BL538" s="18">
        <f t="shared" si="322"/>
        <v>8315160</v>
      </c>
      <c r="BM538" s="18">
        <f t="shared" si="323"/>
        <v>8315160</v>
      </c>
      <c r="BN538" s="18">
        <f t="shared" si="324"/>
        <v>2</v>
      </c>
      <c r="BO538" s="18">
        <f t="shared" si="304"/>
        <v>11.09</v>
      </c>
      <c r="BP538" s="18">
        <f t="shared" si="325"/>
        <v>1</v>
      </c>
      <c r="BQ538" s="18">
        <f t="shared" si="305"/>
        <v>5543.44</v>
      </c>
      <c r="BR538" s="18">
        <f t="shared" si="326"/>
        <v>1</v>
      </c>
      <c r="BS538" s="18">
        <f t="shared" si="306"/>
        <v>5543.44</v>
      </c>
      <c r="BT538" s="18">
        <f t="shared" si="327"/>
        <v>1</v>
      </c>
      <c r="BU538" s="18">
        <f t="shared" si="307"/>
        <v>5543.44</v>
      </c>
      <c r="BV538" s="18">
        <f t="shared" si="328"/>
        <v>1</v>
      </c>
      <c r="BW538" s="18">
        <f t="shared" si="308"/>
        <v>5543.44</v>
      </c>
      <c r="BX538" s="18">
        <f t="shared" si="329"/>
        <v>1</v>
      </c>
      <c r="BY538" s="18">
        <f t="shared" si="309"/>
        <v>5543.44</v>
      </c>
      <c r="BZ538" s="18">
        <f t="shared" si="330"/>
        <v>1</v>
      </c>
      <c r="CA538" s="18">
        <f t="shared" si="310"/>
        <v>8315.16</v>
      </c>
      <c r="CB538" s="18">
        <f t="shared" si="331"/>
        <v>1</v>
      </c>
      <c r="CC538" s="18">
        <f t="shared" si="311"/>
        <v>8315.16</v>
      </c>
    </row>
    <row r="539" spans="1:81" ht="16.5" x14ac:dyDescent="0.2">
      <c r="A539" s="14">
        <v>530</v>
      </c>
      <c r="B539" s="18">
        <f>金币产出!CN535</f>
        <v>95565274</v>
      </c>
      <c r="W539" s="18">
        <v>530</v>
      </c>
      <c r="X539" s="25">
        <v>1</v>
      </c>
      <c r="Y539" s="18" t="e">
        <f t="shared" si="312"/>
        <v>#REF!</v>
      </c>
      <c r="Z539" s="18" t="e">
        <f t="shared" si="312"/>
        <v>#REF!</v>
      </c>
      <c r="AA539" s="18" t="e">
        <f t="shared" si="312"/>
        <v>#REF!</v>
      </c>
      <c r="AB539" s="18" t="e">
        <f t="shared" si="313"/>
        <v>#REF!</v>
      </c>
      <c r="AC539" s="18" t="e">
        <f t="shared" si="301"/>
        <v>#REF!</v>
      </c>
      <c r="AD539" s="18" t="e">
        <f t="shared" si="314"/>
        <v>#REF!</v>
      </c>
      <c r="AE539" s="18" t="e">
        <f t="shared" si="302"/>
        <v>#REF!</v>
      </c>
      <c r="AF539" s="18" t="e">
        <f t="shared" si="315"/>
        <v>#REF!</v>
      </c>
      <c r="AG539" s="18" t="e">
        <f t="shared" si="303"/>
        <v>#REF!</v>
      </c>
      <c r="BD539" s="18">
        <v>530</v>
      </c>
      <c r="BE539" s="44">
        <v>1</v>
      </c>
      <c r="BF539" s="18">
        <f t="shared" si="316"/>
        <v>10512180</v>
      </c>
      <c r="BG539" s="18">
        <f t="shared" si="317"/>
        <v>5256090</v>
      </c>
      <c r="BH539" s="18">
        <f t="shared" si="318"/>
        <v>5256090</v>
      </c>
      <c r="BI539" s="18">
        <f t="shared" si="319"/>
        <v>5256090</v>
      </c>
      <c r="BJ539" s="18">
        <f t="shared" si="320"/>
        <v>5256090</v>
      </c>
      <c r="BK539" s="18">
        <f t="shared" si="321"/>
        <v>5256090</v>
      </c>
      <c r="BL539" s="18">
        <f t="shared" si="322"/>
        <v>7884135</v>
      </c>
      <c r="BM539" s="18">
        <f t="shared" si="323"/>
        <v>7884135</v>
      </c>
      <c r="BN539" s="18">
        <f t="shared" si="324"/>
        <v>2</v>
      </c>
      <c r="BO539" s="18">
        <f t="shared" si="304"/>
        <v>10.51</v>
      </c>
      <c r="BP539" s="18">
        <f t="shared" si="325"/>
        <v>1</v>
      </c>
      <c r="BQ539" s="18">
        <f t="shared" si="305"/>
        <v>5256.09</v>
      </c>
      <c r="BR539" s="18">
        <f t="shared" si="326"/>
        <v>1</v>
      </c>
      <c r="BS539" s="18">
        <f t="shared" si="306"/>
        <v>5256.09</v>
      </c>
      <c r="BT539" s="18">
        <f t="shared" si="327"/>
        <v>1</v>
      </c>
      <c r="BU539" s="18">
        <f t="shared" si="307"/>
        <v>5256.09</v>
      </c>
      <c r="BV539" s="18">
        <f t="shared" si="328"/>
        <v>1</v>
      </c>
      <c r="BW539" s="18">
        <f t="shared" si="308"/>
        <v>5256.09</v>
      </c>
      <c r="BX539" s="18">
        <f t="shared" si="329"/>
        <v>1</v>
      </c>
      <c r="BY539" s="18">
        <f t="shared" si="309"/>
        <v>5256.09</v>
      </c>
      <c r="BZ539" s="18">
        <f t="shared" si="330"/>
        <v>1</v>
      </c>
      <c r="CA539" s="18">
        <f t="shared" si="310"/>
        <v>7884.14</v>
      </c>
      <c r="CB539" s="18">
        <f t="shared" si="331"/>
        <v>1</v>
      </c>
      <c r="CC539" s="18">
        <f t="shared" si="311"/>
        <v>7884.14</v>
      </c>
    </row>
    <row r="540" spans="1:81" ht="16.5" x14ac:dyDescent="0.2">
      <c r="A540" s="14">
        <v>531</v>
      </c>
      <c r="B540" s="18">
        <f>金币产出!CN536</f>
        <v>95838317</v>
      </c>
      <c r="W540" s="18">
        <v>531</v>
      </c>
      <c r="X540" s="25">
        <v>1</v>
      </c>
      <c r="Y540" s="18" t="e">
        <f t="shared" si="312"/>
        <v>#REF!</v>
      </c>
      <c r="Z540" s="18" t="e">
        <f t="shared" si="312"/>
        <v>#REF!</v>
      </c>
      <c r="AA540" s="18" t="e">
        <f t="shared" si="312"/>
        <v>#REF!</v>
      </c>
      <c r="AB540" s="18" t="e">
        <f t="shared" si="313"/>
        <v>#REF!</v>
      </c>
      <c r="AC540" s="18" t="e">
        <f t="shared" si="301"/>
        <v>#REF!</v>
      </c>
      <c r="AD540" s="18" t="e">
        <f t="shared" si="314"/>
        <v>#REF!</v>
      </c>
      <c r="AE540" s="18" t="e">
        <f t="shared" si="302"/>
        <v>#REF!</v>
      </c>
      <c r="AF540" s="18" t="e">
        <f t="shared" si="315"/>
        <v>#REF!</v>
      </c>
      <c r="AG540" s="18" t="e">
        <f t="shared" si="303"/>
        <v>#REF!</v>
      </c>
      <c r="BD540" s="18">
        <v>531</v>
      </c>
      <c r="BE540" s="44">
        <v>1</v>
      </c>
      <c r="BF540" s="18">
        <f t="shared" si="316"/>
        <v>10542210</v>
      </c>
      <c r="BG540" s="18">
        <f t="shared" si="317"/>
        <v>5271105</v>
      </c>
      <c r="BH540" s="18">
        <f t="shared" si="318"/>
        <v>5271105</v>
      </c>
      <c r="BI540" s="18">
        <f t="shared" si="319"/>
        <v>5271105</v>
      </c>
      <c r="BJ540" s="18">
        <f t="shared" si="320"/>
        <v>5271105</v>
      </c>
      <c r="BK540" s="18">
        <f t="shared" si="321"/>
        <v>5271105</v>
      </c>
      <c r="BL540" s="18">
        <f t="shared" si="322"/>
        <v>7906660</v>
      </c>
      <c r="BM540" s="18">
        <f t="shared" si="323"/>
        <v>7906660</v>
      </c>
      <c r="BN540" s="18">
        <f t="shared" si="324"/>
        <v>2</v>
      </c>
      <c r="BO540" s="18">
        <f t="shared" si="304"/>
        <v>10.54</v>
      </c>
      <c r="BP540" s="18">
        <f t="shared" si="325"/>
        <v>1</v>
      </c>
      <c r="BQ540" s="18">
        <f t="shared" si="305"/>
        <v>5271.11</v>
      </c>
      <c r="BR540" s="18">
        <f t="shared" si="326"/>
        <v>1</v>
      </c>
      <c r="BS540" s="18">
        <f t="shared" si="306"/>
        <v>5271.11</v>
      </c>
      <c r="BT540" s="18">
        <f t="shared" si="327"/>
        <v>1</v>
      </c>
      <c r="BU540" s="18">
        <f t="shared" si="307"/>
        <v>5271.11</v>
      </c>
      <c r="BV540" s="18">
        <f t="shared" si="328"/>
        <v>1</v>
      </c>
      <c r="BW540" s="18">
        <f t="shared" si="308"/>
        <v>5271.11</v>
      </c>
      <c r="BX540" s="18">
        <f t="shared" si="329"/>
        <v>1</v>
      </c>
      <c r="BY540" s="18">
        <f t="shared" si="309"/>
        <v>5271.11</v>
      </c>
      <c r="BZ540" s="18">
        <f t="shared" si="330"/>
        <v>1</v>
      </c>
      <c r="CA540" s="18">
        <f t="shared" si="310"/>
        <v>7906.66</v>
      </c>
      <c r="CB540" s="18">
        <f t="shared" si="331"/>
        <v>1</v>
      </c>
      <c r="CC540" s="18">
        <f t="shared" si="311"/>
        <v>7906.66</v>
      </c>
    </row>
    <row r="541" spans="1:81" ht="16.5" x14ac:dyDescent="0.2">
      <c r="A541" s="14">
        <v>532</v>
      </c>
      <c r="B541" s="18">
        <f>金币产出!CN537</f>
        <v>96111360</v>
      </c>
      <c r="W541" s="18">
        <v>532</v>
      </c>
      <c r="X541" s="25">
        <v>1</v>
      </c>
      <c r="Y541" s="18" t="e">
        <f t="shared" si="312"/>
        <v>#REF!</v>
      </c>
      <c r="Z541" s="18" t="e">
        <f t="shared" si="312"/>
        <v>#REF!</v>
      </c>
      <c r="AA541" s="18" t="e">
        <f t="shared" si="312"/>
        <v>#REF!</v>
      </c>
      <c r="AB541" s="18" t="e">
        <f t="shared" si="313"/>
        <v>#REF!</v>
      </c>
      <c r="AC541" s="18" t="e">
        <f t="shared" si="301"/>
        <v>#REF!</v>
      </c>
      <c r="AD541" s="18" t="e">
        <f t="shared" si="314"/>
        <v>#REF!</v>
      </c>
      <c r="AE541" s="18" t="e">
        <f t="shared" si="302"/>
        <v>#REF!</v>
      </c>
      <c r="AF541" s="18" t="e">
        <f t="shared" si="315"/>
        <v>#REF!</v>
      </c>
      <c r="AG541" s="18" t="e">
        <f t="shared" si="303"/>
        <v>#REF!</v>
      </c>
      <c r="BD541" s="18">
        <v>532</v>
      </c>
      <c r="BE541" s="44">
        <v>1</v>
      </c>
      <c r="BF541" s="18">
        <f t="shared" si="316"/>
        <v>10572245</v>
      </c>
      <c r="BG541" s="18">
        <f t="shared" si="317"/>
        <v>5286120</v>
      </c>
      <c r="BH541" s="18">
        <f t="shared" si="318"/>
        <v>5286120</v>
      </c>
      <c r="BI541" s="18">
        <f t="shared" si="319"/>
        <v>5286120</v>
      </c>
      <c r="BJ541" s="18">
        <f t="shared" si="320"/>
        <v>5286120</v>
      </c>
      <c r="BK541" s="18">
        <f t="shared" si="321"/>
        <v>5286120</v>
      </c>
      <c r="BL541" s="18">
        <f t="shared" si="322"/>
        <v>7929185</v>
      </c>
      <c r="BM541" s="18">
        <f t="shared" si="323"/>
        <v>7929185</v>
      </c>
      <c r="BN541" s="18">
        <f t="shared" si="324"/>
        <v>2</v>
      </c>
      <c r="BO541" s="18">
        <f t="shared" si="304"/>
        <v>10.57</v>
      </c>
      <c r="BP541" s="18">
        <f t="shared" si="325"/>
        <v>1</v>
      </c>
      <c r="BQ541" s="18">
        <f t="shared" si="305"/>
        <v>5286.12</v>
      </c>
      <c r="BR541" s="18">
        <f t="shared" si="326"/>
        <v>1</v>
      </c>
      <c r="BS541" s="18">
        <f t="shared" si="306"/>
        <v>5286.12</v>
      </c>
      <c r="BT541" s="18">
        <f t="shared" si="327"/>
        <v>1</v>
      </c>
      <c r="BU541" s="18">
        <f t="shared" si="307"/>
        <v>5286.12</v>
      </c>
      <c r="BV541" s="18">
        <f t="shared" si="328"/>
        <v>1</v>
      </c>
      <c r="BW541" s="18">
        <f t="shared" si="308"/>
        <v>5286.12</v>
      </c>
      <c r="BX541" s="18">
        <f t="shared" si="329"/>
        <v>1</v>
      </c>
      <c r="BY541" s="18">
        <f t="shared" si="309"/>
        <v>5286.12</v>
      </c>
      <c r="BZ541" s="18">
        <f t="shared" si="330"/>
        <v>1</v>
      </c>
      <c r="CA541" s="18">
        <f t="shared" si="310"/>
        <v>7929.19</v>
      </c>
      <c r="CB541" s="18">
        <f t="shared" si="331"/>
        <v>1</v>
      </c>
      <c r="CC541" s="18">
        <f t="shared" si="311"/>
        <v>7929.19</v>
      </c>
    </row>
    <row r="542" spans="1:81" ht="16.5" x14ac:dyDescent="0.2">
      <c r="A542" s="14">
        <v>533</v>
      </c>
      <c r="B542" s="18">
        <f>金币产出!CN538</f>
        <v>96384403</v>
      </c>
      <c r="W542" s="18">
        <v>533</v>
      </c>
      <c r="X542" s="25">
        <v>1</v>
      </c>
      <c r="Y542" s="18" t="e">
        <f t="shared" si="312"/>
        <v>#REF!</v>
      </c>
      <c r="Z542" s="18" t="e">
        <f t="shared" si="312"/>
        <v>#REF!</v>
      </c>
      <c r="AA542" s="18" t="e">
        <f t="shared" si="312"/>
        <v>#REF!</v>
      </c>
      <c r="AB542" s="18" t="e">
        <f t="shared" si="313"/>
        <v>#REF!</v>
      </c>
      <c r="AC542" s="18" t="e">
        <f t="shared" si="301"/>
        <v>#REF!</v>
      </c>
      <c r="AD542" s="18" t="e">
        <f t="shared" si="314"/>
        <v>#REF!</v>
      </c>
      <c r="AE542" s="18" t="e">
        <f t="shared" si="302"/>
        <v>#REF!</v>
      </c>
      <c r="AF542" s="18" t="e">
        <f t="shared" si="315"/>
        <v>#REF!</v>
      </c>
      <c r="AG542" s="18" t="e">
        <f t="shared" si="303"/>
        <v>#REF!</v>
      </c>
      <c r="BD542" s="18">
        <v>533</v>
      </c>
      <c r="BE542" s="44">
        <v>1</v>
      </c>
      <c r="BF542" s="18">
        <f t="shared" si="316"/>
        <v>10602280</v>
      </c>
      <c r="BG542" s="18">
        <f t="shared" si="317"/>
        <v>5301140</v>
      </c>
      <c r="BH542" s="18">
        <f t="shared" si="318"/>
        <v>5301140</v>
      </c>
      <c r="BI542" s="18">
        <f t="shared" si="319"/>
        <v>5301140</v>
      </c>
      <c r="BJ542" s="18">
        <f t="shared" si="320"/>
        <v>5301140</v>
      </c>
      <c r="BK542" s="18">
        <f t="shared" si="321"/>
        <v>5301140</v>
      </c>
      <c r="BL542" s="18">
        <f t="shared" si="322"/>
        <v>7951710</v>
      </c>
      <c r="BM542" s="18">
        <f t="shared" si="323"/>
        <v>7951710</v>
      </c>
      <c r="BN542" s="18">
        <f t="shared" si="324"/>
        <v>2</v>
      </c>
      <c r="BO542" s="18">
        <f t="shared" si="304"/>
        <v>10.6</v>
      </c>
      <c r="BP542" s="18">
        <f t="shared" si="325"/>
        <v>1</v>
      </c>
      <c r="BQ542" s="18">
        <f t="shared" si="305"/>
        <v>5301.14</v>
      </c>
      <c r="BR542" s="18">
        <f t="shared" si="326"/>
        <v>1</v>
      </c>
      <c r="BS542" s="18">
        <f t="shared" si="306"/>
        <v>5301.14</v>
      </c>
      <c r="BT542" s="18">
        <f t="shared" si="327"/>
        <v>1</v>
      </c>
      <c r="BU542" s="18">
        <f t="shared" si="307"/>
        <v>5301.14</v>
      </c>
      <c r="BV542" s="18">
        <f t="shared" si="328"/>
        <v>1</v>
      </c>
      <c r="BW542" s="18">
        <f t="shared" si="308"/>
        <v>5301.14</v>
      </c>
      <c r="BX542" s="18">
        <f t="shared" si="329"/>
        <v>1</v>
      </c>
      <c r="BY542" s="18">
        <f t="shared" si="309"/>
        <v>5301.14</v>
      </c>
      <c r="BZ542" s="18">
        <f t="shared" si="330"/>
        <v>1</v>
      </c>
      <c r="CA542" s="18">
        <f t="shared" si="310"/>
        <v>7951.71</v>
      </c>
      <c r="CB542" s="18">
        <f t="shared" si="331"/>
        <v>1</v>
      </c>
      <c r="CC542" s="18">
        <f t="shared" si="311"/>
        <v>7951.71</v>
      </c>
    </row>
    <row r="543" spans="1:81" ht="16.5" x14ac:dyDescent="0.2">
      <c r="A543" s="14">
        <v>534</v>
      </c>
      <c r="B543" s="18">
        <f>金币产出!CN539</f>
        <v>96657446</v>
      </c>
      <c r="W543" s="18">
        <v>534</v>
      </c>
      <c r="X543" s="25">
        <v>1</v>
      </c>
      <c r="Y543" s="18" t="e">
        <f t="shared" si="312"/>
        <v>#REF!</v>
      </c>
      <c r="Z543" s="18" t="e">
        <f t="shared" si="312"/>
        <v>#REF!</v>
      </c>
      <c r="AA543" s="18" t="e">
        <f t="shared" si="312"/>
        <v>#REF!</v>
      </c>
      <c r="AB543" s="18" t="e">
        <f t="shared" si="313"/>
        <v>#REF!</v>
      </c>
      <c r="AC543" s="18" t="e">
        <f t="shared" si="301"/>
        <v>#REF!</v>
      </c>
      <c r="AD543" s="18" t="e">
        <f t="shared" si="314"/>
        <v>#REF!</v>
      </c>
      <c r="AE543" s="18" t="e">
        <f t="shared" si="302"/>
        <v>#REF!</v>
      </c>
      <c r="AF543" s="18" t="e">
        <f t="shared" si="315"/>
        <v>#REF!</v>
      </c>
      <c r="AG543" s="18" t="e">
        <f t="shared" si="303"/>
        <v>#REF!</v>
      </c>
      <c r="BD543" s="18">
        <v>534</v>
      </c>
      <c r="BE543" s="44">
        <v>1</v>
      </c>
      <c r="BF543" s="18">
        <f t="shared" si="316"/>
        <v>10632315</v>
      </c>
      <c r="BG543" s="18">
        <f t="shared" si="317"/>
        <v>5316155</v>
      </c>
      <c r="BH543" s="18">
        <f t="shared" si="318"/>
        <v>5316155</v>
      </c>
      <c r="BI543" s="18">
        <f t="shared" si="319"/>
        <v>5316155</v>
      </c>
      <c r="BJ543" s="18">
        <f t="shared" si="320"/>
        <v>5316155</v>
      </c>
      <c r="BK543" s="18">
        <f t="shared" si="321"/>
        <v>5316155</v>
      </c>
      <c r="BL543" s="18">
        <f t="shared" si="322"/>
        <v>7974235</v>
      </c>
      <c r="BM543" s="18">
        <f t="shared" si="323"/>
        <v>7974235</v>
      </c>
      <c r="BN543" s="18">
        <f t="shared" si="324"/>
        <v>2</v>
      </c>
      <c r="BO543" s="18">
        <f t="shared" si="304"/>
        <v>10.63</v>
      </c>
      <c r="BP543" s="18">
        <f t="shared" si="325"/>
        <v>1</v>
      </c>
      <c r="BQ543" s="18">
        <f t="shared" si="305"/>
        <v>5316.16</v>
      </c>
      <c r="BR543" s="18">
        <f t="shared" si="326"/>
        <v>1</v>
      </c>
      <c r="BS543" s="18">
        <f t="shared" si="306"/>
        <v>5316.16</v>
      </c>
      <c r="BT543" s="18">
        <f t="shared" si="327"/>
        <v>1</v>
      </c>
      <c r="BU543" s="18">
        <f t="shared" si="307"/>
        <v>5316.16</v>
      </c>
      <c r="BV543" s="18">
        <f t="shared" si="328"/>
        <v>1</v>
      </c>
      <c r="BW543" s="18">
        <f t="shared" si="308"/>
        <v>5316.16</v>
      </c>
      <c r="BX543" s="18">
        <f t="shared" si="329"/>
        <v>1</v>
      </c>
      <c r="BY543" s="18">
        <f t="shared" si="309"/>
        <v>5316.16</v>
      </c>
      <c r="BZ543" s="18">
        <f t="shared" si="330"/>
        <v>1</v>
      </c>
      <c r="CA543" s="18">
        <f t="shared" si="310"/>
        <v>7974.24</v>
      </c>
      <c r="CB543" s="18">
        <f t="shared" si="331"/>
        <v>1</v>
      </c>
      <c r="CC543" s="18">
        <f t="shared" si="311"/>
        <v>7974.24</v>
      </c>
    </row>
    <row r="544" spans="1:81" ht="16.5" x14ac:dyDescent="0.2">
      <c r="A544" s="14">
        <v>535</v>
      </c>
      <c r="B544" s="18">
        <f>金币产出!CN540</f>
        <v>96930491</v>
      </c>
      <c r="W544" s="18">
        <v>535</v>
      </c>
      <c r="X544" s="25">
        <v>1</v>
      </c>
      <c r="Y544" s="18" t="e">
        <f t="shared" si="312"/>
        <v>#REF!</v>
      </c>
      <c r="Z544" s="18" t="e">
        <f t="shared" si="312"/>
        <v>#REF!</v>
      </c>
      <c r="AA544" s="18" t="e">
        <f t="shared" si="312"/>
        <v>#REF!</v>
      </c>
      <c r="AB544" s="18" t="e">
        <f t="shared" si="313"/>
        <v>#REF!</v>
      </c>
      <c r="AC544" s="18" t="e">
        <f t="shared" si="301"/>
        <v>#REF!</v>
      </c>
      <c r="AD544" s="18" t="e">
        <f t="shared" si="314"/>
        <v>#REF!</v>
      </c>
      <c r="AE544" s="18" t="e">
        <f t="shared" si="302"/>
        <v>#REF!</v>
      </c>
      <c r="AF544" s="18" t="e">
        <f t="shared" si="315"/>
        <v>#REF!</v>
      </c>
      <c r="AG544" s="18" t="e">
        <f t="shared" si="303"/>
        <v>#REF!</v>
      </c>
      <c r="BD544" s="18">
        <v>535</v>
      </c>
      <c r="BE544" s="44">
        <v>1</v>
      </c>
      <c r="BF544" s="18">
        <f t="shared" si="316"/>
        <v>10662350</v>
      </c>
      <c r="BG544" s="18">
        <f t="shared" si="317"/>
        <v>5331175</v>
      </c>
      <c r="BH544" s="18">
        <f t="shared" si="318"/>
        <v>5331175</v>
      </c>
      <c r="BI544" s="18">
        <f t="shared" si="319"/>
        <v>5331175</v>
      </c>
      <c r="BJ544" s="18">
        <f t="shared" si="320"/>
        <v>5331175</v>
      </c>
      <c r="BK544" s="18">
        <f t="shared" si="321"/>
        <v>5331175</v>
      </c>
      <c r="BL544" s="18">
        <f t="shared" si="322"/>
        <v>7996765</v>
      </c>
      <c r="BM544" s="18">
        <f t="shared" si="323"/>
        <v>7996765</v>
      </c>
      <c r="BN544" s="18">
        <f t="shared" si="324"/>
        <v>2</v>
      </c>
      <c r="BO544" s="18">
        <f t="shared" si="304"/>
        <v>10.66</v>
      </c>
      <c r="BP544" s="18">
        <f t="shared" si="325"/>
        <v>1</v>
      </c>
      <c r="BQ544" s="18">
        <f t="shared" si="305"/>
        <v>5331.18</v>
      </c>
      <c r="BR544" s="18">
        <f t="shared" si="326"/>
        <v>1</v>
      </c>
      <c r="BS544" s="18">
        <f t="shared" si="306"/>
        <v>5331.18</v>
      </c>
      <c r="BT544" s="18">
        <f t="shared" si="327"/>
        <v>1</v>
      </c>
      <c r="BU544" s="18">
        <f t="shared" si="307"/>
        <v>5331.18</v>
      </c>
      <c r="BV544" s="18">
        <f t="shared" si="328"/>
        <v>1</v>
      </c>
      <c r="BW544" s="18">
        <f t="shared" si="308"/>
        <v>5331.18</v>
      </c>
      <c r="BX544" s="18">
        <f t="shared" si="329"/>
        <v>1</v>
      </c>
      <c r="BY544" s="18">
        <f t="shared" si="309"/>
        <v>5331.18</v>
      </c>
      <c r="BZ544" s="18">
        <f t="shared" si="330"/>
        <v>1</v>
      </c>
      <c r="CA544" s="18">
        <f t="shared" si="310"/>
        <v>7996.77</v>
      </c>
      <c r="CB544" s="18">
        <f t="shared" si="331"/>
        <v>1</v>
      </c>
      <c r="CC544" s="18">
        <f t="shared" si="311"/>
        <v>7996.77</v>
      </c>
    </row>
    <row r="545" spans="1:81" ht="16.5" x14ac:dyDescent="0.2">
      <c r="A545" s="14">
        <v>536</v>
      </c>
      <c r="B545" s="18">
        <f>金币产出!CN541</f>
        <v>97203536</v>
      </c>
      <c r="W545" s="18">
        <v>536</v>
      </c>
      <c r="X545" s="25">
        <v>1</v>
      </c>
      <c r="Y545" s="18" t="e">
        <f t="shared" si="312"/>
        <v>#REF!</v>
      </c>
      <c r="Z545" s="18" t="e">
        <f t="shared" si="312"/>
        <v>#REF!</v>
      </c>
      <c r="AA545" s="18" t="e">
        <f t="shared" si="312"/>
        <v>#REF!</v>
      </c>
      <c r="AB545" s="18" t="e">
        <f t="shared" si="313"/>
        <v>#REF!</v>
      </c>
      <c r="AC545" s="18" t="e">
        <f t="shared" si="301"/>
        <v>#REF!</v>
      </c>
      <c r="AD545" s="18" t="e">
        <f t="shared" si="314"/>
        <v>#REF!</v>
      </c>
      <c r="AE545" s="18" t="e">
        <f t="shared" si="302"/>
        <v>#REF!</v>
      </c>
      <c r="AF545" s="18" t="e">
        <f t="shared" si="315"/>
        <v>#REF!</v>
      </c>
      <c r="AG545" s="18" t="e">
        <f t="shared" si="303"/>
        <v>#REF!</v>
      </c>
      <c r="BD545" s="18">
        <v>536</v>
      </c>
      <c r="BE545" s="44">
        <v>1</v>
      </c>
      <c r="BF545" s="18">
        <f t="shared" si="316"/>
        <v>10692385</v>
      </c>
      <c r="BG545" s="18">
        <f t="shared" si="317"/>
        <v>5346190</v>
      </c>
      <c r="BH545" s="18">
        <f t="shared" si="318"/>
        <v>5346190</v>
      </c>
      <c r="BI545" s="18">
        <f t="shared" si="319"/>
        <v>5346190</v>
      </c>
      <c r="BJ545" s="18">
        <f t="shared" si="320"/>
        <v>5346190</v>
      </c>
      <c r="BK545" s="18">
        <f t="shared" si="321"/>
        <v>5346190</v>
      </c>
      <c r="BL545" s="18">
        <f t="shared" si="322"/>
        <v>8019290</v>
      </c>
      <c r="BM545" s="18">
        <f t="shared" si="323"/>
        <v>8019290</v>
      </c>
      <c r="BN545" s="18">
        <f t="shared" si="324"/>
        <v>2</v>
      </c>
      <c r="BO545" s="18">
        <f t="shared" si="304"/>
        <v>10.69</v>
      </c>
      <c r="BP545" s="18">
        <f t="shared" si="325"/>
        <v>1</v>
      </c>
      <c r="BQ545" s="18">
        <f t="shared" si="305"/>
        <v>5346.19</v>
      </c>
      <c r="BR545" s="18">
        <f t="shared" si="326"/>
        <v>1</v>
      </c>
      <c r="BS545" s="18">
        <f t="shared" si="306"/>
        <v>5346.19</v>
      </c>
      <c r="BT545" s="18">
        <f t="shared" si="327"/>
        <v>1</v>
      </c>
      <c r="BU545" s="18">
        <f t="shared" si="307"/>
        <v>5346.19</v>
      </c>
      <c r="BV545" s="18">
        <f t="shared" si="328"/>
        <v>1</v>
      </c>
      <c r="BW545" s="18">
        <f t="shared" si="308"/>
        <v>5346.19</v>
      </c>
      <c r="BX545" s="18">
        <f t="shared" si="329"/>
        <v>1</v>
      </c>
      <c r="BY545" s="18">
        <f t="shared" si="309"/>
        <v>5346.19</v>
      </c>
      <c r="BZ545" s="18">
        <f t="shared" si="330"/>
        <v>1</v>
      </c>
      <c r="CA545" s="18">
        <f t="shared" si="310"/>
        <v>8019.29</v>
      </c>
      <c r="CB545" s="18">
        <f t="shared" si="331"/>
        <v>1</v>
      </c>
      <c r="CC545" s="18">
        <f t="shared" si="311"/>
        <v>8019.29</v>
      </c>
    </row>
    <row r="546" spans="1:81" ht="16.5" x14ac:dyDescent="0.2">
      <c r="A546" s="14">
        <v>537</v>
      </c>
      <c r="B546" s="18">
        <f>金币产出!CN542</f>
        <v>97476578</v>
      </c>
      <c r="W546" s="18">
        <v>537</v>
      </c>
      <c r="X546" s="25">
        <v>1</v>
      </c>
      <c r="Y546" s="18" t="e">
        <f t="shared" si="312"/>
        <v>#REF!</v>
      </c>
      <c r="Z546" s="18" t="e">
        <f t="shared" si="312"/>
        <v>#REF!</v>
      </c>
      <c r="AA546" s="18" t="e">
        <f t="shared" si="312"/>
        <v>#REF!</v>
      </c>
      <c r="AB546" s="18" t="e">
        <f t="shared" si="313"/>
        <v>#REF!</v>
      </c>
      <c r="AC546" s="18" t="e">
        <f t="shared" si="301"/>
        <v>#REF!</v>
      </c>
      <c r="AD546" s="18" t="e">
        <f t="shared" si="314"/>
        <v>#REF!</v>
      </c>
      <c r="AE546" s="18" t="e">
        <f t="shared" si="302"/>
        <v>#REF!</v>
      </c>
      <c r="AF546" s="18" t="e">
        <f t="shared" si="315"/>
        <v>#REF!</v>
      </c>
      <c r="AG546" s="18" t="e">
        <f t="shared" si="303"/>
        <v>#REF!</v>
      </c>
      <c r="BD546" s="18">
        <v>537</v>
      </c>
      <c r="BE546" s="44">
        <v>1</v>
      </c>
      <c r="BF546" s="18">
        <f t="shared" si="316"/>
        <v>10722420</v>
      </c>
      <c r="BG546" s="18">
        <f t="shared" si="317"/>
        <v>5361210</v>
      </c>
      <c r="BH546" s="18">
        <f t="shared" si="318"/>
        <v>5361210</v>
      </c>
      <c r="BI546" s="18">
        <f t="shared" si="319"/>
        <v>5361210</v>
      </c>
      <c r="BJ546" s="18">
        <f t="shared" si="320"/>
        <v>5361210</v>
      </c>
      <c r="BK546" s="18">
        <f t="shared" si="321"/>
        <v>5361210</v>
      </c>
      <c r="BL546" s="18">
        <f t="shared" si="322"/>
        <v>8041815</v>
      </c>
      <c r="BM546" s="18">
        <f t="shared" si="323"/>
        <v>8041815</v>
      </c>
      <c r="BN546" s="18">
        <f t="shared" si="324"/>
        <v>2</v>
      </c>
      <c r="BO546" s="18">
        <f t="shared" si="304"/>
        <v>10.72</v>
      </c>
      <c r="BP546" s="18">
        <f t="shared" si="325"/>
        <v>1</v>
      </c>
      <c r="BQ546" s="18">
        <f t="shared" si="305"/>
        <v>5361.21</v>
      </c>
      <c r="BR546" s="18">
        <f t="shared" si="326"/>
        <v>1</v>
      </c>
      <c r="BS546" s="18">
        <f t="shared" si="306"/>
        <v>5361.21</v>
      </c>
      <c r="BT546" s="18">
        <f t="shared" si="327"/>
        <v>1</v>
      </c>
      <c r="BU546" s="18">
        <f t="shared" si="307"/>
        <v>5361.21</v>
      </c>
      <c r="BV546" s="18">
        <f t="shared" si="328"/>
        <v>1</v>
      </c>
      <c r="BW546" s="18">
        <f t="shared" si="308"/>
        <v>5361.21</v>
      </c>
      <c r="BX546" s="18">
        <f t="shared" si="329"/>
        <v>1</v>
      </c>
      <c r="BY546" s="18">
        <f t="shared" si="309"/>
        <v>5361.21</v>
      </c>
      <c r="BZ546" s="18">
        <f t="shared" si="330"/>
        <v>1</v>
      </c>
      <c r="CA546" s="18">
        <f t="shared" si="310"/>
        <v>8041.82</v>
      </c>
      <c r="CB546" s="18">
        <f t="shared" si="331"/>
        <v>1</v>
      </c>
      <c r="CC546" s="18">
        <f t="shared" si="311"/>
        <v>8041.82</v>
      </c>
    </row>
    <row r="547" spans="1:81" ht="16.5" x14ac:dyDescent="0.2">
      <c r="A547" s="14">
        <v>538</v>
      </c>
      <c r="B547" s="18">
        <f>金币产出!CN543</f>
        <v>97749622</v>
      </c>
      <c r="W547" s="18">
        <v>538</v>
      </c>
      <c r="X547" s="25">
        <v>1</v>
      </c>
      <c r="Y547" s="18" t="e">
        <f t="shared" si="312"/>
        <v>#REF!</v>
      </c>
      <c r="Z547" s="18" t="e">
        <f t="shared" si="312"/>
        <v>#REF!</v>
      </c>
      <c r="AA547" s="18" t="e">
        <f t="shared" si="312"/>
        <v>#REF!</v>
      </c>
      <c r="AB547" s="18" t="e">
        <f t="shared" si="313"/>
        <v>#REF!</v>
      </c>
      <c r="AC547" s="18" t="e">
        <f t="shared" si="301"/>
        <v>#REF!</v>
      </c>
      <c r="AD547" s="18" t="e">
        <f t="shared" si="314"/>
        <v>#REF!</v>
      </c>
      <c r="AE547" s="18" t="e">
        <f t="shared" si="302"/>
        <v>#REF!</v>
      </c>
      <c r="AF547" s="18" t="e">
        <f t="shared" si="315"/>
        <v>#REF!</v>
      </c>
      <c r="AG547" s="18" t="e">
        <f t="shared" si="303"/>
        <v>#REF!</v>
      </c>
      <c r="BD547" s="18">
        <v>538</v>
      </c>
      <c r="BE547" s="44">
        <v>1</v>
      </c>
      <c r="BF547" s="18">
        <f t="shared" si="316"/>
        <v>10752455</v>
      </c>
      <c r="BG547" s="18">
        <f t="shared" si="317"/>
        <v>5376225</v>
      </c>
      <c r="BH547" s="18">
        <f t="shared" si="318"/>
        <v>5376225</v>
      </c>
      <c r="BI547" s="18">
        <f t="shared" si="319"/>
        <v>5376225</v>
      </c>
      <c r="BJ547" s="18">
        <f t="shared" si="320"/>
        <v>5376225</v>
      </c>
      <c r="BK547" s="18">
        <f t="shared" si="321"/>
        <v>5376225</v>
      </c>
      <c r="BL547" s="18">
        <f t="shared" si="322"/>
        <v>8064340</v>
      </c>
      <c r="BM547" s="18">
        <f t="shared" si="323"/>
        <v>8064340</v>
      </c>
      <c r="BN547" s="18">
        <f t="shared" si="324"/>
        <v>2</v>
      </c>
      <c r="BO547" s="18">
        <f t="shared" si="304"/>
        <v>10.75</v>
      </c>
      <c r="BP547" s="18">
        <f t="shared" si="325"/>
        <v>1</v>
      </c>
      <c r="BQ547" s="18">
        <f t="shared" si="305"/>
        <v>5376.23</v>
      </c>
      <c r="BR547" s="18">
        <f t="shared" si="326"/>
        <v>1</v>
      </c>
      <c r="BS547" s="18">
        <f t="shared" si="306"/>
        <v>5376.23</v>
      </c>
      <c r="BT547" s="18">
        <f t="shared" si="327"/>
        <v>1</v>
      </c>
      <c r="BU547" s="18">
        <f t="shared" si="307"/>
        <v>5376.23</v>
      </c>
      <c r="BV547" s="18">
        <f t="shared" si="328"/>
        <v>1</v>
      </c>
      <c r="BW547" s="18">
        <f t="shared" si="308"/>
        <v>5376.23</v>
      </c>
      <c r="BX547" s="18">
        <f t="shared" si="329"/>
        <v>1</v>
      </c>
      <c r="BY547" s="18">
        <f t="shared" si="309"/>
        <v>5376.23</v>
      </c>
      <c r="BZ547" s="18">
        <f t="shared" si="330"/>
        <v>1</v>
      </c>
      <c r="CA547" s="18">
        <f t="shared" si="310"/>
        <v>8064.34</v>
      </c>
      <c r="CB547" s="18">
        <f t="shared" si="331"/>
        <v>1</v>
      </c>
      <c r="CC547" s="18">
        <f t="shared" si="311"/>
        <v>8064.34</v>
      </c>
    </row>
    <row r="548" spans="1:81" ht="16.5" x14ac:dyDescent="0.2">
      <c r="A548" s="14">
        <v>539</v>
      </c>
      <c r="B548" s="18">
        <f>金币产出!CN544</f>
        <v>98022664</v>
      </c>
      <c r="W548" s="18">
        <v>539</v>
      </c>
      <c r="X548" s="25">
        <v>1</v>
      </c>
      <c r="Y548" s="18" t="e">
        <f t="shared" si="312"/>
        <v>#REF!</v>
      </c>
      <c r="Z548" s="18" t="e">
        <f t="shared" si="312"/>
        <v>#REF!</v>
      </c>
      <c r="AA548" s="18" t="e">
        <f t="shared" si="312"/>
        <v>#REF!</v>
      </c>
      <c r="AB548" s="18" t="e">
        <f t="shared" si="313"/>
        <v>#REF!</v>
      </c>
      <c r="AC548" s="18" t="e">
        <f t="shared" si="301"/>
        <v>#REF!</v>
      </c>
      <c r="AD548" s="18" t="e">
        <f t="shared" si="314"/>
        <v>#REF!</v>
      </c>
      <c r="AE548" s="18" t="e">
        <f t="shared" si="302"/>
        <v>#REF!</v>
      </c>
      <c r="AF548" s="18" t="e">
        <f t="shared" si="315"/>
        <v>#REF!</v>
      </c>
      <c r="AG548" s="18" t="e">
        <f t="shared" si="303"/>
        <v>#REF!</v>
      </c>
      <c r="BD548" s="18">
        <v>539</v>
      </c>
      <c r="BE548" s="44">
        <v>1</v>
      </c>
      <c r="BF548" s="18">
        <f t="shared" si="316"/>
        <v>10782490</v>
      </c>
      <c r="BG548" s="18">
        <f t="shared" si="317"/>
        <v>5391245</v>
      </c>
      <c r="BH548" s="18">
        <f t="shared" si="318"/>
        <v>5391245</v>
      </c>
      <c r="BI548" s="18">
        <f t="shared" si="319"/>
        <v>5391245</v>
      </c>
      <c r="BJ548" s="18">
        <f t="shared" si="320"/>
        <v>5391245</v>
      </c>
      <c r="BK548" s="18">
        <f t="shared" si="321"/>
        <v>5391245</v>
      </c>
      <c r="BL548" s="18">
        <f t="shared" si="322"/>
        <v>8086865</v>
      </c>
      <c r="BM548" s="18">
        <f t="shared" si="323"/>
        <v>8086865</v>
      </c>
      <c r="BN548" s="18">
        <f t="shared" si="324"/>
        <v>2</v>
      </c>
      <c r="BO548" s="18">
        <f t="shared" si="304"/>
        <v>10.78</v>
      </c>
      <c r="BP548" s="18">
        <f t="shared" si="325"/>
        <v>1</v>
      </c>
      <c r="BQ548" s="18">
        <f t="shared" si="305"/>
        <v>5391.25</v>
      </c>
      <c r="BR548" s="18">
        <f t="shared" si="326"/>
        <v>1</v>
      </c>
      <c r="BS548" s="18">
        <f t="shared" si="306"/>
        <v>5391.25</v>
      </c>
      <c r="BT548" s="18">
        <f t="shared" si="327"/>
        <v>1</v>
      </c>
      <c r="BU548" s="18">
        <f t="shared" si="307"/>
        <v>5391.25</v>
      </c>
      <c r="BV548" s="18">
        <f t="shared" si="328"/>
        <v>1</v>
      </c>
      <c r="BW548" s="18">
        <f t="shared" si="308"/>
        <v>5391.25</v>
      </c>
      <c r="BX548" s="18">
        <f t="shared" si="329"/>
        <v>1</v>
      </c>
      <c r="BY548" s="18">
        <f t="shared" si="309"/>
        <v>5391.25</v>
      </c>
      <c r="BZ548" s="18">
        <f t="shared" si="330"/>
        <v>1</v>
      </c>
      <c r="CA548" s="18">
        <f t="shared" si="310"/>
        <v>8086.87</v>
      </c>
      <c r="CB548" s="18">
        <f t="shared" si="331"/>
        <v>1</v>
      </c>
      <c r="CC548" s="18">
        <f t="shared" si="311"/>
        <v>8086.87</v>
      </c>
    </row>
    <row r="549" spans="1:81" ht="16.5" x14ac:dyDescent="0.2">
      <c r="A549" s="14">
        <v>540</v>
      </c>
      <c r="B549" s="18">
        <f>金币产出!CN545</f>
        <v>98295709</v>
      </c>
      <c r="W549" s="18">
        <v>540</v>
      </c>
      <c r="X549" s="25">
        <v>1</v>
      </c>
      <c r="Y549" s="18" t="e">
        <f t="shared" si="312"/>
        <v>#REF!</v>
      </c>
      <c r="Z549" s="18" t="e">
        <f t="shared" si="312"/>
        <v>#REF!</v>
      </c>
      <c r="AA549" s="18" t="e">
        <f t="shared" si="312"/>
        <v>#REF!</v>
      </c>
      <c r="AB549" s="18" t="e">
        <f t="shared" si="313"/>
        <v>#REF!</v>
      </c>
      <c r="AC549" s="18" t="e">
        <f t="shared" si="301"/>
        <v>#REF!</v>
      </c>
      <c r="AD549" s="18" t="e">
        <f t="shared" si="314"/>
        <v>#REF!</v>
      </c>
      <c r="AE549" s="18" t="e">
        <f t="shared" si="302"/>
        <v>#REF!</v>
      </c>
      <c r="AF549" s="18" t="e">
        <f t="shared" si="315"/>
        <v>#REF!</v>
      </c>
      <c r="AG549" s="18" t="e">
        <f t="shared" si="303"/>
        <v>#REF!</v>
      </c>
      <c r="BD549" s="18">
        <v>540</v>
      </c>
      <c r="BE549" s="44">
        <v>1</v>
      </c>
      <c r="BF549" s="18">
        <f t="shared" si="316"/>
        <v>10812525</v>
      </c>
      <c r="BG549" s="18">
        <f t="shared" si="317"/>
        <v>5406260</v>
      </c>
      <c r="BH549" s="18">
        <f t="shared" si="318"/>
        <v>5406260</v>
      </c>
      <c r="BI549" s="18">
        <f t="shared" si="319"/>
        <v>5406260</v>
      </c>
      <c r="BJ549" s="18">
        <f t="shared" si="320"/>
        <v>5406260</v>
      </c>
      <c r="BK549" s="18">
        <f t="shared" si="321"/>
        <v>5406260</v>
      </c>
      <c r="BL549" s="18">
        <f t="shared" si="322"/>
        <v>8109395</v>
      </c>
      <c r="BM549" s="18">
        <f t="shared" si="323"/>
        <v>8109395</v>
      </c>
      <c r="BN549" s="18">
        <f t="shared" si="324"/>
        <v>2</v>
      </c>
      <c r="BO549" s="18">
        <f t="shared" si="304"/>
        <v>10.81</v>
      </c>
      <c r="BP549" s="18">
        <f t="shared" si="325"/>
        <v>1</v>
      </c>
      <c r="BQ549" s="18">
        <f t="shared" si="305"/>
        <v>5406.26</v>
      </c>
      <c r="BR549" s="18">
        <f t="shared" si="326"/>
        <v>1</v>
      </c>
      <c r="BS549" s="18">
        <f t="shared" si="306"/>
        <v>5406.26</v>
      </c>
      <c r="BT549" s="18">
        <f t="shared" si="327"/>
        <v>1</v>
      </c>
      <c r="BU549" s="18">
        <f t="shared" si="307"/>
        <v>5406.26</v>
      </c>
      <c r="BV549" s="18">
        <f t="shared" si="328"/>
        <v>1</v>
      </c>
      <c r="BW549" s="18">
        <f t="shared" si="308"/>
        <v>5406.26</v>
      </c>
      <c r="BX549" s="18">
        <f t="shared" si="329"/>
        <v>1</v>
      </c>
      <c r="BY549" s="18">
        <f t="shared" si="309"/>
        <v>5406.26</v>
      </c>
      <c r="BZ549" s="18">
        <f t="shared" si="330"/>
        <v>1</v>
      </c>
      <c r="CA549" s="18">
        <f t="shared" si="310"/>
        <v>8109.4</v>
      </c>
      <c r="CB549" s="18">
        <f t="shared" si="331"/>
        <v>1</v>
      </c>
      <c r="CC549" s="18">
        <f t="shared" si="311"/>
        <v>8109.4</v>
      </c>
    </row>
    <row r="550" spans="1:81" ht="16.5" x14ac:dyDescent="0.2">
      <c r="A550" s="14">
        <v>541</v>
      </c>
      <c r="B550" s="18">
        <f>金币产出!CN546</f>
        <v>98568754</v>
      </c>
      <c r="W550" s="18">
        <v>541</v>
      </c>
      <c r="X550" s="25">
        <v>1</v>
      </c>
      <c r="Y550" s="18" t="e">
        <f t="shared" si="312"/>
        <v>#REF!</v>
      </c>
      <c r="Z550" s="18" t="e">
        <f t="shared" si="312"/>
        <v>#REF!</v>
      </c>
      <c r="AA550" s="18" t="e">
        <f t="shared" si="312"/>
        <v>#REF!</v>
      </c>
      <c r="AB550" s="18" t="e">
        <f t="shared" si="313"/>
        <v>#REF!</v>
      </c>
      <c r="AC550" s="18" t="e">
        <f t="shared" si="301"/>
        <v>#REF!</v>
      </c>
      <c r="AD550" s="18" t="e">
        <f t="shared" si="314"/>
        <v>#REF!</v>
      </c>
      <c r="AE550" s="18" t="e">
        <f t="shared" si="302"/>
        <v>#REF!</v>
      </c>
      <c r="AF550" s="18" t="e">
        <f t="shared" si="315"/>
        <v>#REF!</v>
      </c>
      <c r="AG550" s="18" t="e">
        <f t="shared" si="303"/>
        <v>#REF!</v>
      </c>
      <c r="BD550" s="18">
        <v>541</v>
      </c>
      <c r="BE550" s="44">
        <v>1</v>
      </c>
      <c r="BF550" s="18">
        <f t="shared" si="316"/>
        <v>10842560</v>
      </c>
      <c r="BG550" s="18">
        <f t="shared" si="317"/>
        <v>5421280</v>
      </c>
      <c r="BH550" s="18">
        <f t="shared" si="318"/>
        <v>5421280</v>
      </c>
      <c r="BI550" s="18">
        <f t="shared" si="319"/>
        <v>5421280</v>
      </c>
      <c r="BJ550" s="18">
        <f t="shared" si="320"/>
        <v>5421280</v>
      </c>
      <c r="BK550" s="18">
        <f t="shared" si="321"/>
        <v>5421280</v>
      </c>
      <c r="BL550" s="18">
        <f t="shared" si="322"/>
        <v>8131920</v>
      </c>
      <c r="BM550" s="18">
        <f t="shared" si="323"/>
        <v>8131920</v>
      </c>
      <c r="BN550" s="18">
        <f t="shared" si="324"/>
        <v>2</v>
      </c>
      <c r="BO550" s="18">
        <f t="shared" si="304"/>
        <v>10.84</v>
      </c>
      <c r="BP550" s="18">
        <f t="shared" si="325"/>
        <v>1</v>
      </c>
      <c r="BQ550" s="18">
        <f t="shared" si="305"/>
        <v>5421.28</v>
      </c>
      <c r="BR550" s="18">
        <f t="shared" si="326"/>
        <v>1</v>
      </c>
      <c r="BS550" s="18">
        <f t="shared" si="306"/>
        <v>5421.28</v>
      </c>
      <c r="BT550" s="18">
        <f t="shared" si="327"/>
        <v>1</v>
      </c>
      <c r="BU550" s="18">
        <f t="shared" si="307"/>
        <v>5421.28</v>
      </c>
      <c r="BV550" s="18">
        <f t="shared" si="328"/>
        <v>1</v>
      </c>
      <c r="BW550" s="18">
        <f t="shared" si="308"/>
        <v>5421.28</v>
      </c>
      <c r="BX550" s="18">
        <f t="shared" si="329"/>
        <v>1</v>
      </c>
      <c r="BY550" s="18">
        <f t="shared" si="309"/>
        <v>5421.28</v>
      </c>
      <c r="BZ550" s="18">
        <f t="shared" si="330"/>
        <v>1</v>
      </c>
      <c r="CA550" s="18">
        <f t="shared" si="310"/>
        <v>8131.92</v>
      </c>
      <c r="CB550" s="18">
        <f t="shared" si="331"/>
        <v>1</v>
      </c>
      <c r="CC550" s="18">
        <f t="shared" si="311"/>
        <v>8131.92</v>
      </c>
    </row>
    <row r="551" spans="1:81" ht="16.5" x14ac:dyDescent="0.2">
      <c r="A551" s="14">
        <v>542</v>
      </c>
      <c r="B551" s="18">
        <f>金币产出!CN547</f>
        <v>98841797</v>
      </c>
      <c r="W551" s="18">
        <v>542</v>
      </c>
      <c r="X551" s="25">
        <v>1</v>
      </c>
      <c r="Y551" s="18" t="e">
        <f t="shared" si="312"/>
        <v>#REF!</v>
      </c>
      <c r="Z551" s="18" t="e">
        <f t="shared" si="312"/>
        <v>#REF!</v>
      </c>
      <c r="AA551" s="18" t="e">
        <f t="shared" si="312"/>
        <v>#REF!</v>
      </c>
      <c r="AB551" s="18" t="e">
        <f t="shared" si="313"/>
        <v>#REF!</v>
      </c>
      <c r="AC551" s="18" t="e">
        <f t="shared" si="301"/>
        <v>#REF!</v>
      </c>
      <c r="AD551" s="18" t="e">
        <f t="shared" si="314"/>
        <v>#REF!</v>
      </c>
      <c r="AE551" s="18" t="e">
        <f t="shared" si="302"/>
        <v>#REF!</v>
      </c>
      <c r="AF551" s="18" t="e">
        <f t="shared" si="315"/>
        <v>#REF!</v>
      </c>
      <c r="AG551" s="18" t="e">
        <f t="shared" si="303"/>
        <v>#REF!</v>
      </c>
      <c r="BD551" s="18">
        <v>542</v>
      </c>
      <c r="BE551" s="44">
        <v>1</v>
      </c>
      <c r="BF551" s="18">
        <f t="shared" si="316"/>
        <v>10872595</v>
      </c>
      <c r="BG551" s="18">
        <f t="shared" si="317"/>
        <v>5436295</v>
      </c>
      <c r="BH551" s="18">
        <f t="shared" si="318"/>
        <v>5436295</v>
      </c>
      <c r="BI551" s="18">
        <f t="shared" si="319"/>
        <v>5436295</v>
      </c>
      <c r="BJ551" s="18">
        <f t="shared" si="320"/>
        <v>5436295</v>
      </c>
      <c r="BK551" s="18">
        <f t="shared" si="321"/>
        <v>5436295</v>
      </c>
      <c r="BL551" s="18">
        <f t="shared" si="322"/>
        <v>8154445</v>
      </c>
      <c r="BM551" s="18">
        <f t="shared" si="323"/>
        <v>8154445</v>
      </c>
      <c r="BN551" s="18">
        <f t="shared" si="324"/>
        <v>2</v>
      </c>
      <c r="BO551" s="18">
        <f t="shared" si="304"/>
        <v>10.87</v>
      </c>
      <c r="BP551" s="18">
        <f t="shared" si="325"/>
        <v>1</v>
      </c>
      <c r="BQ551" s="18">
        <f t="shared" si="305"/>
        <v>5436.3</v>
      </c>
      <c r="BR551" s="18">
        <f t="shared" si="326"/>
        <v>1</v>
      </c>
      <c r="BS551" s="18">
        <f t="shared" si="306"/>
        <v>5436.3</v>
      </c>
      <c r="BT551" s="18">
        <f t="shared" si="327"/>
        <v>1</v>
      </c>
      <c r="BU551" s="18">
        <f t="shared" si="307"/>
        <v>5436.3</v>
      </c>
      <c r="BV551" s="18">
        <f t="shared" si="328"/>
        <v>1</v>
      </c>
      <c r="BW551" s="18">
        <f t="shared" si="308"/>
        <v>5436.3</v>
      </c>
      <c r="BX551" s="18">
        <f t="shared" si="329"/>
        <v>1</v>
      </c>
      <c r="BY551" s="18">
        <f t="shared" si="309"/>
        <v>5436.3</v>
      </c>
      <c r="BZ551" s="18">
        <f t="shared" si="330"/>
        <v>1</v>
      </c>
      <c r="CA551" s="18">
        <f t="shared" si="310"/>
        <v>8154.45</v>
      </c>
      <c r="CB551" s="18">
        <f t="shared" si="331"/>
        <v>1</v>
      </c>
      <c r="CC551" s="18">
        <f t="shared" si="311"/>
        <v>8154.45</v>
      </c>
    </row>
    <row r="552" spans="1:81" ht="16.5" x14ac:dyDescent="0.2">
      <c r="A552" s="14">
        <v>543</v>
      </c>
      <c r="B552" s="18">
        <f>金币产出!CN548</f>
        <v>99114840</v>
      </c>
      <c r="W552" s="18">
        <v>543</v>
      </c>
      <c r="X552" s="25">
        <v>1</v>
      </c>
      <c r="Y552" s="18" t="e">
        <f t="shared" si="312"/>
        <v>#REF!</v>
      </c>
      <c r="Z552" s="18" t="e">
        <f t="shared" si="312"/>
        <v>#REF!</v>
      </c>
      <c r="AA552" s="18" t="e">
        <f t="shared" si="312"/>
        <v>#REF!</v>
      </c>
      <c r="AB552" s="18" t="e">
        <f t="shared" si="313"/>
        <v>#REF!</v>
      </c>
      <c r="AC552" s="18" t="e">
        <f t="shared" si="301"/>
        <v>#REF!</v>
      </c>
      <c r="AD552" s="18" t="e">
        <f t="shared" si="314"/>
        <v>#REF!</v>
      </c>
      <c r="AE552" s="18" t="e">
        <f t="shared" si="302"/>
        <v>#REF!</v>
      </c>
      <c r="AF552" s="18" t="e">
        <f t="shared" si="315"/>
        <v>#REF!</v>
      </c>
      <c r="AG552" s="18" t="e">
        <f t="shared" si="303"/>
        <v>#REF!</v>
      </c>
      <c r="BD552" s="18">
        <v>543</v>
      </c>
      <c r="BE552" s="44">
        <v>1</v>
      </c>
      <c r="BF552" s="18">
        <f t="shared" si="316"/>
        <v>10902630</v>
      </c>
      <c r="BG552" s="18">
        <f t="shared" si="317"/>
        <v>5451315</v>
      </c>
      <c r="BH552" s="18">
        <f t="shared" si="318"/>
        <v>5451315</v>
      </c>
      <c r="BI552" s="18">
        <f t="shared" si="319"/>
        <v>5451315</v>
      </c>
      <c r="BJ552" s="18">
        <f t="shared" si="320"/>
        <v>5451315</v>
      </c>
      <c r="BK552" s="18">
        <f t="shared" si="321"/>
        <v>5451315</v>
      </c>
      <c r="BL552" s="18">
        <f t="shared" si="322"/>
        <v>8176970</v>
      </c>
      <c r="BM552" s="18">
        <f t="shared" si="323"/>
        <v>8176970</v>
      </c>
      <c r="BN552" s="18">
        <f t="shared" si="324"/>
        <v>2</v>
      </c>
      <c r="BO552" s="18">
        <f t="shared" si="304"/>
        <v>10.9</v>
      </c>
      <c r="BP552" s="18">
        <f t="shared" si="325"/>
        <v>1</v>
      </c>
      <c r="BQ552" s="18">
        <f t="shared" si="305"/>
        <v>5451.32</v>
      </c>
      <c r="BR552" s="18">
        <f t="shared" si="326"/>
        <v>1</v>
      </c>
      <c r="BS552" s="18">
        <f t="shared" si="306"/>
        <v>5451.32</v>
      </c>
      <c r="BT552" s="18">
        <f t="shared" si="327"/>
        <v>1</v>
      </c>
      <c r="BU552" s="18">
        <f t="shared" si="307"/>
        <v>5451.32</v>
      </c>
      <c r="BV552" s="18">
        <f t="shared" si="328"/>
        <v>1</v>
      </c>
      <c r="BW552" s="18">
        <f t="shared" si="308"/>
        <v>5451.32</v>
      </c>
      <c r="BX552" s="18">
        <f t="shared" si="329"/>
        <v>1</v>
      </c>
      <c r="BY552" s="18">
        <f t="shared" si="309"/>
        <v>5451.32</v>
      </c>
      <c r="BZ552" s="18">
        <f t="shared" si="330"/>
        <v>1</v>
      </c>
      <c r="CA552" s="18">
        <f t="shared" si="310"/>
        <v>8176.97</v>
      </c>
      <c r="CB552" s="18">
        <f t="shared" si="331"/>
        <v>1</v>
      </c>
      <c r="CC552" s="18">
        <f t="shared" si="311"/>
        <v>8176.97</v>
      </c>
    </row>
    <row r="553" spans="1:81" ht="16.5" x14ac:dyDescent="0.2">
      <c r="A553" s="14">
        <v>544</v>
      </c>
      <c r="B553" s="18">
        <f>金币产出!CN549</f>
        <v>99387883</v>
      </c>
      <c r="W553" s="18">
        <v>544</v>
      </c>
      <c r="X553" s="25">
        <v>1</v>
      </c>
      <c r="Y553" s="18" t="e">
        <f t="shared" si="312"/>
        <v>#REF!</v>
      </c>
      <c r="Z553" s="18" t="e">
        <f t="shared" si="312"/>
        <v>#REF!</v>
      </c>
      <c r="AA553" s="18" t="e">
        <f t="shared" si="312"/>
        <v>#REF!</v>
      </c>
      <c r="AB553" s="18" t="e">
        <f t="shared" si="313"/>
        <v>#REF!</v>
      </c>
      <c r="AC553" s="18" t="e">
        <f t="shared" si="301"/>
        <v>#REF!</v>
      </c>
      <c r="AD553" s="18" t="e">
        <f t="shared" si="314"/>
        <v>#REF!</v>
      </c>
      <c r="AE553" s="18" t="e">
        <f t="shared" si="302"/>
        <v>#REF!</v>
      </c>
      <c r="AF553" s="18" t="e">
        <f t="shared" si="315"/>
        <v>#REF!</v>
      </c>
      <c r="AG553" s="18" t="e">
        <f t="shared" si="303"/>
        <v>#REF!</v>
      </c>
      <c r="BD553" s="18">
        <v>544</v>
      </c>
      <c r="BE553" s="44">
        <v>1</v>
      </c>
      <c r="BF553" s="18">
        <f t="shared" si="316"/>
        <v>10932665</v>
      </c>
      <c r="BG553" s="18">
        <f t="shared" si="317"/>
        <v>5466330</v>
      </c>
      <c r="BH553" s="18">
        <f t="shared" si="318"/>
        <v>5466330</v>
      </c>
      <c r="BI553" s="18">
        <f t="shared" si="319"/>
        <v>5466330</v>
      </c>
      <c r="BJ553" s="18">
        <f t="shared" si="320"/>
        <v>5466330</v>
      </c>
      <c r="BK553" s="18">
        <f t="shared" si="321"/>
        <v>5466330</v>
      </c>
      <c r="BL553" s="18">
        <f t="shared" si="322"/>
        <v>8199500</v>
      </c>
      <c r="BM553" s="18">
        <f t="shared" si="323"/>
        <v>8199500</v>
      </c>
      <c r="BN553" s="18">
        <f t="shared" si="324"/>
        <v>2</v>
      </c>
      <c r="BO553" s="18">
        <f t="shared" si="304"/>
        <v>10.93</v>
      </c>
      <c r="BP553" s="18">
        <f t="shared" si="325"/>
        <v>1</v>
      </c>
      <c r="BQ553" s="18">
        <f t="shared" si="305"/>
        <v>5466.33</v>
      </c>
      <c r="BR553" s="18">
        <f t="shared" si="326"/>
        <v>1</v>
      </c>
      <c r="BS553" s="18">
        <f t="shared" si="306"/>
        <v>5466.33</v>
      </c>
      <c r="BT553" s="18">
        <f t="shared" si="327"/>
        <v>1</v>
      </c>
      <c r="BU553" s="18">
        <f t="shared" si="307"/>
        <v>5466.33</v>
      </c>
      <c r="BV553" s="18">
        <f t="shared" si="328"/>
        <v>1</v>
      </c>
      <c r="BW553" s="18">
        <f t="shared" si="308"/>
        <v>5466.33</v>
      </c>
      <c r="BX553" s="18">
        <f t="shared" si="329"/>
        <v>1</v>
      </c>
      <c r="BY553" s="18">
        <f t="shared" si="309"/>
        <v>5466.33</v>
      </c>
      <c r="BZ553" s="18">
        <f t="shared" si="330"/>
        <v>1</v>
      </c>
      <c r="CA553" s="18">
        <f t="shared" si="310"/>
        <v>8199.5</v>
      </c>
      <c r="CB553" s="18">
        <f t="shared" si="331"/>
        <v>1</v>
      </c>
      <c r="CC553" s="18">
        <f t="shared" si="311"/>
        <v>8199.5</v>
      </c>
    </row>
    <row r="554" spans="1:81" ht="16.5" x14ac:dyDescent="0.2">
      <c r="A554" s="14">
        <v>545</v>
      </c>
      <c r="B554" s="18">
        <f>金币产出!CN550</f>
        <v>99660926</v>
      </c>
      <c r="W554" s="18">
        <v>545</v>
      </c>
      <c r="X554" s="25">
        <v>1</v>
      </c>
      <c r="Y554" s="18" t="e">
        <f t="shared" si="312"/>
        <v>#REF!</v>
      </c>
      <c r="Z554" s="18" t="e">
        <f t="shared" si="312"/>
        <v>#REF!</v>
      </c>
      <c r="AA554" s="18" t="e">
        <f t="shared" si="312"/>
        <v>#REF!</v>
      </c>
      <c r="AB554" s="18" t="e">
        <f t="shared" si="313"/>
        <v>#REF!</v>
      </c>
      <c r="AC554" s="18" t="e">
        <f t="shared" si="301"/>
        <v>#REF!</v>
      </c>
      <c r="AD554" s="18" t="e">
        <f t="shared" si="314"/>
        <v>#REF!</v>
      </c>
      <c r="AE554" s="18" t="e">
        <f t="shared" si="302"/>
        <v>#REF!</v>
      </c>
      <c r="AF554" s="18" t="e">
        <f t="shared" si="315"/>
        <v>#REF!</v>
      </c>
      <c r="AG554" s="18" t="e">
        <f t="shared" si="303"/>
        <v>#REF!</v>
      </c>
      <c r="BD554" s="18">
        <v>545</v>
      </c>
      <c r="BE554" s="44">
        <v>1</v>
      </c>
      <c r="BF554" s="18">
        <f t="shared" si="316"/>
        <v>10962700</v>
      </c>
      <c r="BG554" s="18">
        <f t="shared" si="317"/>
        <v>5481350</v>
      </c>
      <c r="BH554" s="18">
        <f t="shared" si="318"/>
        <v>5481350</v>
      </c>
      <c r="BI554" s="18">
        <f t="shared" si="319"/>
        <v>5481350</v>
      </c>
      <c r="BJ554" s="18">
        <f t="shared" si="320"/>
        <v>5481350</v>
      </c>
      <c r="BK554" s="18">
        <f t="shared" si="321"/>
        <v>5481350</v>
      </c>
      <c r="BL554" s="18">
        <f t="shared" si="322"/>
        <v>8222025</v>
      </c>
      <c r="BM554" s="18">
        <f t="shared" si="323"/>
        <v>8222025</v>
      </c>
      <c r="BN554" s="18">
        <f t="shared" si="324"/>
        <v>2</v>
      </c>
      <c r="BO554" s="18">
        <f t="shared" si="304"/>
        <v>10.96</v>
      </c>
      <c r="BP554" s="18">
        <f t="shared" si="325"/>
        <v>1</v>
      </c>
      <c r="BQ554" s="18">
        <f t="shared" si="305"/>
        <v>5481.35</v>
      </c>
      <c r="BR554" s="18">
        <f t="shared" si="326"/>
        <v>1</v>
      </c>
      <c r="BS554" s="18">
        <f t="shared" si="306"/>
        <v>5481.35</v>
      </c>
      <c r="BT554" s="18">
        <f t="shared" si="327"/>
        <v>1</v>
      </c>
      <c r="BU554" s="18">
        <f t="shared" si="307"/>
        <v>5481.35</v>
      </c>
      <c r="BV554" s="18">
        <f t="shared" si="328"/>
        <v>1</v>
      </c>
      <c r="BW554" s="18">
        <f t="shared" si="308"/>
        <v>5481.35</v>
      </c>
      <c r="BX554" s="18">
        <f t="shared" si="329"/>
        <v>1</v>
      </c>
      <c r="BY554" s="18">
        <f t="shared" si="309"/>
        <v>5481.35</v>
      </c>
      <c r="BZ554" s="18">
        <f t="shared" si="330"/>
        <v>1</v>
      </c>
      <c r="CA554" s="18">
        <f t="shared" si="310"/>
        <v>8222.0300000000007</v>
      </c>
      <c r="CB554" s="18">
        <f t="shared" si="331"/>
        <v>1</v>
      </c>
      <c r="CC554" s="18">
        <f t="shared" si="311"/>
        <v>8222.0300000000007</v>
      </c>
    </row>
    <row r="555" spans="1:81" ht="16.5" x14ac:dyDescent="0.2">
      <c r="A555" s="14">
        <v>546</v>
      </c>
      <c r="B555" s="18">
        <f>金币产出!CN551</f>
        <v>99933971</v>
      </c>
      <c r="W555" s="18">
        <v>546</v>
      </c>
      <c r="X555" s="25">
        <v>1</v>
      </c>
      <c r="Y555" s="18" t="e">
        <f t="shared" si="312"/>
        <v>#REF!</v>
      </c>
      <c r="Z555" s="18" t="e">
        <f t="shared" si="312"/>
        <v>#REF!</v>
      </c>
      <c r="AA555" s="18" t="e">
        <f t="shared" si="312"/>
        <v>#REF!</v>
      </c>
      <c r="AB555" s="18" t="e">
        <f t="shared" si="313"/>
        <v>#REF!</v>
      </c>
      <c r="AC555" s="18" t="e">
        <f t="shared" si="301"/>
        <v>#REF!</v>
      </c>
      <c r="AD555" s="18" t="e">
        <f t="shared" si="314"/>
        <v>#REF!</v>
      </c>
      <c r="AE555" s="18" t="e">
        <f t="shared" si="302"/>
        <v>#REF!</v>
      </c>
      <c r="AF555" s="18" t="e">
        <f t="shared" si="315"/>
        <v>#REF!</v>
      </c>
      <c r="AG555" s="18" t="e">
        <f t="shared" si="303"/>
        <v>#REF!</v>
      </c>
      <c r="BD555" s="18">
        <v>546</v>
      </c>
      <c r="BE555" s="44">
        <v>1</v>
      </c>
      <c r="BF555" s="18">
        <f t="shared" si="316"/>
        <v>10992735</v>
      </c>
      <c r="BG555" s="18">
        <f t="shared" si="317"/>
        <v>5496365</v>
      </c>
      <c r="BH555" s="18">
        <f t="shared" si="318"/>
        <v>5496365</v>
      </c>
      <c r="BI555" s="18">
        <f t="shared" si="319"/>
        <v>5496365</v>
      </c>
      <c r="BJ555" s="18">
        <f t="shared" si="320"/>
        <v>5496365</v>
      </c>
      <c r="BK555" s="18">
        <f t="shared" si="321"/>
        <v>5496365</v>
      </c>
      <c r="BL555" s="18">
        <f t="shared" si="322"/>
        <v>8244550</v>
      </c>
      <c r="BM555" s="18">
        <f t="shared" si="323"/>
        <v>8244550</v>
      </c>
      <c r="BN555" s="18">
        <f t="shared" si="324"/>
        <v>2</v>
      </c>
      <c r="BO555" s="18">
        <f t="shared" si="304"/>
        <v>10.99</v>
      </c>
      <c r="BP555" s="18">
        <f t="shared" si="325"/>
        <v>1</v>
      </c>
      <c r="BQ555" s="18">
        <f t="shared" si="305"/>
        <v>5496.37</v>
      </c>
      <c r="BR555" s="18">
        <f t="shared" si="326"/>
        <v>1</v>
      </c>
      <c r="BS555" s="18">
        <f t="shared" si="306"/>
        <v>5496.37</v>
      </c>
      <c r="BT555" s="18">
        <f t="shared" si="327"/>
        <v>1</v>
      </c>
      <c r="BU555" s="18">
        <f t="shared" si="307"/>
        <v>5496.37</v>
      </c>
      <c r="BV555" s="18">
        <f t="shared" si="328"/>
        <v>1</v>
      </c>
      <c r="BW555" s="18">
        <f t="shared" si="308"/>
        <v>5496.37</v>
      </c>
      <c r="BX555" s="18">
        <f t="shared" si="329"/>
        <v>1</v>
      </c>
      <c r="BY555" s="18">
        <f t="shared" si="309"/>
        <v>5496.37</v>
      </c>
      <c r="BZ555" s="18">
        <f t="shared" si="330"/>
        <v>1</v>
      </c>
      <c r="CA555" s="18">
        <f t="shared" si="310"/>
        <v>8244.5499999999993</v>
      </c>
      <c r="CB555" s="18">
        <f t="shared" si="331"/>
        <v>1</v>
      </c>
      <c r="CC555" s="18">
        <f t="shared" si="311"/>
        <v>8244.5499999999993</v>
      </c>
    </row>
    <row r="556" spans="1:81" ht="16.5" x14ac:dyDescent="0.2">
      <c r="A556" s="14">
        <v>547</v>
      </c>
      <c r="B556" s="18">
        <f>金币产出!CN552</f>
        <v>100207016</v>
      </c>
      <c r="W556" s="18">
        <v>547</v>
      </c>
      <c r="X556" s="25">
        <v>1</v>
      </c>
      <c r="Y556" s="18" t="e">
        <f t="shared" si="312"/>
        <v>#REF!</v>
      </c>
      <c r="Z556" s="18" t="e">
        <f t="shared" si="312"/>
        <v>#REF!</v>
      </c>
      <c r="AA556" s="18" t="e">
        <f t="shared" si="312"/>
        <v>#REF!</v>
      </c>
      <c r="AB556" s="18" t="e">
        <f t="shared" si="313"/>
        <v>#REF!</v>
      </c>
      <c r="AC556" s="18" t="e">
        <f t="shared" si="301"/>
        <v>#REF!</v>
      </c>
      <c r="AD556" s="18" t="e">
        <f t="shared" si="314"/>
        <v>#REF!</v>
      </c>
      <c r="AE556" s="18" t="e">
        <f t="shared" si="302"/>
        <v>#REF!</v>
      </c>
      <c r="AF556" s="18" t="e">
        <f t="shared" si="315"/>
        <v>#REF!</v>
      </c>
      <c r="AG556" s="18" t="e">
        <f t="shared" si="303"/>
        <v>#REF!</v>
      </c>
      <c r="BD556" s="18">
        <v>547</v>
      </c>
      <c r="BE556" s="44">
        <v>1</v>
      </c>
      <c r="BF556" s="18">
        <f t="shared" si="316"/>
        <v>11022770</v>
      </c>
      <c r="BG556" s="18">
        <f t="shared" si="317"/>
        <v>5511385</v>
      </c>
      <c r="BH556" s="18">
        <f t="shared" si="318"/>
        <v>5511385</v>
      </c>
      <c r="BI556" s="18">
        <f t="shared" si="319"/>
        <v>5511385</v>
      </c>
      <c r="BJ556" s="18">
        <f t="shared" si="320"/>
        <v>5511385</v>
      </c>
      <c r="BK556" s="18">
        <f t="shared" si="321"/>
        <v>5511385</v>
      </c>
      <c r="BL556" s="18">
        <f t="shared" si="322"/>
        <v>8267075</v>
      </c>
      <c r="BM556" s="18">
        <f t="shared" si="323"/>
        <v>8267075</v>
      </c>
      <c r="BN556" s="18">
        <f t="shared" si="324"/>
        <v>2</v>
      </c>
      <c r="BO556" s="18">
        <f t="shared" si="304"/>
        <v>11.02</v>
      </c>
      <c r="BP556" s="18">
        <f t="shared" si="325"/>
        <v>1</v>
      </c>
      <c r="BQ556" s="18">
        <f t="shared" si="305"/>
        <v>5511.39</v>
      </c>
      <c r="BR556" s="18">
        <f t="shared" si="326"/>
        <v>1</v>
      </c>
      <c r="BS556" s="18">
        <f t="shared" si="306"/>
        <v>5511.39</v>
      </c>
      <c r="BT556" s="18">
        <f t="shared" si="327"/>
        <v>1</v>
      </c>
      <c r="BU556" s="18">
        <f t="shared" si="307"/>
        <v>5511.39</v>
      </c>
      <c r="BV556" s="18">
        <f t="shared" si="328"/>
        <v>1</v>
      </c>
      <c r="BW556" s="18">
        <f t="shared" si="308"/>
        <v>5511.39</v>
      </c>
      <c r="BX556" s="18">
        <f t="shared" si="329"/>
        <v>1</v>
      </c>
      <c r="BY556" s="18">
        <f t="shared" si="309"/>
        <v>5511.39</v>
      </c>
      <c r="BZ556" s="18">
        <f t="shared" si="330"/>
        <v>1</v>
      </c>
      <c r="CA556" s="18">
        <f t="shared" si="310"/>
        <v>8267.08</v>
      </c>
      <c r="CB556" s="18">
        <f t="shared" si="331"/>
        <v>1</v>
      </c>
      <c r="CC556" s="18">
        <f t="shared" si="311"/>
        <v>8267.08</v>
      </c>
    </row>
    <row r="557" spans="1:81" ht="16.5" x14ac:dyDescent="0.2">
      <c r="A557" s="14">
        <v>548</v>
      </c>
      <c r="B557" s="18">
        <f>金币产出!CN553</f>
        <v>100480058</v>
      </c>
      <c r="W557" s="18">
        <v>548</v>
      </c>
      <c r="X557" s="25">
        <v>1</v>
      </c>
      <c r="Y557" s="18" t="e">
        <f t="shared" si="312"/>
        <v>#REF!</v>
      </c>
      <c r="Z557" s="18" t="e">
        <f t="shared" si="312"/>
        <v>#REF!</v>
      </c>
      <c r="AA557" s="18" t="e">
        <f t="shared" si="312"/>
        <v>#REF!</v>
      </c>
      <c r="AB557" s="18" t="e">
        <f t="shared" si="313"/>
        <v>#REF!</v>
      </c>
      <c r="AC557" s="18" t="e">
        <f t="shared" si="301"/>
        <v>#REF!</v>
      </c>
      <c r="AD557" s="18" t="e">
        <f t="shared" si="314"/>
        <v>#REF!</v>
      </c>
      <c r="AE557" s="18" t="e">
        <f t="shared" si="302"/>
        <v>#REF!</v>
      </c>
      <c r="AF557" s="18" t="e">
        <f t="shared" si="315"/>
        <v>#REF!</v>
      </c>
      <c r="AG557" s="18" t="e">
        <f t="shared" si="303"/>
        <v>#REF!</v>
      </c>
      <c r="BD557" s="18">
        <v>548</v>
      </c>
      <c r="BE557" s="44">
        <v>1</v>
      </c>
      <c r="BF557" s="18">
        <f t="shared" si="316"/>
        <v>11052805</v>
      </c>
      <c r="BG557" s="18">
        <f t="shared" si="317"/>
        <v>5526400</v>
      </c>
      <c r="BH557" s="18">
        <f t="shared" si="318"/>
        <v>5526400</v>
      </c>
      <c r="BI557" s="18">
        <f t="shared" si="319"/>
        <v>5526400</v>
      </c>
      <c r="BJ557" s="18">
        <f t="shared" si="320"/>
        <v>5526400</v>
      </c>
      <c r="BK557" s="18">
        <f t="shared" si="321"/>
        <v>5526400</v>
      </c>
      <c r="BL557" s="18">
        <f t="shared" si="322"/>
        <v>8289600</v>
      </c>
      <c r="BM557" s="18">
        <f t="shared" si="323"/>
        <v>8289600</v>
      </c>
      <c r="BN557" s="18">
        <f t="shared" si="324"/>
        <v>2</v>
      </c>
      <c r="BO557" s="18">
        <f t="shared" si="304"/>
        <v>11.05</v>
      </c>
      <c r="BP557" s="18">
        <f t="shared" si="325"/>
        <v>1</v>
      </c>
      <c r="BQ557" s="18">
        <f t="shared" si="305"/>
        <v>5526.4</v>
      </c>
      <c r="BR557" s="18">
        <f t="shared" si="326"/>
        <v>1</v>
      </c>
      <c r="BS557" s="18">
        <f t="shared" si="306"/>
        <v>5526.4</v>
      </c>
      <c r="BT557" s="18">
        <f t="shared" si="327"/>
        <v>1</v>
      </c>
      <c r="BU557" s="18">
        <f t="shared" si="307"/>
        <v>5526.4</v>
      </c>
      <c r="BV557" s="18">
        <f t="shared" si="328"/>
        <v>1</v>
      </c>
      <c r="BW557" s="18">
        <f t="shared" si="308"/>
        <v>5526.4</v>
      </c>
      <c r="BX557" s="18">
        <f t="shared" si="329"/>
        <v>1</v>
      </c>
      <c r="BY557" s="18">
        <f t="shared" si="309"/>
        <v>5526.4</v>
      </c>
      <c r="BZ557" s="18">
        <f t="shared" si="330"/>
        <v>1</v>
      </c>
      <c r="CA557" s="18">
        <f t="shared" si="310"/>
        <v>8289.6</v>
      </c>
      <c r="CB557" s="18">
        <f t="shared" si="331"/>
        <v>1</v>
      </c>
      <c r="CC557" s="18">
        <f t="shared" si="311"/>
        <v>8289.6</v>
      </c>
    </row>
    <row r="558" spans="1:81" ht="16.5" x14ac:dyDescent="0.2">
      <c r="A558" s="14">
        <v>549</v>
      </c>
      <c r="B558" s="18">
        <f>金币产出!CN554</f>
        <v>100753102</v>
      </c>
      <c r="W558" s="18">
        <v>549</v>
      </c>
      <c r="X558" s="25">
        <v>1</v>
      </c>
      <c r="Y558" s="18" t="e">
        <f t="shared" si="312"/>
        <v>#REF!</v>
      </c>
      <c r="Z558" s="18" t="e">
        <f t="shared" si="312"/>
        <v>#REF!</v>
      </c>
      <c r="AA558" s="18" t="e">
        <f t="shared" si="312"/>
        <v>#REF!</v>
      </c>
      <c r="AB558" s="18" t="e">
        <f t="shared" si="313"/>
        <v>#REF!</v>
      </c>
      <c r="AC558" s="18" t="e">
        <f t="shared" si="301"/>
        <v>#REF!</v>
      </c>
      <c r="AD558" s="18" t="e">
        <f t="shared" si="314"/>
        <v>#REF!</v>
      </c>
      <c r="AE558" s="18" t="e">
        <f t="shared" si="302"/>
        <v>#REF!</v>
      </c>
      <c r="AF558" s="18" t="e">
        <f t="shared" si="315"/>
        <v>#REF!</v>
      </c>
      <c r="AG558" s="18" t="e">
        <f t="shared" si="303"/>
        <v>#REF!</v>
      </c>
      <c r="BD558" s="18">
        <v>549</v>
      </c>
      <c r="BE558" s="44">
        <v>1</v>
      </c>
      <c r="BF558" s="18">
        <f t="shared" si="316"/>
        <v>11082840</v>
      </c>
      <c r="BG558" s="18">
        <f t="shared" si="317"/>
        <v>5541420</v>
      </c>
      <c r="BH558" s="18">
        <f t="shared" si="318"/>
        <v>5541420</v>
      </c>
      <c r="BI558" s="18">
        <f t="shared" si="319"/>
        <v>5541420</v>
      </c>
      <c r="BJ558" s="18">
        <f t="shared" si="320"/>
        <v>5541420</v>
      </c>
      <c r="BK558" s="18">
        <f t="shared" si="321"/>
        <v>5541420</v>
      </c>
      <c r="BL558" s="18">
        <f t="shared" si="322"/>
        <v>8312130</v>
      </c>
      <c r="BM558" s="18">
        <f t="shared" si="323"/>
        <v>8312130</v>
      </c>
      <c r="BN558" s="18">
        <f t="shared" si="324"/>
        <v>2</v>
      </c>
      <c r="BO558" s="18">
        <f t="shared" si="304"/>
        <v>11.08</v>
      </c>
      <c r="BP558" s="18">
        <f t="shared" si="325"/>
        <v>1</v>
      </c>
      <c r="BQ558" s="18">
        <f t="shared" si="305"/>
        <v>5541.42</v>
      </c>
      <c r="BR558" s="18">
        <f t="shared" si="326"/>
        <v>1</v>
      </c>
      <c r="BS558" s="18">
        <f t="shared" si="306"/>
        <v>5541.42</v>
      </c>
      <c r="BT558" s="18">
        <f t="shared" si="327"/>
        <v>1</v>
      </c>
      <c r="BU558" s="18">
        <f t="shared" si="307"/>
        <v>5541.42</v>
      </c>
      <c r="BV558" s="18">
        <f t="shared" si="328"/>
        <v>1</v>
      </c>
      <c r="BW558" s="18">
        <f t="shared" si="308"/>
        <v>5541.42</v>
      </c>
      <c r="BX558" s="18">
        <f t="shared" si="329"/>
        <v>1</v>
      </c>
      <c r="BY558" s="18">
        <f t="shared" si="309"/>
        <v>5541.42</v>
      </c>
      <c r="BZ558" s="18">
        <f t="shared" si="330"/>
        <v>1</v>
      </c>
      <c r="CA558" s="18">
        <f t="shared" si="310"/>
        <v>8312.1299999999992</v>
      </c>
      <c r="CB558" s="18">
        <f t="shared" si="331"/>
        <v>1</v>
      </c>
      <c r="CC558" s="18">
        <f t="shared" si="311"/>
        <v>8312.1299999999992</v>
      </c>
    </row>
    <row r="559" spans="1:81" ht="16.5" x14ac:dyDescent="0.2">
      <c r="A559" s="14">
        <v>550</v>
      </c>
      <c r="B559" s="18">
        <f>金币产出!CN555</f>
        <v>101026144</v>
      </c>
      <c r="W559" s="18">
        <v>550</v>
      </c>
      <c r="X559" s="25">
        <v>1</v>
      </c>
      <c r="Y559" s="18" t="e">
        <f t="shared" si="312"/>
        <v>#REF!</v>
      </c>
      <c r="Z559" s="18" t="e">
        <f t="shared" si="312"/>
        <v>#REF!</v>
      </c>
      <c r="AA559" s="18" t="e">
        <f t="shared" si="312"/>
        <v>#REF!</v>
      </c>
      <c r="AB559" s="18" t="e">
        <f t="shared" si="313"/>
        <v>#REF!</v>
      </c>
      <c r="AC559" s="18" t="e">
        <f t="shared" si="301"/>
        <v>#REF!</v>
      </c>
      <c r="AD559" s="18" t="e">
        <f t="shared" si="314"/>
        <v>#REF!</v>
      </c>
      <c r="AE559" s="18" t="e">
        <f t="shared" si="302"/>
        <v>#REF!</v>
      </c>
      <c r="AF559" s="18" t="e">
        <f t="shared" si="315"/>
        <v>#REF!</v>
      </c>
      <c r="AG559" s="18" t="e">
        <f t="shared" si="303"/>
        <v>#REF!</v>
      </c>
      <c r="BD559" s="18">
        <v>550</v>
      </c>
      <c r="BE559" s="44">
        <v>1</v>
      </c>
      <c r="BF559" s="18">
        <f t="shared" si="316"/>
        <v>11112875</v>
      </c>
      <c r="BG559" s="18">
        <f t="shared" si="317"/>
        <v>5556435</v>
      </c>
      <c r="BH559" s="18">
        <f t="shared" si="318"/>
        <v>5556435</v>
      </c>
      <c r="BI559" s="18">
        <f t="shared" si="319"/>
        <v>5556435</v>
      </c>
      <c r="BJ559" s="18">
        <f t="shared" si="320"/>
        <v>5556435</v>
      </c>
      <c r="BK559" s="18">
        <f t="shared" si="321"/>
        <v>5556435</v>
      </c>
      <c r="BL559" s="18">
        <f t="shared" si="322"/>
        <v>8334655</v>
      </c>
      <c r="BM559" s="18">
        <f t="shared" si="323"/>
        <v>8334655</v>
      </c>
      <c r="BN559" s="18">
        <f t="shared" si="324"/>
        <v>2</v>
      </c>
      <c r="BO559" s="18">
        <f t="shared" si="304"/>
        <v>11.11</v>
      </c>
      <c r="BP559" s="18">
        <f t="shared" si="325"/>
        <v>1</v>
      </c>
      <c r="BQ559" s="18">
        <f t="shared" si="305"/>
        <v>5556.44</v>
      </c>
      <c r="BR559" s="18">
        <f t="shared" si="326"/>
        <v>1</v>
      </c>
      <c r="BS559" s="18">
        <f t="shared" si="306"/>
        <v>5556.44</v>
      </c>
      <c r="BT559" s="18">
        <f t="shared" si="327"/>
        <v>1</v>
      </c>
      <c r="BU559" s="18">
        <f t="shared" si="307"/>
        <v>5556.44</v>
      </c>
      <c r="BV559" s="18">
        <f t="shared" si="328"/>
        <v>1</v>
      </c>
      <c r="BW559" s="18">
        <f t="shared" si="308"/>
        <v>5556.44</v>
      </c>
      <c r="BX559" s="18">
        <f t="shared" si="329"/>
        <v>1</v>
      </c>
      <c r="BY559" s="18">
        <f t="shared" si="309"/>
        <v>5556.44</v>
      </c>
      <c r="BZ559" s="18">
        <f t="shared" si="330"/>
        <v>1</v>
      </c>
      <c r="CA559" s="18">
        <f t="shared" si="310"/>
        <v>8334.66</v>
      </c>
      <c r="CB559" s="18">
        <f t="shared" si="331"/>
        <v>1</v>
      </c>
      <c r="CC559" s="18">
        <f t="shared" si="311"/>
        <v>8334.66</v>
      </c>
    </row>
    <row r="560" spans="1:81" ht="16.5" x14ac:dyDescent="0.2">
      <c r="A560" s="14">
        <v>551</v>
      </c>
      <c r="B560" s="18">
        <f>金币产出!CN556</f>
        <v>101299189</v>
      </c>
      <c r="W560" s="18">
        <v>551</v>
      </c>
      <c r="X560" s="25">
        <v>1</v>
      </c>
      <c r="Y560" s="18" t="e">
        <f t="shared" si="312"/>
        <v>#REF!</v>
      </c>
      <c r="Z560" s="18" t="e">
        <f t="shared" si="312"/>
        <v>#REF!</v>
      </c>
      <c r="AA560" s="18" t="e">
        <f t="shared" si="312"/>
        <v>#REF!</v>
      </c>
      <c r="AB560" s="18" t="e">
        <f t="shared" si="313"/>
        <v>#REF!</v>
      </c>
      <c r="AC560" s="18" t="e">
        <f t="shared" si="301"/>
        <v>#REF!</v>
      </c>
      <c r="AD560" s="18" t="e">
        <f t="shared" si="314"/>
        <v>#REF!</v>
      </c>
      <c r="AE560" s="18" t="e">
        <f t="shared" si="302"/>
        <v>#REF!</v>
      </c>
      <c r="AF560" s="18" t="e">
        <f t="shared" si="315"/>
        <v>#REF!</v>
      </c>
      <c r="AG560" s="18" t="e">
        <f t="shared" si="303"/>
        <v>#REF!</v>
      </c>
      <c r="BD560" s="18">
        <v>551</v>
      </c>
      <c r="BE560" s="44">
        <v>1</v>
      </c>
      <c r="BF560" s="18">
        <f t="shared" si="316"/>
        <v>11142910</v>
      </c>
      <c r="BG560" s="18">
        <f t="shared" si="317"/>
        <v>5571455</v>
      </c>
      <c r="BH560" s="18">
        <f t="shared" si="318"/>
        <v>5571455</v>
      </c>
      <c r="BI560" s="18">
        <f t="shared" si="319"/>
        <v>5571455</v>
      </c>
      <c r="BJ560" s="18">
        <f t="shared" si="320"/>
        <v>5571455</v>
      </c>
      <c r="BK560" s="18">
        <f t="shared" si="321"/>
        <v>5571455</v>
      </c>
      <c r="BL560" s="18">
        <f t="shared" si="322"/>
        <v>8357180</v>
      </c>
      <c r="BM560" s="18">
        <f t="shared" si="323"/>
        <v>8357180</v>
      </c>
      <c r="BN560" s="18">
        <f t="shared" si="324"/>
        <v>2</v>
      </c>
      <c r="BO560" s="18">
        <f t="shared" si="304"/>
        <v>11.14</v>
      </c>
      <c r="BP560" s="18">
        <f t="shared" si="325"/>
        <v>1</v>
      </c>
      <c r="BQ560" s="18">
        <f t="shared" si="305"/>
        <v>5571.46</v>
      </c>
      <c r="BR560" s="18">
        <f t="shared" si="326"/>
        <v>1</v>
      </c>
      <c r="BS560" s="18">
        <f t="shared" si="306"/>
        <v>5571.46</v>
      </c>
      <c r="BT560" s="18">
        <f t="shared" si="327"/>
        <v>1</v>
      </c>
      <c r="BU560" s="18">
        <f t="shared" si="307"/>
        <v>5571.46</v>
      </c>
      <c r="BV560" s="18">
        <f t="shared" si="328"/>
        <v>1</v>
      </c>
      <c r="BW560" s="18">
        <f t="shared" si="308"/>
        <v>5571.46</v>
      </c>
      <c r="BX560" s="18">
        <f t="shared" si="329"/>
        <v>1</v>
      </c>
      <c r="BY560" s="18">
        <f t="shared" si="309"/>
        <v>5571.46</v>
      </c>
      <c r="BZ560" s="18">
        <f t="shared" si="330"/>
        <v>1</v>
      </c>
      <c r="CA560" s="18">
        <f t="shared" si="310"/>
        <v>8357.18</v>
      </c>
      <c r="CB560" s="18">
        <f t="shared" si="331"/>
        <v>1</v>
      </c>
      <c r="CC560" s="18">
        <f t="shared" si="311"/>
        <v>8357.18</v>
      </c>
    </row>
    <row r="561" spans="1:81" ht="16.5" x14ac:dyDescent="0.2">
      <c r="A561" s="14">
        <v>552</v>
      </c>
      <c r="B561" s="18">
        <f>金币产出!CN557</f>
        <v>101572234</v>
      </c>
      <c r="W561" s="18">
        <v>552</v>
      </c>
      <c r="X561" s="25">
        <v>1</v>
      </c>
      <c r="Y561" s="18" t="e">
        <f t="shared" si="312"/>
        <v>#REF!</v>
      </c>
      <c r="Z561" s="18" t="e">
        <f t="shared" si="312"/>
        <v>#REF!</v>
      </c>
      <c r="AA561" s="18" t="e">
        <f t="shared" si="312"/>
        <v>#REF!</v>
      </c>
      <c r="AB561" s="18" t="e">
        <f t="shared" si="313"/>
        <v>#REF!</v>
      </c>
      <c r="AC561" s="18" t="e">
        <f t="shared" si="301"/>
        <v>#REF!</v>
      </c>
      <c r="AD561" s="18" t="e">
        <f t="shared" si="314"/>
        <v>#REF!</v>
      </c>
      <c r="AE561" s="18" t="e">
        <f t="shared" si="302"/>
        <v>#REF!</v>
      </c>
      <c r="AF561" s="18" t="e">
        <f t="shared" si="315"/>
        <v>#REF!</v>
      </c>
      <c r="AG561" s="18" t="e">
        <f t="shared" si="303"/>
        <v>#REF!</v>
      </c>
      <c r="BD561" s="18">
        <v>552</v>
      </c>
      <c r="BE561" s="44">
        <v>1</v>
      </c>
      <c r="BF561" s="18">
        <f t="shared" si="316"/>
        <v>11172945</v>
      </c>
      <c r="BG561" s="18">
        <f t="shared" si="317"/>
        <v>5586470</v>
      </c>
      <c r="BH561" s="18">
        <f t="shared" si="318"/>
        <v>5586470</v>
      </c>
      <c r="BI561" s="18">
        <f t="shared" si="319"/>
        <v>5586470</v>
      </c>
      <c r="BJ561" s="18">
        <f t="shared" si="320"/>
        <v>5586470</v>
      </c>
      <c r="BK561" s="18">
        <f t="shared" si="321"/>
        <v>5586470</v>
      </c>
      <c r="BL561" s="18">
        <f t="shared" si="322"/>
        <v>8379705</v>
      </c>
      <c r="BM561" s="18">
        <f t="shared" si="323"/>
        <v>8379705</v>
      </c>
      <c r="BN561" s="18">
        <f t="shared" si="324"/>
        <v>2</v>
      </c>
      <c r="BO561" s="18">
        <f t="shared" si="304"/>
        <v>11.17</v>
      </c>
      <c r="BP561" s="18">
        <f t="shared" si="325"/>
        <v>1</v>
      </c>
      <c r="BQ561" s="18">
        <f t="shared" si="305"/>
        <v>5586.47</v>
      </c>
      <c r="BR561" s="18">
        <f t="shared" si="326"/>
        <v>1</v>
      </c>
      <c r="BS561" s="18">
        <f t="shared" si="306"/>
        <v>5586.47</v>
      </c>
      <c r="BT561" s="18">
        <f t="shared" si="327"/>
        <v>1</v>
      </c>
      <c r="BU561" s="18">
        <f t="shared" si="307"/>
        <v>5586.47</v>
      </c>
      <c r="BV561" s="18">
        <f t="shared" si="328"/>
        <v>1</v>
      </c>
      <c r="BW561" s="18">
        <f t="shared" si="308"/>
        <v>5586.47</v>
      </c>
      <c r="BX561" s="18">
        <f t="shared" si="329"/>
        <v>1</v>
      </c>
      <c r="BY561" s="18">
        <f t="shared" si="309"/>
        <v>5586.47</v>
      </c>
      <c r="BZ561" s="18">
        <f t="shared" si="330"/>
        <v>1</v>
      </c>
      <c r="CA561" s="18">
        <f t="shared" si="310"/>
        <v>8379.7099999999991</v>
      </c>
      <c r="CB561" s="18">
        <f t="shared" si="331"/>
        <v>1</v>
      </c>
      <c r="CC561" s="18">
        <f t="shared" si="311"/>
        <v>8379.7099999999991</v>
      </c>
    </row>
    <row r="562" spans="1:81" ht="16.5" x14ac:dyDescent="0.2">
      <c r="A562" s="14">
        <v>553</v>
      </c>
      <c r="B562" s="18">
        <f>金币产出!CN558</f>
        <v>101845277</v>
      </c>
      <c r="W562" s="18">
        <v>553</v>
      </c>
      <c r="X562" s="25">
        <v>1</v>
      </c>
      <c r="Y562" s="18" t="e">
        <f t="shared" si="312"/>
        <v>#REF!</v>
      </c>
      <c r="Z562" s="18" t="e">
        <f t="shared" si="312"/>
        <v>#REF!</v>
      </c>
      <c r="AA562" s="18" t="e">
        <f t="shared" si="312"/>
        <v>#REF!</v>
      </c>
      <c r="AB562" s="18" t="e">
        <f t="shared" si="313"/>
        <v>#REF!</v>
      </c>
      <c r="AC562" s="18" t="e">
        <f t="shared" si="301"/>
        <v>#REF!</v>
      </c>
      <c r="AD562" s="18" t="e">
        <f t="shared" si="314"/>
        <v>#REF!</v>
      </c>
      <c r="AE562" s="18" t="e">
        <f t="shared" si="302"/>
        <v>#REF!</v>
      </c>
      <c r="AF562" s="18" t="e">
        <f t="shared" si="315"/>
        <v>#REF!</v>
      </c>
      <c r="AG562" s="18" t="e">
        <f t="shared" si="303"/>
        <v>#REF!</v>
      </c>
      <c r="BD562" s="18">
        <v>553</v>
      </c>
      <c r="BE562" s="44">
        <v>1</v>
      </c>
      <c r="BF562" s="18">
        <f t="shared" si="316"/>
        <v>11202980</v>
      </c>
      <c r="BG562" s="18">
        <f t="shared" si="317"/>
        <v>5601490</v>
      </c>
      <c r="BH562" s="18">
        <f t="shared" si="318"/>
        <v>5601490</v>
      </c>
      <c r="BI562" s="18">
        <f t="shared" si="319"/>
        <v>5601490</v>
      </c>
      <c r="BJ562" s="18">
        <f t="shared" si="320"/>
        <v>5601490</v>
      </c>
      <c r="BK562" s="18">
        <f t="shared" si="321"/>
        <v>5601490</v>
      </c>
      <c r="BL562" s="18">
        <f t="shared" si="322"/>
        <v>8402235</v>
      </c>
      <c r="BM562" s="18">
        <f t="shared" si="323"/>
        <v>8402235</v>
      </c>
      <c r="BN562" s="18">
        <f t="shared" si="324"/>
        <v>2</v>
      </c>
      <c r="BO562" s="18">
        <f t="shared" si="304"/>
        <v>11.2</v>
      </c>
      <c r="BP562" s="18">
        <f t="shared" si="325"/>
        <v>1</v>
      </c>
      <c r="BQ562" s="18">
        <f t="shared" si="305"/>
        <v>5601.49</v>
      </c>
      <c r="BR562" s="18">
        <f t="shared" si="326"/>
        <v>1</v>
      </c>
      <c r="BS562" s="18">
        <f t="shared" si="306"/>
        <v>5601.49</v>
      </c>
      <c r="BT562" s="18">
        <f t="shared" si="327"/>
        <v>1</v>
      </c>
      <c r="BU562" s="18">
        <f t="shared" si="307"/>
        <v>5601.49</v>
      </c>
      <c r="BV562" s="18">
        <f t="shared" si="328"/>
        <v>1</v>
      </c>
      <c r="BW562" s="18">
        <f t="shared" si="308"/>
        <v>5601.49</v>
      </c>
      <c r="BX562" s="18">
        <f t="shared" si="329"/>
        <v>1</v>
      </c>
      <c r="BY562" s="18">
        <f t="shared" si="309"/>
        <v>5601.49</v>
      </c>
      <c r="BZ562" s="18">
        <f t="shared" si="330"/>
        <v>1</v>
      </c>
      <c r="CA562" s="18">
        <f t="shared" si="310"/>
        <v>8402.24</v>
      </c>
      <c r="CB562" s="18">
        <f t="shared" si="331"/>
        <v>1</v>
      </c>
      <c r="CC562" s="18">
        <f t="shared" si="311"/>
        <v>8402.24</v>
      </c>
    </row>
    <row r="563" spans="1:81" ht="16.5" x14ac:dyDescent="0.2">
      <c r="A563" s="14">
        <v>554</v>
      </c>
      <c r="B563" s="18">
        <f>金币产出!CN559</f>
        <v>102118320</v>
      </c>
      <c r="W563" s="18">
        <v>554</v>
      </c>
      <c r="X563" s="25">
        <v>1</v>
      </c>
      <c r="Y563" s="18" t="e">
        <f t="shared" si="312"/>
        <v>#REF!</v>
      </c>
      <c r="Z563" s="18" t="e">
        <f t="shared" si="312"/>
        <v>#REF!</v>
      </c>
      <c r="AA563" s="18" t="e">
        <f t="shared" si="312"/>
        <v>#REF!</v>
      </c>
      <c r="AB563" s="18" t="e">
        <f t="shared" si="313"/>
        <v>#REF!</v>
      </c>
      <c r="AC563" s="18" t="e">
        <f t="shared" si="301"/>
        <v>#REF!</v>
      </c>
      <c r="AD563" s="18" t="e">
        <f t="shared" si="314"/>
        <v>#REF!</v>
      </c>
      <c r="AE563" s="18" t="e">
        <f t="shared" si="302"/>
        <v>#REF!</v>
      </c>
      <c r="AF563" s="18" t="e">
        <f t="shared" si="315"/>
        <v>#REF!</v>
      </c>
      <c r="AG563" s="18" t="e">
        <f t="shared" si="303"/>
        <v>#REF!</v>
      </c>
      <c r="BD563" s="18">
        <v>554</v>
      </c>
      <c r="BE563" s="44">
        <v>1</v>
      </c>
      <c r="BF563" s="18">
        <f t="shared" si="316"/>
        <v>11233015</v>
      </c>
      <c r="BG563" s="18">
        <f t="shared" si="317"/>
        <v>5616505</v>
      </c>
      <c r="BH563" s="18">
        <f t="shared" si="318"/>
        <v>5616505</v>
      </c>
      <c r="BI563" s="18">
        <f t="shared" si="319"/>
        <v>5616505</v>
      </c>
      <c r="BJ563" s="18">
        <f t="shared" si="320"/>
        <v>5616505</v>
      </c>
      <c r="BK563" s="18">
        <f t="shared" si="321"/>
        <v>5616505</v>
      </c>
      <c r="BL563" s="18">
        <f t="shared" si="322"/>
        <v>8424760</v>
      </c>
      <c r="BM563" s="18">
        <f t="shared" si="323"/>
        <v>8424760</v>
      </c>
      <c r="BN563" s="18">
        <f t="shared" si="324"/>
        <v>2</v>
      </c>
      <c r="BO563" s="18">
        <f t="shared" si="304"/>
        <v>11.23</v>
      </c>
      <c r="BP563" s="18">
        <f t="shared" si="325"/>
        <v>1</v>
      </c>
      <c r="BQ563" s="18">
        <f t="shared" si="305"/>
        <v>5616.51</v>
      </c>
      <c r="BR563" s="18">
        <f t="shared" si="326"/>
        <v>1</v>
      </c>
      <c r="BS563" s="18">
        <f t="shared" si="306"/>
        <v>5616.51</v>
      </c>
      <c r="BT563" s="18">
        <f t="shared" si="327"/>
        <v>1</v>
      </c>
      <c r="BU563" s="18">
        <f t="shared" si="307"/>
        <v>5616.51</v>
      </c>
      <c r="BV563" s="18">
        <f t="shared" si="328"/>
        <v>1</v>
      </c>
      <c r="BW563" s="18">
        <f t="shared" si="308"/>
        <v>5616.51</v>
      </c>
      <c r="BX563" s="18">
        <f t="shared" si="329"/>
        <v>1</v>
      </c>
      <c r="BY563" s="18">
        <f t="shared" si="309"/>
        <v>5616.51</v>
      </c>
      <c r="BZ563" s="18">
        <f t="shared" si="330"/>
        <v>1</v>
      </c>
      <c r="CA563" s="18">
        <f t="shared" si="310"/>
        <v>8424.76</v>
      </c>
      <c r="CB563" s="18">
        <f t="shared" si="331"/>
        <v>1</v>
      </c>
      <c r="CC563" s="18">
        <f t="shared" si="311"/>
        <v>8424.76</v>
      </c>
    </row>
    <row r="564" spans="1:81" ht="16.5" x14ac:dyDescent="0.2">
      <c r="A564" s="14">
        <v>555</v>
      </c>
      <c r="B564" s="18">
        <f>金币产出!CN560</f>
        <v>102391363</v>
      </c>
      <c r="W564" s="18">
        <v>555</v>
      </c>
      <c r="X564" s="25">
        <v>1</v>
      </c>
      <c r="Y564" s="18" t="e">
        <f t="shared" si="312"/>
        <v>#REF!</v>
      </c>
      <c r="Z564" s="18" t="e">
        <f t="shared" si="312"/>
        <v>#REF!</v>
      </c>
      <c r="AA564" s="18" t="e">
        <f t="shared" si="312"/>
        <v>#REF!</v>
      </c>
      <c r="AB564" s="18" t="e">
        <f t="shared" si="313"/>
        <v>#REF!</v>
      </c>
      <c r="AC564" s="18" t="e">
        <f t="shared" si="301"/>
        <v>#REF!</v>
      </c>
      <c r="AD564" s="18" t="e">
        <f t="shared" si="314"/>
        <v>#REF!</v>
      </c>
      <c r="AE564" s="18" t="e">
        <f t="shared" si="302"/>
        <v>#REF!</v>
      </c>
      <c r="AF564" s="18" t="e">
        <f t="shared" si="315"/>
        <v>#REF!</v>
      </c>
      <c r="AG564" s="18" t="e">
        <f t="shared" si="303"/>
        <v>#REF!</v>
      </c>
      <c r="BD564" s="18">
        <v>555</v>
      </c>
      <c r="BE564" s="44">
        <v>1</v>
      </c>
      <c r="BF564" s="18">
        <f t="shared" si="316"/>
        <v>11263045</v>
      </c>
      <c r="BG564" s="18">
        <f t="shared" si="317"/>
        <v>5631520</v>
      </c>
      <c r="BH564" s="18">
        <f t="shared" si="318"/>
        <v>5631520</v>
      </c>
      <c r="BI564" s="18">
        <f t="shared" si="319"/>
        <v>5631520</v>
      </c>
      <c r="BJ564" s="18">
        <f t="shared" si="320"/>
        <v>5631520</v>
      </c>
      <c r="BK564" s="18">
        <f t="shared" si="321"/>
        <v>5631520</v>
      </c>
      <c r="BL564" s="18">
        <f t="shared" si="322"/>
        <v>8447285</v>
      </c>
      <c r="BM564" s="18">
        <f t="shared" si="323"/>
        <v>8447285</v>
      </c>
      <c r="BN564" s="18">
        <f t="shared" si="324"/>
        <v>2</v>
      </c>
      <c r="BO564" s="18">
        <f t="shared" si="304"/>
        <v>11.26</v>
      </c>
      <c r="BP564" s="18">
        <f t="shared" si="325"/>
        <v>1</v>
      </c>
      <c r="BQ564" s="18">
        <f t="shared" si="305"/>
        <v>5631.52</v>
      </c>
      <c r="BR564" s="18">
        <f t="shared" si="326"/>
        <v>1</v>
      </c>
      <c r="BS564" s="18">
        <f t="shared" si="306"/>
        <v>5631.52</v>
      </c>
      <c r="BT564" s="18">
        <f t="shared" si="327"/>
        <v>1</v>
      </c>
      <c r="BU564" s="18">
        <f t="shared" si="307"/>
        <v>5631.52</v>
      </c>
      <c r="BV564" s="18">
        <f t="shared" si="328"/>
        <v>1</v>
      </c>
      <c r="BW564" s="18">
        <f t="shared" si="308"/>
        <v>5631.52</v>
      </c>
      <c r="BX564" s="18">
        <f t="shared" si="329"/>
        <v>1</v>
      </c>
      <c r="BY564" s="18">
        <f t="shared" si="309"/>
        <v>5631.52</v>
      </c>
      <c r="BZ564" s="18">
        <f t="shared" si="330"/>
        <v>1</v>
      </c>
      <c r="CA564" s="18">
        <f t="shared" si="310"/>
        <v>8447.2900000000009</v>
      </c>
      <c r="CB564" s="18">
        <f t="shared" si="331"/>
        <v>1</v>
      </c>
      <c r="CC564" s="18">
        <f t="shared" si="311"/>
        <v>8447.2900000000009</v>
      </c>
    </row>
    <row r="565" spans="1:81" ht="16.5" x14ac:dyDescent="0.2">
      <c r="A565" s="14">
        <v>556</v>
      </c>
      <c r="B565" s="18">
        <f>金币产出!CN561</f>
        <v>102664406</v>
      </c>
      <c r="W565" s="18">
        <v>556</v>
      </c>
      <c r="X565" s="25">
        <v>1</v>
      </c>
      <c r="Y565" s="18" t="e">
        <f t="shared" si="312"/>
        <v>#REF!</v>
      </c>
      <c r="Z565" s="18" t="e">
        <f t="shared" si="312"/>
        <v>#REF!</v>
      </c>
      <c r="AA565" s="18" t="e">
        <f t="shared" si="312"/>
        <v>#REF!</v>
      </c>
      <c r="AB565" s="18" t="e">
        <f t="shared" si="313"/>
        <v>#REF!</v>
      </c>
      <c r="AC565" s="18" t="e">
        <f t="shared" si="301"/>
        <v>#REF!</v>
      </c>
      <c r="AD565" s="18" t="e">
        <f t="shared" si="314"/>
        <v>#REF!</v>
      </c>
      <c r="AE565" s="18" t="e">
        <f t="shared" si="302"/>
        <v>#REF!</v>
      </c>
      <c r="AF565" s="18" t="e">
        <f t="shared" si="315"/>
        <v>#REF!</v>
      </c>
      <c r="AG565" s="18" t="e">
        <f t="shared" si="303"/>
        <v>#REF!</v>
      </c>
      <c r="BD565" s="18">
        <v>556</v>
      </c>
      <c r="BE565" s="44">
        <v>1</v>
      </c>
      <c r="BF565" s="18">
        <f t="shared" si="316"/>
        <v>11293080</v>
      </c>
      <c r="BG565" s="18">
        <f t="shared" si="317"/>
        <v>5646540</v>
      </c>
      <c r="BH565" s="18">
        <f t="shared" si="318"/>
        <v>5646540</v>
      </c>
      <c r="BI565" s="18">
        <f t="shared" si="319"/>
        <v>5646540</v>
      </c>
      <c r="BJ565" s="18">
        <f t="shared" si="320"/>
        <v>5646540</v>
      </c>
      <c r="BK565" s="18">
        <f t="shared" si="321"/>
        <v>5646540</v>
      </c>
      <c r="BL565" s="18">
        <f t="shared" si="322"/>
        <v>8469810</v>
      </c>
      <c r="BM565" s="18">
        <f t="shared" si="323"/>
        <v>8469810</v>
      </c>
      <c r="BN565" s="18">
        <f t="shared" si="324"/>
        <v>2</v>
      </c>
      <c r="BO565" s="18">
        <f t="shared" si="304"/>
        <v>11.29</v>
      </c>
      <c r="BP565" s="18">
        <f t="shared" si="325"/>
        <v>1</v>
      </c>
      <c r="BQ565" s="18">
        <f t="shared" si="305"/>
        <v>5646.54</v>
      </c>
      <c r="BR565" s="18">
        <f t="shared" si="326"/>
        <v>1</v>
      </c>
      <c r="BS565" s="18">
        <f t="shared" si="306"/>
        <v>5646.54</v>
      </c>
      <c r="BT565" s="18">
        <f t="shared" si="327"/>
        <v>1</v>
      </c>
      <c r="BU565" s="18">
        <f t="shared" si="307"/>
        <v>5646.54</v>
      </c>
      <c r="BV565" s="18">
        <f t="shared" si="328"/>
        <v>1</v>
      </c>
      <c r="BW565" s="18">
        <f t="shared" si="308"/>
        <v>5646.54</v>
      </c>
      <c r="BX565" s="18">
        <f t="shared" si="329"/>
        <v>1</v>
      </c>
      <c r="BY565" s="18">
        <f t="shared" si="309"/>
        <v>5646.54</v>
      </c>
      <c r="BZ565" s="18">
        <f t="shared" si="330"/>
        <v>1</v>
      </c>
      <c r="CA565" s="18">
        <f t="shared" si="310"/>
        <v>8469.81</v>
      </c>
      <c r="CB565" s="18">
        <f t="shared" si="331"/>
        <v>1</v>
      </c>
      <c r="CC565" s="18">
        <f t="shared" si="311"/>
        <v>8469.81</v>
      </c>
    </row>
    <row r="566" spans="1:81" ht="16.5" x14ac:dyDescent="0.2">
      <c r="A566" s="14">
        <v>557</v>
      </c>
      <c r="B566" s="18">
        <f>金币产出!CN562</f>
        <v>102937451</v>
      </c>
      <c r="W566" s="18">
        <v>557</v>
      </c>
      <c r="X566" s="25">
        <v>1</v>
      </c>
      <c r="Y566" s="18" t="e">
        <f t="shared" si="312"/>
        <v>#REF!</v>
      </c>
      <c r="Z566" s="18" t="e">
        <f t="shared" si="312"/>
        <v>#REF!</v>
      </c>
      <c r="AA566" s="18" t="e">
        <f t="shared" si="312"/>
        <v>#REF!</v>
      </c>
      <c r="AB566" s="18" t="e">
        <f t="shared" si="313"/>
        <v>#REF!</v>
      </c>
      <c r="AC566" s="18" t="e">
        <f t="shared" si="301"/>
        <v>#REF!</v>
      </c>
      <c r="AD566" s="18" t="e">
        <f t="shared" si="314"/>
        <v>#REF!</v>
      </c>
      <c r="AE566" s="18" t="e">
        <f t="shared" si="302"/>
        <v>#REF!</v>
      </c>
      <c r="AF566" s="18" t="e">
        <f t="shared" si="315"/>
        <v>#REF!</v>
      </c>
      <c r="AG566" s="18" t="e">
        <f t="shared" si="303"/>
        <v>#REF!</v>
      </c>
      <c r="BD566" s="18">
        <v>557</v>
      </c>
      <c r="BE566" s="44">
        <v>1</v>
      </c>
      <c r="BF566" s="18">
        <f t="shared" si="316"/>
        <v>11323115</v>
      </c>
      <c r="BG566" s="18">
        <f t="shared" si="317"/>
        <v>5661555</v>
      </c>
      <c r="BH566" s="18">
        <f t="shared" si="318"/>
        <v>5661555</v>
      </c>
      <c r="BI566" s="18">
        <f t="shared" si="319"/>
        <v>5661555</v>
      </c>
      <c r="BJ566" s="18">
        <f t="shared" si="320"/>
        <v>5661555</v>
      </c>
      <c r="BK566" s="18">
        <f t="shared" si="321"/>
        <v>5661555</v>
      </c>
      <c r="BL566" s="18">
        <f t="shared" si="322"/>
        <v>8492335</v>
      </c>
      <c r="BM566" s="18">
        <f t="shared" si="323"/>
        <v>8492335</v>
      </c>
      <c r="BN566" s="18">
        <f t="shared" si="324"/>
        <v>2</v>
      </c>
      <c r="BO566" s="18">
        <f t="shared" si="304"/>
        <v>11.32</v>
      </c>
      <c r="BP566" s="18">
        <f t="shared" si="325"/>
        <v>1</v>
      </c>
      <c r="BQ566" s="18">
        <f t="shared" si="305"/>
        <v>5661.56</v>
      </c>
      <c r="BR566" s="18">
        <f t="shared" si="326"/>
        <v>1</v>
      </c>
      <c r="BS566" s="18">
        <f t="shared" si="306"/>
        <v>5661.56</v>
      </c>
      <c r="BT566" s="18">
        <f t="shared" si="327"/>
        <v>1</v>
      </c>
      <c r="BU566" s="18">
        <f t="shared" si="307"/>
        <v>5661.56</v>
      </c>
      <c r="BV566" s="18">
        <f t="shared" si="328"/>
        <v>1</v>
      </c>
      <c r="BW566" s="18">
        <f t="shared" si="308"/>
        <v>5661.56</v>
      </c>
      <c r="BX566" s="18">
        <f t="shared" si="329"/>
        <v>1</v>
      </c>
      <c r="BY566" s="18">
        <f t="shared" si="309"/>
        <v>5661.56</v>
      </c>
      <c r="BZ566" s="18">
        <f t="shared" si="330"/>
        <v>1</v>
      </c>
      <c r="CA566" s="18">
        <f t="shared" si="310"/>
        <v>8492.34</v>
      </c>
      <c r="CB566" s="18">
        <f t="shared" si="331"/>
        <v>1</v>
      </c>
      <c r="CC566" s="18">
        <f t="shared" si="311"/>
        <v>8492.34</v>
      </c>
    </row>
    <row r="567" spans="1:81" ht="16.5" x14ac:dyDescent="0.2">
      <c r="A567" s="14">
        <v>558</v>
      </c>
      <c r="B567" s="18">
        <f>金币产出!CN563</f>
        <v>103210496</v>
      </c>
      <c r="W567" s="18">
        <v>558</v>
      </c>
      <c r="X567" s="25">
        <v>1</v>
      </c>
      <c r="Y567" s="18" t="e">
        <f t="shared" si="312"/>
        <v>#REF!</v>
      </c>
      <c r="Z567" s="18" t="e">
        <f t="shared" si="312"/>
        <v>#REF!</v>
      </c>
      <c r="AA567" s="18" t="e">
        <f t="shared" si="312"/>
        <v>#REF!</v>
      </c>
      <c r="AB567" s="18" t="e">
        <f t="shared" si="313"/>
        <v>#REF!</v>
      </c>
      <c r="AC567" s="18" t="e">
        <f t="shared" si="301"/>
        <v>#REF!</v>
      </c>
      <c r="AD567" s="18" t="e">
        <f t="shared" si="314"/>
        <v>#REF!</v>
      </c>
      <c r="AE567" s="18" t="e">
        <f t="shared" si="302"/>
        <v>#REF!</v>
      </c>
      <c r="AF567" s="18" t="e">
        <f t="shared" si="315"/>
        <v>#REF!</v>
      </c>
      <c r="AG567" s="18" t="e">
        <f t="shared" si="303"/>
        <v>#REF!</v>
      </c>
      <c r="BD567" s="18">
        <v>558</v>
      </c>
      <c r="BE567" s="44">
        <v>1</v>
      </c>
      <c r="BF567" s="18">
        <f t="shared" si="316"/>
        <v>11353150</v>
      </c>
      <c r="BG567" s="18">
        <f t="shared" si="317"/>
        <v>5676575</v>
      </c>
      <c r="BH567" s="18">
        <f t="shared" si="318"/>
        <v>5676575</v>
      </c>
      <c r="BI567" s="18">
        <f t="shared" si="319"/>
        <v>5676575</v>
      </c>
      <c r="BJ567" s="18">
        <f t="shared" si="320"/>
        <v>5676575</v>
      </c>
      <c r="BK567" s="18">
        <f t="shared" si="321"/>
        <v>5676575</v>
      </c>
      <c r="BL567" s="18">
        <f t="shared" si="322"/>
        <v>8514865</v>
      </c>
      <c r="BM567" s="18">
        <f t="shared" si="323"/>
        <v>8514865</v>
      </c>
      <c r="BN567" s="18">
        <f t="shared" si="324"/>
        <v>2</v>
      </c>
      <c r="BO567" s="18">
        <f t="shared" si="304"/>
        <v>11.35</v>
      </c>
      <c r="BP567" s="18">
        <f t="shared" si="325"/>
        <v>1</v>
      </c>
      <c r="BQ567" s="18">
        <f t="shared" si="305"/>
        <v>5676.58</v>
      </c>
      <c r="BR567" s="18">
        <f t="shared" si="326"/>
        <v>1</v>
      </c>
      <c r="BS567" s="18">
        <f t="shared" si="306"/>
        <v>5676.58</v>
      </c>
      <c r="BT567" s="18">
        <f t="shared" si="327"/>
        <v>1</v>
      </c>
      <c r="BU567" s="18">
        <f t="shared" si="307"/>
        <v>5676.58</v>
      </c>
      <c r="BV567" s="18">
        <f t="shared" si="328"/>
        <v>1</v>
      </c>
      <c r="BW567" s="18">
        <f t="shared" si="308"/>
        <v>5676.58</v>
      </c>
      <c r="BX567" s="18">
        <f t="shared" si="329"/>
        <v>1</v>
      </c>
      <c r="BY567" s="18">
        <f t="shared" si="309"/>
        <v>5676.58</v>
      </c>
      <c r="BZ567" s="18">
        <f t="shared" si="330"/>
        <v>1</v>
      </c>
      <c r="CA567" s="18">
        <f t="shared" si="310"/>
        <v>8514.8700000000008</v>
      </c>
      <c r="CB567" s="18">
        <f t="shared" si="331"/>
        <v>1</v>
      </c>
      <c r="CC567" s="18">
        <f t="shared" si="311"/>
        <v>8514.8700000000008</v>
      </c>
    </row>
    <row r="568" spans="1:81" ht="16.5" x14ac:dyDescent="0.2">
      <c r="A568" s="14">
        <v>559</v>
      </c>
      <c r="B568" s="18">
        <f>金币产出!CN564</f>
        <v>103483538</v>
      </c>
      <c r="W568" s="18">
        <v>559</v>
      </c>
      <c r="X568" s="25">
        <v>1</v>
      </c>
      <c r="Y568" s="18" t="e">
        <f t="shared" si="312"/>
        <v>#REF!</v>
      </c>
      <c r="Z568" s="18" t="e">
        <f t="shared" si="312"/>
        <v>#REF!</v>
      </c>
      <c r="AA568" s="18" t="e">
        <f t="shared" si="312"/>
        <v>#REF!</v>
      </c>
      <c r="AB568" s="18" t="e">
        <f t="shared" si="313"/>
        <v>#REF!</v>
      </c>
      <c r="AC568" s="18" t="e">
        <f t="shared" si="301"/>
        <v>#REF!</v>
      </c>
      <c r="AD568" s="18" t="e">
        <f t="shared" si="314"/>
        <v>#REF!</v>
      </c>
      <c r="AE568" s="18" t="e">
        <f t="shared" si="302"/>
        <v>#REF!</v>
      </c>
      <c r="AF568" s="18" t="e">
        <f t="shared" si="315"/>
        <v>#REF!</v>
      </c>
      <c r="AG568" s="18" t="e">
        <f t="shared" si="303"/>
        <v>#REF!</v>
      </c>
      <c r="BD568" s="18">
        <v>559</v>
      </c>
      <c r="BE568" s="44">
        <v>1</v>
      </c>
      <c r="BF568" s="18">
        <f t="shared" si="316"/>
        <v>11383185</v>
      </c>
      <c r="BG568" s="18">
        <f t="shared" si="317"/>
        <v>5691590</v>
      </c>
      <c r="BH568" s="18">
        <f t="shared" si="318"/>
        <v>5691590</v>
      </c>
      <c r="BI568" s="18">
        <f t="shared" si="319"/>
        <v>5691590</v>
      </c>
      <c r="BJ568" s="18">
        <f t="shared" si="320"/>
        <v>5691590</v>
      </c>
      <c r="BK568" s="18">
        <f t="shared" si="321"/>
        <v>5691590</v>
      </c>
      <c r="BL568" s="18">
        <f t="shared" si="322"/>
        <v>8537390</v>
      </c>
      <c r="BM568" s="18">
        <f t="shared" si="323"/>
        <v>8537390</v>
      </c>
      <c r="BN568" s="18">
        <f t="shared" si="324"/>
        <v>2</v>
      </c>
      <c r="BO568" s="18">
        <f t="shared" si="304"/>
        <v>11.38</v>
      </c>
      <c r="BP568" s="18">
        <f t="shared" si="325"/>
        <v>1</v>
      </c>
      <c r="BQ568" s="18">
        <f t="shared" si="305"/>
        <v>5691.59</v>
      </c>
      <c r="BR568" s="18">
        <f t="shared" si="326"/>
        <v>1</v>
      </c>
      <c r="BS568" s="18">
        <f t="shared" si="306"/>
        <v>5691.59</v>
      </c>
      <c r="BT568" s="18">
        <f t="shared" si="327"/>
        <v>1</v>
      </c>
      <c r="BU568" s="18">
        <f t="shared" si="307"/>
        <v>5691.59</v>
      </c>
      <c r="BV568" s="18">
        <f t="shared" si="328"/>
        <v>1</v>
      </c>
      <c r="BW568" s="18">
        <f t="shared" si="308"/>
        <v>5691.59</v>
      </c>
      <c r="BX568" s="18">
        <f t="shared" si="329"/>
        <v>1</v>
      </c>
      <c r="BY568" s="18">
        <f t="shared" si="309"/>
        <v>5691.59</v>
      </c>
      <c r="BZ568" s="18">
        <f t="shared" si="330"/>
        <v>1</v>
      </c>
      <c r="CA568" s="18">
        <f t="shared" si="310"/>
        <v>8537.39</v>
      </c>
      <c r="CB568" s="18">
        <f t="shared" si="331"/>
        <v>1</v>
      </c>
      <c r="CC568" s="18">
        <f t="shared" si="311"/>
        <v>8537.39</v>
      </c>
    </row>
    <row r="569" spans="1:81" ht="16.5" x14ac:dyDescent="0.2">
      <c r="A569" s="14">
        <v>560</v>
      </c>
      <c r="B569" s="18">
        <f>金币产出!CN565</f>
        <v>98389863</v>
      </c>
      <c r="W569" s="18">
        <v>560</v>
      </c>
      <c r="X569" s="25">
        <v>1</v>
      </c>
      <c r="Y569" s="18" t="e">
        <f t="shared" si="312"/>
        <v>#REF!</v>
      </c>
      <c r="Z569" s="18" t="e">
        <f t="shared" si="312"/>
        <v>#REF!</v>
      </c>
      <c r="AA569" s="18" t="e">
        <f t="shared" si="312"/>
        <v>#REF!</v>
      </c>
      <c r="AB569" s="18" t="e">
        <f t="shared" si="313"/>
        <v>#REF!</v>
      </c>
      <c r="AC569" s="18" t="e">
        <f t="shared" si="301"/>
        <v>#REF!</v>
      </c>
      <c r="AD569" s="18" t="e">
        <f t="shared" si="314"/>
        <v>#REF!</v>
      </c>
      <c r="AE569" s="18" t="e">
        <f t="shared" si="302"/>
        <v>#REF!</v>
      </c>
      <c r="AF569" s="18" t="e">
        <f t="shared" si="315"/>
        <v>#REF!</v>
      </c>
      <c r="AG569" s="18" t="e">
        <f t="shared" si="303"/>
        <v>#REF!</v>
      </c>
      <c r="BD569" s="18">
        <v>560</v>
      </c>
      <c r="BE569" s="44">
        <v>1</v>
      </c>
      <c r="BF569" s="18">
        <f t="shared" si="316"/>
        <v>10822880</v>
      </c>
      <c r="BG569" s="18">
        <f t="shared" si="317"/>
        <v>5411440</v>
      </c>
      <c r="BH569" s="18">
        <f t="shared" si="318"/>
        <v>5411440</v>
      </c>
      <c r="BI569" s="18">
        <f t="shared" si="319"/>
        <v>5411440</v>
      </c>
      <c r="BJ569" s="18">
        <f t="shared" si="320"/>
        <v>5411440</v>
      </c>
      <c r="BK569" s="18">
        <f t="shared" si="321"/>
        <v>5411440</v>
      </c>
      <c r="BL569" s="18">
        <f t="shared" si="322"/>
        <v>8117160</v>
      </c>
      <c r="BM569" s="18">
        <f t="shared" si="323"/>
        <v>8117160</v>
      </c>
      <c r="BN569" s="18">
        <f t="shared" si="324"/>
        <v>2</v>
      </c>
      <c r="BO569" s="18">
        <f t="shared" si="304"/>
        <v>10.82</v>
      </c>
      <c r="BP569" s="18">
        <f t="shared" si="325"/>
        <v>1</v>
      </c>
      <c r="BQ569" s="18">
        <f t="shared" si="305"/>
        <v>5411.44</v>
      </c>
      <c r="BR569" s="18">
        <f t="shared" si="326"/>
        <v>1</v>
      </c>
      <c r="BS569" s="18">
        <f t="shared" si="306"/>
        <v>5411.44</v>
      </c>
      <c r="BT569" s="18">
        <f t="shared" si="327"/>
        <v>1</v>
      </c>
      <c r="BU569" s="18">
        <f t="shared" si="307"/>
        <v>5411.44</v>
      </c>
      <c r="BV569" s="18">
        <f t="shared" si="328"/>
        <v>1</v>
      </c>
      <c r="BW569" s="18">
        <f t="shared" si="308"/>
        <v>5411.44</v>
      </c>
      <c r="BX569" s="18">
        <f t="shared" si="329"/>
        <v>1</v>
      </c>
      <c r="BY569" s="18">
        <f t="shared" si="309"/>
        <v>5411.44</v>
      </c>
      <c r="BZ569" s="18">
        <f t="shared" si="330"/>
        <v>1</v>
      </c>
      <c r="CA569" s="18">
        <f t="shared" si="310"/>
        <v>8117.16</v>
      </c>
      <c r="CB569" s="18">
        <f t="shared" si="331"/>
        <v>1</v>
      </c>
      <c r="CC569" s="18">
        <f t="shared" si="311"/>
        <v>8117.16</v>
      </c>
    </row>
    <row r="570" spans="1:81" ht="16.5" x14ac:dyDescent="0.2">
      <c r="A570" s="14">
        <v>561</v>
      </c>
      <c r="B570" s="18">
        <f>金币产出!CN566</f>
        <v>98648782</v>
      </c>
      <c r="W570" s="18">
        <v>561</v>
      </c>
      <c r="X570" s="25">
        <v>1</v>
      </c>
      <c r="Y570" s="18" t="e">
        <f t="shared" si="312"/>
        <v>#REF!</v>
      </c>
      <c r="Z570" s="18" t="e">
        <f t="shared" si="312"/>
        <v>#REF!</v>
      </c>
      <c r="AA570" s="18" t="e">
        <f t="shared" si="312"/>
        <v>#REF!</v>
      </c>
      <c r="AB570" s="18" t="e">
        <f t="shared" si="313"/>
        <v>#REF!</v>
      </c>
      <c r="AC570" s="18" t="e">
        <f t="shared" si="301"/>
        <v>#REF!</v>
      </c>
      <c r="AD570" s="18" t="e">
        <f t="shared" si="314"/>
        <v>#REF!</v>
      </c>
      <c r="AE570" s="18" t="e">
        <f t="shared" si="302"/>
        <v>#REF!</v>
      </c>
      <c r="AF570" s="18" t="e">
        <f t="shared" si="315"/>
        <v>#REF!</v>
      </c>
      <c r="AG570" s="18" t="e">
        <f t="shared" si="303"/>
        <v>#REF!</v>
      </c>
      <c r="BD570" s="18">
        <v>561</v>
      </c>
      <c r="BE570" s="44">
        <v>1</v>
      </c>
      <c r="BF570" s="18">
        <f t="shared" si="316"/>
        <v>10851365</v>
      </c>
      <c r="BG570" s="18">
        <f t="shared" si="317"/>
        <v>5425680</v>
      </c>
      <c r="BH570" s="18">
        <f t="shared" si="318"/>
        <v>5425680</v>
      </c>
      <c r="BI570" s="18">
        <f t="shared" si="319"/>
        <v>5425680</v>
      </c>
      <c r="BJ570" s="18">
        <f t="shared" si="320"/>
        <v>5425680</v>
      </c>
      <c r="BK570" s="18">
        <f t="shared" si="321"/>
        <v>5425680</v>
      </c>
      <c r="BL570" s="18">
        <f t="shared" si="322"/>
        <v>8138520</v>
      </c>
      <c r="BM570" s="18">
        <f t="shared" si="323"/>
        <v>8138520</v>
      </c>
      <c r="BN570" s="18">
        <f t="shared" si="324"/>
        <v>2</v>
      </c>
      <c r="BO570" s="18">
        <f t="shared" si="304"/>
        <v>10.85</v>
      </c>
      <c r="BP570" s="18">
        <f t="shared" si="325"/>
        <v>1</v>
      </c>
      <c r="BQ570" s="18">
        <f t="shared" si="305"/>
        <v>5425.68</v>
      </c>
      <c r="BR570" s="18">
        <f t="shared" si="326"/>
        <v>1</v>
      </c>
      <c r="BS570" s="18">
        <f t="shared" si="306"/>
        <v>5425.68</v>
      </c>
      <c r="BT570" s="18">
        <f t="shared" si="327"/>
        <v>1</v>
      </c>
      <c r="BU570" s="18">
        <f t="shared" si="307"/>
        <v>5425.68</v>
      </c>
      <c r="BV570" s="18">
        <f t="shared" si="328"/>
        <v>1</v>
      </c>
      <c r="BW570" s="18">
        <f t="shared" si="308"/>
        <v>5425.68</v>
      </c>
      <c r="BX570" s="18">
        <f t="shared" si="329"/>
        <v>1</v>
      </c>
      <c r="BY570" s="18">
        <f t="shared" si="309"/>
        <v>5425.68</v>
      </c>
      <c r="BZ570" s="18">
        <f t="shared" si="330"/>
        <v>1</v>
      </c>
      <c r="CA570" s="18">
        <f t="shared" si="310"/>
        <v>8138.52</v>
      </c>
      <c r="CB570" s="18">
        <f t="shared" si="331"/>
        <v>1</v>
      </c>
      <c r="CC570" s="18">
        <f t="shared" si="311"/>
        <v>8138.52</v>
      </c>
    </row>
    <row r="571" spans="1:81" ht="16.5" x14ac:dyDescent="0.2">
      <c r="A571" s="14">
        <v>562</v>
      </c>
      <c r="B571" s="18">
        <f>金币产出!CN567</f>
        <v>98907704</v>
      </c>
      <c r="W571" s="18">
        <v>562</v>
      </c>
      <c r="X571" s="25">
        <v>1</v>
      </c>
      <c r="Y571" s="18" t="e">
        <f t="shared" si="312"/>
        <v>#REF!</v>
      </c>
      <c r="Z571" s="18" t="e">
        <f t="shared" si="312"/>
        <v>#REF!</v>
      </c>
      <c r="AA571" s="18" t="e">
        <f t="shared" si="312"/>
        <v>#REF!</v>
      </c>
      <c r="AB571" s="18" t="e">
        <f t="shared" si="313"/>
        <v>#REF!</v>
      </c>
      <c r="AC571" s="18" t="e">
        <f t="shared" si="301"/>
        <v>#REF!</v>
      </c>
      <c r="AD571" s="18" t="e">
        <f t="shared" si="314"/>
        <v>#REF!</v>
      </c>
      <c r="AE571" s="18" t="e">
        <f t="shared" si="302"/>
        <v>#REF!</v>
      </c>
      <c r="AF571" s="18" t="e">
        <f t="shared" si="315"/>
        <v>#REF!</v>
      </c>
      <c r="AG571" s="18" t="e">
        <f t="shared" si="303"/>
        <v>#REF!</v>
      </c>
      <c r="BD571" s="18">
        <v>562</v>
      </c>
      <c r="BE571" s="44">
        <v>1</v>
      </c>
      <c r="BF571" s="18">
        <f t="shared" si="316"/>
        <v>10879845</v>
      </c>
      <c r="BG571" s="18">
        <f t="shared" si="317"/>
        <v>5439920</v>
      </c>
      <c r="BH571" s="18">
        <f t="shared" si="318"/>
        <v>5439920</v>
      </c>
      <c r="BI571" s="18">
        <f t="shared" si="319"/>
        <v>5439920</v>
      </c>
      <c r="BJ571" s="18">
        <f t="shared" si="320"/>
        <v>5439920</v>
      </c>
      <c r="BK571" s="18">
        <f t="shared" si="321"/>
        <v>5439920</v>
      </c>
      <c r="BL571" s="18">
        <f t="shared" si="322"/>
        <v>8159885</v>
      </c>
      <c r="BM571" s="18">
        <f t="shared" si="323"/>
        <v>8159885</v>
      </c>
      <c r="BN571" s="18">
        <f t="shared" si="324"/>
        <v>2</v>
      </c>
      <c r="BO571" s="18">
        <f t="shared" si="304"/>
        <v>10.88</v>
      </c>
      <c r="BP571" s="18">
        <f t="shared" si="325"/>
        <v>1</v>
      </c>
      <c r="BQ571" s="18">
        <f t="shared" si="305"/>
        <v>5439.92</v>
      </c>
      <c r="BR571" s="18">
        <f t="shared" si="326"/>
        <v>1</v>
      </c>
      <c r="BS571" s="18">
        <f t="shared" si="306"/>
        <v>5439.92</v>
      </c>
      <c r="BT571" s="18">
        <f t="shared" si="327"/>
        <v>1</v>
      </c>
      <c r="BU571" s="18">
        <f t="shared" si="307"/>
        <v>5439.92</v>
      </c>
      <c r="BV571" s="18">
        <f t="shared" si="328"/>
        <v>1</v>
      </c>
      <c r="BW571" s="18">
        <f t="shared" si="308"/>
        <v>5439.92</v>
      </c>
      <c r="BX571" s="18">
        <f t="shared" si="329"/>
        <v>1</v>
      </c>
      <c r="BY571" s="18">
        <f t="shared" si="309"/>
        <v>5439.92</v>
      </c>
      <c r="BZ571" s="18">
        <f t="shared" si="330"/>
        <v>1</v>
      </c>
      <c r="CA571" s="18">
        <f t="shared" si="310"/>
        <v>8159.89</v>
      </c>
      <c r="CB571" s="18">
        <f t="shared" si="331"/>
        <v>1</v>
      </c>
      <c r="CC571" s="18">
        <f t="shared" si="311"/>
        <v>8159.89</v>
      </c>
    </row>
    <row r="572" spans="1:81" ht="16.5" x14ac:dyDescent="0.2">
      <c r="A572" s="14">
        <v>563</v>
      </c>
      <c r="B572" s="18">
        <f>金币产出!CN568</f>
        <v>99166626</v>
      </c>
      <c r="W572" s="18">
        <v>563</v>
      </c>
      <c r="X572" s="25">
        <v>1</v>
      </c>
      <c r="Y572" s="18" t="e">
        <f t="shared" si="312"/>
        <v>#REF!</v>
      </c>
      <c r="Z572" s="18" t="e">
        <f t="shared" si="312"/>
        <v>#REF!</v>
      </c>
      <c r="AA572" s="18" t="e">
        <f t="shared" si="312"/>
        <v>#REF!</v>
      </c>
      <c r="AB572" s="18" t="e">
        <f t="shared" si="313"/>
        <v>#REF!</v>
      </c>
      <c r="AC572" s="18" t="e">
        <f t="shared" si="301"/>
        <v>#REF!</v>
      </c>
      <c r="AD572" s="18" t="e">
        <f t="shared" si="314"/>
        <v>#REF!</v>
      </c>
      <c r="AE572" s="18" t="e">
        <f t="shared" si="302"/>
        <v>#REF!</v>
      </c>
      <c r="AF572" s="18" t="e">
        <f t="shared" si="315"/>
        <v>#REF!</v>
      </c>
      <c r="AG572" s="18" t="e">
        <f t="shared" si="303"/>
        <v>#REF!</v>
      </c>
      <c r="BD572" s="18">
        <v>563</v>
      </c>
      <c r="BE572" s="44">
        <v>1</v>
      </c>
      <c r="BF572" s="18">
        <f t="shared" si="316"/>
        <v>10908325</v>
      </c>
      <c r="BG572" s="18">
        <f t="shared" si="317"/>
        <v>5454160</v>
      </c>
      <c r="BH572" s="18">
        <f t="shared" si="318"/>
        <v>5454160</v>
      </c>
      <c r="BI572" s="18">
        <f t="shared" si="319"/>
        <v>5454160</v>
      </c>
      <c r="BJ572" s="18">
        <f t="shared" si="320"/>
        <v>5454160</v>
      </c>
      <c r="BK572" s="18">
        <f t="shared" si="321"/>
        <v>5454160</v>
      </c>
      <c r="BL572" s="18">
        <f t="shared" si="322"/>
        <v>8181245</v>
      </c>
      <c r="BM572" s="18">
        <f t="shared" si="323"/>
        <v>8181245</v>
      </c>
      <c r="BN572" s="18">
        <f t="shared" si="324"/>
        <v>2</v>
      </c>
      <c r="BO572" s="18">
        <f t="shared" si="304"/>
        <v>10.91</v>
      </c>
      <c r="BP572" s="18">
        <f t="shared" si="325"/>
        <v>1</v>
      </c>
      <c r="BQ572" s="18">
        <f t="shared" si="305"/>
        <v>5454.16</v>
      </c>
      <c r="BR572" s="18">
        <f t="shared" si="326"/>
        <v>1</v>
      </c>
      <c r="BS572" s="18">
        <f t="shared" si="306"/>
        <v>5454.16</v>
      </c>
      <c r="BT572" s="18">
        <f t="shared" si="327"/>
        <v>1</v>
      </c>
      <c r="BU572" s="18">
        <f t="shared" si="307"/>
        <v>5454.16</v>
      </c>
      <c r="BV572" s="18">
        <f t="shared" si="328"/>
        <v>1</v>
      </c>
      <c r="BW572" s="18">
        <f t="shared" si="308"/>
        <v>5454.16</v>
      </c>
      <c r="BX572" s="18">
        <f t="shared" si="329"/>
        <v>1</v>
      </c>
      <c r="BY572" s="18">
        <f t="shared" si="309"/>
        <v>5454.16</v>
      </c>
      <c r="BZ572" s="18">
        <f t="shared" si="330"/>
        <v>1</v>
      </c>
      <c r="CA572" s="18">
        <f t="shared" si="310"/>
        <v>8181.25</v>
      </c>
      <c r="CB572" s="18">
        <f t="shared" si="331"/>
        <v>1</v>
      </c>
      <c r="CC572" s="18">
        <f t="shared" si="311"/>
        <v>8181.25</v>
      </c>
    </row>
    <row r="573" spans="1:81" ht="16.5" x14ac:dyDescent="0.2">
      <c r="A573" s="14">
        <v>564</v>
      </c>
      <c r="B573" s="18">
        <f>金币产出!CN569</f>
        <v>99425545</v>
      </c>
      <c r="W573" s="18">
        <v>564</v>
      </c>
      <c r="X573" s="25">
        <v>1</v>
      </c>
      <c r="Y573" s="18" t="e">
        <f t="shared" si="312"/>
        <v>#REF!</v>
      </c>
      <c r="Z573" s="18" t="e">
        <f t="shared" si="312"/>
        <v>#REF!</v>
      </c>
      <c r="AA573" s="18" t="e">
        <f t="shared" si="312"/>
        <v>#REF!</v>
      </c>
      <c r="AB573" s="18" t="e">
        <f t="shared" si="313"/>
        <v>#REF!</v>
      </c>
      <c r="AC573" s="18" t="e">
        <f t="shared" si="301"/>
        <v>#REF!</v>
      </c>
      <c r="AD573" s="18" t="e">
        <f t="shared" si="314"/>
        <v>#REF!</v>
      </c>
      <c r="AE573" s="18" t="e">
        <f t="shared" si="302"/>
        <v>#REF!</v>
      </c>
      <c r="AF573" s="18" t="e">
        <f t="shared" si="315"/>
        <v>#REF!</v>
      </c>
      <c r="AG573" s="18" t="e">
        <f t="shared" si="303"/>
        <v>#REF!</v>
      </c>
      <c r="BD573" s="18">
        <v>564</v>
      </c>
      <c r="BE573" s="44">
        <v>1</v>
      </c>
      <c r="BF573" s="18">
        <f t="shared" si="316"/>
        <v>10936805</v>
      </c>
      <c r="BG573" s="18">
        <f t="shared" si="317"/>
        <v>5468400</v>
      </c>
      <c r="BH573" s="18">
        <f t="shared" si="318"/>
        <v>5468400</v>
      </c>
      <c r="BI573" s="18">
        <f t="shared" si="319"/>
        <v>5468400</v>
      </c>
      <c r="BJ573" s="18">
        <f t="shared" si="320"/>
        <v>5468400</v>
      </c>
      <c r="BK573" s="18">
        <f t="shared" si="321"/>
        <v>5468400</v>
      </c>
      <c r="BL573" s="18">
        <f t="shared" si="322"/>
        <v>8202605</v>
      </c>
      <c r="BM573" s="18">
        <f t="shared" si="323"/>
        <v>8202605</v>
      </c>
      <c r="BN573" s="18">
        <f t="shared" si="324"/>
        <v>2</v>
      </c>
      <c r="BO573" s="18">
        <f t="shared" si="304"/>
        <v>10.94</v>
      </c>
      <c r="BP573" s="18">
        <f t="shared" si="325"/>
        <v>1</v>
      </c>
      <c r="BQ573" s="18">
        <f t="shared" si="305"/>
        <v>5468.4</v>
      </c>
      <c r="BR573" s="18">
        <f t="shared" si="326"/>
        <v>1</v>
      </c>
      <c r="BS573" s="18">
        <f t="shared" si="306"/>
        <v>5468.4</v>
      </c>
      <c r="BT573" s="18">
        <f t="shared" si="327"/>
        <v>1</v>
      </c>
      <c r="BU573" s="18">
        <f t="shared" si="307"/>
        <v>5468.4</v>
      </c>
      <c r="BV573" s="18">
        <f t="shared" si="328"/>
        <v>1</v>
      </c>
      <c r="BW573" s="18">
        <f t="shared" si="308"/>
        <v>5468.4</v>
      </c>
      <c r="BX573" s="18">
        <f t="shared" si="329"/>
        <v>1</v>
      </c>
      <c r="BY573" s="18">
        <f t="shared" si="309"/>
        <v>5468.4</v>
      </c>
      <c r="BZ573" s="18">
        <f t="shared" si="330"/>
        <v>1</v>
      </c>
      <c r="CA573" s="18">
        <f t="shared" si="310"/>
        <v>8202.61</v>
      </c>
      <c r="CB573" s="18">
        <f t="shared" si="331"/>
        <v>1</v>
      </c>
      <c r="CC573" s="18">
        <f t="shared" si="311"/>
        <v>8202.61</v>
      </c>
    </row>
    <row r="574" spans="1:81" ht="16.5" x14ac:dyDescent="0.2">
      <c r="A574" s="14">
        <v>565</v>
      </c>
      <c r="B574" s="18">
        <f>金币产出!CN570</f>
        <v>99684465</v>
      </c>
      <c r="W574" s="18">
        <v>565</v>
      </c>
      <c r="X574" s="25">
        <v>1</v>
      </c>
      <c r="Y574" s="18" t="e">
        <f t="shared" si="312"/>
        <v>#REF!</v>
      </c>
      <c r="Z574" s="18" t="e">
        <f t="shared" si="312"/>
        <v>#REF!</v>
      </c>
      <c r="AA574" s="18" t="e">
        <f t="shared" si="312"/>
        <v>#REF!</v>
      </c>
      <c r="AB574" s="18" t="e">
        <f t="shared" si="313"/>
        <v>#REF!</v>
      </c>
      <c r="AC574" s="18" t="e">
        <f t="shared" si="301"/>
        <v>#REF!</v>
      </c>
      <c r="AD574" s="18" t="e">
        <f t="shared" si="314"/>
        <v>#REF!</v>
      </c>
      <c r="AE574" s="18" t="e">
        <f t="shared" si="302"/>
        <v>#REF!</v>
      </c>
      <c r="AF574" s="18" t="e">
        <f t="shared" si="315"/>
        <v>#REF!</v>
      </c>
      <c r="AG574" s="18" t="e">
        <f t="shared" si="303"/>
        <v>#REF!</v>
      </c>
      <c r="BD574" s="18">
        <v>565</v>
      </c>
      <c r="BE574" s="44">
        <v>1</v>
      </c>
      <c r="BF574" s="18">
        <f t="shared" si="316"/>
        <v>10965290</v>
      </c>
      <c r="BG574" s="18">
        <f t="shared" si="317"/>
        <v>5482645</v>
      </c>
      <c r="BH574" s="18">
        <f t="shared" si="318"/>
        <v>5482645</v>
      </c>
      <c r="BI574" s="18">
        <f t="shared" si="319"/>
        <v>5482645</v>
      </c>
      <c r="BJ574" s="18">
        <f t="shared" si="320"/>
        <v>5482645</v>
      </c>
      <c r="BK574" s="18">
        <f t="shared" si="321"/>
        <v>5482645</v>
      </c>
      <c r="BL574" s="18">
        <f t="shared" si="322"/>
        <v>8223965</v>
      </c>
      <c r="BM574" s="18">
        <f t="shared" si="323"/>
        <v>8223965</v>
      </c>
      <c r="BN574" s="18">
        <f t="shared" si="324"/>
        <v>2</v>
      </c>
      <c r="BO574" s="18">
        <f t="shared" si="304"/>
        <v>10.97</v>
      </c>
      <c r="BP574" s="18">
        <f t="shared" si="325"/>
        <v>1</v>
      </c>
      <c r="BQ574" s="18">
        <f t="shared" si="305"/>
        <v>5482.65</v>
      </c>
      <c r="BR574" s="18">
        <f t="shared" si="326"/>
        <v>1</v>
      </c>
      <c r="BS574" s="18">
        <f t="shared" si="306"/>
        <v>5482.65</v>
      </c>
      <c r="BT574" s="18">
        <f t="shared" si="327"/>
        <v>1</v>
      </c>
      <c r="BU574" s="18">
        <f t="shared" si="307"/>
        <v>5482.65</v>
      </c>
      <c r="BV574" s="18">
        <f t="shared" si="328"/>
        <v>1</v>
      </c>
      <c r="BW574" s="18">
        <f t="shared" si="308"/>
        <v>5482.65</v>
      </c>
      <c r="BX574" s="18">
        <f t="shared" si="329"/>
        <v>1</v>
      </c>
      <c r="BY574" s="18">
        <f t="shared" si="309"/>
        <v>5482.65</v>
      </c>
      <c r="BZ574" s="18">
        <f t="shared" si="330"/>
        <v>1</v>
      </c>
      <c r="CA574" s="18">
        <f t="shared" si="310"/>
        <v>8223.9699999999993</v>
      </c>
      <c r="CB574" s="18">
        <f t="shared" si="331"/>
        <v>1</v>
      </c>
      <c r="CC574" s="18">
        <f t="shared" si="311"/>
        <v>8223.9699999999993</v>
      </c>
    </row>
    <row r="575" spans="1:81" ht="16.5" x14ac:dyDescent="0.2">
      <c r="A575" s="14">
        <v>566</v>
      </c>
      <c r="B575" s="18">
        <f>金币产出!CN571</f>
        <v>99943387</v>
      </c>
      <c r="W575" s="18">
        <v>566</v>
      </c>
      <c r="X575" s="25">
        <v>1</v>
      </c>
      <c r="Y575" s="18" t="e">
        <f t="shared" si="312"/>
        <v>#REF!</v>
      </c>
      <c r="Z575" s="18" t="e">
        <f t="shared" si="312"/>
        <v>#REF!</v>
      </c>
      <c r="AA575" s="18" t="e">
        <f t="shared" si="312"/>
        <v>#REF!</v>
      </c>
      <c r="AB575" s="18" t="e">
        <f t="shared" si="313"/>
        <v>#REF!</v>
      </c>
      <c r="AC575" s="18" t="e">
        <f t="shared" si="301"/>
        <v>#REF!</v>
      </c>
      <c r="AD575" s="18" t="e">
        <f t="shared" si="314"/>
        <v>#REF!</v>
      </c>
      <c r="AE575" s="18" t="e">
        <f t="shared" si="302"/>
        <v>#REF!</v>
      </c>
      <c r="AF575" s="18" t="e">
        <f t="shared" si="315"/>
        <v>#REF!</v>
      </c>
      <c r="AG575" s="18" t="e">
        <f t="shared" si="303"/>
        <v>#REF!</v>
      </c>
      <c r="BD575" s="18">
        <v>566</v>
      </c>
      <c r="BE575" s="44">
        <v>1</v>
      </c>
      <c r="BF575" s="18">
        <f t="shared" si="316"/>
        <v>10993770</v>
      </c>
      <c r="BG575" s="18">
        <f t="shared" si="317"/>
        <v>5496885</v>
      </c>
      <c r="BH575" s="18">
        <f t="shared" si="318"/>
        <v>5496885</v>
      </c>
      <c r="BI575" s="18">
        <f t="shared" si="319"/>
        <v>5496885</v>
      </c>
      <c r="BJ575" s="18">
        <f t="shared" si="320"/>
        <v>5496885</v>
      </c>
      <c r="BK575" s="18">
        <f t="shared" si="321"/>
        <v>5496885</v>
      </c>
      <c r="BL575" s="18">
        <f t="shared" si="322"/>
        <v>8245325</v>
      </c>
      <c r="BM575" s="18">
        <f t="shared" si="323"/>
        <v>8245325</v>
      </c>
      <c r="BN575" s="18">
        <f t="shared" si="324"/>
        <v>2</v>
      </c>
      <c r="BO575" s="18">
        <f t="shared" si="304"/>
        <v>10.99</v>
      </c>
      <c r="BP575" s="18">
        <f t="shared" si="325"/>
        <v>1</v>
      </c>
      <c r="BQ575" s="18">
        <f t="shared" si="305"/>
        <v>5496.89</v>
      </c>
      <c r="BR575" s="18">
        <f t="shared" si="326"/>
        <v>1</v>
      </c>
      <c r="BS575" s="18">
        <f t="shared" si="306"/>
        <v>5496.89</v>
      </c>
      <c r="BT575" s="18">
        <f t="shared" si="327"/>
        <v>1</v>
      </c>
      <c r="BU575" s="18">
        <f t="shared" si="307"/>
        <v>5496.89</v>
      </c>
      <c r="BV575" s="18">
        <f t="shared" si="328"/>
        <v>1</v>
      </c>
      <c r="BW575" s="18">
        <f t="shared" si="308"/>
        <v>5496.89</v>
      </c>
      <c r="BX575" s="18">
        <f t="shared" si="329"/>
        <v>1</v>
      </c>
      <c r="BY575" s="18">
        <f t="shared" si="309"/>
        <v>5496.89</v>
      </c>
      <c r="BZ575" s="18">
        <f t="shared" si="330"/>
        <v>1</v>
      </c>
      <c r="CA575" s="18">
        <f t="shared" si="310"/>
        <v>8245.33</v>
      </c>
      <c r="CB575" s="18">
        <f t="shared" si="331"/>
        <v>1</v>
      </c>
      <c r="CC575" s="18">
        <f t="shared" si="311"/>
        <v>8245.33</v>
      </c>
    </row>
    <row r="576" spans="1:81" ht="16.5" x14ac:dyDescent="0.2">
      <c r="A576" s="14">
        <v>567</v>
      </c>
      <c r="B576" s="18">
        <f>金币产出!CN572</f>
        <v>100202308</v>
      </c>
      <c r="W576" s="18">
        <v>567</v>
      </c>
      <c r="X576" s="25">
        <v>1</v>
      </c>
      <c r="Y576" s="18" t="e">
        <f t="shared" si="312"/>
        <v>#REF!</v>
      </c>
      <c r="Z576" s="18" t="e">
        <f t="shared" si="312"/>
        <v>#REF!</v>
      </c>
      <c r="AA576" s="18" t="e">
        <f t="shared" si="312"/>
        <v>#REF!</v>
      </c>
      <c r="AB576" s="18" t="e">
        <f t="shared" si="313"/>
        <v>#REF!</v>
      </c>
      <c r="AC576" s="18" t="e">
        <f t="shared" si="301"/>
        <v>#REF!</v>
      </c>
      <c r="AD576" s="18" t="e">
        <f t="shared" si="314"/>
        <v>#REF!</v>
      </c>
      <c r="AE576" s="18" t="e">
        <f t="shared" si="302"/>
        <v>#REF!</v>
      </c>
      <c r="AF576" s="18" t="e">
        <f t="shared" si="315"/>
        <v>#REF!</v>
      </c>
      <c r="AG576" s="18" t="e">
        <f t="shared" si="303"/>
        <v>#REF!</v>
      </c>
      <c r="BD576" s="18">
        <v>567</v>
      </c>
      <c r="BE576" s="44">
        <v>1</v>
      </c>
      <c r="BF576" s="18">
        <f t="shared" si="316"/>
        <v>11022250</v>
      </c>
      <c r="BG576" s="18">
        <f t="shared" si="317"/>
        <v>5511125</v>
      </c>
      <c r="BH576" s="18">
        <f t="shared" si="318"/>
        <v>5511125</v>
      </c>
      <c r="BI576" s="18">
        <f t="shared" si="319"/>
        <v>5511125</v>
      </c>
      <c r="BJ576" s="18">
        <f t="shared" si="320"/>
        <v>5511125</v>
      </c>
      <c r="BK576" s="18">
        <f t="shared" si="321"/>
        <v>5511125</v>
      </c>
      <c r="BL576" s="18">
        <f t="shared" si="322"/>
        <v>8266690</v>
      </c>
      <c r="BM576" s="18">
        <f t="shared" si="323"/>
        <v>8266690</v>
      </c>
      <c r="BN576" s="18">
        <f t="shared" si="324"/>
        <v>2</v>
      </c>
      <c r="BO576" s="18">
        <f t="shared" si="304"/>
        <v>11.02</v>
      </c>
      <c r="BP576" s="18">
        <f t="shared" si="325"/>
        <v>1</v>
      </c>
      <c r="BQ576" s="18">
        <f t="shared" si="305"/>
        <v>5511.13</v>
      </c>
      <c r="BR576" s="18">
        <f t="shared" si="326"/>
        <v>1</v>
      </c>
      <c r="BS576" s="18">
        <f t="shared" si="306"/>
        <v>5511.13</v>
      </c>
      <c r="BT576" s="18">
        <f t="shared" si="327"/>
        <v>1</v>
      </c>
      <c r="BU576" s="18">
        <f t="shared" si="307"/>
        <v>5511.13</v>
      </c>
      <c r="BV576" s="18">
        <f t="shared" si="328"/>
        <v>1</v>
      </c>
      <c r="BW576" s="18">
        <f t="shared" si="308"/>
        <v>5511.13</v>
      </c>
      <c r="BX576" s="18">
        <f t="shared" si="329"/>
        <v>1</v>
      </c>
      <c r="BY576" s="18">
        <f t="shared" si="309"/>
        <v>5511.13</v>
      </c>
      <c r="BZ576" s="18">
        <f t="shared" si="330"/>
        <v>1</v>
      </c>
      <c r="CA576" s="18">
        <f t="shared" si="310"/>
        <v>8266.69</v>
      </c>
      <c r="CB576" s="18">
        <f t="shared" si="331"/>
        <v>1</v>
      </c>
      <c r="CC576" s="18">
        <f t="shared" si="311"/>
        <v>8266.69</v>
      </c>
    </row>
    <row r="577" spans="1:81" ht="16.5" x14ac:dyDescent="0.2">
      <c r="A577" s="14">
        <v>568</v>
      </c>
      <c r="B577" s="18">
        <f>金币产出!CN573</f>
        <v>100461227</v>
      </c>
      <c r="W577" s="18">
        <v>568</v>
      </c>
      <c r="X577" s="25">
        <v>1</v>
      </c>
      <c r="Y577" s="18" t="e">
        <f t="shared" si="312"/>
        <v>#REF!</v>
      </c>
      <c r="Z577" s="18" t="e">
        <f t="shared" si="312"/>
        <v>#REF!</v>
      </c>
      <c r="AA577" s="18" t="e">
        <f t="shared" si="312"/>
        <v>#REF!</v>
      </c>
      <c r="AB577" s="18" t="e">
        <f t="shared" si="313"/>
        <v>#REF!</v>
      </c>
      <c r="AC577" s="18" t="e">
        <f t="shared" si="301"/>
        <v>#REF!</v>
      </c>
      <c r="AD577" s="18" t="e">
        <f t="shared" si="314"/>
        <v>#REF!</v>
      </c>
      <c r="AE577" s="18" t="e">
        <f t="shared" si="302"/>
        <v>#REF!</v>
      </c>
      <c r="AF577" s="18" t="e">
        <f t="shared" si="315"/>
        <v>#REF!</v>
      </c>
      <c r="AG577" s="18" t="e">
        <f t="shared" si="303"/>
        <v>#REF!</v>
      </c>
      <c r="BD577" s="18">
        <v>568</v>
      </c>
      <c r="BE577" s="44">
        <v>1</v>
      </c>
      <c r="BF577" s="18">
        <f t="shared" si="316"/>
        <v>11050730</v>
      </c>
      <c r="BG577" s="18">
        <f t="shared" si="317"/>
        <v>5525365</v>
      </c>
      <c r="BH577" s="18">
        <f t="shared" si="318"/>
        <v>5525365</v>
      </c>
      <c r="BI577" s="18">
        <f t="shared" si="319"/>
        <v>5525365</v>
      </c>
      <c r="BJ577" s="18">
        <f t="shared" si="320"/>
        <v>5525365</v>
      </c>
      <c r="BK577" s="18">
        <f t="shared" si="321"/>
        <v>5525365</v>
      </c>
      <c r="BL577" s="18">
        <f t="shared" si="322"/>
        <v>8288050</v>
      </c>
      <c r="BM577" s="18">
        <f t="shared" si="323"/>
        <v>8288050</v>
      </c>
      <c r="BN577" s="18">
        <f t="shared" si="324"/>
        <v>2</v>
      </c>
      <c r="BO577" s="18">
        <f t="shared" si="304"/>
        <v>11.05</v>
      </c>
      <c r="BP577" s="18">
        <f t="shared" si="325"/>
        <v>1</v>
      </c>
      <c r="BQ577" s="18">
        <f t="shared" si="305"/>
        <v>5525.37</v>
      </c>
      <c r="BR577" s="18">
        <f t="shared" si="326"/>
        <v>1</v>
      </c>
      <c r="BS577" s="18">
        <f t="shared" si="306"/>
        <v>5525.37</v>
      </c>
      <c r="BT577" s="18">
        <f t="shared" si="327"/>
        <v>1</v>
      </c>
      <c r="BU577" s="18">
        <f t="shared" si="307"/>
        <v>5525.37</v>
      </c>
      <c r="BV577" s="18">
        <f t="shared" si="328"/>
        <v>1</v>
      </c>
      <c r="BW577" s="18">
        <f t="shared" si="308"/>
        <v>5525.37</v>
      </c>
      <c r="BX577" s="18">
        <f t="shared" si="329"/>
        <v>1</v>
      </c>
      <c r="BY577" s="18">
        <f t="shared" si="309"/>
        <v>5525.37</v>
      </c>
      <c r="BZ577" s="18">
        <f t="shared" si="330"/>
        <v>1</v>
      </c>
      <c r="CA577" s="18">
        <f t="shared" si="310"/>
        <v>8288.0499999999993</v>
      </c>
      <c r="CB577" s="18">
        <f t="shared" si="331"/>
        <v>1</v>
      </c>
      <c r="CC577" s="18">
        <f t="shared" si="311"/>
        <v>8288.0499999999993</v>
      </c>
    </row>
    <row r="578" spans="1:81" ht="16.5" x14ac:dyDescent="0.2">
      <c r="A578" s="14">
        <v>569</v>
      </c>
      <c r="B578" s="18">
        <f>金币产出!CN574</f>
        <v>100720149</v>
      </c>
      <c r="W578" s="18">
        <v>569</v>
      </c>
      <c r="X578" s="25">
        <v>1</v>
      </c>
      <c r="Y578" s="18" t="e">
        <f t="shared" si="312"/>
        <v>#REF!</v>
      </c>
      <c r="Z578" s="18" t="e">
        <f t="shared" si="312"/>
        <v>#REF!</v>
      </c>
      <c r="AA578" s="18" t="e">
        <f t="shared" si="312"/>
        <v>#REF!</v>
      </c>
      <c r="AB578" s="18" t="e">
        <f t="shared" si="313"/>
        <v>#REF!</v>
      </c>
      <c r="AC578" s="18" t="e">
        <f t="shared" si="301"/>
        <v>#REF!</v>
      </c>
      <c r="AD578" s="18" t="e">
        <f t="shared" si="314"/>
        <v>#REF!</v>
      </c>
      <c r="AE578" s="18" t="e">
        <f t="shared" si="302"/>
        <v>#REF!</v>
      </c>
      <c r="AF578" s="18" t="e">
        <f t="shared" si="315"/>
        <v>#REF!</v>
      </c>
      <c r="AG578" s="18" t="e">
        <f t="shared" si="303"/>
        <v>#REF!</v>
      </c>
      <c r="BD578" s="18">
        <v>569</v>
      </c>
      <c r="BE578" s="44">
        <v>1</v>
      </c>
      <c r="BF578" s="18">
        <f t="shared" si="316"/>
        <v>11079215</v>
      </c>
      <c r="BG578" s="18">
        <f t="shared" si="317"/>
        <v>5539605</v>
      </c>
      <c r="BH578" s="18">
        <f t="shared" si="318"/>
        <v>5539605</v>
      </c>
      <c r="BI578" s="18">
        <f t="shared" si="319"/>
        <v>5539605</v>
      </c>
      <c r="BJ578" s="18">
        <f t="shared" si="320"/>
        <v>5539605</v>
      </c>
      <c r="BK578" s="18">
        <f t="shared" si="321"/>
        <v>5539605</v>
      </c>
      <c r="BL578" s="18">
        <f t="shared" si="322"/>
        <v>8309410</v>
      </c>
      <c r="BM578" s="18">
        <f t="shared" si="323"/>
        <v>8309410</v>
      </c>
      <c r="BN578" s="18">
        <f t="shared" si="324"/>
        <v>2</v>
      </c>
      <c r="BO578" s="18">
        <f t="shared" si="304"/>
        <v>11.08</v>
      </c>
      <c r="BP578" s="18">
        <f t="shared" si="325"/>
        <v>1</v>
      </c>
      <c r="BQ578" s="18">
        <f t="shared" si="305"/>
        <v>5539.61</v>
      </c>
      <c r="BR578" s="18">
        <f t="shared" si="326"/>
        <v>1</v>
      </c>
      <c r="BS578" s="18">
        <f t="shared" si="306"/>
        <v>5539.61</v>
      </c>
      <c r="BT578" s="18">
        <f t="shared" si="327"/>
        <v>1</v>
      </c>
      <c r="BU578" s="18">
        <f t="shared" si="307"/>
        <v>5539.61</v>
      </c>
      <c r="BV578" s="18">
        <f t="shared" si="328"/>
        <v>1</v>
      </c>
      <c r="BW578" s="18">
        <f t="shared" si="308"/>
        <v>5539.61</v>
      </c>
      <c r="BX578" s="18">
        <f t="shared" si="329"/>
        <v>1</v>
      </c>
      <c r="BY578" s="18">
        <f t="shared" si="309"/>
        <v>5539.61</v>
      </c>
      <c r="BZ578" s="18">
        <f t="shared" si="330"/>
        <v>1</v>
      </c>
      <c r="CA578" s="18">
        <f t="shared" si="310"/>
        <v>8309.41</v>
      </c>
      <c r="CB578" s="18">
        <f t="shared" si="331"/>
        <v>1</v>
      </c>
      <c r="CC578" s="18">
        <f t="shared" si="311"/>
        <v>8309.41</v>
      </c>
    </row>
    <row r="579" spans="1:81" ht="16.5" x14ac:dyDescent="0.2">
      <c r="A579" s="14">
        <v>570</v>
      </c>
      <c r="B579" s="18">
        <f>金币产出!CN575</f>
        <v>100979071</v>
      </c>
      <c r="W579" s="18">
        <v>570</v>
      </c>
      <c r="X579" s="25">
        <v>1</v>
      </c>
      <c r="Y579" s="18" t="e">
        <f t="shared" si="312"/>
        <v>#REF!</v>
      </c>
      <c r="Z579" s="18" t="e">
        <f t="shared" si="312"/>
        <v>#REF!</v>
      </c>
      <c r="AA579" s="18" t="e">
        <f t="shared" si="312"/>
        <v>#REF!</v>
      </c>
      <c r="AB579" s="18" t="e">
        <f t="shared" si="313"/>
        <v>#REF!</v>
      </c>
      <c r="AC579" s="18" t="e">
        <f t="shared" si="301"/>
        <v>#REF!</v>
      </c>
      <c r="AD579" s="18" t="e">
        <f t="shared" si="314"/>
        <v>#REF!</v>
      </c>
      <c r="AE579" s="18" t="e">
        <f t="shared" si="302"/>
        <v>#REF!</v>
      </c>
      <c r="AF579" s="18" t="e">
        <f t="shared" si="315"/>
        <v>#REF!</v>
      </c>
      <c r="AG579" s="18" t="e">
        <f t="shared" si="303"/>
        <v>#REF!</v>
      </c>
      <c r="BD579" s="18">
        <v>570</v>
      </c>
      <c r="BE579" s="44">
        <v>1</v>
      </c>
      <c r="BF579" s="18">
        <f t="shared" si="316"/>
        <v>11107695</v>
      </c>
      <c r="BG579" s="18">
        <f t="shared" si="317"/>
        <v>5553845</v>
      </c>
      <c r="BH579" s="18">
        <f t="shared" si="318"/>
        <v>5553845</v>
      </c>
      <c r="BI579" s="18">
        <f t="shared" si="319"/>
        <v>5553845</v>
      </c>
      <c r="BJ579" s="18">
        <f t="shared" si="320"/>
        <v>5553845</v>
      </c>
      <c r="BK579" s="18">
        <f t="shared" si="321"/>
        <v>5553845</v>
      </c>
      <c r="BL579" s="18">
        <f t="shared" si="322"/>
        <v>8330770</v>
      </c>
      <c r="BM579" s="18">
        <f t="shared" si="323"/>
        <v>8330770</v>
      </c>
      <c r="BN579" s="18">
        <f t="shared" si="324"/>
        <v>2</v>
      </c>
      <c r="BO579" s="18">
        <f t="shared" si="304"/>
        <v>11.11</v>
      </c>
      <c r="BP579" s="18">
        <f t="shared" si="325"/>
        <v>1</v>
      </c>
      <c r="BQ579" s="18">
        <f t="shared" si="305"/>
        <v>5553.85</v>
      </c>
      <c r="BR579" s="18">
        <f t="shared" si="326"/>
        <v>1</v>
      </c>
      <c r="BS579" s="18">
        <f t="shared" si="306"/>
        <v>5553.85</v>
      </c>
      <c r="BT579" s="18">
        <f t="shared" si="327"/>
        <v>1</v>
      </c>
      <c r="BU579" s="18">
        <f t="shared" si="307"/>
        <v>5553.85</v>
      </c>
      <c r="BV579" s="18">
        <f t="shared" si="328"/>
        <v>1</v>
      </c>
      <c r="BW579" s="18">
        <f t="shared" si="308"/>
        <v>5553.85</v>
      </c>
      <c r="BX579" s="18">
        <f t="shared" si="329"/>
        <v>1</v>
      </c>
      <c r="BY579" s="18">
        <f t="shared" si="309"/>
        <v>5553.85</v>
      </c>
      <c r="BZ579" s="18">
        <f t="shared" si="330"/>
        <v>1</v>
      </c>
      <c r="CA579" s="18">
        <f t="shared" si="310"/>
        <v>8330.77</v>
      </c>
      <c r="CB579" s="18">
        <f t="shared" si="331"/>
        <v>1</v>
      </c>
      <c r="CC579" s="18">
        <f t="shared" si="311"/>
        <v>8330.77</v>
      </c>
    </row>
    <row r="580" spans="1:81" ht="16.5" x14ac:dyDescent="0.2">
      <c r="A580" s="14">
        <v>571</v>
      </c>
      <c r="B580" s="18">
        <f>金币产出!CN576</f>
        <v>101237990</v>
      </c>
      <c r="W580" s="18">
        <v>571</v>
      </c>
      <c r="X580" s="25">
        <v>1</v>
      </c>
      <c r="Y580" s="18" t="e">
        <f t="shared" si="312"/>
        <v>#REF!</v>
      </c>
      <c r="Z580" s="18" t="e">
        <f t="shared" si="312"/>
        <v>#REF!</v>
      </c>
      <c r="AA580" s="18" t="e">
        <f t="shared" si="312"/>
        <v>#REF!</v>
      </c>
      <c r="AB580" s="18" t="e">
        <f t="shared" si="313"/>
        <v>#REF!</v>
      </c>
      <c r="AC580" s="18" t="e">
        <f t="shared" si="301"/>
        <v>#REF!</v>
      </c>
      <c r="AD580" s="18" t="e">
        <f t="shared" si="314"/>
        <v>#REF!</v>
      </c>
      <c r="AE580" s="18" t="e">
        <f t="shared" si="302"/>
        <v>#REF!</v>
      </c>
      <c r="AF580" s="18" t="e">
        <f t="shared" si="315"/>
        <v>#REF!</v>
      </c>
      <c r="AG580" s="18" t="e">
        <f t="shared" si="303"/>
        <v>#REF!</v>
      </c>
      <c r="BD580" s="18">
        <v>571</v>
      </c>
      <c r="BE580" s="44">
        <v>1</v>
      </c>
      <c r="BF580" s="18">
        <f t="shared" si="316"/>
        <v>11136175</v>
      </c>
      <c r="BG580" s="18">
        <f t="shared" si="317"/>
        <v>5568085</v>
      </c>
      <c r="BH580" s="18">
        <f t="shared" si="318"/>
        <v>5568085</v>
      </c>
      <c r="BI580" s="18">
        <f t="shared" si="319"/>
        <v>5568085</v>
      </c>
      <c r="BJ580" s="18">
        <f t="shared" si="320"/>
        <v>5568085</v>
      </c>
      <c r="BK580" s="18">
        <f t="shared" si="321"/>
        <v>5568085</v>
      </c>
      <c r="BL580" s="18">
        <f t="shared" si="322"/>
        <v>8352130</v>
      </c>
      <c r="BM580" s="18">
        <f t="shared" si="323"/>
        <v>8352130</v>
      </c>
      <c r="BN580" s="18">
        <f t="shared" si="324"/>
        <v>2</v>
      </c>
      <c r="BO580" s="18">
        <f t="shared" si="304"/>
        <v>11.14</v>
      </c>
      <c r="BP580" s="18">
        <f t="shared" si="325"/>
        <v>1</v>
      </c>
      <c r="BQ580" s="18">
        <f t="shared" si="305"/>
        <v>5568.09</v>
      </c>
      <c r="BR580" s="18">
        <f t="shared" si="326"/>
        <v>1</v>
      </c>
      <c r="BS580" s="18">
        <f t="shared" si="306"/>
        <v>5568.09</v>
      </c>
      <c r="BT580" s="18">
        <f t="shared" si="327"/>
        <v>1</v>
      </c>
      <c r="BU580" s="18">
        <f t="shared" si="307"/>
        <v>5568.09</v>
      </c>
      <c r="BV580" s="18">
        <f t="shared" si="328"/>
        <v>1</v>
      </c>
      <c r="BW580" s="18">
        <f t="shared" si="308"/>
        <v>5568.09</v>
      </c>
      <c r="BX580" s="18">
        <f t="shared" si="329"/>
        <v>1</v>
      </c>
      <c r="BY580" s="18">
        <f t="shared" si="309"/>
        <v>5568.09</v>
      </c>
      <c r="BZ580" s="18">
        <f t="shared" si="330"/>
        <v>1</v>
      </c>
      <c r="CA580" s="18">
        <f t="shared" si="310"/>
        <v>8352.1299999999992</v>
      </c>
      <c r="CB580" s="18">
        <f t="shared" si="331"/>
        <v>1</v>
      </c>
      <c r="CC580" s="18">
        <f t="shared" si="311"/>
        <v>8352.1299999999992</v>
      </c>
    </row>
    <row r="581" spans="1:81" ht="16.5" x14ac:dyDescent="0.2">
      <c r="A581" s="14">
        <v>572</v>
      </c>
      <c r="B581" s="18">
        <f>金币产出!CN577</f>
        <v>101496910</v>
      </c>
      <c r="W581" s="18">
        <v>572</v>
      </c>
      <c r="X581" s="25">
        <v>1</v>
      </c>
      <c r="Y581" s="18" t="e">
        <f t="shared" si="312"/>
        <v>#REF!</v>
      </c>
      <c r="Z581" s="18" t="e">
        <f t="shared" si="312"/>
        <v>#REF!</v>
      </c>
      <c r="AA581" s="18" t="e">
        <f t="shared" si="312"/>
        <v>#REF!</v>
      </c>
      <c r="AB581" s="18" t="e">
        <f t="shared" si="313"/>
        <v>#REF!</v>
      </c>
      <c r="AC581" s="18" t="e">
        <f t="shared" si="301"/>
        <v>#REF!</v>
      </c>
      <c r="AD581" s="18" t="e">
        <f t="shared" si="314"/>
        <v>#REF!</v>
      </c>
      <c r="AE581" s="18" t="e">
        <f t="shared" si="302"/>
        <v>#REF!</v>
      </c>
      <c r="AF581" s="18" t="e">
        <f t="shared" si="315"/>
        <v>#REF!</v>
      </c>
      <c r="AG581" s="18" t="e">
        <f t="shared" si="303"/>
        <v>#REF!</v>
      </c>
      <c r="BD581" s="18">
        <v>572</v>
      </c>
      <c r="BE581" s="44">
        <v>1</v>
      </c>
      <c r="BF581" s="18">
        <f t="shared" si="316"/>
        <v>11164660</v>
      </c>
      <c r="BG581" s="18">
        <f t="shared" si="317"/>
        <v>5582330</v>
      </c>
      <c r="BH581" s="18">
        <f t="shared" si="318"/>
        <v>5582330</v>
      </c>
      <c r="BI581" s="18">
        <f t="shared" si="319"/>
        <v>5582330</v>
      </c>
      <c r="BJ581" s="18">
        <f t="shared" si="320"/>
        <v>5582330</v>
      </c>
      <c r="BK581" s="18">
        <f t="shared" si="321"/>
        <v>5582330</v>
      </c>
      <c r="BL581" s="18">
        <f t="shared" si="322"/>
        <v>8373495</v>
      </c>
      <c r="BM581" s="18">
        <f t="shared" si="323"/>
        <v>8373495</v>
      </c>
      <c r="BN581" s="18">
        <f t="shared" si="324"/>
        <v>2</v>
      </c>
      <c r="BO581" s="18">
        <f t="shared" si="304"/>
        <v>11.16</v>
      </c>
      <c r="BP581" s="18">
        <f t="shared" si="325"/>
        <v>1</v>
      </c>
      <c r="BQ581" s="18">
        <f t="shared" si="305"/>
        <v>5582.33</v>
      </c>
      <c r="BR581" s="18">
        <f t="shared" si="326"/>
        <v>1</v>
      </c>
      <c r="BS581" s="18">
        <f t="shared" si="306"/>
        <v>5582.33</v>
      </c>
      <c r="BT581" s="18">
        <f t="shared" si="327"/>
        <v>1</v>
      </c>
      <c r="BU581" s="18">
        <f t="shared" si="307"/>
        <v>5582.33</v>
      </c>
      <c r="BV581" s="18">
        <f t="shared" si="328"/>
        <v>1</v>
      </c>
      <c r="BW581" s="18">
        <f t="shared" si="308"/>
        <v>5582.33</v>
      </c>
      <c r="BX581" s="18">
        <f t="shared" si="329"/>
        <v>1</v>
      </c>
      <c r="BY581" s="18">
        <f t="shared" si="309"/>
        <v>5582.33</v>
      </c>
      <c r="BZ581" s="18">
        <f t="shared" si="330"/>
        <v>1</v>
      </c>
      <c r="CA581" s="18">
        <f t="shared" si="310"/>
        <v>8373.5</v>
      </c>
      <c r="CB581" s="18">
        <f t="shared" si="331"/>
        <v>1</v>
      </c>
      <c r="CC581" s="18">
        <f t="shared" si="311"/>
        <v>8373.5</v>
      </c>
    </row>
    <row r="582" spans="1:81" ht="16.5" x14ac:dyDescent="0.2">
      <c r="A582" s="14">
        <v>573</v>
      </c>
      <c r="B582" s="18">
        <f>金币产出!CN578</f>
        <v>101755829</v>
      </c>
      <c r="W582" s="18">
        <v>573</v>
      </c>
      <c r="X582" s="25">
        <v>1</v>
      </c>
      <c r="Y582" s="18" t="e">
        <f t="shared" si="312"/>
        <v>#REF!</v>
      </c>
      <c r="Z582" s="18" t="e">
        <f t="shared" si="312"/>
        <v>#REF!</v>
      </c>
      <c r="AA582" s="18" t="e">
        <f t="shared" si="312"/>
        <v>#REF!</v>
      </c>
      <c r="AB582" s="18" t="e">
        <f t="shared" si="313"/>
        <v>#REF!</v>
      </c>
      <c r="AC582" s="18" t="e">
        <f t="shared" si="301"/>
        <v>#REF!</v>
      </c>
      <c r="AD582" s="18" t="e">
        <f t="shared" si="314"/>
        <v>#REF!</v>
      </c>
      <c r="AE582" s="18" t="e">
        <f t="shared" si="302"/>
        <v>#REF!</v>
      </c>
      <c r="AF582" s="18" t="e">
        <f t="shared" si="315"/>
        <v>#REF!</v>
      </c>
      <c r="AG582" s="18" t="e">
        <f t="shared" si="303"/>
        <v>#REF!</v>
      </c>
      <c r="BD582" s="18">
        <v>573</v>
      </c>
      <c r="BE582" s="44">
        <v>1</v>
      </c>
      <c r="BF582" s="18">
        <f t="shared" si="316"/>
        <v>11193140</v>
      </c>
      <c r="BG582" s="18">
        <f t="shared" si="317"/>
        <v>5596570</v>
      </c>
      <c r="BH582" s="18">
        <f t="shared" si="318"/>
        <v>5596570</v>
      </c>
      <c r="BI582" s="18">
        <f t="shared" si="319"/>
        <v>5596570</v>
      </c>
      <c r="BJ582" s="18">
        <f t="shared" si="320"/>
        <v>5596570</v>
      </c>
      <c r="BK582" s="18">
        <f t="shared" si="321"/>
        <v>5596570</v>
      </c>
      <c r="BL582" s="18">
        <f t="shared" si="322"/>
        <v>8394855</v>
      </c>
      <c r="BM582" s="18">
        <f t="shared" si="323"/>
        <v>8394855</v>
      </c>
      <c r="BN582" s="18">
        <f t="shared" si="324"/>
        <v>2</v>
      </c>
      <c r="BO582" s="18">
        <f t="shared" si="304"/>
        <v>11.19</v>
      </c>
      <c r="BP582" s="18">
        <f t="shared" si="325"/>
        <v>1</v>
      </c>
      <c r="BQ582" s="18">
        <f t="shared" si="305"/>
        <v>5596.57</v>
      </c>
      <c r="BR582" s="18">
        <f t="shared" si="326"/>
        <v>1</v>
      </c>
      <c r="BS582" s="18">
        <f t="shared" si="306"/>
        <v>5596.57</v>
      </c>
      <c r="BT582" s="18">
        <f t="shared" si="327"/>
        <v>1</v>
      </c>
      <c r="BU582" s="18">
        <f t="shared" si="307"/>
        <v>5596.57</v>
      </c>
      <c r="BV582" s="18">
        <f t="shared" si="328"/>
        <v>1</v>
      </c>
      <c r="BW582" s="18">
        <f t="shared" si="308"/>
        <v>5596.57</v>
      </c>
      <c r="BX582" s="18">
        <f t="shared" si="329"/>
        <v>1</v>
      </c>
      <c r="BY582" s="18">
        <f t="shared" si="309"/>
        <v>5596.57</v>
      </c>
      <c r="BZ582" s="18">
        <f t="shared" si="330"/>
        <v>1</v>
      </c>
      <c r="CA582" s="18">
        <f t="shared" si="310"/>
        <v>8394.86</v>
      </c>
      <c r="CB582" s="18">
        <f t="shared" si="331"/>
        <v>1</v>
      </c>
      <c r="CC582" s="18">
        <f t="shared" si="311"/>
        <v>8394.86</v>
      </c>
    </row>
    <row r="583" spans="1:81" ht="16.5" x14ac:dyDescent="0.2">
      <c r="A583" s="14">
        <v>574</v>
      </c>
      <c r="B583" s="18">
        <f>金币产出!CN579</f>
        <v>102014751</v>
      </c>
      <c r="W583" s="18">
        <v>574</v>
      </c>
      <c r="X583" s="25">
        <v>1</v>
      </c>
      <c r="Y583" s="18" t="e">
        <f t="shared" si="312"/>
        <v>#REF!</v>
      </c>
      <c r="Z583" s="18" t="e">
        <f t="shared" si="312"/>
        <v>#REF!</v>
      </c>
      <c r="AA583" s="18" t="e">
        <f t="shared" si="312"/>
        <v>#REF!</v>
      </c>
      <c r="AB583" s="18" t="e">
        <f t="shared" si="313"/>
        <v>#REF!</v>
      </c>
      <c r="AC583" s="18" t="e">
        <f t="shared" si="301"/>
        <v>#REF!</v>
      </c>
      <c r="AD583" s="18" t="e">
        <f t="shared" si="314"/>
        <v>#REF!</v>
      </c>
      <c r="AE583" s="18" t="e">
        <f t="shared" si="302"/>
        <v>#REF!</v>
      </c>
      <c r="AF583" s="18" t="e">
        <f t="shared" si="315"/>
        <v>#REF!</v>
      </c>
      <c r="AG583" s="18" t="e">
        <f t="shared" si="303"/>
        <v>#REF!</v>
      </c>
      <c r="BD583" s="18">
        <v>574</v>
      </c>
      <c r="BE583" s="44">
        <v>1</v>
      </c>
      <c r="BF583" s="18">
        <f t="shared" si="316"/>
        <v>11221620</v>
      </c>
      <c r="BG583" s="18">
        <f t="shared" si="317"/>
        <v>5610810</v>
      </c>
      <c r="BH583" s="18">
        <f t="shared" si="318"/>
        <v>5610810</v>
      </c>
      <c r="BI583" s="18">
        <f t="shared" si="319"/>
        <v>5610810</v>
      </c>
      <c r="BJ583" s="18">
        <f t="shared" si="320"/>
        <v>5610810</v>
      </c>
      <c r="BK583" s="18">
        <f t="shared" si="321"/>
        <v>5610810</v>
      </c>
      <c r="BL583" s="18">
        <f t="shared" si="322"/>
        <v>8416215</v>
      </c>
      <c r="BM583" s="18">
        <f t="shared" si="323"/>
        <v>8416215</v>
      </c>
      <c r="BN583" s="18">
        <f t="shared" si="324"/>
        <v>2</v>
      </c>
      <c r="BO583" s="18">
        <f t="shared" si="304"/>
        <v>11.22</v>
      </c>
      <c r="BP583" s="18">
        <f t="shared" si="325"/>
        <v>1</v>
      </c>
      <c r="BQ583" s="18">
        <f t="shared" si="305"/>
        <v>5610.81</v>
      </c>
      <c r="BR583" s="18">
        <f t="shared" si="326"/>
        <v>1</v>
      </c>
      <c r="BS583" s="18">
        <f t="shared" si="306"/>
        <v>5610.81</v>
      </c>
      <c r="BT583" s="18">
        <f t="shared" si="327"/>
        <v>1</v>
      </c>
      <c r="BU583" s="18">
        <f t="shared" si="307"/>
        <v>5610.81</v>
      </c>
      <c r="BV583" s="18">
        <f t="shared" si="328"/>
        <v>1</v>
      </c>
      <c r="BW583" s="18">
        <f t="shared" si="308"/>
        <v>5610.81</v>
      </c>
      <c r="BX583" s="18">
        <f t="shared" si="329"/>
        <v>1</v>
      </c>
      <c r="BY583" s="18">
        <f t="shared" si="309"/>
        <v>5610.81</v>
      </c>
      <c r="BZ583" s="18">
        <f t="shared" si="330"/>
        <v>1</v>
      </c>
      <c r="CA583" s="18">
        <f t="shared" si="310"/>
        <v>8416.2199999999993</v>
      </c>
      <c r="CB583" s="18">
        <f t="shared" si="331"/>
        <v>1</v>
      </c>
      <c r="CC583" s="18">
        <f t="shared" si="311"/>
        <v>8416.2199999999993</v>
      </c>
    </row>
    <row r="584" spans="1:81" ht="16.5" x14ac:dyDescent="0.2">
      <c r="A584" s="14">
        <v>575</v>
      </c>
      <c r="B584" s="18">
        <f>金币产出!CN580</f>
        <v>102273673</v>
      </c>
      <c r="W584" s="18">
        <v>575</v>
      </c>
      <c r="X584" s="25">
        <v>1</v>
      </c>
      <c r="Y584" s="18" t="e">
        <f t="shared" si="312"/>
        <v>#REF!</v>
      </c>
      <c r="Z584" s="18" t="e">
        <f t="shared" si="312"/>
        <v>#REF!</v>
      </c>
      <c r="AA584" s="18" t="e">
        <f t="shared" si="312"/>
        <v>#REF!</v>
      </c>
      <c r="AB584" s="18" t="e">
        <f t="shared" si="313"/>
        <v>#REF!</v>
      </c>
      <c r="AC584" s="18" t="e">
        <f t="shared" si="301"/>
        <v>#REF!</v>
      </c>
      <c r="AD584" s="18" t="e">
        <f t="shared" si="314"/>
        <v>#REF!</v>
      </c>
      <c r="AE584" s="18" t="e">
        <f t="shared" si="302"/>
        <v>#REF!</v>
      </c>
      <c r="AF584" s="18" t="e">
        <f t="shared" si="315"/>
        <v>#REF!</v>
      </c>
      <c r="AG584" s="18" t="e">
        <f t="shared" si="303"/>
        <v>#REF!</v>
      </c>
      <c r="BD584" s="18">
        <v>575</v>
      </c>
      <c r="BE584" s="44">
        <v>1</v>
      </c>
      <c r="BF584" s="18">
        <f t="shared" si="316"/>
        <v>11250100</v>
      </c>
      <c r="BG584" s="18">
        <f t="shared" si="317"/>
        <v>5625050</v>
      </c>
      <c r="BH584" s="18">
        <f t="shared" si="318"/>
        <v>5625050</v>
      </c>
      <c r="BI584" s="18">
        <f t="shared" si="319"/>
        <v>5625050</v>
      </c>
      <c r="BJ584" s="18">
        <f t="shared" si="320"/>
        <v>5625050</v>
      </c>
      <c r="BK584" s="18">
        <f t="shared" si="321"/>
        <v>5625050</v>
      </c>
      <c r="BL584" s="18">
        <f t="shared" si="322"/>
        <v>8437575</v>
      </c>
      <c r="BM584" s="18">
        <f t="shared" si="323"/>
        <v>8437575</v>
      </c>
      <c r="BN584" s="18">
        <f t="shared" si="324"/>
        <v>2</v>
      </c>
      <c r="BO584" s="18">
        <f t="shared" si="304"/>
        <v>11.25</v>
      </c>
      <c r="BP584" s="18">
        <f t="shared" si="325"/>
        <v>1</v>
      </c>
      <c r="BQ584" s="18">
        <f t="shared" si="305"/>
        <v>5625.05</v>
      </c>
      <c r="BR584" s="18">
        <f t="shared" si="326"/>
        <v>1</v>
      </c>
      <c r="BS584" s="18">
        <f t="shared" si="306"/>
        <v>5625.05</v>
      </c>
      <c r="BT584" s="18">
        <f t="shared" si="327"/>
        <v>1</v>
      </c>
      <c r="BU584" s="18">
        <f t="shared" si="307"/>
        <v>5625.05</v>
      </c>
      <c r="BV584" s="18">
        <f t="shared" si="328"/>
        <v>1</v>
      </c>
      <c r="BW584" s="18">
        <f t="shared" si="308"/>
        <v>5625.05</v>
      </c>
      <c r="BX584" s="18">
        <f t="shared" si="329"/>
        <v>1</v>
      </c>
      <c r="BY584" s="18">
        <f t="shared" si="309"/>
        <v>5625.05</v>
      </c>
      <c r="BZ584" s="18">
        <f t="shared" si="330"/>
        <v>1</v>
      </c>
      <c r="CA584" s="18">
        <f t="shared" si="310"/>
        <v>8437.58</v>
      </c>
      <c r="CB584" s="18">
        <f t="shared" si="331"/>
        <v>1</v>
      </c>
      <c r="CC584" s="18">
        <f t="shared" si="311"/>
        <v>8437.58</v>
      </c>
    </row>
    <row r="585" spans="1:81" ht="16.5" x14ac:dyDescent="0.2">
      <c r="A585" s="14">
        <v>576</v>
      </c>
      <c r="B585" s="18">
        <f>金币产出!CN581</f>
        <v>102532592</v>
      </c>
      <c r="W585" s="18">
        <v>576</v>
      </c>
      <c r="X585" s="25">
        <v>1</v>
      </c>
      <c r="Y585" s="18" t="e">
        <f t="shared" si="312"/>
        <v>#REF!</v>
      </c>
      <c r="Z585" s="18" t="e">
        <f t="shared" si="312"/>
        <v>#REF!</v>
      </c>
      <c r="AA585" s="18" t="e">
        <f t="shared" si="312"/>
        <v>#REF!</v>
      </c>
      <c r="AB585" s="18" t="e">
        <f t="shared" si="313"/>
        <v>#REF!</v>
      </c>
      <c r="AC585" s="18" t="e">
        <f t="shared" si="301"/>
        <v>#REF!</v>
      </c>
      <c r="AD585" s="18" t="e">
        <f t="shared" si="314"/>
        <v>#REF!</v>
      </c>
      <c r="AE585" s="18" t="e">
        <f t="shared" si="302"/>
        <v>#REF!</v>
      </c>
      <c r="AF585" s="18" t="e">
        <f t="shared" si="315"/>
        <v>#REF!</v>
      </c>
      <c r="AG585" s="18" t="e">
        <f t="shared" si="303"/>
        <v>#REF!</v>
      </c>
      <c r="BD585" s="18">
        <v>576</v>
      </c>
      <c r="BE585" s="44">
        <v>1</v>
      </c>
      <c r="BF585" s="18">
        <f t="shared" si="316"/>
        <v>11278585</v>
      </c>
      <c r="BG585" s="18">
        <f t="shared" si="317"/>
        <v>5639290</v>
      </c>
      <c r="BH585" s="18">
        <f t="shared" si="318"/>
        <v>5639290</v>
      </c>
      <c r="BI585" s="18">
        <f t="shared" si="319"/>
        <v>5639290</v>
      </c>
      <c r="BJ585" s="18">
        <f t="shared" si="320"/>
        <v>5639290</v>
      </c>
      <c r="BK585" s="18">
        <f t="shared" si="321"/>
        <v>5639290</v>
      </c>
      <c r="BL585" s="18">
        <f t="shared" si="322"/>
        <v>8458935</v>
      </c>
      <c r="BM585" s="18">
        <f t="shared" si="323"/>
        <v>8458935</v>
      </c>
      <c r="BN585" s="18">
        <f t="shared" si="324"/>
        <v>2</v>
      </c>
      <c r="BO585" s="18">
        <f t="shared" si="304"/>
        <v>11.28</v>
      </c>
      <c r="BP585" s="18">
        <f t="shared" si="325"/>
        <v>1</v>
      </c>
      <c r="BQ585" s="18">
        <f t="shared" si="305"/>
        <v>5639.29</v>
      </c>
      <c r="BR585" s="18">
        <f t="shared" si="326"/>
        <v>1</v>
      </c>
      <c r="BS585" s="18">
        <f t="shared" si="306"/>
        <v>5639.29</v>
      </c>
      <c r="BT585" s="18">
        <f t="shared" si="327"/>
        <v>1</v>
      </c>
      <c r="BU585" s="18">
        <f t="shared" si="307"/>
        <v>5639.29</v>
      </c>
      <c r="BV585" s="18">
        <f t="shared" si="328"/>
        <v>1</v>
      </c>
      <c r="BW585" s="18">
        <f t="shared" si="308"/>
        <v>5639.29</v>
      </c>
      <c r="BX585" s="18">
        <f t="shared" si="329"/>
        <v>1</v>
      </c>
      <c r="BY585" s="18">
        <f t="shared" si="309"/>
        <v>5639.29</v>
      </c>
      <c r="BZ585" s="18">
        <f t="shared" si="330"/>
        <v>1</v>
      </c>
      <c r="CA585" s="18">
        <f t="shared" si="310"/>
        <v>8458.94</v>
      </c>
      <c r="CB585" s="18">
        <f t="shared" si="331"/>
        <v>1</v>
      </c>
      <c r="CC585" s="18">
        <f t="shared" si="311"/>
        <v>8458.94</v>
      </c>
    </row>
    <row r="586" spans="1:81" ht="16.5" x14ac:dyDescent="0.2">
      <c r="A586" s="14">
        <v>577</v>
      </c>
      <c r="B586" s="18">
        <f>金币产出!CN582</f>
        <v>102791513</v>
      </c>
      <c r="W586" s="18">
        <v>577</v>
      </c>
      <c r="X586" s="25">
        <v>1</v>
      </c>
      <c r="Y586" s="18" t="e">
        <f t="shared" si="312"/>
        <v>#REF!</v>
      </c>
      <c r="Z586" s="18" t="e">
        <f t="shared" si="312"/>
        <v>#REF!</v>
      </c>
      <c r="AA586" s="18" t="e">
        <f t="shared" si="312"/>
        <v>#REF!</v>
      </c>
      <c r="AB586" s="18" t="e">
        <f t="shared" si="313"/>
        <v>#REF!</v>
      </c>
      <c r="AC586" s="18" t="e">
        <f t="shared" ref="AC586:AC649" si="332">ROUND(Y586/1000^AB586,2)</f>
        <v>#REF!</v>
      </c>
      <c r="AD586" s="18" t="e">
        <f t="shared" si="314"/>
        <v>#REF!</v>
      </c>
      <c r="AE586" s="18" t="e">
        <f t="shared" ref="AE586:AE649" si="333">ROUND(Z586/1000^AD586,2)</f>
        <v>#REF!</v>
      </c>
      <c r="AF586" s="18" t="e">
        <f t="shared" si="315"/>
        <v>#REF!</v>
      </c>
      <c r="AG586" s="18" t="e">
        <f t="shared" ref="AG586:AG649" si="334">ROUND(AA586/1000^AF586,2)</f>
        <v>#REF!</v>
      </c>
      <c r="BD586" s="18">
        <v>577</v>
      </c>
      <c r="BE586" s="44">
        <v>1</v>
      </c>
      <c r="BF586" s="18">
        <f t="shared" si="316"/>
        <v>11307065</v>
      </c>
      <c r="BG586" s="18">
        <f t="shared" si="317"/>
        <v>5653530</v>
      </c>
      <c r="BH586" s="18">
        <f t="shared" si="318"/>
        <v>5653530</v>
      </c>
      <c r="BI586" s="18">
        <f t="shared" si="319"/>
        <v>5653530</v>
      </c>
      <c r="BJ586" s="18">
        <f t="shared" si="320"/>
        <v>5653530</v>
      </c>
      <c r="BK586" s="18">
        <f t="shared" si="321"/>
        <v>5653530</v>
      </c>
      <c r="BL586" s="18">
        <f t="shared" si="322"/>
        <v>8480295</v>
      </c>
      <c r="BM586" s="18">
        <f t="shared" si="323"/>
        <v>8480295</v>
      </c>
      <c r="BN586" s="18">
        <f t="shared" si="324"/>
        <v>2</v>
      </c>
      <c r="BO586" s="18">
        <f t="shared" ref="BO586:BO649" si="335">ROUND(BF586/1000^BN586,2)</f>
        <v>11.31</v>
      </c>
      <c r="BP586" s="18">
        <f t="shared" si="325"/>
        <v>1</v>
      </c>
      <c r="BQ586" s="18">
        <f t="shared" ref="BQ586:BQ649" si="336">ROUND(BG586/1000^BP586,2)</f>
        <v>5653.53</v>
      </c>
      <c r="BR586" s="18">
        <f t="shared" si="326"/>
        <v>1</v>
      </c>
      <c r="BS586" s="18">
        <f t="shared" ref="BS586:BS649" si="337">ROUND(BH586/1000^BR586,2)</f>
        <v>5653.53</v>
      </c>
      <c r="BT586" s="18">
        <f t="shared" si="327"/>
        <v>1</v>
      </c>
      <c r="BU586" s="18">
        <f t="shared" ref="BU586:BU649" si="338">ROUND(BI586/1000^BT586,2)</f>
        <v>5653.53</v>
      </c>
      <c r="BV586" s="18">
        <f t="shared" si="328"/>
        <v>1</v>
      </c>
      <c r="BW586" s="18">
        <f t="shared" ref="BW586:BW649" si="339">ROUND(BJ586/1000^BV586,2)</f>
        <v>5653.53</v>
      </c>
      <c r="BX586" s="18">
        <f t="shared" si="329"/>
        <v>1</v>
      </c>
      <c r="BY586" s="18">
        <f t="shared" ref="BY586:BY649" si="340">ROUND(BK586/1000^BX586,2)</f>
        <v>5653.53</v>
      </c>
      <c r="BZ586" s="18">
        <f t="shared" si="330"/>
        <v>1</v>
      </c>
      <c r="CA586" s="18">
        <f t="shared" ref="CA586:CA649" si="341">ROUND(BL586/1000^BZ586,2)</f>
        <v>8480.2999999999993</v>
      </c>
      <c r="CB586" s="18">
        <f t="shared" si="331"/>
        <v>1</v>
      </c>
      <c r="CC586" s="18">
        <f t="shared" ref="CC586:CC649" si="342">ROUND(BM586/1000^CB586,2)</f>
        <v>8480.2999999999993</v>
      </c>
    </row>
    <row r="587" spans="1:81" ht="16.5" x14ac:dyDescent="0.2">
      <c r="A587" s="14">
        <v>578</v>
      </c>
      <c r="B587" s="18">
        <f>金币产出!CN583</f>
        <v>103050435</v>
      </c>
      <c r="W587" s="18">
        <v>578</v>
      </c>
      <c r="X587" s="25">
        <v>1</v>
      </c>
      <c r="Y587" s="18" t="e">
        <f t="shared" ref="Y587:AA650" si="343">INT($B587*Y$7*$AM$7*$X587/5)*5</f>
        <v>#REF!</v>
      </c>
      <c r="Z587" s="18" t="e">
        <f t="shared" si="343"/>
        <v>#REF!</v>
      </c>
      <c r="AA587" s="18" t="e">
        <f t="shared" si="343"/>
        <v>#REF!</v>
      </c>
      <c r="AB587" s="18" t="e">
        <f t="shared" ref="AB587:AB650" si="344">INT(LOG(Y587/10,1000))</f>
        <v>#REF!</v>
      </c>
      <c r="AC587" s="18" t="e">
        <f t="shared" si="332"/>
        <v>#REF!</v>
      </c>
      <c r="AD587" s="18" t="e">
        <f t="shared" ref="AD587:AD650" si="345">INT(LOG(Z587/10,1000))</f>
        <v>#REF!</v>
      </c>
      <c r="AE587" s="18" t="e">
        <f t="shared" si="333"/>
        <v>#REF!</v>
      </c>
      <c r="AF587" s="18" t="e">
        <f t="shared" ref="AF587:AF650" si="346">INT(LOG(AA587/10,1000))</f>
        <v>#REF!</v>
      </c>
      <c r="AG587" s="18" t="e">
        <f t="shared" si="334"/>
        <v>#REF!</v>
      </c>
      <c r="BD587" s="18">
        <v>578</v>
      </c>
      <c r="BE587" s="44">
        <v>1</v>
      </c>
      <c r="BF587" s="18">
        <f t="shared" ref="BF587:BF650" si="347">INT($B587*BF$7/5*BE587)*5</f>
        <v>11335545</v>
      </c>
      <c r="BG587" s="18">
        <f t="shared" ref="BG587:BG650" si="348">INT($B587*BG$7*BE587/5)*5</f>
        <v>5667770</v>
      </c>
      <c r="BH587" s="18">
        <f t="shared" ref="BH587:BH650" si="349">INT($B587*BH$7*BE587/5)*5</f>
        <v>5667770</v>
      </c>
      <c r="BI587" s="18">
        <f t="shared" ref="BI587:BI650" si="350">INT($B587*BI$7*BE587/5)*5</f>
        <v>5667770</v>
      </c>
      <c r="BJ587" s="18">
        <f t="shared" ref="BJ587:BJ650" si="351">INT($B587*BJ$7*BE587/5)*5</f>
        <v>5667770</v>
      </c>
      <c r="BK587" s="18">
        <f t="shared" ref="BK587:BK650" si="352">INT($B587*BK$7*BE587/5)*5</f>
        <v>5667770</v>
      </c>
      <c r="BL587" s="18">
        <f t="shared" ref="BL587:BL650" si="353">INT($B587*BL$7*BE587/5)*5</f>
        <v>8501660</v>
      </c>
      <c r="BM587" s="18">
        <f t="shared" ref="BM587:BM650" si="354">INT($B587*BM$7*BE587/5)*5</f>
        <v>8501660</v>
      </c>
      <c r="BN587" s="18">
        <f t="shared" ref="BN587:BN650" si="355">INT(LOG(BF587/10,1000))</f>
        <v>2</v>
      </c>
      <c r="BO587" s="18">
        <f t="shared" si="335"/>
        <v>11.34</v>
      </c>
      <c r="BP587" s="18">
        <f t="shared" ref="BP587:BP650" si="356">INT(LOG(BG587/10,1000))</f>
        <v>1</v>
      </c>
      <c r="BQ587" s="18">
        <f t="shared" si="336"/>
        <v>5667.77</v>
      </c>
      <c r="BR587" s="18">
        <f t="shared" ref="BR587:BR650" si="357">INT(LOG(BH587/10,1000))</f>
        <v>1</v>
      </c>
      <c r="BS587" s="18">
        <f t="shared" si="337"/>
        <v>5667.77</v>
      </c>
      <c r="BT587" s="18">
        <f t="shared" ref="BT587:BT650" si="358">INT(LOG(BI587/10,1000))</f>
        <v>1</v>
      </c>
      <c r="BU587" s="18">
        <f t="shared" si="338"/>
        <v>5667.77</v>
      </c>
      <c r="BV587" s="18">
        <f t="shared" ref="BV587:BV650" si="359">INT(LOG(BJ587/10,1000))</f>
        <v>1</v>
      </c>
      <c r="BW587" s="18">
        <f t="shared" si="339"/>
        <v>5667.77</v>
      </c>
      <c r="BX587" s="18">
        <f t="shared" ref="BX587:BX650" si="360">INT(LOG(BK587/10,1000))</f>
        <v>1</v>
      </c>
      <c r="BY587" s="18">
        <f t="shared" si="340"/>
        <v>5667.77</v>
      </c>
      <c r="BZ587" s="18">
        <f t="shared" ref="BZ587:BZ650" si="361">INT(LOG(BL587/10,1000))</f>
        <v>1</v>
      </c>
      <c r="CA587" s="18">
        <f t="shared" si="341"/>
        <v>8501.66</v>
      </c>
      <c r="CB587" s="18">
        <f t="shared" ref="CB587:CB650" si="362">INT(LOG(BM587/10,1000))</f>
        <v>1</v>
      </c>
      <c r="CC587" s="18">
        <f t="shared" si="342"/>
        <v>8501.66</v>
      </c>
    </row>
    <row r="588" spans="1:81" ht="16.5" x14ac:dyDescent="0.2">
      <c r="A588" s="14">
        <v>579</v>
      </c>
      <c r="B588" s="18">
        <f>金币产出!CN584</f>
        <v>103309355</v>
      </c>
      <c r="W588" s="18">
        <v>579</v>
      </c>
      <c r="X588" s="25">
        <v>1</v>
      </c>
      <c r="Y588" s="18" t="e">
        <f t="shared" si="343"/>
        <v>#REF!</v>
      </c>
      <c r="Z588" s="18" t="e">
        <f t="shared" si="343"/>
        <v>#REF!</v>
      </c>
      <c r="AA588" s="18" t="e">
        <f t="shared" si="343"/>
        <v>#REF!</v>
      </c>
      <c r="AB588" s="18" t="e">
        <f t="shared" si="344"/>
        <v>#REF!</v>
      </c>
      <c r="AC588" s="18" t="e">
        <f t="shared" si="332"/>
        <v>#REF!</v>
      </c>
      <c r="AD588" s="18" t="e">
        <f t="shared" si="345"/>
        <v>#REF!</v>
      </c>
      <c r="AE588" s="18" t="e">
        <f t="shared" si="333"/>
        <v>#REF!</v>
      </c>
      <c r="AF588" s="18" t="e">
        <f t="shared" si="346"/>
        <v>#REF!</v>
      </c>
      <c r="AG588" s="18" t="e">
        <f t="shared" si="334"/>
        <v>#REF!</v>
      </c>
      <c r="BD588" s="18">
        <v>579</v>
      </c>
      <c r="BE588" s="44">
        <v>1</v>
      </c>
      <c r="BF588" s="18">
        <f t="shared" si="347"/>
        <v>11364025</v>
      </c>
      <c r="BG588" s="18">
        <f t="shared" si="348"/>
        <v>5682010</v>
      </c>
      <c r="BH588" s="18">
        <f t="shared" si="349"/>
        <v>5682010</v>
      </c>
      <c r="BI588" s="18">
        <f t="shared" si="350"/>
        <v>5682010</v>
      </c>
      <c r="BJ588" s="18">
        <f t="shared" si="351"/>
        <v>5682010</v>
      </c>
      <c r="BK588" s="18">
        <f t="shared" si="352"/>
        <v>5682010</v>
      </c>
      <c r="BL588" s="18">
        <f t="shared" si="353"/>
        <v>8523020</v>
      </c>
      <c r="BM588" s="18">
        <f t="shared" si="354"/>
        <v>8523020</v>
      </c>
      <c r="BN588" s="18">
        <f t="shared" si="355"/>
        <v>2</v>
      </c>
      <c r="BO588" s="18">
        <f t="shared" si="335"/>
        <v>11.36</v>
      </c>
      <c r="BP588" s="18">
        <f t="shared" si="356"/>
        <v>1</v>
      </c>
      <c r="BQ588" s="18">
        <f t="shared" si="336"/>
        <v>5682.01</v>
      </c>
      <c r="BR588" s="18">
        <f t="shared" si="357"/>
        <v>1</v>
      </c>
      <c r="BS588" s="18">
        <f t="shared" si="337"/>
        <v>5682.01</v>
      </c>
      <c r="BT588" s="18">
        <f t="shared" si="358"/>
        <v>1</v>
      </c>
      <c r="BU588" s="18">
        <f t="shared" si="338"/>
        <v>5682.01</v>
      </c>
      <c r="BV588" s="18">
        <f t="shared" si="359"/>
        <v>1</v>
      </c>
      <c r="BW588" s="18">
        <f t="shared" si="339"/>
        <v>5682.01</v>
      </c>
      <c r="BX588" s="18">
        <f t="shared" si="360"/>
        <v>1</v>
      </c>
      <c r="BY588" s="18">
        <f t="shared" si="340"/>
        <v>5682.01</v>
      </c>
      <c r="BZ588" s="18">
        <f t="shared" si="361"/>
        <v>1</v>
      </c>
      <c r="CA588" s="18">
        <f t="shared" si="341"/>
        <v>8523.02</v>
      </c>
      <c r="CB588" s="18">
        <f t="shared" si="362"/>
        <v>1</v>
      </c>
      <c r="CC588" s="18">
        <f t="shared" si="342"/>
        <v>8523.02</v>
      </c>
    </row>
    <row r="589" spans="1:81" ht="16.5" x14ac:dyDescent="0.2">
      <c r="A589" s="14">
        <v>580</v>
      </c>
      <c r="B589" s="18">
        <f>金币产出!CN585</f>
        <v>103568274</v>
      </c>
      <c r="W589" s="18">
        <v>580</v>
      </c>
      <c r="X589" s="25">
        <v>1</v>
      </c>
      <c r="Y589" s="18" t="e">
        <f t="shared" si="343"/>
        <v>#REF!</v>
      </c>
      <c r="Z589" s="18" t="e">
        <f t="shared" si="343"/>
        <v>#REF!</v>
      </c>
      <c r="AA589" s="18" t="e">
        <f t="shared" si="343"/>
        <v>#REF!</v>
      </c>
      <c r="AB589" s="18" t="e">
        <f t="shared" si="344"/>
        <v>#REF!</v>
      </c>
      <c r="AC589" s="18" t="e">
        <f t="shared" si="332"/>
        <v>#REF!</v>
      </c>
      <c r="AD589" s="18" t="e">
        <f t="shared" si="345"/>
        <v>#REF!</v>
      </c>
      <c r="AE589" s="18" t="e">
        <f t="shared" si="333"/>
        <v>#REF!</v>
      </c>
      <c r="AF589" s="18" t="e">
        <f t="shared" si="346"/>
        <v>#REF!</v>
      </c>
      <c r="AG589" s="18" t="e">
        <f t="shared" si="334"/>
        <v>#REF!</v>
      </c>
      <c r="BD589" s="18">
        <v>580</v>
      </c>
      <c r="BE589" s="44">
        <v>1</v>
      </c>
      <c r="BF589" s="18">
        <f t="shared" si="347"/>
        <v>11392510</v>
      </c>
      <c r="BG589" s="18">
        <f t="shared" si="348"/>
        <v>5696255</v>
      </c>
      <c r="BH589" s="18">
        <f t="shared" si="349"/>
        <v>5696255</v>
      </c>
      <c r="BI589" s="18">
        <f t="shared" si="350"/>
        <v>5696255</v>
      </c>
      <c r="BJ589" s="18">
        <f t="shared" si="351"/>
        <v>5696255</v>
      </c>
      <c r="BK589" s="18">
        <f t="shared" si="352"/>
        <v>5696255</v>
      </c>
      <c r="BL589" s="18">
        <f t="shared" si="353"/>
        <v>8544380</v>
      </c>
      <c r="BM589" s="18">
        <f t="shared" si="354"/>
        <v>8544380</v>
      </c>
      <c r="BN589" s="18">
        <f t="shared" si="355"/>
        <v>2</v>
      </c>
      <c r="BO589" s="18">
        <f t="shared" si="335"/>
        <v>11.39</v>
      </c>
      <c r="BP589" s="18">
        <f t="shared" si="356"/>
        <v>1</v>
      </c>
      <c r="BQ589" s="18">
        <f t="shared" si="336"/>
        <v>5696.26</v>
      </c>
      <c r="BR589" s="18">
        <f t="shared" si="357"/>
        <v>1</v>
      </c>
      <c r="BS589" s="18">
        <f t="shared" si="337"/>
        <v>5696.26</v>
      </c>
      <c r="BT589" s="18">
        <f t="shared" si="358"/>
        <v>1</v>
      </c>
      <c r="BU589" s="18">
        <f t="shared" si="338"/>
        <v>5696.26</v>
      </c>
      <c r="BV589" s="18">
        <f t="shared" si="359"/>
        <v>1</v>
      </c>
      <c r="BW589" s="18">
        <f t="shared" si="339"/>
        <v>5696.26</v>
      </c>
      <c r="BX589" s="18">
        <f t="shared" si="360"/>
        <v>1</v>
      </c>
      <c r="BY589" s="18">
        <f t="shared" si="340"/>
        <v>5696.26</v>
      </c>
      <c r="BZ589" s="18">
        <f t="shared" si="361"/>
        <v>1</v>
      </c>
      <c r="CA589" s="18">
        <f t="shared" si="341"/>
        <v>8544.3799999999992</v>
      </c>
      <c r="CB589" s="18">
        <f t="shared" si="362"/>
        <v>1</v>
      </c>
      <c r="CC589" s="18">
        <f t="shared" si="342"/>
        <v>8544.3799999999992</v>
      </c>
    </row>
    <row r="590" spans="1:81" ht="16.5" x14ac:dyDescent="0.2">
      <c r="A590" s="14">
        <v>581</v>
      </c>
      <c r="B590" s="18">
        <f>金币产出!CN586</f>
        <v>104196726</v>
      </c>
      <c r="W590" s="18">
        <v>581</v>
      </c>
      <c r="X590" s="25">
        <v>1</v>
      </c>
      <c r="Y590" s="18" t="e">
        <f t="shared" si="343"/>
        <v>#REF!</v>
      </c>
      <c r="Z590" s="18" t="e">
        <f t="shared" si="343"/>
        <v>#REF!</v>
      </c>
      <c r="AA590" s="18" t="e">
        <f t="shared" si="343"/>
        <v>#REF!</v>
      </c>
      <c r="AB590" s="18" t="e">
        <f t="shared" si="344"/>
        <v>#REF!</v>
      </c>
      <c r="AC590" s="18" t="e">
        <f t="shared" si="332"/>
        <v>#REF!</v>
      </c>
      <c r="AD590" s="18" t="e">
        <f t="shared" si="345"/>
        <v>#REF!</v>
      </c>
      <c r="AE590" s="18" t="e">
        <f t="shared" si="333"/>
        <v>#REF!</v>
      </c>
      <c r="AF590" s="18" t="e">
        <f t="shared" si="346"/>
        <v>#REF!</v>
      </c>
      <c r="AG590" s="18" t="e">
        <f t="shared" si="334"/>
        <v>#REF!</v>
      </c>
      <c r="BD590" s="18">
        <v>581</v>
      </c>
      <c r="BE590" s="44">
        <v>1</v>
      </c>
      <c r="BF590" s="18">
        <f t="shared" si="347"/>
        <v>11461635</v>
      </c>
      <c r="BG590" s="18">
        <f t="shared" si="348"/>
        <v>5730815</v>
      </c>
      <c r="BH590" s="18">
        <f t="shared" si="349"/>
        <v>5730815</v>
      </c>
      <c r="BI590" s="18">
        <f t="shared" si="350"/>
        <v>5730815</v>
      </c>
      <c r="BJ590" s="18">
        <f t="shared" si="351"/>
        <v>5730815</v>
      </c>
      <c r="BK590" s="18">
        <f t="shared" si="352"/>
        <v>5730815</v>
      </c>
      <c r="BL590" s="18">
        <f t="shared" si="353"/>
        <v>8596225</v>
      </c>
      <c r="BM590" s="18">
        <f t="shared" si="354"/>
        <v>8596225</v>
      </c>
      <c r="BN590" s="18">
        <f t="shared" si="355"/>
        <v>2</v>
      </c>
      <c r="BO590" s="18">
        <f t="shared" si="335"/>
        <v>11.46</v>
      </c>
      <c r="BP590" s="18">
        <f t="shared" si="356"/>
        <v>1</v>
      </c>
      <c r="BQ590" s="18">
        <f t="shared" si="336"/>
        <v>5730.82</v>
      </c>
      <c r="BR590" s="18">
        <f t="shared" si="357"/>
        <v>1</v>
      </c>
      <c r="BS590" s="18">
        <f t="shared" si="337"/>
        <v>5730.82</v>
      </c>
      <c r="BT590" s="18">
        <f t="shared" si="358"/>
        <v>1</v>
      </c>
      <c r="BU590" s="18">
        <f t="shared" si="338"/>
        <v>5730.82</v>
      </c>
      <c r="BV590" s="18">
        <f t="shared" si="359"/>
        <v>1</v>
      </c>
      <c r="BW590" s="18">
        <f t="shared" si="339"/>
        <v>5730.82</v>
      </c>
      <c r="BX590" s="18">
        <f t="shared" si="360"/>
        <v>1</v>
      </c>
      <c r="BY590" s="18">
        <f t="shared" si="340"/>
        <v>5730.82</v>
      </c>
      <c r="BZ590" s="18">
        <f t="shared" si="361"/>
        <v>1</v>
      </c>
      <c r="CA590" s="18">
        <f t="shared" si="341"/>
        <v>8596.23</v>
      </c>
      <c r="CB590" s="18">
        <f t="shared" si="362"/>
        <v>1</v>
      </c>
      <c r="CC590" s="18">
        <f t="shared" si="342"/>
        <v>8596.23</v>
      </c>
    </row>
    <row r="591" spans="1:81" ht="16.5" x14ac:dyDescent="0.2">
      <c r="A591" s="14">
        <v>582</v>
      </c>
      <c r="B591" s="18">
        <f>金币产出!CN587</f>
        <v>104825173</v>
      </c>
      <c r="W591" s="18">
        <v>582</v>
      </c>
      <c r="X591" s="25">
        <v>1</v>
      </c>
      <c r="Y591" s="18" t="e">
        <f t="shared" si="343"/>
        <v>#REF!</v>
      </c>
      <c r="Z591" s="18" t="e">
        <f t="shared" si="343"/>
        <v>#REF!</v>
      </c>
      <c r="AA591" s="18" t="e">
        <f t="shared" si="343"/>
        <v>#REF!</v>
      </c>
      <c r="AB591" s="18" t="e">
        <f t="shared" si="344"/>
        <v>#REF!</v>
      </c>
      <c r="AC591" s="18" t="e">
        <f t="shared" si="332"/>
        <v>#REF!</v>
      </c>
      <c r="AD591" s="18" t="e">
        <f t="shared" si="345"/>
        <v>#REF!</v>
      </c>
      <c r="AE591" s="18" t="e">
        <f t="shared" si="333"/>
        <v>#REF!</v>
      </c>
      <c r="AF591" s="18" t="e">
        <f t="shared" si="346"/>
        <v>#REF!</v>
      </c>
      <c r="AG591" s="18" t="e">
        <f t="shared" si="334"/>
        <v>#REF!</v>
      </c>
      <c r="BD591" s="18">
        <v>582</v>
      </c>
      <c r="BE591" s="44">
        <v>1</v>
      </c>
      <c r="BF591" s="18">
        <f t="shared" si="347"/>
        <v>11530765</v>
      </c>
      <c r="BG591" s="18">
        <f t="shared" si="348"/>
        <v>5765380</v>
      </c>
      <c r="BH591" s="18">
        <f t="shared" si="349"/>
        <v>5765380</v>
      </c>
      <c r="BI591" s="18">
        <f t="shared" si="350"/>
        <v>5765380</v>
      </c>
      <c r="BJ591" s="18">
        <f t="shared" si="351"/>
        <v>5765380</v>
      </c>
      <c r="BK591" s="18">
        <f t="shared" si="352"/>
        <v>5765380</v>
      </c>
      <c r="BL591" s="18">
        <f t="shared" si="353"/>
        <v>8648075</v>
      </c>
      <c r="BM591" s="18">
        <f t="shared" si="354"/>
        <v>8648075</v>
      </c>
      <c r="BN591" s="18">
        <f t="shared" si="355"/>
        <v>2</v>
      </c>
      <c r="BO591" s="18">
        <f t="shared" si="335"/>
        <v>11.53</v>
      </c>
      <c r="BP591" s="18">
        <f t="shared" si="356"/>
        <v>1</v>
      </c>
      <c r="BQ591" s="18">
        <f t="shared" si="336"/>
        <v>5765.38</v>
      </c>
      <c r="BR591" s="18">
        <f t="shared" si="357"/>
        <v>1</v>
      </c>
      <c r="BS591" s="18">
        <f t="shared" si="337"/>
        <v>5765.38</v>
      </c>
      <c r="BT591" s="18">
        <f t="shared" si="358"/>
        <v>1</v>
      </c>
      <c r="BU591" s="18">
        <f t="shared" si="338"/>
        <v>5765.38</v>
      </c>
      <c r="BV591" s="18">
        <f t="shared" si="359"/>
        <v>1</v>
      </c>
      <c r="BW591" s="18">
        <f t="shared" si="339"/>
        <v>5765.38</v>
      </c>
      <c r="BX591" s="18">
        <f t="shared" si="360"/>
        <v>1</v>
      </c>
      <c r="BY591" s="18">
        <f t="shared" si="340"/>
        <v>5765.38</v>
      </c>
      <c r="BZ591" s="18">
        <f t="shared" si="361"/>
        <v>1</v>
      </c>
      <c r="CA591" s="18">
        <f t="shared" si="341"/>
        <v>8648.08</v>
      </c>
      <c r="CB591" s="18">
        <f t="shared" si="362"/>
        <v>1</v>
      </c>
      <c r="CC591" s="18">
        <f t="shared" si="342"/>
        <v>8648.08</v>
      </c>
    </row>
    <row r="592" spans="1:81" ht="16.5" x14ac:dyDescent="0.2">
      <c r="A592" s="14">
        <v>583</v>
      </c>
      <c r="B592" s="18">
        <f>金币产出!CN588</f>
        <v>105453621</v>
      </c>
      <c r="W592" s="18">
        <v>583</v>
      </c>
      <c r="X592" s="25">
        <v>1</v>
      </c>
      <c r="Y592" s="18" t="e">
        <f t="shared" si="343"/>
        <v>#REF!</v>
      </c>
      <c r="Z592" s="18" t="e">
        <f t="shared" si="343"/>
        <v>#REF!</v>
      </c>
      <c r="AA592" s="18" t="e">
        <f t="shared" si="343"/>
        <v>#REF!</v>
      </c>
      <c r="AB592" s="18" t="e">
        <f t="shared" si="344"/>
        <v>#REF!</v>
      </c>
      <c r="AC592" s="18" t="e">
        <f t="shared" si="332"/>
        <v>#REF!</v>
      </c>
      <c r="AD592" s="18" t="e">
        <f t="shared" si="345"/>
        <v>#REF!</v>
      </c>
      <c r="AE592" s="18" t="e">
        <f t="shared" si="333"/>
        <v>#REF!</v>
      </c>
      <c r="AF592" s="18" t="e">
        <f t="shared" si="346"/>
        <v>#REF!</v>
      </c>
      <c r="AG592" s="18" t="e">
        <f t="shared" si="334"/>
        <v>#REF!</v>
      </c>
      <c r="BD592" s="18">
        <v>583</v>
      </c>
      <c r="BE592" s="44">
        <v>1</v>
      </c>
      <c r="BF592" s="18">
        <f t="shared" si="347"/>
        <v>11599895</v>
      </c>
      <c r="BG592" s="18">
        <f t="shared" si="348"/>
        <v>5799945</v>
      </c>
      <c r="BH592" s="18">
        <f t="shared" si="349"/>
        <v>5799945</v>
      </c>
      <c r="BI592" s="18">
        <f t="shared" si="350"/>
        <v>5799945</v>
      </c>
      <c r="BJ592" s="18">
        <f t="shared" si="351"/>
        <v>5799945</v>
      </c>
      <c r="BK592" s="18">
        <f t="shared" si="352"/>
        <v>5799945</v>
      </c>
      <c r="BL592" s="18">
        <f t="shared" si="353"/>
        <v>8699920</v>
      </c>
      <c r="BM592" s="18">
        <f t="shared" si="354"/>
        <v>8699920</v>
      </c>
      <c r="BN592" s="18">
        <f t="shared" si="355"/>
        <v>2</v>
      </c>
      <c r="BO592" s="18">
        <f t="shared" si="335"/>
        <v>11.6</v>
      </c>
      <c r="BP592" s="18">
        <f t="shared" si="356"/>
        <v>1</v>
      </c>
      <c r="BQ592" s="18">
        <f t="shared" si="336"/>
        <v>5799.95</v>
      </c>
      <c r="BR592" s="18">
        <f t="shared" si="357"/>
        <v>1</v>
      </c>
      <c r="BS592" s="18">
        <f t="shared" si="337"/>
        <v>5799.95</v>
      </c>
      <c r="BT592" s="18">
        <f t="shared" si="358"/>
        <v>1</v>
      </c>
      <c r="BU592" s="18">
        <f t="shared" si="338"/>
        <v>5799.95</v>
      </c>
      <c r="BV592" s="18">
        <f t="shared" si="359"/>
        <v>1</v>
      </c>
      <c r="BW592" s="18">
        <f t="shared" si="339"/>
        <v>5799.95</v>
      </c>
      <c r="BX592" s="18">
        <f t="shared" si="360"/>
        <v>1</v>
      </c>
      <c r="BY592" s="18">
        <f t="shared" si="340"/>
        <v>5799.95</v>
      </c>
      <c r="BZ592" s="18">
        <f t="shared" si="361"/>
        <v>1</v>
      </c>
      <c r="CA592" s="18">
        <f t="shared" si="341"/>
        <v>8699.92</v>
      </c>
      <c r="CB592" s="18">
        <f t="shared" si="362"/>
        <v>1</v>
      </c>
      <c r="CC592" s="18">
        <f t="shared" si="342"/>
        <v>8699.92</v>
      </c>
    </row>
    <row r="593" spans="1:81" ht="16.5" x14ac:dyDescent="0.2">
      <c r="A593" s="14">
        <v>584</v>
      </c>
      <c r="B593" s="18">
        <f>金币产出!CN589</f>
        <v>106082071</v>
      </c>
      <c r="W593" s="18">
        <v>584</v>
      </c>
      <c r="X593" s="25">
        <v>1</v>
      </c>
      <c r="Y593" s="18" t="e">
        <f t="shared" si="343"/>
        <v>#REF!</v>
      </c>
      <c r="Z593" s="18" t="e">
        <f t="shared" si="343"/>
        <v>#REF!</v>
      </c>
      <c r="AA593" s="18" t="e">
        <f t="shared" si="343"/>
        <v>#REF!</v>
      </c>
      <c r="AB593" s="18" t="e">
        <f t="shared" si="344"/>
        <v>#REF!</v>
      </c>
      <c r="AC593" s="18" t="e">
        <f t="shared" si="332"/>
        <v>#REF!</v>
      </c>
      <c r="AD593" s="18" t="e">
        <f t="shared" si="345"/>
        <v>#REF!</v>
      </c>
      <c r="AE593" s="18" t="e">
        <f t="shared" si="333"/>
        <v>#REF!</v>
      </c>
      <c r="AF593" s="18" t="e">
        <f t="shared" si="346"/>
        <v>#REF!</v>
      </c>
      <c r="AG593" s="18" t="e">
        <f t="shared" si="334"/>
        <v>#REF!</v>
      </c>
      <c r="BD593" s="18">
        <v>584</v>
      </c>
      <c r="BE593" s="44">
        <v>1</v>
      </c>
      <c r="BF593" s="18">
        <f t="shared" si="347"/>
        <v>11669025</v>
      </c>
      <c r="BG593" s="18">
        <f t="shared" si="348"/>
        <v>5834510</v>
      </c>
      <c r="BH593" s="18">
        <f t="shared" si="349"/>
        <v>5834510</v>
      </c>
      <c r="BI593" s="18">
        <f t="shared" si="350"/>
        <v>5834510</v>
      </c>
      <c r="BJ593" s="18">
        <f t="shared" si="351"/>
        <v>5834510</v>
      </c>
      <c r="BK593" s="18">
        <f t="shared" si="352"/>
        <v>5834510</v>
      </c>
      <c r="BL593" s="18">
        <f t="shared" si="353"/>
        <v>8751770</v>
      </c>
      <c r="BM593" s="18">
        <f t="shared" si="354"/>
        <v>8751770</v>
      </c>
      <c r="BN593" s="18">
        <f t="shared" si="355"/>
        <v>2</v>
      </c>
      <c r="BO593" s="18">
        <f t="shared" si="335"/>
        <v>11.67</v>
      </c>
      <c r="BP593" s="18">
        <f t="shared" si="356"/>
        <v>1</v>
      </c>
      <c r="BQ593" s="18">
        <f t="shared" si="336"/>
        <v>5834.51</v>
      </c>
      <c r="BR593" s="18">
        <f t="shared" si="357"/>
        <v>1</v>
      </c>
      <c r="BS593" s="18">
        <f t="shared" si="337"/>
        <v>5834.51</v>
      </c>
      <c r="BT593" s="18">
        <f t="shared" si="358"/>
        <v>1</v>
      </c>
      <c r="BU593" s="18">
        <f t="shared" si="338"/>
        <v>5834.51</v>
      </c>
      <c r="BV593" s="18">
        <f t="shared" si="359"/>
        <v>1</v>
      </c>
      <c r="BW593" s="18">
        <f t="shared" si="339"/>
        <v>5834.51</v>
      </c>
      <c r="BX593" s="18">
        <f t="shared" si="360"/>
        <v>1</v>
      </c>
      <c r="BY593" s="18">
        <f t="shared" si="340"/>
        <v>5834.51</v>
      </c>
      <c r="BZ593" s="18">
        <f t="shared" si="361"/>
        <v>1</v>
      </c>
      <c r="CA593" s="18">
        <f t="shared" si="341"/>
        <v>8751.77</v>
      </c>
      <c r="CB593" s="18">
        <f t="shared" si="362"/>
        <v>1</v>
      </c>
      <c r="CC593" s="18">
        <f t="shared" si="342"/>
        <v>8751.77</v>
      </c>
    </row>
    <row r="594" spans="1:81" ht="16.5" x14ac:dyDescent="0.2">
      <c r="A594" s="14">
        <v>585</v>
      </c>
      <c r="B594" s="18">
        <f>金币产出!CN590</f>
        <v>106710518</v>
      </c>
      <c r="W594" s="18">
        <v>585</v>
      </c>
      <c r="X594" s="25">
        <v>1</v>
      </c>
      <c r="Y594" s="18" t="e">
        <f t="shared" si="343"/>
        <v>#REF!</v>
      </c>
      <c r="Z594" s="18" t="e">
        <f t="shared" si="343"/>
        <v>#REF!</v>
      </c>
      <c r="AA594" s="18" t="e">
        <f t="shared" si="343"/>
        <v>#REF!</v>
      </c>
      <c r="AB594" s="18" t="e">
        <f t="shared" si="344"/>
        <v>#REF!</v>
      </c>
      <c r="AC594" s="18" t="e">
        <f t="shared" si="332"/>
        <v>#REF!</v>
      </c>
      <c r="AD594" s="18" t="e">
        <f t="shared" si="345"/>
        <v>#REF!</v>
      </c>
      <c r="AE594" s="18" t="e">
        <f t="shared" si="333"/>
        <v>#REF!</v>
      </c>
      <c r="AF594" s="18" t="e">
        <f t="shared" si="346"/>
        <v>#REF!</v>
      </c>
      <c r="AG594" s="18" t="e">
        <f t="shared" si="334"/>
        <v>#REF!</v>
      </c>
      <c r="BD594" s="18">
        <v>585</v>
      </c>
      <c r="BE594" s="44">
        <v>1</v>
      </c>
      <c r="BF594" s="18">
        <f t="shared" si="347"/>
        <v>11738155</v>
      </c>
      <c r="BG594" s="18">
        <f t="shared" si="348"/>
        <v>5869075</v>
      </c>
      <c r="BH594" s="18">
        <f t="shared" si="349"/>
        <v>5869075</v>
      </c>
      <c r="BI594" s="18">
        <f t="shared" si="350"/>
        <v>5869075</v>
      </c>
      <c r="BJ594" s="18">
        <f t="shared" si="351"/>
        <v>5869075</v>
      </c>
      <c r="BK594" s="18">
        <f t="shared" si="352"/>
        <v>5869075</v>
      </c>
      <c r="BL594" s="18">
        <f t="shared" si="353"/>
        <v>8803615</v>
      </c>
      <c r="BM594" s="18">
        <f t="shared" si="354"/>
        <v>8803615</v>
      </c>
      <c r="BN594" s="18">
        <f t="shared" si="355"/>
        <v>2</v>
      </c>
      <c r="BO594" s="18">
        <f t="shared" si="335"/>
        <v>11.74</v>
      </c>
      <c r="BP594" s="18">
        <f t="shared" si="356"/>
        <v>1</v>
      </c>
      <c r="BQ594" s="18">
        <f t="shared" si="336"/>
        <v>5869.08</v>
      </c>
      <c r="BR594" s="18">
        <f t="shared" si="357"/>
        <v>1</v>
      </c>
      <c r="BS594" s="18">
        <f t="shared" si="337"/>
        <v>5869.08</v>
      </c>
      <c r="BT594" s="18">
        <f t="shared" si="358"/>
        <v>1</v>
      </c>
      <c r="BU594" s="18">
        <f t="shared" si="338"/>
        <v>5869.08</v>
      </c>
      <c r="BV594" s="18">
        <f t="shared" si="359"/>
        <v>1</v>
      </c>
      <c r="BW594" s="18">
        <f t="shared" si="339"/>
        <v>5869.08</v>
      </c>
      <c r="BX594" s="18">
        <f t="shared" si="360"/>
        <v>1</v>
      </c>
      <c r="BY594" s="18">
        <f t="shared" si="340"/>
        <v>5869.08</v>
      </c>
      <c r="BZ594" s="18">
        <f t="shared" si="361"/>
        <v>1</v>
      </c>
      <c r="CA594" s="18">
        <f t="shared" si="341"/>
        <v>8803.6200000000008</v>
      </c>
      <c r="CB594" s="18">
        <f t="shared" si="362"/>
        <v>1</v>
      </c>
      <c r="CC594" s="18">
        <f t="shared" si="342"/>
        <v>8803.6200000000008</v>
      </c>
    </row>
    <row r="595" spans="1:81" ht="16.5" x14ac:dyDescent="0.2">
      <c r="A595" s="14">
        <v>586</v>
      </c>
      <c r="B595" s="18">
        <f>金币产出!CN591</f>
        <v>107338965</v>
      </c>
      <c r="W595" s="18">
        <v>586</v>
      </c>
      <c r="X595" s="25">
        <v>1</v>
      </c>
      <c r="Y595" s="18" t="e">
        <f t="shared" si="343"/>
        <v>#REF!</v>
      </c>
      <c r="Z595" s="18" t="e">
        <f t="shared" si="343"/>
        <v>#REF!</v>
      </c>
      <c r="AA595" s="18" t="e">
        <f t="shared" si="343"/>
        <v>#REF!</v>
      </c>
      <c r="AB595" s="18" t="e">
        <f t="shared" si="344"/>
        <v>#REF!</v>
      </c>
      <c r="AC595" s="18" t="e">
        <f t="shared" si="332"/>
        <v>#REF!</v>
      </c>
      <c r="AD595" s="18" t="e">
        <f t="shared" si="345"/>
        <v>#REF!</v>
      </c>
      <c r="AE595" s="18" t="e">
        <f t="shared" si="333"/>
        <v>#REF!</v>
      </c>
      <c r="AF595" s="18" t="e">
        <f t="shared" si="346"/>
        <v>#REF!</v>
      </c>
      <c r="AG595" s="18" t="e">
        <f t="shared" si="334"/>
        <v>#REF!</v>
      </c>
      <c r="BD595" s="18">
        <v>586</v>
      </c>
      <c r="BE595" s="44">
        <v>1</v>
      </c>
      <c r="BF595" s="18">
        <f t="shared" si="347"/>
        <v>11807285</v>
      </c>
      <c r="BG595" s="18">
        <f t="shared" si="348"/>
        <v>5903640</v>
      </c>
      <c r="BH595" s="18">
        <f t="shared" si="349"/>
        <v>5903640</v>
      </c>
      <c r="BI595" s="18">
        <f t="shared" si="350"/>
        <v>5903640</v>
      </c>
      <c r="BJ595" s="18">
        <f t="shared" si="351"/>
        <v>5903640</v>
      </c>
      <c r="BK595" s="18">
        <f t="shared" si="352"/>
        <v>5903640</v>
      </c>
      <c r="BL595" s="18">
        <f t="shared" si="353"/>
        <v>8855460</v>
      </c>
      <c r="BM595" s="18">
        <f t="shared" si="354"/>
        <v>8855460</v>
      </c>
      <c r="BN595" s="18">
        <f t="shared" si="355"/>
        <v>2</v>
      </c>
      <c r="BO595" s="18">
        <f t="shared" si="335"/>
        <v>11.81</v>
      </c>
      <c r="BP595" s="18">
        <f t="shared" si="356"/>
        <v>1</v>
      </c>
      <c r="BQ595" s="18">
        <f t="shared" si="336"/>
        <v>5903.64</v>
      </c>
      <c r="BR595" s="18">
        <f t="shared" si="357"/>
        <v>1</v>
      </c>
      <c r="BS595" s="18">
        <f t="shared" si="337"/>
        <v>5903.64</v>
      </c>
      <c r="BT595" s="18">
        <f t="shared" si="358"/>
        <v>1</v>
      </c>
      <c r="BU595" s="18">
        <f t="shared" si="338"/>
        <v>5903.64</v>
      </c>
      <c r="BV595" s="18">
        <f t="shared" si="359"/>
        <v>1</v>
      </c>
      <c r="BW595" s="18">
        <f t="shared" si="339"/>
        <v>5903.64</v>
      </c>
      <c r="BX595" s="18">
        <f t="shared" si="360"/>
        <v>1</v>
      </c>
      <c r="BY595" s="18">
        <f t="shared" si="340"/>
        <v>5903.64</v>
      </c>
      <c r="BZ595" s="18">
        <f t="shared" si="361"/>
        <v>1</v>
      </c>
      <c r="CA595" s="18">
        <f t="shared" si="341"/>
        <v>8855.4599999999991</v>
      </c>
      <c r="CB595" s="18">
        <f t="shared" si="362"/>
        <v>1</v>
      </c>
      <c r="CC595" s="18">
        <f t="shared" si="342"/>
        <v>8855.4599999999991</v>
      </c>
    </row>
    <row r="596" spans="1:81" ht="16.5" x14ac:dyDescent="0.2">
      <c r="A596" s="14">
        <v>587</v>
      </c>
      <c r="B596" s="18">
        <f>金币产出!CN592</f>
        <v>107967413</v>
      </c>
      <c r="W596" s="18">
        <v>587</v>
      </c>
      <c r="X596" s="25">
        <v>1</v>
      </c>
      <c r="Y596" s="18" t="e">
        <f t="shared" si="343"/>
        <v>#REF!</v>
      </c>
      <c r="Z596" s="18" t="e">
        <f t="shared" si="343"/>
        <v>#REF!</v>
      </c>
      <c r="AA596" s="18" t="e">
        <f t="shared" si="343"/>
        <v>#REF!</v>
      </c>
      <c r="AB596" s="18" t="e">
        <f t="shared" si="344"/>
        <v>#REF!</v>
      </c>
      <c r="AC596" s="18" t="e">
        <f t="shared" si="332"/>
        <v>#REF!</v>
      </c>
      <c r="AD596" s="18" t="e">
        <f t="shared" si="345"/>
        <v>#REF!</v>
      </c>
      <c r="AE596" s="18" t="e">
        <f t="shared" si="333"/>
        <v>#REF!</v>
      </c>
      <c r="AF596" s="18" t="e">
        <f t="shared" si="346"/>
        <v>#REF!</v>
      </c>
      <c r="AG596" s="18" t="e">
        <f t="shared" si="334"/>
        <v>#REF!</v>
      </c>
      <c r="BD596" s="18">
        <v>587</v>
      </c>
      <c r="BE596" s="44">
        <v>1</v>
      </c>
      <c r="BF596" s="18">
        <f t="shared" si="347"/>
        <v>11876415</v>
      </c>
      <c r="BG596" s="18">
        <f t="shared" si="348"/>
        <v>5938205</v>
      </c>
      <c r="BH596" s="18">
        <f t="shared" si="349"/>
        <v>5938205</v>
      </c>
      <c r="BI596" s="18">
        <f t="shared" si="350"/>
        <v>5938205</v>
      </c>
      <c r="BJ596" s="18">
        <f t="shared" si="351"/>
        <v>5938205</v>
      </c>
      <c r="BK596" s="18">
        <f t="shared" si="352"/>
        <v>5938205</v>
      </c>
      <c r="BL596" s="18">
        <f t="shared" si="353"/>
        <v>8907310</v>
      </c>
      <c r="BM596" s="18">
        <f t="shared" si="354"/>
        <v>8907310</v>
      </c>
      <c r="BN596" s="18">
        <f t="shared" si="355"/>
        <v>2</v>
      </c>
      <c r="BO596" s="18">
        <f t="shared" si="335"/>
        <v>11.88</v>
      </c>
      <c r="BP596" s="18">
        <f t="shared" si="356"/>
        <v>1</v>
      </c>
      <c r="BQ596" s="18">
        <f t="shared" si="336"/>
        <v>5938.21</v>
      </c>
      <c r="BR596" s="18">
        <f t="shared" si="357"/>
        <v>1</v>
      </c>
      <c r="BS596" s="18">
        <f t="shared" si="337"/>
        <v>5938.21</v>
      </c>
      <c r="BT596" s="18">
        <f t="shared" si="358"/>
        <v>1</v>
      </c>
      <c r="BU596" s="18">
        <f t="shared" si="338"/>
        <v>5938.21</v>
      </c>
      <c r="BV596" s="18">
        <f t="shared" si="359"/>
        <v>1</v>
      </c>
      <c r="BW596" s="18">
        <f t="shared" si="339"/>
        <v>5938.21</v>
      </c>
      <c r="BX596" s="18">
        <f t="shared" si="360"/>
        <v>1</v>
      </c>
      <c r="BY596" s="18">
        <f t="shared" si="340"/>
        <v>5938.21</v>
      </c>
      <c r="BZ596" s="18">
        <f t="shared" si="361"/>
        <v>1</v>
      </c>
      <c r="CA596" s="18">
        <f t="shared" si="341"/>
        <v>8907.31</v>
      </c>
      <c r="CB596" s="18">
        <f t="shared" si="362"/>
        <v>1</v>
      </c>
      <c r="CC596" s="18">
        <f t="shared" si="342"/>
        <v>8907.31</v>
      </c>
    </row>
    <row r="597" spans="1:81" ht="16.5" x14ac:dyDescent="0.2">
      <c r="A597" s="14">
        <v>588</v>
      </c>
      <c r="B597" s="18">
        <f>金币产出!CN593</f>
        <v>108595863</v>
      </c>
      <c r="W597" s="18">
        <v>588</v>
      </c>
      <c r="X597" s="25">
        <v>1</v>
      </c>
      <c r="Y597" s="18" t="e">
        <f t="shared" si="343"/>
        <v>#REF!</v>
      </c>
      <c r="Z597" s="18" t="e">
        <f t="shared" si="343"/>
        <v>#REF!</v>
      </c>
      <c r="AA597" s="18" t="e">
        <f t="shared" si="343"/>
        <v>#REF!</v>
      </c>
      <c r="AB597" s="18" t="e">
        <f t="shared" si="344"/>
        <v>#REF!</v>
      </c>
      <c r="AC597" s="18" t="e">
        <f t="shared" si="332"/>
        <v>#REF!</v>
      </c>
      <c r="AD597" s="18" t="e">
        <f t="shared" si="345"/>
        <v>#REF!</v>
      </c>
      <c r="AE597" s="18" t="e">
        <f t="shared" si="333"/>
        <v>#REF!</v>
      </c>
      <c r="AF597" s="18" t="e">
        <f t="shared" si="346"/>
        <v>#REF!</v>
      </c>
      <c r="AG597" s="18" t="e">
        <f t="shared" si="334"/>
        <v>#REF!</v>
      </c>
      <c r="BD597" s="18">
        <v>588</v>
      </c>
      <c r="BE597" s="44">
        <v>1</v>
      </c>
      <c r="BF597" s="18">
        <f t="shared" si="347"/>
        <v>11945540</v>
      </c>
      <c r="BG597" s="18">
        <f t="shared" si="348"/>
        <v>5972770</v>
      </c>
      <c r="BH597" s="18">
        <f t="shared" si="349"/>
        <v>5972770</v>
      </c>
      <c r="BI597" s="18">
        <f t="shared" si="350"/>
        <v>5972770</v>
      </c>
      <c r="BJ597" s="18">
        <f t="shared" si="351"/>
        <v>5972770</v>
      </c>
      <c r="BK597" s="18">
        <f t="shared" si="352"/>
        <v>5972770</v>
      </c>
      <c r="BL597" s="18">
        <f t="shared" si="353"/>
        <v>8959155</v>
      </c>
      <c r="BM597" s="18">
        <f t="shared" si="354"/>
        <v>8959155</v>
      </c>
      <c r="BN597" s="18">
        <f t="shared" si="355"/>
        <v>2</v>
      </c>
      <c r="BO597" s="18">
        <f t="shared" si="335"/>
        <v>11.95</v>
      </c>
      <c r="BP597" s="18">
        <f t="shared" si="356"/>
        <v>1</v>
      </c>
      <c r="BQ597" s="18">
        <f t="shared" si="336"/>
        <v>5972.77</v>
      </c>
      <c r="BR597" s="18">
        <f t="shared" si="357"/>
        <v>1</v>
      </c>
      <c r="BS597" s="18">
        <f t="shared" si="337"/>
        <v>5972.77</v>
      </c>
      <c r="BT597" s="18">
        <f t="shared" si="358"/>
        <v>1</v>
      </c>
      <c r="BU597" s="18">
        <f t="shared" si="338"/>
        <v>5972.77</v>
      </c>
      <c r="BV597" s="18">
        <f t="shared" si="359"/>
        <v>1</v>
      </c>
      <c r="BW597" s="18">
        <f t="shared" si="339"/>
        <v>5972.77</v>
      </c>
      <c r="BX597" s="18">
        <f t="shared" si="360"/>
        <v>1</v>
      </c>
      <c r="BY597" s="18">
        <f t="shared" si="340"/>
        <v>5972.77</v>
      </c>
      <c r="BZ597" s="18">
        <f t="shared" si="361"/>
        <v>1</v>
      </c>
      <c r="CA597" s="18">
        <f t="shared" si="341"/>
        <v>8959.16</v>
      </c>
      <c r="CB597" s="18">
        <f t="shared" si="362"/>
        <v>1</v>
      </c>
      <c r="CC597" s="18">
        <f t="shared" si="342"/>
        <v>8959.16</v>
      </c>
    </row>
    <row r="598" spans="1:81" ht="16.5" x14ac:dyDescent="0.2">
      <c r="A598" s="14">
        <v>589</v>
      </c>
      <c r="B598" s="18">
        <f>金币产出!CN594</f>
        <v>109224310</v>
      </c>
      <c r="W598" s="18">
        <v>589</v>
      </c>
      <c r="X598" s="25">
        <v>1</v>
      </c>
      <c r="Y598" s="18" t="e">
        <f t="shared" si="343"/>
        <v>#REF!</v>
      </c>
      <c r="Z598" s="18" t="e">
        <f t="shared" si="343"/>
        <v>#REF!</v>
      </c>
      <c r="AA598" s="18" t="e">
        <f t="shared" si="343"/>
        <v>#REF!</v>
      </c>
      <c r="AB598" s="18" t="e">
        <f t="shared" si="344"/>
        <v>#REF!</v>
      </c>
      <c r="AC598" s="18" t="e">
        <f t="shared" si="332"/>
        <v>#REF!</v>
      </c>
      <c r="AD598" s="18" t="e">
        <f t="shared" si="345"/>
        <v>#REF!</v>
      </c>
      <c r="AE598" s="18" t="e">
        <f t="shared" si="333"/>
        <v>#REF!</v>
      </c>
      <c r="AF598" s="18" t="e">
        <f t="shared" si="346"/>
        <v>#REF!</v>
      </c>
      <c r="AG598" s="18" t="e">
        <f t="shared" si="334"/>
        <v>#REF!</v>
      </c>
      <c r="BD598" s="18">
        <v>589</v>
      </c>
      <c r="BE598" s="44">
        <v>1</v>
      </c>
      <c r="BF598" s="18">
        <f t="shared" si="347"/>
        <v>12014670</v>
      </c>
      <c r="BG598" s="18">
        <f t="shared" si="348"/>
        <v>6007335</v>
      </c>
      <c r="BH598" s="18">
        <f t="shared" si="349"/>
        <v>6007335</v>
      </c>
      <c r="BI598" s="18">
        <f t="shared" si="350"/>
        <v>6007335</v>
      </c>
      <c r="BJ598" s="18">
        <f t="shared" si="351"/>
        <v>6007335</v>
      </c>
      <c r="BK598" s="18">
        <f t="shared" si="352"/>
        <v>6007335</v>
      </c>
      <c r="BL598" s="18">
        <f t="shared" si="353"/>
        <v>9011005</v>
      </c>
      <c r="BM598" s="18">
        <f t="shared" si="354"/>
        <v>9011005</v>
      </c>
      <c r="BN598" s="18">
        <f t="shared" si="355"/>
        <v>2</v>
      </c>
      <c r="BO598" s="18">
        <f t="shared" si="335"/>
        <v>12.01</v>
      </c>
      <c r="BP598" s="18">
        <f t="shared" si="356"/>
        <v>1</v>
      </c>
      <c r="BQ598" s="18">
        <f t="shared" si="336"/>
        <v>6007.34</v>
      </c>
      <c r="BR598" s="18">
        <f t="shared" si="357"/>
        <v>1</v>
      </c>
      <c r="BS598" s="18">
        <f t="shared" si="337"/>
        <v>6007.34</v>
      </c>
      <c r="BT598" s="18">
        <f t="shared" si="358"/>
        <v>1</v>
      </c>
      <c r="BU598" s="18">
        <f t="shared" si="338"/>
        <v>6007.34</v>
      </c>
      <c r="BV598" s="18">
        <f t="shared" si="359"/>
        <v>1</v>
      </c>
      <c r="BW598" s="18">
        <f t="shared" si="339"/>
        <v>6007.34</v>
      </c>
      <c r="BX598" s="18">
        <f t="shared" si="360"/>
        <v>1</v>
      </c>
      <c r="BY598" s="18">
        <f t="shared" si="340"/>
        <v>6007.34</v>
      </c>
      <c r="BZ598" s="18">
        <f t="shared" si="361"/>
        <v>1</v>
      </c>
      <c r="CA598" s="18">
        <f t="shared" si="341"/>
        <v>9011.01</v>
      </c>
      <c r="CB598" s="18">
        <f t="shared" si="362"/>
        <v>1</v>
      </c>
      <c r="CC598" s="18">
        <f t="shared" si="342"/>
        <v>9011.01</v>
      </c>
    </row>
    <row r="599" spans="1:81" ht="16.5" x14ac:dyDescent="0.2">
      <c r="A599" s="14">
        <v>590</v>
      </c>
      <c r="B599" s="18">
        <f>金币产出!CN595</f>
        <v>104450164</v>
      </c>
      <c r="W599" s="18">
        <v>590</v>
      </c>
      <c r="X599" s="25">
        <v>1</v>
      </c>
      <c r="Y599" s="18" t="e">
        <f t="shared" si="343"/>
        <v>#REF!</v>
      </c>
      <c r="Z599" s="18" t="e">
        <f t="shared" si="343"/>
        <v>#REF!</v>
      </c>
      <c r="AA599" s="18" t="e">
        <f t="shared" si="343"/>
        <v>#REF!</v>
      </c>
      <c r="AB599" s="18" t="e">
        <f t="shared" si="344"/>
        <v>#REF!</v>
      </c>
      <c r="AC599" s="18" t="e">
        <f t="shared" si="332"/>
        <v>#REF!</v>
      </c>
      <c r="AD599" s="18" t="e">
        <f t="shared" si="345"/>
        <v>#REF!</v>
      </c>
      <c r="AE599" s="18" t="e">
        <f t="shared" si="333"/>
        <v>#REF!</v>
      </c>
      <c r="AF599" s="18" t="e">
        <f t="shared" si="346"/>
        <v>#REF!</v>
      </c>
      <c r="AG599" s="18" t="e">
        <f t="shared" si="334"/>
        <v>#REF!</v>
      </c>
      <c r="BD599" s="18">
        <v>590</v>
      </c>
      <c r="BE599" s="44">
        <v>1</v>
      </c>
      <c r="BF599" s="18">
        <f t="shared" si="347"/>
        <v>11489515</v>
      </c>
      <c r="BG599" s="18">
        <f t="shared" si="348"/>
        <v>5744755</v>
      </c>
      <c r="BH599" s="18">
        <f t="shared" si="349"/>
        <v>5744755</v>
      </c>
      <c r="BI599" s="18">
        <f t="shared" si="350"/>
        <v>5744755</v>
      </c>
      <c r="BJ599" s="18">
        <f t="shared" si="351"/>
        <v>5744755</v>
      </c>
      <c r="BK599" s="18">
        <f t="shared" si="352"/>
        <v>5744755</v>
      </c>
      <c r="BL599" s="18">
        <f t="shared" si="353"/>
        <v>8617135</v>
      </c>
      <c r="BM599" s="18">
        <f t="shared" si="354"/>
        <v>8617135</v>
      </c>
      <c r="BN599" s="18">
        <f t="shared" si="355"/>
        <v>2</v>
      </c>
      <c r="BO599" s="18">
        <f t="shared" si="335"/>
        <v>11.49</v>
      </c>
      <c r="BP599" s="18">
        <f t="shared" si="356"/>
        <v>1</v>
      </c>
      <c r="BQ599" s="18">
        <f t="shared" si="336"/>
        <v>5744.76</v>
      </c>
      <c r="BR599" s="18">
        <f t="shared" si="357"/>
        <v>1</v>
      </c>
      <c r="BS599" s="18">
        <f t="shared" si="337"/>
        <v>5744.76</v>
      </c>
      <c r="BT599" s="18">
        <f t="shared" si="358"/>
        <v>1</v>
      </c>
      <c r="BU599" s="18">
        <f t="shared" si="338"/>
        <v>5744.76</v>
      </c>
      <c r="BV599" s="18">
        <f t="shared" si="359"/>
        <v>1</v>
      </c>
      <c r="BW599" s="18">
        <f t="shared" si="339"/>
        <v>5744.76</v>
      </c>
      <c r="BX599" s="18">
        <f t="shared" si="360"/>
        <v>1</v>
      </c>
      <c r="BY599" s="18">
        <f t="shared" si="340"/>
        <v>5744.76</v>
      </c>
      <c r="BZ599" s="18">
        <f t="shared" si="361"/>
        <v>1</v>
      </c>
      <c r="CA599" s="18">
        <f t="shared" si="341"/>
        <v>8617.14</v>
      </c>
      <c r="CB599" s="18">
        <f t="shared" si="362"/>
        <v>1</v>
      </c>
      <c r="CC599" s="18">
        <f t="shared" si="342"/>
        <v>8617.14</v>
      </c>
    </row>
    <row r="600" spans="1:81" ht="16.5" x14ac:dyDescent="0.2">
      <c r="A600" s="14">
        <v>591</v>
      </c>
      <c r="B600" s="18">
        <f>金币产出!CN596</f>
        <v>105047704</v>
      </c>
      <c r="W600" s="18">
        <v>591</v>
      </c>
      <c r="X600" s="25">
        <v>1</v>
      </c>
      <c r="Y600" s="18" t="e">
        <f t="shared" si="343"/>
        <v>#REF!</v>
      </c>
      <c r="Z600" s="18" t="e">
        <f t="shared" si="343"/>
        <v>#REF!</v>
      </c>
      <c r="AA600" s="18" t="e">
        <f t="shared" si="343"/>
        <v>#REF!</v>
      </c>
      <c r="AB600" s="18" t="e">
        <f t="shared" si="344"/>
        <v>#REF!</v>
      </c>
      <c r="AC600" s="18" t="e">
        <f t="shared" si="332"/>
        <v>#REF!</v>
      </c>
      <c r="AD600" s="18" t="e">
        <f t="shared" si="345"/>
        <v>#REF!</v>
      </c>
      <c r="AE600" s="18" t="e">
        <f t="shared" si="333"/>
        <v>#REF!</v>
      </c>
      <c r="AF600" s="18" t="e">
        <f t="shared" si="346"/>
        <v>#REF!</v>
      </c>
      <c r="AG600" s="18" t="e">
        <f t="shared" si="334"/>
        <v>#REF!</v>
      </c>
      <c r="BD600" s="18">
        <v>591</v>
      </c>
      <c r="BE600" s="44">
        <v>1</v>
      </c>
      <c r="BF600" s="18">
        <f t="shared" si="347"/>
        <v>11555245</v>
      </c>
      <c r="BG600" s="18">
        <f t="shared" si="348"/>
        <v>5777620</v>
      </c>
      <c r="BH600" s="18">
        <f t="shared" si="349"/>
        <v>5777620</v>
      </c>
      <c r="BI600" s="18">
        <f t="shared" si="350"/>
        <v>5777620</v>
      </c>
      <c r="BJ600" s="18">
        <f t="shared" si="351"/>
        <v>5777620</v>
      </c>
      <c r="BK600" s="18">
        <f t="shared" si="352"/>
        <v>5777620</v>
      </c>
      <c r="BL600" s="18">
        <f t="shared" si="353"/>
        <v>8666435</v>
      </c>
      <c r="BM600" s="18">
        <f t="shared" si="354"/>
        <v>8666435</v>
      </c>
      <c r="BN600" s="18">
        <f t="shared" si="355"/>
        <v>2</v>
      </c>
      <c r="BO600" s="18">
        <f t="shared" si="335"/>
        <v>11.56</v>
      </c>
      <c r="BP600" s="18">
        <f t="shared" si="356"/>
        <v>1</v>
      </c>
      <c r="BQ600" s="18">
        <f t="shared" si="336"/>
        <v>5777.62</v>
      </c>
      <c r="BR600" s="18">
        <f t="shared" si="357"/>
        <v>1</v>
      </c>
      <c r="BS600" s="18">
        <f t="shared" si="337"/>
        <v>5777.62</v>
      </c>
      <c r="BT600" s="18">
        <f t="shared" si="358"/>
        <v>1</v>
      </c>
      <c r="BU600" s="18">
        <f t="shared" si="338"/>
        <v>5777.62</v>
      </c>
      <c r="BV600" s="18">
        <f t="shared" si="359"/>
        <v>1</v>
      </c>
      <c r="BW600" s="18">
        <f t="shared" si="339"/>
        <v>5777.62</v>
      </c>
      <c r="BX600" s="18">
        <f t="shared" si="360"/>
        <v>1</v>
      </c>
      <c r="BY600" s="18">
        <f t="shared" si="340"/>
        <v>5777.62</v>
      </c>
      <c r="BZ600" s="18">
        <f t="shared" si="361"/>
        <v>1</v>
      </c>
      <c r="CA600" s="18">
        <f t="shared" si="341"/>
        <v>8666.44</v>
      </c>
      <c r="CB600" s="18">
        <f t="shared" si="362"/>
        <v>1</v>
      </c>
      <c r="CC600" s="18">
        <f t="shared" si="342"/>
        <v>8666.44</v>
      </c>
    </row>
    <row r="601" spans="1:81" ht="16.5" x14ac:dyDescent="0.2">
      <c r="A601" s="14">
        <v>592</v>
      </c>
      <c r="B601" s="18">
        <f>金币产出!CN597</f>
        <v>105645247</v>
      </c>
      <c r="W601" s="18">
        <v>592</v>
      </c>
      <c r="X601" s="25">
        <v>1</v>
      </c>
      <c r="Y601" s="18" t="e">
        <f t="shared" si="343"/>
        <v>#REF!</v>
      </c>
      <c r="Z601" s="18" t="e">
        <f t="shared" si="343"/>
        <v>#REF!</v>
      </c>
      <c r="AA601" s="18" t="e">
        <f t="shared" si="343"/>
        <v>#REF!</v>
      </c>
      <c r="AB601" s="18" t="e">
        <f t="shared" si="344"/>
        <v>#REF!</v>
      </c>
      <c r="AC601" s="18" t="e">
        <f t="shared" si="332"/>
        <v>#REF!</v>
      </c>
      <c r="AD601" s="18" t="e">
        <f t="shared" si="345"/>
        <v>#REF!</v>
      </c>
      <c r="AE601" s="18" t="e">
        <f t="shared" si="333"/>
        <v>#REF!</v>
      </c>
      <c r="AF601" s="18" t="e">
        <f t="shared" si="346"/>
        <v>#REF!</v>
      </c>
      <c r="AG601" s="18" t="e">
        <f t="shared" si="334"/>
        <v>#REF!</v>
      </c>
      <c r="BD601" s="18">
        <v>592</v>
      </c>
      <c r="BE601" s="44">
        <v>1</v>
      </c>
      <c r="BF601" s="18">
        <f t="shared" si="347"/>
        <v>11620975</v>
      </c>
      <c r="BG601" s="18">
        <f t="shared" si="348"/>
        <v>5810485</v>
      </c>
      <c r="BH601" s="18">
        <f t="shared" si="349"/>
        <v>5810485</v>
      </c>
      <c r="BI601" s="18">
        <f t="shared" si="350"/>
        <v>5810485</v>
      </c>
      <c r="BJ601" s="18">
        <f t="shared" si="351"/>
        <v>5810485</v>
      </c>
      <c r="BK601" s="18">
        <f t="shared" si="352"/>
        <v>5810485</v>
      </c>
      <c r="BL601" s="18">
        <f t="shared" si="353"/>
        <v>8715730</v>
      </c>
      <c r="BM601" s="18">
        <f t="shared" si="354"/>
        <v>8715730</v>
      </c>
      <c r="BN601" s="18">
        <f t="shared" si="355"/>
        <v>2</v>
      </c>
      <c r="BO601" s="18">
        <f t="shared" si="335"/>
        <v>11.62</v>
      </c>
      <c r="BP601" s="18">
        <f t="shared" si="356"/>
        <v>1</v>
      </c>
      <c r="BQ601" s="18">
        <f t="shared" si="336"/>
        <v>5810.49</v>
      </c>
      <c r="BR601" s="18">
        <f t="shared" si="357"/>
        <v>1</v>
      </c>
      <c r="BS601" s="18">
        <f t="shared" si="337"/>
        <v>5810.49</v>
      </c>
      <c r="BT601" s="18">
        <f t="shared" si="358"/>
        <v>1</v>
      </c>
      <c r="BU601" s="18">
        <f t="shared" si="338"/>
        <v>5810.49</v>
      </c>
      <c r="BV601" s="18">
        <f t="shared" si="359"/>
        <v>1</v>
      </c>
      <c r="BW601" s="18">
        <f t="shared" si="339"/>
        <v>5810.49</v>
      </c>
      <c r="BX601" s="18">
        <f t="shared" si="360"/>
        <v>1</v>
      </c>
      <c r="BY601" s="18">
        <f t="shared" si="340"/>
        <v>5810.49</v>
      </c>
      <c r="BZ601" s="18">
        <f t="shared" si="361"/>
        <v>1</v>
      </c>
      <c r="CA601" s="18">
        <f t="shared" si="341"/>
        <v>8715.73</v>
      </c>
      <c r="CB601" s="18">
        <f t="shared" si="362"/>
        <v>1</v>
      </c>
      <c r="CC601" s="18">
        <f t="shared" si="342"/>
        <v>8715.73</v>
      </c>
    </row>
    <row r="602" spans="1:81" ht="16.5" x14ac:dyDescent="0.2">
      <c r="A602" s="14">
        <v>593</v>
      </c>
      <c r="B602" s="18">
        <f>金币产出!CN598</f>
        <v>106242786</v>
      </c>
      <c r="W602" s="18">
        <v>593</v>
      </c>
      <c r="X602" s="25">
        <v>1</v>
      </c>
      <c r="Y602" s="18" t="e">
        <f t="shared" si="343"/>
        <v>#REF!</v>
      </c>
      <c r="Z602" s="18" t="e">
        <f t="shared" si="343"/>
        <v>#REF!</v>
      </c>
      <c r="AA602" s="18" t="e">
        <f t="shared" si="343"/>
        <v>#REF!</v>
      </c>
      <c r="AB602" s="18" t="e">
        <f t="shared" si="344"/>
        <v>#REF!</v>
      </c>
      <c r="AC602" s="18" t="e">
        <f t="shared" si="332"/>
        <v>#REF!</v>
      </c>
      <c r="AD602" s="18" t="e">
        <f t="shared" si="345"/>
        <v>#REF!</v>
      </c>
      <c r="AE602" s="18" t="e">
        <f t="shared" si="333"/>
        <v>#REF!</v>
      </c>
      <c r="AF602" s="18" t="e">
        <f t="shared" si="346"/>
        <v>#REF!</v>
      </c>
      <c r="AG602" s="18" t="e">
        <f t="shared" si="334"/>
        <v>#REF!</v>
      </c>
      <c r="BD602" s="18">
        <v>593</v>
      </c>
      <c r="BE602" s="44">
        <v>1</v>
      </c>
      <c r="BF602" s="18">
        <f t="shared" si="347"/>
        <v>11686705</v>
      </c>
      <c r="BG602" s="18">
        <f t="shared" si="348"/>
        <v>5843350</v>
      </c>
      <c r="BH602" s="18">
        <f t="shared" si="349"/>
        <v>5843350</v>
      </c>
      <c r="BI602" s="18">
        <f t="shared" si="350"/>
        <v>5843350</v>
      </c>
      <c r="BJ602" s="18">
        <f t="shared" si="351"/>
        <v>5843350</v>
      </c>
      <c r="BK602" s="18">
        <f t="shared" si="352"/>
        <v>5843350</v>
      </c>
      <c r="BL602" s="18">
        <f t="shared" si="353"/>
        <v>8765025</v>
      </c>
      <c r="BM602" s="18">
        <f t="shared" si="354"/>
        <v>8765025</v>
      </c>
      <c r="BN602" s="18">
        <f t="shared" si="355"/>
        <v>2</v>
      </c>
      <c r="BO602" s="18">
        <f t="shared" si="335"/>
        <v>11.69</v>
      </c>
      <c r="BP602" s="18">
        <f t="shared" si="356"/>
        <v>1</v>
      </c>
      <c r="BQ602" s="18">
        <f t="shared" si="336"/>
        <v>5843.35</v>
      </c>
      <c r="BR602" s="18">
        <f t="shared" si="357"/>
        <v>1</v>
      </c>
      <c r="BS602" s="18">
        <f t="shared" si="337"/>
        <v>5843.35</v>
      </c>
      <c r="BT602" s="18">
        <f t="shared" si="358"/>
        <v>1</v>
      </c>
      <c r="BU602" s="18">
        <f t="shared" si="338"/>
        <v>5843.35</v>
      </c>
      <c r="BV602" s="18">
        <f t="shared" si="359"/>
        <v>1</v>
      </c>
      <c r="BW602" s="18">
        <f t="shared" si="339"/>
        <v>5843.35</v>
      </c>
      <c r="BX602" s="18">
        <f t="shared" si="360"/>
        <v>1</v>
      </c>
      <c r="BY602" s="18">
        <f t="shared" si="340"/>
        <v>5843.35</v>
      </c>
      <c r="BZ602" s="18">
        <f t="shared" si="361"/>
        <v>1</v>
      </c>
      <c r="CA602" s="18">
        <f t="shared" si="341"/>
        <v>8765.0300000000007</v>
      </c>
      <c r="CB602" s="18">
        <f t="shared" si="362"/>
        <v>1</v>
      </c>
      <c r="CC602" s="18">
        <f t="shared" si="342"/>
        <v>8765.0300000000007</v>
      </c>
    </row>
    <row r="603" spans="1:81" ht="16.5" x14ac:dyDescent="0.2">
      <c r="A603" s="14">
        <v>594</v>
      </c>
      <c r="B603" s="18">
        <f>金币产出!CN599</f>
        <v>106840328</v>
      </c>
      <c r="W603" s="18">
        <v>594</v>
      </c>
      <c r="X603" s="25">
        <v>1</v>
      </c>
      <c r="Y603" s="18" t="e">
        <f t="shared" si="343"/>
        <v>#REF!</v>
      </c>
      <c r="Z603" s="18" t="e">
        <f t="shared" si="343"/>
        <v>#REF!</v>
      </c>
      <c r="AA603" s="18" t="e">
        <f t="shared" si="343"/>
        <v>#REF!</v>
      </c>
      <c r="AB603" s="18" t="e">
        <f t="shared" si="344"/>
        <v>#REF!</v>
      </c>
      <c r="AC603" s="18" t="e">
        <f t="shared" si="332"/>
        <v>#REF!</v>
      </c>
      <c r="AD603" s="18" t="e">
        <f t="shared" si="345"/>
        <v>#REF!</v>
      </c>
      <c r="AE603" s="18" t="e">
        <f t="shared" si="333"/>
        <v>#REF!</v>
      </c>
      <c r="AF603" s="18" t="e">
        <f t="shared" si="346"/>
        <v>#REF!</v>
      </c>
      <c r="AG603" s="18" t="e">
        <f t="shared" si="334"/>
        <v>#REF!</v>
      </c>
      <c r="BD603" s="18">
        <v>594</v>
      </c>
      <c r="BE603" s="44">
        <v>1</v>
      </c>
      <c r="BF603" s="18">
        <f t="shared" si="347"/>
        <v>11752435</v>
      </c>
      <c r="BG603" s="18">
        <f t="shared" si="348"/>
        <v>5876215</v>
      </c>
      <c r="BH603" s="18">
        <f t="shared" si="349"/>
        <v>5876215</v>
      </c>
      <c r="BI603" s="18">
        <f t="shared" si="350"/>
        <v>5876215</v>
      </c>
      <c r="BJ603" s="18">
        <f t="shared" si="351"/>
        <v>5876215</v>
      </c>
      <c r="BK603" s="18">
        <f t="shared" si="352"/>
        <v>5876215</v>
      </c>
      <c r="BL603" s="18">
        <f t="shared" si="353"/>
        <v>8814325</v>
      </c>
      <c r="BM603" s="18">
        <f t="shared" si="354"/>
        <v>8814325</v>
      </c>
      <c r="BN603" s="18">
        <f t="shared" si="355"/>
        <v>2</v>
      </c>
      <c r="BO603" s="18">
        <f t="shared" si="335"/>
        <v>11.75</v>
      </c>
      <c r="BP603" s="18">
        <f t="shared" si="356"/>
        <v>1</v>
      </c>
      <c r="BQ603" s="18">
        <f t="shared" si="336"/>
        <v>5876.22</v>
      </c>
      <c r="BR603" s="18">
        <f t="shared" si="357"/>
        <v>1</v>
      </c>
      <c r="BS603" s="18">
        <f t="shared" si="337"/>
        <v>5876.22</v>
      </c>
      <c r="BT603" s="18">
        <f t="shared" si="358"/>
        <v>1</v>
      </c>
      <c r="BU603" s="18">
        <f t="shared" si="338"/>
        <v>5876.22</v>
      </c>
      <c r="BV603" s="18">
        <f t="shared" si="359"/>
        <v>1</v>
      </c>
      <c r="BW603" s="18">
        <f t="shared" si="339"/>
        <v>5876.22</v>
      </c>
      <c r="BX603" s="18">
        <f t="shared" si="360"/>
        <v>1</v>
      </c>
      <c r="BY603" s="18">
        <f t="shared" si="340"/>
        <v>5876.22</v>
      </c>
      <c r="BZ603" s="18">
        <f t="shared" si="361"/>
        <v>1</v>
      </c>
      <c r="CA603" s="18">
        <f t="shared" si="341"/>
        <v>8814.33</v>
      </c>
      <c r="CB603" s="18">
        <f t="shared" si="362"/>
        <v>1</v>
      </c>
      <c r="CC603" s="18">
        <f t="shared" si="342"/>
        <v>8814.33</v>
      </c>
    </row>
    <row r="604" spans="1:81" ht="16.5" x14ac:dyDescent="0.2">
      <c r="A604" s="14">
        <v>595</v>
      </c>
      <c r="B604" s="18">
        <f>金币产出!CN600</f>
        <v>107437869</v>
      </c>
      <c r="W604" s="18">
        <v>595</v>
      </c>
      <c r="X604" s="25">
        <v>1</v>
      </c>
      <c r="Y604" s="18" t="e">
        <f t="shared" si="343"/>
        <v>#REF!</v>
      </c>
      <c r="Z604" s="18" t="e">
        <f t="shared" si="343"/>
        <v>#REF!</v>
      </c>
      <c r="AA604" s="18" t="e">
        <f t="shared" si="343"/>
        <v>#REF!</v>
      </c>
      <c r="AB604" s="18" t="e">
        <f t="shared" si="344"/>
        <v>#REF!</v>
      </c>
      <c r="AC604" s="18" t="e">
        <f t="shared" si="332"/>
        <v>#REF!</v>
      </c>
      <c r="AD604" s="18" t="e">
        <f t="shared" si="345"/>
        <v>#REF!</v>
      </c>
      <c r="AE604" s="18" t="e">
        <f t="shared" si="333"/>
        <v>#REF!</v>
      </c>
      <c r="AF604" s="18" t="e">
        <f t="shared" si="346"/>
        <v>#REF!</v>
      </c>
      <c r="AG604" s="18" t="e">
        <f t="shared" si="334"/>
        <v>#REF!</v>
      </c>
      <c r="BD604" s="18">
        <v>595</v>
      </c>
      <c r="BE604" s="44">
        <v>1</v>
      </c>
      <c r="BF604" s="18">
        <f t="shared" si="347"/>
        <v>11818165</v>
      </c>
      <c r="BG604" s="18">
        <f t="shared" si="348"/>
        <v>5909080</v>
      </c>
      <c r="BH604" s="18">
        <f t="shared" si="349"/>
        <v>5909080</v>
      </c>
      <c r="BI604" s="18">
        <f t="shared" si="350"/>
        <v>5909080</v>
      </c>
      <c r="BJ604" s="18">
        <f t="shared" si="351"/>
        <v>5909080</v>
      </c>
      <c r="BK604" s="18">
        <f t="shared" si="352"/>
        <v>5909080</v>
      </c>
      <c r="BL604" s="18">
        <f t="shared" si="353"/>
        <v>8863620</v>
      </c>
      <c r="BM604" s="18">
        <f t="shared" si="354"/>
        <v>8863620</v>
      </c>
      <c r="BN604" s="18">
        <f t="shared" si="355"/>
        <v>2</v>
      </c>
      <c r="BO604" s="18">
        <f t="shared" si="335"/>
        <v>11.82</v>
      </c>
      <c r="BP604" s="18">
        <f t="shared" si="356"/>
        <v>1</v>
      </c>
      <c r="BQ604" s="18">
        <f t="shared" si="336"/>
        <v>5909.08</v>
      </c>
      <c r="BR604" s="18">
        <f t="shared" si="357"/>
        <v>1</v>
      </c>
      <c r="BS604" s="18">
        <f t="shared" si="337"/>
        <v>5909.08</v>
      </c>
      <c r="BT604" s="18">
        <f t="shared" si="358"/>
        <v>1</v>
      </c>
      <c r="BU604" s="18">
        <f t="shared" si="338"/>
        <v>5909.08</v>
      </c>
      <c r="BV604" s="18">
        <f t="shared" si="359"/>
        <v>1</v>
      </c>
      <c r="BW604" s="18">
        <f t="shared" si="339"/>
        <v>5909.08</v>
      </c>
      <c r="BX604" s="18">
        <f t="shared" si="360"/>
        <v>1</v>
      </c>
      <c r="BY604" s="18">
        <f t="shared" si="340"/>
        <v>5909.08</v>
      </c>
      <c r="BZ604" s="18">
        <f t="shared" si="361"/>
        <v>1</v>
      </c>
      <c r="CA604" s="18">
        <f t="shared" si="341"/>
        <v>8863.6200000000008</v>
      </c>
      <c r="CB604" s="18">
        <f t="shared" si="362"/>
        <v>1</v>
      </c>
      <c r="CC604" s="18">
        <f t="shared" si="342"/>
        <v>8863.6200000000008</v>
      </c>
    </row>
    <row r="605" spans="1:81" ht="16.5" x14ac:dyDescent="0.2">
      <c r="A605" s="14">
        <v>596</v>
      </c>
      <c r="B605" s="18">
        <f>金币产出!CN601</f>
        <v>108035408</v>
      </c>
      <c r="W605" s="18">
        <v>596</v>
      </c>
      <c r="X605" s="25">
        <v>1</v>
      </c>
      <c r="Y605" s="18" t="e">
        <f t="shared" si="343"/>
        <v>#REF!</v>
      </c>
      <c r="Z605" s="18" t="e">
        <f t="shared" si="343"/>
        <v>#REF!</v>
      </c>
      <c r="AA605" s="18" t="e">
        <f t="shared" si="343"/>
        <v>#REF!</v>
      </c>
      <c r="AB605" s="18" t="e">
        <f t="shared" si="344"/>
        <v>#REF!</v>
      </c>
      <c r="AC605" s="18" t="e">
        <f t="shared" si="332"/>
        <v>#REF!</v>
      </c>
      <c r="AD605" s="18" t="e">
        <f t="shared" si="345"/>
        <v>#REF!</v>
      </c>
      <c r="AE605" s="18" t="e">
        <f t="shared" si="333"/>
        <v>#REF!</v>
      </c>
      <c r="AF605" s="18" t="e">
        <f t="shared" si="346"/>
        <v>#REF!</v>
      </c>
      <c r="AG605" s="18" t="e">
        <f t="shared" si="334"/>
        <v>#REF!</v>
      </c>
      <c r="BD605" s="18">
        <v>596</v>
      </c>
      <c r="BE605" s="44">
        <v>1</v>
      </c>
      <c r="BF605" s="18">
        <f t="shared" si="347"/>
        <v>11883890</v>
      </c>
      <c r="BG605" s="18">
        <f t="shared" si="348"/>
        <v>5941945</v>
      </c>
      <c r="BH605" s="18">
        <f t="shared" si="349"/>
        <v>5941945</v>
      </c>
      <c r="BI605" s="18">
        <f t="shared" si="350"/>
        <v>5941945</v>
      </c>
      <c r="BJ605" s="18">
        <f t="shared" si="351"/>
        <v>5941945</v>
      </c>
      <c r="BK605" s="18">
        <f t="shared" si="352"/>
        <v>5941945</v>
      </c>
      <c r="BL605" s="18">
        <f t="shared" si="353"/>
        <v>8912920</v>
      </c>
      <c r="BM605" s="18">
        <f t="shared" si="354"/>
        <v>8912920</v>
      </c>
      <c r="BN605" s="18">
        <f t="shared" si="355"/>
        <v>2</v>
      </c>
      <c r="BO605" s="18">
        <f t="shared" si="335"/>
        <v>11.88</v>
      </c>
      <c r="BP605" s="18">
        <f t="shared" si="356"/>
        <v>1</v>
      </c>
      <c r="BQ605" s="18">
        <f t="shared" si="336"/>
        <v>5941.95</v>
      </c>
      <c r="BR605" s="18">
        <f t="shared" si="357"/>
        <v>1</v>
      </c>
      <c r="BS605" s="18">
        <f t="shared" si="337"/>
        <v>5941.95</v>
      </c>
      <c r="BT605" s="18">
        <f t="shared" si="358"/>
        <v>1</v>
      </c>
      <c r="BU605" s="18">
        <f t="shared" si="338"/>
        <v>5941.95</v>
      </c>
      <c r="BV605" s="18">
        <f t="shared" si="359"/>
        <v>1</v>
      </c>
      <c r="BW605" s="18">
        <f t="shared" si="339"/>
        <v>5941.95</v>
      </c>
      <c r="BX605" s="18">
        <f t="shared" si="360"/>
        <v>1</v>
      </c>
      <c r="BY605" s="18">
        <f t="shared" si="340"/>
        <v>5941.95</v>
      </c>
      <c r="BZ605" s="18">
        <f t="shared" si="361"/>
        <v>1</v>
      </c>
      <c r="CA605" s="18">
        <f t="shared" si="341"/>
        <v>8912.92</v>
      </c>
      <c r="CB605" s="18">
        <f t="shared" si="362"/>
        <v>1</v>
      </c>
      <c r="CC605" s="18">
        <f t="shared" si="342"/>
        <v>8912.92</v>
      </c>
    </row>
    <row r="606" spans="1:81" ht="16.5" x14ac:dyDescent="0.2">
      <c r="A606" s="14">
        <v>597</v>
      </c>
      <c r="B606" s="18">
        <f>金币产出!CN602</f>
        <v>108632950</v>
      </c>
      <c r="W606" s="18">
        <v>597</v>
      </c>
      <c r="X606" s="25">
        <v>1</v>
      </c>
      <c r="Y606" s="18" t="e">
        <f t="shared" si="343"/>
        <v>#REF!</v>
      </c>
      <c r="Z606" s="18" t="e">
        <f t="shared" si="343"/>
        <v>#REF!</v>
      </c>
      <c r="AA606" s="18" t="e">
        <f t="shared" si="343"/>
        <v>#REF!</v>
      </c>
      <c r="AB606" s="18" t="e">
        <f t="shared" si="344"/>
        <v>#REF!</v>
      </c>
      <c r="AC606" s="18" t="e">
        <f t="shared" si="332"/>
        <v>#REF!</v>
      </c>
      <c r="AD606" s="18" t="e">
        <f t="shared" si="345"/>
        <v>#REF!</v>
      </c>
      <c r="AE606" s="18" t="e">
        <f t="shared" si="333"/>
        <v>#REF!</v>
      </c>
      <c r="AF606" s="18" t="e">
        <f t="shared" si="346"/>
        <v>#REF!</v>
      </c>
      <c r="AG606" s="18" t="e">
        <f t="shared" si="334"/>
        <v>#REF!</v>
      </c>
      <c r="BD606" s="18">
        <v>597</v>
      </c>
      <c r="BE606" s="44">
        <v>1</v>
      </c>
      <c r="BF606" s="18">
        <f t="shared" si="347"/>
        <v>11949620</v>
      </c>
      <c r="BG606" s="18">
        <f t="shared" si="348"/>
        <v>5974810</v>
      </c>
      <c r="BH606" s="18">
        <f t="shared" si="349"/>
        <v>5974810</v>
      </c>
      <c r="BI606" s="18">
        <f t="shared" si="350"/>
        <v>5974810</v>
      </c>
      <c r="BJ606" s="18">
        <f t="shared" si="351"/>
        <v>5974810</v>
      </c>
      <c r="BK606" s="18">
        <f t="shared" si="352"/>
        <v>5974810</v>
      </c>
      <c r="BL606" s="18">
        <f t="shared" si="353"/>
        <v>8962215</v>
      </c>
      <c r="BM606" s="18">
        <f t="shared" si="354"/>
        <v>8962215</v>
      </c>
      <c r="BN606" s="18">
        <f t="shared" si="355"/>
        <v>2</v>
      </c>
      <c r="BO606" s="18">
        <f t="shared" si="335"/>
        <v>11.95</v>
      </c>
      <c r="BP606" s="18">
        <f t="shared" si="356"/>
        <v>1</v>
      </c>
      <c r="BQ606" s="18">
        <f t="shared" si="336"/>
        <v>5974.81</v>
      </c>
      <c r="BR606" s="18">
        <f t="shared" si="357"/>
        <v>1</v>
      </c>
      <c r="BS606" s="18">
        <f t="shared" si="337"/>
        <v>5974.81</v>
      </c>
      <c r="BT606" s="18">
        <f t="shared" si="358"/>
        <v>1</v>
      </c>
      <c r="BU606" s="18">
        <f t="shared" si="338"/>
        <v>5974.81</v>
      </c>
      <c r="BV606" s="18">
        <f t="shared" si="359"/>
        <v>1</v>
      </c>
      <c r="BW606" s="18">
        <f t="shared" si="339"/>
        <v>5974.81</v>
      </c>
      <c r="BX606" s="18">
        <f t="shared" si="360"/>
        <v>1</v>
      </c>
      <c r="BY606" s="18">
        <f t="shared" si="340"/>
        <v>5974.81</v>
      </c>
      <c r="BZ606" s="18">
        <f t="shared" si="361"/>
        <v>1</v>
      </c>
      <c r="CA606" s="18">
        <f t="shared" si="341"/>
        <v>8962.2199999999993</v>
      </c>
      <c r="CB606" s="18">
        <f t="shared" si="362"/>
        <v>1</v>
      </c>
      <c r="CC606" s="18">
        <f t="shared" si="342"/>
        <v>8962.2199999999993</v>
      </c>
    </row>
    <row r="607" spans="1:81" ht="16.5" x14ac:dyDescent="0.2">
      <c r="A607" s="14">
        <v>598</v>
      </c>
      <c r="B607" s="18">
        <f>金币产出!CN603</f>
        <v>109230492</v>
      </c>
      <c r="W607" s="18">
        <v>598</v>
      </c>
      <c r="X607" s="25">
        <v>1</v>
      </c>
      <c r="Y607" s="18" t="e">
        <f t="shared" si="343"/>
        <v>#REF!</v>
      </c>
      <c r="Z607" s="18" t="e">
        <f t="shared" si="343"/>
        <v>#REF!</v>
      </c>
      <c r="AA607" s="18" t="e">
        <f t="shared" si="343"/>
        <v>#REF!</v>
      </c>
      <c r="AB607" s="18" t="e">
        <f t="shared" si="344"/>
        <v>#REF!</v>
      </c>
      <c r="AC607" s="18" t="e">
        <f t="shared" si="332"/>
        <v>#REF!</v>
      </c>
      <c r="AD607" s="18" t="e">
        <f t="shared" si="345"/>
        <v>#REF!</v>
      </c>
      <c r="AE607" s="18" t="e">
        <f t="shared" si="333"/>
        <v>#REF!</v>
      </c>
      <c r="AF607" s="18" t="e">
        <f t="shared" si="346"/>
        <v>#REF!</v>
      </c>
      <c r="AG607" s="18" t="e">
        <f t="shared" si="334"/>
        <v>#REF!</v>
      </c>
      <c r="BD607" s="18">
        <v>598</v>
      </c>
      <c r="BE607" s="44">
        <v>1</v>
      </c>
      <c r="BF607" s="18">
        <f t="shared" si="347"/>
        <v>12015350</v>
      </c>
      <c r="BG607" s="18">
        <f t="shared" si="348"/>
        <v>6007675</v>
      </c>
      <c r="BH607" s="18">
        <f t="shared" si="349"/>
        <v>6007675</v>
      </c>
      <c r="BI607" s="18">
        <f t="shared" si="350"/>
        <v>6007675</v>
      </c>
      <c r="BJ607" s="18">
        <f t="shared" si="351"/>
        <v>6007675</v>
      </c>
      <c r="BK607" s="18">
        <f t="shared" si="352"/>
        <v>6007675</v>
      </c>
      <c r="BL607" s="18">
        <f t="shared" si="353"/>
        <v>9011515</v>
      </c>
      <c r="BM607" s="18">
        <f t="shared" si="354"/>
        <v>9011515</v>
      </c>
      <c r="BN607" s="18">
        <f t="shared" si="355"/>
        <v>2</v>
      </c>
      <c r="BO607" s="18">
        <f t="shared" si="335"/>
        <v>12.02</v>
      </c>
      <c r="BP607" s="18">
        <f t="shared" si="356"/>
        <v>1</v>
      </c>
      <c r="BQ607" s="18">
        <f t="shared" si="336"/>
        <v>6007.68</v>
      </c>
      <c r="BR607" s="18">
        <f t="shared" si="357"/>
        <v>1</v>
      </c>
      <c r="BS607" s="18">
        <f t="shared" si="337"/>
        <v>6007.68</v>
      </c>
      <c r="BT607" s="18">
        <f t="shared" si="358"/>
        <v>1</v>
      </c>
      <c r="BU607" s="18">
        <f t="shared" si="338"/>
        <v>6007.68</v>
      </c>
      <c r="BV607" s="18">
        <f t="shared" si="359"/>
        <v>1</v>
      </c>
      <c r="BW607" s="18">
        <f t="shared" si="339"/>
        <v>6007.68</v>
      </c>
      <c r="BX607" s="18">
        <f t="shared" si="360"/>
        <v>1</v>
      </c>
      <c r="BY607" s="18">
        <f t="shared" si="340"/>
        <v>6007.68</v>
      </c>
      <c r="BZ607" s="18">
        <f t="shared" si="361"/>
        <v>1</v>
      </c>
      <c r="CA607" s="18">
        <f t="shared" si="341"/>
        <v>9011.52</v>
      </c>
      <c r="CB607" s="18">
        <f t="shared" si="362"/>
        <v>1</v>
      </c>
      <c r="CC607" s="18">
        <f t="shared" si="342"/>
        <v>9011.52</v>
      </c>
    </row>
    <row r="608" spans="1:81" ht="16.5" x14ac:dyDescent="0.2">
      <c r="A608" s="14">
        <v>599</v>
      </c>
      <c r="B608" s="18">
        <f>金币产出!CN604</f>
        <v>109828034</v>
      </c>
      <c r="W608" s="18">
        <v>599</v>
      </c>
      <c r="X608" s="25">
        <v>1</v>
      </c>
      <c r="Y608" s="18" t="e">
        <f t="shared" si="343"/>
        <v>#REF!</v>
      </c>
      <c r="Z608" s="18" t="e">
        <f t="shared" si="343"/>
        <v>#REF!</v>
      </c>
      <c r="AA608" s="18" t="e">
        <f t="shared" si="343"/>
        <v>#REF!</v>
      </c>
      <c r="AB608" s="18" t="e">
        <f t="shared" si="344"/>
        <v>#REF!</v>
      </c>
      <c r="AC608" s="18" t="e">
        <f t="shared" si="332"/>
        <v>#REF!</v>
      </c>
      <c r="AD608" s="18" t="e">
        <f t="shared" si="345"/>
        <v>#REF!</v>
      </c>
      <c r="AE608" s="18" t="e">
        <f t="shared" si="333"/>
        <v>#REF!</v>
      </c>
      <c r="AF608" s="18" t="e">
        <f t="shared" si="346"/>
        <v>#REF!</v>
      </c>
      <c r="AG608" s="18" t="e">
        <f t="shared" si="334"/>
        <v>#REF!</v>
      </c>
      <c r="BD608" s="18">
        <v>599</v>
      </c>
      <c r="BE608" s="44">
        <v>1</v>
      </c>
      <c r="BF608" s="18">
        <f t="shared" si="347"/>
        <v>12081080</v>
      </c>
      <c r="BG608" s="18">
        <f t="shared" si="348"/>
        <v>6040540</v>
      </c>
      <c r="BH608" s="18">
        <f t="shared" si="349"/>
        <v>6040540</v>
      </c>
      <c r="BI608" s="18">
        <f t="shared" si="350"/>
        <v>6040540</v>
      </c>
      <c r="BJ608" s="18">
        <f t="shared" si="351"/>
        <v>6040540</v>
      </c>
      <c r="BK608" s="18">
        <f t="shared" si="352"/>
        <v>6040540</v>
      </c>
      <c r="BL608" s="18">
        <f t="shared" si="353"/>
        <v>9060810</v>
      </c>
      <c r="BM608" s="18">
        <f t="shared" si="354"/>
        <v>9060810</v>
      </c>
      <c r="BN608" s="18">
        <f t="shared" si="355"/>
        <v>2</v>
      </c>
      <c r="BO608" s="18">
        <f t="shared" si="335"/>
        <v>12.08</v>
      </c>
      <c r="BP608" s="18">
        <f t="shared" si="356"/>
        <v>1</v>
      </c>
      <c r="BQ608" s="18">
        <f t="shared" si="336"/>
        <v>6040.54</v>
      </c>
      <c r="BR608" s="18">
        <f t="shared" si="357"/>
        <v>1</v>
      </c>
      <c r="BS608" s="18">
        <f t="shared" si="337"/>
        <v>6040.54</v>
      </c>
      <c r="BT608" s="18">
        <f t="shared" si="358"/>
        <v>1</v>
      </c>
      <c r="BU608" s="18">
        <f t="shared" si="338"/>
        <v>6040.54</v>
      </c>
      <c r="BV608" s="18">
        <f t="shared" si="359"/>
        <v>1</v>
      </c>
      <c r="BW608" s="18">
        <f t="shared" si="339"/>
        <v>6040.54</v>
      </c>
      <c r="BX608" s="18">
        <f t="shared" si="360"/>
        <v>1</v>
      </c>
      <c r="BY608" s="18">
        <f t="shared" si="340"/>
        <v>6040.54</v>
      </c>
      <c r="BZ608" s="18">
        <f t="shared" si="361"/>
        <v>1</v>
      </c>
      <c r="CA608" s="18">
        <f t="shared" si="341"/>
        <v>9060.81</v>
      </c>
      <c r="CB608" s="18">
        <f t="shared" si="362"/>
        <v>1</v>
      </c>
      <c r="CC608" s="18">
        <f t="shared" si="342"/>
        <v>9060.81</v>
      </c>
    </row>
    <row r="609" spans="1:81" ht="16.5" x14ac:dyDescent="0.2">
      <c r="A609" s="14">
        <v>600</v>
      </c>
      <c r="B609" s="18">
        <f>金币产出!CN605</f>
        <v>110425572</v>
      </c>
      <c r="W609" s="18">
        <v>600</v>
      </c>
      <c r="X609" s="25">
        <v>1</v>
      </c>
      <c r="Y609" s="18" t="e">
        <f t="shared" si="343"/>
        <v>#REF!</v>
      </c>
      <c r="Z609" s="18" t="e">
        <f t="shared" si="343"/>
        <v>#REF!</v>
      </c>
      <c r="AA609" s="18" t="e">
        <f t="shared" si="343"/>
        <v>#REF!</v>
      </c>
      <c r="AB609" s="18" t="e">
        <f t="shared" si="344"/>
        <v>#REF!</v>
      </c>
      <c r="AC609" s="18" t="e">
        <f t="shared" si="332"/>
        <v>#REF!</v>
      </c>
      <c r="AD609" s="18" t="e">
        <f t="shared" si="345"/>
        <v>#REF!</v>
      </c>
      <c r="AE609" s="18" t="e">
        <f t="shared" si="333"/>
        <v>#REF!</v>
      </c>
      <c r="AF609" s="18" t="e">
        <f t="shared" si="346"/>
        <v>#REF!</v>
      </c>
      <c r="AG609" s="18" t="e">
        <f t="shared" si="334"/>
        <v>#REF!</v>
      </c>
      <c r="BD609" s="18">
        <v>600</v>
      </c>
      <c r="BE609" s="44">
        <v>1</v>
      </c>
      <c r="BF609" s="18">
        <f t="shared" si="347"/>
        <v>12146810</v>
      </c>
      <c r="BG609" s="18">
        <f t="shared" si="348"/>
        <v>6073405</v>
      </c>
      <c r="BH609" s="18">
        <f t="shared" si="349"/>
        <v>6073405</v>
      </c>
      <c r="BI609" s="18">
        <f t="shared" si="350"/>
        <v>6073405</v>
      </c>
      <c r="BJ609" s="18">
        <f t="shared" si="351"/>
        <v>6073405</v>
      </c>
      <c r="BK609" s="18">
        <f t="shared" si="352"/>
        <v>6073405</v>
      </c>
      <c r="BL609" s="18">
        <f t="shared" si="353"/>
        <v>9110105</v>
      </c>
      <c r="BM609" s="18">
        <f t="shared" si="354"/>
        <v>9110105</v>
      </c>
      <c r="BN609" s="18">
        <f t="shared" si="355"/>
        <v>2</v>
      </c>
      <c r="BO609" s="18">
        <f t="shared" si="335"/>
        <v>12.15</v>
      </c>
      <c r="BP609" s="18">
        <f t="shared" si="356"/>
        <v>1</v>
      </c>
      <c r="BQ609" s="18">
        <f t="shared" si="336"/>
        <v>6073.41</v>
      </c>
      <c r="BR609" s="18">
        <f t="shared" si="357"/>
        <v>1</v>
      </c>
      <c r="BS609" s="18">
        <f t="shared" si="337"/>
        <v>6073.41</v>
      </c>
      <c r="BT609" s="18">
        <f t="shared" si="358"/>
        <v>1</v>
      </c>
      <c r="BU609" s="18">
        <f t="shared" si="338"/>
        <v>6073.41</v>
      </c>
      <c r="BV609" s="18">
        <f t="shared" si="359"/>
        <v>1</v>
      </c>
      <c r="BW609" s="18">
        <f t="shared" si="339"/>
        <v>6073.41</v>
      </c>
      <c r="BX609" s="18">
        <f t="shared" si="360"/>
        <v>1</v>
      </c>
      <c r="BY609" s="18">
        <f t="shared" si="340"/>
        <v>6073.41</v>
      </c>
      <c r="BZ609" s="18">
        <f t="shared" si="361"/>
        <v>1</v>
      </c>
      <c r="CA609" s="18">
        <f t="shared" si="341"/>
        <v>9110.11</v>
      </c>
      <c r="CB609" s="18">
        <f t="shared" si="362"/>
        <v>1</v>
      </c>
      <c r="CC609" s="18">
        <f t="shared" si="342"/>
        <v>9110.11</v>
      </c>
    </row>
    <row r="610" spans="1:81" ht="16.5" x14ac:dyDescent="0.2">
      <c r="A610" s="14">
        <v>601</v>
      </c>
      <c r="B610" s="18">
        <f>金币产出!CN606</f>
        <v>111329056</v>
      </c>
      <c r="W610" s="18">
        <v>601</v>
      </c>
      <c r="X610" s="25">
        <v>1</v>
      </c>
      <c r="Y610" s="18" t="e">
        <f t="shared" si="343"/>
        <v>#REF!</v>
      </c>
      <c r="Z610" s="18" t="e">
        <f t="shared" si="343"/>
        <v>#REF!</v>
      </c>
      <c r="AA610" s="18" t="e">
        <f t="shared" si="343"/>
        <v>#REF!</v>
      </c>
      <c r="AB610" s="18" t="e">
        <f t="shared" si="344"/>
        <v>#REF!</v>
      </c>
      <c r="AC610" s="18" t="e">
        <f t="shared" si="332"/>
        <v>#REF!</v>
      </c>
      <c r="AD610" s="18" t="e">
        <f t="shared" si="345"/>
        <v>#REF!</v>
      </c>
      <c r="AE610" s="18" t="e">
        <f t="shared" si="333"/>
        <v>#REF!</v>
      </c>
      <c r="AF610" s="18" t="e">
        <f t="shared" si="346"/>
        <v>#REF!</v>
      </c>
      <c r="AG610" s="18" t="e">
        <f t="shared" si="334"/>
        <v>#REF!</v>
      </c>
      <c r="BD610" s="18">
        <v>601</v>
      </c>
      <c r="BE610" s="44">
        <v>1</v>
      </c>
      <c r="BF610" s="18">
        <f t="shared" si="347"/>
        <v>12246195</v>
      </c>
      <c r="BG610" s="18">
        <f t="shared" si="348"/>
        <v>6123095</v>
      </c>
      <c r="BH610" s="18">
        <f t="shared" si="349"/>
        <v>6123095</v>
      </c>
      <c r="BI610" s="18">
        <f t="shared" si="350"/>
        <v>6123095</v>
      </c>
      <c r="BJ610" s="18">
        <f t="shared" si="351"/>
        <v>6123095</v>
      </c>
      <c r="BK610" s="18">
        <f t="shared" si="352"/>
        <v>6123095</v>
      </c>
      <c r="BL610" s="18">
        <f t="shared" si="353"/>
        <v>9184645</v>
      </c>
      <c r="BM610" s="18">
        <f t="shared" si="354"/>
        <v>9184645</v>
      </c>
      <c r="BN610" s="18">
        <f t="shared" si="355"/>
        <v>2</v>
      </c>
      <c r="BO610" s="18">
        <f t="shared" si="335"/>
        <v>12.25</v>
      </c>
      <c r="BP610" s="18">
        <f t="shared" si="356"/>
        <v>1</v>
      </c>
      <c r="BQ610" s="18">
        <f t="shared" si="336"/>
        <v>6123.1</v>
      </c>
      <c r="BR610" s="18">
        <f t="shared" si="357"/>
        <v>1</v>
      </c>
      <c r="BS610" s="18">
        <f t="shared" si="337"/>
        <v>6123.1</v>
      </c>
      <c r="BT610" s="18">
        <f t="shared" si="358"/>
        <v>1</v>
      </c>
      <c r="BU610" s="18">
        <f t="shared" si="338"/>
        <v>6123.1</v>
      </c>
      <c r="BV610" s="18">
        <f t="shared" si="359"/>
        <v>1</v>
      </c>
      <c r="BW610" s="18">
        <f t="shared" si="339"/>
        <v>6123.1</v>
      </c>
      <c r="BX610" s="18">
        <f t="shared" si="360"/>
        <v>1</v>
      </c>
      <c r="BY610" s="18">
        <f t="shared" si="340"/>
        <v>6123.1</v>
      </c>
      <c r="BZ610" s="18">
        <f t="shared" si="361"/>
        <v>1</v>
      </c>
      <c r="CA610" s="18">
        <f t="shared" si="341"/>
        <v>9184.65</v>
      </c>
      <c r="CB610" s="18">
        <f t="shared" si="362"/>
        <v>1</v>
      </c>
      <c r="CC610" s="18">
        <f t="shared" si="342"/>
        <v>9184.65</v>
      </c>
    </row>
    <row r="611" spans="1:81" ht="16.5" x14ac:dyDescent="0.2">
      <c r="A611" s="14">
        <v>602</v>
      </c>
      <c r="B611" s="18">
        <f>金币产出!CN607</f>
        <v>112232538</v>
      </c>
      <c r="W611" s="18">
        <v>602</v>
      </c>
      <c r="X611" s="25">
        <v>1</v>
      </c>
      <c r="Y611" s="18" t="e">
        <f t="shared" si="343"/>
        <v>#REF!</v>
      </c>
      <c r="Z611" s="18" t="e">
        <f t="shared" si="343"/>
        <v>#REF!</v>
      </c>
      <c r="AA611" s="18" t="e">
        <f t="shared" si="343"/>
        <v>#REF!</v>
      </c>
      <c r="AB611" s="18" t="e">
        <f t="shared" si="344"/>
        <v>#REF!</v>
      </c>
      <c r="AC611" s="18" t="e">
        <f t="shared" si="332"/>
        <v>#REF!</v>
      </c>
      <c r="AD611" s="18" t="e">
        <f t="shared" si="345"/>
        <v>#REF!</v>
      </c>
      <c r="AE611" s="18" t="e">
        <f t="shared" si="333"/>
        <v>#REF!</v>
      </c>
      <c r="AF611" s="18" t="e">
        <f t="shared" si="346"/>
        <v>#REF!</v>
      </c>
      <c r="AG611" s="18" t="e">
        <f t="shared" si="334"/>
        <v>#REF!</v>
      </c>
      <c r="BD611" s="18">
        <v>602</v>
      </c>
      <c r="BE611" s="44">
        <v>1</v>
      </c>
      <c r="BF611" s="18">
        <f t="shared" si="347"/>
        <v>12345575</v>
      </c>
      <c r="BG611" s="18">
        <f t="shared" si="348"/>
        <v>6172785</v>
      </c>
      <c r="BH611" s="18">
        <f t="shared" si="349"/>
        <v>6172785</v>
      </c>
      <c r="BI611" s="18">
        <f t="shared" si="350"/>
        <v>6172785</v>
      </c>
      <c r="BJ611" s="18">
        <f t="shared" si="351"/>
        <v>6172785</v>
      </c>
      <c r="BK611" s="18">
        <f t="shared" si="352"/>
        <v>6172785</v>
      </c>
      <c r="BL611" s="18">
        <f t="shared" si="353"/>
        <v>9259180</v>
      </c>
      <c r="BM611" s="18">
        <f t="shared" si="354"/>
        <v>9259180</v>
      </c>
      <c r="BN611" s="18">
        <f t="shared" si="355"/>
        <v>2</v>
      </c>
      <c r="BO611" s="18">
        <f t="shared" si="335"/>
        <v>12.35</v>
      </c>
      <c r="BP611" s="18">
        <f t="shared" si="356"/>
        <v>1</v>
      </c>
      <c r="BQ611" s="18">
        <f t="shared" si="336"/>
        <v>6172.79</v>
      </c>
      <c r="BR611" s="18">
        <f t="shared" si="357"/>
        <v>1</v>
      </c>
      <c r="BS611" s="18">
        <f t="shared" si="337"/>
        <v>6172.79</v>
      </c>
      <c r="BT611" s="18">
        <f t="shared" si="358"/>
        <v>1</v>
      </c>
      <c r="BU611" s="18">
        <f t="shared" si="338"/>
        <v>6172.79</v>
      </c>
      <c r="BV611" s="18">
        <f t="shared" si="359"/>
        <v>1</v>
      </c>
      <c r="BW611" s="18">
        <f t="shared" si="339"/>
        <v>6172.79</v>
      </c>
      <c r="BX611" s="18">
        <f t="shared" si="360"/>
        <v>1</v>
      </c>
      <c r="BY611" s="18">
        <f t="shared" si="340"/>
        <v>6172.79</v>
      </c>
      <c r="BZ611" s="18">
        <f t="shared" si="361"/>
        <v>1</v>
      </c>
      <c r="CA611" s="18">
        <f t="shared" si="341"/>
        <v>9259.18</v>
      </c>
      <c r="CB611" s="18">
        <f t="shared" si="362"/>
        <v>1</v>
      </c>
      <c r="CC611" s="18">
        <f t="shared" si="342"/>
        <v>9259.18</v>
      </c>
    </row>
    <row r="612" spans="1:81" ht="16.5" x14ac:dyDescent="0.2">
      <c r="A612" s="14">
        <v>603</v>
      </c>
      <c r="B612" s="18">
        <f>金币产出!CN608</f>
        <v>113136021</v>
      </c>
      <c r="W612" s="18">
        <v>603</v>
      </c>
      <c r="X612" s="25">
        <v>1</v>
      </c>
      <c r="Y612" s="18" t="e">
        <f t="shared" si="343"/>
        <v>#REF!</v>
      </c>
      <c r="Z612" s="18" t="e">
        <f t="shared" si="343"/>
        <v>#REF!</v>
      </c>
      <c r="AA612" s="18" t="e">
        <f t="shared" si="343"/>
        <v>#REF!</v>
      </c>
      <c r="AB612" s="18" t="e">
        <f t="shared" si="344"/>
        <v>#REF!</v>
      </c>
      <c r="AC612" s="18" t="e">
        <f t="shared" si="332"/>
        <v>#REF!</v>
      </c>
      <c r="AD612" s="18" t="e">
        <f t="shared" si="345"/>
        <v>#REF!</v>
      </c>
      <c r="AE612" s="18" t="e">
        <f t="shared" si="333"/>
        <v>#REF!</v>
      </c>
      <c r="AF612" s="18" t="e">
        <f t="shared" si="346"/>
        <v>#REF!</v>
      </c>
      <c r="AG612" s="18" t="e">
        <f t="shared" si="334"/>
        <v>#REF!</v>
      </c>
      <c r="BD612" s="18">
        <v>603</v>
      </c>
      <c r="BE612" s="44">
        <v>1</v>
      </c>
      <c r="BF612" s="18">
        <f t="shared" si="347"/>
        <v>12444960</v>
      </c>
      <c r="BG612" s="18">
        <f t="shared" si="348"/>
        <v>6222480</v>
      </c>
      <c r="BH612" s="18">
        <f t="shared" si="349"/>
        <v>6222480</v>
      </c>
      <c r="BI612" s="18">
        <f t="shared" si="350"/>
        <v>6222480</v>
      </c>
      <c r="BJ612" s="18">
        <f t="shared" si="351"/>
        <v>6222480</v>
      </c>
      <c r="BK612" s="18">
        <f t="shared" si="352"/>
        <v>6222480</v>
      </c>
      <c r="BL612" s="18">
        <f t="shared" si="353"/>
        <v>9333720</v>
      </c>
      <c r="BM612" s="18">
        <f t="shared" si="354"/>
        <v>9333720</v>
      </c>
      <c r="BN612" s="18">
        <f t="shared" si="355"/>
        <v>2</v>
      </c>
      <c r="BO612" s="18">
        <f t="shared" si="335"/>
        <v>12.44</v>
      </c>
      <c r="BP612" s="18">
        <f t="shared" si="356"/>
        <v>1</v>
      </c>
      <c r="BQ612" s="18">
        <f t="shared" si="336"/>
        <v>6222.48</v>
      </c>
      <c r="BR612" s="18">
        <f t="shared" si="357"/>
        <v>1</v>
      </c>
      <c r="BS612" s="18">
        <f t="shared" si="337"/>
        <v>6222.48</v>
      </c>
      <c r="BT612" s="18">
        <f t="shared" si="358"/>
        <v>1</v>
      </c>
      <c r="BU612" s="18">
        <f t="shared" si="338"/>
        <v>6222.48</v>
      </c>
      <c r="BV612" s="18">
        <f t="shared" si="359"/>
        <v>1</v>
      </c>
      <c r="BW612" s="18">
        <f t="shared" si="339"/>
        <v>6222.48</v>
      </c>
      <c r="BX612" s="18">
        <f t="shared" si="360"/>
        <v>1</v>
      </c>
      <c r="BY612" s="18">
        <f t="shared" si="340"/>
        <v>6222.48</v>
      </c>
      <c r="BZ612" s="18">
        <f t="shared" si="361"/>
        <v>1</v>
      </c>
      <c r="CA612" s="18">
        <f t="shared" si="341"/>
        <v>9333.7199999999993</v>
      </c>
      <c r="CB612" s="18">
        <f t="shared" si="362"/>
        <v>1</v>
      </c>
      <c r="CC612" s="18">
        <f t="shared" si="342"/>
        <v>9333.7199999999993</v>
      </c>
    </row>
    <row r="613" spans="1:81" ht="16.5" x14ac:dyDescent="0.2">
      <c r="A613" s="14">
        <v>604</v>
      </c>
      <c r="B613" s="18">
        <f>金币产出!CN609</f>
        <v>114039501</v>
      </c>
      <c r="W613" s="18">
        <v>604</v>
      </c>
      <c r="X613" s="25">
        <v>1</v>
      </c>
      <c r="Y613" s="18" t="e">
        <f t="shared" si="343"/>
        <v>#REF!</v>
      </c>
      <c r="Z613" s="18" t="e">
        <f t="shared" si="343"/>
        <v>#REF!</v>
      </c>
      <c r="AA613" s="18" t="e">
        <f t="shared" si="343"/>
        <v>#REF!</v>
      </c>
      <c r="AB613" s="18" t="e">
        <f t="shared" si="344"/>
        <v>#REF!</v>
      </c>
      <c r="AC613" s="18" t="e">
        <f t="shared" si="332"/>
        <v>#REF!</v>
      </c>
      <c r="AD613" s="18" t="e">
        <f t="shared" si="345"/>
        <v>#REF!</v>
      </c>
      <c r="AE613" s="18" t="e">
        <f t="shared" si="333"/>
        <v>#REF!</v>
      </c>
      <c r="AF613" s="18" t="e">
        <f t="shared" si="346"/>
        <v>#REF!</v>
      </c>
      <c r="AG613" s="18" t="e">
        <f t="shared" si="334"/>
        <v>#REF!</v>
      </c>
      <c r="BD613" s="18">
        <v>604</v>
      </c>
      <c r="BE613" s="44">
        <v>1</v>
      </c>
      <c r="BF613" s="18">
        <f t="shared" si="347"/>
        <v>12544345</v>
      </c>
      <c r="BG613" s="18">
        <f t="shared" si="348"/>
        <v>6272170</v>
      </c>
      <c r="BH613" s="18">
        <f t="shared" si="349"/>
        <v>6272170</v>
      </c>
      <c r="BI613" s="18">
        <f t="shared" si="350"/>
        <v>6272170</v>
      </c>
      <c r="BJ613" s="18">
        <f t="shared" si="351"/>
        <v>6272170</v>
      </c>
      <c r="BK613" s="18">
        <f t="shared" si="352"/>
        <v>6272170</v>
      </c>
      <c r="BL613" s="18">
        <f t="shared" si="353"/>
        <v>9408255</v>
      </c>
      <c r="BM613" s="18">
        <f t="shared" si="354"/>
        <v>9408255</v>
      </c>
      <c r="BN613" s="18">
        <f t="shared" si="355"/>
        <v>2</v>
      </c>
      <c r="BO613" s="18">
        <f t="shared" si="335"/>
        <v>12.54</v>
      </c>
      <c r="BP613" s="18">
        <f t="shared" si="356"/>
        <v>1</v>
      </c>
      <c r="BQ613" s="18">
        <f t="shared" si="336"/>
        <v>6272.17</v>
      </c>
      <c r="BR613" s="18">
        <f t="shared" si="357"/>
        <v>1</v>
      </c>
      <c r="BS613" s="18">
        <f t="shared" si="337"/>
        <v>6272.17</v>
      </c>
      <c r="BT613" s="18">
        <f t="shared" si="358"/>
        <v>1</v>
      </c>
      <c r="BU613" s="18">
        <f t="shared" si="338"/>
        <v>6272.17</v>
      </c>
      <c r="BV613" s="18">
        <f t="shared" si="359"/>
        <v>1</v>
      </c>
      <c r="BW613" s="18">
        <f t="shared" si="339"/>
        <v>6272.17</v>
      </c>
      <c r="BX613" s="18">
        <f t="shared" si="360"/>
        <v>1</v>
      </c>
      <c r="BY613" s="18">
        <f t="shared" si="340"/>
        <v>6272.17</v>
      </c>
      <c r="BZ613" s="18">
        <f t="shared" si="361"/>
        <v>1</v>
      </c>
      <c r="CA613" s="18">
        <f t="shared" si="341"/>
        <v>9408.26</v>
      </c>
      <c r="CB613" s="18">
        <f t="shared" si="362"/>
        <v>1</v>
      </c>
      <c r="CC613" s="18">
        <f t="shared" si="342"/>
        <v>9408.26</v>
      </c>
    </row>
    <row r="614" spans="1:81" ht="16.5" x14ac:dyDescent="0.2">
      <c r="A614" s="14">
        <v>605</v>
      </c>
      <c r="B614" s="18">
        <f>金币产出!CN610</f>
        <v>114942985</v>
      </c>
      <c r="W614" s="18">
        <v>605</v>
      </c>
      <c r="X614" s="25">
        <v>1</v>
      </c>
      <c r="Y614" s="18" t="e">
        <f t="shared" si="343"/>
        <v>#REF!</v>
      </c>
      <c r="Z614" s="18" t="e">
        <f t="shared" si="343"/>
        <v>#REF!</v>
      </c>
      <c r="AA614" s="18" t="e">
        <f t="shared" si="343"/>
        <v>#REF!</v>
      </c>
      <c r="AB614" s="18" t="e">
        <f t="shared" si="344"/>
        <v>#REF!</v>
      </c>
      <c r="AC614" s="18" t="e">
        <f t="shared" si="332"/>
        <v>#REF!</v>
      </c>
      <c r="AD614" s="18" t="e">
        <f t="shared" si="345"/>
        <v>#REF!</v>
      </c>
      <c r="AE614" s="18" t="e">
        <f t="shared" si="333"/>
        <v>#REF!</v>
      </c>
      <c r="AF614" s="18" t="e">
        <f t="shared" si="346"/>
        <v>#REF!</v>
      </c>
      <c r="AG614" s="18" t="e">
        <f t="shared" si="334"/>
        <v>#REF!</v>
      </c>
      <c r="BD614" s="18">
        <v>605</v>
      </c>
      <c r="BE614" s="44">
        <v>1</v>
      </c>
      <c r="BF614" s="18">
        <f t="shared" si="347"/>
        <v>12643725</v>
      </c>
      <c r="BG614" s="18">
        <f t="shared" si="348"/>
        <v>6321860</v>
      </c>
      <c r="BH614" s="18">
        <f t="shared" si="349"/>
        <v>6321860</v>
      </c>
      <c r="BI614" s="18">
        <f t="shared" si="350"/>
        <v>6321860</v>
      </c>
      <c r="BJ614" s="18">
        <f t="shared" si="351"/>
        <v>6321860</v>
      </c>
      <c r="BK614" s="18">
        <f t="shared" si="352"/>
        <v>6321860</v>
      </c>
      <c r="BL614" s="18">
        <f t="shared" si="353"/>
        <v>9482795</v>
      </c>
      <c r="BM614" s="18">
        <f t="shared" si="354"/>
        <v>9482795</v>
      </c>
      <c r="BN614" s="18">
        <f t="shared" si="355"/>
        <v>2</v>
      </c>
      <c r="BO614" s="18">
        <f t="shared" si="335"/>
        <v>12.64</v>
      </c>
      <c r="BP614" s="18">
        <f t="shared" si="356"/>
        <v>1</v>
      </c>
      <c r="BQ614" s="18">
        <f t="shared" si="336"/>
        <v>6321.86</v>
      </c>
      <c r="BR614" s="18">
        <f t="shared" si="357"/>
        <v>1</v>
      </c>
      <c r="BS614" s="18">
        <f t="shared" si="337"/>
        <v>6321.86</v>
      </c>
      <c r="BT614" s="18">
        <f t="shared" si="358"/>
        <v>1</v>
      </c>
      <c r="BU614" s="18">
        <f t="shared" si="338"/>
        <v>6321.86</v>
      </c>
      <c r="BV614" s="18">
        <f t="shared" si="359"/>
        <v>1</v>
      </c>
      <c r="BW614" s="18">
        <f t="shared" si="339"/>
        <v>6321.86</v>
      </c>
      <c r="BX614" s="18">
        <f t="shared" si="360"/>
        <v>1</v>
      </c>
      <c r="BY614" s="18">
        <f t="shared" si="340"/>
        <v>6321.86</v>
      </c>
      <c r="BZ614" s="18">
        <f t="shared" si="361"/>
        <v>1</v>
      </c>
      <c r="CA614" s="18">
        <f t="shared" si="341"/>
        <v>9482.7999999999993</v>
      </c>
      <c r="CB614" s="18">
        <f t="shared" si="362"/>
        <v>1</v>
      </c>
      <c r="CC614" s="18">
        <f t="shared" si="342"/>
        <v>9482.7999999999993</v>
      </c>
    </row>
    <row r="615" spans="1:81" ht="16.5" x14ac:dyDescent="0.2">
      <c r="A615" s="14">
        <v>606</v>
      </c>
      <c r="B615" s="18">
        <f>金币产出!CN611</f>
        <v>115846467</v>
      </c>
      <c r="W615" s="18">
        <v>606</v>
      </c>
      <c r="X615" s="25">
        <v>1</v>
      </c>
      <c r="Y615" s="18" t="e">
        <f t="shared" si="343"/>
        <v>#REF!</v>
      </c>
      <c r="Z615" s="18" t="e">
        <f t="shared" si="343"/>
        <v>#REF!</v>
      </c>
      <c r="AA615" s="18" t="e">
        <f t="shared" si="343"/>
        <v>#REF!</v>
      </c>
      <c r="AB615" s="18" t="e">
        <f t="shared" si="344"/>
        <v>#REF!</v>
      </c>
      <c r="AC615" s="18" t="e">
        <f t="shared" si="332"/>
        <v>#REF!</v>
      </c>
      <c r="AD615" s="18" t="e">
        <f t="shared" si="345"/>
        <v>#REF!</v>
      </c>
      <c r="AE615" s="18" t="e">
        <f t="shared" si="333"/>
        <v>#REF!</v>
      </c>
      <c r="AF615" s="18" t="e">
        <f t="shared" si="346"/>
        <v>#REF!</v>
      </c>
      <c r="AG615" s="18" t="e">
        <f t="shared" si="334"/>
        <v>#REF!</v>
      </c>
      <c r="BD615" s="18">
        <v>606</v>
      </c>
      <c r="BE615" s="44">
        <v>1</v>
      </c>
      <c r="BF615" s="18">
        <f t="shared" si="347"/>
        <v>12743110</v>
      </c>
      <c r="BG615" s="18">
        <f t="shared" si="348"/>
        <v>6371555</v>
      </c>
      <c r="BH615" s="18">
        <f t="shared" si="349"/>
        <v>6371555</v>
      </c>
      <c r="BI615" s="18">
        <f t="shared" si="350"/>
        <v>6371555</v>
      </c>
      <c r="BJ615" s="18">
        <f t="shared" si="351"/>
        <v>6371555</v>
      </c>
      <c r="BK615" s="18">
        <f t="shared" si="352"/>
        <v>6371555</v>
      </c>
      <c r="BL615" s="18">
        <f t="shared" si="353"/>
        <v>9557330</v>
      </c>
      <c r="BM615" s="18">
        <f t="shared" si="354"/>
        <v>9557330</v>
      </c>
      <c r="BN615" s="18">
        <f t="shared" si="355"/>
        <v>2</v>
      </c>
      <c r="BO615" s="18">
        <f t="shared" si="335"/>
        <v>12.74</v>
      </c>
      <c r="BP615" s="18">
        <f t="shared" si="356"/>
        <v>1</v>
      </c>
      <c r="BQ615" s="18">
        <f t="shared" si="336"/>
        <v>6371.56</v>
      </c>
      <c r="BR615" s="18">
        <f t="shared" si="357"/>
        <v>1</v>
      </c>
      <c r="BS615" s="18">
        <f t="shared" si="337"/>
        <v>6371.56</v>
      </c>
      <c r="BT615" s="18">
        <f t="shared" si="358"/>
        <v>1</v>
      </c>
      <c r="BU615" s="18">
        <f t="shared" si="338"/>
        <v>6371.56</v>
      </c>
      <c r="BV615" s="18">
        <f t="shared" si="359"/>
        <v>1</v>
      </c>
      <c r="BW615" s="18">
        <f t="shared" si="339"/>
        <v>6371.56</v>
      </c>
      <c r="BX615" s="18">
        <f t="shared" si="360"/>
        <v>1</v>
      </c>
      <c r="BY615" s="18">
        <f t="shared" si="340"/>
        <v>6371.56</v>
      </c>
      <c r="BZ615" s="18">
        <f t="shared" si="361"/>
        <v>1</v>
      </c>
      <c r="CA615" s="18">
        <f t="shared" si="341"/>
        <v>9557.33</v>
      </c>
      <c r="CB615" s="18">
        <f t="shared" si="362"/>
        <v>1</v>
      </c>
      <c r="CC615" s="18">
        <f t="shared" si="342"/>
        <v>9557.33</v>
      </c>
    </row>
    <row r="616" spans="1:81" ht="16.5" x14ac:dyDescent="0.2">
      <c r="A616" s="14">
        <v>607</v>
      </c>
      <c r="B616" s="18">
        <f>金币产出!CN612</f>
        <v>116749947</v>
      </c>
      <c r="W616" s="18">
        <v>607</v>
      </c>
      <c r="X616" s="25">
        <v>1</v>
      </c>
      <c r="Y616" s="18" t="e">
        <f t="shared" si="343"/>
        <v>#REF!</v>
      </c>
      <c r="Z616" s="18" t="e">
        <f t="shared" si="343"/>
        <v>#REF!</v>
      </c>
      <c r="AA616" s="18" t="e">
        <f t="shared" si="343"/>
        <v>#REF!</v>
      </c>
      <c r="AB616" s="18" t="e">
        <f t="shared" si="344"/>
        <v>#REF!</v>
      </c>
      <c r="AC616" s="18" t="e">
        <f t="shared" si="332"/>
        <v>#REF!</v>
      </c>
      <c r="AD616" s="18" t="e">
        <f t="shared" si="345"/>
        <v>#REF!</v>
      </c>
      <c r="AE616" s="18" t="e">
        <f t="shared" si="333"/>
        <v>#REF!</v>
      </c>
      <c r="AF616" s="18" t="e">
        <f t="shared" si="346"/>
        <v>#REF!</v>
      </c>
      <c r="AG616" s="18" t="e">
        <f t="shared" si="334"/>
        <v>#REF!</v>
      </c>
      <c r="BD616" s="18">
        <v>607</v>
      </c>
      <c r="BE616" s="44">
        <v>1</v>
      </c>
      <c r="BF616" s="18">
        <f t="shared" si="347"/>
        <v>12842490</v>
      </c>
      <c r="BG616" s="18">
        <f t="shared" si="348"/>
        <v>6421245</v>
      </c>
      <c r="BH616" s="18">
        <f t="shared" si="349"/>
        <v>6421245</v>
      </c>
      <c r="BI616" s="18">
        <f t="shared" si="350"/>
        <v>6421245</v>
      </c>
      <c r="BJ616" s="18">
        <f t="shared" si="351"/>
        <v>6421245</v>
      </c>
      <c r="BK616" s="18">
        <f t="shared" si="352"/>
        <v>6421245</v>
      </c>
      <c r="BL616" s="18">
        <f t="shared" si="353"/>
        <v>9631870</v>
      </c>
      <c r="BM616" s="18">
        <f t="shared" si="354"/>
        <v>9631870</v>
      </c>
      <c r="BN616" s="18">
        <f t="shared" si="355"/>
        <v>2</v>
      </c>
      <c r="BO616" s="18">
        <f t="shared" si="335"/>
        <v>12.84</v>
      </c>
      <c r="BP616" s="18">
        <f t="shared" si="356"/>
        <v>1</v>
      </c>
      <c r="BQ616" s="18">
        <f t="shared" si="336"/>
        <v>6421.25</v>
      </c>
      <c r="BR616" s="18">
        <f t="shared" si="357"/>
        <v>1</v>
      </c>
      <c r="BS616" s="18">
        <f t="shared" si="337"/>
        <v>6421.25</v>
      </c>
      <c r="BT616" s="18">
        <f t="shared" si="358"/>
        <v>1</v>
      </c>
      <c r="BU616" s="18">
        <f t="shared" si="338"/>
        <v>6421.25</v>
      </c>
      <c r="BV616" s="18">
        <f t="shared" si="359"/>
        <v>1</v>
      </c>
      <c r="BW616" s="18">
        <f t="shared" si="339"/>
        <v>6421.25</v>
      </c>
      <c r="BX616" s="18">
        <f t="shared" si="360"/>
        <v>1</v>
      </c>
      <c r="BY616" s="18">
        <f t="shared" si="340"/>
        <v>6421.25</v>
      </c>
      <c r="BZ616" s="18">
        <f t="shared" si="361"/>
        <v>1</v>
      </c>
      <c r="CA616" s="18">
        <f t="shared" si="341"/>
        <v>9631.8700000000008</v>
      </c>
      <c r="CB616" s="18">
        <f t="shared" si="362"/>
        <v>1</v>
      </c>
      <c r="CC616" s="18">
        <f t="shared" si="342"/>
        <v>9631.8700000000008</v>
      </c>
    </row>
    <row r="617" spans="1:81" ht="16.5" x14ac:dyDescent="0.2">
      <c r="A617" s="14">
        <v>608</v>
      </c>
      <c r="B617" s="18">
        <f>金币产出!CN613</f>
        <v>117653429</v>
      </c>
      <c r="W617" s="18">
        <v>608</v>
      </c>
      <c r="X617" s="25">
        <v>1</v>
      </c>
      <c r="Y617" s="18" t="e">
        <f t="shared" si="343"/>
        <v>#REF!</v>
      </c>
      <c r="Z617" s="18" t="e">
        <f t="shared" si="343"/>
        <v>#REF!</v>
      </c>
      <c r="AA617" s="18" t="e">
        <f t="shared" si="343"/>
        <v>#REF!</v>
      </c>
      <c r="AB617" s="18" t="e">
        <f t="shared" si="344"/>
        <v>#REF!</v>
      </c>
      <c r="AC617" s="18" t="e">
        <f t="shared" si="332"/>
        <v>#REF!</v>
      </c>
      <c r="AD617" s="18" t="e">
        <f t="shared" si="345"/>
        <v>#REF!</v>
      </c>
      <c r="AE617" s="18" t="e">
        <f t="shared" si="333"/>
        <v>#REF!</v>
      </c>
      <c r="AF617" s="18" t="e">
        <f t="shared" si="346"/>
        <v>#REF!</v>
      </c>
      <c r="AG617" s="18" t="e">
        <f t="shared" si="334"/>
        <v>#REF!</v>
      </c>
      <c r="BD617" s="18">
        <v>608</v>
      </c>
      <c r="BE617" s="44">
        <v>1</v>
      </c>
      <c r="BF617" s="18">
        <f t="shared" si="347"/>
        <v>12941875</v>
      </c>
      <c r="BG617" s="18">
        <f t="shared" si="348"/>
        <v>6470935</v>
      </c>
      <c r="BH617" s="18">
        <f t="shared" si="349"/>
        <v>6470935</v>
      </c>
      <c r="BI617" s="18">
        <f t="shared" si="350"/>
        <v>6470935</v>
      </c>
      <c r="BJ617" s="18">
        <f t="shared" si="351"/>
        <v>6470935</v>
      </c>
      <c r="BK617" s="18">
        <f t="shared" si="352"/>
        <v>6470935</v>
      </c>
      <c r="BL617" s="18">
        <f t="shared" si="353"/>
        <v>9706405</v>
      </c>
      <c r="BM617" s="18">
        <f t="shared" si="354"/>
        <v>9706405</v>
      </c>
      <c r="BN617" s="18">
        <f t="shared" si="355"/>
        <v>2</v>
      </c>
      <c r="BO617" s="18">
        <f t="shared" si="335"/>
        <v>12.94</v>
      </c>
      <c r="BP617" s="18">
        <f t="shared" si="356"/>
        <v>1</v>
      </c>
      <c r="BQ617" s="18">
        <f t="shared" si="336"/>
        <v>6470.94</v>
      </c>
      <c r="BR617" s="18">
        <f t="shared" si="357"/>
        <v>1</v>
      </c>
      <c r="BS617" s="18">
        <f t="shared" si="337"/>
        <v>6470.94</v>
      </c>
      <c r="BT617" s="18">
        <f t="shared" si="358"/>
        <v>1</v>
      </c>
      <c r="BU617" s="18">
        <f t="shared" si="338"/>
        <v>6470.94</v>
      </c>
      <c r="BV617" s="18">
        <f t="shared" si="359"/>
        <v>1</v>
      </c>
      <c r="BW617" s="18">
        <f t="shared" si="339"/>
        <v>6470.94</v>
      </c>
      <c r="BX617" s="18">
        <f t="shared" si="360"/>
        <v>1</v>
      </c>
      <c r="BY617" s="18">
        <f t="shared" si="340"/>
        <v>6470.94</v>
      </c>
      <c r="BZ617" s="18">
        <f t="shared" si="361"/>
        <v>1</v>
      </c>
      <c r="CA617" s="18">
        <f t="shared" si="341"/>
        <v>9706.41</v>
      </c>
      <c r="CB617" s="18">
        <f t="shared" si="362"/>
        <v>1</v>
      </c>
      <c r="CC617" s="18">
        <f t="shared" si="342"/>
        <v>9706.41</v>
      </c>
    </row>
    <row r="618" spans="1:81" ht="16.5" x14ac:dyDescent="0.2">
      <c r="A618" s="14">
        <v>609</v>
      </c>
      <c r="B618" s="18">
        <f>金币产出!CN614</f>
        <v>118556911</v>
      </c>
      <c r="W618" s="18">
        <v>609</v>
      </c>
      <c r="X618" s="25">
        <v>1</v>
      </c>
      <c r="Y618" s="18" t="e">
        <f t="shared" si="343"/>
        <v>#REF!</v>
      </c>
      <c r="Z618" s="18" t="e">
        <f t="shared" si="343"/>
        <v>#REF!</v>
      </c>
      <c r="AA618" s="18" t="e">
        <f t="shared" si="343"/>
        <v>#REF!</v>
      </c>
      <c r="AB618" s="18" t="e">
        <f t="shared" si="344"/>
        <v>#REF!</v>
      </c>
      <c r="AC618" s="18" t="e">
        <f t="shared" si="332"/>
        <v>#REF!</v>
      </c>
      <c r="AD618" s="18" t="e">
        <f t="shared" si="345"/>
        <v>#REF!</v>
      </c>
      <c r="AE618" s="18" t="e">
        <f t="shared" si="333"/>
        <v>#REF!</v>
      </c>
      <c r="AF618" s="18" t="e">
        <f t="shared" si="346"/>
        <v>#REF!</v>
      </c>
      <c r="AG618" s="18" t="e">
        <f t="shared" si="334"/>
        <v>#REF!</v>
      </c>
      <c r="BD618" s="18">
        <v>609</v>
      </c>
      <c r="BE618" s="44">
        <v>1</v>
      </c>
      <c r="BF618" s="18">
        <f t="shared" si="347"/>
        <v>13041260</v>
      </c>
      <c r="BG618" s="18">
        <f t="shared" si="348"/>
        <v>6520630</v>
      </c>
      <c r="BH618" s="18">
        <f t="shared" si="349"/>
        <v>6520630</v>
      </c>
      <c r="BI618" s="18">
        <f t="shared" si="350"/>
        <v>6520630</v>
      </c>
      <c r="BJ618" s="18">
        <f t="shared" si="351"/>
        <v>6520630</v>
      </c>
      <c r="BK618" s="18">
        <f t="shared" si="352"/>
        <v>6520630</v>
      </c>
      <c r="BL618" s="18">
        <f t="shared" si="353"/>
        <v>9780945</v>
      </c>
      <c r="BM618" s="18">
        <f t="shared" si="354"/>
        <v>9780945</v>
      </c>
      <c r="BN618" s="18">
        <f t="shared" si="355"/>
        <v>2</v>
      </c>
      <c r="BO618" s="18">
        <f t="shared" si="335"/>
        <v>13.04</v>
      </c>
      <c r="BP618" s="18">
        <f t="shared" si="356"/>
        <v>1</v>
      </c>
      <c r="BQ618" s="18">
        <f t="shared" si="336"/>
        <v>6520.63</v>
      </c>
      <c r="BR618" s="18">
        <f t="shared" si="357"/>
        <v>1</v>
      </c>
      <c r="BS618" s="18">
        <f t="shared" si="337"/>
        <v>6520.63</v>
      </c>
      <c r="BT618" s="18">
        <f t="shared" si="358"/>
        <v>1</v>
      </c>
      <c r="BU618" s="18">
        <f t="shared" si="338"/>
        <v>6520.63</v>
      </c>
      <c r="BV618" s="18">
        <f t="shared" si="359"/>
        <v>1</v>
      </c>
      <c r="BW618" s="18">
        <f t="shared" si="339"/>
        <v>6520.63</v>
      </c>
      <c r="BX618" s="18">
        <f t="shared" si="360"/>
        <v>1</v>
      </c>
      <c r="BY618" s="18">
        <f t="shared" si="340"/>
        <v>6520.63</v>
      </c>
      <c r="BZ618" s="18">
        <f t="shared" si="361"/>
        <v>1</v>
      </c>
      <c r="CA618" s="18">
        <f t="shared" si="341"/>
        <v>9780.9500000000007</v>
      </c>
      <c r="CB618" s="18">
        <f t="shared" si="362"/>
        <v>1</v>
      </c>
      <c r="CC618" s="18">
        <f t="shared" si="342"/>
        <v>9780.9500000000007</v>
      </c>
    </row>
    <row r="619" spans="1:81" ht="16.5" x14ac:dyDescent="0.2">
      <c r="A619" s="14">
        <v>610</v>
      </c>
      <c r="B619" s="18">
        <f>金币产出!CN615</f>
        <v>119460393</v>
      </c>
      <c r="W619" s="18">
        <v>610</v>
      </c>
      <c r="X619" s="25">
        <v>1</v>
      </c>
      <c r="Y619" s="18" t="e">
        <f t="shared" si="343"/>
        <v>#REF!</v>
      </c>
      <c r="Z619" s="18" t="e">
        <f t="shared" si="343"/>
        <v>#REF!</v>
      </c>
      <c r="AA619" s="18" t="e">
        <f t="shared" si="343"/>
        <v>#REF!</v>
      </c>
      <c r="AB619" s="18" t="e">
        <f t="shared" si="344"/>
        <v>#REF!</v>
      </c>
      <c r="AC619" s="18" t="e">
        <f t="shared" si="332"/>
        <v>#REF!</v>
      </c>
      <c r="AD619" s="18" t="e">
        <f t="shared" si="345"/>
        <v>#REF!</v>
      </c>
      <c r="AE619" s="18" t="e">
        <f t="shared" si="333"/>
        <v>#REF!</v>
      </c>
      <c r="AF619" s="18" t="e">
        <f t="shared" si="346"/>
        <v>#REF!</v>
      </c>
      <c r="AG619" s="18" t="e">
        <f t="shared" si="334"/>
        <v>#REF!</v>
      </c>
      <c r="BD619" s="18">
        <v>610</v>
      </c>
      <c r="BE619" s="44">
        <v>1</v>
      </c>
      <c r="BF619" s="18">
        <f t="shared" si="347"/>
        <v>13140640</v>
      </c>
      <c r="BG619" s="18">
        <f t="shared" si="348"/>
        <v>6570320</v>
      </c>
      <c r="BH619" s="18">
        <f t="shared" si="349"/>
        <v>6570320</v>
      </c>
      <c r="BI619" s="18">
        <f t="shared" si="350"/>
        <v>6570320</v>
      </c>
      <c r="BJ619" s="18">
        <f t="shared" si="351"/>
        <v>6570320</v>
      </c>
      <c r="BK619" s="18">
        <f t="shared" si="352"/>
        <v>6570320</v>
      </c>
      <c r="BL619" s="18">
        <f t="shared" si="353"/>
        <v>9855480</v>
      </c>
      <c r="BM619" s="18">
        <f t="shared" si="354"/>
        <v>9855480</v>
      </c>
      <c r="BN619" s="18">
        <f t="shared" si="355"/>
        <v>2</v>
      </c>
      <c r="BO619" s="18">
        <f t="shared" si="335"/>
        <v>13.14</v>
      </c>
      <c r="BP619" s="18">
        <f t="shared" si="356"/>
        <v>1</v>
      </c>
      <c r="BQ619" s="18">
        <f t="shared" si="336"/>
        <v>6570.32</v>
      </c>
      <c r="BR619" s="18">
        <f t="shared" si="357"/>
        <v>1</v>
      </c>
      <c r="BS619" s="18">
        <f t="shared" si="337"/>
        <v>6570.32</v>
      </c>
      <c r="BT619" s="18">
        <f t="shared" si="358"/>
        <v>1</v>
      </c>
      <c r="BU619" s="18">
        <f t="shared" si="338"/>
        <v>6570.32</v>
      </c>
      <c r="BV619" s="18">
        <f t="shared" si="359"/>
        <v>1</v>
      </c>
      <c r="BW619" s="18">
        <f t="shared" si="339"/>
        <v>6570.32</v>
      </c>
      <c r="BX619" s="18">
        <f t="shared" si="360"/>
        <v>1</v>
      </c>
      <c r="BY619" s="18">
        <f t="shared" si="340"/>
        <v>6570.32</v>
      </c>
      <c r="BZ619" s="18">
        <f t="shared" si="361"/>
        <v>1</v>
      </c>
      <c r="CA619" s="18">
        <f t="shared" si="341"/>
        <v>9855.48</v>
      </c>
      <c r="CB619" s="18">
        <f t="shared" si="362"/>
        <v>1</v>
      </c>
      <c r="CC619" s="18">
        <f t="shared" si="342"/>
        <v>9855.48</v>
      </c>
    </row>
    <row r="620" spans="1:81" ht="16.5" x14ac:dyDescent="0.2">
      <c r="A620" s="14">
        <v>611</v>
      </c>
      <c r="B620" s="18">
        <f>金币产出!CN616</f>
        <v>120363876</v>
      </c>
      <c r="W620" s="18">
        <v>611</v>
      </c>
      <c r="X620" s="25">
        <v>1</v>
      </c>
      <c r="Y620" s="18" t="e">
        <f t="shared" si="343"/>
        <v>#REF!</v>
      </c>
      <c r="Z620" s="18" t="e">
        <f t="shared" si="343"/>
        <v>#REF!</v>
      </c>
      <c r="AA620" s="18" t="e">
        <f t="shared" si="343"/>
        <v>#REF!</v>
      </c>
      <c r="AB620" s="18" t="e">
        <f t="shared" si="344"/>
        <v>#REF!</v>
      </c>
      <c r="AC620" s="18" t="e">
        <f t="shared" si="332"/>
        <v>#REF!</v>
      </c>
      <c r="AD620" s="18" t="e">
        <f t="shared" si="345"/>
        <v>#REF!</v>
      </c>
      <c r="AE620" s="18" t="e">
        <f t="shared" si="333"/>
        <v>#REF!</v>
      </c>
      <c r="AF620" s="18" t="e">
        <f t="shared" si="346"/>
        <v>#REF!</v>
      </c>
      <c r="AG620" s="18" t="e">
        <f t="shared" si="334"/>
        <v>#REF!</v>
      </c>
      <c r="BD620" s="18">
        <v>611</v>
      </c>
      <c r="BE620" s="44">
        <v>1</v>
      </c>
      <c r="BF620" s="18">
        <f t="shared" si="347"/>
        <v>13240025</v>
      </c>
      <c r="BG620" s="18">
        <f t="shared" si="348"/>
        <v>6620010</v>
      </c>
      <c r="BH620" s="18">
        <f t="shared" si="349"/>
        <v>6620010</v>
      </c>
      <c r="BI620" s="18">
        <f t="shared" si="350"/>
        <v>6620010</v>
      </c>
      <c r="BJ620" s="18">
        <f t="shared" si="351"/>
        <v>6620010</v>
      </c>
      <c r="BK620" s="18">
        <f t="shared" si="352"/>
        <v>6620010</v>
      </c>
      <c r="BL620" s="18">
        <f t="shared" si="353"/>
        <v>9930015</v>
      </c>
      <c r="BM620" s="18">
        <f t="shared" si="354"/>
        <v>9930015</v>
      </c>
      <c r="BN620" s="18">
        <f t="shared" si="355"/>
        <v>2</v>
      </c>
      <c r="BO620" s="18">
        <f t="shared" si="335"/>
        <v>13.24</v>
      </c>
      <c r="BP620" s="18">
        <f t="shared" si="356"/>
        <v>1</v>
      </c>
      <c r="BQ620" s="18">
        <f t="shared" si="336"/>
        <v>6620.01</v>
      </c>
      <c r="BR620" s="18">
        <f t="shared" si="357"/>
        <v>1</v>
      </c>
      <c r="BS620" s="18">
        <f t="shared" si="337"/>
        <v>6620.01</v>
      </c>
      <c r="BT620" s="18">
        <f t="shared" si="358"/>
        <v>1</v>
      </c>
      <c r="BU620" s="18">
        <f t="shared" si="338"/>
        <v>6620.01</v>
      </c>
      <c r="BV620" s="18">
        <f t="shared" si="359"/>
        <v>1</v>
      </c>
      <c r="BW620" s="18">
        <f t="shared" si="339"/>
        <v>6620.01</v>
      </c>
      <c r="BX620" s="18">
        <f t="shared" si="360"/>
        <v>1</v>
      </c>
      <c r="BY620" s="18">
        <f t="shared" si="340"/>
        <v>6620.01</v>
      </c>
      <c r="BZ620" s="18">
        <f t="shared" si="361"/>
        <v>1</v>
      </c>
      <c r="CA620" s="18">
        <f t="shared" si="341"/>
        <v>9930.02</v>
      </c>
      <c r="CB620" s="18">
        <f t="shared" si="362"/>
        <v>1</v>
      </c>
      <c r="CC620" s="18">
        <f t="shared" si="342"/>
        <v>9930.02</v>
      </c>
    </row>
    <row r="621" spans="1:81" ht="16.5" x14ac:dyDescent="0.2">
      <c r="A621" s="14">
        <v>612</v>
      </c>
      <c r="B621" s="18">
        <f>金币产出!CN617</f>
        <v>121267357</v>
      </c>
      <c r="W621" s="18">
        <v>612</v>
      </c>
      <c r="X621" s="25">
        <v>1</v>
      </c>
      <c r="Y621" s="18" t="e">
        <f t="shared" si="343"/>
        <v>#REF!</v>
      </c>
      <c r="Z621" s="18" t="e">
        <f t="shared" si="343"/>
        <v>#REF!</v>
      </c>
      <c r="AA621" s="18" t="e">
        <f t="shared" si="343"/>
        <v>#REF!</v>
      </c>
      <c r="AB621" s="18" t="e">
        <f t="shared" si="344"/>
        <v>#REF!</v>
      </c>
      <c r="AC621" s="18" t="e">
        <f t="shared" si="332"/>
        <v>#REF!</v>
      </c>
      <c r="AD621" s="18" t="e">
        <f t="shared" si="345"/>
        <v>#REF!</v>
      </c>
      <c r="AE621" s="18" t="e">
        <f t="shared" si="333"/>
        <v>#REF!</v>
      </c>
      <c r="AF621" s="18" t="e">
        <f t="shared" si="346"/>
        <v>#REF!</v>
      </c>
      <c r="AG621" s="18" t="e">
        <f t="shared" si="334"/>
        <v>#REF!</v>
      </c>
      <c r="BD621" s="18">
        <v>612</v>
      </c>
      <c r="BE621" s="44">
        <v>1</v>
      </c>
      <c r="BF621" s="18">
        <f t="shared" si="347"/>
        <v>13339405</v>
      </c>
      <c r="BG621" s="18">
        <f t="shared" si="348"/>
        <v>6669700</v>
      </c>
      <c r="BH621" s="18">
        <f t="shared" si="349"/>
        <v>6669700</v>
      </c>
      <c r="BI621" s="18">
        <f t="shared" si="350"/>
        <v>6669700</v>
      </c>
      <c r="BJ621" s="18">
        <f t="shared" si="351"/>
        <v>6669700</v>
      </c>
      <c r="BK621" s="18">
        <f t="shared" si="352"/>
        <v>6669700</v>
      </c>
      <c r="BL621" s="18">
        <f t="shared" si="353"/>
        <v>10004555</v>
      </c>
      <c r="BM621" s="18">
        <f t="shared" si="354"/>
        <v>10004555</v>
      </c>
      <c r="BN621" s="18">
        <f t="shared" si="355"/>
        <v>2</v>
      </c>
      <c r="BO621" s="18">
        <f t="shared" si="335"/>
        <v>13.34</v>
      </c>
      <c r="BP621" s="18">
        <f t="shared" si="356"/>
        <v>1</v>
      </c>
      <c r="BQ621" s="18">
        <f t="shared" si="336"/>
        <v>6669.7</v>
      </c>
      <c r="BR621" s="18">
        <f t="shared" si="357"/>
        <v>1</v>
      </c>
      <c r="BS621" s="18">
        <f t="shared" si="337"/>
        <v>6669.7</v>
      </c>
      <c r="BT621" s="18">
        <f t="shared" si="358"/>
        <v>1</v>
      </c>
      <c r="BU621" s="18">
        <f t="shared" si="338"/>
        <v>6669.7</v>
      </c>
      <c r="BV621" s="18">
        <f t="shared" si="359"/>
        <v>1</v>
      </c>
      <c r="BW621" s="18">
        <f t="shared" si="339"/>
        <v>6669.7</v>
      </c>
      <c r="BX621" s="18">
        <f t="shared" si="360"/>
        <v>1</v>
      </c>
      <c r="BY621" s="18">
        <f t="shared" si="340"/>
        <v>6669.7</v>
      </c>
      <c r="BZ621" s="18">
        <f t="shared" si="361"/>
        <v>2</v>
      </c>
      <c r="CA621" s="18">
        <f t="shared" si="341"/>
        <v>10</v>
      </c>
      <c r="CB621" s="18">
        <f t="shared" si="362"/>
        <v>2</v>
      </c>
      <c r="CC621" s="18">
        <f t="shared" si="342"/>
        <v>10</v>
      </c>
    </row>
    <row r="622" spans="1:81" ht="16.5" x14ac:dyDescent="0.2">
      <c r="A622" s="14">
        <v>613</v>
      </c>
      <c r="B622" s="18">
        <f>金币产出!CN618</f>
        <v>122170841</v>
      </c>
      <c r="W622" s="18">
        <v>613</v>
      </c>
      <c r="X622" s="25">
        <v>1</v>
      </c>
      <c r="Y622" s="18" t="e">
        <f t="shared" si="343"/>
        <v>#REF!</v>
      </c>
      <c r="Z622" s="18" t="e">
        <f t="shared" si="343"/>
        <v>#REF!</v>
      </c>
      <c r="AA622" s="18" t="e">
        <f t="shared" si="343"/>
        <v>#REF!</v>
      </c>
      <c r="AB622" s="18" t="e">
        <f t="shared" si="344"/>
        <v>#REF!</v>
      </c>
      <c r="AC622" s="18" t="e">
        <f t="shared" si="332"/>
        <v>#REF!</v>
      </c>
      <c r="AD622" s="18" t="e">
        <f t="shared" si="345"/>
        <v>#REF!</v>
      </c>
      <c r="AE622" s="18" t="e">
        <f t="shared" si="333"/>
        <v>#REF!</v>
      </c>
      <c r="AF622" s="18" t="e">
        <f t="shared" si="346"/>
        <v>#REF!</v>
      </c>
      <c r="AG622" s="18" t="e">
        <f t="shared" si="334"/>
        <v>#REF!</v>
      </c>
      <c r="BD622" s="18">
        <v>613</v>
      </c>
      <c r="BE622" s="44">
        <v>1</v>
      </c>
      <c r="BF622" s="18">
        <f t="shared" si="347"/>
        <v>13438790</v>
      </c>
      <c r="BG622" s="18">
        <f t="shared" si="348"/>
        <v>6719395</v>
      </c>
      <c r="BH622" s="18">
        <f t="shared" si="349"/>
        <v>6719395</v>
      </c>
      <c r="BI622" s="18">
        <f t="shared" si="350"/>
        <v>6719395</v>
      </c>
      <c r="BJ622" s="18">
        <f t="shared" si="351"/>
        <v>6719395</v>
      </c>
      <c r="BK622" s="18">
        <f t="shared" si="352"/>
        <v>6719395</v>
      </c>
      <c r="BL622" s="18">
        <f t="shared" si="353"/>
        <v>10079090</v>
      </c>
      <c r="BM622" s="18">
        <f t="shared" si="354"/>
        <v>10079090</v>
      </c>
      <c r="BN622" s="18">
        <f t="shared" si="355"/>
        <v>2</v>
      </c>
      <c r="BO622" s="18">
        <f t="shared" si="335"/>
        <v>13.44</v>
      </c>
      <c r="BP622" s="18">
        <f t="shared" si="356"/>
        <v>1</v>
      </c>
      <c r="BQ622" s="18">
        <f t="shared" si="336"/>
        <v>6719.4</v>
      </c>
      <c r="BR622" s="18">
        <f t="shared" si="357"/>
        <v>1</v>
      </c>
      <c r="BS622" s="18">
        <f t="shared" si="337"/>
        <v>6719.4</v>
      </c>
      <c r="BT622" s="18">
        <f t="shared" si="358"/>
        <v>1</v>
      </c>
      <c r="BU622" s="18">
        <f t="shared" si="338"/>
        <v>6719.4</v>
      </c>
      <c r="BV622" s="18">
        <f t="shared" si="359"/>
        <v>1</v>
      </c>
      <c r="BW622" s="18">
        <f t="shared" si="339"/>
        <v>6719.4</v>
      </c>
      <c r="BX622" s="18">
        <f t="shared" si="360"/>
        <v>1</v>
      </c>
      <c r="BY622" s="18">
        <f t="shared" si="340"/>
        <v>6719.4</v>
      </c>
      <c r="BZ622" s="18">
        <f t="shared" si="361"/>
        <v>2</v>
      </c>
      <c r="CA622" s="18">
        <f t="shared" si="341"/>
        <v>10.08</v>
      </c>
      <c r="CB622" s="18">
        <f t="shared" si="362"/>
        <v>2</v>
      </c>
      <c r="CC622" s="18">
        <f t="shared" si="342"/>
        <v>10.08</v>
      </c>
    </row>
    <row r="623" spans="1:81" ht="16.5" x14ac:dyDescent="0.2">
      <c r="A623" s="14">
        <v>614</v>
      </c>
      <c r="B623" s="18">
        <f>金币产出!CN619</f>
        <v>123074321</v>
      </c>
      <c r="W623" s="18">
        <v>614</v>
      </c>
      <c r="X623" s="25">
        <v>1</v>
      </c>
      <c r="Y623" s="18" t="e">
        <f t="shared" si="343"/>
        <v>#REF!</v>
      </c>
      <c r="Z623" s="18" t="e">
        <f t="shared" si="343"/>
        <v>#REF!</v>
      </c>
      <c r="AA623" s="18" t="e">
        <f t="shared" si="343"/>
        <v>#REF!</v>
      </c>
      <c r="AB623" s="18" t="e">
        <f t="shared" si="344"/>
        <v>#REF!</v>
      </c>
      <c r="AC623" s="18" t="e">
        <f t="shared" si="332"/>
        <v>#REF!</v>
      </c>
      <c r="AD623" s="18" t="e">
        <f t="shared" si="345"/>
        <v>#REF!</v>
      </c>
      <c r="AE623" s="18" t="e">
        <f t="shared" si="333"/>
        <v>#REF!</v>
      </c>
      <c r="AF623" s="18" t="e">
        <f t="shared" si="346"/>
        <v>#REF!</v>
      </c>
      <c r="AG623" s="18" t="e">
        <f t="shared" si="334"/>
        <v>#REF!</v>
      </c>
      <c r="BD623" s="18">
        <v>614</v>
      </c>
      <c r="BE623" s="44">
        <v>1</v>
      </c>
      <c r="BF623" s="18">
        <f t="shared" si="347"/>
        <v>13538175</v>
      </c>
      <c r="BG623" s="18">
        <f t="shared" si="348"/>
        <v>6769085</v>
      </c>
      <c r="BH623" s="18">
        <f t="shared" si="349"/>
        <v>6769085</v>
      </c>
      <c r="BI623" s="18">
        <f t="shared" si="350"/>
        <v>6769085</v>
      </c>
      <c r="BJ623" s="18">
        <f t="shared" si="351"/>
        <v>6769085</v>
      </c>
      <c r="BK623" s="18">
        <f t="shared" si="352"/>
        <v>6769085</v>
      </c>
      <c r="BL623" s="18">
        <f t="shared" si="353"/>
        <v>10153630</v>
      </c>
      <c r="BM623" s="18">
        <f t="shared" si="354"/>
        <v>10153630</v>
      </c>
      <c r="BN623" s="18">
        <f t="shared" si="355"/>
        <v>2</v>
      </c>
      <c r="BO623" s="18">
        <f t="shared" si="335"/>
        <v>13.54</v>
      </c>
      <c r="BP623" s="18">
        <f t="shared" si="356"/>
        <v>1</v>
      </c>
      <c r="BQ623" s="18">
        <f t="shared" si="336"/>
        <v>6769.09</v>
      </c>
      <c r="BR623" s="18">
        <f t="shared" si="357"/>
        <v>1</v>
      </c>
      <c r="BS623" s="18">
        <f t="shared" si="337"/>
        <v>6769.09</v>
      </c>
      <c r="BT623" s="18">
        <f t="shared" si="358"/>
        <v>1</v>
      </c>
      <c r="BU623" s="18">
        <f t="shared" si="338"/>
        <v>6769.09</v>
      </c>
      <c r="BV623" s="18">
        <f t="shared" si="359"/>
        <v>1</v>
      </c>
      <c r="BW623" s="18">
        <f t="shared" si="339"/>
        <v>6769.09</v>
      </c>
      <c r="BX623" s="18">
        <f t="shared" si="360"/>
        <v>1</v>
      </c>
      <c r="BY623" s="18">
        <f t="shared" si="340"/>
        <v>6769.09</v>
      </c>
      <c r="BZ623" s="18">
        <f t="shared" si="361"/>
        <v>2</v>
      </c>
      <c r="CA623" s="18">
        <f t="shared" si="341"/>
        <v>10.15</v>
      </c>
      <c r="CB623" s="18">
        <f t="shared" si="362"/>
        <v>2</v>
      </c>
      <c r="CC623" s="18">
        <f t="shared" si="342"/>
        <v>10.15</v>
      </c>
    </row>
    <row r="624" spans="1:81" ht="16.5" x14ac:dyDescent="0.2">
      <c r="A624" s="14">
        <v>615</v>
      </c>
      <c r="B624" s="18">
        <f>金币产出!CN620</f>
        <v>123977801</v>
      </c>
      <c r="W624" s="18">
        <v>615</v>
      </c>
      <c r="X624" s="25">
        <v>1</v>
      </c>
      <c r="Y624" s="18" t="e">
        <f t="shared" si="343"/>
        <v>#REF!</v>
      </c>
      <c r="Z624" s="18" t="e">
        <f t="shared" si="343"/>
        <v>#REF!</v>
      </c>
      <c r="AA624" s="18" t="e">
        <f t="shared" si="343"/>
        <v>#REF!</v>
      </c>
      <c r="AB624" s="18" t="e">
        <f t="shared" si="344"/>
        <v>#REF!</v>
      </c>
      <c r="AC624" s="18" t="e">
        <f t="shared" si="332"/>
        <v>#REF!</v>
      </c>
      <c r="AD624" s="18" t="e">
        <f t="shared" si="345"/>
        <v>#REF!</v>
      </c>
      <c r="AE624" s="18" t="e">
        <f t="shared" si="333"/>
        <v>#REF!</v>
      </c>
      <c r="AF624" s="18" t="e">
        <f t="shared" si="346"/>
        <v>#REF!</v>
      </c>
      <c r="AG624" s="18" t="e">
        <f t="shared" si="334"/>
        <v>#REF!</v>
      </c>
      <c r="BD624" s="18">
        <v>615</v>
      </c>
      <c r="BE624" s="44">
        <v>1</v>
      </c>
      <c r="BF624" s="18">
        <f t="shared" si="347"/>
        <v>13637555</v>
      </c>
      <c r="BG624" s="18">
        <f t="shared" si="348"/>
        <v>6818775</v>
      </c>
      <c r="BH624" s="18">
        <f t="shared" si="349"/>
        <v>6818775</v>
      </c>
      <c r="BI624" s="18">
        <f t="shared" si="350"/>
        <v>6818775</v>
      </c>
      <c r="BJ624" s="18">
        <f t="shared" si="351"/>
        <v>6818775</v>
      </c>
      <c r="BK624" s="18">
        <f t="shared" si="352"/>
        <v>6818775</v>
      </c>
      <c r="BL624" s="18">
        <f t="shared" si="353"/>
        <v>10228165</v>
      </c>
      <c r="BM624" s="18">
        <f t="shared" si="354"/>
        <v>10228165</v>
      </c>
      <c r="BN624" s="18">
        <f t="shared" si="355"/>
        <v>2</v>
      </c>
      <c r="BO624" s="18">
        <f t="shared" si="335"/>
        <v>13.64</v>
      </c>
      <c r="BP624" s="18">
        <f t="shared" si="356"/>
        <v>1</v>
      </c>
      <c r="BQ624" s="18">
        <f t="shared" si="336"/>
        <v>6818.78</v>
      </c>
      <c r="BR624" s="18">
        <f t="shared" si="357"/>
        <v>1</v>
      </c>
      <c r="BS624" s="18">
        <f t="shared" si="337"/>
        <v>6818.78</v>
      </c>
      <c r="BT624" s="18">
        <f t="shared" si="358"/>
        <v>1</v>
      </c>
      <c r="BU624" s="18">
        <f t="shared" si="338"/>
        <v>6818.78</v>
      </c>
      <c r="BV624" s="18">
        <f t="shared" si="359"/>
        <v>1</v>
      </c>
      <c r="BW624" s="18">
        <f t="shared" si="339"/>
        <v>6818.78</v>
      </c>
      <c r="BX624" s="18">
        <f t="shared" si="360"/>
        <v>1</v>
      </c>
      <c r="BY624" s="18">
        <f t="shared" si="340"/>
        <v>6818.78</v>
      </c>
      <c r="BZ624" s="18">
        <f t="shared" si="361"/>
        <v>2</v>
      </c>
      <c r="CA624" s="18">
        <f t="shared" si="341"/>
        <v>10.23</v>
      </c>
      <c r="CB624" s="18">
        <f t="shared" si="362"/>
        <v>2</v>
      </c>
      <c r="CC624" s="18">
        <f t="shared" si="342"/>
        <v>10.23</v>
      </c>
    </row>
    <row r="625" spans="1:81" ht="16.5" x14ac:dyDescent="0.2">
      <c r="A625" s="14">
        <v>616</v>
      </c>
      <c r="B625" s="18">
        <f>金币产出!CN621</f>
        <v>124881286</v>
      </c>
      <c r="W625" s="18">
        <v>616</v>
      </c>
      <c r="X625" s="25">
        <v>1</v>
      </c>
      <c r="Y625" s="18" t="e">
        <f t="shared" si="343"/>
        <v>#REF!</v>
      </c>
      <c r="Z625" s="18" t="e">
        <f t="shared" si="343"/>
        <v>#REF!</v>
      </c>
      <c r="AA625" s="18" t="e">
        <f t="shared" si="343"/>
        <v>#REF!</v>
      </c>
      <c r="AB625" s="18" t="e">
        <f t="shared" si="344"/>
        <v>#REF!</v>
      </c>
      <c r="AC625" s="18" t="e">
        <f t="shared" si="332"/>
        <v>#REF!</v>
      </c>
      <c r="AD625" s="18" t="e">
        <f t="shared" si="345"/>
        <v>#REF!</v>
      </c>
      <c r="AE625" s="18" t="e">
        <f t="shared" si="333"/>
        <v>#REF!</v>
      </c>
      <c r="AF625" s="18" t="e">
        <f t="shared" si="346"/>
        <v>#REF!</v>
      </c>
      <c r="AG625" s="18" t="e">
        <f t="shared" si="334"/>
        <v>#REF!</v>
      </c>
      <c r="BD625" s="18">
        <v>616</v>
      </c>
      <c r="BE625" s="44">
        <v>1</v>
      </c>
      <c r="BF625" s="18">
        <f t="shared" si="347"/>
        <v>13736940</v>
      </c>
      <c r="BG625" s="18">
        <f t="shared" si="348"/>
        <v>6868470</v>
      </c>
      <c r="BH625" s="18">
        <f t="shared" si="349"/>
        <v>6868470</v>
      </c>
      <c r="BI625" s="18">
        <f t="shared" si="350"/>
        <v>6868470</v>
      </c>
      <c r="BJ625" s="18">
        <f t="shared" si="351"/>
        <v>6868470</v>
      </c>
      <c r="BK625" s="18">
        <f t="shared" si="352"/>
        <v>6868470</v>
      </c>
      <c r="BL625" s="18">
        <f t="shared" si="353"/>
        <v>10302705</v>
      </c>
      <c r="BM625" s="18">
        <f t="shared" si="354"/>
        <v>10302705</v>
      </c>
      <c r="BN625" s="18">
        <f t="shared" si="355"/>
        <v>2</v>
      </c>
      <c r="BO625" s="18">
        <f t="shared" si="335"/>
        <v>13.74</v>
      </c>
      <c r="BP625" s="18">
        <f t="shared" si="356"/>
        <v>1</v>
      </c>
      <c r="BQ625" s="18">
        <f t="shared" si="336"/>
        <v>6868.47</v>
      </c>
      <c r="BR625" s="18">
        <f t="shared" si="357"/>
        <v>1</v>
      </c>
      <c r="BS625" s="18">
        <f t="shared" si="337"/>
        <v>6868.47</v>
      </c>
      <c r="BT625" s="18">
        <f t="shared" si="358"/>
        <v>1</v>
      </c>
      <c r="BU625" s="18">
        <f t="shared" si="338"/>
        <v>6868.47</v>
      </c>
      <c r="BV625" s="18">
        <f t="shared" si="359"/>
        <v>1</v>
      </c>
      <c r="BW625" s="18">
        <f t="shared" si="339"/>
        <v>6868.47</v>
      </c>
      <c r="BX625" s="18">
        <f t="shared" si="360"/>
        <v>1</v>
      </c>
      <c r="BY625" s="18">
        <f t="shared" si="340"/>
        <v>6868.47</v>
      </c>
      <c r="BZ625" s="18">
        <f t="shared" si="361"/>
        <v>2</v>
      </c>
      <c r="CA625" s="18">
        <f t="shared" si="341"/>
        <v>10.3</v>
      </c>
      <c r="CB625" s="18">
        <f t="shared" si="362"/>
        <v>2</v>
      </c>
      <c r="CC625" s="18">
        <f t="shared" si="342"/>
        <v>10.3</v>
      </c>
    </row>
    <row r="626" spans="1:81" ht="16.5" x14ac:dyDescent="0.2">
      <c r="A626" s="14">
        <v>617</v>
      </c>
      <c r="B626" s="18">
        <f>金币产出!CN622</f>
        <v>125784766</v>
      </c>
      <c r="W626" s="18">
        <v>617</v>
      </c>
      <c r="X626" s="25">
        <v>1</v>
      </c>
      <c r="Y626" s="18" t="e">
        <f t="shared" si="343"/>
        <v>#REF!</v>
      </c>
      <c r="Z626" s="18" t="e">
        <f t="shared" si="343"/>
        <v>#REF!</v>
      </c>
      <c r="AA626" s="18" t="e">
        <f t="shared" si="343"/>
        <v>#REF!</v>
      </c>
      <c r="AB626" s="18" t="e">
        <f t="shared" si="344"/>
        <v>#REF!</v>
      </c>
      <c r="AC626" s="18" t="e">
        <f t="shared" si="332"/>
        <v>#REF!</v>
      </c>
      <c r="AD626" s="18" t="e">
        <f t="shared" si="345"/>
        <v>#REF!</v>
      </c>
      <c r="AE626" s="18" t="e">
        <f t="shared" si="333"/>
        <v>#REF!</v>
      </c>
      <c r="AF626" s="18" t="e">
        <f t="shared" si="346"/>
        <v>#REF!</v>
      </c>
      <c r="AG626" s="18" t="e">
        <f t="shared" si="334"/>
        <v>#REF!</v>
      </c>
      <c r="BD626" s="18">
        <v>617</v>
      </c>
      <c r="BE626" s="44">
        <v>1</v>
      </c>
      <c r="BF626" s="18">
        <f t="shared" si="347"/>
        <v>13836320</v>
      </c>
      <c r="BG626" s="18">
        <f t="shared" si="348"/>
        <v>6918160</v>
      </c>
      <c r="BH626" s="18">
        <f t="shared" si="349"/>
        <v>6918160</v>
      </c>
      <c r="BI626" s="18">
        <f t="shared" si="350"/>
        <v>6918160</v>
      </c>
      <c r="BJ626" s="18">
        <f t="shared" si="351"/>
        <v>6918160</v>
      </c>
      <c r="BK626" s="18">
        <f t="shared" si="352"/>
        <v>6918160</v>
      </c>
      <c r="BL626" s="18">
        <f t="shared" si="353"/>
        <v>10377240</v>
      </c>
      <c r="BM626" s="18">
        <f t="shared" si="354"/>
        <v>10377240</v>
      </c>
      <c r="BN626" s="18">
        <f t="shared" si="355"/>
        <v>2</v>
      </c>
      <c r="BO626" s="18">
        <f t="shared" si="335"/>
        <v>13.84</v>
      </c>
      <c r="BP626" s="18">
        <f t="shared" si="356"/>
        <v>1</v>
      </c>
      <c r="BQ626" s="18">
        <f t="shared" si="336"/>
        <v>6918.16</v>
      </c>
      <c r="BR626" s="18">
        <f t="shared" si="357"/>
        <v>1</v>
      </c>
      <c r="BS626" s="18">
        <f t="shared" si="337"/>
        <v>6918.16</v>
      </c>
      <c r="BT626" s="18">
        <f t="shared" si="358"/>
        <v>1</v>
      </c>
      <c r="BU626" s="18">
        <f t="shared" si="338"/>
        <v>6918.16</v>
      </c>
      <c r="BV626" s="18">
        <f t="shared" si="359"/>
        <v>1</v>
      </c>
      <c r="BW626" s="18">
        <f t="shared" si="339"/>
        <v>6918.16</v>
      </c>
      <c r="BX626" s="18">
        <f t="shared" si="360"/>
        <v>1</v>
      </c>
      <c r="BY626" s="18">
        <f t="shared" si="340"/>
        <v>6918.16</v>
      </c>
      <c r="BZ626" s="18">
        <f t="shared" si="361"/>
        <v>2</v>
      </c>
      <c r="CA626" s="18">
        <f t="shared" si="341"/>
        <v>10.38</v>
      </c>
      <c r="CB626" s="18">
        <f t="shared" si="362"/>
        <v>2</v>
      </c>
      <c r="CC626" s="18">
        <f t="shared" si="342"/>
        <v>10.38</v>
      </c>
    </row>
    <row r="627" spans="1:81" ht="16.5" x14ac:dyDescent="0.2">
      <c r="A627" s="14">
        <v>618</v>
      </c>
      <c r="B627" s="18">
        <f>金币产出!CN623</f>
        <v>126688250</v>
      </c>
      <c r="W627" s="18">
        <v>618</v>
      </c>
      <c r="X627" s="25">
        <v>1</v>
      </c>
      <c r="Y627" s="18" t="e">
        <f t="shared" si="343"/>
        <v>#REF!</v>
      </c>
      <c r="Z627" s="18" t="e">
        <f t="shared" si="343"/>
        <v>#REF!</v>
      </c>
      <c r="AA627" s="18" t="e">
        <f t="shared" si="343"/>
        <v>#REF!</v>
      </c>
      <c r="AB627" s="18" t="e">
        <f t="shared" si="344"/>
        <v>#REF!</v>
      </c>
      <c r="AC627" s="18" t="e">
        <f t="shared" si="332"/>
        <v>#REF!</v>
      </c>
      <c r="AD627" s="18" t="e">
        <f t="shared" si="345"/>
        <v>#REF!</v>
      </c>
      <c r="AE627" s="18" t="e">
        <f t="shared" si="333"/>
        <v>#REF!</v>
      </c>
      <c r="AF627" s="18" t="e">
        <f t="shared" si="346"/>
        <v>#REF!</v>
      </c>
      <c r="AG627" s="18" t="e">
        <f t="shared" si="334"/>
        <v>#REF!</v>
      </c>
      <c r="BD627" s="18">
        <v>618</v>
      </c>
      <c r="BE627" s="44">
        <v>1</v>
      </c>
      <c r="BF627" s="18">
        <f t="shared" si="347"/>
        <v>13935705</v>
      </c>
      <c r="BG627" s="18">
        <f t="shared" si="348"/>
        <v>6967850</v>
      </c>
      <c r="BH627" s="18">
        <f t="shared" si="349"/>
        <v>6967850</v>
      </c>
      <c r="BI627" s="18">
        <f t="shared" si="350"/>
        <v>6967850</v>
      </c>
      <c r="BJ627" s="18">
        <f t="shared" si="351"/>
        <v>6967850</v>
      </c>
      <c r="BK627" s="18">
        <f t="shared" si="352"/>
        <v>6967850</v>
      </c>
      <c r="BL627" s="18">
        <f t="shared" si="353"/>
        <v>10451780</v>
      </c>
      <c r="BM627" s="18">
        <f t="shared" si="354"/>
        <v>10451780</v>
      </c>
      <c r="BN627" s="18">
        <f t="shared" si="355"/>
        <v>2</v>
      </c>
      <c r="BO627" s="18">
        <f t="shared" si="335"/>
        <v>13.94</v>
      </c>
      <c r="BP627" s="18">
        <f t="shared" si="356"/>
        <v>1</v>
      </c>
      <c r="BQ627" s="18">
        <f t="shared" si="336"/>
        <v>6967.85</v>
      </c>
      <c r="BR627" s="18">
        <f t="shared" si="357"/>
        <v>1</v>
      </c>
      <c r="BS627" s="18">
        <f t="shared" si="337"/>
        <v>6967.85</v>
      </c>
      <c r="BT627" s="18">
        <f t="shared" si="358"/>
        <v>1</v>
      </c>
      <c r="BU627" s="18">
        <f t="shared" si="338"/>
        <v>6967.85</v>
      </c>
      <c r="BV627" s="18">
        <f t="shared" si="359"/>
        <v>1</v>
      </c>
      <c r="BW627" s="18">
        <f t="shared" si="339"/>
        <v>6967.85</v>
      </c>
      <c r="BX627" s="18">
        <f t="shared" si="360"/>
        <v>1</v>
      </c>
      <c r="BY627" s="18">
        <f t="shared" si="340"/>
        <v>6967.85</v>
      </c>
      <c r="BZ627" s="18">
        <f t="shared" si="361"/>
        <v>2</v>
      </c>
      <c r="CA627" s="18">
        <f t="shared" si="341"/>
        <v>10.45</v>
      </c>
      <c r="CB627" s="18">
        <f t="shared" si="362"/>
        <v>2</v>
      </c>
      <c r="CC627" s="18">
        <f t="shared" si="342"/>
        <v>10.45</v>
      </c>
    </row>
    <row r="628" spans="1:81" ht="16.5" x14ac:dyDescent="0.2">
      <c r="A628" s="14">
        <v>619</v>
      </c>
      <c r="B628" s="18">
        <f>金币产出!CN624</f>
        <v>127591731</v>
      </c>
      <c r="W628" s="18">
        <v>619</v>
      </c>
      <c r="X628" s="25">
        <v>1</v>
      </c>
      <c r="Y628" s="18" t="e">
        <f t="shared" si="343"/>
        <v>#REF!</v>
      </c>
      <c r="Z628" s="18" t="e">
        <f t="shared" si="343"/>
        <v>#REF!</v>
      </c>
      <c r="AA628" s="18" t="e">
        <f t="shared" si="343"/>
        <v>#REF!</v>
      </c>
      <c r="AB628" s="18" t="e">
        <f t="shared" si="344"/>
        <v>#REF!</v>
      </c>
      <c r="AC628" s="18" t="e">
        <f t="shared" si="332"/>
        <v>#REF!</v>
      </c>
      <c r="AD628" s="18" t="e">
        <f t="shared" si="345"/>
        <v>#REF!</v>
      </c>
      <c r="AE628" s="18" t="e">
        <f t="shared" si="333"/>
        <v>#REF!</v>
      </c>
      <c r="AF628" s="18" t="e">
        <f t="shared" si="346"/>
        <v>#REF!</v>
      </c>
      <c r="AG628" s="18" t="e">
        <f t="shared" si="334"/>
        <v>#REF!</v>
      </c>
      <c r="BD628" s="18">
        <v>619</v>
      </c>
      <c r="BE628" s="44">
        <v>1</v>
      </c>
      <c r="BF628" s="18">
        <f t="shared" si="347"/>
        <v>14035090</v>
      </c>
      <c r="BG628" s="18">
        <f t="shared" si="348"/>
        <v>7017545</v>
      </c>
      <c r="BH628" s="18">
        <f t="shared" si="349"/>
        <v>7017545</v>
      </c>
      <c r="BI628" s="18">
        <f t="shared" si="350"/>
        <v>7017545</v>
      </c>
      <c r="BJ628" s="18">
        <f t="shared" si="351"/>
        <v>7017545</v>
      </c>
      <c r="BK628" s="18">
        <f t="shared" si="352"/>
        <v>7017545</v>
      </c>
      <c r="BL628" s="18">
        <f t="shared" si="353"/>
        <v>10526315</v>
      </c>
      <c r="BM628" s="18">
        <f t="shared" si="354"/>
        <v>10526315</v>
      </c>
      <c r="BN628" s="18">
        <f t="shared" si="355"/>
        <v>2</v>
      </c>
      <c r="BO628" s="18">
        <f t="shared" si="335"/>
        <v>14.04</v>
      </c>
      <c r="BP628" s="18">
        <f t="shared" si="356"/>
        <v>1</v>
      </c>
      <c r="BQ628" s="18">
        <f t="shared" si="336"/>
        <v>7017.55</v>
      </c>
      <c r="BR628" s="18">
        <f t="shared" si="357"/>
        <v>1</v>
      </c>
      <c r="BS628" s="18">
        <f t="shared" si="337"/>
        <v>7017.55</v>
      </c>
      <c r="BT628" s="18">
        <f t="shared" si="358"/>
        <v>1</v>
      </c>
      <c r="BU628" s="18">
        <f t="shared" si="338"/>
        <v>7017.55</v>
      </c>
      <c r="BV628" s="18">
        <f t="shared" si="359"/>
        <v>1</v>
      </c>
      <c r="BW628" s="18">
        <f t="shared" si="339"/>
        <v>7017.55</v>
      </c>
      <c r="BX628" s="18">
        <f t="shared" si="360"/>
        <v>1</v>
      </c>
      <c r="BY628" s="18">
        <f t="shared" si="340"/>
        <v>7017.55</v>
      </c>
      <c r="BZ628" s="18">
        <f t="shared" si="361"/>
        <v>2</v>
      </c>
      <c r="CA628" s="18">
        <f t="shared" si="341"/>
        <v>10.53</v>
      </c>
      <c r="CB628" s="18">
        <f t="shared" si="362"/>
        <v>2</v>
      </c>
      <c r="CC628" s="18">
        <f t="shared" si="342"/>
        <v>10.53</v>
      </c>
    </row>
    <row r="629" spans="1:81" ht="16.5" x14ac:dyDescent="0.2">
      <c r="A629" s="14">
        <v>620</v>
      </c>
      <c r="B629" s="18">
        <f>金币产出!CN625</f>
        <v>122472000</v>
      </c>
      <c r="W629" s="18">
        <v>620</v>
      </c>
      <c r="X629" s="25">
        <v>1</v>
      </c>
      <c r="Y629" s="18" t="e">
        <f t="shared" si="343"/>
        <v>#REF!</v>
      </c>
      <c r="Z629" s="18" t="e">
        <f t="shared" si="343"/>
        <v>#REF!</v>
      </c>
      <c r="AA629" s="18" t="e">
        <f t="shared" si="343"/>
        <v>#REF!</v>
      </c>
      <c r="AB629" s="18" t="e">
        <f t="shared" si="344"/>
        <v>#REF!</v>
      </c>
      <c r="AC629" s="18" t="e">
        <f t="shared" si="332"/>
        <v>#REF!</v>
      </c>
      <c r="AD629" s="18" t="e">
        <f t="shared" si="345"/>
        <v>#REF!</v>
      </c>
      <c r="AE629" s="18" t="e">
        <f t="shared" si="333"/>
        <v>#REF!</v>
      </c>
      <c r="AF629" s="18" t="e">
        <f t="shared" si="346"/>
        <v>#REF!</v>
      </c>
      <c r="AG629" s="18" t="e">
        <f t="shared" si="334"/>
        <v>#REF!</v>
      </c>
      <c r="BD629" s="18">
        <v>620</v>
      </c>
      <c r="BE629" s="44">
        <v>1</v>
      </c>
      <c r="BF629" s="18">
        <f t="shared" si="347"/>
        <v>13471920</v>
      </c>
      <c r="BG629" s="18">
        <f t="shared" si="348"/>
        <v>6735960</v>
      </c>
      <c r="BH629" s="18">
        <f t="shared" si="349"/>
        <v>6735960</v>
      </c>
      <c r="BI629" s="18">
        <f t="shared" si="350"/>
        <v>6735960</v>
      </c>
      <c r="BJ629" s="18">
        <f t="shared" si="351"/>
        <v>6735960</v>
      </c>
      <c r="BK629" s="18">
        <f t="shared" si="352"/>
        <v>6735960</v>
      </c>
      <c r="BL629" s="18">
        <f t="shared" si="353"/>
        <v>10103940</v>
      </c>
      <c r="BM629" s="18">
        <f t="shared" si="354"/>
        <v>10103940</v>
      </c>
      <c r="BN629" s="18">
        <f t="shared" si="355"/>
        <v>2</v>
      </c>
      <c r="BO629" s="18">
        <f t="shared" si="335"/>
        <v>13.47</v>
      </c>
      <c r="BP629" s="18">
        <f t="shared" si="356"/>
        <v>1</v>
      </c>
      <c r="BQ629" s="18">
        <f t="shared" si="336"/>
        <v>6735.96</v>
      </c>
      <c r="BR629" s="18">
        <f t="shared" si="357"/>
        <v>1</v>
      </c>
      <c r="BS629" s="18">
        <f t="shared" si="337"/>
        <v>6735.96</v>
      </c>
      <c r="BT629" s="18">
        <f t="shared" si="358"/>
        <v>1</v>
      </c>
      <c r="BU629" s="18">
        <f t="shared" si="338"/>
        <v>6735.96</v>
      </c>
      <c r="BV629" s="18">
        <f t="shared" si="359"/>
        <v>1</v>
      </c>
      <c r="BW629" s="18">
        <f t="shared" si="339"/>
        <v>6735.96</v>
      </c>
      <c r="BX629" s="18">
        <f t="shared" si="360"/>
        <v>1</v>
      </c>
      <c r="BY629" s="18">
        <f t="shared" si="340"/>
        <v>6735.96</v>
      </c>
      <c r="BZ629" s="18">
        <f t="shared" si="361"/>
        <v>2</v>
      </c>
      <c r="CA629" s="18">
        <f t="shared" si="341"/>
        <v>10.1</v>
      </c>
      <c r="CB629" s="18">
        <f t="shared" si="362"/>
        <v>2</v>
      </c>
      <c r="CC629" s="18">
        <f t="shared" si="342"/>
        <v>10.1</v>
      </c>
    </row>
    <row r="630" spans="1:81" ht="16.5" x14ac:dyDescent="0.2">
      <c r="A630" s="14">
        <v>621</v>
      </c>
      <c r="B630" s="18">
        <f>金币产出!CN626</f>
        <v>123029685</v>
      </c>
      <c r="W630" s="18">
        <v>621</v>
      </c>
      <c r="X630" s="25">
        <v>1</v>
      </c>
      <c r="Y630" s="18" t="e">
        <f t="shared" si="343"/>
        <v>#REF!</v>
      </c>
      <c r="Z630" s="18" t="e">
        <f t="shared" si="343"/>
        <v>#REF!</v>
      </c>
      <c r="AA630" s="18" t="e">
        <f t="shared" si="343"/>
        <v>#REF!</v>
      </c>
      <c r="AB630" s="18" t="e">
        <f t="shared" si="344"/>
        <v>#REF!</v>
      </c>
      <c r="AC630" s="18" t="e">
        <f t="shared" si="332"/>
        <v>#REF!</v>
      </c>
      <c r="AD630" s="18" t="e">
        <f t="shared" si="345"/>
        <v>#REF!</v>
      </c>
      <c r="AE630" s="18" t="e">
        <f t="shared" si="333"/>
        <v>#REF!</v>
      </c>
      <c r="AF630" s="18" t="e">
        <f t="shared" si="346"/>
        <v>#REF!</v>
      </c>
      <c r="AG630" s="18" t="e">
        <f t="shared" si="334"/>
        <v>#REF!</v>
      </c>
      <c r="BD630" s="18">
        <v>621</v>
      </c>
      <c r="BE630" s="44">
        <v>1</v>
      </c>
      <c r="BF630" s="18">
        <f t="shared" si="347"/>
        <v>13533265</v>
      </c>
      <c r="BG630" s="18">
        <f t="shared" si="348"/>
        <v>6766630</v>
      </c>
      <c r="BH630" s="18">
        <f t="shared" si="349"/>
        <v>6766630</v>
      </c>
      <c r="BI630" s="18">
        <f t="shared" si="350"/>
        <v>6766630</v>
      </c>
      <c r="BJ630" s="18">
        <f t="shared" si="351"/>
        <v>6766630</v>
      </c>
      <c r="BK630" s="18">
        <f t="shared" si="352"/>
        <v>6766630</v>
      </c>
      <c r="BL630" s="18">
        <f t="shared" si="353"/>
        <v>10149945</v>
      </c>
      <c r="BM630" s="18">
        <f t="shared" si="354"/>
        <v>10149945</v>
      </c>
      <c r="BN630" s="18">
        <f t="shared" si="355"/>
        <v>2</v>
      </c>
      <c r="BO630" s="18">
        <f t="shared" si="335"/>
        <v>13.53</v>
      </c>
      <c r="BP630" s="18">
        <f t="shared" si="356"/>
        <v>1</v>
      </c>
      <c r="BQ630" s="18">
        <f t="shared" si="336"/>
        <v>6766.63</v>
      </c>
      <c r="BR630" s="18">
        <f t="shared" si="357"/>
        <v>1</v>
      </c>
      <c r="BS630" s="18">
        <f t="shared" si="337"/>
        <v>6766.63</v>
      </c>
      <c r="BT630" s="18">
        <f t="shared" si="358"/>
        <v>1</v>
      </c>
      <c r="BU630" s="18">
        <f t="shared" si="338"/>
        <v>6766.63</v>
      </c>
      <c r="BV630" s="18">
        <f t="shared" si="359"/>
        <v>1</v>
      </c>
      <c r="BW630" s="18">
        <f t="shared" si="339"/>
        <v>6766.63</v>
      </c>
      <c r="BX630" s="18">
        <f t="shared" si="360"/>
        <v>1</v>
      </c>
      <c r="BY630" s="18">
        <f t="shared" si="340"/>
        <v>6766.63</v>
      </c>
      <c r="BZ630" s="18">
        <f t="shared" si="361"/>
        <v>2</v>
      </c>
      <c r="CA630" s="18">
        <f t="shared" si="341"/>
        <v>10.15</v>
      </c>
      <c r="CB630" s="18">
        <f t="shared" si="362"/>
        <v>2</v>
      </c>
      <c r="CC630" s="18">
        <f t="shared" si="342"/>
        <v>10.15</v>
      </c>
    </row>
    <row r="631" spans="1:81" ht="16.5" x14ac:dyDescent="0.2">
      <c r="A631" s="14">
        <v>622</v>
      </c>
      <c r="B631" s="18">
        <f>金币产出!CN627</f>
        <v>123587370</v>
      </c>
      <c r="W631" s="18">
        <v>622</v>
      </c>
      <c r="X631" s="25">
        <v>1</v>
      </c>
      <c r="Y631" s="18" t="e">
        <f t="shared" si="343"/>
        <v>#REF!</v>
      </c>
      <c r="Z631" s="18" t="e">
        <f t="shared" si="343"/>
        <v>#REF!</v>
      </c>
      <c r="AA631" s="18" t="e">
        <f t="shared" si="343"/>
        <v>#REF!</v>
      </c>
      <c r="AB631" s="18" t="e">
        <f t="shared" si="344"/>
        <v>#REF!</v>
      </c>
      <c r="AC631" s="18" t="e">
        <f t="shared" si="332"/>
        <v>#REF!</v>
      </c>
      <c r="AD631" s="18" t="e">
        <f t="shared" si="345"/>
        <v>#REF!</v>
      </c>
      <c r="AE631" s="18" t="e">
        <f t="shared" si="333"/>
        <v>#REF!</v>
      </c>
      <c r="AF631" s="18" t="e">
        <f t="shared" si="346"/>
        <v>#REF!</v>
      </c>
      <c r="AG631" s="18" t="e">
        <f t="shared" si="334"/>
        <v>#REF!</v>
      </c>
      <c r="BD631" s="18">
        <v>622</v>
      </c>
      <c r="BE631" s="44">
        <v>1</v>
      </c>
      <c r="BF631" s="18">
        <f t="shared" si="347"/>
        <v>13594610</v>
      </c>
      <c r="BG631" s="18">
        <f t="shared" si="348"/>
        <v>6797305</v>
      </c>
      <c r="BH631" s="18">
        <f t="shared" si="349"/>
        <v>6797305</v>
      </c>
      <c r="BI631" s="18">
        <f t="shared" si="350"/>
        <v>6797305</v>
      </c>
      <c r="BJ631" s="18">
        <f t="shared" si="351"/>
        <v>6797305</v>
      </c>
      <c r="BK631" s="18">
        <f t="shared" si="352"/>
        <v>6797305</v>
      </c>
      <c r="BL631" s="18">
        <f t="shared" si="353"/>
        <v>10195955</v>
      </c>
      <c r="BM631" s="18">
        <f t="shared" si="354"/>
        <v>10195955</v>
      </c>
      <c r="BN631" s="18">
        <f t="shared" si="355"/>
        <v>2</v>
      </c>
      <c r="BO631" s="18">
        <f t="shared" si="335"/>
        <v>13.59</v>
      </c>
      <c r="BP631" s="18">
        <f t="shared" si="356"/>
        <v>1</v>
      </c>
      <c r="BQ631" s="18">
        <f t="shared" si="336"/>
        <v>6797.31</v>
      </c>
      <c r="BR631" s="18">
        <f t="shared" si="357"/>
        <v>1</v>
      </c>
      <c r="BS631" s="18">
        <f t="shared" si="337"/>
        <v>6797.31</v>
      </c>
      <c r="BT631" s="18">
        <f t="shared" si="358"/>
        <v>1</v>
      </c>
      <c r="BU631" s="18">
        <f t="shared" si="338"/>
        <v>6797.31</v>
      </c>
      <c r="BV631" s="18">
        <f t="shared" si="359"/>
        <v>1</v>
      </c>
      <c r="BW631" s="18">
        <f t="shared" si="339"/>
        <v>6797.31</v>
      </c>
      <c r="BX631" s="18">
        <f t="shared" si="360"/>
        <v>1</v>
      </c>
      <c r="BY631" s="18">
        <f t="shared" si="340"/>
        <v>6797.31</v>
      </c>
      <c r="BZ631" s="18">
        <f t="shared" si="361"/>
        <v>2</v>
      </c>
      <c r="CA631" s="18">
        <f t="shared" si="341"/>
        <v>10.199999999999999</v>
      </c>
      <c r="CB631" s="18">
        <f t="shared" si="362"/>
        <v>2</v>
      </c>
      <c r="CC631" s="18">
        <f t="shared" si="342"/>
        <v>10.199999999999999</v>
      </c>
    </row>
    <row r="632" spans="1:81" ht="16.5" x14ac:dyDescent="0.2">
      <c r="A632" s="14">
        <v>623</v>
      </c>
      <c r="B632" s="18">
        <f>金币产出!CN628</f>
        <v>124145055</v>
      </c>
      <c r="W632" s="18">
        <v>623</v>
      </c>
      <c r="X632" s="25">
        <v>1</v>
      </c>
      <c r="Y632" s="18" t="e">
        <f t="shared" si="343"/>
        <v>#REF!</v>
      </c>
      <c r="Z632" s="18" t="e">
        <f t="shared" si="343"/>
        <v>#REF!</v>
      </c>
      <c r="AA632" s="18" t="e">
        <f t="shared" si="343"/>
        <v>#REF!</v>
      </c>
      <c r="AB632" s="18" t="e">
        <f t="shared" si="344"/>
        <v>#REF!</v>
      </c>
      <c r="AC632" s="18" t="e">
        <f t="shared" si="332"/>
        <v>#REF!</v>
      </c>
      <c r="AD632" s="18" t="e">
        <f t="shared" si="345"/>
        <v>#REF!</v>
      </c>
      <c r="AE632" s="18" t="e">
        <f t="shared" si="333"/>
        <v>#REF!</v>
      </c>
      <c r="AF632" s="18" t="e">
        <f t="shared" si="346"/>
        <v>#REF!</v>
      </c>
      <c r="AG632" s="18" t="e">
        <f t="shared" si="334"/>
        <v>#REF!</v>
      </c>
      <c r="BD632" s="18">
        <v>623</v>
      </c>
      <c r="BE632" s="44">
        <v>1</v>
      </c>
      <c r="BF632" s="18">
        <f t="shared" si="347"/>
        <v>13655955</v>
      </c>
      <c r="BG632" s="18">
        <f t="shared" si="348"/>
        <v>6827975</v>
      </c>
      <c r="BH632" s="18">
        <f t="shared" si="349"/>
        <v>6827975</v>
      </c>
      <c r="BI632" s="18">
        <f t="shared" si="350"/>
        <v>6827975</v>
      </c>
      <c r="BJ632" s="18">
        <f t="shared" si="351"/>
        <v>6827975</v>
      </c>
      <c r="BK632" s="18">
        <f t="shared" si="352"/>
        <v>6827975</v>
      </c>
      <c r="BL632" s="18">
        <f t="shared" si="353"/>
        <v>10241965</v>
      </c>
      <c r="BM632" s="18">
        <f t="shared" si="354"/>
        <v>10241965</v>
      </c>
      <c r="BN632" s="18">
        <f t="shared" si="355"/>
        <v>2</v>
      </c>
      <c r="BO632" s="18">
        <f t="shared" si="335"/>
        <v>13.66</v>
      </c>
      <c r="BP632" s="18">
        <f t="shared" si="356"/>
        <v>1</v>
      </c>
      <c r="BQ632" s="18">
        <f t="shared" si="336"/>
        <v>6827.98</v>
      </c>
      <c r="BR632" s="18">
        <f t="shared" si="357"/>
        <v>1</v>
      </c>
      <c r="BS632" s="18">
        <f t="shared" si="337"/>
        <v>6827.98</v>
      </c>
      <c r="BT632" s="18">
        <f t="shared" si="358"/>
        <v>1</v>
      </c>
      <c r="BU632" s="18">
        <f t="shared" si="338"/>
        <v>6827.98</v>
      </c>
      <c r="BV632" s="18">
        <f t="shared" si="359"/>
        <v>1</v>
      </c>
      <c r="BW632" s="18">
        <f t="shared" si="339"/>
        <v>6827.98</v>
      </c>
      <c r="BX632" s="18">
        <f t="shared" si="360"/>
        <v>1</v>
      </c>
      <c r="BY632" s="18">
        <f t="shared" si="340"/>
        <v>6827.98</v>
      </c>
      <c r="BZ632" s="18">
        <f t="shared" si="361"/>
        <v>2</v>
      </c>
      <c r="CA632" s="18">
        <f t="shared" si="341"/>
        <v>10.24</v>
      </c>
      <c r="CB632" s="18">
        <f t="shared" si="362"/>
        <v>2</v>
      </c>
      <c r="CC632" s="18">
        <f t="shared" si="342"/>
        <v>10.24</v>
      </c>
    </row>
    <row r="633" spans="1:81" ht="16.5" x14ac:dyDescent="0.2">
      <c r="A633" s="14">
        <v>624</v>
      </c>
      <c r="B633" s="18">
        <f>金币产出!CN629</f>
        <v>124702740</v>
      </c>
      <c r="W633" s="18">
        <v>624</v>
      </c>
      <c r="X633" s="25">
        <v>1</v>
      </c>
      <c r="Y633" s="18" t="e">
        <f t="shared" si="343"/>
        <v>#REF!</v>
      </c>
      <c r="Z633" s="18" t="e">
        <f t="shared" si="343"/>
        <v>#REF!</v>
      </c>
      <c r="AA633" s="18" t="e">
        <f t="shared" si="343"/>
        <v>#REF!</v>
      </c>
      <c r="AB633" s="18" t="e">
        <f t="shared" si="344"/>
        <v>#REF!</v>
      </c>
      <c r="AC633" s="18" t="e">
        <f t="shared" si="332"/>
        <v>#REF!</v>
      </c>
      <c r="AD633" s="18" t="e">
        <f t="shared" si="345"/>
        <v>#REF!</v>
      </c>
      <c r="AE633" s="18" t="e">
        <f t="shared" si="333"/>
        <v>#REF!</v>
      </c>
      <c r="AF633" s="18" t="e">
        <f t="shared" si="346"/>
        <v>#REF!</v>
      </c>
      <c r="AG633" s="18" t="e">
        <f t="shared" si="334"/>
        <v>#REF!</v>
      </c>
      <c r="BD633" s="18">
        <v>624</v>
      </c>
      <c r="BE633" s="44">
        <v>1</v>
      </c>
      <c r="BF633" s="18">
        <f t="shared" si="347"/>
        <v>13717300</v>
      </c>
      <c r="BG633" s="18">
        <f t="shared" si="348"/>
        <v>6858650</v>
      </c>
      <c r="BH633" s="18">
        <f t="shared" si="349"/>
        <v>6858650</v>
      </c>
      <c r="BI633" s="18">
        <f t="shared" si="350"/>
        <v>6858650</v>
      </c>
      <c r="BJ633" s="18">
        <f t="shared" si="351"/>
        <v>6858650</v>
      </c>
      <c r="BK633" s="18">
        <f t="shared" si="352"/>
        <v>6858650</v>
      </c>
      <c r="BL633" s="18">
        <f t="shared" si="353"/>
        <v>10287975</v>
      </c>
      <c r="BM633" s="18">
        <f t="shared" si="354"/>
        <v>10287975</v>
      </c>
      <c r="BN633" s="18">
        <f t="shared" si="355"/>
        <v>2</v>
      </c>
      <c r="BO633" s="18">
        <f t="shared" si="335"/>
        <v>13.72</v>
      </c>
      <c r="BP633" s="18">
        <f t="shared" si="356"/>
        <v>1</v>
      </c>
      <c r="BQ633" s="18">
        <f t="shared" si="336"/>
        <v>6858.65</v>
      </c>
      <c r="BR633" s="18">
        <f t="shared" si="357"/>
        <v>1</v>
      </c>
      <c r="BS633" s="18">
        <f t="shared" si="337"/>
        <v>6858.65</v>
      </c>
      <c r="BT633" s="18">
        <f t="shared" si="358"/>
        <v>1</v>
      </c>
      <c r="BU633" s="18">
        <f t="shared" si="338"/>
        <v>6858.65</v>
      </c>
      <c r="BV633" s="18">
        <f t="shared" si="359"/>
        <v>1</v>
      </c>
      <c r="BW633" s="18">
        <f t="shared" si="339"/>
        <v>6858.65</v>
      </c>
      <c r="BX633" s="18">
        <f t="shared" si="360"/>
        <v>1</v>
      </c>
      <c r="BY633" s="18">
        <f t="shared" si="340"/>
        <v>6858.65</v>
      </c>
      <c r="BZ633" s="18">
        <f t="shared" si="361"/>
        <v>2</v>
      </c>
      <c r="CA633" s="18">
        <f t="shared" si="341"/>
        <v>10.29</v>
      </c>
      <c r="CB633" s="18">
        <f t="shared" si="362"/>
        <v>2</v>
      </c>
      <c r="CC633" s="18">
        <f t="shared" si="342"/>
        <v>10.29</v>
      </c>
    </row>
    <row r="634" spans="1:81" ht="16.5" x14ac:dyDescent="0.2">
      <c r="A634" s="14">
        <v>625</v>
      </c>
      <c r="B634" s="18">
        <f>金币产出!CN630</f>
        <v>125260425</v>
      </c>
      <c r="W634" s="18">
        <v>625</v>
      </c>
      <c r="X634" s="25">
        <v>1</v>
      </c>
      <c r="Y634" s="18" t="e">
        <f t="shared" si="343"/>
        <v>#REF!</v>
      </c>
      <c r="Z634" s="18" t="e">
        <f t="shared" si="343"/>
        <v>#REF!</v>
      </c>
      <c r="AA634" s="18" t="e">
        <f t="shared" si="343"/>
        <v>#REF!</v>
      </c>
      <c r="AB634" s="18" t="e">
        <f t="shared" si="344"/>
        <v>#REF!</v>
      </c>
      <c r="AC634" s="18" t="e">
        <f t="shared" si="332"/>
        <v>#REF!</v>
      </c>
      <c r="AD634" s="18" t="e">
        <f t="shared" si="345"/>
        <v>#REF!</v>
      </c>
      <c r="AE634" s="18" t="e">
        <f t="shared" si="333"/>
        <v>#REF!</v>
      </c>
      <c r="AF634" s="18" t="e">
        <f t="shared" si="346"/>
        <v>#REF!</v>
      </c>
      <c r="AG634" s="18" t="e">
        <f t="shared" si="334"/>
        <v>#REF!</v>
      </c>
      <c r="BD634" s="18">
        <v>625</v>
      </c>
      <c r="BE634" s="44">
        <v>1</v>
      </c>
      <c r="BF634" s="18">
        <f t="shared" si="347"/>
        <v>13778645</v>
      </c>
      <c r="BG634" s="18">
        <f t="shared" si="348"/>
        <v>6889320</v>
      </c>
      <c r="BH634" s="18">
        <f t="shared" si="349"/>
        <v>6889320</v>
      </c>
      <c r="BI634" s="18">
        <f t="shared" si="350"/>
        <v>6889320</v>
      </c>
      <c r="BJ634" s="18">
        <f t="shared" si="351"/>
        <v>6889320</v>
      </c>
      <c r="BK634" s="18">
        <f t="shared" si="352"/>
        <v>6889320</v>
      </c>
      <c r="BL634" s="18">
        <f t="shared" si="353"/>
        <v>10333985</v>
      </c>
      <c r="BM634" s="18">
        <f t="shared" si="354"/>
        <v>10333985</v>
      </c>
      <c r="BN634" s="18">
        <f t="shared" si="355"/>
        <v>2</v>
      </c>
      <c r="BO634" s="18">
        <f t="shared" si="335"/>
        <v>13.78</v>
      </c>
      <c r="BP634" s="18">
        <f t="shared" si="356"/>
        <v>1</v>
      </c>
      <c r="BQ634" s="18">
        <f t="shared" si="336"/>
        <v>6889.32</v>
      </c>
      <c r="BR634" s="18">
        <f t="shared" si="357"/>
        <v>1</v>
      </c>
      <c r="BS634" s="18">
        <f t="shared" si="337"/>
        <v>6889.32</v>
      </c>
      <c r="BT634" s="18">
        <f t="shared" si="358"/>
        <v>1</v>
      </c>
      <c r="BU634" s="18">
        <f t="shared" si="338"/>
        <v>6889.32</v>
      </c>
      <c r="BV634" s="18">
        <f t="shared" si="359"/>
        <v>1</v>
      </c>
      <c r="BW634" s="18">
        <f t="shared" si="339"/>
        <v>6889.32</v>
      </c>
      <c r="BX634" s="18">
        <f t="shared" si="360"/>
        <v>1</v>
      </c>
      <c r="BY634" s="18">
        <f t="shared" si="340"/>
        <v>6889.32</v>
      </c>
      <c r="BZ634" s="18">
        <f t="shared" si="361"/>
        <v>2</v>
      </c>
      <c r="CA634" s="18">
        <f t="shared" si="341"/>
        <v>10.33</v>
      </c>
      <c r="CB634" s="18">
        <f t="shared" si="362"/>
        <v>2</v>
      </c>
      <c r="CC634" s="18">
        <f t="shared" si="342"/>
        <v>10.33</v>
      </c>
    </row>
    <row r="635" spans="1:81" ht="16.5" x14ac:dyDescent="0.2">
      <c r="A635" s="14">
        <v>626</v>
      </c>
      <c r="B635" s="18">
        <f>金币产出!CN631</f>
        <v>125818110</v>
      </c>
      <c r="W635" s="18">
        <v>626</v>
      </c>
      <c r="X635" s="25">
        <v>1</v>
      </c>
      <c r="Y635" s="18" t="e">
        <f t="shared" si="343"/>
        <v>#REF!</v>
      </c>
      <c r="Z635" s="18" t="e">
        <f t="shared" si="343"/>
        <v>#REF!</v>
      </c>
      <c r="AA635" s="18" t="e">
        <f t="shared" si="343"/>
        <v>#REF!</v>
      </c>
      <c r="AB635" s="18" t="e">
        <f t="shared" si="344"/>
        <v>#REF!</v>
      </c>
      <c r="AC635" s="18" t="e">
        <f t="shared" si="332"/>
        <v>#REF!</v>
      </c>
      <c r="AD635" s="18" t="e">
        <f t="shared" si="345"/>
        <v>#REF!</v>
      </c>
      <c r="AE635" s="18" t="e">
        <f t="shared" si="333"/>
        <v>#REF!</v>
      </c>
      <c r="AF635" s="18" t="e">
        <f t="shared" si="346"/>
        <v>#REF!</v>
      </c>
      <c r="AG635" s="18" t="e">
        <f t="shared" si="334"/>
        <v>#REF!</v>
      </c>
      <c r="BD635" s="18">
        <v>626</v>
      </c>
      <c r="BE635" s="44">
        <v>1</v>
      </c>
      <c r="BF635" s="18">
        <f t="shared" si="347"/>
        <v>13839990</v>
      </c>
      <c r="BG635" s="18">
        <f t="shared" si="348"/>
        <v>6919995</v>
      </c>
      <c r="BH635" s="18">
        <f t="shared" si="349"/>
        <v>6919995</v>
      </c>
      <c r="BI635" s="18">
        <f t="shared" si="350"/>
        <v>6919995</v>
      </c>
      <c r="BJ635" s="18">
        <f t="shared" si="351"/>
        <v>6919995</v>
      </c>
      <c r="BK635" s="18">
        <f t="shared" si="352"/>
        <v>6919995</v>
      </c>
      <c r="BL635" s="18">
        <f t="shared" si="353"/>
        <v>10379990</v>
      </c>
      <c r="BM635" s="18">
        <f t="shared" si="354"/>
        <v>10379990</v>
      </c>
      <c r="BN635" s="18">
        <f t="shared" si="355"/>
        <v>2</v>
      </c>
      <c r="BO635" s="18">
        <f t="shared" si="335"/>
        <v>13.84</v>
      </c>
      <c r="BP635" s="18">
        <f t="shared" si="356"/>
        <v>1</v>
      </c>
      <c r="BQ635" s="18">
        <f t="shared" si="336"/>
        <v>6920</v>
      </c>
      <c r="BR635" s="18">
        <f t="shared" si="357"/>
        <v>1</v>
      </c>
      <c r="BS635" s="18">
        <f t="shared" si="337"/>
        <v>6920</v>
      </c>
      <c r="BT635" s="18">
        <f t="shared" si="358"/>
        <v>1</v>
      </c>
      <c r="BU635" s="18">
        <f t="shared" si="338"/>
        <v>6920</v>
      </c>
      <c r="BV635" s="18">
        <f t="shared" si="359"/>
        <v>1</v>
      </c>
      <c r="BW635" s="18">
        <f t="shared" si="339"/>
        <v>6920</v>
      </c>
      <c r="BX635" s="18">
        <f t="shared" si="360"/>
        <v>1</v>
      </c>
      <c r="BY635" s="18">
        <f t="shared" si="340"/>
        <v>6920</v>
      </c>
      <c r="BZ635" s="18">
        <f t="shared" si="361"/>
        <v>2</v>
      </c>
      <c r="CA635" s="18">
        <f t="shared" si="341"/>
        <v>10.38</v>
      </c>
      <c r="CB635" s="18">
        <f t="shared" si="362"/>
        <v>2</v>
      </c>
      <c r="CC635" s="18">
        <f t="shared" si="342"/>
        <v>10.38</v>
      </c>
    </row>
    <row r="636" spans="1:81" ht="16.5" x14ac:dyDescent="0.2">
      <c r="A636" s="14">
        <v>627</v>
      </c>
      <c r="B636" s="18">
        <f>金币产出!CN632</f>
        <v>126375795</v>
      </c>
      <c r="W636" s="18">
        <v>627</v>
      </c>
      <c r="X636" s="25">
        <v>1</v>
      </c>
      <c r="Y636" s="18" t="e">
        <f t="shared" si="343"/>
        <v>#REF!</v>
      </c>
      <c r="Z636" s="18" t="e">
        <f t="shared" si="343"/>
        <v>#REF!</v>
      </c>
      <c r="AA636" s="18" t="e">
        <f t="shared" si="343"/>
        <v>#REF!</v>
      </c>
      <c r="AB636" s="18" t="e">
        <f t="shared" si="344"/>
        <v>#REF!</v>
      </c>
      <c r="AC636" s="18" t="e">
        <f t="shared" si="332"/>
        <v>#REF!</v>
      </c>
      <c r="AD636" s="18" t="e">
        <f t="shared" si="345"/>
        <v>#REF!</v>
      </c>
      <c r="AE636" s="18" t="e">
        <f t="shared" si="333"/>
        <v>#REF!</v>
      </c>
      <c r="AF636" s="18" t="e">
        <f t="shared" si="346"/>
        <v>#REF!</v>
      </c>
      <c r="AG636" s="18" t="e">
        <f t="shared" si="334"/>
        <v>#REF!</v>
      </c>
      <c r="BD636" s="18">
        <v>627</v>
      </c>
      <c r="BE636" s="44">
        <v>1</v>
      </c>
      <c r="BF636" s="18">
        <f t="shared" si="347"/>
        <v>13901335</v>
      </c>
      <c r="BG636" s="18">
        <f t="shared" si="348"/>
        <v>6950665</v>
      </c>
      <c r="BH636" s="18">
        <f t="shared" si="349"/>
        <v>6950665</v>
      </c>
      <c r="BI636" s="18">
        <f t="shared" si="350"/>
        <v>6950665</v>
      </c>
      <c r="BJ636" s="18">
        <f t="shared" si="351"/>
        <v>6950665</v>
      </c>
      <c r="BK636" s="18">
        <f t="shared" si="352"/>
        <v>6950665</v>
      </c>
      <c r="BL636" s="18">
        <f t="shared" si="353"/>
        <v>10426000</v>
      </c>
      <c r="BM636" s="18">
        <f t="shared" si="354"/>
        <v>10426000</v>
      </c>
      <c r="BN636" s="18">
        <f t="shared" si="355"/>
        <v>2</v>
      </c>
      <c r="BO636" s="18">
        <f t="shared" si="335"/>
        <v>13.9</v>
      </c>
      <c r="BP636" s="18">
        <f t="shared" si="356"/>
        <v>1</v>
      </c>
      <c r="BQ636" s="18">
        <f t="shared" si="336"/>
        <v>6950.67</v>
      </c>
      <c r="BR636" s="18">
        <f t="shared" si="357"/>
        <v>1</v>
      </c>
      <c r="BS636" s="18">
        <f t="shared" si="337"/>
        <v>6950.67</v>
      </c>
      <c r="BT636" s="18">
        <f t="shared" si="358"/>
        <v>1</v>
      </c>
      <c r="BU636" s="18">
        <f t="shared" si="338"/>
        <v>6950.67</v>
      </c>
      <c r="BV636" s="18">
        <f t="shared" si="359"/>
        <v>1</v>
      </c>
      <c r="BW636" s="18">
        <f t="shared" si="339"/>
        <v>6950.67</v>
      </c>
      <c r="BX636" s="18">
        <f t="shared" si="360"/>
        <v>1</v>
      </c>
      <c r="BY636" s="18">
        <f t="shared" si="340"/>
        <v>6950.67</v>
      </c>
      <c r="BZ636" s="18">
        <f t="shared" si="361"/>
        <v>2</v>
      </c>
      <c r="CA636" s="18">
        <f t="shared" si="341"/>
        <v>10.43</v>
      </c>
      <c r="CB636" s="18">
        <f t="shared" si="362"/>
        <v>2</v>
      </c>
      <c r="CC636" s="18">
        <f t="shared" si="342"/>
        <v>10.43</v>
      </c>
    </row>
    <row r="637" spans="1:81" ht="16.5" x14ac:dyDescent="0.2">
      <c r="A637" s="14">
        <v>628</v>
      </c>
      <c r="B637" s="18">
        <f>金币产出!CN633</f>
        <v>126933480</v>
      </c>
      <c r="W637" s="18">
        <v>628</v>
      </c>
      <c r="X637" s="25">
        <v>1</v>
      </c>
      <c r="Y637" s="18" t="e">
        <f t="shared" si="343"/>
        <v>#REF!</v>
      </c>
      <c r="Z637" s="18" t="e">
        <f t="shared" si="343"/>
        <v>#REF!</v>
      </c>
      <c r="AA637" s="18" t="e">
        <f t="shared" si="343"/>
        <v>#REF!</v>
      </c>
      <c r="AB637" s="18" t="e">
        <f t="shared" si="344"/>
        <v>#REF!</v>
      </c>
      <c r="AC637" s="18" t="e">
        <f t="shared" si="332"/>
        <v>#REF!</v>
      </c>
      <c r="AD637" s="18" t="e">
        <f t="shared" si="345"/>
        <v>#REF!</v>
      </c>
      <c r="AE637" s="18" t="e">
        <f t="shared" si="333"/>
        <v>#REF!</v>
      </c>
      <c r="AF637" s="18" t="e">
        <f t="shared" si="346"/>
        <v>#REF!</v>
      </c>
      <c r="AG637" s="18" t="e">
        <f t="shared" si="334"/>
        <v>#REF!</v>
      </c>
      <c r="BD637" s="18">
        <v>628</v>
      </c>
      <c r="BE637" s="44">
        <v>1</v>
      </c>
      <c r="BF637" s="18">
        <f t="shared" si="347"/>
        <v>13962680</v>
      </c>
      <c r="BG637" s="18">
        <f t="shared" si="348"/>
        <v>6981340</v>
      </c>
      <c r="BH637" s="18">
        <f t="shared" si="349"/>
        <v>6981340</v>
      </c>
      <c r="BI637" s="18">
        <f t="shared" si="350"/>
        <v>6981340</v>
      </c>
      <c r="BJ637" s="18">
        <f t="shared" si="351"/>
        <v>6981340</v>
      </c>
      <c r="BK637" s="18">
        <f t="shared" si="352"/>
        <v>6981340</v>
      </c>
      <c r="BL637" s="18">
        <f t="shared" si="353"/>
        <v>10472010</v>
      </c>
      <c r="BM637" s="18">
        <f t="shared" si="354"/>
        <v>10472010</v>
      </c>
      <c r="BN637" s="18">
        <f t="shared" si="355"/>
        <v>2</v>
      </c>
      <c r="BO637" s="18">
        <f t="shared" si="335"/>
        <v>13.96</v>
      </c>
      <c r="BP637" s="18">
        <f t="shared" si="356"/>
        <v>1</v>
      </c>
      <c r="BQ637" s="18">
        <f t="shared" si="336"/>
        <v>6981.34</v>
      </c>
      <c r="BR637" s="18">
        <f t="shared" si="357"/>
        <v>1</v>
      </c>
      <c r="BS637" s="18">
        <f t="shared" si="337"/>
        <v>6981.34</v>
      </c>
      <c r="BT637" s="18">
        <f t="shared" si="358"/>
        <v>1</v>
      </c>
      <c r="BU637" s="18">
        <f t="shared" si="338"/>
        <v>6981.34</v>
      </c>
      <c r="BV637" s="18">
        <f t="shared" si="359"/>
        <v>1</v>
      </c>
      <c r="BW637" s="18">
        <f t="shared" si="339"/>
        <v>6981.34</v>
      </c>
      <c r="BX637" s="18">
        <f t="shared" si="360"/>
        <v>1</v>
      </c>
      <c r="BY637" s="18">
        <f t="shared" si="340"/>
        <v>6981.34</v>
      </c>
      <c r="BZ637" s="18">
        <f t="shared" si="361"/>
        <v>2</v>
      </c>
      <c r="CA637" s="18">
        <f t="shared" si="341"/>
        <v>10.47</v>
      </c>
      <c r="CB637" s="18">
        <f t="shared" si="362"/>
        <v>2</v>
      </c>
      <c r="CC637" s="18">
        <f t="shared" si="342"/>
        <v>10.47</v>
      </c>
    </row>
    <row r="638" spans="1:81" ht="16.5" x14ac:dyDescent="0.2">
      <c r="A638" s="14">
        <v>629</v>
      </c>
      <c r="B638" s="18">
        <f>金币产出!CN634</f>
        <v>127491165</v>
      </c>
      <c r="W638" s="18">
        <v>629</v>
      </c>
      <c r="X638" s="25">
        <v>1</v>
      </c>
      <c r="Y638" s="18" t="e">
        <f t="shared" si="343"/>
        <v>#REF!</v>
      </c>
      <c r="Z638" s="18" t="e">
        <f t="shared" si="343"/>
        <v>#REF!</v>
      </c>
      <c r="AA638" s="18" t="e">
        <f t="shared" si="343"/>
        <v>#REF!</v>
      </c>
      <c r="AB638" s="18" t="e">
        <f t="shared" si="344"/>
        <v>#REF!</v>
      </c>
      <c r="AC638" s="18" t="e">
        <f t="shared" si="332"/>
        <v>#REF!</v>
      </c>
      <c r="AD638" s="18" t="e">
        <f t="shared" si="345"/>
        <v>#REF!</v>
      </c>
      <c r="AE638" s="18" t="e">
        <f t="shared" si="333"/>
        <v>#REF!</v>
      </c>
      <c r="AF638" s="18" t="e">
        <f t="shared" si="346"/>
        <v>#REF!</v>
      </c>
      <c r="AG638" s="18" t="e">
        <f t="shared" si="334"/>
        <v>#REF!</v>
      </c>
      <c r="BD638" s="18">
        <v>629</v>
      </c>
      <c r="BE638" s="44">
        <v>1</v>
      </c>
      <c r="BF638" s="18">
        <f t="shared" si="347"/>
        <v>14024025</v>
      </c>
      <c r="BG638" s="18">
        <f t="shared" si="348"/>
        <v>7012010</v>
      </c>
      <c r="BH638" s="18">
        <f t="shared" si="349"/>
        <v>7012010</v>
      </c>
      <c r="BI638" s="18">
        <f t="shared" si="350"/>
        <v>7012010</v>
      </c>
      <c r="BJ638" s="18">
        <f t="shared" si="351"/>
        <v>7012010</v>
      </c>
      <c r="BK638" s="18">
        <f t="shared" si="352"/>
        <v>7012010</v>
      </c>
      <c r="BL638" s="18">
        <f t="shared" si="353"/>
        <v>10518020</v>
      </c>
      <c r="BM638" s="18">
        <f t="shared" si="354"/>
        <v>10518020</v>
      </c>
      <c r="BN638" s="18">
        <f t="shared" si="355"/>
        <v>2</v>
      </c>
      <c r="BO638" s="18">
        <f t="shared" si="335"/>
        <v>14.02</v>
      </c>
      <c r="BP638" s="18">
        <f t="shared" si="356"/>
        <v>1</v>
      </c>
      <c r="BQ638" s="18">
        <f t="shared" si="336"/>
        <v>7012.01</v>
      </c>
      <c r="BR638" s="18">
        <f t="shared" si="357"/>
        <v>1</v>
      </c>
      <c r="BS638" s="18">
        <f t="shared" si="337"/>
        <v>7012.01</v>
      </c>
      <c r="BT638" s="18">
        <f t="shared" si="358"/>
        <v>1</v>
      </c>
      <c r="BU638" s="18">
        <f t="shared" si="338"/>
        <v>7012.01</v>
      </c>
      <c r="BV638" s="18">
        <f t="shared" si="359"/>
        <v>1</v>
      </c>
      <c r="BW638" s="18">
        <f t="shared" si="339"/>
        <v>7012.01</v>
      </c>
      <c r="BX638" s="18">
        <f t="shared" si="360"/>
        <v>1</v>
      </c>
      <c r="BY638" s="18">
        <f t="shared" si="340"/>
        <v>7012.01</v>
      </c>
      <c r="BZ638" s="18">
        <f t="shared" si="361"/>
        <v>2</v>
      </c>
      <c r="CA638" s="18">
        <f t="shared" si="341"/>
        <v>10.52</v>
      </c>
      <c r="CB638" s="18">
        <f t="shared" si="362"/>
        <v>2</v>
      </c>
      <c r="CC638" s="18">
        <f t="shared" si="342"/>
        <v>10.52</v>
      </c>
    </row>
    <row r="639" spans="1:81" ht="16.5" x14ac:dyDescent="0.2">
      <c r="A639" s="14">
        <v>630</v>
      </c>
      <c r="B639" s="18">
        <f>金币产出!CN635</f>
        <v>128048850</v>
      </c>
      <c r="W639" s="18">
        <v>630</v>
      </c>
      <c r="X639" s="25">
        <v>1</v>
      </c>
      <c r="Y639" s="18" t="e">
        <f t="shared" si="343"/>
        <v>#REF!</v>
      </c>
      <c r="Z639" s="18" t="e">
        <f t="shared" si="343"/>
        <v>#REF!</v>
      </c>
      <c r="AA639" s="18" t="e">
        <f t="shared" si="343"/>
        <v>#REF!</v>
      </c>
      <c r="AB639" s="18" t="e">
        <f t="shared" si="344"/>
        <v>#REF!</v>
      </c>
      <c r="AC639" s="18" t="e">
        <f t="shared" si="332"/>
        <v>#REF!</v>
      </c>
      <c r="AD639" s="18" t="e">
        <f t="shared" si="345"/>
        <v>#REF!</v>
      </c>
      <c r="AE639" s="18" t="e">
        <f t="shared" si="333"/>
        <v>#REF!</v>
      </c>
      <c r="AF639" s="18" t="e">
        <f t="shared" si="346"/>
        <v>#REF!</v>
      </c>
      <c r="AG639" s="18" t="e">
        <f t="shared" si="334"/>
        <v>#REF!</v>
      </c>
      <c r="BD639" s="18">
        <v>630</v>
      </c>
      <c r="BE639" s="44">
        <v>1</v>
      </c>
      <c r="BF639" s="18">
        <f t="shared" si="347"/>
        <v>14085370</v>
      </c>
      <c r="BG639" s="18">
        <f t="shared" si="348"/>
        <v>7042685</v>
      </c>
      <c r="BH639" s="18">
        <f t="shared" si="349"/>
        <v>7042685</v>
      </c>
      <c r="BI639" s="18">
        <f t="shared" si="350"/>
        <v>7042685</v>
      </c>
      <c r="BJ639" s="18">
        <f t="shared" si="351"/>
        <v>7042685</v>
      </c>
      <c r="BK639" s="18">
        <f t="shared" si="352"/>
        <v>7042685</v>
      </c>
      <c r="BL639" s="18">
        <f t="shared" si="353"/>
        <v>10564030</v>
      </c>
      <c r="BM639" s="18">
        <f t="shared" si="354"/>
        <v>10564030</v>
      </c>
      <c r="BN639" s="18">
        <f t="shared" si="355"/>
        <v>2</v>
      </c>
      <c r="BO639" s="18">
        <f t="shared" si="335"/>
        <v>14.09</v>
      </c>
      <c r="BP639" s="18">
        <f t="shared" si="356"/>
        <v>1</v>
      </c>
      <c r="BQ639" s="18">
        <f t="shared" si="336"/>
        <v>7042.69</v>
      </c>
      <c r="BR639" s="18">
        <f t="shared" si="357"/>
        <v>1</v>
      </c>
      <c r="BS639" s="18">
        <f t="shared" si="337"/>
        <v>7042.69</v>
      </c>
      <c r="BT639" s="18">
        <f t="shared" si="358"/>
        <v>1</v>
      </c>
      <c r="BU639" s="18">
        <f t="shared" si="338"/>
        <v>7042.69</v>
      </c>
      <c r="BV639" s="18">
        <f t="shared" si="359"/>
        <v>1</v>
      </c>
      <c r="BW639" s="18">
        <f t="shared" si="339"/>
        <v>7042.69</v>
      </c>
      <c r="BX639" s="18">
        <f t="shared" si="360"/>
        <v>1</v>
      </c>
      <c r="BY639" s="18">
        <f t="shared" si="340"/>
        <v>7042.69</v>
      </c>
      <c r="BZ639" s="18">
        <f t="shared" si="361"/>
        <v>2</v>
      </c>
      <c r="CA639" s="18">
        <f t="shared" si="341"/>
        <v>10.56</v>
      </c>
      <c r="CB639" s="18">
        <f t="shared" si="362"/>
        <v>2</v>
      </c>
      <c r="CC639" s="18">
        <f t="shared" si="342"/>
        <v>10.56</v>
      </c>
    </row>
    <row r="640" spans="1:81" ht="16.5" x14ac:dyDescent="0.2">
      <c r="A640" s="14">
        <v>631</v>
      </c>
      <c r="B640" s="18">
        <f>金币产出!CN636</f>
        <v>128606535</v>
      </c>
      <c r="W640" s="18">
        <v>631</v>
      </c>
      <c r="X640" s="25">
        <v>1</v>
      </c>
      <c r="Y640" s="18" t="e">
        <f t="shared" si="343"/>
        <v>#REF!</v>
      </c>
      <c r="Z640" s="18" t="e">
        <f t="shared" si="343"/>
        <v>#REF!</v>
      </c>
      <c r="AA640" s="18" t="e">
        <f t="shared" si="343"/>
        <v>#REF!</v>
      </c>
      <c r="AB640" s="18" t="e">
        <f t="shared" si="344"/>
        <v>#REF!</v>
      </c>
      <c r="AC640" s="18" t="e">
        <f t="shared" si="332"/>
        <v>#REF!</v>
      </c>
      <c r="AD640" s="18" t="e">
        <f t="shared" si="345"/>
        <v>#REF!</v>
      </c>
      <c r="AE640" s="18" t="e">
        <f t="shared" si="333"/>
        <v>#REF!</v>
      </c>
      <c r="AF640" s="18" t="e">
        <f t="shared" si="346"/>
        <v>#REF!</v>
      </c>
      <c r="AG640" s="18" t="e">
        <f t="shared" si="334"/>
        <v>#REF!</v>
      </c>
      <c r="BD640" s="18">
        <v>631</v>
      </c>
      <c r="BE640" s="44">
        <v>1</v>
      </c>
      <c r="BF640" s="18">
        <f t="shared" si="347"/>
        <v>14146715</v>
      </c>
      <c r="BG640" s="18">
        <f t="shared" si="348"/>
        <v>7073355</v>
      </c>
      <c r="BH640" s="18">
        <f t="shared" si="349"/>
        <v>7073355</v>
      </c>
      <c r="BI640" s="18">
        <f t="shared" si="350"/>
        <v>7073355</v>
      </c>
      <c r="BJ640" s="18">
        <f t="shared" si="351"/>
        <v>7073355</v>
      </c>
      <c r="BK640" s="18">
        <f t="shared" si="352"/>
        <v>7073355</v>
      </c>
      <c r="BL640" s="18">
        <f t="shared" si="353"/>
        <v>10610035</v>
      </c>
      <c r="BM640" s="18">
        <f t="shared" si="354"/>
        <v>10610035</v>
      </c>
      <c r="BN640" s="18">
        <f t="shared" si="355"/>
        <v>2</v>
      </c>
      <c r="BO640" s="18">
        <f t="shared" si="335"/>
        <v>14.15</v>
      </c>
      <c r="BP640" s="18">
        <f t="shared" si="356"/>
        <v>1</v>
      </c>
      <c r="BQ640" s="18">
        <f t="shared" si="336"/>
        <v>7073.36</v>
      </c>
      <c r="BR640" s="18">
        <f t="shared" si="357"/>
        <v>1</v>
      </c>
      <c r="BS640" s="18">
        <f t="shared" si="337"/>
        <v>7073.36</v>
      </c>
      <c r="BT640" s="18">
        <f t="shared" si="358"/>
        <v>1</v>
      </c>
      <c r="BU640" s="18">
        <f t="shared" si="338"/>
        <v>7073.36</v>
      </c>
      <c r="BV640" s="18">
        <f t="shared" si="359"/>
        <v>1</v>
      </c>
      <c r="BW640" s="18">
        <f t="shared" si="339"/>
        <v>7073.36</v>
      </c>
      <c r="BX640" s="18">
        <f t="shared" si="360"/>
        <v>1</v>
      </c>
      <c r="BY640" s="18">
        <f t="shared" si="340"/>
        <v>7073.36</v>
      </c>
      <c r="BZ640" s="18">
        <f t="shared" si="361"/>
        <v>2</v>
      </c>
      <c r="CA640" s="18">
        <f t="shared" si="341"/>
        <v>10.61</v>
      </c>
      <c r="CB640" s="18">
        <f t="shared" si="362"/>
        <v>2</v>
      </c>
      <c r="CC640" s="18">
        <f t="shared" si="342"/>
        <v>10.61</v>
      </c>
    </row>
    <row r="641" spans="1:81" ht="16.5" x14ac:dyDescent="0.2">
      <c r="A641" s="14">
        <v>632</v>
      </c>
      <c r="B641" s="18">
        <f>金币产出!CN637</f>
        <v>129164220</v>
      </c>
      <c r="W641" s="18">
        <v>632</v>
      </c>
      <c r="X641" s="25">
        <v>1</v>
      </c>
      <c r="Y641" s="18" t="e">
        <f t="shared" si="343"/>
        <v>#REF!</v>
      </c>
      <c r="Z641" s="18" t="e">
        <f t="shared" si="343"/>
        <v>#REF!</v>
      </c>
      <c r="AA641" s="18" t="e">
        <f t="shared" si="343"/>
        <v>#REF!</v>
      </c>
      <c r="AB641" s="18" t="e">
        <f t="shared" si="344"/>
        <v>#REF!</v>
      </c>
      <c r="AC641" s="18" t="e">
        <f t="shared" si="332"/>
        <v>#REF!</v>
      </c>
      <c r="AD641" s="18" t="e">
        <f t="shared" si="345"/>
        <v>#REF!</v>
      </c>
      <c r="AE641" s="18" t="e">
        <f t="shared" si="333"/>
        <v>#REF!</v>
      </c>
      <c r="AF641" s="18" t="e">
        <f t="shared" si="346"/>
        <v>#REF!</v>
      </c>
      <c r="AG641" s="18" t="e">
        <f t="shared" si="334"/>
        <v>#REF!</v>
      </c>
      <c r="BD641" s="18">
        <v>632</v>
      </c>
      <c r="BE641" s="44">
        <v>1</v>
      </c>
      <c r="BF641" s="18">
        <f t="shared" si="347"/>
        <v>14208060</v>
      </c>
      <c r="BG641" s="18">
        <f t="shared" si="348"/>
        <v>7104030</v>
      </c>
      <c r="BH641" s="18">
        <f t="shared" si="349"/>
        <v>7104030</v>
      </c>
      <c r="BI641" s="18">
        <f t="shared" si="350"/>
        <v>7104030</v>
      </c>
      <c r="BJ641" s="18">
        <f t="shared" si="351"/>
        <v>7104030</v>
      </c>
      <c r="BK641" s="18">
        <f t="shared" si="352"/>
        <v>7104030</v>
      </c>
      <c r="BL641" s="18">
        <f t="shared" si="353"/>
        <v>10656045</v>
      </c>
      <c r="BM641" s="18">
        <f t="shared" si="354"/>
        <v>10656045</v>
      </c>
      <c r="BN641" s="18">
        <f t="shared" si="355"/>
        <v>2</v>
      </c>
      <c r="BO641" s="18">
        <f t="shared" si="335"/>
        <v>14.21</v>
      </c>
      <c r="BP641" s="18">
        <f t="shared" si="356"/>
        <v>1</v>
      </c>
      <c r="BQ641" s="18">
        <f t="shared" si="336"/>
        <v>7104.03</v>
      </c>
      <c r="BR641" s="18">
        <f t="shared" si="357"/>
        <v>1</v>
      </c>
      <c r="BS641" s="18">
        <f t="shared" si="337"/>
        <v>7104.03</v>
      </c>
      <c r="BT641" s="18">
        <f t="shared" si="358"/>
        <v>1</v>
      </c>
      <c r="BU641" s="18">
        <f t="shared" si="338"/>
        <v>7104.03</v>
      </c>
      <c r="BV641" s="18">
        <f t="shared" si="359"/>
        <v>1</v>
      </c>
      <c r="BW641" s="18">
        <f t="shared" si="339"/>
        <v>7104.03</v>
      </c>
      <c r="BX641" s="18">
        <f t="shared" si="360"/>
        <v>1</v>
      </c>
      <c r="BY641" s="18">
        <f t="shared" si="340"/>
        <v>7104.03</v>
      </c>
      <c r="BZ641" s="18">
        <f t="shared" si="361"/>
        <v>2</v>
      </c>
      <c r="CA641" s="18">
        <f t="shared" si="341"/>
        <v>10.66</v>
      </c>
      <c r="CB641" s="18">
        <f t="shared" si="362"/>
        <v>2</v>
      </c>
      <c r="CC641" s="18">
        <f t="shared" si="342"/>
        <v>10.66</v>
      </c>
    </row>
    <row r="642" spans="1:81" ht="16.5" x14ac:dyDescent="0.2">
      <c r="A642" s="14">
        <v>633</v>
      </c>
      <c r="B642" s="18">
        <f>金币产出!CN638</f>
        <v>129721905</v>
      </c>
      <c r="W642" s="18">
        <v>633</v>
      </c>
      <c r="X642" s="25">
        <v>1</v>
      </c>
      <c r="Y642" s="18" t="e">
        <f t="shared" si="343"/>
        <v>#REF!</v>
      </c>
      <c r="Z642" s="18" t="e">
        <f t="shared" si="343"/>
        <v>#REF!</v>
      </c>
      <c r="AA642" s="18" t="e">
        <f t="shared" si="343"/>
        <v>#REF!</v>
      </c>
      <c r="AB642" s="18" t="e">
        <f t="shared" si="344"/>
        <v>#REF!</v>
      </c>
      <c r="AC642" s="18" t="e">
        <f t="shared" si="332"/>
        <v>#REF!</v>
      </c>
      <c r="AD642" s="18" t="e">
        <f t="shared" si="345"/>
        <v>#REF!</v>
      </c>
      <c r="AE642" s="18" t="e">
        <f t="shared" si="333"/>
        <v>#REF!</v>
      </c>
      <c r="AF642" s="18" t="e">
        <f t="shared" si="346"/>
        <v>#REF!</v>
      </c>
      <c r="AG642" s="18" t="e">
        <f t="shared" si="334"/>
        <v>#REF!</v>
      </c>
      <c r="BD642" s="18">
        <v>633</v>
      </c>
      <c r="BE642" s="44">
        <v>1</v>
      </c>
      <c r="BF642" s="18">
        <f t="shared" si="347"/>
        <v>14269405</v>
      </c>
      <c r="BG642" s="18">
        <f t="shared" si="348"/>
        <v>7134700</v>
      </c>
      <c r="BH642" s="18">
        <f t="shared" si="349"/>
        <v>7134700</v>
      </c>
      <c r="BI642" s="18">
        <f t="shared" si="350"/>
        <v>7134700</v>
      </c>
      <c r="BJ642" s="18">
        <f t="shared" si="351"/>
        <v>7134700</v>
      </c>
      <c r="BK642" s="18">
        <f t="shared" si="352"/>
        <v>7134700</v>
      </c>
      <c r="BL642" s="18">
        <f t="shared" si="353"/>
        <v>10702055</v>
      </c>
      <c r="BM642" s="18">
        <f t="shared" si="354"/>
        <v>10702055</v>
      </c>
      <c r="BN642" s="18">
        <f t="shared" si="355"/>
        <v>2</v>
      </c>
      <c r="BO642" s="18">
        <f t="shared" si="335"/>
        <v>14.27</v>
      </c>
      <c r="BP642" s="18">
        <f t="shared" si="356"/>
        <v>1</v>
      </c>
      <c r="BQ642" s="18">
        <f t="shared" si="336"/>
        <v>7134.7</v>
      </c>
      <c r="BR642" s="18">
        <f t="shared" si="357"/>
        <v>1</v>
      </c>
      <c r="BS642" s="18">
        <f t="shared" si="337"/>
        <v>7134.7</v>
      </c>
      <c r="BT642" s="18">
        <f t="shared" si="358"/>
        <v>1</v>
      </c>
      <c r="BU642" s="18">
        <f t="shared" si="338"/>
        <v>7134.7</v>
      </c>
      <c r="BV642" s="18">
        <f t="shared" si="359"/>
        <v>1</v>
      </c>
      <c r="BW642" s="18">
        <f t="shared" si="339"/>
        <v>7134.7</v>
      </c>
      <c r="BX642" s="18">
        <f t="shared" si="360"/>
        <v>1</v>
      </c>
      <c r="BY642" s="18">
        <f t="shared" si="340"/>
        <v>7134.7</v>
      </c>
      <c r="BZ642" s="18">
        <f t="shared" si="361"/>
        <v>2</v>
      </c>
      <c r="CA642" s="18">
        <f t="shared" si="341"/>
        <v>10.7</v>
      </c>
      <c r="CB642" s="18">
        <f t="shared" si="362"/>
        <v>2</v>
      </c>
      <c r="CC642" s="18">
        <f t="shared" si="342"/>
        <v>10.7</v>
      </c>
    </row>
    <row r="643" spans="1:81" ht="16.5" x14ac:dyDescent="0.2">
      <c r="A643" s="14">
        <v>634</v>
      </c>
      <c r="B643" s="18">
        <f>金币产出!CN639</f>
        <v>130279590</v>
      </c>
      <c r="W643" s="18">
        <v>634</v>
      </c>
      <c r="X643" s="25">
        <v>1</v>
      </c>
      <c r="Y643" s="18" t="e">
        <f t="shared" si="343"/>
        <v>#REF!</v>
      </c>
      <c r="Z643" s="18" t="e">
        <f t="shared" si="343"/>
        <v>#REF!</v>
      </c>
      <c r="AA643" s="18" t="e">
        <f t="shared" si="343"/>
        <v>#REF!</v>
      </c>
      <c r="AB643" s="18" t="e">
        <f t="shared" si="344"/>
        <v>#REF!</v>
      </c>
      <c r="AC643" s="18" t="e">
        <f t="shared" si="332"/>
        <v>#REF!</v>
      </c>
      <c r="AD643" s="18" t="e">
        <f t="shared" si="345"/>
        <v>#REF!</v>
      </c>
      <c r="AE643" s="18" t="e">
        <f t="shared" si="333"/>
        <v>#REF!</v>
      </c>
      <c r="AF643" s="18" t="e">
        <f t="shared" si="346"/>
        <v>#REF!</v>
      </c>
      <c r="AG643" s="18" t="e">
        <f t="shared" si="334"/>
        <v>#REF!</v>
      </c>
      <c r="BD643" s="18">
        <v>634</v>
      </c>
      <c r="BE643" s="44">
        <v>1</v>
      </c>
      <c r="BF643" s="18">
        <f t="shared" si="347"/>
        <v>14330750</v>
      </c>
      <c r="BG643" s="18">
        <f t="shared" si="348"/>
        <v>7165375</v>
      </c>
      <c r="BH643" s="18">
        <f t="shared" si="349"/>
        <v>7165375</v>
      </c>
      <c r="BI643" s="18">
        <f t="shared" si="350"/>
        <v>7165375</v>
      </c>
      <c r="BJ643" s="18">
        <f t="shared" si="351"/>
        <v>7165375</v>
      </c>
      <c r="BK643" s="18">
        <f t="shared" si="352"/>
        <v>7165375</v>
      </c>
      <c r="BL643" s="18">
        <f t="shared" si="353"/>
        <v>10748065</v>
      </c>
      <c r="BM643" s="18">
        <f t="shared" si="354"/>
        <v>10748065</v>
      </c>
      <c r="BN643" s="18">
        <f t="shared" si="355"/>
        <v>2</v>
      </c>
      <c r="BO643" s="18">
        <f t="shared" si="335"/>
        <v>14.33</v>
      </c>
      <c r="BP643" s="18">
        <f t="shared" si="356"/>
        <v>1</v>
      </c>
      <c r="BQ643" s="18">
        <f t="shared" si="336"/>
        <v>7165.38</v>
      </c>
      <c r="BR643" s="18">
        <f t="shared" si="357"/>
        <v>1</v>
      </c>
      <c r="BS643" s="18">
        <f t="shared" si="337"/>
        <v>7165.38</v>
      </c>
      <c r="BT643" s="18">
        <f t="shared" si="358"/>
        <v>1</v>
      </c>
      <c r="BU643" s="18">
        <f t="shared" si="338"/>
        <v>7165.38</v>
      </c>
      <c r="BV643" s="18">
        <f t="shared" si="359"/>
        <v>1</v>
      </c>
      <c r="BW643" s="18">
        <f t="shared" si="339"/>
        <v>7165.38</v>
      </c>
      <c r="BX643" s="18">
        <f t="shared" si="360"/>
        <v>1</v>
      </c>
      <c r="BY643" s="18">
        <f t="shared" si="340"/>
        <v>7165.38</v>
      </c>
      <c r="BZ643" s="18">
        <f t="shared" si="361"/>
        <v>2</v>
      </c>
      <c r="CA643" s="18">
        <f t="shared" si="341"/>
        <v>10.75</v>
      </c>
      <c r="CB643" s="18">
        <f t="shared" si="362"/>
        <v>2</v>
      </c>
      <c r="CC643" s="18">
        <f t="shared" si="342"/>
        <v>10.75</v>
      </c>
    </row>
    <row r="644" spans="1:81" ht="16.5" x14ac:dyDescent="0.2">
      <c r="A644" s="14">
        <v>635</v>
      </c>
      <c r="B644" s="18">
        <f>金币产出!CN640</f>
        <v>130837275</v>
      </c>
      <c r="W644" s="18">
        <v>635</v>
      </c>
      <c r="X644" s="25">
        <v>1</v>
      </c>
      <c r="Y644" s="18" t="e">
        <f t="shared" si="343"/>
        <v>#REF!</v>
      </c>
      <c r="Z644" s="18" t="e">
        <f t="shared" si="343"/>
        <v>#REF!</v>
      </c>
      <c r="AA644" s="18" t="e">
        <f t="shared" si="343"/>
        <v>#REF!</v>
      </c>
      <c r="AB644" s="18" t="e">
        <f t="shared" si="344"/>
        <v>#REF!</v>
      </c>
      <c r="AC644" s="18" t="e">
        <f t="shared" si="332"/>
        <v>#REF!</v>
      </c>
      <c r="AD644" s="18" t="e">
        <f t="shared" si="345"/>
        <v>#REF!</v>
      </c>
      <c r="AE644" s="18" t="e">
        <f t="shared" si="333"/>
        <v>#REF!</v>
      </c>
      <c r="AF644" s="18" t="e">
        <f t="shared" si="346"/>
        <v>#REF!</v>
      </c>
      <c r="AG644" s="18" t="e">
        <f t="shared" si="334"/>
        <v>#REF!</v>
      </c>
      <c r="BD644" s="18">
        <v>635</v>
      </c>
      <c r="BE644" s="44">
        <v>1</v>
      </c>
      <c r="BF644" s="18">
        <f t="shared" si="347"/>
        <v>14392100</v>
      </c>
      <c r="BG644" s="18">
        <f t="shared" si="348"/>
        <v>7196050</v>
      </c>
      <c r="BH644" s="18">
        <f t="shared" si="349"/>
        <v>7196050</v>
      </c>
      <c r="BI644" s="18">
        <f t="shared" si="350"/>
        <v>7196050</v>
      </c>
      <c r="BJ644" s="18">
        <f t="shared" si="351"/>
        <v>7196050</v>
      </c>
      <c r="BK644" s="18">
        <f t="shared" si="352"/>
        <v>7196050</v>
      </c>
      <c r="BL644" s="18">
        <f t="shared" si="353"/>
        <v>10794075</v>
      </c>
      <c r="BM644" s="18">
        <f t="shared" si="354"/>
        <v>10794075</v>
      </c>
      <c r="BN644" s="18">
        <f t="shared" si="355"/>
        <v>2</v>
      </c>
      <c r="BO644" s="18">
        <f t="shared" si="335"/>
        <v>14.39</v>
      </c>
      <c r="BP644" s="18">
        <f t="shared" si="356"/>
        <v>1</v>
      </c>
      <c r="BQ644" s="18">
        <f t="shared" si="336"/>
        <v>7196.05</v>
      </c>
      <c r="BR644" s="18">
        <f t="shared" si="357"/>
        <v>1</v>
      </c>
      <c r="BS644" s="18">
        <f t="shared" si="337"/>
        <v>7196.05</v>
      </c>
      <c r="BT644" s="18">
        <f t="shared" si="358"/>
        <v>1</v>
      </c>
      <c r="BU644" s="18">
        <f t="shared" si="338"/>
        <v>7196.05</v>
      </c>
      <c r="BV644" s="18">
        <f t="shared" si="359"/>
        <v>1</v>
      </c>
      <c r="BW644" s="18">
        <f t="shared" si="339"/>
        <v>7196.05</v>
      </c>
      <c r="BX644" s="18">
        <f t="shared" si="360"/>
        <v>1</v>
      </c>
      <c r="BY644" s="18">
        <f t="shared" si="340"/>
        <v>7196.05</v>
      </c>
      <c r="BZ644" s="18">
        <f t="shared" si="361"/>
        <v>2</v>
      </c>
      <c r="CA644" s="18">
        <f t="shared" si="341"/>
        <v>10.79</v>
      </c>
      <c r="CB644" s="18">
        <f t="shared" si="362"/>
        <v>2</v>
      </c>
      <c r="CC644" s="18">
        <f t="shared" si="342"/>
        <v>10.79</v>
      </c>
    </row>
    <row r="645" spans="1:81" ht="16.5" x14ac:dyDescent="0.2">
      <c r="A645" s="14">
        <v>636</v>
      </c>
      <c r="B645" s="18">
        <f>金币产出!CN641</f>
        <v>131394960</v>
      </c>
      <c r="W645" s="18">
        <v>636</v>
      </c>
      <c r="X645" s="25">
        <v>1</v>
      </c>
      <c r="Y645" s="18" t="e">
        <f t="shared" si="343"/>
        <v>#REF!</v>
      </c>
      <c r="Z645" s="18" t="e">
        <f t="shared" si="343"/>
        <v>#REF!</v>
      </c>
      <c r="AA645" s="18" t="e">
        <f t="shared" si="343"/>
        <v>#REF!</v>
      </c>
      <c r="AB645" s="18" t="e">
        <f t="shared" si="344"/>
        <v>#REF!</v>
      </c>
      <c r="AC645" s="18" t="e">
        <f t="shared" si="332"/>
        <v>#REF!</v>
      </c>
      <c r="AD645" s="18" t="e">
        <f t="shared" si="345"/>
        <v>#REF!</v>
      </c>
      <c r="AE645" s="18" t="e">
        <f t="shared" si="333"/>
        <v>#REF!</v>
      </c>
      <c r="AF645" s="18" t="e">
        <f t="shared" si="346"/>
        <v>#REF!</v>
      </c>
      <c r="AG645" s="18" t="e">
        <f t="shared" si="334"/>
        <v>#REF!</v>
      </c>
      <c r="BD645" s="18">
        <v>636</v>
      </c>
      <c r="BE645" s="44">
        <v>1</v>
      </c>
      <c r="BF645" s="18">
        <f t="shared" si="347"/>
        <v>14453445</v>
      </c>
      <c r="BG645" s="18">
        <f t="shared" si="348"/>
        <v>7226720</v>
      </c>
      <c r="BH645" s="18">
        <f t="shared" si="349"/>
        <v>7226720</v>
      </c>
      <c r="BI645" s="18">
        <f t="shared" si="350"/>
        <v>7226720</v>
      </c>
      <c r="BJ645" s="18">
        <f t="shared" si="351"/>
        <v>7226720</v>
      </c>
      <c r="BK645" s="18">
        <f t="shared" si="352"/>
        <v>7226720</v>
      </c>
      <c r="BL645" s="18">
        <f t="shared" si="353"/>
        <v>10840080</v>
      </c>
      <c r="BM645" s="18">
        <f t="shared" si="354"/>
        <v>10840080</v>
      </c>
      <c r="BN645" s="18">
        <f t="shared" si="355"/>
        <v>2</v>
      </c>
      <c r="BO645" s="18">
        <f t="shared" si="335"/>
        <v>14.45</v>
      </c>
      <c r="BP645" s="18">
        <f t="shared" si="356"/>
        <v>1</v>
      </c>
      <c r="BQ645" s="18">
        <f t="shared" si="336"/>
        <v>7226.72</v>
      </c>
      <c r="BR645" s="18">
        <f t="shared" si="357"/>
        <v>1</v>
      </c>
      <c r="BS645" s="18">
        <f t="shared" si="337"/>
        <v>7226.72</v>
      </c>
      <c r="BT645" s="18">
        <f t="shared" si="358"/>
        <v>1</v>
      </c>
      <c r="BU645" s="18">
        <f t="shared" si="338"/>
        <v>7226.72</v>
      </c>
      <c r="BV645" s="18">
        <f t="shared" si="359"/>
        <v>1</v>
      </c>
      <c r="BW645" s="18">
        <f t="shared" si="339"/>
        <v>7226.72</v>
      </c>
      <c r="BX645" s="18">
        <f t="shared" si="360"/>
        <v>1</v>
      </c>
      <c r="BY645" s="18">
        <f t="shared" si="340"/>
        <v>7226.72</v>
      </c>
      <c r="BZ645" s="18">
        <f t="shared" si="361"/>
        <v>2</v>
      </c>
      <c r="CA645" s="18">
        <f t="shared" si="341"/>
        <v>10.84</v>
      </c>
      <c r="CB645" s="18">
        <f t="shared" si="362"/>
        <v>2</v>
      </c>
      <c r="CC645" s="18">
        <f t="shared" si="342"/>
        <v>10.84</v>
      </c>
    </row>
    <row r="646" spans="1:81" ht="16.5" x14ac:dyDescent="0.2">
      <c r="A646" s="14">
        <v>637</v>
      </c>
      <c r="B646" s="18">
        <f>金币产出!CN642</f>
        <v>131952645</v>
      </c>
      <c r="W646" s="18">
        <v>637</v>
      </c>
      <c r="X646" s="25">
        <v>1</v>
      </c>
      <c r="Y646" s="18" t="e">
        <f t="shared" si="343"/>
        <v>#REF!</v>
      </c>
      <c r="Z646" s="18" t="e">
        <f t="shared" si="343"/>
        <v>#REF!</v>
      </c>
      <c r="AA646" s="18" t="e">
        <f t="shared" si="343"/>
        <v>#REF!</v>
      </c>
      <c r="AB646" s="18" t="e">
        <f t="shared" si="344"/>
        <v>#REF!</v>
      </c>
      <c r="AC646" s="18" t="e">
        <f t="shared" si="332"/>
        <v>#REF!</v>
      </c>
      <c r="AD646" s="18" t="e">
        <f t="shared" si="345"/>
        <v>#REF!</v>
      </c>
      <c r="AE646" s="18" t="e">
        <f t="shared" si="333"/>
        <v>#REF!</v>
      </c>
      <c r="AF646" s="18" t="e">
        <f t="shared" si="346"/>
        <v>#REF!</v>
      </c>
      <c r="AG646" s="18" t="e">
        <f t="shared" si="334"/>
        <v>#REF!</v>
      </c>
      <c r="BD646" s="18">
        <v>637</v>
      </c>
      <c r="BE646" s="44">
        <v>1</v>
      </c>
      <c r="BF646" s="18">
        <f t="shared" si="347"/>
        <v>14514790</v>
      </c>
      <c r="BG646" s="18">
        <f t="shared" si="348"/>
        <v>7257395</v>
      </c>
      <c r="BH646" s="18">
        <f t="shared" si="349"/>
        <v>7257395</v>
      </c>
      <c r="BI646" s="18">
        <f t="shared" si="350"/>
        <v>7257395</v>
      </c>
      <c r="BJ646" s="18">
        <f t="shared" si="351"/>
        <v>7257395</v>
      </c>
      <c r="BK646" s="18">
        <f t="shared" si="352"/>
        <v>7257395</v>
      </c>
      <c r="BL646" s="18">
        <f t="shared" si="353"/>
        <v>10886090</v>
      </c>
      <c r="BM646" s="18">
        <f t="shared" si="354"/>
        <v>10886090</v>
      </c>
      <c r="BN646" s="18">
        <f t="shared" si="355"/>
        <v>2</v>
      </c>
      <c r="BO646" s="18">
        <f t="shared" si="335"/>
        <v>14.51</v>
      </c>
      <c r="BP646" s="18">
        <f t="shared" si="356"/>
        <v>1</v>
      </c>
      <c r="BQ646" s="18">
        <f t="shared" si="336"/>
        <v>7257.4</v>
      </c>
      <c r="BR646" s="18">
        <f t="shared" si="357"/>
        <v>1</v>
      </c>
      <c r="BS646" s="18">
        <f t="shared" si="337"/>
        <v>7257.4</v>
      </c>
      <c r="BT646" s="18">
        <f t="shared" si="358"/>
        <v>1</v>
      </c>
      <c r="BU646" s="18">
        <f t="shared" si="338"/>
        <v>7257.4</v>
      </c>
      <c r="BV646" s="18">
        <f t="shared" si="359"/>
        <v>1</v>
      </c>
      <c r="BW646" s="18">
        <f t="shared" si="339"/>
        <v>7257.4</v>
      </c>
      <c r="BX646" s="18">
        <f t="shared" si="360"/>
        <v>1</v>
      </c>
      <c r="BY646" s="18">
        <f t="shared" si="340"/>
        <v>7257.4</v>
      </c>
      <c r="BZ646" s="18">
        <f t="shared" si="361"/>
        <v>2</v>
      </c>
      <c r="CA646" s="18">
        <f t="shared" si="341"/>
        <v>10.89</v>
      </c>
      <c r="CB646" s="18">
        <f t="shared" si="362"/>
        <v>2</v>
      </c>
      <c r="CC646" s="18">
        <f t="shared" si="342"/>
        <v>10.89</v>
      </c>
    </row>
    <row r="647" spans="1:81" ht="16.5" x14ac:dyDescent="0.2">
      <c r="A647" s="14">
        <v>638</v>
      </c>
      <c r="B647" s="18">
        <f>金币产出!CN643</f>
        <v>132510330</v>
      </c>
      <c r="W647" s="18">
        <v>638</v>
      </c>
      <c r="X647" s="25">
        <v>1</v>
      </c>
      <c r="Y647" s="18" t="e">
        <f t="shared" si="343"/>
        <v>#REF!</v>
      </c>
      <c r="Z647" s="18" t="e">
        <f t="shared" si="343"/>
        <v>#REF!</v>
      </c>
      <c r="AA647" s="18" t="e">
        <f t="shared" si="343"/>
        <v>#REF!</v>
      </c>
      <c r="AB647" s="18" t="e">
        <f t="shared" si="344"/>
        <v>#REF!</v>
      </c>
      <c r="AC647" s="18" t="e">
        <f t="shared" si="332"/>
        <v>#REF!</v>
      </c>
      <c r="AD647" s="18" t="e">
        <f t="shared" si="345"/>
        <v>#REF!</v>
      </c>
      <c r="AE647" s="18" t="e">
        <f t="shared" si="333"/>
        <v>#REF!</v>
      </c>
      <c r="AF647" s="18" t="e">
        <f t="shared" si="346"/>
        <v>#REF!</v>
      </c>
      <c r="AG647" s="18" t="e">
        <f t="shared" si="334"/>
        <v>#REF!</v>
      </c>
      <c r="BD647" s="18">
        <v>638</v>
      </c>
      <c r="BE647" s="44">
        <v>1</v>
      </c>
      <c r="BF647" s="18">
        <f t="shared" si="347"/>
        <v>14576135</v>
      </c>
      <c r="BG647" s="18">
        <f t="shared" si="348"/>
        <v>7288065</v>
      </c>
      <c r="BH647" s="18">
        <f t="shared" si="349"/>
        <v>7288065</v>
      </c>
      <c r="BI647" s="18">
        <f t="shared" si="350"/>
        <v>7288065</v>
      </c>
      <c r="BJ647" s="18">
        <f t="shared" si="351"/>
        <v>7288065</v>
      </c>
      <c r="BK647" s="18">
        <f t="shared" si="352"/>
        <v>7288065</v>
      </c>
      <c r="BL647" s="18">
        <f t="shared" si="353"/>
        <v>10932100</v>
      </c>
      <c r="BM647" s="18">
        <f t="shared" si="354"/>
        <v>10932100</v>
      </c>
      <c r="BN647" s="18">
        <f t="shared" si="355"/>
        <v>2</v>
      </c>
      <c r="BO647" s="18">
        <f t="shared" si="335"/>
        <v>14.58</v>
      </c>
      <c r="BP647" s="18">
        <f t="shared" si="356"/>
        <v>1</v>
      </c>
      <c r="BQ647" s="18">
        <f t="shared" si="336"/>
        <v>7288.07</v>
      </c>
      <c r="BR647" s="18">
        <f t="shared" si="357"/>
        <v>1</v>
      </c>
      <c r="BS647" s="18">
        <f t="shared" si="337"/>
        <v>7288.07</v>
      </c>
      <c r="BT647" s="18">
        <f t="shared" si="358"/>
        <v>1</v>
      </c>
      <c r="BU647" s="18">
        <f t="shared" si="338"/>
        <v>7288.07</v>
      </c>
      <c r="BV647" s="18">
        <f t="shared" si="359"/>
        <v>1</v>
      </c>
      <c r="BW647" s="18">
        <f t="shared" si="339"/>
        <v>7288.07</v>
      </c>
      <c r="BX647" s="18">
        <f t="shared" si="360"/>
        <v>1</v>
      </c>
      <c r="BY647" s="18">
        <f t="shared" si="340"/>
        <v>7288.07</v>
      </c>
      <c r="BZ647" s="18">
        <f t="shared" si="361"/>
        <v>2</v>
      </c>
      <c r="CA647" s="18">
        <f t="shared" si="341"/>
        <v>10.93</v>
      </c>
      <c r="CB647" s="18">
        <f t="shared" si="362"/>
        <v>2</v>
      </c>
      <c r="CC647" s="18">
        <f t="shared" si="342"/>
        <v>10.93</v>
      </c>
    </row>
    <row r="648" spans="1:81" ht="16.5" x14ac:dyDescent="0.2">
      <c r="A648" s="14">
        <v>639</v>
      </c>
      <c r="B648" s="18">
        <f>金币产出!CN644</f>
        <v>133068015</v>
      </c>
      <c r="W648" s="18">
        <v>639</v>
      </c>
      <c r="X648" s="25">
        <v>1</v>
      </c>
      <c r="Y648" s="18" t="e">
        <f t="shared" si="343"/>
        <v>#REF!</v>
      </c>
      <c r="Z648" s="18" t="e">
        <f t="shared" si="343"/>
        <v>#REF!</v>
      </c>
      <c r="AA648" s="18" t="e">
        <f t="shared" si="343"/>
        <v>#REF!</v>
      </c>
      <c r="AB648" s="18" t="e">
        <f t="shared" si="344"/>
        <v>#REF!</v>
      </c>
      <c r="AC648" s="18" t="e">
        <f t="shared" si="332"/>
        <v>#REF!</v>
      </c>
      <c r="AD648" s="18" t="e">
        <f t="shared" si="345"/>
        <v>#REF!</v>
      </c>
      <c r="AE648" s="18" t="e">
        <f t="shared" si="333"/>
        <v>#REF!</v>
      </c>
      <c r="AF648" s="18" t="e">
        <f t="shared" si="346"/>
        <v>#REF!</v>
      </c>
      <c r="AG648" s="18" t="e">
        <f t="shared" si="334"/>
        <v>#REF!</v>
      </c>
      <c r="BD648" s="18">
        <v>639</v>
      </c>
      <c r="BE648" s="44">
        <v>1</v>
      </c>
      <c r="BF648" s="18">
        <f t="shared" si="347"/>
        <v>14637480</v>
      </c>
      <c r="BG648" s="18">
        <f t="shared" si="348"/>
        <v>7318740</v>
      </c>
      <c r="BH648" s="18">
        <f t="shared" si="349"/>
        <v>7318740</v>
      </c>
      <c r="BI648" s="18">
        <f t="shared" si="350"/>
        <v>7318740</v>
      </c>
      <c r="BJ648" s="18">
        <f t="shared" si="351"/>
        <v>7318740</v>
      </c>
      <c r="BK648" s="18">
        <f t="shared" si="352"/>
        <v>7318740</v>
      </c>
      <c r="BL648" s="18">
        <f t="shared" si="353"/>
        <v>10978110</v>
      </c>
      <c r="BM648" s="18">
        <f t="shared" si="354"/>
        <v>10978110</v>
      </c>
      <c r="BN648" s="18">
        <f t="shared" si="355"/>
        <v>2</v>
      </c>
      <c r="BO648" s="18">
        <f t="shared" si="335"/>
        <v>14.64</v>
      </c>
      <c r="BP648" s="18">
        <f t="shared" si="356"/>
        <v>1</v>
      </c>
      <c r="BQ648" s="18">
        <f t="shared" si="336"/>
        <v>7318.74</v>
      </c>
      <c r="BR648" s="18">
        <f t="shared" si="357"/>
        <v>1</v>
      </c>
      <c r="BS648" s="18">
        <f t="shared" si="337"/>
        <v>7318.74</v>
      </c>
      <c r="BT648" s="18">
        <f t="shared" si="358"/>
        <v>1</v>
      </c>
      <c r="BU648" s="18">
        <f t="shared" si="338"/>
        <v>7318.74</v>
      </c>
      <c r="BV648" s="18">
        <f t="shared" si="359"/>
        <v>1</v>
      </c>
      <c r="BW648" s="18">
        <f t="shared" si="339"/>
        <v>7318.74</v>
      </c>
      <c r="BX648" s="18">
        <f t="shared" si="360"/>
        <v>1</v>
      </c>
      <c r="BY648" s="18">
        <f t="shared" si="340"/>
        <v>7318.74</v>
      </c>
      <c r="BZ648" s="18">
        <f t="shared" si="361"/>
        <v>2</v>
      </c>
      <c r="CA648" s="18">
        <f t="shared" si="341"/>
        <v>10.98</v>
      </c>
      <c r="CB648" s="18">
        <f t="shared" si="362"/>
        <v>2</v>
      </c>
      <c r="CC648" s="18">
        <f t="shared" si="342"/>
        <v>10.98</v>
      </c>
    </row>
    <row r="649" spans="1:81" ht="16.5" x14ac:dyDescent="0.2">
      <c r="A649" s="14">
        <v>640</v>
      </c>
      <c r="B649" s="18">
        <f>金币产出!CN645</f>
        <v>133625700</v>
      </c>
      <c r="W649" s="18">
        <v>640</v>
      </c>
      <c r="X649" s="25">
        <v>1</v>
      </c>
      <c r="Y649" s="18" t="e">
        <f t="shared" si="343"/>
        <v>#REF!</v>
      </c>
      <c r="Z649" s="18" t="e">
        <f t="shared" si="343"/>
        <v>#REF!</v>
      </c>
      <c r="AA649" s="18" t="e">
        <f t="shared" si="343"/>
        <v>#REF!</v>
      </c>
      <c r="AB649" s="18" t="e">
        <f t="shared" si="344"/>
        <v>#REF!</v>
      </c>
      <c r="AC649" s="18" t="e">
        <f t="shared" si="332"/>
        <v>#REF!</v>
      </c>
      <c r="AD649" s="18" t="e">
        <f t="shared" si="345"/>
        <v>#REF!</v>
      </c>
      <c r="AE649" s="18" t="e">
        <f t="shared" si="333"/>
        <v>#REF!</v>
      </c>
      <c r="AF649" s="18" t="e">
        <f t="shared" si="346"/>
        <v>#REF!</v>
      </c>
      <c r="AG649" s="18" t="e">
        <f t="shared" si="334"/>
        <v>#REF!</v>
      </c>
      <c r="BD649" s="18">
        <v>640</v>
      </c>
      <c r="BE649" s="44">
        <v>1</v>
      </c>
      <c r="BF649" s="18">
        <f t="shared" si="347"/>
        <v>14698825</v>
      </c>
      <c r="BG649" s="18">
        <f t="shared" si="348"/>
        <v>7349410</v>
      </c>
      <c r="BH649" s="18">
        <f t="shared" si="349"/>
        <v>7349410</v>
      </c>
      <c r="BI649" s="18">
        <f t="shared" si="350"/>
        <v>7349410</v>
      </c>
      <c r="BJ649" s="18">
        <f t="shared" si="351"/>
        <v>7349410</v>
      </c>
      <c r="BK649" s="18">
        <f t="shared" si="352"/>
        <v>7349410</v>
      </c>
      <c r="BL649" s="18">
        <f t="shared" si="353"/>
        <v>11024120</v>
      </c>
      <c r="BM649" s="18">
        <f t="shared" si="354"/>
        <v>11024120</v>
      </c>
      <c r="BN649" s="18">
        <f t="shared" si="355"/>
        <v>2</v>
      </c>
      <c r="BO649" s="18">
        <f t="shared" si="335"/>
        <v>14.7</v>
      </c>
      <c r="BP649" s="18">
        <f t="shared" si="356"/>
        <v>1</v>
      </c>
      <c r="BQ649" s="18">
        <f t="shared" si="336"/>
        <v>7349.41</v>
      </c>
      <c r="BR649" s="18">
        <f t="shared" si="357"/>
        <v>1</v>
      </c>
      <c r="BS649" s="18">
        <f t="shared" si="337"/>
        <v>7349.41</v>
      </c>
      <c r="BT649" s="18">
        <f t="shared" si="358"/>
        <v>1</v>
      </c>
      <c r="BU649" s="18">
        <f t="shared" si="338"/>
        <v>7349.41</v>
      </c>
      <c r="BV649" s="18">
        <f t="shared" si="359"/>
        <v>1</v>
      </c>
      <c r="BW649" s="18">
        <f t="shared" si="339"/>
        <v>7349.41</v>
      </c>
      <c r="BX649" s="18">
        <f t="shared" si="360"/>
        <v>1</v>
      </c>
      <c r="BY649" s="18">
        <f t="shared" si="340"/>
        <v>7349.41</v>
      </c>
      <c r="BZ649" s="18">
        <f t="shared" si="361"/>
        <v>2</v>
      </c>
      <c r="CA649" s="18">
        <f t="shared" si="341"/>
        <v>11.02</v>
      </c>
      <c r="CB649" s="18">
        <f t="shared" si="362"/>
        <v>2</v>
      </c>
      <c r="CC649" s="18">
        <f t="shared" si="342"/>
        <v>11.02</v>
      </c>
    </row>
    <row r="650" spans="1:81" ht="16.5" x14ac:dyDescent="0.2">
      <c r="A650" s="14">
        <v>641</v>
      </c>
      <c r="B650" s="18">
        <f>金币产出!CN646</f>
        <v>134190675</v>
      </c>
      <c r="W650" s="18">
        <v>641</v>
      </c>
      <c r="X650" s="25">
        <v>1</v>
      </c>
      <c r="Y650" s="18" t="e">
        <f t="shared" si="343"/>
        <v>#REF!</v>
      </c>
      <c r="Z650" s="18" t="e">
        <f t="shared" si="343"/>
        <v>#REF!</v>
      </c>
      <c r="AA650" s="18" t="e">
        <f t="shared" si="343"/>
        <v>#REF!</v>
      </c>
      <c r="AB650" s="18" t="e">
        <f t="shared" si="344"/>
        <v>#REF!</v>
      </c>
      <c r="AC650" s="18" t="e">
        <f t="shared" ref="AC650:AC713" si="363">ROUND(Y650/1000^AB650,2)</f>
        <v>#REF!</v>
      </c>
      <c r="AD650" s="18" t="e">
        <f t="shared" si="345"/>
        <v>#REF!</v>
      </c>
      <c r="AE650" s="18" t="e">
        <f t="shared" ref="AE650:AE713" si="364">ROUND(Z650/1000^AD650,2)</f>
        <v>#REF!</v>
      </c>
      <c r="AF650" s="18" t="e">
        <f t="shared" si="346"/>
        <v>#REF!</v>
      </c>
      <c r="AG650" s="18" t="e">
        <f t="shared" ref="AG650:AG713" si="365">ROUND(AA650/1000^AF650,2)</f>
        <v>#REF!</v>
      </c>
      <c r="BD650" s="18">
        <v>641</v>
      </c>
      <c r="BE650" s="44">
        <v>1</v>
      </c>
      <c r="BF650" s="18">
        <f t="shared" si="347"/>
        <v>14760970</v>
      </c>
      <c r="BG650" s="18">
        <f t="shared" si="348"/>
        <v>7380485</v>
      </c>
      <c r="BH650" s="18">
        <f t="shared" si="349"/>
        <v>7380485</v>
      </c>
      <c r="BI650" s="18">
        <f t="shared" si="350"/>
        <v>7380485</v>
      </c>
      <c r="BJ650" s="18">
        <f t="shared" si="351"/>
        <v>7380485</v>
      </c>
      <c r="BK650" s="18">
        <f t="shared" si="352"/>
        <v>7380485</v>
      </c>
      <c r="BL650" s="18">
        <f t="shared" si="353"/>
        <v>11070730</v>
      </c>
      <c r="BM650" s="18">
        <f t="shared" si="354"/>
        <v>11070730</v>
      </c>
      <c r="BN650" s="18">
        <f t="shared" si="355"/>
        <v>2</v>
      </c>
      <c r="BO650" s="18">
        <f t="shared" ref="BO650:BO713" si="366">ROUND(BF650/1000^BN650,2)</f>
        <v>14.76</v>
      </c>
      <c r="BP650" s="18">
        <f t="shared" si="356"/>
        <v>1</v>
      </c>
      <c r="BQ650" s="18">
        <f t="shared" ref="BQ650:BQ713" si="367">ROUND(BG650/1000^BP650,2)</f>
        <v>7380.49</v>
      </c>
      <c r="BR650" s="18">
        <f t="shared" si="357"/>
        <v>1</v>
      </c>
      <c r="BS650" s="18">
        <f t="shared" ref="BS650:BS713" si="368">ROUND(BH650/1000^BR650,2)</f>
        <v>7380.49</v>
      </c>
      <c r="BT650" s="18">
        <f t="shared" si="358"/>
        <v>1</v>
      </c>
      <c r="BU650" s="18">
        <f t="shared" ref="BU650:BU713" si="369">ROUND(BI650/1000^BT650,2)</f>
        <v>7380.49</v>
      </c>
      <c r="BV650" s="18">
        <f t="shared" si="359"/>
        <v>1</v>
      </c>
      <c r="BW650" s="18">
        <f t="shared" ref="BW650:BW713" si="370">ROUND(BJ650/1000^BV650,2)</f>
        <v>7380.49</v>
      </c>
      <c r="BX650" s="18">
        <f t="shared" si="360"/>
        <v>1</v>
      </c>
      <c r="BY650" s="18">
        <f t="shared" ref="BY650:BY713" si="371">ROUND(BK650/1000^BX650,2)</f>
        <v>7380.49</v>
      </c>
      <c r="BZ650" s="18">
        <f t="shared" si="361"/>
        <v>2</v>
      </c>
      <c r="CA650" s="18">
        <f t="shared" ref="CA650:CA713" si="372">ROUND(BL650/1000^BZ650,2)</f>
        <v>11.07</v>
      </c>
      <c r="CB650" s="18">
        <f t="shared" si="362"/>
        <v>2</v>
      </c>
      <c r="CC650" s="18">
        <f t="shared" ref="CC650:CC713" si="373">ROUND(BM650/1000^CB650,2)</f>
        <v>11.07</v>
      </c>
    </row>
    <row r="651" spans="1:81" ht="16.5" x14ac:dyDescent="0.2">
      <c r="A651" s="14">
        <v>642</v>
      </c>
      <c r="B651" s="18">
        <f>金币产出!CN647</f>
        <v>134755650</v>
      </c>
      <c r="W651" s="18">
        <v>642</v>
      </c>
      <c r="X651" s="25">
        <v>1</v>
      </c>
      <c r="Y651" s="18" t="e">
        <f t="shared" ref="Y651:AA714" si="374">INT($B651*Y$7*$AM$7*$X651/5)*5</f>
        <v>#REF!</v>
      </c>
      <c r="Z651" s="18" t="e">
        <f t="shared" si="374"/>
        <v>#REF!</v>
      </c>
      <c r="AA651" s="18" t="e">
        <f t="shared" si="374"/>
        <v>#REF!</v>
      </c>
      <c r="AB651" s="18" t="e">
        <f t="shared" ref="AB651:AB714" si="375">INT(LOG(Y651/10,1000))</f>
        <v>#REF!</v>
      </c>
      <c r="AC651" s="18" t="e">
        <f t="shared" si="363"/>
        <v>#REF!</v>
      </c>
      <c r="AD651" s="18" t="e">
        <f t="shared" ref="AD651:AD714" si="376">INT(LOG(Z651/10,1000))</f>
        <v>#REF!</v>
      </c>
      <c r="AE651" s="18" t="e">
        <f t="shared" si="364"/>
        <v>#REF!</v>
      </c>
      <c r="AF651" s="18" t="e">
        <f t="shared" ref="AF651:AF714" si="377">INT(LOG(AA651/10,1000))</f>
        <v>#REF!</v>
      </c>
      <c r="AG651" s="18" t="e">
        <f t="shared" si="365"/>
        <v>#REF!</v>
      </c>
      <c r="BD651" s="18">
        <v>642</v>
      </c>
      <c r="BE651" s="44">
        <v>1</v>
      </c>
      <c r="BF651" s="18">
        <f t="shared" ref="BF651:BF714" si="378">INT($B651*BF$7/5*BE651)*5</f>
        <v>14823120</v>
      </c>
      <c r="BG651" s="18">
        <f t="shared" ref="BG651:BG714" si="379">INT($B651*BG$7*BE651/5)*5</f>
        <v>7411560</v>
      </c>
      <c r="BH651" s="18">
        <f t="shared" ref="BH651:BH714" si="380">INT($B651*BH$7*BE651/5)*5</f>
        <v>7411560</v>
      </c>
      <c r="BI651" s="18">
        <f t="shared" ref="BI651:BI714" si="381">INT($B651*BI$7*BE651/5)*5</f>
        <v>7411560</v>
      </c>
      <c r="BJ651" s="18">
        <f t="shared" ref="BJ651:BJ714" si="382">INT($B651*BJ$7*BE651/5)*5</f>
        <v>7411560</v>
      </c>
      <c r="BK651" s="18">
        <f t="shared" ref="BK651:BK714" si="383">INT($B651*BK$7*BE651/5)*5</f>
        <v>7411560</v>
      </c>
      <c r="BL651" s="18">
        <f t="shared" ref="BL651:BL714" si="384">INT($B651*BL$7*BE651/5)*5</f>
        <v>11117340</v>
      </c>
      <c r="BM651" s="18">
        <f t="shared" ref="BM651:BM714" si="385">INT($B651*BM$7*BE651/5)*5</f>
        <v>11117340</v>
      </c>
      <c r="BN651" s="18">
        <f t="shared" ref="BN651:BN714" si="386">INT(LOG(BF651/10,1000))</f>
        <v>2</v>
      </c>
      <c r="BO651" s="18">
        <f t="shared" si="366"/>
        <v>14.82</v>
      </c>
      <c r="BP651" s="18">
        <f t="shared" ref="BP651:BP714" si="387">INT(LOG(BG651/10,1000))</f>
        <v>1</v>
      </c>
      <c r="BQ651" s="18">
        <f t="shared" si="367"/>
        <v>7411.56</v>
      </c>
      <c r="BR651" s="18">
        <f t="shared" ref="BR651:BR714" si="388">INT(LOG(BH651/10,1000))</f>
        <v>1</v>
      </c>
      <c r="BS651" s="18">
        <f t="shared" si="368"/>
        <v>7411.56</v>
      </c>
      <c r="BT651" s="18">
        <f t="shared" ref="BT651:BT714" si="389">INT(LOG(BI651/10,1000))</f>
        <v>1</v>
      </c>
      <c r="BU651" s="18">
        <f t="shared" si="369"/>
        <v>7411.56</v>
      </c>
      <c r="BV651" s="18">
        <f t="shared" ref="BV651:BV714" si="390">INT(LOG(BJ651/10,1000))</f>
        <v>1</v>
      </c>
      <c r="BW651" s="18">
        <f t="shared" si="370"/>
        <v>7411.56</v>
      </c>
      <c r="BX651" s="18">
        <f t="shared" ref="BX651:BX714" si="391">INT(LOG(BK651/10,1000))</f>
        <v>1</v>
      </c>
      <c r="BY651" s="18">
        <f t="shared" si="371"/>
        <v>7411.56</v>
      </c>
      <c r="BZ651" s="18">
        <f t="shared" ref="BZ651:BZ714" si="392">INT(LOG(BL651/10,1000))</f>
        <v>2</v>
      </c>
      <c r="CA651" s="18">
        <f t="shared" si="372"/>
        <v>11.12</v>
      </c>
      <c r="CB651" s="18">
        <f t="shared" ref="CB651:CB714" si="393">INT(LOG(BM651/10,1000))</f>
        <v>2</v>
      </c>
      <c r="CC651" s="18">
        <f t="shared" si="373"/>
        <v>11.12</v>
      </c>
    </row>
    <row r="652" spans="1:81" ht="16.5" x14ac:dyDescent="0.2">
      <c r="A652" s="14">
        <v>643</v>
      </c>
      <c r="B652" s="18">
        <f>金币产出!CN648</f>
        <v>135320625</v>
      </c>
      <c r="W652" s="18">
        <v>643</v>
      </c>
      <c r="X652" s="25">
        <v>1</v>
      </c>
      <c r="Y652" s="18" t="e">
        <f t="shared" si="374"/>
        <v>#REF!</v>
      </c>
      <c r="Z652" s="18" t="e">
        <f t="shared" si="374"/>
        <v>#REF!</v>
      </c>
      <c r="AA652" s="18" t="e">
        <f t="shared" si="374"/>
        <v>#REF!</v>
      </c>
      <c r="AB652" s="18" t="e">
        <f t="shared" si="375"/>
        <v>#REF!</v>
      </c>
      <c r="AC652" s="18" t="e">
        <f t="shared" si="363"/>
        <v>#REF!</v>
      </c>
      <c r="AD652" s="18" t="e">
        <f t="shared" si="376"/>
        <v>#REF!</v>
      </c>
      <c r="AE652" s="18" t="e">
        <f t="shared" si="364"/>
        <v>#REF!</v>
      </c>
      <c r="AF652" s="18" t="e">
        <f t="shared" si="377"/>
        <v>#REF!</v>
      </c>
      <c r="AG652" s="18" t="e">
        <f t="shared" si="365"/>
        <v>#REF!</v>
      </c>
      <c r="BD652" s="18">
        <v>643</v>
      </c>
      <c r="BE652" s="44">
        <v>1</v>
      </c>
      <c r="BF652" s="18">
        <f t="shared" si="378"/>
        <v>14885265</v>
      </c>
      <c r="BG652" s="18">
        <f t="shared" si="379"/>
        <v>7442630</v>
      </c>
      <c r="BH652" s="18">
        <f t="shared" si="380"/>
        <v>7442630</v>
      </c>
      <c r="BI652" s="18">
        <f t="shared" si="381"/>
        <v>7442630</v>
      </c>
      <c r="BJ652" s="18">
        <f t="shared" si="382"/>
        <v>7442630</v>
      </c>
      <c r="BK652" s="18">
        <f t="shared" si="383"/>
        <v>7442630</v>
      </c>
      <c r="BL652" s="18">
        <f t="shared" si="384"/>
        <v>11163950</v>
      </c>
      <c r="BM652" s="18">
        <f t="shared" si="385"/>
        <v>11163950</v>
      </c>
      <c r="BN652" s="18">
        <f t="shared" si="386"/>
        <v>2</v>
      </c>
      <c r="BO652" s="18">
        <f t="shared" si="366"/>
        <v>14.89</v>
      </c>
      <c r="BP652" s="18">
        <f t="shared" si="387"/>
        <v>1</v>
      </c>
      <c r="BQ652" s="18">
        <f t="shared" si="367"/>
        <v>7442.63</v>
      </c>
      <c r="BR652" s="18">
        <f t="shared" si="388"/>
        <v>1</v>
      </c>
      <c r="BS652" s="18">
        <f t="shared" si="368"/>
        <v>7442.63</v>
      </c>
      <c r="BT652" s="18">
        <f t="shared" si="389"/>
        <v>1</v>
      </c>
      <c r="BU652" s="18">
        <f t="shared" si="369"/>
        <v>7442.63</v>
      </c>
      <c r="BV652" s="18">
        <f t="shared" si="390"/>
        <v>1</v>
      </c>
      <c r="BW652" s="18">
        <f t="shared" si="370"/>
        <v>7442.63</v>
      </c>
      <c r="BX652" s="18">
        <f t="shared" si="391"/>
        <v>1</v>
      </c>
      <c r="BY652" s="18">
        <f t="shared" si="371"/>
        <v>7442.63</v>
      </c>
      <c r="BZ652" s="18">
        <f t="shared" si="392"/>
        <v>2</v>
      </c>
      <c r="CA652" s="18">
        <f t="shared" si="372"/>
        <v>11.16</v>
      </c>
      <c r="CB652" s="18">
        <f t="shared" si="393"/>
        <v>2</v>
      </c>
      <c r="CC652" s="18">
        <f t="shared" si="373"/>
        <v>11.16</v>
      </c>
    </row>
    <row r="653" spans="1:81" ht="16.5" x14ac:dyDescent="0.2">
      <c r="A653" s="14">
        <v>644</v>
      </c>
      <c r="B653" s="18">
        <f>金币产出!CN649</f>
        <v>135885600</v>
      </c>
      <c r="W653" s="18">
        <v>644</v>
      </c>
      <c r="X653" s="25">
        <v>1</v>
      </c>
      <c r="Y653" s="18" t="e">
        <f t="shared" si="374"/>
        <v>#REF!</v>
      </c>
      <c r="Z653" s="18" t="e">
        <f t="shared" si="374"/>
        <v>#REF!</v>
      </c>
      <c r="AA653" s="18" t="e">
        <f t="shared" si="374"/>
        <v>#REF!</v>
      </c>
      <c r="AB653" s="18" t="e">
        <f t="shared" si="375"/>
        <v>#REF!</v>
      </c>
      <c r="AC653" s="18" t="e">
        <f t="shared" si="363"/>
        <v>#REF!</v>
      </c>
      <c r="AD653" s="18" t="e">
        <f t="shared" si="376"/>
        <v>#REF!</v>
      </c>
      <c r="AE653" s="18" t="e">
        <f t="shared" si="364"/>
        <v>#REF!</v>
      </c>
      <c r="AF653" s="18" t="e">
        <f t="shared" si="377"/>
        <v>#REF!</v>
      </c>
      <c r="AG653" s="18" t="e">
        <f t="shared" si="365"/>
        <v>#REF!</v>
      </c>
      <c r="BD653" s="18">
        <v>644</v>
      </c>
      <c r="BE653" s="44">
        <v>1</v>
      </c>
      <c r="BF653" s="18">
        <f t="shared" si="378"/>
        <v>14947415</v>
      </c>
      <c r="BG653" s="18">
        <f t="shared" si="379"/>
        <v>7473705</v>
      </c>
      <c r="BH653" s="18">
        <f t="shared" si="380"/>
        <v>7473705</v>
      </c>
      <c r="BI653" s="18">
        <f t="shared" si="381"/>
        <v>7473705</v>
      </c>
      <c r="BJ653" s="18">
        <f t="shared" si="382"/>
        <v>7473705</v>
      </c>
      <c r="BK653" s="18">
        <f t="shared" si="383"/>
        <v>7473705</v>
      </c>
      <c r="BL653" s="18">
        <f t="shared" si="384"/>
        <v>11210560</v>
      </c>
      <c r="BM653" s="18">
        <f t="shared" si="385"/>
        <v>11210560</v>
      </c>
      <c r="BN653" s="18">
        <f t="shared" si="386"/>
        <v>2</v>
      </c>
      <c r="BO653" s="18">
        <f t="shared" si="366"/>
        <v>14.95</v>
      </c>
      <c r="BP653" s="18">
        <f t="shared" si="387"/>
        <v>1</v>
      </c>
      <c r="BQ653" s="18">
        <f t="shared" si="367"/>
        <v>7473.71</v>
      </c>
      <c r="BR653" s="18">
        <f t="shared" si="388"/>
        <v>1</v>
      </c>
      <c r="BS653" s="18">
        <f t="shared" si="368"/>
        <v>7473.71</v>
      </c>
      <c r="BT653" s="18">
        <f t="shared" si="389"/>
        <v>1</v>
      </c>
      <c r="BU653" s="18">
        <f t="shared" si="369"/>
        <v>7473.71</v>
      </c>
      <c r="BV653" s="18">
        <f t="shared" si="390"/>
        <v>1</v>
      </c>
      <c r="BW653" s="18">
        <f t="shared" si="370"/>
        <v>7473.71</v>
      </c>
      <c r="BX653" s="18">
        <f t="shared" si="391"/>
        <v>1</v>
      </c>
      <c r="BY653" s="18">
        <f t="shared" si="371"/>
        <v>7473.71</v>
      </c>
      <c r="BZ653" s="18">
        <f t="shared" si="392"/>
        <v>2</v>
      </c>
      <c r="CA653" s="18">
        <f t="shared" si="372"/>
        <v>11.21</v>
      </c>
      <c r="CB653" s="18">
        <f t="shared" si="393"/>
        <v>2</v>
      </c>
      <c r="CC653" s="18">
        <f t="shared" si="373"/>
        <v>11.21</v>
      </c>
    </row>
    <row r="654" spans="1:81" ht="16.5" x14ac:dyDescent="0.2">
      <c r="A654" s="14">
        <v>645</v>
      </c>
      <c r="B654" s="18">
        <f>金币产出!CN650</f>
        <v>136450575</v>
      </c>
      <c r="W654" s="18">
        <v>645</v>
      </c>
      <c r="X654" s="25">
        <v>1</v>
      </c>
      <c r="Y654" s="18" t="e">
        <f t="shared" si="374"/>
        <v>#REF!</v>
      </c>
      <c r="Z654" s="18" t="e">
        <f t="shared" si="374"/>
        <v>#REF!</v>
      </c>
      <c r="AA654" s="18" t="e">
        <f t="shared" si="374"/>
        <v>#REF!</v>
      </c>
      <c r="AB654" s="18" t="e">
        <f t="shared" si="375"/>
        <v>#REF!</v>
      </c>
      <c r="AC654" s="18" t="e">
        <f t="shared" si="363"/>
        <v>#REF!</v>
      </c>
      <c r="AD654" s="18" t="e">
        <f t="shared" si="376"/>
        <v>#REF!</v>
      </c>
      <c r="AE654" s="18" t="e">
        <f t="shared" si="364"/>
        <v>#REF!</v>
      </c>
      <c r="AF654" s="18" t="e">
        <f t="shared" si="377"/>
        <v>#REF!</v>
      </c>
      <c r="AG654" s="18" t="e">
        <f t="shared" si="365"/>
        <v>#REF!</v>
      </c>
      <c r="BD654" s="18">
        <v>645</v>
      </c>
      <c r="BE654" s="44">
        <v>1</v>
      </c>
      <c r="BF654" s="18">
        <f t="shared" si="378"/>
        <v>15009560</v>
      </c>
      <c r="BG654" s="18">
        <f t="shared" si="379"/>
        <v>7504780</v>
      </c>
      <c r="BH654" s="18">
        <f t="shared" si="380"/>
        <v>7504780</v>
      </c>
      <c r="BI654" s="18">
        <f t="shared" si="381"/>
        <v>7504780</v>
      </c>
      <c r="BJ654" s="18">
        <f t="shared" si="382"/>
        <v>7504780</v>
      </c>
      <c r="BK654" s="18">
        <f t="shared" si="383"/>
        <v>7504780</v>
      </c>
      <c r="BL654" s="18">
        <f t="shared" si="384"/>
        <v>11257170</v>
      </c>
      <c r="BM654" s="18">
        <f t="shared" si="385"/>
        <v>11257170</v>
      </c>
      <c r="BN654" s="18">
        <f t="shared" si="386"/>
        <v>2</v>
      </c>
      <c r="BO654" s="18">
        <f t="shared" si="366"/>
        <v>15.01</v>
      </c>
      <c r="BP654" s="18">
        <f t="shared" si="387"/>
        <v>1</v>
      </c>
      <c r="BQ654" s="18">
        <f t="shared" si="367"/>
        <v>7504.78</v>
      </c>
      <c r="BR654" s="18">
        <f t="shared" si="388"/>
        <v>1</v>
      </c>
      <c r="BS654" s="18">
        <f t="shared" si="368"/>
        <v>7504.78</v>
      </c>
      <c r="BT654" s="18">
        <f t="shared" si="389"/>
        <v>1</v>
      </c>
      <c r="BU654" s="18">
        <f t="shared" si="369"/>
        <v>7504.78</v>
      </c>
      <c r="BV654" s="18">
        <f t="shared" si="390"/>
        <v>1</v>
      </c>
      <c r="BW654" s="18">
        <f t="shared" si="370"/>
        <v>7504.78</v>
      </c>
      <c r="BX654" s="18">
        <f t="shared" si="391"/>
        <v>1</v>
      </c>
      <c r="BY654" s="18">
        <f t="shared" si="371"/>
        <v>7504.78</v>
      </c>
      <c r="BZ654" s="18">
        <f t="shared" si="392"/>
        <v>2</v>
      </c>
      <c r="CA654" s="18">
        <f t="shared" si="372"/>
        <v>11.26</v>
      </c>
      <c r="CB654" s="18">
        <f t="shared" si="393"/>
        <v>2</v>
      </c>
      <c r="CC654" s="18">
        <f t="shared" si="373"/>
        <v>11.26</v>
      </c>
    </row>
    <row r="655" spans="1:81" ht="16.5" x14ac:dyDescent="0.2">
      <c r="A655" s="14">
        <v>646</v>
      </c>
      <c r="B655" s="18">
        <f>金币产出!CN651</f>
        <v>137015550</v>
      </c>
      <c r="W655" s="18">
        <v>646</v>
      </c>
      <c r="X655" s="25">
        <v>1</v>
      </c>
      <c r="Y655" s="18" t="e">
        <f t="shared" si="374"/>
        <v>#REF!</v>
      </c>
      <c r="Z655" s="18" t="e">
        <f t="shared" si="374"/>
        <v>#REF!</v>
      </c>
      <c r="AA655" s="18" t="e">
        <f t="shared" si="374"/>
        <v>#REF!</v>
      </c>
      <c r="AB655" s="18" t="e">
        <f t="shared" si="375"/>
        <v>#REF!</v>
      </c>
      <c r="AC655" s="18" t="e">
        <f t="shared" si="363"/>
        <v>#REF!</v>
      </c>
      <c r="AD655" s="18" t="e">
        <f t="shared" si="376"/>
        <v>#REF!</v>
      </c>
      <c r="AE655" s="18" t="e">
        <f t="shared" si="364"/>
        <v>#REF!</v>
      </c>
      <c r="AF655" s="18" t="e">
        <f t="shared" si="377"/>
        <v>#REF!</v>
      </c>
      <c r="AG655" s="18" t="e">
        <f t="shared" si="365"/>
        <v>#REF!</v>
      </c>
      <c r="BD655" s="18">
        <v>646</v>
      </c>
      <c r="BE655" s="44">
        <v>1</v>
      </c>
      <c r="BF655" s="18">
        <f t="shared" si="378"/>
        <v>15071710</v>
      </c>
      <c r="BG655" s="18">
        <f t="shared" si="379"/>
        <v>7535855</v>
      </c>
      <c r="BH655" s="18">
        <f t="shared" si="380"/>
        <v>7535855</v>
      </c>
      <c r="BI655" s="18">
        <f t="shared" si="381"/>
        <v>7535855</v>
      </c>
      <c r="BJ655" s="18">
        <f t="shared" si="382"/>
        <v>7535855</v>
      </c>
      <c r="BK655" s="18">
        <f t="shared" si="383"/>
        <v>7535855</v>
      </c>
      <c r="BL655" s="18">
        <f t="shared" si="384"/>
        <v>11303780</v>
      </c>
      <c r="BM655" s="18">
        <f t="shared" si="385"/>
        <v>11303780</v>
      </c>
      <c r="BN655" s="18">
        <f t="shared" si="386"/>
        <v>2</v>
      </c>
      <c r="BO655" s="18">
        <f t="shared" si="366"/>
        <v>15.07</v>
      </c>
      <c r="BP655" s="18">
        <f t="shared" si="387"/>
        <v>1</v>
      </c>
      <c r="BQ655" s="18">
        <f t="shared" si="367"/>
        <v>7535.86</v>
      </c>
      <c r="BR655" s="18">
        <f t="shared" si="388"/>
        <v>1</v>
      </c>
      <c r="BS655" s="18">
        <f t="shared" si="368"/>
        <v>7535.86</v>
      </c>
      <c r="BT655" s="18">
        <f t="shared" si="389"/>
        <v>1</v>
      </c>
      <c r="BU655" s="18">
        <f t="shared" si="369"/>
        <v>7535.86</v>
      </c>
      <c r="BV655" s="18">
        <f t="shared" si="390"/>
        <v>1</v>
      </c>
      <c r="BW655" s="18">
        <f t="shared" si="370"/>
        <v>7535.86</v>
      </c>
      <c r="BX655" s="18">
        <f t="shared" si="391"/>
        <v>1</v>
      </c>
      <c r="BY655" s="18">
        <f t="shared" si="371"/>
        <v>7535.86</v>
      </c>
      <c r="BZ655" s="18">
        <f t="shared" si="392"/>
        <v>2</v>
      </c>
      <c r="CA655" s="18">
        <f t="shared" si="372"/>
        <v>11.3</v>
      </c>
      <c r="CB655" s="18">
        <f t="shared" si="393"/>
        <v>2</v>
      </c>
      <c r="CC655" s="18">
        <f t="shared" si="373"/>
        <v>11.3</v>
      </c>
    </row>
    <row r="656" spans="1:81" ht="16.5" x14ac:dyDescent="0.2">
      <c r="A656" s="14">
        <v>647</v>
      </c>
      <c r="B656" s="18">
        <f>金币产出!CN652</f>
        <v>137580525</v>
      </c>
      <c r="W656" s="18">
        <v>647</v>
      </c>
      <c r="X656" s="25">
        <v>1</v>
      </c>
      <c r="Y656" s="18" t="e">
        <f t="shared" si="374"/>
        <v>#REF!</v>
      </c>
      <c r="Z656" s="18" t="e">
        <f t="shared" si="374"/>
        <v>#REF!</v>
      </c>
      <c r="AA656" s="18" t="e">
        <f t="shared" si="374"/>
        <v>#REF!</v>
      </c>
      <c r="AB656" s="18" t="e">
        <f t="shared" si="375"/>
        <v>#REF!</v>
      </c>
      <c r="AC656" s="18" t="e">
        <f t="shared" si="363"/>
        <v>#REF!</v>
      </c>
      <c r="AD656" s="18" t="e">
        <f t="shared" si="376"/>
        <v>#REF!</v>
      </c>
      <c r="AE656" s="18" t="e">
        <f t="shared" si="364"/>
        <v>#REF!</v>
      </c>
      <c r="AF656" s="18" t="e">
        <f t="shared" si="377"/>
        <v>#REF!</v>
      </c>
      <c r="AG656" s="18" t="e">
        <f t="shared" si="365"/>
        <v>#REF!</v>
      </c>
      <c r="BD656" s="18">
        <v>647</v>
      </c>
      <c r="BE656" s="44">
        <v>1</v>
      </c>
      <c r="BF656" s="18">
        <f t="shared" si="378"/>
        <v>15133855</v>
      </c>
      <c r="BG656" s="18">
        <f t="shared" si="379"/>
        <v>7566925</v>
      </c>
      <c r="BH656" s="18">
        <f t="shared" si="380"/>
        <v>7566925</v>
      </c>
      <c r="BI656" s="18">
        <f t="shared" si="381"/>
        <v>7566925</v>
      </c>
      <c r="BJ656" s="18">
        <f t="shared" si="382"/>
        <v>7566925</v>
      </c>
      <c r="BK656" s="18">
        <f t="shared" si="383"/>
        <v>7566925</v>
      </c>
      <c r="BL656" s="18">
        <f t="shared" si="384"/>
        <v>11350390</v>
      </c>
      <c r="BM656" s="18">
        <f t="shared" si="385"/>
        <v>11350390</v>
      </c>
      <c r="BN656" s="18">
        <f t="shared" si="386"/>
        <v>2</v>
      </c>
      <c r="BO656" s="18">
        <f t="shared" si="366"/>
        <v>15.13</v>
      </c>
      <c r="BP656" s="18">
        <f t="shared" si="387"/>
        <v>1</v>
      </c>
      <c r="BQ656" s="18">
        <f t="shared" si="367"/>
        <v>7566.93</v>
      </c>
      <c r="BR656" s="18">
        <f t="shared" si="388"/>
        <v>1</v>
      </c>
      <c r="BS656" s="18">
        <f t="shared" si="368"/>
        <v>7566.93</v>
      </c>
      <c r="BT656" s="18">
        <f t="shared" si="389"/>
        <v>1</v>
      </c>
      <c r="BU656" s="18">
        <f t="shared" si="369"/>
        <v>7566.93</v>
      </c>
      <c r="BV656" s="18">
        <f t="shared" si="390"/>
        <v>1</v>
      </c>
      <c r="BW656" s="18">
        <f t="shared" si="370"/>
        <v>7566.93</v>
      </c>
      <c r="BX656" s="18">
        <f t="shared" si="391"/>
        <v>1</v>
      </c>
      <c r="BY656" s="18">
        <f t="shared" si="371"/>
        <v>7566.93</v>
      </c>
      <c r="BZ656" s="18">
        <f t="shared" si="392"/>
        <v>2</v>
      </c>
      <c r="CA656" s="18">
        <f t="shared" si="372"/>
        <v>11.35</v>
      </c>
      <c r="CB656" s="18">
        <f t="shared" si="393"/>
        <v>2</v>
      </c>
      <c r="CC656" s="18">
        <f t="shared" si="373"/>
        <v>11.35</v>
      </c>
    </row>
    <row r="657" spans="1:81" ht="16.5" x14ac:dyDescent="0.2">
      <c r="A657" s="14">
        <v>648</v>
      </c>
      <c r="B657" s="18">
        <f>金币产出!CN653</f>
        <v>138145500</v>
      </c>
      <c r="W657" s="18">
        <v>648</v>
      </c>
      <c r="X657" s="25">
        <v>1</v>
      </c>
      <c r="Y657" s="18" t="e">
        <f t="shared" si="374"/>
        <v>#REF!</v>
      </c>
      <c r="Z657" s="18" t="e">
        <f t="shared" si="374"/>
        <v>#REF!</v>
      </c>
      <c r="AA657" s="18" t="e">
        <f t="shared" si="374"/>
        <v>#REF!</v>
      </c>
      <c r="AB657" s="18" t="e">
        <f t="shared" si="375"/>
        <v>#REF!</v>
      </c>
      <c r="AC657" s="18" t="e">
        <f t="shared" si="363"/>
        <v>#REF!</v>
      </c>
      <c r="AD657" s="18" t="e">
        <f t="shared" si="376"/>
        <v>#REF!</v>
      </c>
      <c r="AE657" s="18" t="e">
        <f t="shared" si="364"/>
        <v>#REF!</v>
      </c>
      <c r="AF657" s="18" t="e">
        <f t="shared" si="377"/>
        <v>#REF!</v>
      </c>
      <c r="AG657" s="18" t="e">
        <f t="shared" si="365"/>
        <v>#REF!</v>
      </c>
      <c r="BD657" s="18">
        <v>648</v>
      </c>
      <c r="BE657" s="44">
        <v>1</v>
      </c>
      <c r="BF657" s="18">
        <f t="shared" si="378"/>
        <v>15196005</v>
      </c>
      <c r="BG657" s="18">
        <f t="shared" si="379"/>
        <v>7598000</v>
      </c>
      <c r="BH657" s="18">
        <f t="shared" si="380"/>
        <v>7598000</v>
      </c>
      <c r="BI657" s="18">
        <f t="shared" si="381"/>
        <v>7598000</v>
      </c>
      <c r="BJ657" s="18">
        <f t="shared" si="382"/>
        <v>7598000</v>
      </c>
      <c r="BK657" s="18">
        <f t="shared" si="383"/>
        <v>7598000</v>
      </c>
      <c r="BL657" s="18">
        <f t="shared" si="384"/>
        <v>11397000</v>
      </c>
      <c r="BM657" s="18">
        <f t="shared" si="385"/>
        <v>11397000</v>
      </c>
      <c r="BN657" s="18">
        <f t="shared" si="386"/>
        <v>2</v>
      </c>
      <c r="BO657" s="18">
        <f t="shared" si="366"/>
        <v>15.2</v>
      </c>
      <c r="BP657" s="18">
        <f t="shared" si="387"/>
        <v>1</v>
      </c>
      <c r="BQ657" s="18">
        <f t="shared" si="367"/>
        <v>7598</v>
      </c>
      <c r="BR657" s="18">
        <f t="shared" si="388"/>
        <v>1</v>
      </c>
      <c r="BS657" s="18">
        <f t="shared" si="368"/>
        <v>7598</v>
      </c>
      <c r="BT657" s="18">
        <f t="shared" si="389"/>
        <v>1</v>
      </c>
      <c r="BU657" s="18">
        <f t="shared" si="369"/>
        <v>7598</v>
      </c>
      <c r="BV657" s="18">
        <f t="shared" si="390"/>
        <v>1</v>
      </c>
      <c r="BW657" s="18">
        <f t="shared" si="370"/>
        <v>7598</v>
      </c>
      <c r="BX657" s="18">
        <f t="shared" si="391"/>
        <v>1</v>
      </c>
      <c r="BY657" s="18">
        <f t="shared" si="371"/>
        <v>7598</v>
      </c>
      <c r="BZ657" s="18">
        <f t="shared" si="392"/>
        <v>2</v>
      </c>
      <c r="CA657" s="18">
        <f t="shared" si="372"/>
        <v>11.4</v>
      </c>
      <c r="CB657" s="18">
        <f t="shared" si="393"/>
        <v>2</v>
      </c>
      <c r="CC657" s="18">
        <f t="shared" si="373"/>
        <v>11.4</v>
      </c>
    </row>
    <row r="658" spans="1:81" ht="16.5" x14ac:dyDescent="0.2">
      <c r="A658" s="14">
        <v>649</v>
      </c>
      <c r="B658" s="18">
        <f>金币产出!CN654</f>
        <v>138710475</v>
      </c>
      <c r="W658" s="18">
        <v>649</v>
      </c>
      <c r="X658" s="25">
        <v>1</v>
      </c>
      <c r="Y658" s="18" t="e">
        <f t="shared" si="374"/>
        <v>#REF!</v>
      </c>
      <c r="Z658" s="18" t="e">
        <f t="shared" si="374"/>
        <v>#REF!</v>
      </c>
      <c r="AA658" s="18" t="e">
        <f t="shared" si="374"/>
        <v>#REF!</v>
      </c>
      <c r="AB658" s="18" t="e">
        <f t="shared" si="375"/>
        <v>#REF!</v>
      </c>
      <c r="AC658" s="18" t="e">
        <f t="shared" si="363"/>
        <v>#REF!</v>
      </c>
      <c r="AD658" s="18" t="e">
        <f t="shared" si="376"/>
        <v>#REF!</v>
      </c>
      <c r="AE658" s="18" t="e">
        <f t="shared" si="364"/>
        <v>#REF!</v>
      </c>
      <c r="AF658" s="18" t="e">
        <f t="shared" si="377"/>
        <v>#REF!</v>
      </c>
      <c r="AG658" s="18" t="e">
        <f t="shared" si="365"/>
        <v>#REF!</v>
      </c>
      <c r="BD658" s="18">
        <v>649</v>
      </c>
      <c r="BE658" s="44">
        <v>1</v>
      </c>
      <c r="BF658" s="18">
        <f t="shared" si="378"/>
        <v>15258150</v>
      </c>
      <c r="BG658" s="18">
        <f t="shared" si="379"/>
        <v>7629075</v>
      </c>
      <c r="BH658" s="18">
        <f t="shared" si="380"/>
        <v>7629075</v>
      </c>
      <c r="BI658" s="18">
        <f t="shared" si="381"/>
        <v>7629075</v>
      </c>
      <c r="BJ658" s="18">
        <f t="shared" si="382"/>
        <v>7629075</v>
      </c>
      <c r="BK658" s="18">
        <f t="shared" si="383"/>
        <v>7629075</v>
      </c>
      <c r="BL658" s="18">
        <f t="shared" si="384"/>
        <v>11443610</v>
      </c>
      <c r="BM658" s="18">
        <f t="shared" si="385"/>
        <v>11443610</v>
      </c>
      <c r="BN658" s="18">
        <f t="shared" si="386"/>
        <v>2</v>
      </c>
      <c r="BO658" s="18">
        <f t="shared" si="366"/>
        <v>15.26</v>
      </c>
      <c r="BP658" s="18">
        <f t="shared" si="387"/>
        <v>1</v>
      </c>
      <c r="BQ658" s="18">
        <f t="shared" si="367"/>
        <v>7629.08</v>
      </c>
      <c r="BR658" s="18">
        <f t="shared" si="388"/>
        <v>1</v>
      </c>
      <c r="BS658" s="18">
        <f t="shared" si="368"/>
        <v>7629.08</v>
      </c>
      <c r="BT658" s="18">
        <f t="shared" si="389"/>
        <v>1</v>
      </c>
      <c r="BU658" s="18">
        <f t="shared" si="369"/>
        <v>7629.08</v>
      </c>
      <c r="BV658" s="18">
        <f t="shared" si="390"/>
        <v>1</v>
      </c>
      <c r="BW658" s="18">
        <f t="shared" si="370"/>
        <v>7629.08</v>
      </c>
      <c r="BX658" s="18">
        <f t="shared" si="391"/>
        <v>1</v>
      </c>
      <c r="BY658" s="18">
        <f t="shared" si="371"/>
        <v>7629.08</v>
      </c>
      <c r="BZ658" s="18">
        <f t="shared" si="392"/>
        <v>2</v>
      </c>
      <c r="CA658" s="18">
        <f t="shared" si="372"/>
        <v>11.44</v>
      </c>
      <c r="CB658" s="18">
        <f t="shared" si="393"/>
        <v>2</v>
      </c>
      <c r="CC658" s="18">
        <f t="shared" si="373"/>
        <v>11.44</v>
      </c>
    </row>
    <row r="659" spans="1:81" ht="16.5" x14ac:dyDescent="0.2">
      <c r="A659" s="14">
        <v>650</v>
      </c>
      <c r="B659" s="18">
        <f>金币产出!CN655</f>
        <v>133039235</v>
      </c>
      <c r="W659" s="18">
        <v>650</v>
      </c>
      <c r="X659" s="25">
        <v>1</v>
      </c>
      <c r="Y659" s="18" t="e">
        <f t="shared" si="374"/>
        <v>#REF!</v>
      </c>
      <c r="Z659" s="18" t="e">
        <f t="shared" si="374"/>
        <v>#REF!</v>
      </c>
      <c r="AA659" s="18" t="e">
        <f t="shared" si="374"/>
        <v>#REF!</v>
      </c>
      <c r="AB659" s="18" t="e">
        <f t="shared" si="375"/>
        <v>#REF!</v>
      </c>
      <c r="AC659" s="18" t="e">
        <f t="shared" si="363"/>
        <v>#REF!</v>
      </c>
      <c r="AD659" s="18" t="e">
        <f t="shared" si="376"/>
        <v>#REF!</v>
      </c>
      <c r="AE659" s="18" t="e">
        <f t="shared" si="364"/>
        <v>#REF!</v>
      </c>
      <c r="AF659" s="18" t="e">
        <f t="shared" si="377"/>
        <v>#REF!</v>
      </c>
      <c r="AG659" s="18" t="e">
        <f t="shared" si="365"/>
        <v>#REF!</v>
      </c>
      <c r="BD659" s="18">
        <v>650</v>
      </c>
      <c r="BE659" s="44">
        <v>1</v>
      </c>
      <c r="BF659" s="18">
        <f t="shared" si="378"/>
        <v>14634315</v>
      </c>
      <c r="BG659" s="18">
        <f t="shared" si="379"/>
        <v>7317155</v>
      </c>
      <c r="BH659" s="18">
        <f t="shared" si="380"/>
        <v>7317155</v>
      </c>
      <c r="BI659" s="18">
        <f t="shared" si="381"/>
        <v>7317155</v>
      </c>
      <c r="BJ659" s="18">
        <f t="shared" si="382"/>
        <v>7317155</v>
      </c>
      <c r="BK659" s="18">
        <f t="shared" si="383"/>
        <v>7317155</v>
      </c>
      <c r="BL659" s="18">
        <f t="shared" si="384"/>
        <v>10975735</v>
      </c>
      <c r="BM659" s="18">
        <f t="shared" si="385"/>
        <v>10975735</v>
      </c>
      <c r="BN659" s="18">
        <f t="shared" si="386"/>
        <v>2</v>
      </c>
      <c r="BO659" s="18">
        <f t="shared" si="366"/>
        <v>14.63</v>
      </c>
      <c r="BP659" s="18">
        <f t="shared" si="387"/>
        <v>1</v>
      </c>
      <c r="BQ659" s="18">
        <f t="shared" si="367"/>
        <v>7317.16</v>
      </c>
      <c r="BR659" s="18">
        <f t="shared" si="388"/>
        <v>1</v>
      </c>
      <c r="BS659" s="18">
        <f t="shared" si="368"/>
        <v>7317.16</v>
      </c>
      <c r="BT659" s="18">
        <f t="shared" si="389"/>
        <v>1</v>
      </c>
      <c r="BU659" s="18">
        <f t="shared" si="369"/>
        <v>7317.16</v>
      </c>
      <c r="BV659" s="18">
        <f t="shared" si="390"/>
        <v>1</v>
      </c>
      <c r="BW659" s="18">
        <f t="shared" si="370"/>
        <v>7317.16</v>
      </c>
      <c r="BX659" s="18">
        <f t="shared" si="391"/>
        <v>1</v>
      </c>
      <c r="BY659" s="18">
        <f t="shared" si="371"/>
        <v>7317.16</v>
      </c>
      <c r="BZ659" s="18">
        <f t="shared" si="392"/>
        <v>2</v>
      </c>
      <c r="CA659" s="18">
        <f t="shared" si="372"/>
        <v>10.98</v>
      </c>
      <c r="CB659" s="18">
        <f t="shared" si="393"/>
        <v>2</v>
      </c>
      <c r="CC659" s="18">
        <f t="shared" si="373"/>
        <v>10.98</v>
      </c>
    </row>
    <row r="660" spans="1:81" ht="16.5" x14ac:dyDescent="0.2">
      <c r="A660" s="14">
        <v>651</v>
      </c>
      <c r="B660" s="18">
        <f>金币产出!CN656</f>
        <v>133578912</v>
      </c>
      <c r="W660" s="18">
        <v>651</v>
      </c>
      <c r="X660" s="25">
        <v>1</v>
      </c>
      <c r="Y660" s="18" t="e">
        <f t="shared" si="374"/>
        <v>#REF!</v>
      </c>
      <c r="Z660" s="18" t="e">
        <f t="shared" si="374"/>
        <v>#REF!</v>
      </c>
      <c r="AA660" s="18" t="e">
        <f t="shared" si="374"/>
        <v>#REF!</v>
      </c>
      <c r="AB660" s="18" t="e">
        <f t="shared" si="375"/>
        <v>#REF!</v>
      </c>
      <c r="AC660" s="18" t="e">
        <f t="shared" si="363"/>
        <v>#REF!</v>
      </c>
      <c r="AD660" s="18" t="e">
        <f t="shared" si="376"/>
        <v>#REF!</v>
      </c>
      <c r="AE660" s="18" t="e">
        <f t="shared" si="364"/>
        <v>#REF!</v>
      </c>
      <c r="AF660" s="18" t="e">
        <f t="shared" si="377"/>
        <v>#REF!</v>
      </c>
      <c r="AG660" s="18" t="e">
        <f t="shared" si="365"/>
        <v>#REF!</v>
      </c>
      <c r="BD660" s="18">
        <v>651</v>
      </c>
      <c r="BE660" s="44">
        <v>1</v>
      </c>
      <c r="BF660" s="18">
        <f t="shared" si="378"/>
        <v>14693680</v>
      </c>
      <c r="BG660" s="18">
        <f t="shared" si="379"/>
        <v>7346840</v>
      </c>
      <c r="BH660" s="18">
        <f t="shared" si="380"/>
        <v>7346840</v>
      </c>
      <c r="BI660" s="18">
        <f t="shared" si="381"/>
        <v>7346840</v>
      </c>
      <c r="BJ660" s="18">
        <f t="shared" si="382"/>
        <v>7346840</v>
      </c>
      <c r="BK660" s="18">
        <f t="shared" si="383"/>
        <v>7346840</v>
      </c>
      <c r="BL660" s="18">
        <f t="shared" si="384"/>
        <v>11020260</v>
      </c>
      <c r="BM660" s="18">
        <f t="shared" si="385"/>
        <v>11020260</v>
      </c>
      <c r="BN660" s="18">
        <f t="shared" si="386"/>
        <v>2</v>
      </c>
      <c r="BO660" s="18">
        <f t="shared" si="366"/>
        <v>14.69</v>
      </c>
      <c r="BP660" s="18">
        <f t="shared" si="387"/>
        <v>1</v>
      </c>
      <c r="BQ660" s="18">
        <f t="shared" si="367"/>
        <v>7346.84</v>
      </c>
      <c r="BR660" s="18">
        <f t="shared" si="388"/>
        <v>1</v>
      </c>
      <c r="BS660" s="18">
        <f t="shared" si="368"/>
        <v>7346.84</v>
      </c>
      <c r="BT660" s="18">
        <f t="shared" si="389"/>
        <v>1</v>
      </c>
      <c r="BU660" s="18">
        <f t="shared" si="369"/>
        <v>7346.84</v>
      </c>
      <c r="BV660" s="18">
        <f t="shared" si="390"/>
        <v>1</v>
      </c>
      <c r="BW660" s="18">
        <f t="shared" si="370"/>
        <v>7346.84</v>
      </c>
      <c r="BX660" s="18">
        <f t="shared" si="391"/>
        <v>1</v>
      </c>
      <c r="BY660" s="18">
        <f t="shared" si="371"/>
        <v>7346.84</v>
      </c>
      <c r="BZ660" s="18">
        <f t="shared" si="392"/>
        <v>2</v>
      </c>
      <c r="CA660" s="18">
        <f t="shared" si="372"/>
        <v>11.02</v>
      </c>
      <c r="CB660" s="18">
        <f t="shared" si="393"/>
        <v>2</v>
      </c>
      <c r="CC660" s="18">
        <f t="shared" si="373"/>
        <v>11.02</v>
      </c>
    </row>
    <row r="661" spans="1:81" ht="16.5" x14ac:dyDescent="0.2">
      <c r="A661" s="14">
        <v>652</v>
      </c>
      <c r="B661" s="18">
        <f>金币产出!CN657</f>
        <v>134118591</v>
      </c>
      <c r="W661" s="18">
        <v>652</v>
      </c>
      <c r="X661" s="25">
        <v>1</v>
      </c>
      <c r="Y661" s="18" t="e">
        <f t="shared" si="374"/>
        <v>#REF!</v>
      </c>
      <c r="Z661" s="18" t="e">
        <f t="shared" si="374"/>
        <v>#REF!</v>
      </c>
      <c r="AA661" s="18" t="e">
        <f t="shared" si="374"/>
        <v>#REF!</v>
      </c>
      <c r="AB661" s="18" t="e">
        <f t="shared" si="375"/>
        <v>#REF!</v>
      </c>
      <c r="AC661" s="18" t="e">
        <f t="shared" si="363"/>
        <v>#REF!</v>
      </c>
      <c r="AD661" s="18" t="e">
        <f t="shared" si="376"/>
        <v>#REF!</v>
      </c>
      <c r="AE661" s="18" t="e">
        <f t="shared" si="364"/>
        <v>#REF!</v>
      </c>
      <c r="AF661" s="18" t="e">
        <f t="shared" si="377"/>
        <v>#REF!</v>
      </c>
      <c r="AG661" s="18" t="e">
        <f t="shared" si="365"/>
        <v>#REF!</v>
      </c>
      <c r="BD661" s="18">
        <v>652</v>
      </c>
      <c r="BE661" s="44">
        <v>1</v>
      </c>
      <c r="BF661" s="18">
        <f t="shared" si="378"/>
        <v>14753045</v>
      </c>
      <c r="BG661" s="18">
        <f t="shared" si="379"/>
        <v>7376520</v>
      </c>
      <c r="BH661" s="18">
        <f t="shared" si="380"/>
        <v>7376520</v>
      </c>
      <c r="BI661" s="18">
        <f t="shared" si="381"/>
        <v>7376520</v>
      </c>
      <c r="BJ661" s="18">
        <f t="shared" si="382"/>
        <v>7376520</v>
      </c>
      <c r="BK661" s="18">
        <f t="shared" si="383"/>
        <v>7376520</v>
      </c>
      <c r="BL661" s="18">
        <f t="shared" si="384"/>
        <v>11064780</v>
      </c>
      <c r="BM661" s="18">
        <f t="shared" si="385"/>
        <v>11064780</v>
      </c>
      <c r="BN661" s="18">
        <f t="shared" si="386"/>
        <v>2</v>
      </c>
      <c r="BO661" s="18">
        <f t="shared" si="366"/>
        <v>14.75</v>
      </c>
      <c r="BP661" s="18">
        <f t="shared" si="387"/>
        <v>1</v>
      </c>
      <c r="BQ661" s="18">
        <f t="shared" si="367"/>
        <v>7376.52</v>
      </c>
      <c r="BR661" s="18">
        <f t="shared" si="388"/>
        <v>1</v>
      </c>
      <c r="BS661" s="18">
        <f t="shared" si="368"/>
        <v>7376.52</v>
      </c>
      <c r="BT661" s="18">
        <f t="shared" si="389"/>
        <v>1</v>
      </c>
      <c r="BU661" s="18">
        <f t="shared" si="369"/>
        <v>7376.52</v>
      </c>
      <c r="BV661" s="18">
        <f t="shared" si="390"/>
        <v>1</v>
      </c>
      <c r="BW661" s="18">
        <f t="shared" si="370"/>
        <v>7376.52</v>
      </c>
      <c r="BX661" s="18">
        <f t="shared" si="391"/>
        <v>1</v>
      </c>
      <c r="BY661" s="18">
        <f t="shared" si="371"/>
        <v>7376.52</v>
      </c>
      <c r="BZ661" s="18">
        <f t="shared" si="392"/>
        <v>2</v>
      </c>
      <c r="CA661" s="18">
        <f t="shared" si="372"/>
        <v>11.06</v>
      </c>
      <c r="CB661" s="18">
        <f t="shared" si="393"/>
        <v>2</v>
      </c>
      <c r="CC661" s="18">
        <f t="shared" si="373"/>
        <v>11.06</v>
      </c>
    </row>
    <row r="662" spans="1:81" ht="16.5" x14ac:dyDescent="0.2">
      <c r="A662" s="14">
        <v>653</v>
      </c>
      <c r="B662" s="18">
        <f>金币产出!CN658</f>
        <v>134658269</v>
      </c>
      <c r="W662" s="18">
        <v>653</v>
      </c>
      <c r="X662" s="25">
        <v>1</v>
      </c>
      <c r="Y662" s="18" t="e">
        <f t="shared" si="374"/>
        <v>#REF!</v>
      </c>
      <c r="Z662" s="18" t="e">
        <f t="shared" si="374"/>
        <v>#REF!</v>
      </c>
      <c r="AA662" s="18" t="e">
        <f t="shared" si="374"/>
        <v>#REF!</v>
      </c>
      <c r="AB662" s="18" t="e">
        <f t="shared" si="375"/>
        <v>#REF!</v>
      </c>
      <c r="AC662" s="18" t="e">
        <f t="shared" si="363"/>
        <v>#REF!</v>
      </c>
      <c r="AD662" s="18" t="e">
        <f t="shared" si="376"/>
        <v>#REF!</v>
      </c>
      <c r="AE662" s="18" t="e">
        <f t="shared" si="364"/>
        <v>#REF!</v>
      </c>
      <c r="AF662" s="18" t="e">
        <f t="shared" si="377"/>
        <v>#REF!</v>
      </c>
      <c r="AG662" s="18" t="e">
        <f t="shared" si="365"/>
        <v>#REF!</v>
      </c>
      <c r="BD662" s="18">
        <v>653</v>
      </c>
      <c r="BE662" s="44">
        <v>1</v>
      </c>
      <c r="BF662" s="18">
        <f t="shared" si="378"/>
        <v>14812405</v>
      </c>
      <c r="BG662" s="18">
        <f t="shared" si="379"/>
        <v>7406200</v>
      </c>
      <c r="BH662" s="18">
        <f t="shared" si="380"/>
        <v>7406200</v>
      </c>
      <c r="BI662" s="18">
        <f t="shared" si="381"/>
        <v>7406200</v>
      </c>
      <c r="BJ662" s="18">
        <f t="shared" si="382"/>
        <v>7406200</v>
      </c>
      <c r="BK662" s="18">
        <f t="shared" si="383"/>
        <v>7406200</v>
      </c>
      <c r="BL662" s="18">
        <f t="shared" si="384"/>
        <v>11109305</v>
      </c>
      <c r="BM662" s="18">
        <f t="shared" si="385"/>
        <v>11109305</v>
      </c>
      <c r="BN662" s="18">
        <f t="shared" si="386"/>
        <v>2</v>
      </c>
      <c r="BO662" s="18">
        <f t="shared" si="366"/>
        <v>14.81</v>
      </c>
      <c r="BP662" s="18">
        <f t="shared" si="387"/>
        <v>1</v>
      </c>
      <c r="BQ662" s="18">
        <f t="shared" si="367"/>
        <v>7406.2</v>
      </c>
      <c r="BR662" s="18">
        <f t="shared" si="388"/>
        <v>1</v>
      </c>
      <c r="BS662" s="18">
        <f t="shared" si="368"/>
        <v>7406.2</v>
      </c>
      <c r="BT662" s="18">
        <f t="shared" si="389"/>
        <v>1</v>
      </c>
      <c r="BU662" s="18">
        <f t="shared" si="369"/>
        <v>7406.2</v>
      </c>
      <c r="BV662" s="18">
        <f t="shared" si="390"/>
        <v>1</v>
      </c>
      <c r="BW662" s="18">
        <f t="shared" si="370"/>
        <v>7406.2</v>
      </c>
      <c r="BX662" s="18">
        <f t="shared" si="391"/>
        <v>1</v>
      </c>
      <c r="BY662" s="18">
        <f t="shared" si="371"/>
        <v>7406.2</v>
      </c>
      <c r="BZ662" s="18">
        <f t="shared" si="392"/>
        <v>2</v>
      </c>
      <c r="CA662" s="18">
        <f t="shared" si="372"/>
        <v>11.11</v>
      </c>
      <c r="CB662" s="18">
        <f t="shared" si="393"/>
        <v>2</v>
      </c>
      <c r="CC662" s="18">
        <f t="shared" si="373"/>
        <v>11.11</v>
      </c>
    </row>
    <row r="663" spans="1:81" ht="16.5" x14ac:dyDescent="0.2">
      <c r="A663" s="14">
        <v>654</v>
      </c>
      <c r="B663" s="18">
        <f>金币产出!CN659</f>
        <v>135197946</v>
      </c>
      <c r="W663" s="18">
        <v>654</v>
      </c>
      <c r="X663" s="25">
        <v>1</v>
      </c>
      <c r="Y663" s="18" t="e">
        <f t="shared" si="374"/>
        <v>#REF!</v>
      </c>
      <c r="Z663" s="18" t="e">
        <f t="shared" si="374"/>
        <v>#REF!</v>
      </c>
      <c r="AA663" s="18" t="e">
        <f t="shared" si="374"/>
        <v>#REF!</v>
      </c>
      <c r="AB663" s="18" t="e">
        <f t="shared" si="375"/>
        <v>#REF!</v>
      </c>
      <c r="AC663" s="18" t="e">
        <f t="shared" si="363"/>
        <v>#REF!</v>
      </c>
      <c r="AD663" s="18" t="e">
        <f t="shared" si="376"/>
        <v>#REF!</v>
      </c>
      <c r="AE663" s="18" t="e">
        <f t="shared" si="364"/>
        <v>#REF!</v>
      </c>
      <c r="AF663" s="18" t="e">
        <f t="shared" si="377"/>
        <v>#REF!</v>
      </c>
      <c r="AG663" s="18" t="e">
        <f t="shared" si="365"/>
        <v>#REF!</v>
      </c>
      <c r="BD663" s="18">
        <v>654</v>
      </c>
      <c r="BE663" s="44">
        <v>1</v>
      </c>
      <c r="BF663" s="18">
        <f t="shared" si="378"/>
        <v>14871770</v>
      </c>
      <c r="BG663" s="18">
        <f t="shared" si="379"/>
        <v>7435885</v>
      </c>
      <c r="BH663" s="18">
        <f t="shared" si="380"/>
        <v>7435885</v>
      </c>
      <c r="BI663" s="18">
        <f t="shared" si="381"/>
        <v>7435885</v>
      </c>
      <c r="BJ663" s="18">
        <f t="shared" si="382"/>
        <v>7435885</v>
      </c>
      <c r="BK663" s="18">
        <f t="shared" si="383"/>
        <v>7435885</v>
      </c>
      <c r="BL663" s="18">
        <f t="shared" si="384"/>
        <v>11153830</v>
      </c>
      <c r="BM663" s="18">
        <f t="shared" si="385"/>
        <v>11153830</v>
      </c>
      <c r="BN663" s="18">
        <f t="shared" si="386"/>
        <v>2</v>
      </c>
      <c r="BO663" s="18">
        <f t="shared" si="366"/>
        <v>14.87</v>
      </c>
      <c r="BP663" s="18">
        <f t="shared" si="387"/>
        <v>1</v>
      </c>
      <c r="BQ663" s="18">
        <f t="shared" si="367"/>
        <v>7435.89</v>
      </c>
      <c r="BR663" s="18">
        <f t="shared" si="388"/>
        <v>1</v>
      </c>
      <c r="BS663" s="18">
        <f t="shared" si="368"/>
        <v>7435.89</v>
      </c>
      <c r="BT663" s="18">
        <f t="shared" si="389"/>
        <v>1</v>
      </c>
      <c r="BU663" s="18">
        <f t="shared" si="369"/>
        <v>7435.89</v>
      </c>
      <c r="BV663" s="18">
        <f t="shared" si="390"/>
        <v>1</v>
      </c>
      <c r="BW663" s="18">
        <f t="shared" si="370"/>
        <v>7435.89</v>
      </c>
      <c r="BX663" s="18">
        <f t="shared" si="391"/>
        <v>1</v>
      </c>
      <c r="BY663" s="18">
        <f t="shared" si="371"/>
        <v>7435.89</v>
      </c>
      <c r="BZ663" s="18">
        <f t="shared" si="392"/>
        <v>2</v>
      </c>
      <c r="CA663" s="18">
        <f t="shared" si="372"/>
        <v>11.15</v>
      </c>
      <c r="CB663" s="18">
        <f t="shared" si="393"/>
        <v>2</v>
      </c>
      <c r="CC663" s="18">
        <f t="shared" si="373"/>
        <v>11.15</v>
      </c>
    </row>
    <row r="664" spans="1:81" ht="16.5" x14ac:dyDescent="0.2">
      <c r="A664" s="14">
        <v>655</v>
      </c>
      <c r="B664" s="18">
        <f>金币产出!CN660</f>
        <v>135737624</v>
      </c>
      <c r="W664" s="18">
        <v>655</v>
      </c>
      <c r="X664" s="25">
        <v>1</v>
      </c>
      <c r="Y664" s="18" t="e">
        <f t="shared" si="374"/>
        <v>#REF!</v>
      </c>
      <c r="Z664" s="18" t="e">
        <f t="shared" si="374"/>
        <v>#REF!</v>
      </c>
      <c r="AA664" s="18" t="e">
        <f t="shared" si="374"/>
        <v>#REF!</v>
      </c>
      <c r="AB664" s="18" t="e">
        <f t="shared" si="375"/>
        <v>#REF!</v>
      </c>
      <c r="AC664" s="18" t="e">
        <f t="shared" si="363"/>
        <v>#REF!</v>
      </c>
      <c r="AD664" s="18" t="e">
        <f t="shared" si="376"/>
        <v>#REF!</v>
      </c>
      <c r="AE664" s="18" t="e">
        <f t="shared" si="364"/>
        <v>#REF!</v>
      </c>
      <c r="AF664" s="18" t="e">
        <f t="shared" si="377"/>
        <v>#REF!</v>
      </c>
      <c r="AG664" s="18" t="e">
        <f t="shared" si="365"/>
        <v>#REF!</v>
      </c>
      <c r="BD664" s="18">
        <v>655</v>
      </c>
      <c r="BE664" s="44">
        <v>1</v>
      </c>
      <c r="BF664" s="18">
        <f t="shared" si="378"/>
        <v>14931135</v>
      </c>
      <c r="BG664" s="18">
        <f t="shared" si="379"/>
        <v>7465565</v>
      </c>
      <c r="BH664" s="18">
        <f t="shared" si="380"/>
        <v>7465565</v>
      </c>
      <c r="BI664" s="18">
        <f t="shared" si="381"/>
        <v>7465565</v>
      </c>
      <c r="BJ664" s="18">
        <f t="shared" si="382"/>
        <v>7465565</v>
      </c>
      <c r="BK664" s="18">
        <f t="shared" si="383"/>
        <v>7465565</v>
      </c>
      <c r="BL664" s="18">
        <f t="shared" si="384"/>
        <v>11198350</v>
      </c>
      <c r="BM664" s="18">
        <f t="shared" si="385"/>
        <v>11198350</v>
      </c>
      <c r="BN664" s="18">
        <f t="shared" si="386"/>
        <v>2</v>
      </c>
      <c r="BO664" s="18">
        <f t="shared" si="366"/>
        <v>14.93</v>
      </c>
      <c r="BP664" s="18">
        <f t="shared" si="387"/>
        <v>1</v>
      </c>
      <c r="BQ664" s="18">
        <f t="shared" si="367"/>
        <v>7465.57</v>
      </c>
      <c r="BR664" s="18">
        <f t="shared" si="388"/>
        <v>1</v>
      </c>
      <c r="BS664" s="18">
        <f t="shared" si="368"/>
        <v>7465.57</v>
      </c>
      <c r="BT664" s="18">
        <f t="shared" si="389"/>
        <v>1</v>
      </c>
      <c r="BU664" s="18">
        <f t="shared" si="369"/>
        <v>7465.57</v>
      </c>
      <c r="BV664" s="18">
        <f t="shared" si="390"/>
        <v>1</v>
      </c>
      <c r="BW664" s="18">
        <f t="shared" si="370"/>
        <v>7465.57</v>
      </c>
      <c r="BX664" s="18">
        <f t="shared" si="391"/>
        <v>1</v>
      </c>
      <c r="BY664" s="18">
        <f t="shared" si="371"/>
        <v>7465.57</v>
      </c>
      <c r="BZ664" s="18">
        <f t="shared" si="392"/>
        <v>2</v>
      </c>
      <c r="CA664" s="18">
        <f t="shared" si="372"/>
        <v>11.2</v>
      </c>
      <c r="CB664" s="18">
        <f t="shared" si="393"/>
        <v>2</v>
      </c>
      <c r="CC664" s="18">
        <f t="shared" si="373"/>
        <v>11.2</v>
      </c>
    </row>
    <row r="665" spans="1:81" ht="16.5" x14ac:dyDescent="0.2">
      <c r="A665" s="14">
        <v>656</v>
      </c>
      <c r="B665" s="18">
        <f>金币产出!CN661</f>
        <v>136277300</v>
      </c>
      <c r="W665" s="18">
        <v>656</v>
      </c>
      <c r="X665" s="25">
        <v>1</v>
      </c>
      <c r="Y665" s="18" t="e">
        <f t="shared" si="374"/>
        <v>#REF!</v>
      </c>
      <c r="Z665" s="18" t="e">
        <f t="shared" si="374"/>
        <v>#REF!</v>
      </c>
      <c r="AA665" s="18" t="e">
        <f t="shared" si="374"/>
        <v>#REF!</v>
      </c>
      <c r="AB665" s="18" t="e">
        <f t="shared" si="375"/>
        <v>#REF!</v>
      </c>
      <c r="AC665" s="18" t="e">
        <f t="shared" si="363"/>
        <v>#REF!</v>
      </c>
      <c r="AD665" s="18" t="e">
        <f t="shared" si="376"/>
        <v>#REF!</v>
      </c>
      <c r="AE665" s="18" t="e">
        <f t="shared" si="364"/>
        <v>#REF!</v>
      </c>
      <c r="AF665" s="18" t="e">
        <f t="shared" si="377"/>
        <v>#REF!</v>
      </c>
      <c r="AG665" s="18" t="e">
        <f t="shared" si="365"/>
        <v>#REF!</v>
      </c>
      <c r="BD665" s="18">
        <v>656</v>
      </c>
      <c r="BE665" s="44">
        <v>1</v>
      </c>
      <c r="BF665" s="18">
        <f t="shared" si="378"/>
        <v>14990500</v>
      </c>
      <c r="BG665" s="18">
        <f t="shared" si="379"/>
        <v>7495250</v>
      </c>
      <c r="BH665" s="18">
        <f t="shared" si="380"/>
        <v>7495250</v>
      </c>
      <c r="BI665" s="18">
        <f t="shared" si="381"/>
        <v>7495250</v>
      </c>
      <c r="BJ665" s="18">
        <f t="shared" si="382"/>
        <v>7495250</v>
      </c>
      <c r="BK665" s="18">
        <f t="shared" si="383"/>
        <v>7495250</v>
      </c>
      <c r="BL665" s="18">
        <f t="shared" si="384"/>
        <v>11242875</v>
      </c>
      <c r="BM665" s="18">
        <f t="shared" si="385"/>
        <v>11242875</v>
      </c>
      <c r="BN665" s="18">
        <f t="shared" si="386"/>
        <v>2</v>
      </c>
      <c r="BO665" s="18">
        <f t="shared" si="366"/>
        <v>14.99</v>
      </c>
      <c r="BP665" s="18">
        <f t="shared" si="387"/>
        <v>1</v>
      </c>
      <c r="BQ665" s="18">
        <f t="shared" si="367"/>
        <v>7495.25</v>
      </c>
      <c r="BR665" s="18">
        <f t="shared" si="388"/>
        <v>1</v>
      </c>
      <c r="BS665" s="18">
        <f t="shared" si="368"/>
        <v>7495.25</v>
      </c>
      <c r="BT665" s="18">
        <f t="shared" si="389"/>
        <v>1</v>
      </c>
      <c r="BU665" s="18">
        <f t="shared" si="369"/>
        <v>7495.25</v>
      </c>
      <c r="BV665" s="18">
        <f t="shared" si="390"/>
        <v>1</v>
      </c>
      <c r="BW665" s="18">
        <f t="shared" si="370"/>
        <v>7495.25</v>
      </c>
      <c r="BX665" s="18">
        <f t="shared" si="391"/>
        <v>1</v>
      </c>
      <c r="BY665" s="18">
        <f t="shared" si="371"/>
        <v>7495.25</v>
      </c>
      <c r="BZ665" s="18">
        <f t="shared" si="392"/>
        <v>2</v>
      </c>
      <c r="CA665" s="18">
        <f t="shared" si="372"/>
        <v>11.24</v>
      </c>
      <c r="CB665" s="18">
        <f t="shared" si="393"/>
        <v>2</v>
      </c>
      <c r="CC665" s="18">
        <f t="shared" si="373"/>
        <v>11.24</v>
      </c>
    </row>
    <row r="666" spans="1:81" ht="16.5" x14ac:dyDescent="0.2">
      <c r="A666" s="14">
        <v>657</v>
      </c>
      <c r="B666" s="18">
        <f>金币产出!CN662</f>
        <v>136816981</v>
      </c>
      <c r="W666" s="18">
        <v>657</v>
      </c>
      <c r="X666" s="25">
        <v>1</v>
      </c>
      <c r="Y666" s="18" t="e">
        <f t="shared" si="374"/>
        <v>#REF!</v>
      </c>
      <c r="Z666" s="18" t="e">
        <f t="shared" si="374"/>
        <v>#REF!</v>
      </c>
      <c r="AA666" s="18" t="e">
        <f t="shared" si="374"/>
        <v>#REF!</v>
      </c>
      <c r="AB666" s="18" t="e">
        <f t="shared" si="375"/>
        <v>#REF!</v>
      </c>
      <c r="AC666" s="18" t="e">
        <f t="shared" si="363"/>
        <v>#REF!</v>
      </c>
      <c r="AD666" s="18" t="e">
        <f t="shared" si="376"/>
        <v>#REF!</v>
      </c>
      <c r="AE666" s="18" t="e">
        <f t="shared" si="364"/>
        <v>#REF!</v>
      </c>
      <c r="AF666" s="18" t="e">
        <f t="shared" si="377"/>
        <v>#REF!</v>
      </c>
      <c r="AG666" s="18" t="e">
        <f t="shared" si="365"/>
        <v>#REF!</v>
      </c>
      <c r="BD666" s="18">
        <v>657</v>
      </c>
      <c r="BE666" s="44">
        <v>1</v>
      </c>
      <c r="BF666" s="18">
        <f t="shared" si="378"/>
        <v>15049865</v>
      </c>
      <c r="BG666" s="18">
        <f t="shared" si="379"/>
        <v>7524930</v>
      </c>
      <c r="BH666" s="18">
        <f t="shared" si="380"/>
        <v>7524930</v>
      </c>
      <c r="BI666" s="18">
        <f t="shared" si="381"/>
        <v>7524930</v>
      </c>
      <c r="BJ666" s="18">
        <f t="shared" si="382"/>
        <v>7524930</v>
      </c>
      <c r="BK666" s="18">
        <f t="shared" si="383"/>
        <v>7524930</v>
      </c>
      <c r="BL666" s="18">
        <f t="shared" si="384"/>
        <v>11287400</v>
      </c>
      <c r="BM666" s="18">
        <f t="shared" si="385"/>
        <v>11287400</v>
      </c>
      <c r="BN666" s="18">
        <f t="shared" si="386"/>
        <v>2</v>
      </c>
      <c r="BO666" s="18">
        <f t="shared" si="366"/>
        <v>15.05</v>
      </c>
      <c r="BP666" s="18">
        <f t="shared" si="387"/>
        <v>1</v>
      </c>
      <c r="BQ666" s="18">
        <f t="shared" si="367"/>
        <v>7524.93</v>
      </c>
      <c r="BR666" s="18">
        <f t="shared" si="388"/>
        <v>1</v>
      </c>
      <c r="BS666" s="18">
        <f t="shared" si="368"/>
        <v>7524.93</v>
      </c>
      <c r="BT666" s="18">
        <f t="shared" si="389"/>
        <v>1</v>
      </c>
      <c r="BU666" s="18">
        <f t="shared" si="369"/>
        <v>7524.93</v>
      </c>
      <c r="BV666" s="18">
        <f t="shared" si="390"/>
        <v>1</v>
      </c>
      <c r="BW666" s="18">
        <f t="shared" si="370"/>
        <v>7524.93</v>
      </c>
      <c r="BX666" s="18">
        <f t="shared" si="391"/>
        <v>1</v>
      </c>
      <c r="BY666" s="18">
        <f t="shared" si="371"/>
        <v>7524.93</v>
      </c>
      <c r="BZ666" s="18">
        <f t="shared" si="392"/>
        <v>2</v>
      </c>
      <c r="CA666" s="18">
        <f t="shared" si="372"/>
        <v>11.29</v>
      </c>
      <c r="CB666" s="18">
        <f t="shared" si="393"/>
        <v>2</v>
      </c>
      <c r="CC666" s="18">
        <f t="shared" si="373"/>
        <v>11.29</v>
      </c>
    </row>
    <row r="667" spans="1:81" ht="16.5" x14ac:dyDescent="0.2">
      <c r="A667" s="14">
        <v>658</v>
      </c>
      <c r="B667" s="18">
        <f>金币产出!CN663</f>
        <v>137356657</v>
      </c>
      <c r="W667" s="18">
        <v>658</v>
      </c>
      <c r="X667" s="25">
        <v>1</v>
      </c>
      <c r="Y667" s="18" t="e">
        <f t="shared" si="374"/>
        <v>#REF!</v>
      </c>
      <c r="Z667" s="18" t="e">
        <f t="shared" si="374"/>
        <v>#REF!</v>
      </c>
      <c r="AA667" s="18" t="e">
        <f t="shared" si="374"/>
        <v>#REF!</v>
      </c>
      <c r="AB667" s="18" t="e">
        <f t="shared" si="375"/>
        <v>#REF!</v>
      </c>
      <c r="AC667" s="18" t="e">
        <f t="shared" si="363"/>
        <v>#REF!</v>
      </c>
      <c r="AD667" s="18" t="e">
        <f t="shared" si="376"/>
        <v>#REF!</v>
      </c>
      <c r="AE667" s="18" t="e">
        <f t="shared" si="364"/>
        <v>#REF!</v>
      </c>
      <c r="AF667" s="18" t="e">
        <f t="shared" si="377"/>
        <v>#REF!</v>
      </c>
      <c r="AG667" s="18" t="e">
        <f t="shared" si="365"/>
        <v>#REF!</v>
      </c>
      <c r="BD667" s="18">
        <v>658</v>
      </c>
      <c r="BE667" s="44">
        <v>1</v>
      </c>
      <c r="BF667" s="18">
        <f t="shared" si="378"/>
        <v>15109230</v>
      </c>
      <c r="BG667" s="18">
        <f t="shared" si="379"/>
        <v>7554615</v>
      </c>
      <c r="BH667" s="18">
        <f t="shared" si="380"/>
        <v>7554615</v>
      </c>
      <c r="BI667" s="18">
        <f t="shared" si="381"/>
        <v>7554615</v>
      </c>
      <c r="BJ667" s="18">
        <f t="shared" si="382"/>
        <v>7554615</v>
      </c>
      <c r="BK667" s="18">
        <f t="shared" si="383"/>
        <v>7554615</v>
      </c>
      <c r="BL667" s="18">
        <f t="shared" si="384"/>
        <v>11331920</v>
      </c>
      <c r="BM667" s="18">
        <f t="shared" si="385"/>
        <v>11331920</v>
      </c>
      <c r="BN667" s="18">
        <f t="shared" si="386"/>
        <v>2</v>
      </c>
      <c r="BO667" s="18">
        <f t="shared" si="366"/>
        <v>15.11</v>
      </c>
      <c r="BP667" s="18">
        <f t="shared" si="387"/>
        <v>1</v>
      </c>
      <c r="BQ667" s="18">
        <f t="shared" si="367"/>
        <v>7554.62</v>
      </c>
      <c r="BR667" s="18">
        <f t="shared" si="388"/>
        <v>1</v>
      </c>
      <c r="BS667" s="18">
        <f t="shared" si="368"/>
        <v>7554.62</v>
      </c>
      <c r="BT667" s="18">
        <f t="shared" si="389"/>
        <v>1</v>
      </c>
      <c r="BU667" s="18">
        <f t="shared" si="369"/>
        <v>7554.62</v>
      </c>
      <c r="BV667" s="18">
        <f t="shared" si="390"/>
        <v>1</v>
      </c>
      <c r="BW667" s="18">
        <f t="shared" si="370"/>
        <v>7554.62</v>
      </c>
      <c r="BX667" s="18">
        <f t="shared" si="391"/>
        <v>1</v>
      </c>
      <c r="BY667" s="18">
        <f t="shared" si="371"/>
        <v>7554.62</v>
      </c>
      <c r="BZ667" s="18">
        <f t="shared" si="392"/>
        <v>2</v>
      </c>
      <c r="CA667" s="18">
        <f t="shared" si="372"/>
        <v>11.33</v>
      </c>
      <c r="CB667" s="18">
        <f t="shared" si="393"/>
        <v>2</v>
      </c>
      <c r="CC667" s="18">
        <f t="shared" si="373"/>
        <v>11.33</v>
      </c>
    </row>
    <row r="668" spans="1:81" ht="16.5" x14ac:dyDescent="0.2">
      <c r="A668" s="14">
        <v>659</v>
      </c>
      <c r="B668" s="18">
        <f>金币产出!CN664</f>
        <v>137896334</v>
      </c>
      <c r="W668" s="18">
        <v>659</v>
      </c>
      <c r="X668" s="25">
        <v>1</v>
      </c>
      <c r="Y668" s="18" t="e">
        <f t="shared" si="374"/>
        <v>#REF!</v>
      </c>
      <c r="Z668" s="18" t="e">
        <f t="shared" si="374"/>
        <v>#REF!</v>
      </c>
      <c r="AA668" s="18" t="e">
        <f t="shared" si="374"/>
        <v>#REF!</v>
      </c>
      <c r="AB668" s="18" t="e">
        <f t="shared" si="375"/>
        <v>#REF!</v>
      </c>
      <c r="AC668" s="18" t="e">
        <f t="shared" si="363"/>
        <v>#REF!</v>
      </c>
      <c r="AD668" s="18" t="e">
        <f t="shared" si="376"/>
        <v>#REF!</v>
      </c>
      <c r="AE668" s="18" t="e">
        <f t="shared" si="364"/>
        <v>#REF!</v>
      </c>
      <c r="AF668" s="18" t="e">
        <f t="shared" si="377"/>
        <v>#REF!</v>
      </c>
      <c r="AG668" s="18" t="e">
        <f t="shared" si="365"/>
        <v>#REF!</v>
      </c>
      <c r="BD668" s="18">
        <v>659</v>
      </c>
      <c r="BE668" s="44">
        <v>1</v>
      </c>
      <c r="BF668" s="18">
        <f t="shared" si="378"/>
        <v>15168595</v>
      </c>
      <c r="BG668" s="18">
        <f t="shared" si="379"/>
        <v>7584295</v>
      </c>
      <c r="BH668" s="18">
        <f t="shared" si="380"/>
        <v>7584295</v>
      </c>
      <c r="BI668" s="18">
        <f t="shared" si="381"/>
        <v>7584295</v>
      </c>
      <c r="BJ668" s="18">
        <f t="shared" si="382"/>
        <v>7584295</v>
      </c>
      <c r="BK668" s="18">
        <f t="shared" si="383"/>
        <v>7584295</v>
      </c>
      <c r="BL668" s="18">
        <f t="shared" si="384"/>
        <v>11376445</v>
      </c>
      <c r="BM668" s="18">
        <f t="shared" si="385"/>
        <v>11376445</v>
      </c>
      <c r="BN668" s="18">
        <f t="shared" si="386"/>
        <v>2</v>
      </c>
      <c r="BO668" s="18">
        <f t="shared" si="366"/>
        <v>15.17</v>
      </c>
      <c r="BP668" s="18">
        <f t="shared" si="387"/>
        <v>1</v>
      </c>
      <c r="BQ668" s="18">
        <f t="shared" si="367"/>
        <v>7584.3</v>
      </c>
      <c r="BR668" s="18">
        <f t="shared" si="388"/>
        <v>1</v>
      </c>
      <c r="BS668" s="18">
        <f t="shared" si="368"/>
        <v>7584.3</v>
      </c>
      <c r="BT668" s="18">
        <f t="shared" si="389"/>
        <v>1</v>
      </c>
      <c r="BU668" s="18">
        <f t="shared" si="369"/>
        <v>7584.3</v>
      </c>
      <c r="BV668" s="18">
        <f t="shared" si="390"/>
        <v>1</v>
      </c>
      <c r="BW668" s="18">
        <f t="shared" si="370"/>
        <v>7584.3</v>
      </c>
      <c r="BX668" s="18">
        <f t="shared" si="391"/>
        <v>1</v>
      </c>
      <c r="BY668" s="18">
        <f t="shared" si="371"/>
        <v>7584.3</v>
      </c>
      <c r="BZ668" s="18">
        <f t="shared" si="392"/>
        <v>2</v>
      </c>
      <c r="CA668" s="18">
        <f t="shared" si="372"/>
        <v>11.38</v>
      </c>
      <c r="CB668" s="18">
        <f t="shared" si="393"/>
        <v>2</v>
      </c>
      <c r="CC668" s="18">
        <f t="shared" si="373"/>
        <v>11.38</v>
      </c>
    </row>
    <row r="669" spans="1:81" ht="16.5" x14ac:dyDescent="0.2">
      <c r="A669" s="14">
        <v>660</v>
      </c>
      <c r="B669" s="18">
        <f>金币产出!CN665</f>
        <v>138436012</v>
      </c>
      <c r="W669" s="18">
        <v>660</v>
      </c>
      <c r="X669" s="25">
        <v>1</v>
      </c>
      <c r="Y669" s="18" t="e">
        <f t="shared" si="374"/>
        <v>#REF!</v>
      </c>
      <c r="Z669" s="18" t="e">
        <f t="shared" si="374"/>
        <v>#REF!</v>
      </c>
      <c r="AA669" s="18" t="e">
        <f t="shared" si="374"/>
        <v>#REF!</v>
      </c>
      <c r="AB669" s="18" t="e">
        <f t="shared" si="375"/>
        <v>#REF!</v>
      </c>
      <c r="AC669" s="18" t="e">
        <f t="shared" si="363"/>
        <v>#REF!</v>
      </c>
      <c r="AD669" s="18" t="e">
        <f t="shared" si="376"/>
        <v>#REF!</v>
      </c>
      <c r="AE669" s="18" t="e">
        <f t="shared" si="364"/>
        <v>#REF!</v>
      </c>
      <c r="AF669" s="18" t="e">
        <f t="shared" si="377"/>
        <v>#REF!</v>
      </c>
      <c r="AG669" s="18" t="e">
        <f t="shared" si="365"/>
        <v>#REF!</v>
      </c>
      <c r="BD669" s="18">
        <v>660</v>
      </c>
      <c r="BE669" s="44">
        <v>1</v>
      </c>
      <c r="BF669" s="18">
        <f t="shared" si="378"/>
        <v>15227960</v>
      </c>
      <c r="BG669" s="18">
        <f t="shared" si="379"/>
        <v>7613980</v>
      </c>
      <c r="BH669" s="18">
        <f t="shared" si="380"/>
        <v>7613980</v>
      </c>
      <c r="BI669" s="18">
        <f t="shared" si="381"/>
        <v>7613980</v>
      </c>
      <c r="BJ669" s="18">
        <f t="shared" si="382"/>
        <v>7613980</v>
      </c>
      <c r="BK669" s="18">
        <f t="shared" si="383"/>
        <v>7613980</v>
      </c>
      <c r="BL669" s="18">
        <f t="shared" si="384"/>
        <v>11420970</v>
      </c>
      <c r="BM669" s="18">
        <f t="shared" si="385"/>
        <v>11420970</v>
      </c>
      <c r="BN669" s="18">
        <f t="shared" si="386"/>
        <v>2</v>
      </c>
      <c r="BO669" s="18">
        <f t="shared" si="366"/>
        <v>15.23</v>
      </c>
      <c r="BP669" s="18">
        <f t="shared" si="387"/>
        <v>1</v>
      </c>
      <c r="BQ669" s="18">
        <f t="shared" si="367"/>
        <v>7613.98</v>
      </c>
      <c r="BR669" s="18">
        <f t="shared" si="388"/>
        <v>1</v>
      </c>
      <c r="BS669" s="18">
        <f t="shared" si="368"/>
        <v>7613.98</v>
      </c>
      <c r="BT669" s="18">
        <f t="shared" si="389"/>
        <v>1</v>
      </c>
      <c r="BU669" s="18">
        <f t="shared" si="369"/>
        <v>7613.98</v>
      </c>
      <c r="BV669" s="18">
        <f t="shared" si="390"/>
        <v>1</v>
      </c>
      <c r="BW669" s="18">
        <f t="shared" si="370"/>
        <v>7613.98</v>
      </c>
      <c r="BX669" s="18">
        <f t="shared" si="391"/>
        <v>1</v>
      </c>
      <c r="BY669" s="18">
        <f t="shared" si="371"/>
        <v>7613.98</v>
      </c>
      <c r="BZ669" s="18">
        <f t="shared" si="392"/>
        <v>2</v>
      </c>
      <c r="CA669" s="18">
        <f t="shared" si="372"/>
        <v>11.42</v>
      </c>
      <c r="CB669" s="18">
        <f t="shared" si="393"/>
        <v>2</v>
      </c>
      <c r="CC669" s="18">
        <f t="shared" si="373"/>
        <v>11.42</v>
      </c>
    </row>
    <row r="670" spans="1:81" ht="16.5" x14ac:dyDescent="0.2">
      <c r="A670" s="14">
        <v>661</v>
      </c>
      <c r="B670" s="18">
        <f>金币产出!CN666</f>
        <v>138982653</v>
      </c>
      <c r="W670" s="18">
        <v>661</v>
      </c>
      <c r="X670" s="25">
        <v>1</v>
      </c>
      <c r="Y670" s="18" t="e">
        <f t="shared" si="374"/>
        <v>#REF!</v>
      </c>
      <c r="Z670" s="18" t="e">
        <f t="shared" si="374"/>
        <v>#REF!</v>
      </c>
      <c r="AA670" s="18" t="e">
        <f t="shared" si="374"/>
        <v>#REF!</v>
      </c>
      <c r="AB670" s="18" t="e">
        <f t="shared" si="375"/>
        <v>#REF!</v>
      </c>
      <c r="AC670" s="18" t="e">
        <f t="shared" si="363"/>
        <v>#REF!</v>
      </c>
      <c r="AD670" s="18" t="e">
        <f t="shared" si="376"/>
        <v>#REF!</v>
      </c>
      <c r="AE670" s="18" t="e">
        <f t="shared" si="364"/>
        <v>#REF!</v>
      </c>
      <c r="AF670" s="18" t="e">
        <f t="shared" si="377"/>
        <v>#REF!</v>
      </c>
      <c r="AG670" s="18" t="e">
        <f t="shared" si="365"/>
        <v>#REF!</v>
      </c>
      <c r="BD670" s="18">
        <v>661</v>
      </c>
      <c r="BE670" s="44">
        <v>1</v>
      </c>
      <c r="BF670" s="18">
        <f t="shared" si="378"/>
        <v>15288090</v>
      </c>
      <c r="BG670" s="18">
        <f t="shared" si="379"/>
        <v>7644045</v>
      </c>
      <c r="BH670" s="18">
        <f t="shared" si="380"/>
        <v>7644045</v>
      </c>
      <c r="BI670" s="18">
        <f t="shared" si="381"/>
        <v>7644045</v>
      </c>
      <c r="BJ670" s="18">
        <f t="shared" si="382"/>
        <v>7644045</v>
      </c>
      <c r="BK670" s="18">
        <f t="shared" si="383"/>
        <v>7644045</v>
      </c>
      <c r="BL670" s="18">
        <f t="shared" si="384"/>
        <v>11466065</v>
      </c>
      <c r="BM670" s="18">
        <f t="shared" si="385"/>
        <v>11466065</v>
      </c>
      <c r="BN670" s="18">
        <f t="shared" si="386"/>
        <v>2</v>
      </c>
      <c r="BO670" s="18">
        <f t="shared" si="366"/>
        <v>15.29</v>
      </c>
      <c r="BP670" s="18">
        <f t="shared" si="387"/>
        <v>1</v>
      </c>
      <c r="BQ670" s="18">
        <f t="shared" si="367"/>
        <v>7644.05</v>
      </c>
      <c r="BR670" s="18">
        <f t="shared" si="388"/>
        <v>1</v>
      </c>
      <c r="BS670" s="18">
        <f t="shared" si="368"/>
        <v>7644.05</v>
      </c>
      <c r="BT670" s="18">
        <f t="shared" si="389"/>
        <v>1</v>
      </c>
      <c r="BU670" s="18">
        <f t="shared" si="369"/>
        <v>7644.05</v>
      </c>
      <c r="BV670" s="18">
        <f t="shared" si="390"/>
        <v>1</v>
      </c>
      <c r="BW670" s="18">
        <f t="shared" si="370"/>
        <v>7644.05</v>
      </c>
      <c r="BX670" s="18">
        <f t="shared" si="391"/>
        <v>1</v>
      </c>
      <c r="BY670" s="18">
        <f t="shared" si="371"/>
        <v>7644.05</v>
      </c>
      <c r="BZ670" s="18">
        <f t="shared" si="392"/>
        <v>2</v>
      </c>
      <c r="CA670" s="18">
        <f t="shared" si="372"/>
        <v>11.47</v>
      </c>
      <c r="CB670" s="18">
        <f t="shared" si="393"/>
        <v>2</v>
      </c>
      <c r="CC670" s="18">
        <f t="shared" si="373"/>
        <v>11.47</v>
      </c>
    </row>
    <row r="671" spans="1:81" ht="16.5" x14ac:dyDescent="0.2">
      <c r="A671" s="14">
        <v>662</v>
      </c>
      <c r="B671" s="18">
        <f>金币产出!CN667</f>
        <v>139529294</v>
      </c>
      <c r="W671" s="18">
        <v>662</v>
      </c>
      <c r="X671" s="25">
        <v>1</v>
      </c>
      <c r="Y671" s="18" t="e">
        <f t="shared" si="374"/>
        <v>#REF!</v>
      </c>
      <c r="Z671" s="18" t="e">
        <f t="shared" si="374"/>
        <v>#REF!</v>
      </c>
      <c r="AA671" s="18" t="e">
        <f t="shared" si="374"/>
        <v>#REF!</v>
      </c>
      <c r="AB671" s="18" t="e">
        <f t="shared" si="375"/>
        <v>#REF!</v>
      </c>
      <c r="AC671" s="18" t="e">
        <f t="shared" si="363"/>
        <v>#REF!</v>
      </c>
      <c r="AD671" s="18" t="e">
        <f t="shared" si="376"/>
        <v>#REF!</v>
      </c>
      <c r="AE671" s="18" t="e">
        <f t="shared" si="364"/>
        <v>#REF!</v>
      </c>
      <c r="AF671" s="18" t="e">
        <f t="shared" si="377"/>
        <v>#REF!</v>
      </c>
      <c r="AG671" s="18" t="e">
        <f t="shared" si="365"/>
        <v>#REF!</v>
      </c>
      <c r="BD671" s="18">
        <v>662</v>
      </c>
      <c r="BE671" s="44">
        <v>1</v>
      </c>
      <c r="BF671" s="18">
        <f t="shared" si="378"/>
        <v>15348220</v>
      </c>
      <c r="BG671" s="18">
        <f t="shared" si="379"/>
        <v>7674110</v>
      </c>
      <c r="BH671" s="18">
        <f t="shared" si="380"/>
        <v>7674110</v>
      </c>
      <c r="BI671" s="18">
        <f t="shared" si="381"/>
        <v>7674110</v>
      </c>
      <c r="BJ671" s="18">
        <f t="shared" si="382"/>
        <v>7674110</v>
      </c>
      <c r="BK671" s="18">
        <f t="shared" si="383"/>
        <v>7674110</v>
      </c>
      <c r="BL671" s="18">
        <f t="shared" si="384"/>
        <v>11511165</v>
      </c>
      <c r="BM671" s="18">
        <f t="shared" si="385"/>
        <v>11511165</v>
      </c>
      <c r="BN671" s="18">
        <f t="shared" si="386"/>
        <v>2</v>
      </c>
      <c r="BO671" s="18">
        <f t="shared" si="366"/>
        <v>15.35</v>
      </c>
      <c r="BP671" s="18">
        <f t="shared" si="387"/>
        <v>1</v>
      </c>
      <c r="BQ671" s="18">
        <f t="shared" si="367"/>
        <v>7674.11</v>
      </c>
      <c r="BR671" s="18">
        <f t="shared" si="388"/>
        <v>1</v>
      </c>
      <c r="BS671" s="18">
        <f t="shared" si="368"/>
        <v>7674.11</v>
      </c>
      <c r="BT671" s="18">
        <f t="shared" si="389"/>
        <v>1</v>
      </c>
      <c r="BU671" s="18">
        <f t="shared" si="369"/>
        <v>7674.11</v>
      </c>
      <c r="BV671" s="18">
        <f t="shared" si="390"/>
        <v>1</v>
      </c>
      <c r="BW671" s="18">
        <f t="shared" si="370"/>
        <v>7674.11</v>
      </c>
      <c r="BX671" s="18">
        <f t="shared" si="391"/>
        <v>1</v>
      </c>
      <c r="BY671" s="18">
        <f t="shared" si="371"/>
        <v>7674.11</v>
      </c>
      <c r="BZ671" s="18">
        <f t="shared" si="392"/>
        <v>2</v>
      </c>
      <c r="CA671" s="18">
        <f t="shared" si="372"/>
        <v>11.51</v>
      </c>
      <c r="CB671" s="18">
        <f t="shared" si="393"/>
        <v>2</v>
      </c>
      <c r="CC671" s="18">
        <f t="shared" si="373"/>
        <v>11.51</v>
      </c>
    </row>
    <row r="672" spans="1:81" ht="16.5" x14ac:dyDescent="0.2">
      <c r="A672" s="14">
        <v>663</v>
      </c>
      <c r="B672" s="18">
        <f>金币产出!CN668</f>
        <v>140075935</v>
      </c>
      <c r="W672" s="18">
        <v>663</v>
      </c>
      <c r="X672" s="25">
        <v>1</v>
      </c>
      <c r="Y672" s="18" t="e">
        <f t="shared" si="374"/>
        <v>#REF!</v>
      </c>
      <c r="Z672" s="18" t="e">
        <f t="shared" si="374"/>
        <v>#REF!</v>
      </c>
      <c r="AA672" s="18" t="e">
        <f t="shared" si="374"/>
        <v>#REF!</v>
      </c>
      <c r="AB672" s="18" t="e">
        <f t="shared" si="375"/>
        <v>#REF!</v>
      </c>
      <c r="AC672" s="18" t="e">
        <f t="shared" si="363"/>
        <v>#REF!</v>
      </c>
      <c r="AD672" s="18" t="e">
        <f t="shared" si="376"/>
        <v>#REF!</v>
      </c>
      <c r="AE672" s="18" t="e">
        <f t="shared" si="364"/>
        <v>#REF!</v>
      </c>
      <c r="AF672" s="18" t="e">
        <f t="shared" si="377"/>
        <v>#REF!</v>
      </c>
      <c r="AG672" s="18" t="e">
        <f t="shared" si="365"/>
        <v>#REF!</v>
      </c>
      <c r="BD672" s="18">
        <v>663</v>
      </c>
      <c r="BE672" s="44">
        <v>1</v>
      </c>
      <c r="BF672" s="18">
        <f t="shared" si="378"/>
        <v>15408350</v>
      </c>
      <c r="BG672" s="18">
        <f t="shared" si="379"/>
        <v>7704175</v>
      </c>
      <c r="BH672" s="18">
        <f t="shared" si="380"/>
        <v>7704175</v>
      </c>
      <c r="BI672" s="18">
        <f t="shared" si="381"/>
        <v>7704175</v>
      </c>
      <c r="BJ672" s="18">
        <f t="shared" si="382"/>
        <v>7704175</v>
      </c>
      <c r="BK672" s="18">
        <f t="shared" si="383"/>
        <v>7704175</v>
      </c>
      <c r="BL672" s="18">
        <f t="shared" si="384"/>
        <v>11556260</v>
      </c>
      <c r="BM672" s="18">
        <f t="shared" si="385"/>
        <v>11556260</v>
      </c>
      <c r="BN672" s="18">
        <f t="shared" si="386"/>
        <v>2</v>
      </c>
      <c r="BO672" s="18">
        <f t="shared" si="366"/>
        <v>15.41</v>
      </c>
      <c r="BP672" s="18">
        <f t="shared" si="387"/>
        <v>1</v>
      </c>
      <c r="BQ672" s="18">
        <f t="shared" si="367"/>
        <v>7704.18</v>
      </c>
      <c r="BR672" s="18">
        <f t="shared" si="388"/>
        <v>1</v>
      </c>
      <c r="BS672" s="18">
        <f t="shared" si="368"/>
        <v>7704.18</v>
      </c>
      <c r="BT672" s="18">
        <f t="shared" si="389"/>
        <v>1</v>
      </c>
      <c r="BU672" s="18">
        <f t="shared" si="369"/>
        <v>7704.18</v>
      </c>
      <c r="BV672" s="18">
        <f t="shared" si="390"/>
        <v>1</v>
      </c>
      <c r="BW672" s="18">
        <f t="shared" si="370"/>
        <v>7704.18</v>
      </c>
      <c r="BX672" s="18">
        <f t="shared" si="391"/>
        <v>1</v>
      </c>
      <c r="BY672" s="18">
        <f t="shared" si="371"/>
        <v>7704.18</v>
      </c>
      <c r="BZ672" s="18">
        <f t="shared" si="392"/>
        <v>2</v>
      </c>
      <c r="CA672" s="18">
        <f t="shared" si="372"/>
        <v>11.56</v>
      </c>
      <c r="CB672" s="18">
        <f t="shared" si="393"/>
        <v>2</v>
      </c>
      <c r="CC672" s="18">
        <f t="shared" si="373"/>
        <v>11.56</v>
      </c>
    </row>
    <row r="673" spans="1:81" ht="16.5" x14ac:dyDescent="0.2">
      <c r="A673" s="14">
        <v>664</v>
      </c>
      <c r="B673" s="18">
        <f>金币产出!CN669</f>
        <v>140622577</v>
      </c>
      <c r="W673" s="18">
        <v>664</v>
      </c>
      <c r="X673" s="25">
        <v>1</v>
      </c>
      <c r="Y673" s="18" t="e">
        <f t="shared" si="374"/>
        <v>#REF!</v>
      </c>
      <c r="Z673" s="18" t="e">
        <f t="shared" si="374"/>
        <v>#REF!</v>
      </c>
      <c r="AA673" s="18" t="e">
        <f t="shared" si="374"/>
        <v>#REF!</v>
      </c>
      <c r="AB673" s="18" t="e">
        <f t="shared" si="375"/>
        <v>#REF!</v>
      </c>
      <c r="AC673" s="18" t="e">
        <f t="shared" si="363"/>
        <v>#REF!</v>
      </c>
      <c r="AD673" s="18" t="e">
        <f t="shared" si="376"/>
        <v>#REF!</v>
      </c>
      <c r="AE673" s="18" t="e">
        <f t="shared" si="364"/>
        <v>#REF!</v>
      </c>
      <c r="AF673" s="18" t="e">
        <f t="shared" si="377"/>
        <v>#REF!</v>
      </c>
      <c r="AG673" s="18" t="e">
        <f t="shared" si="365"/>
        <v>#REF!</v>
      </c>
      <c r="BD673" s="18">
        <v>664</v>
      </c>
      <c r="BE673" s="44">
        <v>1</v>
      </c>
      <c r="BF673" s="18">
        <f t="shared" si="378"/>
        <v>15468480</v>
      </c>
      <c r="BG673" s="18">
        <f t="shared" si="379"/>
        <v>7734240</v>
      </c>
      <c r="BH673" s="18">
        <f t="shared" si="380"/>
        <v>7734240</v>
      </c>
      <c r="BI673" s="18">
        <f t="shared" si="381"/>
        <v>7734240</v>
      </c>
      <c r="BJ673" s="18">
        <f t="shared" si="382"/>
        <v>7734240</v>
      </c>
      <c r="BK673" s="18">
        <f t="shared" si="383"/>
        <v>7734240</v>
      </c>
      <c r="BL673" s="18">
        <f t="shared" si="384"/>
        <v>11601360</v>
      </c>
      <c r="BM673" s="18">
        <f t="shared" si="385"/>
        <v>11601360</v>
      </c>
      <c r="BN673" s="18">
        <f t="shared" si="386"/>
        <v>2</v>
      </c>
      <c r="BO673" s="18">
        <f t="shared" si="366"/>
        <v>15.47</v>
      </c>
      <c r="BP673" s="18">
        <f t="shared" si="387"/>
        <v>1</v>
      </c>
      <c r="BQ673" s="18">
        <f t="shared" si="367"/>
        <v>7734.24</v>
      </c>
      <c r="BR673" s="18">
        <f t="shared" si="388"/>
        <v>1</v>
      </c>
      <c r="BS673" s="18">
        <f t="shared" si="368"/>
        <v>7734.24</v>
      </c>
      <c r="BT673" s="18">
        <f t="shared" si="389"/>
        <v>1</v>
      </c>
      <c r="BU673" s="18">
        <f t="shared" si="369"/>
        <v>7734.24</v>
      </c>
      <c r="BV673" s="18">
        <f t="shared" si="390"/>
        <v>1</v>
      </c>
      <c r="BW673" s="18">
        <f t="shared" si="370"/>
        <v>7734.24</v>
      </c>
      <c r="BX673" s="18">
        <f t="shared" si="391"/>
        <v>1</v>
      </c>
      <c r="BY673" s="18">
        <f t="shared" si="371"/>
        <v>7734.24</v>
      </c>
      <c r="BZ673" s="18">
        <f t="shared" si="392"/>
        <v>2</v>
      </c>
      <c r="CA673" s="18">
        <f t="shared" si="372"/>
        <v>11.6</v>
      </c>
      <c r="CB673" s="18">
        <f t="shared" si="393"/>
        <v>2</v>
      </c>
      <c r="CC673" s="18">
        <f t="shared" si="373"/>
        <v>11.6</v>
      </c>
    </row>
    <row r="674" spans="1:81" ht="16.5" x14ac:dyDescent="0.2">
      <c r="A674" s="14">
        <v>665</v>
      </c>
      <c r="B674" s="18">
        <f>金币产出!CN670</f>
        <v>141169219</v>
      </c>
      <c r="W674" s="18">
        <v>665</v>
      </c>
      <c r="X674" s="25">
        <v>1</v>
      </c>
      <c r="Y674" s="18" t="e">
        <f t="shared" si="374"/>
        <v>#REF!</v>
      </c>
      <c r="Z674" s="18" t="e">
        <f t="shared" si="374"/>
        <v>#REF!</v>
      </c>
      <c r="AA674" s="18" t="e">
        <f t="shared" si="374"/>
        <v>#REF!</v>
      </c>
      <c r="AB674" s="18" t="e">
        <f t="shared" si="375"/>
        <v>#REF!</v>
      </c>
      <c r="AC674" s="18" t="e">
        <f t="shared" si="363"/>
        <v>#REF!</v>
      </c>
      <c r="AD674" s="18" t="e">
        <f t="shared" si="376"/>
        <v>#REF!</v>
      </c>
      <c r="AE674" s="18" t="e">
        <f t="shared" si="364"/>
        <v>#REF!</v>
      </c>
      <c r="AF674" s="18" t="e">
        <f t="shared" si="377"/>
        <v>#REF!</v>
      </c>
      <c r="AG674" s="18" t="e">
        <f t="shared" si="365"/>
        <v>#REF!</v>
      </c>
      <c r="BD674" s="18">
        <v>665</v>
      </c>
      <c r="BE674" s="44">
        <v>1</v>
      </c>
      <c r="BF674" s="18">
        <f t="shared" si="378"/>
        <v>15528610</v>
      </c>
      <c r="BG674" s="18">
        <f t="shared" si="379"/>
        <v>7764305</v>
      </c>
      <c r="BH674" s="18">
        <f t="shared" si="380"/>
        <v>7764305</v>
      </c>
      <c r="BI674" s="18">
        <f t="shared" si="381"/>
        <v>7764305</v>
      </c>
      <c r="BJ674" s="18">
        <f t="shared" si="382"/>
        <v>7764305</v>
      </c>
      <c r="BK674" s="18">
        <f t="shared" si="383"/>
        <v>7764305</v>
      </c>
      <c r="BL674" s="18">
        <f t="shared" si="384"/>
        <v>11646460</v>
      </c>
      <c r="BM674" s="18">
        <f t="shared" si="385"/>
        <v>11646460</v>
      </c>
      <c r="BN674" s="18">
        <f t="shared" si="386"/>
        <v>2</v>
      </c>
      <c r="BO674" s="18">
        <f t="shared" si="366"/>
        <v>15.53</v>
      </c>
      <c r="BP674" s="18">
        <f t="shared" si="387"/>
        <v>1</v>
      </c>
      <c r="BQ674" s="18">
        <f t="shared" si="367"/>
        <v>7764.31</v>
      </c>
      <c r="BR674" s="18">
        <f t="shared" si="388"/>
        <v>1</v>
      </c>
      <c r="BS674" s="18">
        <f t="shared" si="368"/>
        <v>7764.31</v>
      </c>
      <c r="BT674" s="18">
        <f t="shared" si="389"/>
        <v>1</v>
      </c>
      <c r="BU674" s="18">
        <f t="shared" si="369"/>
        <v>7764.31</v>
      </c>
      <c r="BV674" s="18">
        <f t="shared" si="390"/>
        <v>1</v>
      </c>
      <c r="BW674" s="18">
        <f t="shared" si="370"/>
        <v>7764.31</v>
      </c>
      <c r="BX674" s="18">
        <f t="shared" si="391"/>
        <v>1</v>
      </c>
      <c r="BY674" s="18">
        <f t="shared" si="371"/>
        <v>7764.31</v>
      </c>
      <c r="BZ674" s="18">
        <f t="shared" si="392"/>
        <v>2</v>
      </c>
      <c r="CA674" s="18">
        <f t="shared" si="372"/>
        <v>11.65</v>
      </c>
      <c r="CB674" s="18">
        <f t="shared" si="393"/>
        <v>2</v>
      </c>
      <c r="CC674" s="18">
        <f t="shared" si="373"/>
        <v>11.65</v>
      </c>
    </row>
    <row r="675" spans="1:81" ht="16.5" x14ac:dyDescent="0.2">
      <c r="A675" s="14">
        <v>666</v>
      </c>
      <c r="B675" s="18">
        <f>金币产出!CN671</f>
        <v>141715861</v>
      </c>
      <c r="W675" s="18">
        <v>666</v>
      </c>
      <c r="X675" s="25">
        <v>1</v>
      </c>
      <c r="Y675" s="18" t="e">
        <f t="shared" si="374"/>
        <v>#REF!</v>
      </c>
      <c r="Z675" s="18" t="e">
        <f t="shared" si="374"/>
        <v>#REF!</v>
      </c>
      <c r="AA675" s="18" t="e">
        <f t="shared" si="374"/>
        <v>#REF!</v>
      </c>
      <c r="AB675" s="18" t="e">
        <f t="shared" si="375"/>
        <v>#REF!</v>
      </c>
      <c r="AC675" s="18" t="e">
        <f t="shared" si="363"/>
        <v>#REF!</v>
      </c>
      <c r="AD675" s="18" t="e">
        <f t="shared" si="376"/>
        <v>#REF!</v>
      </c>
      <c r="AE675" s="18" t="e">
        <f t="shared" si="364"/>
        <v>#REF!</v>
      </c>
      <c r="AF675" s="18" t="e">
        <f t="shared" si="377"/>
        <v>#REF!</v>
      </c>
      <c r="AG675" s="18" t="e">
        <f t="shared" si="365"/>
        <v>#REF!</v>
      </c>
      <c r="BD675" s="18">
        <v>666</v>
      </c>
      <c r="BE675" s="44">
        <v>1</v>
      </c>
      <c r="BF675" s="18">
        <f t="shared" si="378"/>
        <v>15588740</v>
      </c>
      <c r="BG675" s="18">
        <f t="shared" si="379"/>
        <v>7794370</v>
      </c>
      <c r="BH675" s="18">
        <f t="shared" si="380"/>
        <v>7794370</v>
      </c>
      <c r="BI675" s="18">
        <f t="shared" si="381"/>
        <v>7794370</v>
      </c>
      <c r="BJ675" s="18">
        <f t="shared" si="382"/>
        <v>7794370</v>
      </c>
      <c r="BK675" s="18">
        <f t="shared" si="383"/>
        <v>7794370</v>
      </c>
      <c r="BL675" s="18">
        <f t="shared" si="384"/>
        <v>11691555</v>
      </c>
      <c r="BM675" s="18">
        <f t="shared" si="385"/>
        <v>11691555</v>
      </c>
      <c r="BN675" s="18">
        <f t="shared" si="386"/>
        <v>2</v>
      </c>
      <c r="BO675" s="18">
        <f t="shared" si="366"/>
        <v>15.59</v>
      </c>
      <c r="BP675" s="18">
        <f t="shared" si="387"/>
        <v>1</v>
      </c>
      <c r="BQ675" s="18">
        <f t="shared" si="367"/>
        <v>7794.37</v>
      </c>
      <c r="BR675" s="18">
        <f t="shared" si="388"/>
        <v>1</v>
      </c>
      <c r="BS675" s="18">
        <f t="shared" si="368"/>
        <v>7794.37</v>
      </c>
      <c r="BT675" s="18">
        <f t="shared" si="389"/>
        <v>1</v>
      </c>
      <c r="BU675" s="18">
        <f t="shared" si="369"/>
        <v>7794.37</v>
      </c>
      <c r="BV675" s="18">
        <f t="shared" si="390"/>
        <v>1</v>
      </c>
      <c r="BW675" s="18">
        <f t="shared" si="370"/>
        <v>7794.37</v>
      </c>
      <c r="BX675" s="18">
        <f t="shared" si="391"/>
        <v>1</v>
      </c>
      <c r="BY675" s="18">
        <f t="shared" si="371"/>
        <v>7794.37</v>
      </c>
      <c r="BZ675" s="18">
        <f t="shared" si="392"/>
        <v>2</v>
      </c>
      <c r="CA675" s="18">
        <f t="shared" si="372"/>
        <v>11.69</v>
      </c>
      <c r="CB675" s="18">
        <f t="shared" si="393"/>
        <v>2</v>
      </c>
      <c r="CC675" s="18">
        <f t="shared" si="373"/>
        <v>11.69</v>
      </c>
    </row>
    <row r="676" spans="1:81" ht="16.5" x14ac:dyDescent="0.2">
      <c r="A676" s="14">
        <v>667</v>
      </c>
      <c r="B676" s="18">
        <f>金币产出!CN672</f>
        <v>142262498</v>
      </c>
      <c r="W676" s="18">
        <v>667</v>
      </c>
      <c r="X676" s="25">
        <v>1</v>
      </c>
      <c r="Y676" s="18" t="e">
        <f t="shared" si="374"/>
        <v>#REF!</v>
      </c>
      <c r="Z676" s="18" t="e">
        <f t="shared" si="374"/>
        <v>#REF!</v>
      </c>
      <c r="AA676" s="18" t="e">
        <f t="shared" si="374"/>
        <v>#REF!</v>
      </c>
      <c r="AB676" s="18" t="e">
        <f t="shared" si="375"/>
        <v>#REF!</v>
      </c>
      <c r="AC676" s="18" t="e">
        <f t="shared" si="363"/>
        <v>#REF!</v>
      </c>
      <c r="AD676" s="18" t="e">
        <f t="shared" si="376"/>
        <v>#REF!</v>
      </c>
      <c r="AE676" s="18" t="e">
        <f t="shared" si="364"/>
        <v>#REF!</v>
      </c>
      <c r="AF676" s="18" t="e">
        <f t="shared" si="377"/>
        <v>#REF!</v>
      </c>
      <c r="AG676" s="18" t="e">
        <f t="shared" si="365"/>
        <v>#REF!</v>
      </c>
      <c r="BD676" s="18">
        <v>667</v>
      </c>
      <c r="BE676" s="44">
        <v>1</v>
      </c>
      <c r="BF676" s="18">
        <f t="shared" si="378"/>
        <v>15648870</v>
      </c>
      <c r="BG676" s="18">
        <f t="shared" si="379"/>
        <v>7824435</v>
      </c>
      <c r="BH676" s="18">
        <f t="shared" si="380"/>
        <v>7824435</v>
      </c>
      <c r="BI676" s="18">
        <f t="shared" si="381"/>
        <v>7824435</v>
      </c>
      <c r="BJ676" s="18">
        <f t="shared" si="382"/>
        <v>7824435</v>
      </c>
      <c r="BK676" s="18">
        <f t="shared" si="383"/>
        <v>7824435</v>
      </c>
      <c r="BL676" s="18">
        <f t="shared" si="384"/>
        <v>11736655</v>
      </c>
      <c r="BM676" s="18">
        <f t="shared" si="385"/>
        <v>11736655</v>
      </c>
      <c r="BN676" s="18">
        <f t="shared" si="386"/>
        <v>2</v>
      </c>
      <c r="BO676" s="18">
        <f t="shared" si="366"/>
        <v>15.65</v>
      </c>
      <c r="BP676" s="18">
        <f t="shared" si="387"/>
        <v>1</v>
      </c>
      <c r="BQ676" s="18">
        <f t="shared" si="367"/>
        <v>7824.44</v>
      </c>
      <c r="BR676" s="18">
        <f t="shared" si="388"/>
        <v>1</v>
      </c>
      <c r="BS676" s="18">
        <f t="shared" si="368"/>
        <v>7824.44</v>
      </c>
      <c r="BT676" s="18">
        <f t="shared" si="389"/>
        <v>1</v>
      </c>
      <c r="BU676" s="18">
        <f t="shared" si="369"/>
        <v>7824.44</v>
      </c>
      <c r="BV676" s="18">
        <f t="shared" si="390"/>
        <v>1</v>
      </c>
      <c r="BW676" s="18">
        <f t="shared" si="370"/>
        <v>7824.44</v>
      </c>
      <c r="BX676" s="18">
        <f t="shared" si="391"/>
        <v>1</v>
      </c>
      <c r="BY676" s="18">
        <f t="shared" si="371"/>
        <v>7824.44</v>
      </c>
      <c r="BZ676" s="18">
        <f t="shared" si="392"/>
        <v>2</v>
      </c>
      <c r="CA676" s="18">
        <f t="shared" si="372"/>
        <v>11.74</v>
      </c>
      <c r="CB676" s="18">
        <f t="shared" si="393"/>
        <v>2</v>
      </c>
      <c r="CC676" s="18">
        <f t="shared" si="373"/>
        <v>11.74</v>
      </c>
    </row>
    <row r="677" spans="1:81" ht="16.5" x14ac:dyDescent="0.2">
      <c r="A677" s="14">
        <v>668</v>
      </c>
      <c r="B677" s="18">
        <f>金币产出!CN673</f>
        <v>142809140</v>
      </c>
      <c r="W677" s="18">
        <v>668</v>
      </c>
      <c r="X677" s="25">
        <v>1</v>
      </c>
      <c r="Y677" s="18" t="e">
        <f t="shared" si="374"/>
        <v>#REF!</v>
      </c>
      <c r="Z677" s="18" t="e">
        <f t="shared" si="374"/>
        <v>#REF!</v>
      </c>
      <c r="AA677" s="18" t="e">
        <f t="shared" si="374"/>
        <v>#REF!</v>
      </c>
      <c r="AB677" s="18" t="e">
        <f t="shared" si="375"/>
        <v>#REF!</v>
      </c>
      <c r="AC677" s="18" t="e">
        <f t="shared" si="363"/>
        <v>#REF!</v>
      </c>
      <c r="AD677" s="18" t="e">
        <f t="shared" si="376"/>
        <v>#REF!</v>
      </c>
      <c r="AE677" s="18" t="e">
        <f t="shared" si="364"/>
        <v>#REF!</v>
      </c>
      <c r="AF677" s="18" t="e">
        <f t="shared" si="377"/>
        <v>#REF!</v>
      </c>
      <c r="AG677" s="18" t="e">
        <f t="shared" si="365"/>
        <v>#REF!</v>
      </c>
      <c r="BD677" s="18">
        <v>668</v>
      </c>
      <c r="BE677" s="44">
        <v>1</v>
      </c>
      <c r="BF677" s="18">
        <f t="shared" si="378"/>
        <v>15709005</v>
      </c>
      <c r="BG677" s="18">
        <f t="shared" si="379"/>
        <v>7854500</v>
      </c>
      <c r="BH677" s="18">
        <f t="shared" si="380"/>
        <v>7854500</v>
      </c>
      <c r="BI677" s="18">
        <f t="shared" si="381"/>
        <v>7854500</v>
      </c>
      <c r="BJ677" s="18">
        <f t="shared" si="382"/>
        <v>7854500</v>
      </c>
      <c r="BK677" s="18">
        <f t="shared" si="383"/>
        <v>7854500</v>
      </c>
      <c r="BL677" s="18">
        <f t="shared" si="384"/>
        <v>11781750</v>
      </c>
      <c r="BM677" s="18">
        <f t="shared" si="385"/>
        <v>11781750</v>
      </c>
      <c r="BN677" s="18">
        <f t="shared" si="386"/>
        <v>2</v>
      </c>
      <c r="BO677" s="18">
        <f t="shared" si="366"/>
        <v>15.71</v>
      </c>
      <c r="BP677" s="18">
        <f t="shared" si="387"/>
        <v>1</v>
      </c>
      <c r="BQ677" s="18">
        <f t="shared" si="367"/>
        <v>7854.5</v>
      </c>
      <c r="BR677" s="18">
        <f t="shared" si="388"/>
        <v>1</v>
      </c>
      <c r="BS677" s="18">
        <f t="shared" si="368"/>
        <v>7854.5</v>
      </c>
      <c r="BT677" s="18">
        <f t="shared" si="389"/>
        <v>1</v>
      </c>
      <c r="BU677" s="18">
        <f t="shared" si="369"/>
        <v>7854.5</v>
      </c>
      <c r="BV677" s="18">
        <f t="shared" si="390"/>
        <v>1</v>
      </c>
      <c r="BW677" s="18">
        <f t="shared" si="370"/>
        <v>7854.5</v>
      </c>
      <c r="BX677" s="18">
        <f t="shared" si="391"/>
        <v>1</v>
      </c>
      <c r="BY677" s="18">
        <f t="shared" si="371"/>
        <v>7854.5</v>
      </c>
      <c r="BZ677" s="18">
        <f t="shared" si="392"/>
        <v>2</v>
      </c>
      <c r="CA677" s="18">
        <f t="shared" si="372"/>
        <v>11.78</v>
      </c>
      <c r="CB677" s="18">
        <f t="shared" si="393"/>
        <v>2</v>
      </c>
      <c r="CC677" s="18">
        <f t="shared" si="373"/>
        <v>11.78</v>
      </c>
    </row>
    <row r="678" spans="1:81" ht="16.5" x14ac:dyDescent="0.2">
      <c r="A678" s="14">
        <v>669</v>
      </c>
      <c r="B678" s="18">
        <f>金币产出!CN674</f>
        <v>143355782</v>
      </c>
      <c r="W678" s="18">
        <v>669</v>
      </c>
      <c r="X678" s="25">
        <v>1</v>
      </c>
      <c r="Y678" s="18" t="e">
        <f t="shared" si="374"/>
        <v>#REF!</v>
      </c>
      <c r="Z678" s="18" t="e">
        <f t="shared" si="374"/>
        <v>#REF!</v>
      </c>
      <c r="AA678" s="18" t="e">
        <f t="shared" si="374"/>
        <v>#REF!</v>
      </c>
      <c r="AB678" s="18" t="e">
        <f t="shared" si="375"/>
        <v>#REF!</v>
      </c>
      <c r="AC678" s="18" t="e">
        <f t="shared" si="363"/>
        <v>#REF!</v>
      </c>
      <c r="AD678" s="18" t="e">
        <f t="shared" si="376"/>
        <v>#REF!</v>
      </c>
      <c r="AE678" s="18" t="e">
        <f t="shared" si="364"/>
        <v>#REF!</v>
      </c>
      <c r="AF678" s="18" t="e">
        <f t="shared" si="377"/>
        <v>#REF!</v>
      </c>
      <c r="AG678" s="18" t="e">
        <f t="shared" si="365"/>
        <v>#REF!</v>
      </c>
      <c r="BD678" s="18">
        <v>669</v>
      </c>
      <c r="BE678" s="44">
        <v>1</v>
      </c>
      <c r="BF678" s="18">
        <f t="shared" si="378"/>
        <v>15769135</v>
      </c>
      <c r="BG678" s="18">
        <f t="shared" si="379"/>
        <v>7884565</v>
      </c>
      <c r="BH678" s="18">
        <f t="shared" si="380"/>
        <v>7884565</v>
      </c>
      <c r="BI678" s="18">
        <f t="shared" si="381"/>
        <v>7884565</v>
      </c>
      <c r="BJ678" s="18">
        <f t="shared" si="382"/>
        <v>7884565</v>
      </c>
      <c r="BK678" s="18">
        <f t="shared" si="383"/>
        <v>7884565</v>
      </c>
      <c r="BL678" s="18">
        <f t="shared" si="384"/>
        <v>11826850</v>
      </c>
      <c r="BM678" s="18">
        <f t="shared" si="385"/>
        <v>11826850</v>
      </c>
      <c r="BN678" s="18">
        <f t="shared" si="386"/>
        <v>2</v>
      </c>
      <c r="BO678" s="18">
        <f t="shared" si="366"/>
        <v>15.77</v>
      </c>
      <c r="BP678" s="18">
        <f t="shared" si="387"/>
        <v>1</v>
      </c>
      <c r="BQ678" s="18">
        <f t="shared" si="367"/>
        <v>7884.57</v>
      </c>
      <c r="BR678" s="18">
        <f t="shared" si="388"/>
        <v>1</v>
      </c>
      <c r="BS678" s="18">
        <f t="shared" si="368"/>
        <v>7884.57</v>
      </c>
      <c r="BT678" s="18">
        <f t="shared" si="389"/>
        <v>1</v>
      </c>
      <c r="BU678" s="18">
        <f t="shared" si="369"/>
        <v>7884.57</v>
      </c>
      <c r="BV678" s="18">
        <f t="shared" si="390"/>
        <v>1</v>
      </c>
      <c r="BW678" s="18">
        <f t="shared" si="370"/>
        <v>7884.57</v>
      </c>
      <c r="BX678" s="18">
        <f t="shared" si="391"/>
        <v>1</v>
      </c>
      <c r="BY678" s="18">
        <f t="shared" si="371"/>
        <v>7884.57</v>
      </c>
      <c r="BZ678" s="18">
        <f t="shared" si="392"/>
        <v>2</v>
      </c>
      <c r="CA678" s="18">
        <f t="shared" si="372"/>
        <v>11.83</v>
      </c>
      <c r="CB678" s="18">
        <f t="shared" si="393"/>
        <v>2</v>
      </c>
      <c r="CC678" s="18">
        <f t="shared" si="373"/>
        <v>11.83</v>
      </c>
    </row>
    <row r="679" spans="1:81" ht="16.5" x14ac:dyDescent="0.2">
      <c r="A679" s="14">
        <v>670</v>
      </c>
      <c r="B679" s="18">
        <f>金币产出!CN675</f>
        <v>143902424</v>
      </c>
      <c r="W679" s="18">
        <v>670</v>
      </c>
      <c r="X679" s="25">
        <v>1</v>
      </c>
      <c r="Y679" s="18" t="e">
        <f t="shared" si="374"/>
        <v>#REF!</v>
      </c>
      <c r="Z679" s="18" t="e">
        <f t="shared" si="374"/>
        <v>#REF!</v>
      </c>
      <c r="AA679" s="18" t="e">
        <f t="shared" si="374"/>
        <v>#REF!</v>
      </c>
      <c r="AB679" s="18" t="e">
        <f t="shared" si="375"/>
        <v>#REF!</v>
      </c>
      <c r="AC679" s="18" t="e">
        <f t="shared" si="363"/>
        <v>#REF!</v>
      </c>
      <c r="AD679" s="18" t="e">
        <f t="shared" si="376"/>
        <v>#REF!</v>
      </c>
      <c r="AE679" s="18" t="e">
        <f t="shared" si="364"/>
        <v>#REF!</v>
      </c>
      <c r="AF679" s="18" t="e">
        <f t="shared" si="377"/>
        <v>#REF!</v>
      </c>
      <c r="AG679" s="18" t="e">
        <f t="shared" si="365"/>
        <v>#REF!</v>
      </c>
      <c r="BD679" s="18">
        <v>670</v>
      </c>
      <c r="BE679" s="44">
        <v>1</v>
      </c>
      <c r="BF679" s="18">
        <f t="shared" si="378"/>
        <v>15829265</v>
      </c>
      <c r="BG679" s="18">
        <f t="shared" si="379"/>
        <v>7914630</v>
      </c>
      <c r="BH679" s="18">
        <f t="shared" si="380"/>
        <v>7914630</v>
      </c>
      <c r="BI679" s="18">
        <f t="shared" si="381"/>
        <v>7914630</v>
      </c>
      <c r="BJ679" s="18">
        <f t="shared" si="382"/>
        <v>7914630</v>
      </c>
      <c r="BK679" s="18">
        <f t="shared" si="383"/>
        <v>7914630</v>
      </c>
      <c r="BL679" s="18">
        <f t="shared" si="384"/>
        <v>11871945</v>
      </c>
      <c r="BM679" s="18">
        <f t="shared" si="385"/>
        <v>11871945</v>
      </c>
      <c r="BN679" s="18">
        <f t="shared" si="386"/>
        <v>2</v>
      </c>
      <c r="BO679" s="18">
        <f t="shared" si="366"/>
        <v>15.83</v>
      </c>
      <c r="BP679" s="18">
        <f t="shared" si="387"/>
        <v>1</v>
      </c>
      <c r="BQ679" s="18">
        <f t="shared" si="367"/>
        <v>7914.63</v>
      </c>
      <c r="BR679" s="18">
        <f t="shared" si="388"/>
        <v>1</v>
      </c>
      <c r="BS679" s="18">
        <f t="shared" si="368"/>
        <v>7914.63</v>
      </c>
      <c r="BT679" s="18">
        <f t="shared" si="389"/>
        <v>1</v>
      </c>
      <c r="BU679" s="18">
        <f t="shared" si="369"/>
        <v>7914.63</v>
      </c>
      <c r="BV679" s="18">
        <f t="shared" si="390"/>
        <v>1</v>
      </c>
      <c r="BW679" s="18">
        <f t="shared" si="370"/>
        <v>7914.63</v>
      </c>
      <c r="BX679" s="18">
        <f t="shared" si="391"/>
        <v>1</v>
      </c>
      <c r="BY679" s="18">
        <f t="shared" si="371"/>
        <v>7914.63</v>
      </c>
      <c r="BZ679" s="18">
        <f t="shared" si="392"/>
        <v>2</v>
      </c>
      <c r="CA679" s="18">
        <f t="shared" si="372"/>
        <v>11.87</v>
      </c>
      <c r="CB679" s="18">
        <f t="shared" si="393"/>
        <v>2</v>
      </c>
      <c r="CC679" s="18">
        <f t="shared" si="373"/>
        <v>11.87</v>
      </c>
    </row>
    <row r="680" spans="1:81" ht="16.5" x14ac:dyDescent="0.2">
      <c r="A680" s="14">
        <v>671</v>
      </c>
      <c r="B680" s="18">
        <f>金币产出!CN676</f>
        <v>144449065</v>
      </c>
      <c r="W680" s="18">
        <v>671</v>
      </c>
      <c r="X680" s="25">
        <v>1</v>
      </c>
      <c r="Y680" s="18" t="e">
        <f t="shared" si="374"/>
        <v>#REF!</v>
      </c>
      <c r="Z680" s="18" t="e">
        <f t="shared" si="374"/>
        <v>#REF!</v>
      </c>
      <c r="AA680" s="18" t="e">
        <f t="shared" si="374"/>
        <v>#REF!</v>
      </c>
      <c r="AB680" s="18" t="e">
        <f t="shared" si="375"/>
        <v>#REF!</v>
      </c>
      <c r="AC680" s="18" t="e">
        <f t="shared" si="363"/>
        <v>#REF!</v>
      </c>
      <c r="AD680" s="18" t="e">
        <f t="shared" si="376"/>
        <v>#REF!</v>
      </c>
      <c r="AE680" s="18" t="e">
        <f t="shared" si="364"/>
        <v>#REF!</v>
      </c>
      <c r="AF680" s="18" t="e">
        <f t="shared" si="377"/>
        <v>#REF!</v>
      </c>
      <c r="AG680" s="18" t="e">
        <f t="shared" si="365"/>
        <v>#REF!</v>
      </c>
      <c r="BD680" s="18">
        <v>671</v>
      </c>
      <c r="BE680" s="44">
        <v>1</v>
      </c>
      <c r="BF680" s="18">
        <f t="shared" si="378"/>
        <v>15889395</v>
      </c>
      <c r="BG680" s="18">
        <f t="shared" si="379"/>
        <v>7944695</v>
      </c>
      <c r="BH680" s="18">
        <f t="shared" si="380"/>
        <v>7944695</v>
      </c>
      <c r="BI680" s="18">
        <f t="shared" si="381"/>
        <v>7944695</v>
      </c>
      <c r="BJ680" s="18">
        <f t="shared" si="382"/>
        <v>7944695</v>
      </c>
      <c r="BK680" s="18">
        <f t="shared" si="383"/>
        <v>7944695</v>
      </c>
      <c r="BL680" s="18">
        <f t="shared" si="384"/>
        <v>11917045</v>
      </c>
      <c r="BM680" s="18">
        <f t="shared" si="385"/>
        <v>11917045</v>
      </c>
      <c r="BN680" s="18">
        <f t="shared" si="386"/>
        <v>2</v>
      </c>
      <c r="BO680" s="18">
        <f t="shared" si="366"/>
        <v>15.89</v>
      </c>
      <c r="BP680" s="18">
        <f t="shared" si="387"/>
        <v>1</v>
      </c>
      <c r="BQ680" s="18">
        <f t="shared" si="367"/>
        <v>7944.7</v>
      </c>
      <c r="BR680" s="18">
        <f t="shared" si="388"/>
        <v>1</v>
      </c>
      <c r="BS680" s="18">
        <f t="shared" si="368"/>
        <v>7944.7</v>
      </c>
      <c r="BT680" s="18">
        <f t="shared" si="389"/>
        <v>1</v>
      </c>
      <c r="BU680" s="18">
        <f t="shared" si="369"/>
        <v>7944.7</v>
      </c>
      <c r="BV680" s="18">
        <f t="shared" si="390"/>
        <v>1</v>
      </c>
      <c r="BW680" s="18">
        <f t="shared" si="370"/>
        <v>7944.7</v>
      </c>
      <c r="BX680" s="18">
        <f t="shared" si="391"/>
        <v>1</v>
      </c>
      <c r="BY680" s="18">
        <f t="shared" si="371"/>
        <v>7944.7</v>
      </c>
      <c r="BZ680" s="18">
        <f t="shared" si="392"/>
        <v>2</v>
      </c>
      <c r="CA680" s="18">
        <f t="shared" si="372"/>
        <v>11.92</v>
      </c>
      <c r="CB680" s="18">
        <f t="shared" si="393"/>
        <v>2</v>
      </c>
      <c r="CC680" s="18">
        <f t="shared" si="373"/>
        <v>11.92</v>
      </c>
    </row>
    <row r="681" spans="1:81" ht="16.5" x14ac:dyDescent="0.2">
      <c r="A681" s="14">
        <v>672</v>
      </c>
      <c r="B681" s="18">
        <f>金币产出!CN677</f>
        <v>144995706</v>
      </c>
      <c r="W681" s="18">
        <v>672</v>
      </c>
      <c r="X681" s="25">
        <v>1</v>
      </c>
      <c r="Y681" s="18" t="e">
        <f t="shared" si="374"/>
        <v>#REF!</v>
      </c>
      <c r="Z681" s="18" t="e">
        <f t="shared" si="374"/>
        <v>#REF!</v>
      </c>
      <c r="AA681" s="18" t="e">
        <f t="shared" si="374"/>
        <v>#REF!</v>
      </c>
      <c r="AB681" s="18" t="e">
        <f t="shared" si="375"/>
        <v>#REF!</v>
      </c>
      <c r="AC681" s="18" t="e">
        <f t="shared" si="363"/>
        <v>#REF!</v>
      </c>
      <c r="AD681" s="18" t="e">
        <f t="shared" si="376"/>
        <v>#REF!</v>
      </c>
      <c r="AE681" s="18" t="e">
        <f t="shared" si="364"/>
        <v>#REF!</v>
      </c>
      <c r="AF681" s="18" t="e">
        <f t="shared" si="377"/>
        <v>#REF!</v>
      </c>
      <c r="AG681" s="18" t="e">
        <f t="shared" si="365"/>
        <v>#REF!</v>
      </c>
      <c r="BD681" s="18">
        <v>672</v>
      </c>
      <c r="BE681" s="44">
        <v>1</v>
      </c>
      <c r="BF681" s="18">
        <f t="shared" si="378"/>
        <v>15949525</v>
      </c>
      <c r="BG681" s="18">
        <f t="shared" si="379"/>
        <v>7974760</v>
      </c>
      <c r="BH681" s="18">
        <f t="shared" si="380"/>
        <v>7974760</v>
      </c>
      <c r="BI681" s="18">
        <f t="shared" si="381"/>
        <v>7974760</v>
      </c>
      <c r="BJ681" s="18">
        <f t="shared" si="382"/>
        <v>7974760</v>
      </c>
      <c r="BK681" s="18">
        <f t="shared" si="383"/>
        <v>7974760</v>
      </c>
      <c r="BL681" s="18">
        <f t="shared" si="384"/>
        <v>11962145</v>
      </c>
      <c r="BM681" s="18">
        <f t="shared" si="385"/>
        <v>11962145</v>
      </c>
      <c r="BN681" s="18">
        <f t="shared" si="386"/>
        <v>2</v>
      </c>
      <c r="BO681" s="18">
        <f t="shared" si="366"/>
        <v>15.95</v>
      </c>
      <c r="BP681" s="18">
        <f t="shared" si="387"/>
        <v>1</v>
      </c>
      <c r="BQ681" s="18">
        <f t="shared" si="367"/>
        <v>7974.76</v>
      </c>
      <c r="BR681" s="18">
        <f t="shared" si="388"/>
        <v>1</v>
      </c>
      <c r="BS681" s="18">
        <f t="shared" si="368"/>
        <v>7974.76</v>
      </c>
      <c r="BT681" s="18">
        <f t="shared" si="389"/>
        <v>1</v>
      </c>
      <c r="BU681" s="18">
        <f t="shared" si="369"/>
        <v>7974.76</v>
      </c>
      <c r="BV681" s="18">
        <f t="shared" si="390"/>
        <v>1</v>
      </c>
      <c r="BW681" s="18">
        <f t="shared" si="370"/>
        <v>7974.76</v>
      </c>
      <c r="BX681" s="18">
        <f t="shared" si="391"/>
        <v>1</v>
      </c>
      <c r="BY681" s="18">
        <f t="shared" si="371"/>
        <v>7974.76</v>
      </c>
      <c r="BZ681" s="18">
        <f t="shared" si="392"/>
        <v>2</v>
      </c>
      <c r="CA681" s="18">
        <f t="shared" si="372"/>
        <v>11.96</v>
      </c>
      <c r="CB681" s="18">
        <f t="shared" si="393"/>
        <v>2</v>
      </c>
      <c r="CC681" s="18">
        <f t="shared" si="373"/>
        <v>11.96</v>
      </c>
    </row>
    <row r="682" spans="1:81" ht="16.5" x14ac:dyDescent="0.2">
      <c r="A682" s="14">
        <v>673</v>
      </c>
      <c r="B682" s="18">
        <f>金币产出!CN678</f>
        <v>145542348</v>
      </c>
      <c r="W682" s="18">
        <v>673</v>
      </c>
      <c r="X682" s="25">
        <v>1</v>
      </c>
      <c r="Y682" s="18" t="e">
        <f t="shared" si="374"/>
        <v>#REF!</v>
      </c>
      <c r="Z682" s="18" t="e">
        <f t="shared" si="374"/>
        <v>#REF!</v>
      </c>
      <c r="AA682" s="18" t="e">
        <f t="shared" si="374"/>
        <v>#REF!</v>
      </c>
      <c r="AB682" s="18" t="e">
        <f t="shared" si="375"/>
        <v>#REF!</v>
      </c>
      <c r="AC682" s="18" t="e">
        <f t="shared" si="363"/>
        <v>#REF!</v>
      </c>
      <c r="AD682" s="18" t="e">
        <f t="shared" si="376"/>
        <v>#REF!</v>
      </c>
      <c r="AE682" s="18" t="e">
        <f t="shared" si="364"/>
        <v>#REF!</v>
      </c>
      <c r="AF682" s="18" t="e">
        <f t="shared" si="377"/>
        <v>#REF!</v>
      </c>
      <c r="AG682" s="18" t="e">
        <f t="shared" si="365"/>
        <v>#REF!</v>
      </c>
      <c r="BD682" s="18">
        <v>673</v>
      </c>
      <c r="BE682" s="44">
        <v>1</v>
      </c>
      <c r="BF682" s="18">
        <f t="shared" si="378"/>
        <v>16009655</v>
      </c>
      <c r="BG682" s="18">
        <f t="shared" si="379"/>
        <v>8004825</v>
      </c>
      <c r="BH682" s="18">
        <f t="shared" si="380"/>
        <v>8004825</v>
      </c>
      <c r="BI682" s="18">
        <f t="shared" si="381"/>
        <v>8004825</v>
      </c>
      <c r="BJ682" s="18">
        <f t="shared" si="382"/>
        <v>8004825</v>
      </c>
      <c r="BK682" s="18">
        <f t="shared" si="383"/>
        <v>8004825</v>
      </c>
      <c r="BL682" s="18">
        <f t="shared" si="384"/>
        <v>12007240</v>
      </c>
      <c r="BM682" s="18">
        <f t="shared" si="385"/>
        <v>12007240</v>
      </c>
      <c r="BN682" s="18">
        <f t="shared" si="386"/>
        <v>2</v>
      </c>
      <c r="BO682" s="18">
        <f t="shared" si="366"/>
        <v>16.010000000000002</v>
      </c>
      <c r="BP682" s="18">
        <f t="shared" si="387"/>
        <v>1</v>
      </c>
      <c r="BQ682" s="18">
        <f t="shared" si="367"/>
        <v>8004.83</v>
      </c>
      <c r="BR682" s="18">
        <f t="shared" si="388"/>
        <v>1</v>
      </c>
      <c r="BS682" s="18">
        <f t="shared" si="368"/>
        <v>8004.83</v>
      </c>
      <c r="BT682" s="18">
        <f t="shared" si="389"/>
        <v>1</v>
      </c>
      <c r="BU682" s="18">
        <f t="shared" si="369"/>
        <v>8004.83</v>
      </c>
      <c r="BV682" s="18">
        <f t="shared" si="390"/>
        <v>1</v>
      </c>
      <c r="BW682" s="18">
        <f t="shared" si="370"/>
        <v>8004.83</v>
      </c>
      <c r="BX682" s="18">
        <f t="shared" si="391"/>
        <v>1</v>
      </c>
      <c r="BY682" s="18">
        <f t="shared" si="371"/>
        <v>8004.83</v>
      </c>
      <c r="BZ682" s="18">
        <f t="shared" si="392"/>
        <v>2</v>
      </c>
      <c r="CA682" s="18">
        <f t="shared" si="372"/>
        <v>12.01</v>
      </c>
      <c r="CB682" s="18">
        <f t="shared" si="393"/>
        <v>2</v>
      </c>
      <c r="CC682" s="18">
        <f t="shared" si="373"/>
        <v>12.01</v>
      </c>
    </row>
    <row r="683" spans="1:81" ht="16.5" x14ac:dyDescent="0.2">
      <c r="A683" s="14">
        <v>674</v>
      </c>
      <c r="B683" s="18">
        <f>金币产出!CN679</f>
        <v>146088989</v>
      </c>
      <c r="W683" s="18">
        <v>674</v>
      </c>
      <c r="X683" s="25">
        <v>1</v>
      </c>
      <c r="Y683" s="18" t="e">
        <f t="shared" si="374"/>
        <v>#REF!</v>
      </c>
      <c r="Z683" s="18" t="e">
        <f t="shared" si="374"/>
        <v>#REF!</v>
      </c>
      <c r="AA683" s="18" t="e">
        <f t="shared" si="374"/>
        <v>#REF!</v>
      </c>
      <c r="AB683" s="18" t="e">
        <f t="shared" si="375"/>
        <v>#REF!</v>
      </c>
      <c r="AC683" s="18" t="e">
        <f t="shared" si="363"/>
        <v>#REF!</v>
      </c>
      <c r="AD683" s="18" t="e">
        <f t="shared" si="376"/>
        <v>#REF!</v>
      </c>
      <c r="AE683" s="18" t="e">
        <f t="shared" si="364"/>
        <v>#REF!</v>
      </c>
      <c r="AF683" s="18" t="e">
        <f t="shared" si="377"/>
        <v>#REF!</v>
      </c>
      <c r="AG683" s="18" t="e">
        <f t="shared" si="365"/>
        <v>#REF!</v>
      </c>
      <c r="BD683" s="18">
        <v>674</v>
      </c>
      <c r="BE683" s="44">
        <v>1</v>
      </c>
      <c r="BF683" s="18">
        <f t="shared" si="378"/>
        <v>16069785</v>
      </c>
      <c r="BG683" s="18">
        <f t="shared" si="379"/>
        <v>8034890</v>
      </c>
      <c r="BH683" s="18">
        <f t="shared" si="380"/>
        <v>8034890</v>
      </c>
      <c r="BI683" s="18">
        <f t="shared" si="381"/>
        <v>8034890</v>
      </c>
      <c r="BJ683" s="18">
        <f t="shared" si="382"/>
        <v>8034890</v>
      </c>
      <c r="BK683" s="18">
        <f t="shared" si="383"/>
        <v>8034890</v>
      </c>
      <c r="BL683" s="18">
        <f t="shared" si="384"/>
        <v>12052340</v>
      </c>
      <c r="BM683" s="18">
        <f t="shared" si="385"/>
        <v>12052340</v>
      </c>
      <c r="BN683" s="18">
        <f t="shared" si="386"/>
        <v>2</v>
      </c>
      <c r="BO683" s="18">
        <f t="shared" si="366"/>
        <v>16.07</v>
      </c>
      <c r="BP683" s="18">
        <f t="shared" si="387"/>
        <v>1</v>
      </c>
      <c r="BQ683" s="18">
        <f t="shared" si="367"/>
        <v>8034.89</v>
      </c>
      <c r="BR683" s="18">
        <f t="shared" si="388"/>
        <v>1</v>
      </c>
      <c r="BS683" s="18">
        <f t="shared" si="368"/>
        <v>8034.89</v>
      </c>
      <c r="BT683" s="18">
        <f t="shared" si="389"/>
        <v>1</v>
      </c>
      <c r="BU683" s="18">
        <f t="shared" si="369"/>
        <v>8034.89</v>
      </c>
      <c r="BV683" s="18">
        <f t="shared" si="390"/>
        <v>1</v>
      </c>
      <c r="BW683" s="18">
        <f t="shared" si="370"/>
        <v>8034.89</v>
      </c>
      <c r="BX683" s="18">
        <f t="shared" si="391"/>
        <v>1</v>
      </c>
      <c r="BY683" s="18">
        <f t="shared" si="371"/>
        <v>8034.89</v>
      </c>
      <c r="BZ683" s="18">
        <f t="shared" si="392"/>
        <v>2</v>
      </c>
      <c r="CA683" s="18">
        <f t="shared" si="372"/>
        <v>12.05</v>
      </c>
      <c r="CB683" s="18">
        <f t="shared" si="393"/>
        <v>2</v>
      </c>
      <c r="CC683" s="18">
        <f t="shared" si="373"/>
        <v>12.05</v>
      </c>
    </row>
    <row r="684" spans="1:81" ht="16.5" x14ac:dyDescent="0.2">
      <c r="A684" s="14">
        <v>675</v>
      </c>
      <c r="B684" s="18">
        <f>金币产出!CN680</f>
        <v>146635631</v>
      </c>
      <c r="W684" s="18">
        <v>675</v>
      </c>
      <c r="X684" s="25">
        <v>1</v>
      </c>
      <c r="Y684" s="18" t="e">
        <f t="shared" si="374"/>
        <v>#REF!</v>
      </c>
      <c r="Z684" s="18" t="e">
        <f t="shared" si="374"/>
        <v>#REF!</v>
      </c>
      <c r="AA684" s="18" t="e">
        <f t="shared" si="374"/>
        <v>#REF!</v>
      </c>
      <c r="AB684" s="18" t="e">
        <f t="shared" si="375"/>
        <v>#REF!</v>
      </c>
      <c r="AC684" s="18" t="e">
        <f t="shared" si="363"/>
        <v>#REF!</v>
      </c>
      <c r="AD684" s="18" t="e">
        <f t="shared" si="376"/>
        <v>#REF!</v>
      </c>
      <c r="AE684" s="18" t="e">
        <f t="shared" si="364"/>
        <v>#REF!</v>
      </c>
      <c r="AF684" s="18" t="e">
        <f t="shared" si="377"/>
        <v>#REF!</v>
      </c>
      <c r="AG684" s="18" t="e">
        <f t="shared" si="365"/>
        <v>#REF!</v>
      </c>
      <c r="BD684" s="18">
        <v>675</v>
      </c>
      <c r="BE684" s="44">
        <v>1</v>
      </c>
      <c r="BF684" s="18">
        <f t="shared" si="378"/>
        <v>16129915</v>
      </c>
      <c r="BG684" s="18">
        <f t="shared" si="379"/>
        <v>8064955</v>
      </c>
      <c r="BH684" s="18">
        <f t="shared" si="380"/>
        <v>8064955</v>
      </c>
      <c r="BI684" s="18">
        <f t="shared" si="381"/>
        <v>8064955</v>
      </c>
      <c r="BJ684" s="18">
        <f t="shared" si="382"/>
        <v>8064955</v>
      </c>
      <c r="BK684" s="18">
        <f t="shared" si="383"/>
        <v>8064955</v>
      </c>
      <c r="BL684" s="18">
        <f t="shared" si="384"/>
        <v>12097435</v>
      </c>
      <c r="BM684" s="18">
        <f t="shared" si="385"/>
        <v>12097435</v>
      </c>
      <c r="BN684" s="18">
        <f t="shared" si="386"/>
        <v>2</v>
      </c>
      <c r="BO684" s="18">
        <f t="shared" si="366"/>
        <v>16.13</v>
      </c>
      <c r="BP684" s="18">
        <f t="shared" si="387"/>
        <v>1</v>
      </c>
      <c r="BQ684" s="18">
        <f t="shared" si="367"/>
        <v>8064.96</v>
      </c>
      <c r="BR684" s="18">
        <f t="shared" si="388"/>
        <v>1</v>
      </c>
      <c r="BS684" s="18">
        <f t="shared" si="368"/>
        <v>8064.96</v>
      </c>
      <c r="BT684" s="18">
        <f t="shared" si="389"/>
        <v>1</v>
      </c>
      <c r="BU684" s="18">
        <f t="shared" si="369"/>
        <v>8064.96</v>
      </c>
      <c r="BV684" s="18">
        <f t="shared" si="390"/>
        <v>1</v>
      </c>
      <c r="BW684" s="18">
        <f t="shared" si="370"/>
        <v>8064.96</v>
      </c>
      <c r="BX684" s="18">
        <f t="shared" si="391"/>
        <v>1</v>
      </c>
      <c r="BY684" s="18">
        <f t="shared" si="371"/>
        <v>8064.96</v>
      </c>
      <c r="BZ684" s="18">
        <f t="shared" si="392"/>
        <v>2</v>
      </c>
      <c r="CA684" s="18">
        <f t="shared" si="372"/>
        <v>12.1</v>
      </c>
      <c r="CB684" s="18">
        <f t="shared" si="393"/>
        <v>2</v>
      </c>
      <c r="CC684" s="18">
        <f t="shared" si="373"/>
        <v>12.1</v>
      </c>
    </row>
    <row r="685" spans="1:81" ht="16.5" x14ac:dyDescent="0.2">
      <c r="A685" s="14">
        <v>676</v>
      </c>
      <c r="B685" s="18">
        <f>金币产出!CN681</f>
        <v>147182271</v>
      </c>
      <c r="W685" s="18">
        <v>676</v>
      </c>
      <c r="X685" s="25">
        <v>1</v>
      </c>
      <c r="Y685" s="18" t="e">
        <f t="shared" si="374"/>
        <v>#REF!</v>
      </c>
      <c r="Z685" s="18" t="e">
        <f t="shared" si="374"/>
        <v>#REF!</v>
      </c>
      <c r="AA685" s="18" t="e">
        <f t="shared" si="374"/>
        <v>#REF!</v>
      </c>
      <c r="AB685" s="18" t="e">
        <f t="shared" si="375"/>
        <v>#REF!</v>
      </c>
      <c r="AC685" s="18" t="e">
        <f t="shared" si="363"/>
        <v>#REF!</v>
      </c>
      <c r="AD685" s="18" t="e">
        <f t="shared" si="376"/>
        <v>#REF!</v>
      </c>
      <c r="AE685" s="18" t="e">
        <f t="shared" si="364"/>
        <v>#REF!</v>
      </c>
      <c r="AF685" s="18" t="e">
        <f t="shared" si="377"/>
        <v>#REF!</v>
      </c>
      <c r="AG685" s="18" t="e">
        <f t="shared" si="365"/>
        <v>#REF!</v>
      </c>
      <c r="BD685" s="18">
        <v>676</v>
      </c>
      <c r="BE685" s="44">
        <v>1</v>
      </c>
      <c r="BF685" s="18">
        <f t="shared" si="378"/>
        <v>16190045</v>
      </c>
      <c r="BG685" s="18">
        <f t="shared" si="379"/>
        <v>8095020</v>
      </c>
      <c r="BH685" s="18">
        <f t="shared" si="380"/>
        <v>8095020</v>
      </c>
      <c r="BI685" s="18">
        <f t="shared" si="381"/>
        <v>8095020</v>
      </c>
      <c r="BJ685" s="18">
        <f t="shared" si="382"/>
        <v>8095020</v>
      </c>
      <c r="BK685" s="18">
        <f t="shared" si="383"/>
        <v>8095020</v>
      </c>
      <c r="BL685" s="18">
        <f t="shared" si="384"/>
        <v>12142535</v>
      </c>
      <c r="BM685" s="18">
        <f t="shared" si="385"/>
        <v>12142535</v>
      </c>
      <c r="BN685" s="18">
        <f t="shared" si="386"/>
        <v>2</v>
      </c>
      <c r="BO685" s="18">
        <f t="shared" si="366"/>
        <v>16.190000000000001</v>
      </c>
      <c r="BP685" s="18">
        <f t="shared" si="387"/>
        <v>1</v>
      </c>
      <c r="BQ685" s="18">
        <f t="shared" si="367"/>
        <v>8095.02</v>
      </c>
      <c r="BR685" s="18">
        <f t="shared" si="388"/>
        <v>1</v>
      </c>
      <c r="BS685" s="18">
        <f t="shared" si="368"/>
        <v>8095.02</v>
      </c>
      <c r="BT685" s="18">
        <f t="shared" si="389"/>
        <v>1</v>
      </c>
      <c r="BU685" s="18">
        <f t="shared" si="369"/>
        <v>8095.02</v>
      </c>
      <c r="BV685" s="18">
        <f t="shared" si="390"/>
        <v>1</v>
      </c>
      <c r="BW685" s="18">
        <f t="shared" si="370"/>
        <v>8095.02</v>
      </c>
      <c r="BX685" s="18">
        <f t="shared" si="391"/>
        <v>1</v>
      </c>
      <c r="BY685" s="18">
        <f t="shared" si="371"/>
        <v>8095.02</v>
      </c>
      <c r="BZ685" s="18">
        <f t="shared" si="392"/>
        <v>2</v>
      </c>
      <c r="CA685" s="18">
        <f t="shared" si="372"/>
        <v>12.14</v>
      </c>
      <c r="CB685" s="18">
        <f t="shared" si="393"/>
        <v>2</v>
      </c>
      <c r="CC685" s="18">
        <f t="shared" si="373"/>
        <v>12.14</v>
      </c>
    </row>
    <row r="686" spans="1:81" ht="16.5" x14ac:dyDescent="0.2">
      <c r="A686" s="14">
        <v>677</v>
      </c>
      <c r="B686" s="18">
        <f>金币产出!CN682</f>
        <v>147728912</v>
      </c>
      <c r="W686" s="18">
        <v>677</v>
      </c>
      <c r="X686" s="25">
        <v>1</v>
      </c>
      <c r="Y686" s="18" t="e">
        <f t="shared" si="374"/>
        <v>#REF!</v>
      </c>
      <c r="Z686" s="18" t="e">
        <f t="shared" si="374"/>
        <v>#REF!</v>
      </c>
      <c r="AA686" s="18" t="e">
        <f t="shared" si="374"/>
        <v>#REF!</v>
      </c>
      <c r="AB686" s="18" t="e">
        <f t="shared" si="375"/>
        <v>#REF!</v>
      </c>
      <c r="AC686" s="18" t="e">
        <f t="shared" si="363"/>
        <v>#REF!</v>
      </c>
      <c r="AD686" s="18" t="e">
        <f t="shared" si="376"/>
        <v>#REF!</v>
      </c>
      <c r="AE686" s="18" t="e">
        <f t="shared" si="364"/>
        <v>#REF!</v>
      </c>
      <c r="AF686" s="18" t="e">
        <f t="shared" si="377"/>
        <v>#REF!</v>
      </c>
      <c r="AG686" s="18" t="e">
        <f t="shared" si="365"/>
        <v>#REF!</v>
      </c>
      <c r="BD686" s="18">
        <v>677</v>
      </c>
      <c r="BE686" s="44">
        <v>1</v>
      </c>
      <c r="BF686" s="18">
        <f t="shared" si="378"/>
        <v>16250180</v>
      </c>
      <c r="BG686" s="18">
        <f t="shared" si="379"/>
        <v>8125090</v>
      </c>
      <c r="BH686" s="18">
        <f t="shared" si="380"/>
        <v>8125090</v>
      </c>
      <c r="BI686" s="18">
        <f t="shared" si="381"/>
        <v>8125090</v>
      </c>
      <c r="BJ686" s="18">
        <f t="shared" si="382"/>
        <v>8125090</v>
      </c>
      <c r="BK686" s="18">
        <f t="shared" si="383"/>
        <v>8125090</v>
      </c>
      <c r="BL686" s="18">
        <f t="shared" si="384"/>
        <v>12187635</v>
      </c>
      <c r="BM686" s="18">
        <f t="shared" si="385"/>
        <v>12187635</v>
      </c>
      <c r="BN686" s="18">
        <f t="shared" si="386"/>
        <v>2</v>
      </c>
      <c r="BO686" s="18">
        <f t="shared" si="366"/>
        <v>16.25</v>
      </c>
      <c r="BP686" s="18">
        <f t="shared" si="387"/>
        <v>1</v>
      </c>
      <c r="BQ686" s="18">
        <f t="shared" si="367"/>
        <v>8125.09</v>
      </c>
      <c r="BR686" s="18">
        <f t="shared" si="388"/>
        <v>1</v>
      </c>
      <c r="BS686" s="18">
        <f t="shared" si="368"/>
        <v>8125.09</v>
      </c>
      <c r="BT686" s="18">
        <f t="shared" si="389"/>
        <v>1</v>
      </c>
      <c r="BU686" s="18">
        <f t="shared" si="369"/>
        <v>8125.09</v>
      </c>
      <c r="BV686" s="18">
        <f t="shared" si="390"/>
        <v>1</v>
      </c>
      <c r="BW686" s="18">
        <f t="shared" si="370"/>
        <v>8125.09</v>
      </c>
      <c r="BX686" s="18">
        <f t="shared" si="391"/>
        <v>1</v>
      </c>
      <c r="BY686" s="18">
        <f t="shared" si="371"/>
        <v>8125.09</v>
      </c>
      <c r="BZ686" s="18">
        <f t="shared" si="392"/>
        <v>2</v>
      </c>
      <c r="CA686" s="18">
        <f t="shared" si="372"/>
        <v>12.19</v>
      </c>
      <c r="CB686" s="18">
        <f t="shared" si="393"/>
        <v>2</v>
      </c>
      <c r="CC686" s="18">
        <f t="shared" si="373"/>
        <v>12.19</v>
      </c>
    </row>
    <row r="687" spans="1:81" ht="16.5" x14ac:dyDescent="0.2">
      <c r="A687" s="14">
        <v>678</v>
      </c>
      <c r="B687" s="18">
        <f>金币产出!CN683</f>
        <v>148275552</v>
      </c>
      <c r="W687" s="18">
        <v>678</v>
      </c>
      <c r="X687" s="25">
        <v>1</v>
      </c>
      <c r="Y687" s="18" t="e">
        <f t="shared" si="374"/>
        <v>#REF!</v>
      </c>
      <c r="Z687" s="18" t="e">
        <f t="shared" si="374"/>
        <v>#REF!</v>
      </c>
      <c r="AA687" s="18" t="e">
        <f t="shared" si="374"/>
        <v>#REF!</v>
      </c>
      <c r="AB687" s="18" t="e">
        <f t="shared" si="375"/>
        <v>#REF!</v>
      </c>
      <c r="AC687" s="18" t="e">
        <f t="shared" si="363"/>
        <v>#REF!</v>
      </c>
      <c r="AD687" s="18" t="e">
        <f t="shared" si="376"/>
        <v>#REF!</v>
      </c>
      <c r="AE687" s="18" t="e">
        <f t="shared" si="364"/>
        <v>#REF!</v>
      </c>
      <c r="AF687" s="18" t="e">
        <f t="shared" si="377"/>
        <v>#REF!</v>
      </c>
      <c r="AG687" s="18" t="e">
        <f t="shared" si="365"/>
        <v>#REF!</v>
      </c>
      <c r="BD687" s="18">
        <v>678</v>
      </c>
      <c r="BE687" s="44">
        <v>1</v>
      </c>
      <c r="BF687" s="18">
        <f t="shared" si="378"/>
        <v>16310310</v>
      </c>
      <c r="BG687" s="18">
        <f t="shared" si="379"/>
        <v>8155155</v>
      </c>
      <c r="BH687" s="18">
        <f t="shared" si="380"/>
        <v>8155155</v>
      </c>
      <c r="BI687" s="18">
        <f t="shared" si="381"/>
        <v>8155155</v>
      </c>
      <c r="BJ687" s="18">
        <f t="shared" si="382"/>
        <v>8155155</v>
      </c>
      <c r="BK687" s="18">
        <f t="shared" si="383"/>
        <v>8155155</v>
      </c>
      <c r="BL687" s="18">
        <f t="shared" si="384"/>
        <v>12232730</v>
      </c>
      <c r="BM687" s="18">
        <f t="shared" si="385"/>
        <v>12232730</v>
      </c>
      <c r="BN687" s="18">
        <f t="shared" si="386"/>
        <v>2</v>
      </c>
      <c r="BO687" s="18">
        <f t="shared" si="366"/>
        <v>16.309999999999999</v>
      </c>
      <c r="BP687" s="18">
        <f t="shared" si="387"/>
        <v>1</v>
      </c>
      <c r="BQ687" s="18">
        <f t="shared" si="367"/>
        <v>8155.16</v>
      </c>
      <c r="BR687" s="18">
        <f t="shared" si="388"/>
        <v>1</v>
      </c>
      <c r="BS687" s="18">
        <f t="shared" si="368"/>
        <v>8155.16</v>
      </c>
      <c r="BT687" s="18">
        <f t="shared" si="389"/>
        <v>1</v>
      </c>
      <c r="BU687" s="18">
        <f t="shared" si="369"/>
        <v>8155.16</v>
      </c>
      <c r="BV687" s="18">
        <f t="shared" si="390"/>
        <v>1</v>
      </c>
      <c r="BW687" s="18">
        <f t="shared" si="370"/>
        <v>8155.16</v>
      </c>
      <c r="BX687" s="18">
        <f t="shared" si="391"/>
        <v>1</v>
      </c>
      <c r="BY687" s="18">
        <f t="shared" si="371"/>
        <v>8155.16</v>
      </c>
      <c r="BZ687" s="18">
        <f t="shared" si="392"/>
        <v>2</v>
      </c>
      <c r="CA687" s="18">
        <f t="shared" si="372"/>
        <v>12.23</v>
      </c>
      <c r="CB687" s="18">
        <f t="shared" si="393"/>
        <v>2</v>
      </c>
      <c r="CC687" s="18">
        <f t="shared" si="373"/>
        <v>12.23</v>
      </c>
    </row>
    <row r="688" spans="1:81" ht="16.5" x14ac:dyDescent="0.2">
      <c r="A688" s="14">
        <v>679</v>
      </c>
      <c r="B688" s="18">
        <f>金币产出!CN684</f>
        <v>148822194</v>
      </c>
      <c r="W688" s="18">
        <v>679</v>
      </c>
      <c r="X688" s="25">
        <v>1</v>
      </c>
      <c r="Y688" s="18" t="e">
        <f t="shared" si="374"/>
        <v>#REF!</v>
      </c>
      <c r="Z688" s="18" t="e">
        <f t="shared" si="374"/>
        <v>#REF!</v>
      </c>
      <c r="AA688" s="18" t="e">
        <f t="shared" si="374"/>
        <v>#REF!</v>
      </c>
      <c r="AB688" s="18" t="e">
        <f t="shared" si="375"/>
        <v>#REF!</v>
      </c>
      <c r="AC688" s="18" t="e">
        <f t="shared" si="363"/>
        <v>#REF!</v>
      </c>
      <c r="AD688" s="18" t="e">
        <f t="shared" si="376"/>
        <v>#REF!</v>
      </c>
      <c r="AE688" s="18" t="e">
        <f t="shared" si="364"/>
        <v>#REF!</v>
      </c>
      <c r="AF688" s="18" t="e">
        <f t="shared" si="377"/>
        <v>#REF!</v>
      </c>
      <c r="AG688" s="18" t="e">
        <f t="shared" si="365"/>
        <v>#REF!</v>
      </c>
      <c r="BD688" s="18">
        <v>679</v>
      </c>
      <c r="BE688" s="44">
        <v>1</v>
      </c>
      <c r="BF688" s="18">
        <f t="shared" si="378"/>
        <v>16370440</v>
      </c>
      <c r="BG688" s="18">
        <f t="shared" si="379"/>
        <v>8185220</v>
      </c>
      <c r="BH688" s="18">
        <f t="shared" si="380"/>
        <v>8185220</v>
      </c>
      <c r="BI688" s="18">
        <f t="shared" si="381"/>
        <v>8185220</v>
      </c>
      <c r="BJ688" s="18">
        <f t="shared" si="382"/>
        <v>8185220</v>
      </c>
      <c r="BK688" s="18">
        <f t="shared" si="383"/>
        <v>8185220</v>
      </c>
      <c r="BL688" s="18">
        <f t="shared" si="384"/>
        <v>12277830</v>
      </c>
      <c r="BM688" s="18">
        <f t="shared" si="385"/>
        <v>12277830</v>
      </c>
      <c r="BN688" s="18">
        <f t="shared" si="386"/>
        <v>2</v>
      </c>
      <c r="BO688" s="18">
        <f t="shared" si="366"/>
        <v>16.37</v>
      </c>
      <c r="BP688" s="18">
        <f t="shared" si="387"/>
        <v>1</v>
      </c>
      <c r="BQ688" s="18">
        <f t="shared" si="367"/>
        <v>8185.22</v>
      </c>
      <c r="BR688" s="18">
        <f t="shared" si="388"/>
        <v>1</v>
      </c>
      <c r="BS688" s="18">
        <f t="shared" si="368"/>
        <v>8185.22</v>
      </c>
      <c r="BT688" s="18">
        <f t="shared" si="389"/>
        <v>1</v>
      </c>
      <c r="BU688" s="18">
        <f t="shared" si="369"/>
        <v>8185.22</v>
      </c>
      <c r="BV688" s="18">
        <f t="shared" si="390"/>
        <v>1</v>
      </c>
      <c r="BW688" s="18">
        <f t="shared" si="370"/>
        <v>8185.22</v>
      </c>
      <c r="BX688" s="18">
        <f t="shared" si="391"/>
        <v>1</v>
      </c>
      <c r="BY688" s="18">
        <f t="shared" si="371"/>
        <v>8185.22</v>
      </c>
      <c r="BZ688" s="18">
        <f t="shared" si="392"/>
        <v>2</v>
      </c>
      <c r="CA688" s="18">
        <f t="shared" si="372"/>
        <v>12.28</v>
      </c>
      <c r="CB688" s="18">
        <f t="shared" si="393"/>
        <v>2</v>
      </c>
      <c r="CC688" s="18">
        <f t="shared" si="373"/>
        <v>12.28</v>
      </c>
    </row>
    <row r="689" spans="1:81" ht="16.5" x14ac:dyDescent="0.2">
      <c r="A689" s="14">
        <v>680</v>
      </c>
      <c r="B689" s="18">
        <f>金币产出!CN685</f>
        <v>142967314</v>
      </c>
      <c r="W689" s="18">
        <v>680</v>
      </c>
      <c r="X689" s="25">
        <v>1</v>
      </c>
      <c r="Y689" s="18" t="e">
        <f t="shared" si="374"/>
        <v>#REF!</v>
      </c>
      <c r="Z689" s="18" t="e">
        <f t="shared" si="374"/>
        <v>#REF!</v>
      </c>
      <c r="AA689" s="18" t="e">
        <f t="shared" si="374"/>
        <v>#REF!</v>
      </c>
      <c r="AB689" s="18" t="e">
        <f t="shared" si="375"/>
        <v>#REF!</v>
      </c>
      <c r="AC689" s="18" t="e">
        <f t="shared" si="363"/>
        <v>#REF!</v>
      </c>
      <c r="AD689" s="18" t="e">
        <f t="shared" si="376"/>
        <v>#REF!</v>
      </c>
      <c r="AE689" s="18" t="e">
        <f t="shared" si="364"/>
        <v>#REF!</v>
      </c>
      <c r="AF689" s="18" t="e">
        <f t="shared" si="377"/>
        <v>#REF!</v>
      </c>
      <c r="AG689" s="18" t="e">
        <f t="shared" si="365"/>
        <v>#REF!</v>
      </c>
      <c r="BD689" s="18">
        <v>680</v>
      </c>
      <c r="BE689" s="44">
        <v>1</v>
      </c>
      <c r="BF689" s="18">
        <f t="shared" si="378"/>
        <v>15726400</v>
      </c>
      <c r="BG689" s="18">
        <f t="shared" si="379"/>
        <v>7863200</v>
      </c>
      <c r="BH689" s="18">
        <f t="shared" si="380"/>
        <v>7863200</v>
      </c>
      <c r="BI689" s="18">
        <f t="shared" si="381"/>
        <v>7863200</v>
      </c>
      <c r="BJ689" s="18">
        <f t="shared" si="382"/>
        <v>7863200</v>
      </c>
      <c r="BK689" s="18">
        <f t="shared" si="383"/>
        <v>7863200</v>
      </c>
      <c r="BL689" s="18">
        <f t="shared" si="384"/>
        <v>11794800</v>
      </c>
      <c r="BM689" s="18">
        <f t="shared" si="385"/>
        <v>11794800</v>
      </c>
      <c r="BN689" s="18">
        <f t="shared" si="386"/>
        <v>2</v>
      </c>
      <c r="BO689" s="18">
        <f t="shared" si="366"/>
        <v>15.73</v>
      </c>
      <c r="BP689" s="18">
        <f t="shared" si="387"/>
        <v>1</v>
      </c>
      <c r="BQ689" s="18">
        <f t="shared" si="367"/>
        <v>7863.2</v>
      </c>
      <c r="BR689" s="18">
        <f t="shared" si="388"/>
        <v>1</v>
      </c>
      <c r="BS689" s="18">
        <f t="shared" si="368"/>
        <v>7863.2</v>
      </c>
      <c r="BT689" s="18">
        <f t="shared" si="389"/>
        <v>1</v>
      </c>
      <c r="BU689" s="18">
        <f t="shared" si="369"/>
        <v>7863.2</v>
      </c>
      <c r="BV689" s="18">
        <f t="shared" si="390"/>
        <v>1</v>
      </c>
      <c r="BW689" s="18">
        <f t="shared" si="370"/>
        <v>7863.2</v>
      </c>
      <c r="BX689" s="18">
        <f t="shared" si="391"/>
        <v>1</v>
      </c>
      <c r="BY689" s="18">
        <f t="shared" si="371"/>
        <v>7863.2</v>
      </c>
      <c r="BZ689" s="18">
        <f t="shared" si="392"/>
        <v>2</v>
      </c>
      <c r="CA689" s="18">
        <f t="shared" si="372"/>
        <v>11.79</v>
      </c>
      <c r="CB689" s="18">
        <f t="shared" si="393"/>
        <v>2</v>
      </c>
      <c r="CC689" s="18">
        <f t="shared" si="373"/>
        <v>11.79</v>
      </c>
    </row>
    <row r="690" spans="1:81" ht="16.5" x14ac:dyDescent="0.2">
      <c r="A690" s="14">
        <v>681</v>
      </c>
      <c r="B690" s="18">
        <f>金币产出!CN686</f>
        <v>143497194</v>
      </c>
      <c r="W690" s="18">
        <v>681</v>
      </c>
      <c r="X690" s="25">
        <v>1</v>
      </c>
      <c r="Y690" s="18" t="e">
        <f t="shared" si="374"/>
        <v>#REF!</v>
      </c>
      <c r="Z690" s="18" t="e">
        <f t="shared" si="374"/>
        <v>#REF!</v>
      </c>
      <c r="AA690" s="18" t="e">
        <f t="shared" si="374"/>
        <v>#REF!</v>
      </c>
      <c r="AB690" s="18" t="e">
        <f t="shared" si="375"/>
        <v>#REF!</v>
      </c>
      <c r="AC690" s="18" t="e">
        <f t="shared" si="363"/>
        <v>#REF!</v>
      </c>
      <c r="AD690" s="18" t="e">
        <f t="shared" si="376"/>
        <v>#REF!</v>
      </c>
      <c r="AE690" s="18" t="e">
        <f t="shared" si="364"/>
        <v>#REF!</v>
      </c>
      <c r="AF690" s="18" t="e">
        <f t="shared" si="377"/>
        <v>#REF!</v>
      </c>
      <c r="AG690" s="18" t="e">
        <f t="shared" si="365"/>
        <v>#REF!</v>
      </c>
      <c r="BD690" s="18">
        <v>681</v>
      </c>
      <c r="BE690" s="44">
        <v>1</v>
      </c>
      <c r="BF690" s="18">
        <f t="shared" si="378"/>
        <v>15784690</v>
      </c>
      <c r="BG690" s="18">
        <f t="shared" si="379"/>
        <v>7892345</v>
      </c>
      <c r="BH690" s="18">
        <f t="shared" si="380"/>
        <v>7892345</v>
      </c>
      <c r="BI690" s="18">
        <f t="shared" si="381"/>
        <v>7892345</v>
      </c>
      <c r="BJ690" s="18">
        <f t="shared" si="382"/>
        <v>7892345</v>
      </c>
      <c r="BK690" s="18">
        <f t="shared" si="383"/>
        <v>7892345</v>
      </c>
      <c r="BL690" s="18">
        <f t="shared" si="384"/>
        <v>11838515</v>
      </c>
      <c r="BM690" s="18">
        <f t="shared" si="385"/>
        <v>11838515</v>
      </c>
      <c r="BN690" s="18">
        <f t="shared" si="386"/>
        <v>2</v>
      </c>
      <c r="BO690" s="18">
        <f t="shared" si="366"/>
        <v>15.78</v>
      </c>
      <c r="BP690" s="18">
        <f t="shared" si="387"/>
        <v>1</v>
      </c>
      <c r="BQ690" s="18">
        <f t="shared" si="367"/>
        <v>7892.35</v>
      </c>
      <c r="BR690" s="18">
        <f t="shared" si="388"/>
        <v>1</v>
      </c>
      <c r="BS690" s="18">
        <f t="shared" si="368"/>
        <v>7892.35</v>
      </c>
      <c r="BT690" s="18">
        <f t="shared" si="389"/>
        <v>1</v>
      </c>
      <c r="BU690" s="18">
        <f t="shared" si="369"/>
        <v>7892.35</v>
      </c>
      <c r="BV690" s="18">
        <f t="shared" si="390"/>
        <v>1</v>
      </c>
      <c r="BW690" s="18">
        <f t="shared" si="370"/>
        <v>7892.35</v>
      </c>
      <c r="BX690" s="18">
        <f t="shared" si="391"/>
        <v>1</v>
      </c>
      <c r="BY690" s="18">
        <f t="shared" si="371"/>
        <v>7892.35</v>
      </c>
      <c r="BZ690" s="18">
        <f t="shared" si="392"/>
        <v>2</v>
      </c>
      <c r="CA690" s="18">
        <f t="shared" si="372"/>
        <v>11.84</v>
      </c>
      <c r="CB690" s="18">
        <f t="shared" si="393"/>
        <v>2</v>
      </c>
      <c r="CC690" s="18">
        <f t="shared" si="373"/>
        <v>11.84</v>
      </c>
    </row>
    <row r="691" spans="1:81" ht="16.5" x14ac:dyDescent="0.2">
      <c r="A691" s="14">
        <v>682</v>
      </c>
      <c r="B691" s="18">
        <f>金币产出!CN687</f>
        <v>144027072</v>
      </c>
      <c r="W691" s="18">
        <v>682</v>
      </c>
      <c r="X691" s="25">
        <v>1</v>
      </c>
      <c r="Y691" s="18" t="e">
        <f t="shared" si="374"/>
        <v>#REF!</v>
      </c>
      <c r="Z691" s="18" t="e">
        <f t="shared" si="374"/>
        <v>#REF!</v>
      </c>
      <c r="AA691" s="18" t="e">
        <f t="shared" si="374"/>
        <v>#REF!</v>
      </c>
      <c r="AB691" s="18" t="e">
        <f t="shared" si="375"/>
        <v>#REF!</v>
      </c>
      <c r="AC691" s="18" t="e">
        <f t="shared" si="363"/>
        <v>#REF!</v>
      </c>
      <c r="AD691" s="18" t="e">
        <f t="shared" si="376"/>
        <v>#REF!</v>
      </c>
      <c r="AE691" s="18" t="e">
        <f t="shared" si="364"/>
        <v>#REF!</v>
      </c>
      <c r="AF691" s="18" t="e">
        <f t="shared" si="377"/>
        <v>#REF!</v>
      </c>
      <c r="AG691" s="18" t="e">
        <f t="shared" si="365"/>
        <v>#REF!</v>
      </c>
      <c r="BD691" s="18">
        <v>682</v>
      </c>
      <c r="BE691" s="44">
        <v>1</v>
      </c>
      <c r="BF691" s="18">
        <f t="shared" si="378"/>
        <v>15842975</v>
      </c>
      <c r="BG691" s="18">
        <f t="shared" si="379"/>
        <v>7921485</v>
      </c>
      <c r="BH691" s="18">
        <f t="shared" si="380"/>
        <v>7921485</v>
      </c>
      <c r="BI691" s="18">
        <f t="shared" si="381"/>
        <v>7921485</v>
      </c>
      <c r="BJ691" s="18">
        <f t="shared" si="382"/>
        <v>7921485</v>
      </c>
      <c r="BK691" s="18">
        <f t="shared" si="383"/>
        <v>7921485</v>
      </c>
      <c r="BL691" s="18">
        <f t="shared" si="384"/>
        <v>11882230</v>
      </c>
      <c r="BM691" s="18">
        <f t="shared" si="385"/>
        <v>11882230</v>
      </c>
      <c r="BN691" s="18">
        <f t="shared" si="386"/>
        <v>2</v>
      </c>
      <c r="BO691" s="18">
        <f t="shared" si="366"/>
        <v>15.84</v>
      </c>
      <c r="BP691" s="18">
        <f t="shared" si="387"/>
        <v>1</v>
      </c>
      <c r="BQ691" s="18">
        <f t="shared" si="367"/>
        <v>7921.49</v>
      </c>
      <c r="BR691" s="18">
        <f t="shared" si="388"/>
        <v>1</v>
      </c>
      <c r="BS691" s="18">
        <f t="shared" si="368"/>
        <v>7921.49</v>
      </c>
      <c r="BT691" s="18">
        <f t="shared" si="389"/>
        <v>1</v>
      </c>
      <c r="BU691" s="18">
        <f t="shared" si="369"/>
        <v>7921.49</v>
      </c>
      <c r="BV691" s="18">
        <f t="shared" si="390"/>
        <v>1</v>
      </c>
      <c r="BW691" s="18">
        <f t="shared" si="370"/>
        <v>7921.49</v>
      </c>
      <c r="BX691" s="18">
        <f t="shared" si="391"/>
        <v>1</v>
      </c>
      <c r="BY691" s="18">
        <f t="shared" si="371"/>
        <v>7921.49</v>
      </c>
      <c r="BZ691" s="18">
        <f t="shared" si="392"/>
        <v>2</v>
      </c>
      <c r="CA691" s="18">
        <f t="shared" si="372"/>
        <v>11.88</v>
      </c>
      <c r="CB691" s="18">
        <f t="shared" si="393"/>
        <v>2</v>
      </c>
      <c r="CC691" s="18">
        <f t="shared" si="373"/>
        <v>11.88</v>
      </c>
    </row>
    <row r="692" spans="1:81" ht="16.5" x14ac:dyDescent="0.2">
      <c r="A692" s="14">
        <v>683</v>
      </c>
      <c r="B692" s="18">
        <f>金币产出!CN688</f>
        <v>144556950</v>
      </c>
      <c r="W692" s="18">
        <v>683</v>
      </c>
      <c r="X692" s="25">
        <v>1</v>
      </c>
      <c r="Y692" s="18" t="e">
        <f t="shared" si="374"/>
        <v>#REF!</v>
      </c>
      <c r="Z692" s="18" t="e">
        <f t="shared" si="374"/>
        <v>#REF!</v>
      </c>
      <c r="AA692" s="18" t="e">
        <f t="shared" si="374"/>
        <v>#REF!</v>
      </c>
      <c r="AB692" s="18" t="e">
        <f t="shared" si="375"/>
        <v>#REF!</v>
      </c>
      <c r="AC692" s="18" t="e">
        <f t="shared" si="363"/>
        <v>#REF!</v>
      </c>
      <c r="AD692" s="18" t="e">
        <f t="shared" si="376"/>
        <v>#REF!</v>
      </c>
      <c r="AE692" s="18" t="e">
        <f t="shared" si="364"/>
        <v>#REF!</v>
      </c>
      <c r="AF692" s="18" t="e">
        <f t="shared" si="377"/>
        <v>#REF!</v>
      </c>
      <c r="AG692" s="18" t="e">
        <f t="shared" si="365"/>
        <v>#REF!</v>
      </c>
      <c r="BD692" s="18">
        <v>683</v>
      </c>
      <c r="BE692" s="44">
        <v>1</v>
      </c>
      <c r="BF692" s="18">
        <f t="shared" si="378"/>
        <v>15901260</v>
      </c>
      <c r="BG692" s="18">
        <f t="shared" si="379"/>
        <v>7950630</v>
      </c>
      <c r="BH692" s="18">
        <f t="shared" si="380"/>
        <v>7950630</v>
      </c>
      <c r="BI692" s="18">
        <f t="shared" si="381"/>
        <v>7950630</v>
      </c>
      <c r="BJ692" s="18">
        <f t="shared" si="382"/>
        <v>7950630</v>
      </c>
      <c r="BK692" s="18">
        <f t="shared" si="383"/>
        <v>7950630</v>
      </c>
      <c r="BL692" s="18">
        <f t="shared" si="384"/>
        <v>11925945</v>
      </c>
      <c r="BM692" s="18">
        <f t="shared" si="385"/>
        <v>11925945</v>
      </c>
      <c r="BN692" s="18">
        <f t="shared" si="386"/>
        <v>2</v>
      </c>
      <c r="BO692" s="18">
        <f t="shared" si="366"/>
        <v>15.9</v>
      </c>
      <c r="BP692" s="18">
        <f t="shared" si="387"/>
        <v>1</v>
      </c>
      <c r="BQ692" s="18">
        <f t="shared" si="367"/>
        <v>7950.63</v>
      </c>
      <c r="BR692" s="18">
        <f t="shared" si="388"/>
        <v>1</v>
      </c>
      <c r="BS692" s="18">
        <f t="shared" si="368"/>
        <v>7950.63</v>
      </c>
      <c r="BT692" s="18">
        <f t="shared" si="389"/>
        <v>1</v>
      </c>
      <c r="BU692" s="18">
        <f t="shared" si="369"/>
        <v>7950.63</v>
      </c>
      <c r="BV692" s="18">
        <f t="shared" si="390"/>
        <v>1</v>
      </c>
      <c r="BW692" s="18">
        <f t="shared" si="370"/>
        <v>7950.63</v>
      </c>
      <c r="BX692" s="18">
        <f t="shared" si="391"/>
        <v>1</v>
      </c>
      <c r="BY692" s="18">
        <f t="shared" si="371"/>
        <v>7950.63</v>
      </c>
      <c r="BZ692" s="18">
        <f t="shared" si="392"/>
        <v>2</v>
      </c>
      <c r="CA692" s="18">
        <f t="shared" si="372"/>
        <v>11.93</v>
      </c>
      <c r="CB692" s="18">
        <f t="shared" si="393"/>
        <v>2</v>
      </c>
      <c r="CC692" s="18">
        <f t="shared" si="373"/>
        <v>11.93</v>
      </c>
    </row>
    <row r="693" spans="1:81" ht="16.5" x14ac:dyDescent="0.2">
      <c r="A693" s="14">
        <v>684</v>
      </c>
      <c r="B693" s="18">
        <f>金币产出!CN689</f>
        <v>145086830</v>
      </c>
      <c r="W693" s="18">
        <v>684</v>
      </c>
      <c r="X693" s="25">
        <v>1</v>
      </c>
      <c r="Y693" s="18" t="e">
        <f t="shared" si="374"/>
        <v>#REF!</v>
      </c>
      <c r="Z693" s="18" t="e">
        <f t="shared" si="374"/>
        <v>#REF!</v>
      </c>
      <c r="AA693" s="18" t="e">
        <f t="shared" si="374"/>
        <v>#REF!</v>
      </c>
      <c r="AB693" s="18" t="e">
        <f t="shared" si="375"/>
        <v>#REF!</v>
      </c>
      <c r="AC693" s="18" t="e">
        <f t="shared" si="363"/>
        <v>#REF!</v>
      </c>
      <c r="AD693" s="18" t="e">
        <f t="shared" si="376"/>
        <v>#REF!</v>
      </c>
      <c r="AE693" s="18" t="e">
        <f t="shared" si="364"/>
        <v>#REF!</v>
      </c>
      <c r="AF693" s="18" t="e">
        <f t="shared" si="377"/>
        <v>#REF!</v>
      </c>
      <c r="AG693" s="18" t="e">
        <f t="shared" si="365"/>
        <v>#REF!</v>
      </c>
      <c r="BD693" s="18">
        <v>684</v>
      </c>
      <c r="BE693" s="44">
        <v>1</v>
      </c>
      <c r="BF693" s="18">
        <f t="shared" si="378"/>
        <v>15959550</v>
      </c>
      <c r="BG693" s="18">
        <f t="shared" si="379"/>
        <v>7979775</v>
      </c>
      <c r="BH693" s="18">
        <f t="shared" si="380"/>
        <v>7979775</v>
      </c>
      <c r="BI693" s="18">
        <f t="shared" si="381"/>
        <v>7979775</v>
      </c>
      <c r="BJ693" s="18">
        <f t="shared" si="382"/>
        <v>7979775</v>
      </c>
      <c r="BK693" s="18">
        <f t="shared" si="383"/>
        <v>7979775</v>
      </c>
      <c r="BL693" s="18">
        <f t="shared" si="384"/>
        <v>11969660</v>
      </c>
      <c r="BM693" s="18">
        <f t="shared" si="385"/>
        <v>11969660</v>
      </c>
      <c r="BN693" s="18">
        <f t="shared" si="386"/>
        <v>2</v>
      </c>
      <c r="BO693" s="18">
        <f t="shared" si="366"/>
        <v>15.96</v>
      </c>
      <c r="BP693" s="18">
        <f t="shared" si="387"/>
        <v>1</v>
      </c>
      <c r="BQ693" s="18">
        <f t="shared" si="367"/>
        <v>7979.78</v>
      </c>
      <c r="BR693" s="18">
        <f t="shared" si="388"/>
        <v>1</v>
      </c>
      <c r="BS693" s="18">
        <f t="shared" si="368"/>
        <v>7979.78</v>
      </c>
      <c r="BT693" s="18">
        <f t="shared" si="389"/>
        <v>1</v>
      </c>
      <c r="BU693" s="18">
        <f t="shared" si="369"/>
        <v>7979.78</v>
      </c>
      <c r="BV693" s="18">
        <f t="shared" si="390"/>
        <v>1</v>
      </c>
      <c r="BW693" s="18">
        <f t="shared" si="370"/>
        <v>7979.78</v>
      </c>
      <c r="BX693" s="18">
        <f t="shared" si="391"/>
        <v>1</v>
      </c>
      <c r="BY693" s="18">
        <f t="shared" si="371"/>
        <v>7979.78</v>
      </c>
      <c r="BZ693" s="18">
        <f t="shared" si="392"/>
        <v>2</v>
      </c>
      <c r="CA693" s="18">
        <f t="shared" si="372"/>
        <v>11.97</v>
      </c>
      <c r="CB693" s="18">
        <f t="shared" si="393"/>
        <v>2</v>
      </c>
      <c r="CC693" s="18">
        <f t="shared" si="373"/>
        <v>11.97</v>
      </c>
    </row>
    <row r="694" spans="1:81" ht="16.5" x14ac:dyDescent="0.2">
      <c r="A694" s="14">
        <v>685</v>
      </c>
      <c r="B694" s="18">
        <f>金币产出!CN690</f>
        <v>145616708</v>
      </c>
      <c r="W694" s="18">
        <v>685</v>
      </c>
      <c r="X694" s="25">
        <v>1</v>
      </c>
      <c r="Y694" s="18" t="e">
        <f t="shared" si="374"/>
        <v>#REF!</v>
      </c>
      <c r="Z694" s="18" t="e">
        <f t="shared" si="374"/>
        <v>#REF!</v>
      </c>
      <c r="AA694" s="18" t="e">
        <f t="shared" si="374"/>
        <v>#REF!</v>
      </c>
      <c r="AB694" s="18" t="e">
        <f t="shared" si="375"/>
        <v>#REF!</v>
      </c>
      <c r="AC694" s="18" t="e">
        <f t="shared" si="363"/>
        <v>#REF!</v>
      </c>
      <c r="AD694" s="18" t="e">
        <f t="shared" si="376"/>
        <v>#REF!</v>
      </c>
      <c r="AE694" s="18" t="e">
        <f t="shared" si="364"/>
        <v>#REF!</v>
      </c>
      <c r="AF694" s="18" t="e">
        <f t="shared" si="377"/>
        <v>#REF!</v>
      </c>
      <c r="AG694" s="18" t="e">
        <f t="shared" si="365"/>
        <v>#REF!</v>
      </c>
      <c r="BD694" s="18">
        <v>685</v>
      </c>
      <c r="BE694" s="44">
        <v>1</v>
      </c>
      <c r="BF694" s="18">
        <f t="shared" si="378"/>
        <v>16017835</v>
      </c>
      <c r="BG694" s="18">
        <f t="shared" si="379"/>
        <v>8008915</v>
      </c>
      <c r="BH694" s="18">
        <f t="shared" si="380"/>
        <v>8008915</v>
      </c>
      <c r="BI694" s="18">
        <f t="shared" si="381"/>
        <v>8008915</v>
      </c>
      <c r="BJ694" s="18">
        <f t="shared" si="382"/>
        <v>8008915</v>
      </c>
      <c r="BK694" s="18">
        <f t="shared" si="383"/>
        <v>8008915</v>
      </c>
      <c r="BL694" s="18">
        <f t="shared" si="384"/>
        <v>12013375</v>
      </c>
      <c r="BM694" s="18">
        <f t="shared" si="385"/>
        <v>12013375</v>
      </c>
      <c r="BN694" s="18">
        <f t="shared" si="386"/>
        <v>2</v>
      </c>
      <c r="BO694" s="18">
        <f t="shared" si="366"/>
        <v>16.02</v>
      </c>
      <c r="BP694" s="18">
        <f t="shared" si="387"/>
        <v>1</v>
      </c>
      <c r="BQ694" s="18">
        <f t="shared" si="367"/>
        <v>8008.92</v>
      </c>
      <c r="BR694" s="18">
        <f t="shared" si="388"/>
        <v>1</v>
      </c>
      <c r="BS694" s="18">
        <f t="shared" si="368"/>
        <v>8008.92</v>
      </c>
      <c r="BT694" s="18">
        <f t="shared" si="389"/>
        <v>1</v>
      </c>
      <c r="BU694" s="18">
        <f t="shared" si="369"/>
        <v>8008.92</v>
      </c>
      <c r="BV694" s="18">
        <f t="shared" si="390"/>
        <v>1</v>
      </c>
      <c r="BW694" s="18">
        <f t="shared" si="370"/>
        <v>8008.92</v>
      </c>
      <c r="BX694" s="18">
        <f t="shared" si="391"/>
        <v>1</v>
      </c>
      <c r="BY694" s="18">
        <f t="shared" si="371"/>
        <v>8008.92</v>
      </c>
      <c r="BZ694" s="18">
        <f t="shared" si="392"/>
        <v>2</v>
      </c>
      <c r="CA694" s="18">
        <f t="shared" si="372"/>
        <v>12.01</v>
      </c>
      <c r="CB694" s="18">
        <f t="shared" si="393"/>
        <v>2</v>
      </c>
      <c r="CC694" s="18">
        <f t="shared" si="373"/>
        <v>12.01</v>
      </c>
    </row>
    <row r="695" spans="1:81" ht="16.5" x14ac:dyDescent="0.2">
      <c r="A695" s="14">
        <v>686</v>
      </c>
      <c r="B695" s="18">
        <f>金币产出!CN691</f>
        <v>146146588</v>
      </c>
      <c r="W695" s="18">
        <v>686</v>
      </c>
      <c r="X695" s="25">
        <v>1</v>
      </c>
      <c r="Y695" s="18" t="e">
        <f t="shared" si="374"/>
        <v>#REF!</v>
      </c>
      <c r="Z695" s="18" t="e">
        <f t="shared" si="374"/>
        <v>#REF!</v>
      </c>
      <c r="AA695" s="18" t="e">
        <f t="shared" si="374"/>
        <v>#REF!</v>
      </c>
      <c r="AB695" s="18" t="e">
        <f t="shared" si="375"/>
        <v>#REF!</v>
      </c>
      <c r="AC695" s="18" t="e">
        <f t="shared" si="363"/>
        <v>#REF!</v>
      </c>
      <c r="AD695" s="18" t="e">
        <f t="shared" si="376"/>
        <v>#REF!</v>
      </c>
      <c r="AE695" s="18" t="e">
        <f t="shared" si="364"/>
        <v>#REF!</v>
      </c>
      <c r="AF695" s="18" t="e">
        <f t="shared" si="377"/>
        <v>#REF!</v>
      </c>
      <c r="AG695" s="18" t="e">
        <f t="shared" si="365"/>
        <v>#REF!</v>
      </c>
      <c r="BD695" s="18">
        <v>686</v>
      </c>
      <c r="BE695" s="44">
        <v>1</v>
      </c>
      <c r="BF695" s="18">
        <f t="shared" si="378"/>
        <v>16076120</v>
      </c>
      <c r="BG695" s="18">
        <f t="shared" si="379"/>
        <v>8038060</v>
      </c>
      <c r="BH695" s="18">
        <f t="shared" si="380"/>
        <v>8038060</v>
      </c>
      <c r="BI695" s="18">
        <f t="shared" si="381"/>
        <v>8038060</v>
      </c>
      <c r="BJ695" s="18">
        <f t="shared" si="382"/>
        <v>8038060</v>
      </c>
      <c r="BK695" s="18">
        <f t="shared" si="383"/>
        <v>8038060</v>
      </c>
      <c r="BL695" s="18">
        <f t="shared" si="384"/>
        <v>12057090</v>
      </c>
      <c r="BM695" s="18">
        <f t="shared" si="385"/>
        <v>12057090</v>
      </c>
      <c r="BN695" s="18">
        <f t="shared" si="386"/>
        <v>2</v>
      </c>
      <c r="BO695" s="18">
        <f t="shared" si="366"/>
        <v>16.079999999999998</v>
      </c>
      <c r="BP695" s="18">
        <f t="shared" si="387"/>
        <v>1</v>
      </c>
      <c r="BQ695" s="18">
        <f t="shared" si="367"/>
        <v>8038.06</v>
      </c>
      <c r="BR695" s="18">
        <f t="shared" si="388"/>
        <v>1</v>
      </c>
      <c r="BS695" s="18">
        <f t="shared" si="368"/>
        <v>8038.06</v>
      </c>
      <c r="BT695" s="18">
        <f t="shared" si="389"/>
        <v>1</v>
      </c>
      <c r="BU695" s="18">
        <f t="shared" si="369"/>
        <v>8038.06</v>
      </c>
      <c r="BV695" s="18">
        <f t="shared" si="390"/>
        <v>1</v>
      </c>
      <c r="BW695" s="18">
        <f t="shared" si="370"/>
        <v>8038.06</v>
      </c>
      <c r="BX695" s="18">
        <f t="shared" si="391"/>
        <v>1</v>
      </c>
      <c r="BY695" s="18">
        <f t="shared" si="371"/>
        <v>8038.06</v>
      </c>
      <c r="BZ695" s="18">
        <f t="shared" si="392"/>
        <v>2</v>
      </c>
      <c r="CA695" s="18">
        <f t="shared" si="372"/>
        <v>12.06</v>
      </c>
      <c r="CB695" s="18">
        <f t="shared" si="393"/>
        <v>2</v>
      </c>
      <c r="CC695" s="18">
        <f t="shared" si="373"/>
        <v>12.06</v>
      </c>
    </row>
    <row r="696" spans="1:81" ht="16.5" x14ac:dyDescent="0.2">
      <c r="A696" s="14">
        <v>687</v>
      </c>
      <c r="B696" s="18">
        <f>金币产出!CN692</f>
        <v>146676466</v>
      </c>
      <c r="W696" s="18">
        <v>687</v>
      </c>
      <c r="X696" s="25">
        <v>1</v>
      </c>
      <c r="Y696" s="18" t="e">
        <f t="shared" si="374"/>
        <v>#REF!</v>
      </c>
      <c r="Z696" s="18" t="e">
        <f t="shared" si="374"/>
        <v>#REF!</v>
      </c>
      <c r="AA696" s="18" t="e">
        <f t="shared" si="374"/>
        <v>#REF!</v>
      </c>
      <c r="AB696" s="18" t="e">
        <f t="shared" si="375"/>
        <v>#REF!</v>
      </c>
      <c r="AC696" s="18" t="e">
        <f t="shared" si="363"/>
        <v>#REF!</v>
      </c>
      <c r="AD696" s="18" t="e">
        <f t="shared" si="376"/>
        <v>#REF!</v>
      </c>
      <c r="AE696" s="18" t="e">
        <f t="shared" si="364"/>
        <v>#REF!</v>
      </c>
      <c r="AF696" s="18" t="e">
        <f t="shared" si="377"/>
        <v>#REF!</v>
      </c>
      <c r="AG696" s="18" t="e">
        <f t="shared" si="365"/>
        <v>#REF!</v>
      </c>
      <c r="BD696" s="18">
        <v>687</v>
      </c>
      <c r="BE696" s="44">
        <v>1</v>
      </c>
      <c r="BF696" s="18">
        <f t="shared" si="378"/>
        <v>16134410</v>
      </c>
      <c r="BG696" s="18">
        <f t="shared" si="379"/>
        <v>8067205</v>
      </c>
      <c r="BH696" s="18">
        <f t="shared" si="380"/>
        <v>8067205</v>
      </c>
      <c r="BI696" s="18">
        <f t="shared" si="381"/>
        <v>8067205</v>
      </c>
      <c r="BJ696" s="18">
        <f t="shared" si="382"/>
        <v>8067205</v>
      </c>
      <c r="BK696" s="18">
        <f t="shared" si="383"/>
        <v>8067205</v>
      </c>
      <c r="BL696" s="18">
        <f t="shared" si="384"/>
        <v>12100805</v>
      </c>
      <c r="BM696" s="18">
        <f t="shared" si="385"/>
        <v>12100805</v>
      </c>
      <c r="BN696" s="18">
        <f t="shared" si="386"/>
        <v>2</v>
      </c>
      <c r="BO696" s="18">
        <f t="shared" si="366"/>
        <v>16.13</v>
      </c>
      <c r="BP696" s="18">
        <f t="shared" si="387"/>
        <v>1</v>
      </c>
      <c r="BQ696" s="18">
        <f t="shared" si="367"/>
        <v>8067.21</v>
      </c>
      <c r="BR696" s="18">
        <f t="shared" si="388"/>
        <v>1</v>
      </c>
      <c r="BS696" s="18">
        <f t="shared" si="368"/>
        <v>8067.21</v>
      </c>
      <c r="BT696" s="18">
        <f t="shared" si="389"/>
        <v>1</v>
      </c>
      <c r="BU696" s="18">
        <f t="shared" si="369"/>
        <v>8067.21</v>
      </c>
      <c r="BV696" s="18">
        <f t="shared" si="390"/>
        <v>1</v>
      </c>
      <c r="BW696" s="18">
        <f t="shared" si="370"/>
        <v>8067.21</v>
      </c>
      <c r="BX696" s="18">
        <f t="shared" si="391"/>
        <v>1</v>
      </c>
      <c r="BY696" s="18">
        <f t="shared" si="371"/>
        <v>8067.21</v>
      </c>
      <c r="BZ696" s="18">
        <f t="shared" si="392"/>
        <v>2</v>
      </c>
      <c r="CA696" s="18">
        <f t="shared" si="372"/>
        <v>12.1</v>
      </c>
      <c r="CB696" s="18">
        <f t="shared" si="393"/>
        <v>2</v>
      </c>
      <c r="CC696" s="18">
        <f t="shared" si="373"/>
        <v>12.1</v>
      </c>
    </row>
    <row r="697" spans="1:81" ht="16.5" x14ac:dyDescent="0.2">
      <c r="A697" s="14">
        <v>688</v>
      </c>
      <c r="B697" s="18">
        <f>金币产出!CN693</f>
        <v>147206346</v>
      </c>
      <c r="W697" s="18">
        <v>688</v>
      </c>
      <c r="X697" s="25">
        <v>1</v>
      </c>
      <c r="Y697" s="18" t="e">
        <f t="shared" si="374"/>
        <v>#REF!</v>
      </c>
      <c r="Z697" s="18" t="e">
        <f t="shared" si="374"/>
        <v>#REF!</v>
      </c>
      <c r="AA697" s="18" t="e">
        <f t="shared" si="374"/>
        <v>#REF!</v>
      </c>
      <c r="AB697" s="18" t="e">
        <f t="shared" si="375"/>
        <v>#REF!</v>
      </c>
      <c r="AC697" s="18" t="e">
        <f t="shared" si="363"/>
        <v>#REF!</v>
      </c>
      <c r="AD697" s="18" t="e">
        <f t="shared" si="376"/>
        <v>#REF!</v>
      </c>
      <c r="AE697" s="18" t="e">
        <f t="shared" si="364"/>
        <v>#REF!</v>
      </c>
      <c r="AF697" s="18" t="e">
        <f t="shared" si="377"/>
        <v>#REF!</v>
      </c>
      <c r="AG697" s="18" t="e">
        <f t="shared" si="365"/>
        <v>#REF!</v>
      </c>
      <c r="BD697" s="18">
        <v>688</v>
      </c>
      <c r="BE697" s="44">
        <v>1</v>
      </c>
      <c r="BF697" s="18">
        <f t="shared" si="378"/>
        <v>16192695</v>
      </c>
      <c r="BG697" s="18">
        <f t="shared" si="379"/>
        <v>8096345</v>
      </c>
      <c r="BH697" s="18">
        <f t="shared" si="380"/>
        <v>8096345</v>
      </c>
      <c r="BI697" s="18">
        <f t="shared" si="381"/>
        <v>8096345</v>
      </c>
      <c r="BJ697" s="18">
        <f t="shared" si="382"/>
        <v>8096345</v>
      </c>
      <c r="BK697" s="18">
        <f t="shared" si="383"/>
        <v>8096345</v>
      </c>
      <c r="BL697" s="18">
        <f t="shared" si="384"/>
        <v>12144520</v>
      </c>
      <c r="BM697" s="18">
        <f t="shared" si="385"/>
        <v>12144520</v>
      </c>
      <c r="BN697" s="18">
        <f t="shared" si="386"/>
        <v>2</v>
      </c>
      <c r="BO697" s="18">
        <f t="shared" si="366"/>
        <v>16.190000000000001</v>
      </c>
      <c r="BP697" s="18">
        <f t="shared" si="387"/>
        <v>1</v>
      </c>
      <c r="BQ697" s="18">
        <f t="shared" si="367"/>
        <v>8096.35</v>
      </c>
      <c r="BR697" s="18">
        <f t="shared" si="388"/>
        <v>1</v>
      </c>
      <c r="BS697" s="18">
        <f t="shared" si="368"/>
        <v>8096.35</v>
      </c>
      <c r="BT697" s="18">
        <f t="shared" si="389"/>
        <v>1</v>
      </c>
      <c r="BU697" s="18">
        <f t="shared" si="369"/>
        <v>8096.35</v>
      </c>
      <c r="BV697" s="18">
        <f t="shared" si="390"/>
        <v>1</v>
      </c>
      <c r="BW697" s="18">
        <f t="shared" si="370"/>
        <v>8096.35</v>
      </c>
      <c r="BX697" s="18">
        <f t="shared" si="391"/>
        <v>1</v>
      </c>
      <c r="BY697" s="18">
        <f t="shared" si="371"/>
        <v>8096.35</v>
      </c>
      <c r="BZ697" s="18">
        <f t="shared" si="392"/>
        <v>2</v>
      </c>
      <c r="CA697" s="18">
        <f t="shared" si="372"/>
        <v>12.14</v>
      </c>
      <c r="CB697" s="18">
        <f t="shared" si="393"/>
        <v>2</v>
      </c>
      <c r="CC697" s="18">
        <f t="shared" si="373"/>
        <v>12.14</v>
      </c>
    </row>
    <row r="698" spans="1:81" ht="16.5" x14ac:dyDescent="0.2">
      <c r="A698" s="14">
        <v>689</v>
      </c>
      <c r="B698" s="18">
        <f>金币产出!CN694</f>
        <v>147736224</v>
      </c>
      <c r="W698" s="18">
        <v>689</v>
      </c>
      <c r="X698" s="25">
        <v>1</v>
      </c>
      <c r="Y698" s="18" t="e">
        <f t="shared" si="374"/>
        <v>#REF!</v>
      </c>
      <c r="Z698" s="18" t="e">
        <f t="shared" si="374"/>
        <v>#REF!</v>
      </c>
      <c r="AA698" s="18" t="e">
        <f t="shared" si="374"/>
        <v>#REF!</v>
      </c>
      <c r="AB698" s="18" t="e">
        <f t="shared" si="375"/>
        <v>#REF!</v>
      </c>
      <c r="AC698" s="18" t="e">
        <f t="shared" si="363"/>
        <v>#REF!</v>
      </c>
      <c r="AD698" s="18" t="e">
        <f t="shared" si="376"/>
        <v>#REF!</v>
      </c>
      <c r="AE698" s="18" t="e">
        <f t="shared" si="364"/>
        <v>#REF!</v>
      </c>
      <c r="AF698" s="18" t="e">
        <f t="shared" si="377"/>
        <v>#REF!</v>
      </c>
      <c r="AG698" s="18" t="e">
        <f t="shared" si="365"/>
        <v>#REF!</v>
      </c>
      <c r="BD698" s="18">
        <v>689</v>
      </c>
      <c r="BE698" s="44">
        <v>1</v>
      </c>
      <c r="BF698" s="18">
        <f t="shared" si="378"/>
        <v>16250980</v>
      </c>
      <c r="BG698" s="18">
        <f t="shared" si="379"/>
        <v>8125490</v>
      </c>
      <c r="BH698" s="18">
        <f t="shared" si="380"/>
        <v>8125490</v>
      </c>
      <c r="BI698" s="18">
        <f t="shared" si="381"/>
        <v>8125490</v>
      </c>
      <c r="BJ698" s="18">
        <f t="shared" si="382"/>
        <v>8125490</v>
      </c>
      <c r="BK698" s="18">
        <f t="shared" si="383"/>
        <v>8125490</v>
      </c>
      <c r="BL698" s="18">
        <f t="shared" si="384"/>
        <v>12188235</v>
      </c>
      <c r="BM698" s="18">
        <f t="shared" si="385"/>
        <v>12188235</v>
      </c>
      <c r="BN698" s="18">
        <f t="shared" si="386"/>
        <v>2</v>
      </c>
      <c r="BO698" s="18">
        <f t="shared" si="366"/>
        <v>16.25</v>
      </c>
      <c r="BP698" s="18">
        <f t="shared" si="387"/>
        <v>1</v>
      </c>
      <c r="BQ698" s="18">
        <f t="shared" si="367"/>
        <v>8125.49</v>
      </c>
      <c r="BR698" s="18">
        <f t="shared" si="388"/>
        <v>1</v>
      </c>
      <c r="BS698" s="18">
        <f t="shared" si="368"/>
        <v>8125.49</v>
      </c>
      <c r="BT698" s="18">
        <f t="shared" si="389"/>
        <v>1</v>
      </c>
      <c r="BU698" s="18">
        <f t="shared" si="369"/>
        <v>8125.49</v>
      </c>
      <c r="BV698" s="18">
        <f t="shared" si="390"/>
        <v>1</v>
      </c>
      <c r="BW698" s="18">
        <f t="shared" si="370"/>
        <v>8125.49</v>
      </c>
      <c r="BX698" s="18">
        <f t="shared" si="391"/>
        <v>1</v>
      </c>
      <c r="BY698" s="18">
        <f t="shared" si="371"/>
        <v>8125.49</v>
      </c>
      <c r="BZ698" s="18">
        <f t="shared" si="392"/>
        <v>2</v>
      </c>
      <c r="CA698" s="18">
        <f t="shared" si="372"/>
        <v>12.19</v>
      </c>
      <c r="CB698" s="18">
        <f t="shared" si="393"/>
        <v>2</v>
      </c>
      <c r="CC698" s="18">
        <f t="shared" si="373"/>
        <v>12.19</v>
      </c>
    </row>
    <row r="699" spans="1:81" ht="16.5" x14ac:dyDescent="0.2">
      <c r="A699" s="14">
        <v>690</v>
      </c>
      <c r="B699" s="18">
        <f>金币产出!CN695</f>
        <v>148266102</v>
      </c>
      <c r="W699" s="18">
        <v>690</v>
      </c>
      <c r="X699" s="25">
        <v>1</v>
      </c>
      <c r="Y699" s="18" t="e">
        <f t="shared" si="374"/>
        <v>#REF!</v>
      </c>
      <c r="Z699" s="18" t="e">
        <f t="shared" si="374"/>
        <v>#REF!</v>
      </c>
      <c r="AA699" s="18" t="e">
        <f t="shared" si="374"/>
        <v>#REF!</v>
      </c>
      <c r="AB699" s="18" t="e">
        <f t="shared" si="375"/>
        <v>#REF!</v>
      </c>
      <c r="AC699" s="18" t="e">
        <f t="shared" si="363"/>
        <v>#REF!</v>
      </c>
      <c r="AD699" s="18" t="e">
        <f t="shared" si="376"/>
        <v>#REF!</v>
      </c>
      <c r="AE699" s="18" t="e">
        <f t="shared" si="364"/>
        <v>#REF!</v>
      </c>
      <c r="AF699" s="18" t="e">
        <f t="shared" si="377"/>
        <v>#REF!</v>
      </c>
      <c r="AG699" s="18" t="e">
        <f t="shared" si="365"/>
        <v>#REF!</v>
      </c>
      <c r="BD699" s="18">
        <v>690</v>
      </c>
      <c r="BE699" s="44">
        <v>1</v>
      </c>
      <c r="BF699" s="18">
        <f t="shared" si="378"/>
        <v>16309270</v>
      </c>
      <c r="BG699" s="18">
        <f t="shared" si="379"/>
        <v>8154635</v>
      </c>
      <c r="BH699" s="18">
        <f t="shared" si="380"/>
        <v>8154635</v>
      </c>
      <c r="BI699" s="18">
        <f t="shared" si="381"/>
        <v>8154635</v>
      </c>
      <c r="BJ699" s="18">
        <f t="shared" si="382"/>
        <v>8154635</v>
      </c>
      <c r="BK699" s="18">
        <f t="shared" si="383"/>
        <v>8154635</v>
      </c>
      <c r="BL699" s="18">
        <f t="shared" si="384"/>
        <v>12231950</v>
      </c>
      <c r="BM699" s="18">
        <f t="shared" si="385"/>
        <v>12231950</v>
      </c>
      <c r="BN699" s="18">
        <f t="shared" si="386"/>
        <v>2</v>
      </c>
      <c r="BO699" s="18">
        <f t="shared" si="366"/>
        <v>16.309999999999999</v>
      </c>
      <c r="BP699" s="18">
        <f t="shared" si="387"/>
        <v>1</v>
      </c>
      <c r="BQ699" s="18">
        <f t="shared" si="367"/>
        <v>8154.64</v>
      </c>
      <c r="BR699" s="18">
        <f t="shared" si="388"/>
        <v>1</v>
      </c>
      <c r="BS699" s="18">
        <f t="shared" si="368"/>
        <v>8154.64</v>
      </c>
      <c r="BT699" s="18">
        <f t="shared" si="389"/>
        <v>1</v>
      </c>
      <c r="BU699" s="18">
        <f t="shared" si="369"/>
        <v>8154.64</v>
      </c>
      <c r="BV699" s="18">
        <f t="shared" si="390"/>
        <v>1</v>
      </c>
      <c r="BW699" s="18">
        <f t="shared" si="370"/>
        <v>8154.64</v>
      </c>
      <c r="BX699" s="18">
        <f t="shared" si="391"/>
        <v>1</v>
      </c>
      <c r="BY699" s="18">
        <f t="shared" si="371"/>
        <v>8154.64</v>
      </c>
      <c r="BZ699" s="18">
        <f t="shared" si="392"/>
        <v>2</v>
      </c>
      <c r="CA699" s="18">
        <f t="shared" si="372"/>
        <v>12.23</v>
      </c>
      <c r="CB699" s="18">
        <f t="shared" si="393"/>
        <v>2</v>
      </c>
      <c r="CC699" s="18">
        <f t="shared" si="373"/>
        <v>12.23</v>
      </c>
    </row>
    <row r="700" spans="1:81" ht="16.5" x14ac:dyDescent="0.2">
      <c r="A700" s="14">
        <v>691</v>
      </c>
      <c r="B700" s="18">
        <f>金币产出!CN696</f>
        <v>148795982</v>
      </c>
      <c r="W700" s="18">
        <v>691</v>
      </c>
      <c r="X700" s="25">
        <v>1</v>
      </c>
      <c r="Y700" s="18" t="e">
        <f t="shared" si="374"/>
        <v>#REF!</v>
      </c>
      <c r="Z700" s="18" t="e">
        <f t="shared" si="374"/>
        <v>#REF!</v>
      </c>
      <c r="AA700" s="18" t="e">
        <f t="shared" si="374"/>
        <v>#REF!</v>
      </c>
      <c r="AB700" s="18" t="e">
        <f t="shared" si="375"/>
        <v>#REF!</v>
      </c>
      <c r="AC700" s="18" t="e">
        <f t="shared" si="363"/>
        <v>#REF!</v>
      </c>
      <c r="AD700" s="18" t="e">
        <f t="shared" si="376"/>
        <v>#REF!</v>
      </c>
      <c r="AE700" s="18" t="e">
        <f t="shared" si="364"/>
        <v>#REF!</v>
      </c>
      <c r="AF700" s="18" t="e">
        <f t="shared" si="377"/>
        <v>#REF!</v>
      </c>
      <c r="AG700" s="18" t="e">
        <f t="shared" si="365"/>
        <v>#REF!</v>
      </c>
      <c r="BD700" s="18">
        <v>691</v>
      </c>
      <c r="BE700" s="44">
        <v>1</v>
      </c>
      <c r="BF700" s="18">
        <f t="shared" si="378"/>
        <v>16367555</v>
      </c>
      <c r="BG700" s="18">
        <f t="shared" si="379"/>
        <v>8183775</v>
      </c>
      <c r="BH700" s="18">
        <f t="shared" si="380"/>
        <v>8183775</v>
      </c>
      <c r="BI700" s="18">
        <f t="shared" si="381"/>
        <v>8183775</v>
      </c>
      <c r="BJ700" s="18">
        <f t="shared" si="382"/>
        <v>8183775</v>
      </c>
      <c r="BK700" s="18">
        <f t="shared" si="383"/>
        <v>8183775</v>
      </c>
      <c r="BL700" s="18">
        <f t="shared" si="384"/>
        <v>12275665</v>
      </c>
      <c r="BM700" s="18">
        <f t="shared" si="385"/>
        <v>12275665</v>
      </c>
      <c r="BN700" s="18">
        <f t="shared" si="386"/>
        <v>2</v>
      </c>
      <c r="BO700" s="18">
        <f t="shared" si="366"/>
        <v>16.37</v>
      </c>
      <c r="BP700" s="18">
        <f t="shared" si="387"/>
        <v>1</v>
      </c>
      <c r="BQ700" s="18">
        <f t="shared" si="367"/>
        <v>8183.78</v>
      </c>
      <c r="BR700" s="18">
        <f t="shared" si="388"/>
        <v>1</v>
      </c>
      <c r="BS700" s="18">
        <f t="shared" si="368"/>
        <v>8183.78</v>
      </c>
      <c r="BT700" s="18">
        <f t="shared" si="389"/>
        <v>1</v>
      </c>
      <c r="BU700" s="18">
        <f t="shared" si="369"/>
        <v>8183.78</v>
      </c>
      <c r="BV700" s="18">
        <f t="shared" si="390"/>
        <v>1</v>
      </c>
      <c r="BW700" s="18">
        <f t="shared" si="370"/>
        <v>8183.78</v>
      </c>
      <c r="BX700" s="18">
        <f t="shared" si="391"/>
        <v>1</v>
      </c>
      <c r="BY700" s="18">
        <f t="shared" si="371"/>
        <v>8183.78</v>
      </c>
      <c r="BZ700" s="18">
        <f t="shared" si="392"/>
        <v>2</v>
      </c>
      <c r="CA700" s="18">
        <f t="shared" si="372"/>
        <v>12.28</v>
      </c>
      <c r="CB700" s="18">
        <f t="shared" si="393"/>
        <v>2</v>
      </c>
      <c r="CC700" s="18">
        <f t="shared" si="373"/>
        <v>12.28</v>
      </c>
    </row>
    <row r="701" spans="1:81" ht="16.5" x14ac:dyDescent="0.2">
      <c r="A701" s="14">
        <v>692</v>
      </c>
      <c r="B701" s="18">
        <f>金币产出!CN697</f>
        <v>149325860</v>
      </c>
      <c r="W701" s="18">
        <v>692</v>
      </c>
      <c r="X701" s="25">
        <v>1</v>
      </c>
      <c r="Y701" s="18" t="e">
        <f t="shared" si="374"/>
        <v>#REF!</v>
      </c>
      <c r="Z701" s="18" t="e">
        <f t="shared" si="374"/>
        <v>#REF!</v>
      </c>
      <c r="AA701" s="18" t="e">
        <f t="shared" si="374"/>
        <v>#REF!</v>
      </c>
      <c r="AB701" s="18" t="e">
        <f t="shared" si="375"/>
        <v>#REF!</v>
      </c>
      <c r="AC701" s="18" t="e">
        <f t="shared" si="363"/>
        <v>#REF!</v>
      </c>
      <c r="AD701" s="18" t="e">
        <f t="shared" si="376"/>
        <v>#REF!</v>
      </c>
      <c r="AE701" s="18" t="e">
        <f t="shared" si="364"/>
        <v>#REF!</v>
      </c>
      <c r="AF701" s="18" t="e">
        <f t="shared" si="377"/>
        <v>#REF!</v>
      </c>
      <c r="AG701" s="18" t="e">
        <f t="shared" si="365"/>
        <v>#REF!</v>
      </c>
      <c r="BD701" s="18">
        <v>692</v>
      </c>
      <c r="BE701" s="44">
        <v>1</v>
      </c>
      <c r="BF701" s="18">
        <f t="shared" si="378"/>
        <v>16425840</v>
      </c>
      <c r="BG701" s="18">
        <f t="shared" si="379"/>
        <v>8212920</v>
      </c>
      <c r="BH701" s="18">
        <f t="shared" si="380"/>
        <v>8212920</v>
      </c>
      <c r="BI701" s="18">
        <f t="shared" si="381"/>
        <v>8212920</v>
      </c>
      <c r="BJ701" s="18">
        <f t="shared" si="382"/>
        <v>8212920</v>
      </c>
      <c r="BK701" s="18">
        <f t="shared" si="383"/>
        <v>8212920</v>
      </c>
      <c r="BL701" s="18">
        <f t="shared" si="384"/>
        <v>12319380</v>
      </c>
      <c r="BM701" s="18">
        <f t="shared" si="385"/>
        <v>12319380</v>
      </c>
      <c r="BN701" s="18">
        <f t="shared" si="386"/>
        <v>2</v>
      </c>
      <c r="BO701" s="18">
        <f t="shared" si="366"/>
        <v>16.43</v>
      </c>
      <c r="BP701" s="18">
        <f t="shared" si="387"/>
        <v>1</v>
      </c>
      <c r="BQ701" s="18">
        <f t="shared" si="367"/>
        <v>8212.92</v>
      </c>
      <c r="BR701" s="18">
        <f t="shared" si="388"/>
        <v>1</v>
      </c>
      <c r="BS701" s="18">
        <f t="shared" si="368"/>
        <v>8212.92</v>
      </c>
      <c r="BT701" s="18">
        <f t="shared" si="389"/>
        <v>1</v>
      </c>
      <c r="BU701" s="18">
        <f t="shared" si="369"/>
        <v>8212.92</v>
      </c>
      <c r="BV701" s="18">
        <f t="shared" si="390"/>
        <v>1</v>
      </c>
      <c r="BW701" s="18">
        <f t="shared" si="370"/>
        <v>8212.92</v>
      </c>
      <c r="BX701" s="18">
        <f t="shared" si="391"/>
        <v>1</v>
      </c>
      <c r="BY701" s="18">
        <f t="shared" si="371"/>
        <v>8212.92</v>
      </c>
      <c r="BZ701" s="18">
        <f t="shared" si="392"/>
        <v>2</v>
      </c>
      <c r="CA701" s="18">
        <f t="shared" si="372"/>
        <v>12.32</v>
      </c>
      <c r="CB701" s="18">
        <f t="shared" si="393"/>
        <v>2</v>
      </c>
      <c r="CC701" s="18">
        <f t="shared" si="373"/>
        <v>12.32</v>
      </c>
    </row>
    <row r="702" spans="1:81" ht="16.5" x14ac:dyDescent="0.2">
      <c r="A702" s="14">
        <v>693</v>
      </c>
      <c r="B702" s="18">
        <f>金币产出!CN698</f>
        <v>149855740</v>
      </c>
      <c r="W702" s="18">
        <v>693</v>
      </c>
      <c r="X702" s="25">
        <v>1</v>
      </c>
      <c r="Y702" s="18" t="e">
        <f t="shared" si="374"/>
        <v>#REF!</v>
      </c>
      <c r="Z702" s="18" t="e">
        <f t="shared" si="374"/>
        <v>#REF!</v>
      </c>
      <c r="AA702" s="18" t="e">
        <f t="shared" si="374"/>
        <v>#REF!</v>
      </c>
      <c r="AB702" s="18" t="e">
        <f t="shared" si="375"/>
        <v>#REF!</v>
      </c>
      <c r="AC702" s="18" t="e">
        <f t="shared" si="363"/>
        <v>#REF!</v>
      </c>
      <c r="AD702" s="18" t="e">
        <f t="shared" si="376"/>
        <v>#REF!</v>
      </c>
      <c r="AE702" s="18" t="e">
        <f t="shared" si="364"/>
        <v>#REF!</v>
      </c>
      <c r="AF702" s="18" t="e">
        <f t="shared" si="377"/>
        <v>#REF!</v>
      </c>
      <c r="AG702" s="18" t="e">
        <f t="shared" si="365"/>
        <v>#REF!</v>
      </c>
      <c r="BD702" s="18">
        <v>693</v>
      </c>
      <c r="BE702" s="44">
        <v>1</v>
      </c>
      <c r="BF702" s="18">
        <f t="shared" si="378"/>
        <v>16484130</v>
      </c>
      <c r="BG702" s="18">
        <f t="shared" si="379"/>
        <v>8242065</v>
      </c>
      <c r="BH702" s="18">
        <f t="shared" si="380"/>
        <v>8242065</v>
      </c>
      <c r="BI702" s="18">
        <f t="shared" si="381"/>
        <v>8242065</v>
      </c>
      <c r="BJ702" s="18">
        <f t="shared" si="382"/>
        <v>8242065</v>
      </c>
      <c r="BK702" s="18">
        <f t="shared" si="383"/>
        <v>8242065</v>
      </c>
      <c r="BL702" s="18">
        <f t="shared" si="384"/>
        <v>12363095</v>
      </c>
      <c r="BM702" s="18">
        <f t="shared" si="385"/>
        <v>12363095</v>
      </c>
      <c r="BN702" s="18">
        <f t="shared" si="386"/>
        <v>2</v>
      </c>
      <c r="BO702" s="18">
        <f t="shared" si="366"/>
        <v>16.48</v>
      </c>
      <c r="BP702" s="18">
        <f t="shared" si="387"/>
        <v>1</v>
      </c>
      <c r="BQ702" s="18">
        <f t="shared" si="367"/>
        <v>8242.07</v>
      </c>
      <c r="BR702" s="18">
        <f t="shared" si="388"/>
        <v>1</v>
      </c>
      <c r="BS702" s="18">
        <f t="shared" si="368"/>
        <v>8242.07</v>
      </c>
      <c r="BT702" s="18">
        <f t="shared" si="389"/>
        <v>1</v>
      </c>
      <c r="BU702" s="18">
        <f t="shared" si="369"/>
        <v>8242.07</v>
      </c>
      <c r="BV702" s="18">
        <f t="shared" si="390"/>
        <v>1</v>
      </c>
      <c r="BW702" s="18">
        <f t="shared" si="370"/>
        <v>8242.07</v>
      </c>
      <c r="BX702" s="18">
        <f t="shared" si="391"/>
        <v>1</v>
      </c>
      <c r="BY702" s="18">
        <f t="shared" si="371"/>
        <v>8242.07</v>
      </c>
      <c r="BZ702" s="18">
        <f t="shared" si="392"/>
        <v>2</v>
      </c>
      <c r="CA702" s="18">
        <f t="shared" si="372"/>
        <v>12.36</v>
      </c>
      <c r="CB702" s="18">
        <f t="shared" si="393"/>
        <v>2</v>
      </c>
      <c r="CC702" s="18">
        <f t="shared" si="373"/>
        <v>12.36</v>
      </c>
    </row>
    <row r="703" spans="1:81" ht="16.5" x14ac:dyDescent="0.2">
      <c r="A703" s="14">
        <v>694</v>
      </c>
      <c r="B703" s="18">
        <f>金币产出!CN699</f>
        <v>150385618</v>
      </c>
      <c r="W703" s="18">
        <v>694</v>
      </c>
      <c r="X703" s="25">
        <v>1</v>
      </c>
      <c r="Y703" s="18" t="e">
        <f t="shared" si="374"/>
        <v>#REF!</v>
      </c>
      <c r="Z703" s="18" t="e">
        <f t="shared" si="374"/>
        <v>#REF!</v>
      </c>
      <c r="AA703" s="18" t="e">
        <f t="shared" si="374"/>
        <v>#REF!</v>
      </c>
      <c r="AB703" s="18" t="e">
        <f t="shared" si="375"/>
        <v>#REF!</v>
      </c>
      <c r="AC703" s="18" t="e">
        <f t="shared" si="363"/>
        <v>#REF!</v>
      </c>
      <c r="AD703" s="18" t="e">
        <f t="shared" si="376"/>
        <v>#REF!</v>
      </c>
      <c r="AE703" s="18" t="e">
        <f t="shared" si="364"/>
        <v>#REF!</v>
      </c>
      <c r="AF703" s="18" t="e">
        <f t="shared" si="377"/>
        <v>#REF!</v>
      </c>
      <c r="AG703" s="18" t="e">
        <f t="shared" si="365"/>
        <v>#REF!</v>
      </c>
      <c r="BD703" s="18">
        <v>694</v>
      </c>
      <c r="BE703" s="44">
        <v>1</v>
      </c>
      <c r="BF703" s="18">
        <f t="shared" si="378"/>
        <v>16542415</v>
      </c>
      <c r="BG703" s="18">
        <f t="shared" si="379"/>
        <v>8271205</v>
      </c>
      <c r="BH703" s="18">
        <f t="shared" si="380"/>
        <v>8271205</v>
      </c>
      <c r="BI703" s="18">
        <f t="shared" si="381"/>
        <v>8271205</v>
      </c>
      <c r="BJ703" s="18">
        <f t="shared" si="382"/>
        <v>8271205</v>
      </c>
      <c r="BK703" s="18">
        <f t="shared" si="383"/>
        <v>8271205</v>
      </c>
      <c r="BL703" s="18">
        <f t="shared" si="384"/>
        <v>12406810</v>
      </c>
      <c r="BM703" s="18">
        <f t="shared" si="385"/>
        <v>12406810</v>
      </c>
      <c r="BN703" s="18">
        <f t="shared" si="386"/>
        <v>2</v>
      </c>
      <c r="BO703" s="18">
        <f t="shared" si="366"/>
        <v>16.54</v>
      </c>
      <c r="BP703" s="18">
        <f t="shared" si="387"/>
        <v>1</v>
      </c>
      <c r="BQ703" s="18">
        <f t="shared" si="367"/>
        <v>8271.2099999999991</v>
      </c>
      <c r="BR703" s="18">
        <f t="shared" si="388"/>
        <v>1</v>
      </c>
      <c r="BS703" s="18">
        <f t="shared" si="368"/>
        <v>8271.2099999999991</v>
      </c>
      <c r="BT703" s="18">
        <f t="shared" si="389"/>
        <v>1</v>
      </c>
      <c r="BU703" s="18">
        <f t="shared" si="369"/>
        <v>8271.2099999999991</v>
      </c>
      <c r="BV703" s="18">
        <f t="shared" si="390"/>
        <v>1</v>
      </c>
      <c r="BW703" s="18">
        <f t="shared" si="370"/>
        <v>8271.2099999999991</v>
      </c>
      <c r="BX703" s="18">
        <f t="shared" si="391"/>
        <v>1</v>
      </c>
      <c r="BY703" s="18">
        <f t="shared" si="371"/>
        <v>8271.2099999999991</v>
      </c>
      <c r="BZ703" s="18">
        <f t="shared" si="392"/>
        <v>2</v>
      </c>
      <c r="CA703" s="18">
        <f t="shared" si="372"/>
        <v>12.41</v>
      </c>
      <c r="CB703" s="18">
        <f t="shared" si="393"/>
        <v>2</v>
      </c>
      <c r="CC703" s="18">
        <f t="shared" si="373"/>
        <v>12.41</v>
      </c>
    </row>
    <row r="704" spans="1:81" ht="16.5" x14ac:dyDescent="0.2">
      <c r="A704" s="14">
        <v>695</v>
      </c>
      <c r="B704" s="18">
        <f>金币产出!CN700</f>
        <v>150915498</v>
      </c>
      <c r="W704" s="18">
        <v>695</v>
      </c>
      <c r="X704" s="25">
        <v>1</v>
      </c>
      <c r="Y704" s="18" t="e">
        <f t="shared" si="374"/>
        <v>#REF!</v>
      </c>
      <c r="Z704" s="18" t="e">
        <f t="shared" si="374"/>
        <v>#REF!</v>
      </c>
      <c r="AA704" s="18" t="e">
        <f t="shared" si="374"/>
        <v>#REF!</v>
      </c>
      <c r="AB704" s="18" t="e">
        <f t="shared" si="375"/>
        <v>#REF!</v>
      </c>
      <c r="AC704" s="18" t="e">
        <f t="shared" si="363"/>
        <v>#REF!</v>
      </c>
      <c r="AD704" s="18" t="e">
        <f t="shared" si="376"/>
        <v>#REF!</v>
      </c>
      <c r="AE704" s="18" t="e">
        <f t="shared" si="364"/>
        <v>#REF!</v>
      </c>
      <c r="AF704" s="18" t="e">
        <f t="shared" si="377"/>
        <v>#REF!</v>
      </c>
      <c r="AG704" s="18" t="e">
        <f t="shared" si="365"/>
        <v>#REF!</v>
      </c>
      <c r="BD704" s="18">
        <v>695</v>
      </c>
      <c r="BE704" s="44">
        <v>1</v>
      </c>
      <c r="BF704" s="18">
        <f t="shared" si="378"/>
        <v>16600700</v>
      </c>
      <c r="BG704" s="18">
        <f t="shared" si="379"/>
        <v>8300350</v>
      </c>
      <c r="BH704" s="18">
        <f t="shared" si="380"/>
        <v>8300350</v>
      </c>
      <c r="BI704" s="18">
        <f t="shared" si="381"/>
        <v>8300350</v>
      </c>
      <c r="BJ704" s="18">
        <f t="shared" si="382"/>
        <v>8300350</v>
      </c>
      <c r="BK704" s="18">
        <f t="shared" si="383"/>
        <v>8300350</v>
      </c>
      <c r="BL704" s="18">
        <f t="shared" si="384"/>
        <v>12450525</v>
      </c>
      <c r="BM704" s="18">
        <f t="shared" si="385"/>
        <v>12450525</v>
      </c>
      <c r="BN704" s="18">
        <f t="shared" si="386"/>
        <v>2</v>
      </c>
      <c r="BO704" s="18">
        <f t="shared" si="366"/>
        <v>16.600000000000001</v>
      </c>
      <c r="BP704" s="18">
        <f t="shared" si="387"/>
        <v>1</v>
      </c>
      <c r="BQ704" s="18">
        <f t="shared" si="367"/>
        <v>8300.35</v>
      </c>
      <c r="BR704" s="18">
        <f t="shared" si="388"/>
        <v>1</v>
      </c>
      <c r="BS704" s="18">
        <f t="shared" si="368"/>
        <v>8300.35</v>
      </c>
      <c r="BT704" s="18">
        <f t="shared" si="389"/>
        <v>1</v>
      </c>
      <c r="BU704" s="18">
        <f t="shared" si="369"/>
        <v>8300.35</v>
      </c>
      <c r="BV704" s="18">
        <f t="shared" si="390"/>
        <v>1</v>
      </c>
      <c r="BW704" s="18">
        <f t="shared" si="370"/>
        <v>8300.35</v>
      </c>
      <c r="BX704" s="18">
        <f t="shared" si="391"/>
        <v>1</v>
      </c>
      <c r="BY704" s="18">
        <f t="shared" si="371"/>
        <v>8300.35</v>
      </c>
      <c r="BZ704" s="18">
        <f t="shared" si="392"/>
        <v>2</v>
      </c>
      <c r="CA704" s="18">
        <f t="shared" si="372"/>
        <v>12.45</v>
      </c>
      <c r="CB704" s="18">
        <f t="shared" si="393"/>
        <v>2</v>
      </c>
      <c r="CC704" s="18">
        <f t="shared" si="373"/>
        <v>12.45</v>
      </c>
    </row>
    <row r="705" spans="1:81" ht="16.5" x14ac:dyDescent="0.2">
      <c r="A705" s="14">
        <v>696</v>
      </c>
      <c r="B705" s="18">
        <f>金币产出!CN701</f>
        <v>151445376</v>
      </c>
      <c r="W705" s="18">
        <v>696</v>
      </c>
      <c r="X705" s="25">
        <v>1</v>
      </c>
      <c r="Y705" s="18" t="e">
        <f t="shared" si="374"/>
        <v>#REF!</v>
      </c>
      <c r="Z705" s="18" t="e">
        <f t="shared" si="374"/>
        <v>#REF!</v>
      </c>
      <c r="AA705" s="18" t="e">
        <f t="shared" si="374"/>
        <v>#REF!</v>
      </c>
      <c r="AB705" s="18" t="e">
        <f t="shared" si="375"/>
        <v>#REF!</v>
      </c>
      <c r="AC705" s="18" t="e">
        <f t="shared" si="363"/>
        <v>#REF!</v>
      </c>
      <c r="AD705" s="18" t="e">
        <f t="shared" si="376"/>
        <v>#REF!</v>
      </c>
      <c r="AE705" s="18" t="e">
        <f t="shared" si="364"/>
        <v>#REF!</v>
      </c>
      <c r="AF705" s="18" t="e">
        <f t="shared" si="377"/>
        <v>#REF!</v>
      </c>
      <c r="AG705" s="18" t="e">
        <f t="shared" si="365"/>
        <v>#REF!</v>
      </c>
      <c r="BD705" s="18">
        <v>696</v>
      </c>
      <c r="BE705" s="44">
        <v>1</v>
      </c>
      <c r="BF705" s="18">
        <f t="shared" si="378"/>
        <v>16658990</v>
      </c>
      <c r="BG705" s="18">
        <f t="shared" si="379"/>
        <v>8329495</v>
      </c>
      <c r="BH705" s="18">
        <f t="shared" si="380"/>
        <v>8329495</v>
      </c>
      <c r="BI705" s="18">
        <f t="shared" si="381"/>
        <v>8329495</v>
      </c>
      <c r="BJ705" s="18">
        <f t="shared" si="382"/>
        <v>8329495</v>
      </c>
      <c r="BK705" s="18">
        <f t="shared" si="383"/>
        <v>8329495</v>
      </c>
      <c r="BL705" s="18">
        <f t="shared" si="384"/>
        <v>12494240</v>
      </c>
      <c r="BM705" s="18">
        <f t="shared" si="385"/>
        <v>12494240</v>
      </c>
      <c r="BN705" s="18">
        <f t="shared" si="386"/>
        <v>2</v>
      </c>
      <c r="BO705" s="18">
        <f t="shared" si="366"/>
        <v>16.66</v>
      </c>
      <c r="BP705" s="18">
        <f t="shared" si="387"/>
        <v>1</v>
      </c>
      <c r="BQ705" s="18">
        <f t="shared" si="367"/>
        <v>8329.5</v>
      </c>
      <c r="BR705" s="18">
        <f t="shared" si="388"/>
        <v>1</v>
      </c>
      <c r="BS705" s="18">
        <f t="shared" si="368"/>
        <v>8329.5</v>
      </c>
      <c r="BT705" s="18">
        <f t="shared" si="389"/>
        <v>1</v>
      </c>
      <c r="BU705" s="18">
        <f t="shared" si="369"/>
        <v>8329.5</v>
      </c>
      <c r="BV705" s="18">
        <f t="shared" si="390"/>
        <v>1</v>
      </c>
      <c r="BW705" s="18">
        <f t="shared" si="370"/>
        <v>8329.5</v>
      </c>
      <c r="BX705" s="18">
        <f t="shared" si="391"/>
        <v>1</v>
      </c>
      <c r="BY705" s="18">
        <f t="shared" si="371"/>
        <v>8329.5</v>
      </c>
      <c r="BZ705" s="18">
        <f t="shared" si="392"/>
        <v>2</v>
      </c>
      <c r="CA705" s="18">
        <f t="shared" si="372"/>
        <v>12.49</v>
      </c>
      <c r="CB705" s="18">
        <f t="shared" si="393"/>
        <v>2</v>
      </c>
      <c r="CC705" s="18">
        <f t="shared" si="373"/>
        <v>12.49</v>
      </c>
    </row>
    <row r="706" spans="1:81" ht="16.5" x14ac:dyDescent="0.2">
      <c r="A706" s="14">
        <v>697</v>
      </c>
      <c r="B706" s="18">
        <f>金币产出!CN702</f>
        <v>151975254</v>
      </c>
      <c r="W706" s="18">
        <v>697</v>
      </c>
      <c r="X706" s="25">
        <v>1</v>
      </c>
      <c r="Y706" s="18" t="e">
        <f t="shared" si="374"/>
        <v>#REF!</v>
      </c>
      <c r="Z706" s="18" t="e">
        <f t="shared" si="374"/>
        <v>#REF!</v>
      </c>
      <c r="AA706" s="18" t="e">
        <f t="shared" si="374"/>
        <v>#REF!</v>
      </c>
      <c r="AB706" s="18" t="e">
        <f t="shared" si="375"/>
        <v>#REF!</v>
      </c>
      <c r="AC706" s="18" t="e">
        <f t="shared" si="363"/>
        <v>#REF!</v>
      </c>
      <c r="AD706" s="18" t="e">
        <f t="shared" si="376"/>
        <v>#REF!</v>
      </c>
      <c r="AE706" s="18" t="e">
        <f t="shared" si="364"/>
        <v>#REF!</v>
      </c>
      <c r="AF706" s="18" t="e">
        <f t="shared" si="377"/>
        <v>#REF!</v>
      </c>
      <c r="AG706" s="18" t="e">
        <f t="shared" si="365"/>
        <v>#REF!</v>
      </c>
      <c r="BD706" s="18">
        <v>697</v>
      </c>
      <c r="BE706" s="44">
        <v>1</v>
      </c>
      <c r="BF706" s="18">
        <f t="shared" si="378"/>
        <v>16717275</v>
      </c>
      <c r="BG706" s="18">
        <f t="shared" si="379"/>
        <v>8358635</v>
      </c>
      <c r="BH706" s="18">
        <f t="shared" si="380"/>
        <v>8358635</v>
      </c>
      <c r="BI706" s="18">
        <f t="shared" si="381"/>
        <v>8358635</v>
      </c>
      <c r="BJ706" s="18">
        <f t="shared" si="382"/>
        <v>8358635</v>
      </c>
      <c r="BK706" s="18">
        <f t="shared" si="383"/>
        <v>8358635</v>
      </c>
      <c r="BL706" s="18">
        <f t="shared" si="384"/>
        <v>12537955</v>
      </c>
      <c r="BM706" s="18">
        <f t="shared" si="385"/>
        <v>12537955</v>
      </c>
      <c r="BN706" s="18">
        <f t="shared" si="386"/>
        <v>2</v>
      </c>
      <c r="BO706" s="18">
        <f t="shared" si="366"/>
        <v>16.72</v>
      </c>
      <c r="BP706" s="18">
        <f t="shared" si="387"/>
        <v>1</v>
      </c>
      <c r="BQ706" s="18">
        <f t="shared" si="367"/>
        <v>8358.64</v>
      </c>
      <c r="BR706" s="18">
        <f t="shared" si="388"/>
        <v>1</v>
      </c>
      <c r="BS706" s="18">
        <f t="shared" si="368"/>
        <v>8358.64</v>
      </c>
      <c r="BT706" s="18">
        <f t="shared" si="389"/>
        <v>1</v>
      </c>
      <c r="BU706" s="18">
        <f t="shared" si="369"/>
        <v>8358.64</v>
      </c>
      <c r="BV706" s="18">
        <f t="shared" si="390"/>
        <v>1</v>
      </c>
      <c r="BW706" s="18">
        <f t="shared" si="370"/>
        <v>8358.64</v>
      </c>
      <c r="BX706" s="18">
        <f t="shared" si="391"/>
        <v>1</v>
      </c>
      <c r="BY706" s="18">
        <f t="shared" si="371"/>
        <v>8358.64</v>
      </c>
      <c r="BZ706" s="18">
        <f t="shared" si="392"/>
        <v>2</v>
      </c>
      <c r="CA706" s="18">
        <f t="shared" si="372"/>
        <v>12.54</v>
      </c>
      <c r="CB706" s="18">
        <f t="shared" si="393"/>
        <v>2</v>
      </c>
      <c r="CC706" s="18">
        <f t="shared" si="373"/>
        <v>12.54</v>
      </c>
    </row>
    <row r="707" spans="1:81" ht="16.5" x14ac:dyDescent="0.2">
      <c r="A707" s="14">
        <v>698</v>
      </c>
      <c r="B707" s="18">
        <f>金币产出!CN703</f>
        <v>152505134</v>
      </c>
      <c r="W707" s="18">
        <v>698</v>
      </c>
      <c r="X707" s="25">
        <v>1</v>
      </c>
      <c r="Y707" s="18" t="e">
        <f t="shared" si="374"/>
        <v>#REF!</v>
      </c>
      <c r="Z707" s="18" t="e">
        <f t="shared" si="374"/>
        <v>#REF!</v>
      </c>
      <c r="AA707" s="18" t="e">
        <f t="shared" si="374"/>
        <v>#REF!</v>
      </c>
      <c r="AB707" s="18" t="e">
        <f t="shared" si="375"/>
        <v>#REF!</v>
      </c>
      <c r="AC707" s="18" t="e">
        <f t="shared" si="363"/>
        <v>#REF!</v>
      </c>
      <c r="AD707" s="18" t="e">
        <f t="shared" si="376"/>
        <v>#REF!</v>
      </c>
      <c r="AE707" s="18" t="e">
        <f t="shared" si="364"/>
        <v>#REF!</v>
      </c>
      <c r="AF707" s="18" t="e">
        <f t="shared" si="377"/>
        <v>#REF!</v>
      </c>
      <c r="AG707" s="18" t="e">
        <f t="shared" si="365"/>
        <v>#REF!</v>
      </c>
      <c r="BD707" s="18">
        <v>698</v>
      </c>
      <c r="BE707" s="44">
        <v>1</v>
      </c>
      <c r="BF707" s="18">
        <f t="shared" si="378"/>
        <v>16775560</v>
      </c>
      <c r="BG707" s="18">
        <f t="shared" si="379"/>
        <v>8387780</v>
      </c>
      <c r="BH707" s="18">
        <f t="shared" si="380"/>
        <v>8387780</v>
      </c>
      <c r="BI707" s="18">
        <f t="shared" si="381"/>
        <v>8387780</v>
      </c>
      <c r="BJ707" s="18">
        <f t="shared" si="382"/>
        <v>8387780</v>
      </c>
      <c r="BK707" s="18">
        <f t="shared" si="383"/>
        <v>8387780</v>
      </c>
      <c r="BL707" s="18">
        <f t="shared" si="384"/>
        <v>12581670</v>
      </c>
      <c r="BM707" s="18">
        <f t="shared" si="385"/>
        <v>12581670</v>
      </c>
      <c r="BN707" s="18">
        <f t="shared" si="386"/>
        <v>2</v>
      </c>
      <c r="BO707" s="18">
        <f t="shared" si="366"/>
        <v>16.78</v>
      </c>
      <c r="BP707" s="18">
        <f t="shared" si="387"/>
        <v>1</v>
      </c>
      <c r="BQ707" s="18">
        <f t="shared" si="367"/>
        <v>8387.7800000000007</v>
      </c>
      <c r="BR707" s="18">
        <f t="shared" si="388"/>
        <v>1</v>
      </c>
      <c r="BS707" s="18">
        <f t="shared" si="368"/>
        <v>8387.7800000000007</v>
      </c>
      <c r="BT707" s="18">
        <f t="shared" si="389"/>
        <v>1</v>
      </c>
      <c r="BU707" s="18">
        <f t="shared" si="369"/>
        <v>8387.7800000000007</v>
      </c>
      <c r="BV707" s="18">
        <f t="shared" si="390"/>
        <v>1</v>
      </c>
      <c r="BW707" s="18">
        <f t="shared" si="370"/>
        <v>8387.7800000000007</v>
      </c>
      <c r="BX707" s="18">
        <f t="shared" si="391"/>
        <v>1</v>
      </c>
      <c r="BY707" s="18">
        <f t="shared" si="371"/>
        <v>8387.7800000000007</v>
      </c>
      <c r="BZ707" s="18">
        <f t="shared" si="392"/>
        <v>2</v>
      </c>
      <c r="CA707" s="18">
        <f t="shared" si="372"/>
        <v>12.58</v>
      </c>
      <c r="CB707" s="18">
        <f t="shared" si="393"/>
        <v>2</v>
      </c>
      <c r="CC707" s="18">
        <f t="shared" si="373"/>
        <v>12.58</v>
      </c>
    </row>
    <row r="708" spans="1:81" ht="16.5" x14ac:dyDescent="0.2">
      <c r="A708" s="14">
        <v>699</v>
      </c>
      <c r="B708" s="18">
        <f>金币产出!CN704</f>
        <v>153035012</v>
      </c>
      <c r="W708" s="18">
        <v>699</v>
      </c>
      <c r="X708" s="25">
        <v>1</v>
      </c>
      <c r="Y708" s="18" t="e">
        <f t="shared" si="374"/>
        <v>#REF!</v>
      </c>
      <c r="Z708" s="18" t="e">
        <f t="shared" si="374"/>
        <v>#REF!</v>
      </c>
      <c r="AA708" s="18" t="e">
        <f t="shared" si="374"/>
        <v>#REF!</v>
      </c>
      <c r="AB708" s="18" t="e">
        <f t="shared" si="375"/>
        <v>#REF!</v>
      </c>
      <c r="AC708" s="18" t="e">
        <f t="shared" si="363"/>
        <v>#REF!</v>
      </c>
      <c r="AD708" s="18" t="e">
        <f t="shared" si="376"/>
        <v>#REF!</v>
      </c>
      <c r="AE708" s="18" t="e">
        <f t="shared" si="364"/>
        <v>#REF!</v>
      </c>
      <c r="AF708" s="18" t="e">
        <f t="shared" si="377"/>
        <v>#REF!</v>
      </c>
      <c r="AG708" s="18" t="e">
        <f t="shared" si="365"/>
        <v>#REF!</v>
      </c>
      <c r="BD708" s="18">
        <v>699</v>
      </c>
      <c r="BE708" s="44">
        <v>1</v>
      </c>
      <c r="BF708" s="18">
        <f t="shared" si="378"/>
        <v>16833850</v>
      </c>
      <c r="BG708" s="18">
        <f t="shared" si="379"/>
        <v>8416925</v>
      </c>
      <c r="BH708" s="18">
        <f t="shared" si="380"/>
        <v>8416925</v>
      </c>
      <c r="BI708" s="18">
        <f t="shared" si="381"/>
        <v>8416925</v>
      </c>
      <c r="BJ708" s="18">
        <f t="shared" si="382"/>
        <v>8416925</v>
      </c>
      <c r="BK708" s="18">
        <f t="shared" si="383"/>
        <v>8416925</v>
      </c>
      <c r="BL708" s="18">
        <f t="shared" si="384"/>
        <v>12625385</v>
      </c>
      <c r="BM708" s="18">
        <f t="shared" si="385"/>
        <v>12625385</v>
      </c>
      <c r="BN708" s="18">
        <f t="shared" si="386"/>
        <v>2</v>
      </c>
      <c r="BO708" s="18">
        <f t="shared" si="366"/>
        <v>16.829999999999998</v>
      </c>
      <c r="BP708" s="18">
        <f t="shared" si="387"/>
        <v>1</v>
      </c>
      <c r="BQ708" s="18">
        <f t="shared" si="367"/>
        <v>8416.93</v>
      </c>
      <c r="BR708" s="18">
        <f t="shared" si="388"/>
        <v>1</v>
      </c>
      <c r="BS708" s="18">
        <f t="shared" si="368"/>
        <v>8416.93</v>
      </c>
      <c r="BT708" s="18">
        <f t="shared" si="389"/>
        <v>1</v>
      </c>
      <c r="BU708" s="18">
        <f t="shared" si="369"/>
        <v>8416.93</v>
      </c>
      <c r="BV708" s="18">
        <f t="shared" si="390"/>
        <v>1</v>
      </c>
      <c r="BW708" s="18">
        <f t="shared" si="370"/>
        <v>8416.93</v>
      </c>
      <c r="BX708" s="18">
        <f t="shared" si="391"/>
        <v>1</v>
      </c>
      <c r="BY708" s="18">
        <f t="shared" si="371"/>
        <v>8416.93</v>
      </c>
      <c r="BZ708" s="18">
        <f t="shared" si="392"/>
        <v>2</v>
      </c>
      <c r="CA708" s="18">
        <f t="shared" si="372"/>
        <v>12.63</v>
      </c>
      <c r="CB708" s="18">
        <f t="shared" si="393"/>
        <v>2</v>
      </c>
      <c r="CC708" s="18">
        <f t="shared" si="373"/>
        <v>12.63</v>
      </c>
    </row>
    <row r="709" spans="1:81" ht="16.5" x14ac:dyDescent="0.2">
      <c r="A709" s="14">
        <v>700</v>
      </c>
      <c r="B709" s="18">
        <f>金币产出!CN705</f>
        <v>153564892</v>
      </c>
      <c r="W709" s="18">
        <v>700</v>
      </c>
      <c r="X709" s="25">
        <v>1</v>
      </c>
      <c r="Y709" s="18" t="e">
        <f t="shared" si="374"/>
        <v>#REF!</v>
      </c>
      <c r="Z709" s="18" t="e">
        <f t="shared" si="374"/>
        <v>#REF!</v>
      </c>
      <c r="AA709" s="18" t="e">
        <f t="shared" si="374"/>
        <v>#REF!</v>
      </c>
      <c r="AB709" s="18" t="e">
        <f t="shared" si="375"/>
        <v>#REF!</v>
      </c>
      <c r="AC709" s="18" t="e">
        <f t="shared" si="363"/>
        <v>#REF!</v>
      </c>
      <c r="AD709" s="18" t="e">
        <f t="shared" si="376"/>
        <v>#REF!</v>
      </c>
      <c r="AE709" s="18" t="e">
        <f t="shared" si="364"/>
        <v>#REF!</v>
      </c>
      <c r="AF709" s="18" t="e">
        <f t="shared" si="377"/>
        <v>#REF!</v>
      </c>
      <c r="AG709" s="18" t="e">
        <f t="shared" si="365"/>
        <v>#REF!</v>
      </c>
      <c r="BD709" s="18">
        <v>700</v>
      </c>
      <c r="BE709" s="44">
        <v>1</v>
      </c>
      <c r="BF709" s="18">
        <f t="shared" si="378"/>
        <v>16892135</v>
      </c>
      <c r="BG709" s="18">
        <f t="shared" si="379"/>
        <v>8446065</v>
      </c>
      <c r="BH709" s="18">
        <f t="shared" si="380"/>
        <v>8446065</v>
      </c>
      <c r="BI709" s="18">
        <f t="shared" si="381"/>
        <v>8446065</v>
      </c>
      <c r="BJ709" s="18">
        <f t="shared" si="382"/>
        <v>8446065</v>
      </c>
      <c r="BK709" s="18">
        <f t="shared" si="383"/>
        <v>8446065</v>
      </c>
      <c r="BL709" s="18">
        <f t="shared" si="384"/>
        <v>12669100</v>
      </c>
      <c r="BM709" s="18">
        <f t="shared" si="385"/>
        <v>12669100</v>
      </c>
      <c r="BN709" s="18">
        <f t="shared" si="386"/>
        <v>2</v>
      </c>
      <c r="BO709" s="18">
        <f t="shared" si="366"/>
        <v>16.89</v>
      </c>
      <c r="BP709" s="18">
        <f t="shared" si="387"/>
        <v>1</v>
      </c>
      <c r="BQ709" s="18">
        <f t="shared" si="367"/>
        <v>8446.07</v>
      </c>
      <c r="BR709" s="18">
        <f t="shared" si="388"/>
        <v>1</v>
      </c>
      <c r="BS709" s="18">
        <f t="shared" si="368"/>
        <v>8446.07</v>
      </c>
      <c r="BT709" s="18">
        <f t="shared" si="389"/>
        <v>1</v>
      </c>
      <c r="BU709" s="18">
        <f t="shared" si="369"/>
        <v>8446.07</v>
      </c>
      <c r="BV709" s="18">
        <f t="shared" si="390"/>
        <v>1</v>
      </c>
      <c r="BW709" s="18">
        <f t="shared" si="370"/>
        <v>8446.07</v>
      </c>
      <c r="BX709" s="18">
        <f t="shared" si="391"/>
        <v>1</v>
      </c>
      <c r="BY709" s="18">
        <f t="shared" si="371"/>
        <v>8446.07</v>
      </c>
      <c r="BZ709" s="18">
        <f t="shared" si="392"/>
        <v>2</v>
      </c>
      <c r="CA709" s="18">
        <f t="shared" si="372"/>
        <v>12.67</v>
      </c>
      <c r="CB709" s="18">
        <f t="shared" si="393"/>
        <v>2</v>
      </c>
      <c r="CC709" s="18">
        <f t="shared" si="373"/>
        <v>12.67</v>
      </c>
    </row>
    <row r="710" spans="1:81" ht="16.5" x14ac:dyDescent="0.2">
      <c r="A710" s="14">
        <v>701</v>
      </c>
      <c r="B710" s="18">
        <f>金币产出!CN706</f>
        <v>154101436</v>
      </c>
      <c r="W710" s="18">
        <v>701</v>
      </c>
      <c r="X710" s="25">
        <v>1</v>
      </c>
      <c r="Y710" s="18" t="e">
        <f t="shared" si="374"/>
        <v>#REF!</v>
      </c>
      <c r="Z710" s="18" t="e">
        <f t="shared" si="374"/>
        <v>#REF!</v>
      </c>
      <c r="AA710" s="18" t="e">
        <f t="shared" si="374"/>
        <v>#REF!</v>
      </c>
      <c r="AB710" s="18" t="e">
        <f t="shared" si="375"/>
        <v>#REF!</v>
      </c>
      <c r="AC710" s="18" t="e">
        <f t="shared" si="363"/>
        <v>#REF!</v>
      </c>
      <c r="AD710" s="18" t="e">
        <f t="shared" si="376"/>
        <v>#REF!</v>
      </c>
      <c r="AE710" s="18" t="e">
        <f t="shared" si="364"/>
        <v>#REF!</v>
      </c>
      <c r="AF710" s="18" t="e">
        <f t="shared" si="377"/>
        <v>#REF!</v>
      </c>
      <c r="AG710" s="18" t="e">
        <f t="shared" si="365"/>
        <v>#REF!</v>
      </c>
      <c r="BD710" s="18">
        <v>701</v>
      </c>
      <c r="BE710" s="44">
        <v>1</v>
      </c>
      <c r="BF710" s="18">
        <f t="shared" si="378"/>
        <v>16951155</v>
      </c>
      <c r="BG710" s="18">
        <f t="shared" si="379"/>
        <v>8475575</v>
      </c>
      <c r="BH710" s="18">
        <f t="shared" si="380"/>
        <v>8475575</v>
      </c>
      <c r="BI710" s="18">
        <f t="shared" si="381"/>
        <v>8475575</v>
      </c>
      <c r="BJ710" s="18">
        <f t="shared" si="382"/>
        <v>8475575</v>
      </c>
      <c r="BK710" s="18">
        <f t="shared" si="383"/>
        <v>8475575</v>
      </c>
      <c r="BL710" s="18">
        <f t="shared" si="384"/>
        <v>12713365</v>
      </c>
      <c r="BM710" s="18">
        <f t="shared" si="385"/>
        <v>12713365</v>
      </c>
      <c r="BN710" s="18">
        <f t="shared" si="386"/>
        <v>2</v>
      </c>
      <c r="BO710" s="18">
        <f t="shared" si="366"/>
        <v>16.95</v>
      </c>
      <c r="BP710" s="18">
        <f t="shared" si="387"/>
        <v>1</v>
      </c>
      <c r="BQ710" s="18">
        <f t="shared" si="367"/>
        <v>8475.58</v>
      </c>
      <c r="BR710" s="18">
        <f t="shared" si="388"/>
        <v>1</v>
      </c>
      <c r="BS710" s="18">
        <f t="shared" si="368"/>
        <v>8475.58</v>
      </c>
      <c r="BT710" s="18">
        <f t="shared" si="389"/>
        <v>1</v>
      </c>
      <c r="BU710" s="18">
        <f t="shared" si="369"/>
        <v>8475.58</v>
      </c>
      <c r="BV710" s="18">
        <f t="shared" si="390"/>
        <v>1</v>
      </c>
      <c r="BW710" s="18">
        <f t="shared" si="370"/>
        <v>8475.58</v>
      </c>
      <c r="BX710" s="18">
        <f t="shared" si="391"/>
        <v>1</v>
      </c>
      <c r="BY710" s="18">
        <f t="shared" si="371"/>
        <v>8475.58</v>
      </c>
      <c r="BZ710" s="18">
        <f t="shared" si="392"/>
        <v>2</v>
      </c>
      <c r="CA710" s="18">
        <f t="shared" si="372"/>
        <v>12.71</v>
      </c>
      <c r="CB710" s="18">
        <f t="shared" si="393"/>
        <v>2</v>
      </c>
      <c r="CC710" s="18">
        <f t="shared" si="373"/>
        <v>12.71</v>
      </c>
    </row>
    <row r="711" spans="1:81" ht="16.5" x14ac:dyDescent="0.2">
      <c r="A711" s="14">
        <v>702</v>
      </c>
      <c r="B711" s="18">
        <f>金币产出!CN707</f>
        <v>154637980</v>
      </c>
      <c r="W711" s="18">
        <v>702</v>
      </c>
      <c r="X711" s="25">
        <v>1</v>
      </c>
      <c r="Y711" s="18" t="e">
        <f t="shared" si="374"/>
        <v>#REF!</v>
      </c>
      <c r="Z711" s="18" t="e">
        <f t="shared" si="374"/>
        <v>#REF!</v>
      </c>
      <c r="AA711" s="18" t="e">
        <f t="shared" si="374"/>
        <v>#REF!</v>
      </c>
      <c r="AB711" s="18" t="e">
        <f t="shared" si="375"/>
        <v>#REF!</v>
      </c>
      <c r="AC711" s="18" t="e">
        <f t="shared" si="363"/>
        <v>#REF!</v>
      </c>
      <c r="AD711" s="18" t="e">
        <f t="shared" si="376"/>
        <v>#REF!</v>
      </c>
      <c r="AE711" s="18" t="e">
        <f t="shared" si="364"/>
        <v>#REF!</v>
      </c>
      <c r="AF711" s="18" t="e">
        <f t="shared" si="377"/>
        <v>#REF!</v>
      </c>
      <c r="AG711" s="18" t="e">
        <f t="shared" si="365"/>
        <v>#REF!</v>
      </c>
      <c r="BD711" s="18">
        <v>702</v>
      </c>
      <c r="BE711" s="44">
        <v>1</v>
      </c>
      <c r="BF711" s="18">
        <f t="shared" si="378"/>
        <v>17010175</v>
      </c>
      <c r="BG711" s="18">
        <f t="shared" si="379"/>
        <v>8505085</v>
      </c>
      <c r="BH711" s="18">
        <f t="shared" si="380"/>
        <v>8505085</v>
      </c>
      <c r="BI711" s="18">
        <f t="shared" si="381"/>
        <v>8505085</v>
      </c>
      <c r="BJ711" s="18">
        <f t="shared" si="382"/>
        <v>8505085</v>
      </c>
      <c r="BK711" s="18">
        <f t="shared" si="383"/>
        <v>8505085</v>
      </c>
      <c r="BL711" s="18">
        <f t="shared" si="384"/>
        <v>12757630</v>
      </c>
      <c r="BM711" s="18">
        <f t="shared" si="385"/>
        <v>12757630</v>
      </c>
      <c r="BN711" s="18">
        <f t="shared" si="386"/>
        <v>2</v>
      </c>
      <c r="BO711" s="18">
        <f t="shared" si="366"/>
        <v>17.010000000000002</v>
      </c>
      <c r="BP711" s="18">
        <f t="shared" si="387"/>
        <v>1</v>
      </c>
      <c r="BQ711" s="18">
        <f t="shared" si="367"/>
        <v>8505.09</v>
      </c>
      <c r="BR711" s="18">
        <f t="shared" si="388"/>
        <v>1</v>
      </c>
      <c r="BS711" s="18">
        <f t="shared" si="368"/>
        <v>8505.09</v>
      </c>
      <c r="BT711" s="18">
        <f t="shared" si="389"/>
        <v>1</v>
      </c>
      <c r="BU711" s="18">
        <f t="shared" si="369"/>
        <v>8505.09</v>
      </c>
      <c r="BV711" s="18">
        <f t="shared" si="390"/>
        <v>1</v>
      </c>
      <c r="BW711" s="18">
        <f t="shared" si="370"/>
        <v>8505.09</v>
      </c>
      <c r="BX711" s="18">
        <f t="shared" si="391"/>
        <v>1</v>
      </c>
      <c r="BY711" s="18">
        <f t="shared" si="371"/>
        <v>8505.09</v>
      </c>
      <c r="BZ711" s="18">
        <f t="shared" si="392"/>
        <v>2</v>
      </c>
      <c r="CA711" s="18">
        <f t="shared" si="372"/>
        <v>12.76</v>
      </c>
      <c r="CB711" s="18">
        <f t="shared" si="393"/>
        <v>2</v>
      </c>
      <c r="CC711" s="18">
        <f t="shared" si="373"/>
        <v>12.76</v>
      </c>
    </row>
    <row r="712" spans="1:81" ht="16.5" x14ac:dyDescent="0.2">
      <c r="A712" s="14">
        <v>703</v>
      </c>
      <c r="B712" s="18">
        <f>金币产出!CN708</f>
        <v>155174524</v>
      </c>
      <c r="W712" s="18">
        <v>703</v>
      </c>
      <c r="X712" s="25">
        <v>1</v>
      </c>
      <c r="Y712" s="18" t="e">
        <f t="shared" si="374"/>
        <v>#REF!</v>
      </c>
      <c r="Z712" s="18" t="e">
        <f t="shared" si="374"/>
        <v>#REF!</v>
      </c>
      <c r="AA712" s="18" t="e">
        <f t="shared" si="374"/>
        <v>#REF!</v>
      </c>
      <c r="AB712" s="18" t="e">
        <f t="shared" si="375"/>
        <v>#REF!</v>
      </c>
      <c r="AC712" s="18" t="e">
        <f t="shared" si="363"/>
        <v>#REF!</v>
      </c>
      <c r="AD712" s="18" t="e">
        <f t="shared" si="376"/>
        <v>#REF!</v>
      </c>
      <c r="AE712" s="18" t="e">
        <f t="shared" si="364"/>
        <v>#REF!</v>
      </c>
      <c r="AF712" s="18" t="e">
        <f t="shared" si="377"/>
        <v>#REF!</v>
      </c>
      <c r="AG712" s="18" t="e">
        <f t="shared" si="365"/>
        <v>#REF!</v>
      </c>
      <c r="BD712" s="18">
        <v>703</v>
      </c>
      <c r="BE712" s="44">
        <v>1</v>
      </c>
      <c r="BF712" s="18">
        <f t="shared" si="378"/>
        <v>17069195</v>
      </c>
      <c r="BG712" s="18">
        <f t="shared" si="379"/>
        <v>8534595</v>
      </c>
      <c r="BH712" s="18">
        <f t="shared" si="380"/>
        <v>8534595</v>
      </c>
      <c r="BI712" s="18">
        <f t="shared" si="381"/>
        <v>8534595</v>
      </c>
      <c r="BJ712" s="18">
        <f t="shared" si="382"/>
        <v>8534595</v>
      </c>
      <c r="BK712" s="18">
        <f t="shared" si="383"/>
        <v>8534595</v>
      </c>
      <c r="BL712" s="18">
        <f t="shared" si="384"/>
        <v>12801895</v>
      </c>
      <c r="BM712" s="18">
        <f t="shared" si="385"/>
        <v>12801895</v>
      </c>
      <c r="BN712" s="18">
        <f t="shared" si="386"/>
        <v>2</v>
      </c>
      <c r="BO712" s="18">
        <f t="shared" si="366"/>
        <v>17.07</v>
      </c>
      <c r="BP712" s="18">
        <f t="shared" si="387"/>
        <v>1</v>
      </c>
      <c r="BQ712" s="18">
        <f t="shared" si="367"/>
        <v>8534.6</v>
      </c>
      <c r="BR712" s="18">
        <f t="shared" si="388"/>
        <v>1</v>
      </c>
      <c r="BS712" s="18">
        <f t="shared" si="368"/>
        <v>8534.6</v>
      </c>
      <c r="BT712" s="18">
        <f t="shared" si="389"/>
        <v>1</v>
      </c>
      <c r="BU712" s="18">
        <f t="shared" si="369"/>
        <v>8534.6</v>
      </c>
      <c r="BV712" s="18">
        <f t="shared" si="390"/>
        <v>1</v>
      </c>
      <c r="BW712" s="18">
        <f t="shared" si="370"/>
        <v>8534.6</v>
      </c>
      <c r="BX712" s="18">
        <f t="shared" si="391"/>
        <v>1</v>
      </c>
      <c r="BY712" s="18">
        <f t="shared" si="371"/>
        <v>8534.6</v>
      </c>
      <c r="BZ712" s="18">
        <f t="shared" si="392"/>
        <v>2</v>
      </c>
      <c r="CA712" s="18">
        <f t="shared" si="372"/>
        <v>12.8</v>
      </c>
      <c r="CB712" s="18">
        <f t="shared" si="393"/>
        <v>2</v>
      </c>
      <c r="CC712" s="18">
        <f t="shared" si="373"/>
        <v>12.8</v>
      </c>
    </row>
    <row r="713" spans="1:81" ht="16.5" x14ac:dyDescent="0.2">
      <c r="A713" s="14">
        <v>704</v>
      </c>
      <c r="B713" s="18">
        <f>金币产出!CN709</f>
        <v>155711068</v>
      </c>
      <c r="W713" s="18">
        <v>704</v>
      </c>
      <c r="X713" s="25">
        <v>1</v>
      </c>
      <c r="Y713" s="18" t="e">
        <f t="shared" si="374"/>
        <v>#REF!</v>
      </c>
      <c r="Z713" s="18" t="e">
        <f t="shared" si="374"/>
        <v>#REF!</v>
      </c>
      <c r="AA713" s="18" t="e">
        <f t="shared" si="374"/>
        <v>#REF!</v>
      </c>
      <c r="AB713" s="18" t="e">
        <f t="shared" si="375"/>
        <v>#REF!</v>
      </c>
      <c r="AC713" s="18" t="e">
        <f t="shared" si="363"/>
        <v>#REF!</v>
      </c>
      <c r="AD713" s="18" t="e">
        <f t="shared" si="376"/>
        <v>#REF!</v>
      </c>
      <c r="AE713" s="18" t="e">
        <f t="shared" si="364"/>
        <v>#REF!</v>
      </c>
      <c r="AF713" s="18" t="e">
        <f t="shared" si="377"/>
        <v>#REF!</v>
      </c>
      <c r="AG713" s="18" t="e">
        <f t="shared" si="365"/>
        <v>#REF!</v>
      </c>
      <c r="BD713" s="18">
        <v>704</v>
      </c>
      <c r="BE713" s="44">
        <v>1</v>
      </c>
      <c r="BF713" s="18">
        <f t="shared" si="378"/>
        <v>17128215</v>
      </c>
      <c r="BG713" s="18">
        <f t="shared" si="379"/>
        <v>8564105</v>
      </c>
      <c r="BH713" s="18">
        <f t="shared" si="380"/>
        <v>8564105</v>
      </c>
      <c r="BI713" s="18">
        <f t="shared" si="381"/>
        <v>8564105</v>
      </c>
      <c r="BJ713" s="18">
        <f t="shared" si="382"/>
        <v>8564105</v>
      </c>
      <c r="BK713" s="18">
        <f t="shared" si="383"/>
        <v>8564105</v>
      </c>
      <c r="BL713" s="18">
        <f t="shared" si="384"/>
        <v>12846160</v>
      </c>
      <c r="BM713" s="18">
        <f t="shared" si="385"/>
        <v>12846160</v>
      </c>
      <c r="BN713" s="18">
        <f t="shared" si="386"/>
        <v>2</v>
      </c>
      <c r="BO713" s="18">
        <f t="shared" si="366"/>
        <v>17.13</v>
      </c>
      <c r="BP713" s="18">
        <f t="shared" si="387"/>
        <v>1</v>
      </c>
      <c r="BQ713" s="18">
        <f t="shared" si="367"/>
        <v>8564.11</v>
      </c>
      <c r="BR713" s="18">
        <f t="shared" si="388"/>
        <v>1</v>
      </c>
      <c r="BS713" s="18">
        <f t="shared" si="368"/>
        <v>8564.11</v>
      </c>
      <c r="BT713" s="18">
        <f t="shared" si="389"/>
        <v>1</v>
      </c>
      <c r="BU713" s="18">
        <f t="shared" si="369"/>
        <v>8564.11</v>
      </c>
      <c r="BV713" s="18">
        <f t="shared" si="390"/>
        <v>1</v>
      </c>
      <c r="BW713" s="18">
        <f t="shared" si="370"/>
        <v>8564.11</v>
      </c>
      <c r="BX713" s="18">
        <f t="shared" si="391"/>
        <v>1</v>
      </c>
      <c r="BY713" s="18">
        <f t="shared" si="371"/>
        <v>8564.11</v>
      </c>
      <c r="BZ713" s="18">
        <f t="shared" si="392"/>
        <v>2</v>
      </c>
      <c r="CA713" s="18">
        <f t="shared" si="372"/>
        <v>12.85</v>
      </c>
      <c r="CB713" s="18">
        <f t="shared" si="393"/>
        <v>2</v>
      </c>
      <c r="CC713" s="18">
        <f t="shared" si="373"/>
        <v>12.85</v>
      </c>
    </row>
    <row r="714" spans="1:81" ht="16.5" x14ac:dyDescent="0.2">
      <c r="A714" s="14">
        <v>705</v>
      </c>
      <c r="B714" s="18">
        <f>金币产出!CN710</f>
        <v>156247612</v>
      </c>
      <c r="W714" s="18">
        <v>705</v>
      </c>
      <c r="X714" s="25">
        <v>1</v>
      </c>
      <c r="Y714" s="18" t="e">
        <f t="shared" si="374"/>
        <v>#REF!</v>
      </c>
      <c r="Z714" s="18" t="e">
        <f t="shared" si="374"/>
        <v>#REF!</v>
      </c>
      <c r="AA714" s="18" t="e">
        <f t="shared" si="374"/>
        <v>#REF!</v>
      </c>
      <c r="AB714" s="18" t="e">
        <f t="shared" si="375"/>
        <v>#REF!</v>
      </c>
      <c r="AC714" s="18" t="e">
        <f t="shared" ref="AC714:AC777" si="394">ROUND(Y714/1000^AB714,2)</f>
        <v>#REF!</v>
      </c>
      <c r="AD714" s="18" t="e">
        <f t="shared" si="376"/>
        <v>#REF!</v>
      </c>
      <c r="AE714" s="18" t="e">
        <f t="shared" ref="AE714:AE777" si="395">ROUND(Z714/1000^AD714,2)</f>
        <v>#REF!</v>
      </c>
      <c r="AF714" s="18" t="e">
        <f t="shared" si="377"/>
        <v>#REF!</v>
      </c>
      <c r="AG714" s="18" t="e">
        <f t="shared" ref="AG714:AG777" si="396">ROUND(AA714/1000^AF714,2)</f>
        <v>#REF!</v>
      </c>
      <c r="BD714" s="18">
        <v>705</v>
      </c>
      <c r="BE714" s="44">
        <v>1</v>
      </c>
      <c r="BF714" s="18">
        <f t="shared" si="378"/>
        <v>17187235</v>
      </c>
      <c r="BG714" s="18">
        <f t="shared" si="379"/>
        <v>8593615</v>
      </c>
      <c r="BH714" s="18">
        <f t="shared" si="380"/>
        <v>8593615</v>
      </c>
      <c r="BI714" s="18">
        <f t="shared" si="381"/>
        <v>8593615</v>
      </c>
      <c r="BJ714" s="18">
        <f t="shared" si="382"/>
        <v>8593615</v>
      </c>
      <c r="BK714" s="18">
        <f t="shared" si="383"/>
        <v>8593615</v>
      </c>
      <c r="BL714" s="18">
        <f t="shared" si="384"/>
        <v>12890425</v>
      </c>
      <c r="BM714" s="18">
        <f t="shared" si="385"/>
        <v>12890425</v>
      </c>
      <c r="BN714" s="18">
        <f t="shared" si="386"/>
        <v>2</v>
      </c>
      <c r="BO714" s="18">
        <f t="shared" ref="BO714:BO777" si="397">ROUND(BF714/1000^BN714,2)</f>
        <v>17.190000000000001</v>
      </c>
      <c r="BP714" s="18">
        <f t="shared" si="387"/>
        <v>1</v>
      </c>
      <c r="BQ714" s="18">
        <f t="shared" ref="BQ714:BQ777" si="398">ROUND(BG714/1000^BP714,2)</f>
        <v>8593.6200000000008</v>
      </c>
      <c r="BR714" s="18">
        <f t="shared" si="388"/>
        <v>1</v>
      </c>
      <c r="BS714" s="18">
        <f t="shared" ref="BS714:BS777" si="399">ROUND(BH714/1000^BR714,2)</f>
        <v>8593.6200000000008</v>
      </c>
      <c r="BT714" s="18">
        <f t="shared" si="389"/>
        <v>1</v>
      </c>
      <c r="BU714" s="18">
        <f t="shared" ref="BU714:BU777" si="400">ROUND(BI714/1000^BT714,2)</f>
        <v>8593.6200000000008</v>
      </c>
      <c r="BV714" s="18">
        <f t="shared" si="390"/>
        <v>1</v>
      </c>
      <c r="BW714" s="18">
        <f t="shared" ref="BW714:BW777" si="401">ROUND(BJ714/1000^BV714,2)</f>
        <v>8593.6200000000008</v>
      </c>
      <c r="BX714" s="18">
        <f t="shared" si="391"/>
        <v>1</v>
      </c>
      <c r="BY714" s="18">
        <f t="shared" ref="BY714:BY777" si="402">ROUND(BK714/1000^BX714,2)</f>
        <v>8593.6200000000008</v>
      </c>
      <c r="BZ714" s="18">
        <f t="shared" si="392"/>
        <v>2</v>
      </c>
      <c r="CA714" s="18">
        <f t="shared" ref="CA714:CA777" si="403">ROUND(BL714/1000^BZ714,2)</f>
        <v>12.89</v>
      </c>
      <c r="CB714" s="18">
        <f t="shared" si="393"/>
        <v>2</v>
      </c>
      <c r="CC714" s="18">
        <f t="shared" ref="CC714:CC777" si="404">ROUND(BM714/1000^CB714,2)</f>
        <v>12.89</v>
      </c>
    </row>
    <row r="715" spans="1:81" ht="16.5" x14ac:dyDescent="0.2">
      <c r="A715" s="14">
        <v>706</v>
      </c>
      <c r="B715" s="18">
        <f>金币产出!CN711</f>
        <v>156784156</v>
      </c>
      <c r="W715" s="18">
        <v>706</v>
      </c>
      <c r="X715" s="25">
        <v>1</v>
      </c>
      <c r="Y715" s="18" t="e">
        <f t="shared" ref="Y715:AA778" si="405">INT($B715*Y$7*$AM$7*$X715/5)*5</f>
        <v>#REF!</v>
      </c>
      <c r="Z715" s="18" t="e">
        <f t="shared" si="405"/>
        <v>#REF!</v>
      </c>
      <c r="AA715" s="18" t="e">
        <f t="shared" si="405"/>
        <v>#REF!</v>
      </c>
      <c r="AB715" s="18" t="e">
        <f t="shared" ref="AB715:AB778" si="406">INT(LOG(Y715/10,1000))</f>
        <v>#REF!</v>
      </c>
      <c r="AC715" s="18" t="e">
        <f t="shared" si="394"/>
        <v>#REF!</v>
      </c>
      <c r="AD715" s="18" t="e">
        <f t="shared" ref="AD715:AD778" si="407">INT(LOG(Z715/10,1000))</f>
        <v>#REF!</v>
      </c>
      <c r="AE715" s="18" t="e">
        <f t="shared" si="395"/>
        <v>#REF!</v>
      </c>
      <c r="AF715" s="18" t="e">
        <f t="shared" ref="AF715:AF778" si="408">INT(LOG(AA715/10,1000))</f>
        <v>#REF!</v>
      </c>
      <c r="AG715" s="18" t="e">
        <f t="shared" si="396"/>
        <v>#REF!</v>
      </c>
      <c r="BD715" s="18">
        <v>706</v>
      </c>
      <c r="BE715" s="44">
        <v>1</v>
      </c>
      <c r="BF715" s="18">
        <f t="shared" ref="BF715:BF778" si="409">INT($B715*BF$7/5*BE715)*5</f>
        <v>17246255</v>
      </c>
      <c r="BG715" s="18">
        <f t="shared" ref="BG715:BG778" si="410">INT($B715*BG$7*BE715/5)*5</f>
        <v>8623125</v>
      </c>
      <c r="BH715" s="18">
        <f t="shared" ref="BH715:BH778" si="411">INT($B715*BH$7*BE715/5)*5</f>
        <v>8623125</v>
      </c>
      <c r="BI715" s="18">
        <f t="shared" ref="BI715:BI778" si="412">INT($B715*BI$7*BE715/5)*5</f>
        <v>8623125</v>
      </c>
      <c r="BJ715" s="18">
        <f t="shared" ref="BJ715:BJ778" si="413">INT($B715*BJ$7*BE715/5)*5</f>
        <v>8623125</v>
      </c>
      <c r="BK715" s="18">
        <f t="shared" ref="BK715:BK778" si="414">INT($B715*BK$7*BE715/5)*5</f>
        <v>8623125</v>
      </c>
      <c r="BL715" s="18">
        <f t="shared" ref="BL715:BL778" si="415">INT($B715*BL$7*BE715/5)*5</f>
        <v>12934690</v>
      </c>
      <c r="BM715" s="18">
        <f t="shared" ref="BM715:BM778" si="416">INT($B715*BM$7*BE715/5)*5</f>
        <v>12934690</v>
      </c>
      <c r="BN715" s="18">
        <f t="shared" ref="BN715:BN778" si="417">INT(LOG(BF715/10,1000))</f>
        <v>2</v>
      </c>
      <c r="BO715" s="18">
        <f t="shared" si="397"/>
        <v>17.25</v>
      </c>
      <c r="BP715" s="18">
        <f t="shared" ref="BP715:BP778" si="418">INT(LOG(BG715/10,1000))</f>
        <v>1</v>
      </c>
      <c r="BQ715" s="18">
        <f t="shared" si="398"/>
        <v>8623.1299999999992</v>
      </c>
      <c r="BR715" s="18">
        <f t="shared" ref="BR715:BR778" si="419">INT(LOG(BH715/10,1000))</f>
        <v>1</v>
      </c>
      <c r="BS715" s="18">
        <f t="shared" si="399"/>
        <v>8623.1299999999992</v>
      </c>
      <c r="BT715" s="18">
        <f t="shared" ref="BT715:BT778" si="420">INT(LOG(BI715/10,1000))</f>
        <v>1</v>
      </c>
      <c r="BU715" s="18">
        <f t="shared" si="400"/>
        <v>8623.1299999999992</v>
      </c>
      <c r="BV715" s="18">
        <f t="shared" ref="BV715:BV778" si="421">INT(LOG(BJ715/10,1000))</f>
        <v>1</v>
      </c>
      <c r="BW715" s="18">
        <f t="shared" si="401"/>
        <v>8623.1299999999992</v>
      </c>
      <c r="BX715" s="18">
        <f t="shared" ref="BX715:BX778" si="422">INT(LOG(BK715/10,1000))</f>
        <v>1</v>
      </c>
      <c r="BY715" s="18">
        <f t="shared" si="402"/>
        <v>8623.1299999999992</v>
      </c>
      <c r="BZ715" s="18">
        <f t="shared" ref="BZ715:BZ778" si="423">INT(LOG(BL715/10,1000))</f>
        <v>2</v>
      </c>
      <c r="CA715" s="18">
        <f t="shared" si="403"/>
        <v>12.93</v>
      </c>
      <c r="CB715" s="18">
        <f t="shared" ref="CB715:CB778" si="424">INT(LOG(BM715/10,1000))</f>
        <v>2</v>
      </c>
      <c r="CC715" s="18">
        <f t="shared" si="404"/>
        <v>12.93</v>
      </c>
    </row>
    <row r="716" spans="1:81" ht="16.5" x14ac:dyDescent="0.2">
      <c r="A716" s="14">
        <v>707</v>
      </c>
      <c r="B716" s="18">
        <f>金币产出!CN712</f>
        <v>157320700</v>
      </c>
      <c r="W716" s="18">
        <v>707</v>
      </c>
      <c r="X716" s="25">
        <v>1</v>
      </c>
      <c r="Y716" s="18" t="e">
        <f t="shared" si="405"/>
        <v>#REF!</v>
      </c>
      <c r="Z716" s="18" t="e">
        <f t="shared" si="405"/>
        <v>#REF!</v>
      </c>
      <c r="AA716" s="18" t="e">
        <f t="shared" si="405"/>
        <v>#REF!</v>
      </c>
      <c r="AB716" s="18" t="e">
        <f t="shared" si="406"/>
        <v>#REF!</v>
      </c>
      <c r="AC716" s="18" t="e">
        <f t="shared" si="394"/>
        <v>#REF!</v>
      </c>
      <c r="AD716" s="18" t="e">
        <f t="shared" si="407"/>
        <v>#REF!</v>
      </c>
      <c r="AE716" s="18" t="e">
        <f t="shared" si="395"/>
        <v>#REF!</v>
      </c>
      <c r="AF716" s="18" t="e">
        <f t="shared" si="408"/>
        <v>#REF!</v>
      </c>
      <c r="AG716" s="18" t="e">
        <f t="shared" si="396"/>
        <v>#REF!</v>
      </c>
      <c r="BD716" s="18">
        <v>707</v>
      </c>
      <c r="BE716" s="44">
        <v>1</v>
      </c>
      <c r="BF716" s="18">
        <f t="shared" si="409"/>
        <v>17305275</v>
      </c>
      <c r="BG716" s="18">
        <f t="shared" si="410"/>
        <v>8652635</v>
      </c>
      <c r="BH716" s="18">
        <f t="shared" si="411"/>
        <v>8652635</v>
      </c>
      <c r="BI716" s="18">
        <f t="shared" si="412"/>
        <v>8652635</v>
      </c>
      <c r="BJ716" s="18">
        <f t="shared" si="413"/>
        <v>8652635</v>
      </c>
      <c r="BK716" s="18">
        <f t="shared" si="414"/>
        <v>8652635</v>
      </c>
      <c r="BL716" s="18">
        <f t="shared" si="415"/>
        <v>12978955</v>
      </c>
      <c r="BM716" s="18">
        <f t="shared" si="416"/>
        <v>12978955</v>
      </c>
      <c r="BN716" s="18">
        <f t="shared" si="417"/>
        <v>2</v>
      </c>
      <c r="BO716" s="18">
        <f t="shared" si="397"/>
        <v>17.309999999999999</v>
      </c>
      <c r="BP716" s="18">
        <f t="shared" si="418"/>
        <v>1</v>
      </c>
      <c r="BQ716" s="18">
        <f t="shared" si="398"/>
        <v>8652.64</v>
      </c>
      <c r="BR716" s="18">
        <f t="shared" si="419"/>
        <v>1</v>
      </c>
      <c r="BS716" s="18">
        <f t="shared" si="399"/>
        <v>8652.64</v>
      </c>
      <c r="BT716" s="18">
        <f t="shared" si="420"/>
        <v>1</v>
      </c>
      <c r="BU716" s="18">
        <f t="shared" si="400"/>
        <v>8652.64</v>
      </c>
      <c r="BV716" s="18">
        <f t="shared" si="421"/>
        <v>1</v>
      </c>
      <c r="BW716" s="18">
        <f t="shared" si="401"/>
        <v>8652.64</v>
      </c>
      <c r="BX716" s="18">
        <f t="shared" si="422"/>
        <v>1</v>
      </c>
      <c r="BY716" s="18">
        <f t="shared" si="402"/>
        <v>8652.64</v>
      </c>
      <c r="BZ716" s="18">
        <f t="shared" si="423"/>
        <v>2</v>
      </c>
      <c r="CA716" s="18">
        <f t="shared" si="403"/>
        <v>12.98</v>
      </c>
      <c r="CB716" s="18">
        <f t="shared" si="424"/>
        <v>2</v>
      </c>
      <c r="CC716" s="18">
        <f t="shared" si="404"/>
        <v>12.98</v>
      </c>
    </row>
    <row r="717" spans="1:81" ht="16.5" x14ac:dyDescent="0.2">
      <c r="A717" s="14">
        <v>708</v>
      </c>
      <c r="B717" s="18">
        <f>金币产出!CN713</f>
        <v>157857244</v>
      </c>
      <c r="W717" s="18">
        <v>708</v>
      </c>
      <c r="X717" s="25">
        <v>1</v>
      </c>
      <c r="Y717" s="18" t="e">
        <f t="shared" si="405"/>
        <v>#REF!</v>
      </c>
      <c r="Z717" s="18" t="e">
        <f t="shared" si="405"/>
        <v>#REF!</v>
      </c>
      <c r="AA717" s="18" t="e">
        <f t="shared" si="405"/>
        <v>#REF!</v>
      </c>
      <c r="AB717" s="18" t="e">
        <f t="shared" si="406"/>
        <v>#REF!</v>
      </c>
      <c r="AC717" s="18" t="e">
        <f t="shared" si="394"/>
        <v>#REF!</v>
      </c>
      <c r="AD717" s="18" t="e">
        <f t="shared" si="407"/>
        <v>#REF!</v>
      </c>
      <c r="AE717" s="18" t="e">
        <f t="shared" si="395"/>
        <v>#REF!</v>
      </c>
      <c r="AF717" s="18" t="e">
        <f t="shared" si="408"/>
        <v>#REF!</v>
      </c>
      <c r="AG717" s="18" t="e">
        <f t="shared" si="396"/>
        <v>#REF!</v>
      </c>
      <c r="BD717" s="18">
        <v>708</v>
      </c>
      <c r="BE717" s="44">
        <v>1</v>
      </c>
      <c r="BF717" s="18">
        <f t="shared" si="409"/>
        <v>17364295</v>
      </c>
      <c r="BG717" s="18">
        <f t="shared" si="410"/>
        <v>8682145</v>
      </c>
      <c r="BH717" s="18">
        <f t="shared" si="411"/>
        <v>8682145</v>
      </c>
      <c r="BI717" s="18">
        <f t="shared" si="412"/>
        <v>8682145</v>
      </c>
      <c r="BJ717" s="18">
        <f t="shared" si="413"/>
        <v>8682145</v>
      </c>
      <c r="BK717" s="18">
        <f t="shared" si="414"/>
        <v>8682145</v>
      </c>
      <c r="BL717" s="18">
        <f t="shared" si="415"/>
        <v>13023220</v>
      </c>
      <c r="BM717" s="18">
        <f t="shared" si="416"/>
        <v>13023220</v>
      </c>
      <c r="BN717" s="18">
        <f t="shared" si="417"/>
        <v>2</v>
      </c>
      <c r="BO717" s="18">
        <f t="shared" si="397"/>
        <v>17.36</v>
      </c>
      <c r="BP717" s="18">
        <f t="shared" si="418"/>
        <v>1</v>
      </c>
      <c r="BQ717" s="18">
        <f t="shared" si="398"/>
        <v>8682.15</v>
      </c>
      <c r="BR717" s="18">
        <f t="shared" si="419"/>
        <v>1</v>
      </c>
      <c r="BS717" s="18">
        <f t="shared" si="399"/>
        <v>8682.15</v>
      </c>
      <c r="BT717" s="18">
        <f t="shared" si="420"/>
        <v>1</v>
      </c>
      <c r="BU717" s="18">
        <f t="shared" si="400"/>
        <v>8682.15</v>
      </c>
      <c r="BV717" s="18">
        <f t="shared" si="421"/>
        <v>1</v>
      </c>
      <c r="BW717" s="18">
        <f t="shared" si="401"/>
        <v>8682.15</v>
      </c>
      <c r="BX717" s="18">
        <f t="shared" si="422"/>
        <v>1</v>
      </c>
      <c r="BY717" s="18">
        <f t="shared" si="402"/>
        <v>8682.15</v>
      </c>
      <c r="BZ717" s="18">
        <f t="shared" si="423"/>
        <v>2</v>
      </c>
      <c r="CA717" s="18">
        <f t="shared" si="403"/>
        <v>13.02</v>
      </c>
      <c r="CB717" s="18">
        <f t="shared" si="424"/>
        <v>2</v>
      </c>
      <c r="CC717" s="18">
        <f t="shared" si="404"/>
        <v>13.02</v>
      </c>
    </row>
    <row r="718" spans="1:81" ht="16.5" x14ac:dyDescent="0.2">
      <c r="A718" s="14">
        <v>709</v>
      </c>
      <c r="B718" s="18">
        <f>金币产出!CN714</f>
        <v>158393788</v>
      </c>
      <c r="W718" s="18">
        <v>709</v>
      </c>
      <c r="X718" s="25">
        <v>1</v>
      </c>
      <c r="Y718" s="18" t="e">
        <f t="shared" si="405"/>
        <v>#REF!</v>
      </c>
      <c r="Z718" s="18" t="e">
        <f t="shared" si="405"/>
        <v>#REF!</v>
      </c>
      <c r="AA718" s="18" t="e">
        <f t="shared" si="405"/>
        <v>#REF!</v>
      </c>
      <c r="AB718" s="18" t="e">
        <f t="shared" si="406"/>
        <v>#REF!</v>
      </c>
      <c r="AC718" s="18" t="e">
        <f t="shared" si="394"/>
        <v>#REF!</v>
      </c>
      <c r="AD718" s="18" t="e">
        <f t="shared" si="407"/>
        <v>#REF!</v>
      </c>
      <c r="AE718" s="18" t="e">
        <f t="shared" si="395"/>
        <v>#REF!</v>
      </c>
      <c r="AF718" s="18" t="e">
        <f t="shared" si="408"/>
        <v>#REF!</v>
      </c>
      <c r="AG718" s="18" t="e">
        <f t="shared" si="396"/>
        <v>#REF!</v>
      </c>
      <c r="BD718" s="18">
        <v>709</v>
      </c>
      <c r="BE718" s="44">
        <v>1</v>
      </c>
      <c r="BF718" s="18">
        <f t="shared" si="409"/>
        <v>17423315</v>
      </c>
      <c r="BG718" s="18">
        <f t="shared" si="410"/>
        <v>8711655</v>
      </c>
      <c r="BH718" s="18">
        <f t="shared" si="411"/>
        <v>8711655</v>
      </c>
      <c r="BI718" s="18">
        <f t="shared" si="412"/>
        <v>8711655</v>
      </c>
      <c r="BJ718" s="18">
        <f t="shared" si="413"/>
        <v>8711655</v>
      </c>
      <c r="BK718" s="18">
        <f t="shared" si="414"/>
        <v>8711655</v>
      </c>
      <c r="BL718" s="18">
        <f t="shared" si="415"/>
        <v>13067485</v>
      </c>
      <c r="BM718" s="18">
        <f t="shared" si="416"/>
        <v>13067485</v>
      </c>
      <c r="BN718" s="18">
        <f t="shared" si="417"/>
        <v>2</v>
      </c>
      <c r="BO718" s="18">
        <f t="shared" si="397"/>
        <v>17.420000000000002</v>
      </c>
      <c r="BP718" s="18">
        <f t="shared" si="418"/>
        <v>1</v>
      </c>
      <c r="BQ718" s="18">
        <f t="shared" si="398"/>
        <v>8711.66</v>
      </c>
      <c r="BR718" s="18">
        <f t="shared" si="419"/>
        <v>1</v>
      </c>
      <c r="BS718" s="18">
        <f t="shared" si="399"/>
        <v>8711.66</v>
      </c>
      <c r="BT718" s="18">
        <f t="shared" si="420"/>
        <v>1</v>
      </c>
      <c r="BU718" s="18">
        <f t="shared" si="400"/>
        <v>8711.66</v>
      </c>
      <c r="BV718" s="18">
        <f t="shared" si="421"/>
        <v>1</v>
      </c>
      <c r="BW718" s="18">
        <f t="shared" si="401"/>
        <v>8711.66</v>
      </c>
      <c r="BX718" s="18">
        <f t="shared" si="422"/>
        <v>1</v>
      </c>
      <c r="BY718" s="18">
        <f t="shared" si="402"/>
        <v>8711.66</v>
      </c>
      <c r="BZ718" s="18">
        <f t="shared" si="423"/>
        <v>2</v>
      </c>
      <c r="CA718" s="18">
        <f t="shared" si="403"/>
        <v>13.07</v>
      </c>
      <c r="CB718" s="18">
        <f t="shared" si="424"/>
        <v>2</v>
      </c>
      <c r="CC718" s="18">
        <f t="shared" si="404"/>
        <v>13.07</v>
      </c>
    </row>
    <row r="719" spans="1:81" ht="16.5" x14ac:dyDescent="0.2">
      <c r="A719" s="14">
        <v>710</v>
      </c>
      <c r="B719" s="18">
        <f>金币产出!CN715</f>
        <v>154515600</v>
      </c>
      <c r="W719" s="18">
        <v>710</v>
      </c>
      <c r="X719" s="25">
        <v>1</v>
      </c>
      <c r="Y719" s="18" t="e">
        <f t="shared" si="405"/>
        <v>#REF!</v>
      </c>
      <c r="Z719" s="18" t="e">
        <f t="shared" si="405"/>
        <v>#REF!</v>
      </c>
      <c r="AA719" s="18" t="e">
        <f t="shared" si="405"/>
        <v>#REF!</v>
      </c>
      <c r="AB719" s="18" t="e">
        <f t="shared" si="406"/>
        <v>#REF!</v>
      </c>
      <c r="AC719" s="18" t="e">
        <f t="shared" si="394"/>
        <v>#REF!</v>
      </c>
      <c r="AD719" s="18" t="e">
        <f t="shared" si="407"/>
        <v>#REF!</v>
      </c>
      <c r="AE719" s="18" t="e">
        <f t="shared" si="395"/>
        <v>#REF!</v>
      </c>
      <c r="AF719" s="18" t="e">
        <f t="shared" si="408"/>
        <v>#REF!</v>
      </c>
      <c r="AG719" s="18" t="e">
        <f t="shared" si="396"/>
        <v>#REF!</v>
      </c>
      <c r="BD719" s="18">
        <v>710</v>
      </c>
      <c r="BE719" s="44">
        <v>1</v>
      </c>
      <c r="BF719" s="18">
        <f t="shared" si="409"/>
        <v>16996715</v>
      </c>
      <c r="BG719" s="18">
        <f t="shared" si="410"/>
        <v>8498355</v>
      </c>
      <c r="BH719" s="18">
        <f t="shared" si="411"/>
        <v>8498355</v>
      </c>
      <c r="BI719" s="18">
        <f t="shared" si="412"/>
        <v>8498355</v>
      </c>
      <c r="BJ719" s="18">
        <f t="shared" si="413"/>
        <v>8498355</v>
      </c>
      <c r="BK719" s="18">
        <f t="shared" si="414"/>
        <v>8498355</v>
      </c>
      <c r="BL719" s="18">
        <f t="shared" si="415"/>
        <v>12747535</v>
      </c>
      <c r="BM719" s="18">
        <f t="shared" si="416"/>
        <v>12747535</v>
      </c>
      <c r="BN719" s="18">
        <f t="shared" si="417"/>
        <v>2</v>
      </c>
      <c r="BO719" s="18">
        <f t="shared" si="397"/>
        <v>17</v>
      </c>
      <c r="BP719" s="18">
        <f t="shared" si="418"/>
        <v>1</v>
      </c>
      <c r="BQ719" s="18">
        <f t="shared" si="398"/>
        <v>8498.36</v>
      </c>
      <c r="BR719" s="18">
        <f t="shared" si="419"/>
        <v>1</v>
      </c>
      <c r="BS719" s="18">
        <f t="shared" si="399"/>
        <v>8498.36</v>
      </c>
      <c r="BT719" s="18">
        <f t="shared" si="420"/>
        <v>1</v>
      </c>
      <c r="BU719" s="18">
        <f t="shared" si="400"/>
        <v>8498.36</v>
      </c>
      <c r="BV719" s="18">
        <f t="shared" si="421"/>
        <v>1</v>
      </c>
      <c r="BW719" s="18">
        <f t="shared" si="401"/>
        <v>8498.36</v>
      </c>
      <c r="BX719" s="18">
        <f t="shared" si="422"/>
        <v>1</v>
      </c>
      <c r="BY719" s="18">
        <f t="shared" si="402"/>
        <v>8498.36</v>
      </c>
      <c r="BZ719" s="18">
        <f t="shared" si="423"/>
        <v>2</v>
      </c>
      <c r="CA719" s="18">
        <f t="shared" si="403"/>
        <v>12.75</v>
      </c>
      <c r="CB719" s="18">
        <f t="shared" si="424"/>
        <v>2</v>
      </c>
      <c r="CC719" s="18">
        <f t="shared" si="404"/>
        <v>12.75</v>
      </c>
    </row>
    <row r="720" spans="1:81" ht="16.5" x14ac:dyDescent="0.2">
      <c r="A720" s="14">
        <v>711</v>
      </c>
      <c r="B720" s="18">
        <f>金币产出!CN716</f>
        <v>155037240</v>
      </c>
      <c r="W720" s="18">
        <v>711</v>
      </c>
      <c r="X720" s="25">
        <v>1</v>
      </c>
      <c r="Y720" s="18" t="e">
        <f t="shared" si="405"/>
        <v>#REF!</v>
      </c>
      <c r="Z720" s="18" t="e">
        <f t="shared" si="405"/>
        <v>#REF!</v>
      </c>
      <c r="AA720" s="18" t="e">
        <f t="shared" si="405"/>
        <v>#REF!</v>
      </c>
      <c r="AB720" s="18" t="e">
        <f t="shared" si="406"/>
        <v>#REF!</v>
      </c>
      <c r="AC720" s="18" t="e">
        <f t="shared" si="394"/>
        <v>#REF!</v>
      </c>
      <c r="AD720" s="18" t="e">
        <f t="shared" si="407"/>
        <v>#REF!</v>
      </c>
      <c r="AE720" s="18" t="e">
        <f t="shared" si="395"/>
        <v>#REF!</v>
      </c>
      <c r="AF720" s="18" t="e">
        <f t="shared" si="408"/>
        <v>#REF!</v>
      </c>
      <c r="AG720" s="18" t="e">
        <f t="shared" si="396"/>
        <v>#REF!</v>
      </c>
      <c r="BD720" s="18">
        <v>711</v>
      </c>
      <c r="BE720" s="44">
        <v>1</v>
      </c>
      <c r="BF720" s="18">
        <f t="shared" si="409"/>
        <v>17054095</v>
      </c>
      <c r="BG720" s="18">
        <f t="shared" si="410"/>
        <v>8527045</v>
      </c>
      <c r="BH720" s="18">
        <f t="shared" si="411"/>
        <v>8527045</v>
      </c>
      <c r="BI720" s="18">
        <f t="shared" si="412"/>
        <v>8527045</v>
      </c>
      <c r="BJ720" s="18">
        <f t="shared" si="413"/>
        <v>8527045</v>
      </c>
      <c r="BK720" s="18">
        <f t="shared" si="414"/>
        <v>8527045</v>
      </c>
      <c r="BL720" s="18">
        <f t="shared" si="415"/>
        <v>12790570</v>
      </c>
      <c r="BM720" s="18">
        <f t="shared" si="416"/>
        <v>12790570</v>
      </c>
      <c r="BN720" s="18">
        <f t="shared" si="417"/>
        <v>2</v>
      </c>
      <c r="BO720" s="18">
        <f t="shared" si="397"/>
        <v>17.05</v>
      </c>
      <c r="BP720" s="18">
        <f t="shared" si="418"/>
        <v>1</v>
      </c>
      <c r="BQ720" s="18">
        <f t="shared" si="398"/>
        <v>8527.0499999999993</v>
      </c>
      <c r="BR720" s="18">
        <f t="shared" si="419"/>
        <v>1</v>
      </c>
      <c r="BS720" s="18">
        <f t="shared" si="399"/>
        <v>8527.0499999999993</v>
      </c>
      <c r="BT720" s="18">
        <f t="shared" si="420"/>
        <v>1</v>
      </c>
      <c r="BU720" s="18">
        <f t="shared" si="400"/>
        <v>8527.0499999999993</v>
      </c>
      <c r="BV720" s="18">
        <f t="shared" si="421"/>
        <v>1</v>
      </c>
      <c r="BW720" s="18">
        <f t="shared" si="401"/>
        <v>8527.0499999999993</v>
      </c>
      <c r="BX720" s="18">
        <f t="shared" si="422"/>
        <v>1</v>
      </c>
      <c r="BY720" s="18">
        <f t="shared" si="402"/>
        <v>8527.0499999999993</v>
      </c>
      <c r="BZ720" s="18">
        <f t="shared" si="423"/>
        <v>2</v>
      </c>
      <c r="CA720" s="18">
        <f t="shared" si="403"/>
        <v>12.79</v>
      </c>
      <c r="CB720" s="18">
        <f t="shared" si="424"/>
        <v>2</v>
      </c>
      <c r="CC720" s="18">
        <f t="shared" si="404"/>
        <v>12.79</v>
      </c>
    </row>
    <row r="721" spans="1:81" ht="16.5" x14ac:dyDescent="0.2">
      <c r="A721" s="14">
        <v>712</v>
      </c>
      <c r="B721" s="18">
        <f>金币产出!CN717</f>
        <v>155558880</v>
      </c>
      <c r="W721" s="18">
        <v>712</v>
      </c>
      <c r="X721" s="25">
        <v>1</v>
      </c>
      <c r="Y721" s="18" t="e">
        <f t="shared" si="405"/>
        <v>#REF!</v>
      </c>
      <c r="Z721" s="18" t="e">
        <f t="shared" si="405"/>
        <v>#REF!</v>
      </c>
      <c r="AA721" s="18" t="e">
        <f t="shared" si="405"/>
        <v>#REF!</v>
      </c>
      <c r="AB721" s="18" t="e">
        <f t="shared" si="406"/>
        <v>#REF!</v>
      </c>
      <c r="AC721" s="18" t="e">
        <f t="shared" si="394"/>
        <v>#REF!</v>
      </c>
      <c r="AD721" s="18" t="e">
        <f t="shared" si="407"/>
        <v>#REF!</v>
      </c>
      <c r="AE721" s="18" t="e">
        <f t="shared" si="395"/>
        <v>#REF!</v>
      </c>
      <c r="AF721" s="18" t="e">
        <f t="shared" si="408"/>
        <v>#REF!</v>
      </c>
      <c r="AG721" s="18" t="e">
        <f t="shared" si="396"/>
        <v>#REF!</v>
      </c>
      <c r="BD721" s="18">
        <v>712</v>
      </c>
      <c r="BE721" s="44">
        <v>1</v>
      </c>
      <c r="BF721" s="18">
        <f t="shared" si="409"/>
        <v>17111475</v>
      </c>
      <c r="BG721" s="18">
        <f t="shared" si="410"/>
        <v>8555735</v>
      </c>
      <c r="BH721" s="18">
        <f t="shared" si="411"/>
        <v>8555735</v>
      </c>
      <c r="BI721" s="18">
        <f t="shared" si="412"/>
        <v>8555735</v>
      </c>
      <c r="BJ721" s="18">
        <f t="shared" si="413"/>
        <v>8555735</v>
      </c>
      <c r="BK721" s="18">
        <f t="shared" si="414"/>
        <v>8555735</v>
      </c>
      <c r="BL721" s="18">
        <f t="shared" si="415"/>
        <v>12833605</v>
      </c>
      <c r="BM721" s="18">
        <f t="shared" si="416"/>
        <v>12833605</v>
      </c>
      <c r="BN721" s="18">
        <f t="shared" si="417"/>
        <v>2</v>
      </c>
      <c r="BO721" s="18">
        <f t="shared" si="397"/>
        <v>17.11</v>
      </c>
      <c r="BP721" s="18">
        <f t="shared" si="418"/>
        <v>1</v>
      </c>
      <c r="BQ721" s="18">
        <f t="shared" si="398"/>
        <v>8555.74</v>
      </c>
      <c r="BR721" s="18">
        <f t="shared" si="419"/>
        <v>1</v>
      </c>
      <c r="BS721" s="18">
        <f t="shared" si="399"/>
        <v>8555.74</v>
      </c>
      <c r="BT721" s="18">
        <f t="shared" si="420"/>
        <v>1</v>
      </c>
      <c r="BU721" s="18">
        <f t="shared" si="400"/>
        <v>8555.74</v>
      </c>
      <c r="BV721" s="18">
        <f t="shared" si="421"/>
        <v>1</v>
      </c>
      <c r="BW721" s="18">
        <f t="shared" si="401"/>
        <v>8555.74</v>
      </c>
      <c r="BX721" s="18">
        <f t="shared" si="422"/>
        <v>1</v>
      </c>
      <c r="BY721" s="18">
        <f t="shared" si="402"/>
        <v>8555.74</v>
      </c>
      <c r="BZ721" s="18">
        <f t="shared" si="423"/>
        <v>2</v>
      </c>
      <c r="CA721" s="18">
        <f t="shared" si="403"/>
        <v>12.83</v>
      </c>
      <c r="CB721" s="18">
        <f t="shared" si="424"/>
        <v>2</v>
      </c>
      <c r="CC721" s="18">
        <f t="shared" si="404"/>
        <v>12.83</v>
      </c>
    </row>
    <row r="722" spans="1:81" ht="16.5" x14ac:dyDescent="0.2">
      <c r="A722" s="14">
        <v>713</v>
      </c>
      <c r="B722" s="18">
        <f>金币产出!CN718</f>
        <v>156080520</v>
      </c>
      <c r="W722" s="18">
        <v>713</v>
      </c>
      <c r="X722" s="25">
        <v>1</v>
      </c>
      <c r="Y722" s="18" t="e">
        <f t="shared" si="405"/>
        <v>#REF!</v>
      </c>
      <c r="Z722" s="18" t="e">
        <f t="shared" si="405"/>
        <v>#REF!</v>
      </c>
      <c r="AA722" s="18" t="e">
        <f t="shared" si="405"/>
        <v>#REF!</v>
      </c>
      <c r="AB722" s="18" t="e">
        <f t="shared" si="406"/>
        <v>#REF!</v>
      </c>
      <c r="AC722" s="18" t="e">
        <f t="shared" si="394"/>
        <v>#REF!</v>
      </c>
      <c r="AD722" s="18" t="e">
        <f t="shared" si="407"/>
        <v>#REF!</v>
      </c>
      <c r="AE722" s="18" t="e">
        <f t="shared" si="395"/>
        <v>#REF!</v>
      </c>
      <c r="AF722" s="18" t="e">
        <f t="shared" si="408"/>
        <v>#REF!</v>
      </c>
      <c r="AG722" s="18" t="e">
        <f t="shared" si="396"/>
        <v>#REF!</v>
      </c>
      <c r="BD722" s="18">
        <v>713</v>
      </c>
      <c r="BE722" s="44">
        <v>1</v>
      </c>
      <c r="BF722" s="18">
        <f t="shared" si="409"/>
        <v>17168855</v>
      </c>
      <c r="BG722" s="18">
        <f t="shared" si="410"/>
        <v>8584425</v>
      </c>
      <c r="BH722" s="18">
        <f t="shared" si="411"/>
        <v>8584425</v>
      </c>
      <c r="BI722" s="18">
        <f t="shared" si="412"/>
        <v>8584425</v>
      </c>
      <c r="BJ722" s="18">
        <f t="shared" si="413"/>
        <v>8584425</v>
      </c>
      <c r="BK722" s="18">
        <f t="shared" si="414"/>
        <v>8584425</v>
      </c>
      <c r="BL722" s="18">
        <f t="shared" si="415"/>
        <v>12876640</v>
      </c>
      <c r="BM722" s="18">
        <f t="shared" si="416"/>
        <v>12876640</v>
      </c>
      <c r="BN722" s="18">
        <f t="shared" si="417"/>
        <v>2</v>
      </c>
      <c r="BO722" s="18">
        <f t="shared" si="397"/>
        <v>17.170000000000002</v>
      </c>
      <c r="BP722" s="18">
        <f t="shared" si="418"/>
        <v>1</v>
      </c>
      <c r="BQ722" s="18">
        <f t="shared" si="398"/>
        <v>8584.43</v>
      </c>
      <c r="BR722" s="18">
        <f t="shared" si="419"/>
        <v>1</v>
      </c>
      <c r="BS722" s="18">
        <f t="shared" si="399"/>
        <v>8584.43</v>
      </c>
      <c r="BT722" s="18">
        <f t="shared" si="420"/>
        <v>1</v>
      </c>
      <c r="BU722" s="18">
        <f t="shared" si="400"/>
        <v>8584.43</v>
      </c>
      <c r="BV722" s="18">
        <f t="shared" si="421"/>
        <v>1</v>
      </c>
      <c r="BW722" s="18">
        <f t="shared" si="401"/>
        <v>8584.43</v>
      </c>
      <c r="BX722" s="18">
        <f t="shared" si="422"/>
        <v>1</v>
      </c>
      <c r="BY722" s="18">
        <f t="shared" si="402"/>
        <v>8584.43</v>
      </c>
      <c r="BZ722" s="18">
        <f t="shared" si="423"/>
        <v>2</v>
      </c>
      <c r="CA722" s="18">
        <f t="shared" si="403"/>
        <v>12.88</v>
      </c>
      <c r="CB722" s="18">
        <f t="shared" si="424"/>
        <v>2</v>
      </c>
      <c r="CC722" s="18">
        <f t="shared" si="404"/>
        <v>12.88</v>
      </c>
    </row>
    <row r="723" spans="1:81" ht="16.5" x14ac:dyDescent="0.2">
      <c r="A723" s="14">
        <v>714</v>
      </c>
      <c r="B723" s="18">
        <f>金币产出!CN719</f>
        <v>156602160</v>
      </c>
      <c r="W723" s="18">
        <v>714</v>
      </c>
      <c r="X723" s="25">
        <v>1</v>
      </c>
      <c r="Y723" s="18" t="e">
        <f t="shared" si="405"/>
        <v>#REF!</v>
      </c>
      <c r="Z723" s="18" t="e">
        <f t="shared" si="405"/>
        <v>#REF!</v>
      </c>
      <c r="AA723" s="18" t="e">
        <f t="shared" si="405"/>
        <v>#REF!</v>
      </c>
      <c r="AB723" s="18" t="e">
        <f t="shared" si="406"/>
        <v>#REF!</v>
      </c>
      <c r="AC723" s="18" t="e">
        <f t="shared" si="394"/>
        <v>#REF!</v>
      </c>
      <c r="AD723" s="18" t="e">
        <f t="shared" si="407"/>
        <v>#REF!</v>
      </c>
      <c r="AE723" s="18" t="e">
        <f t="shared" si="395"/>
        <v>#REF!</v>
      </c>
      <c r="AF723" s="18" t="e">
        <f t="shared" si="408"/>
        <v>#REF!</v>
      </c>
      <c r="AG723" s="18" t="e">
        <f t="shared" si="396"/>
        <v>#REF!</v>
      </c>
      <c r="BD723" s="18">
        <v>714</v>
      </c>
      <c r="BE723" s="44">
        <v>1</v>
      </c>
      <c r="BF723" s="18">
        <f t="shared" si="409"/>
        <v>17226235</v>
      </c>
      <c r="BG723" s="18">
        <f t="shared" si="410"/>
        <v>8613115</v>
      </c>
      <c r="BH723" s="18">
        <f t="shared" si="411"/>
        <v>8613115</v>
      </c>
      <c r="BI723" s="18">
        <f t="shared" si="412"/>
        <v>8613115</v>
      </c>
      <c r="BJ723" s="18">
        <f t="shared" si="413"/>
        <v>8613115</v>
      </c>
      <c r="BK723" s="18">
        <f t="shared" si="414"/>
        <v>8613115</v>
      </c>
      <c r="BL723" s="18">
        <f t="shared" si="415"/>
        <v>12919675</v>
      </c>
      <c r="BM723" s="18">
        <f t="shared" si="416"/>
        <v>12919675</v>
      </c>
      <c r="BN723" s="18">
        <f t="shared" si="417"/>
        <v>2</v>
      </c>
      <c r="BO723" s="18">
        <f t="shared" si="397"/>
        <v>17.23</v>
      </c>
      <c r="BP723" s="18">
        <f t="shared" si="418"/>
        <v>1</v>
      </c>
      <c r="BQ723" s="18">
        <f t="shared" si="398"/>
        <v>8613.1200000000008</v>
      </c>
      <c r="BR723" s="18">
        <f t="shared" si="419"/>
        <v>1</v>
      </c>
      <c r="BS723" s="18">
        <f t="shared" si="399"/>
        <v>8613.1200000000008</v>
      </c>
      <c r="BT723" s="18">
        <f t="shared" si="420"/>
        <v>1</v>
      </c>
      <c r="BU723" s="18">
        <f t="shared" si="400"/>
        <v>8613.1200000000008</v>
      </c>
      <c r="BV723" s="18">
        <f t="shared" si="421"/>
        <v>1</v>
      </c>
      <c r="BW723" s="18">
        <f t="shared" si="401"/>
        <v>8613.1200000000008</v>
      </c>
      <c r="BX723" s="18">
        <f t="shared" si="422"/>
        <v>1</v>
      </c>
      <c r="BY723" s="18">
        <f t="shared" si="402"/>
        <v>8613.1200000000008</v>
      </c>
      <c r="BZ723" s="18">
        <f t="shared" si="423"/>
        <v>2</v>
      </c>
      <c r="CA723" s="18">
        <f t="shared" si="403"/>
        <v>12.92</v>
      </c>
      <c r="CB723" s="18">
        <f t="shared" si="424"/>
        <v>2</v>
      </c>
      <c r="CC723" s="18">
        <f t="shared" si="404"/>
        <v>12.92</v>
      </c>
    </row>
    <row r="724" spans="1:81" ht="16.5" x14ac:dyDescent="0.2">
      <c r="A724" s="14">
        <v>715</v>
      </c>
      <c r="B724" s="18">
        <f>金币产出!CN720</f>
        <v>157123800</v>
      </c>
      <c r="W724" s="18">
        <v>715</v>
      </c>
      <c r="X724" s="25">
        <v>1</v>
      </c>
      <c r="Y724" s="18" t="e">
        <f t="shared" si="405"/>
        <v>#REF!</v>
      </c>
      <c r="Z724" s="18" t="e">
        <f t="shared" si="405"/>
        <v>#REF!</v>
      </c>
      <c r="AA724" s="18" t="e">
        <f t="shared" si="405"/>
        <v>#REF!</v>
      </c>
      <c r="AB724" s="18" t="e">
        <f t="shared" si="406"/>
        <v>#REF!</v>
      </c>
      <c r="AC724" s="18" t="e">
        <f t="shared" si="394"/>
        <v>#REF!</v>
      </c>
      <c r="AD724" s="18" t="e">
        <f t="shared" si="407"/>
        <v>#REF!</v>
      </c>
      <c r="AE724" s="18" t="e">
        <f t="shared" si="395"/>
        <v>#REF!</v>
      </c>
      <c r="AF724" s="18" t="e">
        <f t="shared" si="408"/>
        <v>#REF!</v>
      </c>
      <c r="AG724" s="18" t="e">
        <f t="shared" si="396"/>
        <v>#REF!</v>
      </c>
      <c r="BD724" s="18">
        <v>715</v>
      </c>
      <c r="BE724" s="44">
        <v>1</v>
      </c>
      <c r="BF724" s="18">
        <f t="shared" si="409"/>
        <v>17283615</v>
      </c>
      <c r="BG724" s="18">
        <f t="shared" si="410"/>
        <v>8641805</v>
      </c>
      <c r="BH724" s="18">
        <f t="shared" si="411"/>
        <v>8641805</v>
      </c>
      <c r="BI724" s="18">
        <f t="shared" si="412"/>
        <v>8641805</v>
      </c>
      <c r="BJ724" s="18">
        <f t="shared" si="413"/>
        <v>8641805</v>
      </c>
      <c r="BK724" s="18">
        <f t="shared" si="414"/>
        <v>8641805</v>
      </c>
      <c r="BL724" s="18">
        <f t="shared" si="415"/>
        <v>12962710</v>
      </c>
      <c r="BM724" s="18">
        <f t="shared" si="416"/>
        <v>12962710</v>
      </c>
      <c r="BN724" s="18">
        <f t="shared" si="417"/>
        <v>2</v>
      </c>
      <c r="BO724" s="18">
        <f t="shared" si="397"/>
        <v>17.28</v>
      </c>
      <c r="BP724" s="18">
        <f t="shared" si="418"/>
        <v>1</v>
      </c>
      <c r="BQ724" s="18">
        <f t="shared" si="398"/>
        <v>8641.81</v>
      </c>
      <c r="BR724" s="18">
        <f t="shared" si="419"/>
        <v>1</v>
      </c>
      <c r="BS724" s="18">
        <f t="shared" si="399"/>
        <v>8641.81</v>
      </c>
      <c r="BT724" s="18">
        <f t="shared" si="420"/>
        <v>1</v>
      </c>
      <c r="BU724" s="18">
        <f t="shared" si="400"/>
        <v>8641.81</v>
      </c>
      <c r="BV724" s="18">
        <f t="shared" si="421"/>
        <v>1</v>
      </c>
      <c r="BW724" s="18">
        <f t="shared" si="401"/>
        <v>8641.81</v>
      </c>
      <c r="BX724" s="18">
        <f t="shared" si="422"/>
        <v>1</v>
      </c>
      <c r="BY724" s="18">
        <f t="shared" si="402"/>
        <v>8641.81</v>
      </c>
      <c r="BZ724" s="18">
        <f t="shared" si="423"/>
        <v>2</v>
      </c>
      <c r="CA724" s="18">
        <f t="shared" si="403"/>
        <v>12.96</v>
      </c>
      <c r="CB724" s="18">
        <f t="shared" si="424"/>
        <v>2</v>
      </c>
      <c r="CC724" s="18">
        <f t="shared" si="404"/>
        <v>12.96</v>
      </c>
    </row>
    <row r="725" spans="1:81" ht="16.5" x14ac:dyDescent="0.2">
      <c r="A725" s="14">
        <v>716</v>
      </c>
      <c r="B725" s="18">
        <f>金币产出!CN721</f>
        <v>157645440</v>
      </c>
      <c r="W725" s="18">
        <v>716</v>
      </c>
      <c r="X725" s="25">
        <v>1</v>
      </c>
      <c r="Y725" s="18" t="e">
        <f t="shared" si="405"/>
        <v>#REF!</v>
      </c>
      <c r="Z725" s="18" t="e">
        <f t="shared" si="405"/>
        <v>#REF!</v>
      </c>
      <c r="AA725" s="18" t="e">
        <f t="shared" si="405"/>
        <v>#REF!</v>
      </c>
      <c r="AB725" s="18" t="e">
        <f t="shared" si="406"/>
        <v>#REF!</v>
      </c>
      <c r="AC725" s="18" t="e">
        <f t="shared" si="394"/>
        <v>#REF!</v>
      </c>
      <c r="AD725" s="18" t="e">
        <f t="shared" si="407"/>
        <v>#REF!</v>
      </c>
      <c r="AE725" s="18" t="e">
        <f t="shared" si="395"/>
        <v>#REF!</v>
      </c>
      <c r="AF725" s="18" t="e">
        <f t="shared" si="408"/>
        <v>#REF!</v>
      </c>
      <c r="AG725" s="18" t="e">
        <f t="shared" si="396"/>
        <v>#REF!</v>
      </c>
      <c r="BD725" s="18">
        <v>716</v>
      </c>
      <c r="BE725" s="44">
        <v>1</v>
      </c>
      <c r="BF725" s="18">
        <f t="shared" si="409"/>
        <v>17340995</v>
      </c>
      <c r="BG725" s="18">
        <f t="shared" si="410"/>
        <v>8670495</v>
      </c>
      <c r="BH725" s="18">
        <f t="shared" si="411"/>
        <v>8670495</v>
      </c>
      <c r="BI725" s="18">
        <f t="shared" si="412"/>
        <v>8670495</v>
      </c>
      <c r="BJ725" s="18">
        <f t="shared" si="413"/>
        <v>8670495</v>
      </c>
      <c r="BK725" s="18">
        <f t="shared" si="414"/>
        <v>8670495</v>
      </c>
      <c r="BL725" s="18">
        <f t="shared" si="415"/>
        <v>13005745</v>
      </c>
      <c r="BM725" s="18">
        <f t="shared" si="416"/>
        <v>13005745</v>
      </c>
      <c r="BN725" s="18">
        <f t="shared" si="417"/>
        <v>2</v>
      </c>
      <c r="BO725" s="18">
        <f t="shared" si="397"/>
        <v>17.34</v>
      </c>
      <c r="BP725" s="18">
        <f t="shared" si="418"/>
        <v>1</v>
      </c>
      <c r="BQ725" s="18">
        <f t="shared" si="398"/>
        <v>8670.5</v>
      </c>
      <c r="BR725" s="18">
        <f t="shared" si="419"/>
        <v>1</v>
      </c>
      <c r="BS725" s="18">
        <f t="shared" si="399"/>
        <v>8670.5</v>
      </c>
      <c r="BT725" s="18">
        <f t="shared" si="420"/>
        <v>1</v>
      </c>
      <c r="BU725" s="18">
        <f t="shared" si="400"/>
        <v>8670.5</v>
      </c>
      <c r="BV725" s="18">
        <f t="shared" si="421"/>
        <v>1</v>
      </c>
      <c r="BW725" s="18">
        <f t="shared" si="401"/>
        <v>8670.5</v>
      </c>
      <c r="BX725" s="18">
        <f t="shared" si="422"/>
        <v>1</v>
      </c>
      <c r="BY725" s="18">
        <f t="shared" si="402"/>
        <v>8670.5</v>
      </c>
      <c r="BZ725" s="18">
        <f t="shared" si="423"/>
        <v>2</v>
      </c>
      <c r="CA725" s="18">
        <f t="shared" si="403"/>
        <v>13.01</v>
      </c>
      <c r="CB725" s="18">
        <f t="shared" si="424"/>
        <v>2</v>
      </c>
      <c r="CC725" s="18">
        <f t="shared" si="404"/>
        <v>13.01</v>
      </c>
    </row>
    <row r="726" spans="1:81" ht="16.5" x14ac:dyDescent="0.2">
      <c r="A726" s="14">
        <v>717</v>
      </c>
      <c r="B726" s="18">
        <f>金币产出!CN722</f>
        <v>158167080</v>
      </c>
      <c r="W726" s="18">
        <v>717</v>
      </c>
      <c r="X726" s="25">
        <v>1</v>
      </c>
      <c r="Y726" s="18" t="e">
        <f t="shared" si="405"/>
        <v>#REF!</v>
      </c>
      <c r="Z726" s="18" t="e">
        <f t="shared" si="405"/>
        <v>#REF!</v>
      </c>
      <c r="AA726" s="18" t="e">
        <f t="shared" si="405"/>
        <v>#REF!</v>
      </c>
      <c r="AB726" s="18" t="e">
        <f t="shared" si="406"/>
        <v>#REF!</v>
      </c>
      <c r="AC726" s="18" t="e">
        <f t="shared" si="394"/>
        <v>#REF!</v>
      </c>
      <c r="AD726" s="18" t="e">
        <f t="shared" si="407"/>
        <v>#REF!</v>
      </c>
      <c r="AE726" s="18" t="e">
        <f t="shared" si="395"/>
        <v>#REF!</v>
      </c>
      <c r="AF726" s="18" t="e">
        <f t="shared" si="408"/>
        <v>#REF!</v>
      </c>
      <c r="AG726" s="18" t="e">
        <f t="shared" si="396"/>
        <v>#REF!</v>
      </c>
      <c r="BD726" s="18">
        <v>717</v>
      </c>
      <c r="BE726" s="44">
        <v>1</v>
      </c>
      <c r="BF726" s="18">
        <f t="shared" si="409"/>
        <v>17398375</v>
      </c>
      <c r="BG726" s="18">
        <f t="shared" si="410"/>
        <v>8699185</v>
      </c>
      <c r="BH726" s="18">
        <f t="shared" si="411"/>
        <v>8699185</v>
      </c>
      <c r="BI726" s="18">
        <f t="shared" si="412"/>
        <v>8699185</v>
      </c>
      <c r="BJ726" s="18">
        <f t="shared" si="413"/>
        <v>8699185</v>
      </c>
      <c r="BK726" s="18">
        <f t="shared" si="414"/>
        <v>8699185</v>
      </c>
      <c r="BL726" s="18">
        <f t="shared" si="415"/>
        <v>13048780</v>
      </c>
      <c r="BM726" s="18">
        <f t="shared" si="416"/>
        <v>13048780</v>
      </c>
      <c r="BN726" s="18">
        <f t="shared" si="417"/>
        <v>2</v>
      </c>
      <c r="BO726" s="18">
        <f t="shared" si="397"/>
        <v>17.399999999999999</v>
      </c>
      <c r="BP726" s="18">
        <f t="shared" si="418"/>
        <v>1</v>
      </c>
      <c r="BQ726" s="18">
        <f t="shared" si="398"/>
        <v>8699.19</v>
      </c>
      <c r="BR726" s="18">
        <f t="shared" si="419"/>
        <v>1</v>
      </c>
      <c r="BS726" s="18">
        <f t="shared" si="399"/>
        <v>8699.19</v>
      </c>
      <c r="BT726" s="18">
        <f t="shared" si="420"/>
        <v>1</v>
      </c>
      <c r="BU726" s="18">
        <f t="shared" si="400"/>
        <v>8699.19</v>
      </c>
      <c r="BV726" s="18">
        <f t="shared" si="421"/>
        <v>1</v>
      </c>
      <c r="BW726" s="18">
        <f t="shared" si="401"/>
        <v>8699.19</v>
      </c>
      <c r="BX726" s="18">
        <f t="shared" si="422"/>
        <v>1</v>
      </c>
      <c r="BY726" s="18">
        <f t="shared" si="402"/>
        <v>8699.19</v>
      </c>
      <c r="BZ726" s="18">
        <f t="shared" si="423"/>
        <v>2</v>
      </c>
      <c r="CA726" s="18">
        <f t="shared" si="403"/>
        <v>13.05</v>
      </c>
      <c r="CB726" s="18">
        <f t="shared" si="424"/>
        <v>2</v>
      </c>
      <c r="CC726" s="18">
        <f t="shared" si="404"/>
        <v>13.05</v>
      </c>
    </row>
    <row r="727" spans="1:81" ht="16.5" x14ac:dyDescent="0.2">
      <c r="A727" s="14">
        <v>718</v>
      </c>
      <c r="B727" s="18">
        <f>金币产出!CN723</f>
        <v>158688720</v>
      </c>
      <c r="W727" s="18">
        <v>718</v>
      </c>
      <c r="X727" s="25">
        <v>1</v>
      </c>
      <c r="Y727" s="18" t="e">
        <f t="shared" si="405"/>
        <v>#REF!</v>
      </c>
      <c r="Z727" s="18" t="e">
        <f t="shared" si="405"/>
        <v>#REF!</v>
      </c>
      <c r="AA727" s="18" t="e">
        <f t="shared" si="405"/>
        <v>#REF!</v>
      </c>
      <c r="AB727" s="18" t="e">
        <f t="shared" si="406"/>
        <v>#REF!</v>
      </c>
      <c r="AC727" s="18" t="e">
        <f t="shared" si="394"/>
        <v>#REF!</v>
      </c>
      <c r="AD727" s="18" t="e">
        <f t="shared" si="407"/>
        <v>#REF!</v>
      </c>
      <c r="AE727" s="18" t="e">
        <f t="shared" si="395"/>
        <v>#REF!</v>
      </c>
      <c r="AF727" s="18" t="e">
        <f t="shared" si="408"/>
        <v>#REF!</v>
      </c>
      <c r="AG727" s="18" t="e">
        <f t="shared" si="396"/>
        <v>#REF!</v>
      </c>
      <c r="BD727" s="18">
        <v>718</v>
      </c>
      <c r="BE727" s="44">
        <v>1</v>
      </c>
      <c r="BF727" s="18">
        <f t="shared" si="409"/>
        <v>17455755</v>
      </c>
      <c r="BG727" s="18">
        <f t="shared" si="410"/>
        <v>8727875</v>
      </c>
      <c r="BH727" s="18">
        <f t="shared" si="411"/>
        <v>8727875</v>
      </c>
      <c r="BI727" s="18">
        <f t="shared" si="412"/>
        <v>8727875</v>
      </c>
      <c r="BJ727" s="18">
        <f t="shared" si="413"/>
        <v>8727875</v>
      </c>
      <c r="BK727" s="18">
        <f t="shared" si="414"/>
        <v>8727875</v>
      </c>
      <c r="BL727" s="18">
        <f t="shared" si="415"/>
        <v>13091815</v>
      </c>
      <c r="BM727" s="18">
        <f t="shared" si="416"/>
        <v>13091815</v>
      </c>
      <c r="BN727" s="18">
        <f t="shared" si="417"/>
        <v>2</v>
      </c>
      <c r="BO727" s="18">
        <f t="shared" si="397"/>
        <v>17.46</v>
      </c>
      <c r="BP727" s="18">
        <f t="shared" si="418"/>
        <v>1</v>
      </c>
      <c r="BQ727" s="18">
        <f t="shared" si="398"/>
        <v>8727.8799999999992</v>
      </c>
      <c r="BR727" s="18">
        <f t="shared" si="419"/>
        <v>1</v>
      </c>
      <c r="BS727" s="18">
        <f t="shared" si="399"/>
        <v>8727.8799999999992</v>
      </c>
      <c r="BT727" s="18">
        <f t="shared" si="420"/>
        <v>1</v>
      </c>
      <c r="BU727" s="18">
        <f t="shared" si="400"/>
        <v>8727.8799999999992</v>
      </c>
      <c r="BV727" s="18">
        <f t="shared" si="421"/>
        <v>1</v>
      </c>
      <c r="BW727" s="18">
        <f t="shared" si="401"/>
        <v>8727.8799999999992</v>
      </c>
      <c r="BX727" s="18">
        <f t="shared" si="422"/>
        <v>1</v>
      </c>
      <c r="BY727" s="18">
        <f t="shared" si="402"/>
        <v>8727.8799999999992</v>
      </c>
      <c r="BZ727" s="18">
        <f t="shared" si="423"/>
        <v>2</v>
      </c>
      <c r="CA727" s="18">
        <f t="shared" si="403"/>
        <v>13.09</v>
      </c>
      <c r="CB727" s="18">
        <f t="shared" si="424"/>
        <v>2</v>
      </c>
      <c r="CC727" s="18">
        <f t="shared" si="404"/>
        <v>13.09</v>
      </c>
    </row>
    <row r="728" spans="1:81" ht="16.5" x14ac:dyDescent="0.2">
      <c r="A728" s="14">
        <v>719</v>
      </c>
      <c r="B728" s="18">
        <f>金币产出!CN724</f>
        <v>159210360</v>
      </c>
      <c r="W728" s="18">
        <v>719</v>
      </c>
      <c r="X728" s="25">
        <v>1</v>
      </c>
      <c r="Y728" s="18" t="e">
        <f t="shared" si="405"/>
        <v>#REF!</v>
      </c>
      <c r="Z728" s="18" t="e">
        <f t="shared" si="405"/>
        <v>#REF!</v>
      </c>
      <c r="AA728" s="18" t="e">
        <f t="shared" si="405"/>
        <v>#REF!</v>
      </c>
      <c r="AB728" s="18" t="e">
        <f t="shared" si="406"/>
        <v>#REF!</v>
      </c>
      <c r="AC728" s="18" t="e">
        <f t="shared" si="394"/>
        <v>#REF!</v>
      </c>
      <c r="AD728" s="18" t="e">
        <f t="shared" si="407"/>
        <v>#REF!</v>
      </c>
      <c r="AE728" s="18" t="e">
        <f t="shared" si="395"/>
        <v>#REF!</v>
      </c>
      <c r="AF728" s="18" t="e">
        <f t="shared" si="408"/>
        <v>#REF!</v>
      </c>
      <c r="AG728" s="18" t="e">
        <f t="shared" si="396"/>
        <v>#REF!</v>
      </c>
      <c r="BD728" s="18">
        <v>719</v>
      </c>
      <c r="BE728" s="44">
        <v>1</v>
      </c>
      <c r="BF728" s="18">
        <f t="shared" si="409"/>
        <v>17513135</v>
      </c>
      <c r="BG728" s="18">
        <f t="shared" si="410"/>
        <v>8756565</v>
      </c>
      <c r="BH728" s="18">
        <f t="shared" si="411"/>
        <v>8756565</v>
      </c>
      <c r="BI728" s="18">
        <f t="shared" si="412"/>
        <v>8756565</v>
      </c>
      <c r="BJ728" s="18">
        <f t="shared" si="413"/>
        <v>8756565</v>
      </c>
      <c r="BK728" s="18">
        <f t="shared" si="414"/>
        <v>8756565</v>
      </c>
      <c r="BL728" s="18">
        <f t="shared" si="415"/>
        <v>13134850</v>
      </c>
      <c r="BM728" s="18">
        <f t="shared" si="416"/>
        <v>13134850</v>
      </c>
      <c r="BN728" s="18">
        <f t="shared" si="417"/>
        <v>2</v>
      </c>
      <c r="BO728" s="18">
        <f t="shared" si="397"/>
        <v>17.510000000000002</v>
      </c>
      <c r="BP728" s="18">
        <f t="shared" si="418"/>
        <v>1</v>
      </c>
      <c r="BQ728" s="18">
        <f t="shared" si="398"/>
        <v>8756.57</v>
      </c>
      <c r="BR728" s="18">
        <f t="shared" si="419"/>
        <v>1</v>
      </c>
      <c r="BS728" s="18">
        <f t="shared" si="399"/>
        <v>8756.57</v>
      </c>
      <c r="BT728" s="18">
        <f t="shared" si="420"/>
        <v>1</v>
      </c>
      <c r="BU728" s="18">
        <f t="shared" si="400"/>
        <v>8756.57</v>
      </c>
      <c r="BV728" s="18">
        <f t="shared" si="421"/>
        <v>1</v>
      </c>
      <c r="BW728" s="18">
        <f t="shared" si="401"/>
        <v>8756.57</v>
      </c>
      <c r="BX728" s="18">
        <f t="shared" si="422"/>
        <v>1</v>
      </c>
      <c r="BY728" s="18">
        <f t="shared" si="402"/>
        <v>8756.57</v>
      </c>
      <c r="BZ728" s="18">
        <f t="shared" si="423"/>
        <v>2</v>
      </c>
      <c r="CA728" s="18">
        <f t="shared" si="403"/>
        <v>13.13</v>
      </c>
      <c r="CB728" s="18">
        <f t="shared" si="424"/>
        <v>2</v>
      </c>
      <c r="CC728" s="18">
        <f t="shared" si="404"/>
        <v>13.13</v>
      </c>
    </row>
    <row r="729" spans="1:81" ht="16.5" x14ac:dyDescent="0.2">
      <c r="A729" s="14">
        <v>720</v>
      </c>
      <c r="B729" s="18">
        <f>金币产出!CN725</f>
        <v>159732000</v>
      </c>
      <c r="W729" s="18">
        <v>720</v>
      </c>
      <c r="X729" s="25">
        <v>1</v>
      </c>
      <c r="Y729" s="18" t="e">
        <f t="shared" si="405"/>
        <v>#REF!</v>
      </c>
      <c r="Z729" s="18" t="e">
        <f t="shared" si="405"/>
        <v>#REF!</v>
      </c>
      <c r="AA729" s="18" t="e">
        <f t="shared" si="405"/>
        <v>#REF!</v>
      </c>
      <c r="AB729" s="18" t="e">
        <f t="shared" si="406"/>
        <v>#REF!</v>
      </c>
      <c r="AC729" s="18" t="e">
        <f t="shared" si="394"/>
        <v>#REF!</v>
      </c>
      <c r="AD729" s="18" t="e">
        <f t="shared" si="407"/>
        <v>#REF!</v>
      </c>
      <c r="AE729" s="18" t="e">
        <f t="shared" si="395"/>
        <v>#REF!</v>
      </c>
      <c r="AF729" s="18" t="e">
        <f t="shared" si="408"/>
        <v>#REF!</v>
      </c>
      <c r="AG729" s="18" t="e">
        <f t="shared" si="396"/>
        <v>#REF!</v>
      </c>
      <c r="BD729" s="18">
        <v>720</v>
      </c>
      <c r="BE729" s="44">
        <v>1</v>
      </c>
      <c r="BF729" s="18">
        <f t="shared" si="409"/>
        <v>17570520</v>
      </c>
      <c r="BG729" s="18">
        <f t="shared" si="410"/>
        <v>8785260</v>
      </c>
      <c r="BH729" s="18">
        <f t="shared" si="411"/>
        <v>8785260</v>
      </c>
      <c r="BI729" s="18">
        <f t="shared" si="412"/>
        <v>8785260</v>
      </c>
      <c r="BJ729" s="18">
        <f t="shared" si="413"/>
        <v>8785260</v>
      </c>
      <c r="BK729" s="18">
        <f t="shared" si="414"/>
        <v>8785260</v>
      </c>
      <c r="BL729" s="18">
        <f t="shared" si="415"/>
        <v>13177890</v>
      </c>
      <c r="BM729" s="18">
        <f t="shared" si="416"/>
        <v>13177890</v>
      </c>
      <c r="BN729" s="18">
        <f t="shared" si="417"/>
        <v>2</v>
      </c>
      <c r="BO729" s="18">
        <f t="shared" si="397"/>
        <v>17.57</v>
      </c>
      <c r="BP729" s="18">
        <f t="shared" si="418"/>
        <v>1</v>
      </c>
      <c r="BQ729" s="18">
        <f t="shared" si="398"/>
        <v>8785.26</v>
      </c>
      <c r="BR729" s="18">
        <f t="shared" si="419"/>
        <v>1</v>
      </c>
      <c r="BS729" s="18">
        <f t="shared" si="399"/>
        <v>8785.26</v>
      </c>
      <c r="BT729" s="18">
        <f t="shared" si="420"/>
        <v>1</v>
      </c>
      <c r="BU729" s="18">
        <f t="shared" si="400"/>
        <v>8785.26</v>
      </c>
      <c r="BV729" s="18">
        <f t="shared" si="421"/>
        <v>1</v>
      </c>
      <c r="BW729" s="18">
        <f t="shared" si="401"/>
        <v>8785.26</v>
      </c>
      <c r="BX729" s="18">
        <f t="shared" si="422"/>
        <v>1</v>
      </c>
      <c r="BY729" s="18">
        <f t="shared" si="402"/>
        <v>8785.26</v>
      </c>
      <c r="BZ729" s="18">
        <f t="shared" si="423"/>
        <v>2</v>
      </c>
      <c r="CA729" s="18">
        <f t="shared" si="403"/>
        <v>13.18</v>
      </c>
      <c r="CB729" s="18">
        <f t="shared" si="424"/>
        <v>2</v>
      </c>
      <c r="CC729" s="18">
        <f t="shared" si="404"/>
        <v>13.18</v>
      </c>
    </row>
    <row r="730" spans="1:81" ht="16.5" x14ac:dyDescent="0.2">
      <c r="A730" s="14">
        <v>721</v>
      </c>
      <c r="B730" s="18">
        <f>金币产出!CN726</f>
        <v>160260120</v>
      </c>
      <c r="W730" s="18">
        <v>721</v>
      </c>
      <c r="X730" s="25">
        <v>1</v>
      </c>
      <c r="Y730" s="18" t="e">
        <f t="shared" si="405"/>
        <v>#REF!</v>
      </c>
      <c r="Z730" s="18" t="e">
        <f t="shared" si="405"/>
        <v>#REF!</v>
      </c>
      <c r="AA730" s="18" t="e">
        <f t="shared" si="405"/>
        <v>#REF!</v>
      </c>
      <c r="AB730" s="18" t="e">
        <f t="shared" si="406"/>
        <v>#REF!</v>
      </c>
      <c r="AC730" s="18" t="e">
        <f t="shared" si="394"/>
        <v>#REF!</v>
      </c>
      <c r="AD730" s="18" t="e">
        <f t="shared" si="407"/>
        <v>#REF!</v>
      </c>
      <c r="AE730" s="18" t="e">
        <f t="shared" si="395"/>
        <v>#REF!</v>
      </c>
      <c r="AF730" s="18" t="e">
        <f t="shared" si="408"/>
        <v>#REF!</v>
      </c>
      <c r="AG730" s="18" t="e">
        <f t="shared" si="396"/>
        <v>#REF!</v>
      </c>
      <c r="BD730" s="18">
        <v>721</v>
      </c>
      <c r="BE730" s="44">
        <v>1</v>
      </c>
      <c r="BF730" s="18">
        <f t="shared" si="409"/>
        <v>17628610</v>
      </c>
      <c r="BG730" s="18">
        <f t="shared" si="410"/>
        <v>8814305</v>
      </c>
      <c r="BH730" s="18">
        <f t="shared" si="411"/>
        <v>8814305</v>
      </c>
      <c r="BI730" s="18">
        <f t="shared" si="412"/>
        <v>8814305</v>
      </c>
      <c r="BJ730" s="18">
        <f t="shared" si="413"/>
        <v>8814305</v>
      </c>
      <c r="BK730" s="18">
        <f t="shared" si="414"/>
        <v>8814305</v>
      </c>
      <c r="BL730" s="18">
        <f t="shared" si="415"/>
        <v>13221455</v>
      </c>
      <c r="BM730" s="18">
        <f t="shared" si="416"/>
        <v>13221455</v>
      </c>
      <c r="BN730" s="18">
        <f t="shared" si="417"/>
        <v>2</v>
      </c>
      <c r="BO730" s="18">
        <f t="shared" si="397"/>
        <v>17.63</v>
      </c>
      <c r="BP730" s="18">
        <f t="shared" si="418"/>
        <v>1</v>
      </c>
      <c r="BQ730" s="18">
        <f t="shared" si="398"/>
        <v>8814.31</v>
      </c>
      <c r="BR730" s="18">
        <f t="shared" si="419"/>
        <v>1</v>
      </c>
      <c r="BS730" s="18">
        <f t="shared" si="399"/>
        <v>8814.31</v>
      </c>
      <c r="BT730" s="18">
        <f t="shared" si="420"/>
        <v>1</v>
      </c>
      <c r="BU730" s="18">
        <f t="shared" si="400"/>
        <v>8814.31</v>
      </c>
      <c r="BV730" s="18">
        <f t="shared" si="421"/>
        <v>1</v>
      </c>
      <c r="BW730" s="18">
        <f t="shared" si="401"/>
        <v>8814.31</v>
      </c>
      <c r="BX730" s="18">
        <f t="shared" si="422"/>
        <v>1</v>
      </c>
      <c r="BY730" s="18">
        <f t="shared" si="402"/>
        <v>8814.31</v>
      </c>
      <c r="BZ730" s="18">
        <f t="shared" si="423"/>
        <v>2</v>
      </c>
      <c r="CA730" s="18">
        <f t="shared" si="403"/>
        <v>13.22</v>
      </c>
      <c r="CB730" s="18">
        <f t="shared" si="424"/>
        <v>2</v>
      </c>
      <c r="CC730" s="18">
        <f t="shared" si="404"/>
        <v>13.22</v>
      </c>
    </row>
    <row r="731" spans="1:81" ht="16.5" x14ac:dyDescent="0.2">
      <c r="A731" s="14">
        <v>722</v>
      </c>
      <c r="B731" s="18">
        <f>金币产出!CN727</f>
        <v>160788240</v>
      </c>
      <c r="W731" s="18">
        <v>722</v>
      </c>
      <c r="X731" s="25">
        <v>1</v>
      </c>
      <c r="Y731" s="18" t="e">
        <f t="shared" si="405"/>
        <v>#REF!</v>
      </c>
      <c r="Z731" s="18" t="e">
        <f t="shared" si="405"/>
        <v>#REF!</v>
      </c>
      <c r="AA731" s="18" t="e">
        <f t="shared" si="405"/>
        <v>#REF!</v>
      </c>
      <c r="AB731" s="18" t="e">
        <f t="shared" si="406"/>
        <v>#REF!</v>
      </c>
      <c r="AC731" s="18" t="e">
        <f t="shared" si="394"/>
        <v>#REF!</v>
      </c>
      <c r="AD731" s="18" t="e">
        <f t="shared" si="407"/>
        <v>#REF!</v>
      </c>
      <c r="AE731" s="18" t="e">
        <f t="shared" si="395"/>
        <v>#REF!</v>
      </c>
      <c r="AF731" s="18" t="e">
        <f t="shared" si="408"/>
        <v>#REF!</v>
      </c>
      <c r="AG731" s="18" t="e">
        <f t="shared" si="396"/>
        <v>#REF!</v>
      </c>
      <c r="BD731" s="18">
        <v>722</v>
      </c>
      <c r="BE731" s="44">
        <v>1</v>
      </c>
      <c r="BF731" s="18">
        <f t="shared" si="409"/>
        <v>17686705</v>
      </c>
      <c r="BG731" s="18">
        <f t="shared" si="410"/>
        <v>8843350</v>
      </c>
      <c r="BH731" s="18">
        <f t="shared" si="411"/>
        <v>8843350</v>
      </c>
      <c r="BI731" s="18">
        <f t="shared" si="412"/>
        <v>8843350</v>
      </c>
      <c r="BJ731" s="18">
        <f t="shared" si="413"/>
        <v>8843350</v>
      </c>
      <c r="BK731" s="18">
        <f t="shared" si="414"/>
        <v>8843350</v>
      </c>
      <c r="BL731" s="18">
        <f t="shared" si="415"/>
        <v>13265025</v>
      </c>
      <c r="BM731" s="18">
        <f t="shared" si="416"/>
        <v>13265025</v>
      </c>
      <c r="BN731" s="18">
        <f t="shared" si="417"/>
        <v>2</v>
      </c>
      <c r="BO731" s="18">
        <f t="shared" si="397"/>
        <v>17.690000000000001</v>
      </c>
      <c r="BP731" s="18">
        <f t="shared" si="418"/>
        <v>1</v>
      </c>
      <c r="BQ731" s="18">
        <f t="shared" si="398"/>
        <v>8843.35</v>
      </c>
      <c r="BR731" s="18">
        <f t="shared" si="419"/>
        <v>1</v>
      </c>
      <c r="BS731" s="18">
        <f t="shared" si="399"/>
        <v>8843.35</v>
      </c>
      <c r="BT731" s="18">
        <f t="shared" si="420"/>
        <v>1</v>
      </c>
      <c r="BU731" s="18">
        <f t="shared" si="400"/>
        <v>8843.35</v>
      </c>
      <c r="BV731" s="18">
        <f t="shared" si="421"/>
        <v>1</v>
      </c>
      <c r="BW731" s="18">
        <f t="shared" si="401"/>
        <v>8843.35</v>
      </c>
      <c r="BX731" s="18">
        <f t="shared" si="422"/>
        <v>1</v>
      </c>
      <c r="BY731" s="18">
        <f t="shared" si="402"/>
        <v>8843.35</v>
      </c>
      <c r="BZ731" s="18">
        <f t="shared" si="423"/>
        <v>2</v>
      </c>
      <c r="CA731" s="18">
        <f t="shared" si="403"/>
        <v>13.27</v>
      </c>
      <c r="CB731" s="18">
        <f t="shared" si="424"/>
        <v>2</v>
      </c>
      <c r="CC731" s="18">
        <f t="shared" si="404"/>
        <v>13.27</v>
      </c>
    </row>
    <row r="732" spans="1:81" ht="16.5" x14ac:dyDescent="0.2">
      <c r="A732" s="14">
        <v>723</v>
      </c>
      <c r="B732" s="18">
        <f>金币产出!CN728</f>
        <v>161316360</v>
      </c>
      <c r="W732" s="18">
        <v>723</v>
      </c>
      <c r="X732" s="25">
        <v>1</v>
      </c>
      <c r="Y732" s="18" t="e">
        <f t="shared" si="405"/>
        <v>#REF!</v>
      </c>
      <c r="Z732" s="18" t="e">
        <f t="shared" si="405"/>
        <v>#REF!</v>
      </c>
      <c r="AA732" s="18" t="e">
        <f t="shared" si="405"/>
        <v>#REF!</v>
      </c>
      <c r="AB732" s="18" t="e">
        <f t="shared" si="406"/>
        <v>#REF!</v>
      </c>
      <c r="AC732" s="18" t="e">
        <f t="shared" si="394"/>
        <v>#REF!</v>
      </c>
      <c r="AD732" s="18" t="e">
        <f t="shared" si="407"/>
        <v>#REF!</v>
      </c>
      <c r="AE732" s="18" t="e">
        <f t="shared" si="395"/>
        <v>#REF!</v>
      </c>
      <c r="AF732" s="18" t="e">
        <f t="shared" si="408"/>
        <v>#REF!</v>
      </c>
      <c r="AG732" s="18" t="e">
        <f t="shared" si="396"/>
        <v>#REF!</v>
      </c>
      <c r="BD732" s="18">
        <v>723</v>
      </c>
      <c r="BE732" s="44">
        <v>1</v>
      </c>
      <c r="BF732" s="18">
        <f t="shared" si="409"/>
        <v>17744795</v>
      </c>
      <c r="BG732" s="18">
        <f t="shared" si="410"/>
        <v>8872395</v>
      </c>
      <c r="BH732" s="18">
        <f t="shared" si="411"/>
        <v>8872395</v>
      </c>
      <c r="BI732" s="18">
        <f t="shared" si="412"/>
        <v>8872395</v>
      </c>
      <c r="BJ732" s="18">
        <f t="shared" si="413"/>
        <v>8872395</v>
      </c>
      <c r="BK732" s="18">
        <f t="shared" si="414"/>
        <v>8872395</v>
      </c>
      <c r="BL732" s="18">
        <f t="shared" si="415"/>
        <v>13308595</v>
      </c>
      <c r="BM732" s="18">
        <f t="shared" si="416"/>
        <v>13308595</v>
      </c>
      <c r="BN732" s="18">
        <f t="shared" si="417"/>
        <v>2</v>
      </c>
      <c r="BO732" s="18">
        <f t="shared" si="397"/>
        <v>17.739999999999998</v>
      </c>
      <c r="BP732" s="18">
        <f t="shared" si="418"/>
        <v>1</v>
      </c>
      <c r="BQ732" s="18">
        <f t="shared" si="398"/>
        <v>8872.4</v>
      </c>
      <c r="BR732" s="18">
        <f t="shared" si="419"/>
        <v>1</v>
      </c>
      <c r="BS732" s="18">
        <f t="shared" si="399"/>
        <v>8872.4</v>
      </c>
      <c r="BT732" s="18">
        <f t="shared" si="420"/>
        <v>1</v>
      </c>
      <c r="BU732" s="18">
        <f t="shared" si="400"/>
        <v>8872.4</v>
      </c>
      <c r="BV732" s="18">
        <f t="shared" si="421"/>
        <v>1</v>
      </c>
      <c r="BW732" s="18">
        <f t="shared" si="401"/>
        <v>8872.4</v>
      </c>
      <c r="BX732" s="18">
        <f t="shared" si="422"/>
        <v>1</v>
      </c>
      <c r="BY732" s="18">
        <f t="shared" si="402"/>
        <v>8872.4</v>
      </c>
      <c r="BZ732" s="18">
        <f t="shared" si="423"/>
        <v>2</v>
      </c>
      <c r="CA732" s="18">
        <f t="shared" si="403"/>
        <v>13.31</v>
      </c>
      <c r="CB732" s="18">
        <f t="shared" si="424"/>
        <v>2</v>
      </c>
      <c r="CC732" s="18">
        <f t="shared" si="404"/>
        <v>13.31</v>
      </c>
    </row>
    <row r="733" spans="1:81" ht="16.5" x14ac:dyDescent="0.2">
      <c r="A733" s="14">
        <v>724</v>
      </c>
      <c r="B733" s="18">
        <f>金币产出!CN729</f>
        <v>161844480</v>
      </c>
      <c r="W733" s="18">
        <v>724</v>
      </c>
      <c r="X733" s="25">
        <v>1</v>
      </c>
      <c r="Y733" s="18" t="e">
        <f t="shared" si="405"/>
        <v>#REF!</v>
      </c>
      <c r="Z733" s="18" t="e">
        <f t="shared" si="405"/>
        <v>#REF!</v>
      </c>
      <c r="AA733" s="18" t="e">
        <f t="shared" si="405"/>
        <v>#REF!</v>
      </c>
      <c r="AB733" s="18" t="e">
        <f t="shared" si="406"/>
        <v>#REF!</v>
      </c>
      <c r="AC733" s="18" t="e">
        <f t="shared" si="394"/>
        <v>#REF!</v>
      </c>
      <c r="AD733" s="18" t="e">
        <f t="shared" si="407"/>
        <v>#REF!</v>
      </c>
      <c r="AE733" s="18" t="e">
        <f t="shared" si="395"/>
        <v>#REF!</v>
      </c>
      <c r="AF733" s="18" t="e">
        <f t="shared" si="408"/>
        <v>#REF!</v>
      </c>
      <c r="AG733" s="18" t="e">
        <f t="shared" si="396"/>
        <v>#REF!</v>
      </c>
      <c r="BD733" s="18">
        <v>724</v>
      </c>
      <c r="BE733" s="44">
        <v>1</v>
      </c>
      <c r="BF733" s="18">
        <f t="shared" si="409"/>
        <v>17802890</v>
      </c>
      <c r="BG733" s="18">
        <f t="shared" si="410"/>
        <v>8901445</v>
      </c>
      <c r="BH733" s="18">
        <f t="shared" si="411"/>
        <v>8901445</v>
      </c>
      <c r="BI733" s="18">
        <f t="shared" si="412"/>
        <v>8901445</v>
      </c>
      <c r="BJ733" s="18">
        <f t="shared" si="413"/>
        <v>8901445</v>
      </c>
      <c r="BK733" s="18">
        <f t="shared" si="414"/>
        <v>8901445</v>
      </c>
      <c r="BL733" s="18">
        <f t="shared" si="415"/>
        <v>13352165</v>
      </c>
      <c r="BM733" s="18">
        <f t="shared" si="416"/>
        <v>13352165</v>
      </c>
      <c r="BN733" s="18">
        <f t="shared" si="417"/>
        <v>2</v>
      </c>
      <c r="BO733" s="18">
        <f t="shared" si="397"/>
        <v>17.8</v>
      </c>
      <c r="BP733" s="18">
        <f t="shared" si="418"/>
        <v>1</v>
      </c>
      <c r="BQ733" s="18">
        <f t="shared" si="398"/>
        <v>8901.4500000000007</v>
      </c>
      <c r="BR733" s="18">
        <f t="shared" si="419"/>
        <v>1</v>
      </c>
      <c r="BS733" s="18">
        <f t="shared" si="399"/>
        <v>8901.4500000000007</v>
      </c>
      <c r="BT733" s="18">
        <f t="shared" si="420"/>
        <v>1</v>
      </c>
      <c r="BU733" s="18">
        <f t="shared" si="400"/>
        <v>8901.4500000000007</v>
      </c>
      <c r="BV733" s="18">
        <f t="shared" si="421"/>
        <v>1</v>
      </c>
      <c r="BW733" s="18">
        <f t="shared" si="401"/>
        <v>8901.4500000000007</v>
      </c>
      <c r="BX733" s="18">
        <f t="shared" si="422"/>
        <v>1</v>
      </c>
      <c r="BY733" s="18">
        <f t="shared" si="402"/>
        <v>8901.4500000000007</v>
      </c>
      <c r="BZ733" s="18">
        <f t="shared" si="423"/>
        <v>2</v>
      </c>
      <c r="CA733" s="18">
        <f t="shared" si="403"/>
        <v>13.35</v>
      </c>
      <c r="CB733" s="18">
        <f t="shared" si="424"/>
        <v>2</v>
      </c>
      <c r="CC733" s="18">
        <f t="shared" si="404"/>
        <v>13.35</v>
      </c>
    </row>
    <row r="734" spans="1:81" ht="16.5" x14ac:dyDescent="0.2">
      <c r="A734" s="14">
        <v>725</v>
      </c>
      <c r="B734" s="18">
        <f>金币产出!CN730</f>
        <v>162372600</v>
      </c>
      <c r="W734" s="18">
        <v>725</v>
      </c>
      <c r="X734" s="25">
        <v>1</v>
      </c>
      <c r="Y734" s="18" t="e">
        <f t="shared" si="405"/>
        <v>#REF!</v>
      </c>
      <c r="Z734" s="18" t="e">
        <f t="shared" si="405"/>
        <v>#REF!</v>
      </c>
      <c r="AA734" s="18" t="e">
        <f t="shared" si="405"/>
        <v>#REF!</v>
      </c>
      <c r="AB734" s="18" t="e">
        <f t="shared" si="406"/>
        <v>#REF!</v>
      </c>
      <c r="AC734" s="18" t="e">
        <f t="shared" si="394"/>
        <v>#REF!</v>
      </c>
      <c r="AD734" s="18" t="e">
        <f t="shared" si="407"/>
        <v>#REF!</v>
      </c>
      <c r="AE734" s="18" t="e">
        <f t="shared" si="395"/>
        <v>#REF!</v>
      </c>
      <c r="AF734" s="18" t="e">
        <f t="shared" si="408"/>
        <v>#REF!</v>
      </c>
      <c r="AG734" s="18" t="e">
        <f t="shared" si="396"/>
        <v>#REF!</v>
      </c>
      <c r="BD734" s="18">
        <v>725</v>
      </c>
      <c r="BE734" s="44">
        <v>1</v>
      </c>
      <c r="BF734" s="18">
        <f t="shared" si="409"/>
        <v>17860985</v>
      </c>
      <c r="BG734" s="18">
        <f t="shared" si="410"/>
        <v>8930490</v>
      </c>
      <c r="BH734" s="18">
        <f t="shared" si="411"/>
        <v>8930490</v>
      </c>
      <c r="BI734" s="18">
        <f t="shared" si="412"/>
        <v>8930490</v>
      </c>
      <c r="BJ734" s="18">
        <f t="shared" si="413"/>
        <v>8930490</v>
      </c>
      <c r="BK734" s="18">
        <f t="shared" si="414"/>
        <v>8930490</v>
      </c>
      <c r="BL734" s="18">
        <f t="shared" si="415"/>
        <v>13395735</v>
      </c>
      <c r="BM734" s="18">
        <f t="shared" si="416"/>
        <v>13395735</v>
      </c>
      <c r="BN734" s="18">
        <f t="shared" si="417"/>
        <v>2</v>
      </c>
      <c r="BO734" s="18">
        <f t="shared" si="397"/>
        <v>17.86</v>
      </c>
      <c r="BP734" s="18">
        <f t="shared" si="418"/>
        <v>1</v>
      </c>
      <c r="BQ734" s="18">
        <f t="shared" si="398"/>
        <v>8930.49</v>
      </c>
      <c r="BR734" s="18">
        <f t="shared" si="419"/>
        <v>1</v>
      </c>
      <c r="BS734" s="18">
        <f t="shared" si="399"/>
        <v>8930.49</v>
      </c>
      <c r="BT734" s="18">
        <f t="shared" si="420"/>
        <v>1</v>
      </c>
      <c r="BU734" s="18">
        <f t="shared" si="400"/>
        <v>8930.49</v>
      </c>
      <c r="BV734" s="18">
        <f t="shared" si="421"/>
        <v>1</v>
      </c>
      <c r="BW734" s="18">
        <f t="shared" si="401"/>
        <v>8930.49</v>
      </c>
      <c r="BX734" s="18">
        <f t="shared" si="422"/>
        <v>1</v>
      </c>
      <c r="BY734" s="18">
        <f t="shared" si="402"/>
        <v>8930.49</v>
      </c>
      <c r="BZ734" s="18">
        <f t="shared" si="423"/>
        <v>2</v>
      </c>
      <c r="CA734" s="18">
        <f t="shared" si="403"/>
        <v>13.4</v>
      </c>
      <c r="CB734" s="18">
        <f t="shared" si="424"/>
        <v>2</v>
      </c>
      <c r="CC734" s="18">
        <f t="shared" si="404"/>
        <v>13.4</v>
      </c>
    </row>
    <row r="735" spans="1:81" ht="16.5" x14ac:dyDescent="0.2">
      <c r="A735" s="14">
        <v>726</v>
      </c>
      <c r="B735" s="18">
        <f>金币产出!CN731</f>
        <v>162900720</v>
      </c>
      <c r="W735" s="18">
        <v>726</v>
      </c>
      <c r="X735" s="25">
        <v>1</v>
      </c>
      <c r="Y735" s="18" t="e">
        <f t="shared" si="405"/>
        <v>#REF!</v>
      </c>
      <c r="Z735" s="18" t="e">
        <f t="shared" si="405"/>
        <v>#REF!</v>
      </c>
      <c r="AA735" s="18" t="e">
        <f t="shared" si="405"/>
        <v>#REF!</v>
      </c>
      <c r="AB735" s="18" t="e">
        <f t="shared" si="406"/>
        <v>#REF!</v>
      </c>
      <c r="AC735" s="18" t="e">
        <f t="shared" si="394"/>
        <v>#REF!</v>
      </c>
      <c r="AD735" s="18" t="e">
        <f t="shared" si="407"/>
        <v>#REF!</v>
      </c>
      <c r="AE735" s="18" t="e">
        <f t="shared" si="395"/>
        <v>#REF!</v>
      </c>
      <c r="AF735" s="18" t="e">
        <f t="shared" si="408"/>
        <v>#REF!</v>
      </c>
      <c r="AG735" s="18" t="e">
        <f t="shared" si="396"/>
        <v>#REF!</v>
      </c>
      <c r="BD735" s="18">
        <v>726</v>
      </c>
      <c r="BE735" s="44">
        <v>1</v>
      </c>
      <c r="BF735" s="18">
        <f t="shared" si="409"/>
        <v>17919075</v>
      </c>
      <c r="BG735" s="18">
        <f t="shared" si="410"/>
        <v>8959535</v>
      </c>
      <c r="BH735" s="18">
        <f t="shared" si="411"/>
        <v>8959535</v>
      </c>
      <c r="BI735" s="18">
        <f t="shared" si="412"/>
        <v>8959535</v>
      </c>
      <c r="BJ735" s="18">
        <f t="shared" si="413"/>
        <v>8959535</v>
      </c>
      <c r="BK735" s="18">
        <f t="shared" si="414"/>
        <v>8959535</v>
      </c>
      <c r="BL735" s="18">
        <f t="shared" si="415"/>
        <v>13439305</v>
      </c>
      <c r="BM735" s="18">
        <f t="shared" si="416"/>
        <v>13439305</v>
      </c>
      <c r="BN735" s="18">
        <f t="shared" si="417"/>
        <v>2</v>
      </c>
      <c r="BO735" s="18">
        <f t="shared" si="397"/>
        <v>17.920000000000002</v>
      </c>
      <c r="BP735" s="18">
        <f t="shared" si="418"/>
        <v>1</v>
      </c>
      <c r="BQ735" s="18">
        <f t="shared" si="398"/>
        <v>8959.5400000000009</v>
      </c>
      <c r="BR735" s="18">
        <f t="shared" si="419"/>
        <v>1</v>
      </c>
      <c r="BS735" s="18">
        <f t="shared" si="399"/>
        <v>8959.5400000000009</v>
      </c>
      <c r="BT735" s="18">
        <f t="shared" si="420"/>
        <v>1</v>
      </c>
      <c r="BU735" s="18">
        <f t="shared" si="400"/>
        <v>8959.5400000000009</v>
      </c>
      <c r="BV735" s="18">
        <f t="shared" si="421"/>
        <v>1</v>
      </c>
      <c r="BW735" s="18">
        <f t="shared" si="401"/>
        <v>8959.5400000000009</v>
      </c>
      <c r="BX735" s="18">
        <f t="shared" si="422"/>
        <v>1</v>
      </c>
      <c r="BY735" s="18">
        <f t="shared" si="402"/>
        <v>8959.5400000000009</v>
      </c>
      <c r="BZ735" s="18">
        <f t="shared" si="423"/>
        <v>2</v>
      </c>
      <c r="CA735" s="18">
        <f t="shared" si="403"/>
        <v>13.44</v>
      </c>
      <c r="CB735" s="18">
        <f t="shared" si="424"/>
        <v>2</v>
      </c>
      <c r="CC735" s="18">
        <f t="shared" si="404"/>
        <v>13.44</v>
      </c>
    </row>
    <row r="736" spans="1:81" ht="16.5" x14ac:dyDescent="0.2">
      <c r="A736" s="14">
        <v>727</v>
      </c>
      <c r="B736" s="18">
        <f>金币产出!CN732</f>
        <v>163428840</v>
      </c>
      <c r="W736" s="18">
        <v>727</v>
      </c>
      <c r="X736" s="25">
        <v>1</v>
      </c>
      <c r="Y736" s="18" t="e">
        <f t="shared" si="405"/>
        <v>#REF!</v>
      </c>
      <c r="Z736" s="18" t="e">
        <f t="shared" si="405"/>
        <v>#REF!</v>
      </c>
      <c r="AA736" s="18" t="e">
        <f t="shared" si="405"/>
        <v>#REF!</v>
      </c>
      <c r="AB736" s="18" t="e">
        <f t="shared" si="406"/>
        <v>#REF!</v>
      </c>
      <c r="AC736" s="18" t="e">
        <f t="shared" si="394"/>
        <v>#REF!</v>
      </c>
      <c r="AD736" s="18" t="e">
        <f t="shared" si="407"/>
        <v>#REF!</v>
      </c>
      <c r="AE736" s="18" t="e">
        <f t="shared" si="395"/>
        <v>#REF!</v>
      </c>
      <c r="AF736" s="18" t="e">
        <f t="shared" si="408"/>
        <v>#REF!</v>
      </c>
      <c r="AG736" s="18" t="e">
        <f t="shared" si="396"/>
        <v>#REF!</v>
      </c>
      <c r="BD736" s="18">
        <v>727</v>
      </c>
      <c r="BE736" s="44">
        <v>1</v>
      </c>
      <c r="BF736" s="18">
        <f t="shared" si="409"/>
        <v>17977170</v>
      </c>
      <c r="BG736" s="18">
        <f t="shared" si="410"/>
        <v>8988585</v>
      </c>
      <c r="BH736" s="18">
        <f t="shared" si="411"/>
        <v>8988585</v>
      </c>
      <c r="BI736" s="18">
        <f t="shared" si="412"/>
        <v>8988585</v>
      </c>
      <c r="BJ736" s="18">
        <f t="shared" si="413"/>
        <v>8988585</v>
      </c>
      <c r="BK736" s="18">
        <f t="shared" si="414"/>
        <v>8988585</v>
      </c>
      <c r="BL736" s="18">
        <f t="shared" si="415"/>
        <v>13482875</v>
      </c>
      <c r="BM736" s="18">
        <f t="shared" si="416"/>
        <v>13482875</v>
      </c>
      <c r="BN736" s="18">
        <f t="shared" si="417"/>
        <v>2</v>
      </c>
      <c r="BO736" s="18">
        <f t="shared" si="397"/>
        <v>17.98</v>
      </c>
      <c r="BP736" s="18">
        <f t="shared" si="418"/>
        <v>1</v>
      </c>
      <c r="BQ736" s="18">
        <f t="shared" si="398"/>
        <v>8988.59</v>
      </c>
      <c r="BR736" s="18">
        <f t="shared" si="419"/>
        <v>1</v>
      </c>
      <c r="BS736" s="18">
        <f t="shared" si="399"/>
        <v>8988.59</v>
      </c>
      <c r="BT736" s="18">
        <f t="shared" si="420"/>
        <v>1</v>
      </c>
      <c r="BU736" s="18">
        <f t="shared" si="400"/>
        <v>8988.59</v>
      </c>
      <c r="BV736" s="18">
        <f t="shared" si="421"/>
        <v>1</v>
      </c>
      <c r="BW736" s="18">
        <f t="shared" si="401"/>
        <v>8988.59</v>
      </c>
      <c r="BX736" s="18">
        <f t="shared" si="422"/>
        <v>1</v>
      </c>
      <c r="BY736" s="18">
        <f t="shared" si="402"/>
        <v>8988.59</v>
      </c>
      <c r="BZ736" s="18">
        <f t="shared" si="423"/>
        <v>2</v>
      </c>
      <c r="CA736" s="18">
        <f t="shared" si="403"/>
        <v>13.48</v>
      </c>
      <c r="CB736" s="18">
        <f t="shared" si="424"/>
        <v>2</v>
      </c>
      <c r="CC736" s="18">
        <f t="shared" si="404"/>
        <v>13.48</v>
      </c>
    </row>
    <row r="737" spans="1:81" ht="16.5" x14ac:dyDescent="0.2">
      <c r="A737" s="14">
        <v>728</v>
      </c>
      <c r="B737" s="18">
        <f>金币产出!CN733</f>
        <v>163956960</v>
      </c>
      <c r="W737" s="18">
        <v>728</v>
      </c>
      <c r="X737" s="25">
        <v>1</v>
      </c>
      <c r="Y737" s="18" t="e">
        <f t="shared" si="405"/>
        <v>#REF!</v>
      </c>
      <c r="Z737" s="18" t="e">
        <f t="shared" si="405"/>
        <v>#REF!</v>
      </c>
      <c r="AA737" s="18" t="e">
        <f t="shared" si="405"/>
        <v>#REF!</v>
      </c>
      <c r="AB737" s="18" t="e">
        <f t="shared" si="406"/>
        <v>#REF!</v>
      </c>
      <c r="AC737" s="18" t="e">
        <f t="shared" si="394"/>
        <v>#REF!</v>
      </c>
      <c r="AD737" s="18" t="e">
        <f t="shared" si="407"/>
        <v>#REF!</v>
      </c>
      <c r="AE737" s="18" t="e">
        <f t="shared" si="395"/>
        <v>#REF!</v>
      </c>
      <c r="AF737" s="18" t="e">
        <f t="shared" si="408"/>
        <v>#REF!</v>
      </c>
      <c r="AG737" s="18" t="e">
        <f t="shared" si="396"/>
        <v>#REF!</v>
      </c>
      <c r="BD737" s="18">
        <v>728</v>
      </c>
      <c r="BE737" s="44">
        <v>1</v>
      </c>
      <c r="BF737" s="18">
        <f t="shared" si="409"/>
        <v>18035265</v>
      </c>
      <c r="BG737" s="18">
        <f t="shared" si="410"/>
        <v>9017630</v>
      </c>
      <c r="BH737" s="18">
        <f t="shared" si="411"/>
        <v>9017630</v>
      </c>
      <c r="BI737" s="18">
        <f t="shared" si="412"/>
        <v>9017630</v>
      </c>
      <c r="BJ737" s="18">
        <f t="shared" si="413"/>
        <v>9017630</v>
      </c>
      <c r="BK737" s="18">
        <f t="shared" si="414"/>
        <v>9017630</v>
      </c>
      <c r="BL737" s="18">
        <f t="shared" si="415"/>
        <v>13526445</v>
      </c>
      <c r="BM737" s="18">
        <f t="shared" si="416"/>
        <v>13526445</v>
      </c>
      <c r="BN737" s="18">
        <f t="shared" si="417"/>
        <v>2</v>
      </c>
      <c r="BO737" s="18">
        <f t="shared" si="397"/>
        <v>18.04</v>
      </c>
      <c r="BP737" s="18">
        <f t="shared" si="418"/>
        <v>1</v>
      </c>
      <c r="BQ737" s="18">
        <f t="shared" si="398"/>
        <v>9017.6299999999992</v>
      </c>
      <c r="BR737" s="18">
        <f t="shared" si="419"/>
        <v>1</v>
      </c>
      <c r="BS737" s="18">
        <f t="shared" si="399"/>
        <v>9017.6299999999992</v>
      </c>
      <c r="BT737" s="18">
        <f t="shared" si="420"/>
        <v>1</v>
      </c>
      <c r="BU737" s="18">
        <f t="shared" si="400"/>
        <v>9017.6299999999992</v>
      </c>
      <c r="BV737" s="18">
        <f t="shared" si="421"/>
        <v>1</v>
      </c>
      <c r="BW737" s="18">
        <f t="shared" si="401"/>
        <v>9017.6299999999992</v>
      </c>
      <c r="BX737" s="18">
        <f t="shared" si="422"/>
        <v>1</v>
      </c>
      <c r="BY737" s="18">
        <f t="shared" si="402"/>
        <v>9017.6299999999992</v>
      </c>
      <c r="BZ737" s="18">
        <f t="shared" si="423"/>
        <v>2</v>
      </c>
      <c r="CA737" s="18">
        <f t="shared" si="403"/>
        <v>13.53</v>
      </c>
      <c r="CB737" s="18">
        <f t="shared" si="424"/>
        <v>2</v>
      </c>
      <c r="CC737" s="18">
        <f t="shared" si="404"/>
        <v>13.53</v>
      </c>
    </row>
    <row r="738" spans="1:81" ht="16.5" x14ac:dyDescent="0.2">
      <c r="A738" s="14">
        <v>729</v>
      </c>
      <c r="B738" s="18">
        <f>金币产出!CN734</f>
        <v>164485080</v>
      </c>
      <c r="W738" s="18">
        <v>729</v>
      </c>
      <c r="X738" s="25">
        <v>1</v>
      </c>
      <c r="Y738" s="18" t="e">
        <f t="shared" si="405"/>
        <v>#REF!</v>
      </c>
      <c r="Z738" s="18" t="e">
        <f t="shared" si="405"/>
        <v>#REF!</v>
      </c>
      <c r="AA738" s="18" t="e">
        <f t="shared" si="405"/>
        <v>#REF!</v>
      </c>
      <c r="AB738" s="18" t="e">
        <f t="shared" si="406"/>
        <v>#REF!</v>
      </c>
      <c r="AC738" s="18" t="e">
        <f t="shared" si="394"/>
        <v>#REF!</v>
      </c>
      <c r="AD738" s="18" t="e">
        <f t="shared" si="407"/>
        <v>#REF!</v>
      </c>
      <c r="AE738" s="18" t="e">
        <f t="shared" si="395"/>
        <v>#REF!</v>
      </c>
      <c r="AF738" s="18" t="e">
        <f t="shared" si="408"/>
        <v>#REF!</v>
      </c>
      <c r="AG738" s="18" t="e">
        <f t="shared" si="396"/>
        <v>#REF!</v>
      </c>
      <c r="BD738" s="18">
        <v>729</v>
      </c>
      <c r="BE738" s="44">
        <v>1</v>
      </c>
      <c r="BF738" s="18">
        <f t="shared" si="409"/>
        <v>18093355</v>
      </c>
      <c r="BG738" s="18">
        <f t="shared" si="410"/>
        <v>9046675</v>
      </c>
      <c r="BH738" s="18">
        <f t="shared" si="411"/>
        <v>9046675</v>
      </c>
      <c r="BI738" s="18">
        <f t="shared" si="412"/>
        <v>9046675</v>
      </c>
      <c r="BJ738" s="18">
        <f t="shared" si="413"/>
        <v>9046675</v>
      </c>
      <c r="BK738" s="18">
        <f t="shared" si="414"/>
        <v>9046675</v>
      </c>
      <c r="BL738" s="18">
        <f t="shared" si="415"/>
        <v>13570015</v>
      </c>
      <c r="BM738" s="18">
        <f t="shared" si="416"/>
        <v>13570015</v>
      </c>
      <c r="BN738" s="18">
        <f t="shared" si="417"/>
        <v>2</v>
      </c>
      <c r="BO738" s="18">
        <f t="shared" si="397"/>
        <v>18.09</v>
      </c>
      <c r="BP738" s="18">
        <f t="shared" si="418"/>
        <v>1</v>
      </c>
      <c r="BQ738" s="18">
        <f t="shared" si="398"/>
        <v>9046.68</v>
      </c>
      <c r="BR738" s="18">
        <f t="shared" si="419"/>
        <v>1</v>
      </c>
      <c r="BS738" s="18">
        <f t="shared" si="399"/>
        <v>9046.68</v>
      </c>
      <c r="BT738" s="18">
        <f t="shared" si="420"/>
        <v>1</v>
      </c>
      <c r="BU738" s="18">
        <f t="shared" si="400"/>
        <v>9046.68</v>
      </c>
      <c r="BV738" s="18">
        <f t="shared" si="421"/>
        <v>1</v>
      </c>
      <c r="BW738" s="18">
        <f t="shared" si="401"/>
        <v>9046.68</v>
      </c>
      <c r="BX738" s="18">
        <f t="shared" si="422"/>
        <v>1</v>
      </c>
      <c r="BY738" s="18">
        <f t="shared" si="402"/>
        <v>9046.68</v>
      </c>
      <c r="BZ738" s="18">
        <f t="shared" si="423"/>
        <v>2</v>
      </c>
      <c r="CA738" s="18">
        <f t="shared" si="403"/>
        <v>13.57</v>
      </c>
      <c r="CB738" s="18">
        <f t="shared" si="424"/>
        <v>2</v>
      </c>
      <c r="CC738" s="18">
        <f t="shared" si="404"/>
        <v>13.57</v>
      </c>
    </row>
    <row r="739" spans="1:81" ht="16.5" x14ac:dyDescent="0.2">
      <c r="A739" s="14">
        <v>730</v>
      </c>
      <c r="B739" s="18">
        <f>金币产出!CN735</f>
        <v>160553383</v>
      </c>
      <c r="W739" s="18">
        <v>730</v>
      </c>
      <c r="X739" s="25">
        <v>1</v>
      </c>
      <c r="Y739" s="18" t="e">
        <f t="shared" si="405"/>
        <v>#REF!</v>
      </c>
      <c r="Z739" s="18" t="e">
        <f t="shared" si="405"/>
        <v>#REF!</v>
      </c>
      <c r="AA739" s="18" t="e">
        <f t="shared" si="405"/>
        <v>#REF!</v>
      </c>
      <c r="AB739" s="18" t="e">
        <f t="shared" si="406"/>
        <v>#REF!</v>
      </c>
      <c r="AC739" s="18" t="e">
        <f t="shared" si="394"/>
        <v>#REF!</v>
      </c>
      <c r="AD739" s="18" t="e">
        <f t="shared" si="407"/>
        <v>#REF!</v>
      </c>
      <c r="AE739" s="18" t="e">
        <f t="shared" si="395"/>
        <v>#REF!</v>
      </c>
      <c r="AF739" s="18" t="e">
        <f t="shared" si="408"/>
        <v>#REF!</v>
      </c>
      <c r="AG739" s="18" t="e">
        <f t="shared" si="396"/>
        <v>#REF!</v>
      </c>
      <c r="BD739" s="18">
        <v>730</v>
      </c>
      <c r="BE739" s="44">
        <v>1</v>
      </c>
      <c r="BF739" s="18">
        <f t="shared" si="409"/>
        <v>17660870</v>
      </c>
      <c r="BG739" s="18">
        <f t="shared" si="410"/>
        <v>8830435</v>
      </c>
      <c r="BH739" s="18">
        <f t="shared" si="411"/>
        <v>8830435</v>
      </c>
      <c r="BI739" s="18">
        <f t="shared" si="412"/>
        <v>8830435</v>
      </c>
      <c r="BJ739" s="18">
        <f t="shared" si="413"/>
        <v>8830435</v>
      </c>
      <c r="BK739" s="18">
        <f t="shared" si="414"/>
        <v>8830435</v>
      </c>
      <c r="BL739" s="18">
        <f t="shared" si="415"/>
        <v>13245650</v>
      </c>
      <c r="BM739" s="18">
        <f t="shared" si="416"/>
        <v>13245650</v>
      </c>
      <c r="BN739" s="18">
        <f t="shared" si="417"/>
        <v>2</v>
      </c>
      <c r="BO739" s="18">
        <f t="shared" si="397"/>
        <v>17.66</v>
      </c>
      <c r="BP739" s="18">
        <f t="shared" si="418"/>
        <v>1</v>
      </c>
      <c r="BQ739" s="18">
        <f t="shared" si="398"/>
        <v>8830.44</v>
      </c>
      <c r="BR739" s="18">
        <f t="shared" si="419"/>
        <v>1</v>
      </c>
      <c r="BS739" s="18">
        <f t="shared" si="399"/>
        <v>8830.44</v>
      </c>
      <c r="BT739" s="18">
        <f t="shared" si="420"/>
        <v>1</v>
      </c>
      <c r="BU739" s="18">
        <f t="shared" si="400"/>
        <v>8830.44</v>
      </c>
      <c r="BV739" s="18">
        <f t="shared" si="421"/>
        <v>1</v>
      </c>
      <c r="BW739" s="18">
        <f t="shared" si="401"/>
        <v>8830.44</v>
      </c>
      <c r="BX739" s="18">
        <f t="shared" si="422"/>
        <v>1</v>
      </c>
      <c r="BY739" s="18">
        <f t="shared" si="402"/>
        <v>8830.44</v>
      </c>
      <c r="BZ739" s="18">
        <f t="shared" si="423"/>
        <v>2</v>
      </c>
      <c r="CA739" s="18">
        <f t="shared" si="403"/>
        <v>13.25</v>
      </c>
      <c r="CB739" s="18">
        <f t="shared" si="424"/>
        <v>2</v>
      </c>
      <c r="CC739" s="18">
        <f t="shared" si="404"/>
        <v>13.25</v>
      </c>
    </row>
    <row r="740" spans="1:81" ht="16.5" x14ac:dyDescent="0.2">
      <c r="A740" s="14">
        <v>731</v>
      </c>
      <c r="B740" s="18">
        <f>金币产出!CN736</f>
        <v>161067231</v>
      </c>
      <c r="W740" s="18">
        <v>731</v>
      </c>
      <c r="X740" s="25">
        <v>1</v>
      </c>
      <c r="Y740" s="18" t="e">
        <f t="shared" si="405"/>
        <v>#REF!</v>
      </c>
      <c r="Z740" s="18" t="e">
        <f t="shared" si="405"/>
        <v>#REF!</v>
      </c>
      <c r="AA740" s="18" t="e">
        <f t="shared" si="405"/>
        <v>#REF!</v>
      </c>
      <c r="AB740" s="18" t="e">
        <f t="shared" si="406"/>
        <v>#REF!</v>
      </c>
      <c r="AC740" s="18" t="e">
        <f t="shared" si="394"/>
        <v>#REF!</v>
      </c>
      <c r="AD740" s="18" t="e">
        <f t="shared" si="407"/>
        <v>#REF!</v>
      </c>
      <c r="AE740" s="18" t="e">
        <f t="shared" si="395"/>
        <v>#REF!</v>
      </c>
      <c r="AF740" s="18" t="e">
        <f t="shared" si="408"/>
        <v>#REF!</v>
      </c>
      <c r="AG740" s="18" t="e">
        <f t="shared" si="396"/>
        <v>#REF!</v>
      </c>
      <c r="BD740" s="18">
        <v>731</v>
      </c>
      <c r="BE740" s="44">
        <v>1</v>
      </c>
      <c r="BF740" s="18">
        <f t="shared" si="409"/>
        <v>17717395</v>
      </c>
      <c r="BG740" s="18">
        <f t="shared" si="410"/>
        <v>8858695</v>
      </c>
      <c r="BH740" s="18">
        <f t="shared" si="411"/>
        <v>8858695</v>
      </c>
      <c r="BI740" s="18">
        <f t="shared" si="412"/>
        <v>8858695</v>
      </c>
      <c r="BJ740" s="18">
        <f t="shared" si="413"/>
        <v>8858695</v>
      </c>
      <c r="BK740" s="18">
        <f t="shared" si="414"/>
        <v>8858695</v>
      </c>
      <c r="BL740" s="18">
        <f t="shared" si="415"/>
        <v>13288045</v>
      </c>
      <c r="BM740" s="18">
        <f t="shared" si="416"/>
        <v>13288045</v>
      </c>
      <c r="BN740" s="18">
        <f t="shared" si="417"/>
        <v>2</v>
      </c>
      <c r="BO740" s="18">
        <f t="shared" si="397"/>
        <v>17.72</v>
      </c>
      <c r="BP740" s="18">
        <f t="shared" si="418"/>
        <v>1</v>
      </c>
      <c r="BQ740" s="18">
        <f t="shared" si="398"/>
        <v>8858.7000000000007</v>
      </c>
      <c r="BR740" s="18">
        <f t="shared" si="419"/>
        <v>1</v>
      </c>
      <c r="BS740" s="18">
        <f t="shared" si="399"/>
        <v>8858.7000000000007</v>
      </c>
      <c r="BT740" s="18">
        <f t="shared" si="420"/>
        <v>1</v>
      </c>
      <c r="BU740" s="18">
        <f t="shared" si="400"/>
        <v>8858.7000000000007</v>
      </c>
      <c r="BV740" s="18">
        <f t="shared" si="421"/>
        <v>1</v>
      </c>
      <c r="BW740" s="18">
        <f t="shared" si="401"/>
        <v>8858.7000000000007</v>
      </c>
      <c r="BX740" s="18">
        <f t="shared" si="422"/>
        <v>1</v>
      </c>
      <c r="BY740" s="18">
        <f t="shared" si="402"/>
        <v>8858.7000000000007</v>
      </c>
      <c r="BZ740" s="18">
        <f t="shared" si="423"/>
        <v>2</v>
      </c>
      <c r="CA740" s="18">
        <f t="shared" si="403"/>
        <v>13.29</v>
      </c>
      <c r="CB740" s="18">
        <f t="shared" si="424"/>
        <v>2</v>
      </c>
      <c r="CC740" s="18">
        <f t="shared" si="404"/>
        <v>13.29</v>
      </c>
    </row>
    <row r="741" spans="1:81" ht="16.5" x14ac:dyDescent="0.2">
      <c r="A741" s="14">
        <v>732</v>
      </c>
      <c r="B741" s="18">
        <f>金币产出!CN737</f>
        <v>161581077</v>
      </c>
      <c r="W741" s="18">
        <v>732</v>
      </c>
      <c r="X741" s="25">
        <v>1</v>
      </c>
      <c r="Y741" s="18" t="e">
        <f t="shared" si="405"/>
        <v>#REF!</v>
      </c>
      <c r="Z741" s="18" t="e">
        <f t="shared" si="405"/>
        <v>#REF!</v>
      </c>
      <c r="AA741" s="18" t="e">
        <f t="shared" si="405"/>
        <v>#REF!</v>
      </c>
      <c r="AB741" s="18" t="e">
        <f t="shared" si="406"/>
        <v>#REF!</v>
      </c>
      <c r="AC741" s="18" t="e">
        <f t="shared" si="394"/>
        <v>#REF!</v>
      </c>
      <c r="AD741" s="18" t="e">
        <f t="shared" si="407"/>
        <v>#REF!</v>
      </c>
      <c r="AE741" s="18" t="e">
        <f t="shared" si="395"/>
        <v>#REF!</v>
      </c>
      <c r="AF741" s="18" t="e">
        <f t="shared" si="408"/>
        <v>#REF!</v>
      </c>
      <c r="AG741" s="18" t="e">
        <f t="shared" si="396"/>
        <v>#REF!</v>
      </c>
      <c r="BD741" s="18">
        <v>732</v>
      </c>
      <c r="BE741" s="44">
        <v>1</v>
      </c>
      <c r="BF741" s="18">
        <f t="shared" si="409"/>
        <v>17773915</v>
      </c>
      <c r="BG741" s="18">
        <f t="shared" si="410"/>
        <v>8886955</v>
      </c>
      <c r="BH741" s="18">
        <f t="shared" si="411"/>
        <v>8886955</v>
      </c>
      <c r="BI741" s="18">
        <f t="shared" si="412"/>
        <v>8886955</v>
      </c>
      <c r="BJ741" s="18">
        <f t="shared" si="413"/>
        <v>8886955</v>
      </c>
      <c r="BK741" s="18">
        <f t="shared" si="414"/>
        <v>8886955</v>
      </c>
      <c r="BL741" s="18">
        <f t="shared" si="415"/>
        <v>13330435</v>
      </c>
      <c r="BM741" s="18">
        <f t="shared" si="416"/>
        <v>13330435</v>
      </c>
      <c r="BN741" s="18">
        <f t="shared" si="417"/>
        <v>2</v>
      </c>
      <c r="BO741" s="18">
        <f t="shared" si="397"/>
        <v>17.77</v>
      </c>
      <c r="BP741" s="18">
        <f t="shared" si="418"/>
        <v>1</v>
      </c>
      <c r="BQ741" s="18">
        <f t="shared" si="398"/>
        <v>8886.9599999999991</v>
      </c>
      <c r="BR741" s="18">
        <f t="shared" si="419"/>
        <v>1</v>
      </c>
      <c r="BS741" s="18">
        <f t="shared" si="399"/>
        <v>8886.9599999999991</v>
      </c>
      <c r="BT741" s="18">
        <f t="shared" si="420"/>
        <v>1</v>
      </c>
      <c r="BU741" s="18">
        <f t="shared" si="400"/>
        <v>8886.9599999999991</v>
      </c>
      <c r="BV741" s="18">
        <f t="shared" si="421"/>
        <v>1</v>
      </c>
      <c r="BW741" s="18">
        <f t="shared" si="401"/>
        <v>8886.9599999999991</v>
      </c>
      <c r="BX741" s="18">
        <f t="shared" si="422"/>
        <v>1</v>
      </c>
      <c r="BY741" s="18">
        <f t="shared" si="402"/>
        <v>8886.9599999999991</v>
      </c>
      <c r="BZ741" s="18">
        <f t="shared" si="423"/>
        <v>2</v>
      </c>
      <c r="CA741" s="18">
        <f t="shared" si="403"/>
        <v>13.33</v>
      </c>
      <c r="CB741" s="18">
        <f t="shared" si="424"/>
        <v>2</v>
      </c>
      <c r="CC741" s="18">
        <f t="shared" si="404"/>
        <v>13.33</v>
      </c>
    </row>
    <row r="742" spans="1:81" ht="16.5" x14ac:dyDescent="0.2">
      <c r="A742" s="14">
        <v>733</v>
      </c>
      <c r="B742" s="18">
        <f>金币产出!CN738</f>
        <v>162094923</v>
      </c>
      <c r="W742" s="18">
        <v>733</v>
      </c>
      <c r="X742" s="25">
        <v>1</v>
      </c>
      <c r="Y742" s="18" t="e">
        <f t="shared" si="405"/>
        <v>#REF!</v>
      </c>
      <c r="Z742" s="18" t="e">
        <f t="shared" si="405"/>
        <v>#REF!</v>
      </c>
      <c r="AA742" s="18" t="e">
        <f t="shared" si="405"/>
        <v>#REF!</v>
      </c>
      <c r="AB742" s="18" t="e">
        <f t="shared" si="406"/>
        <v>#REF!</v>
      </c>
      <c r="AC742" s="18" t="e">
        <f t="shared" si="394"/>
        <v>#REF!</v>
      </c>
      <c r="AD742" s="18" t="e">
        <f t="shared" si="407"/>
        <v>#REF!</v>
      </c>
      <c r="AE742" s="18" t="e">
        <f t="shared" si="395"/>
        <v>#REF!</v>
      </c>
      <c r="AF742" s="18" t="e">
        <f t="shared" si="408"/>
        <v>#REF!</v>
      </c>
      <c r="AG742" s="18" t="e">
        <f t="shared" si="396"/>
        <v>#REF!</v>
      </c>
      <c r="BD742" s="18">
        <v>733</v>
      </c>
      <c r="BE742" s="44">
        <v>1</v>
      </c>
      <c r="BF742" s="18">
        <f t="shared" si="409"/>
        <v>17830440</v>
      </c>
      <c r="BG742" s="18">
        <f t="shared" si="410"/>
        <v>8915220</v>
      </c>
      <c r="BH742" s="18">
        <f t="shared" si="411"/>
        <v>8915220</v>
      </c>
      <c r="BI742" s="18">
        <f t="shared" si="412"/>
        <v>8915220</v>
      </c>
      <c r="BJ742" s="18">
        <f t="shared" si="413"/>
        <v>8915220</v>
      </c>
      <c r="BK742" s="18">
        <f t="shared" si="414"/>
        <v>8915220</v>
      </c>
      <c r="BL742" s="18">
        <f t="shared" si="415"/>
        <v>13372830</v>
      </c>
      <c r="BM742" s="18">
        <f t="shared" si="416"/>
        <v>13372830</v>
      </c>
      <c r="BN742" s="18">
        <f t="shared" si="417"/>
        <v>2</v>
      </c>
      <c r="BO742" s="18">
        <f t="shared" si="397"/>
        <v>17.829999999999998</v>
      </c>
      <c r="BP742" s="18">
        <f t="shared" si="418"/>
        <v>1</v>
      </c>
      <c r="BQ742" s="18">
        <f t="shared" si="398"/>
        <v>8915.2199999999993</v>
      </c>
      <c r="BR742" s="18">
        <f t="shared" si="419"/>
        <v>1</v>
      </c>
      <c r="BS742" s="18">
        <f t="shared" si="399"/>
        <v>8915.2199999999993</v>
      </c>
      <c r="BT742" s="18">
        <f t="shared" si="420"/>
        <v>1</v>
      </c>
      <c r="BU742" s="18">
        <f t="shared" si="400"/>
        <v>8915.2199999999993</v>
      </c>
      <c r="BV742" s="18">
        <f t="shared" si="421"/>
        <v>1</v>
      </c>
      <c r="BW742" s="18">
        <f t="shared" si="401"/>
        <v>8915.2199999999993</v>
      </c>
      <c r="BX742" s="18">
        <f t="shared" si="422"/>
        <v>1</v>
      </c>
      <c r="BY742" s="18">
        <f t="shared" si="402"/>
        <v>8915.2199999999993</v>
      </c>
      <c r="BZ742" s="18">
        <f t="shared" si="423"/>
        <v>2</v>
      </c>
      <c r="CA742" s="18">
        <f t="shared" si="403"/>
        <v>13.37</v>
      </c>
      <c r="CB742" s="18">
        <f t="shared" si="424"/>
        <v>2</v>
      </c>
      <c r="CC742" s="18">
        <f t="shared" si="404"/>
        <v>13.37</v>
      </c>
    </row>
    <row r="743" spans="1:81" ht="16.5" x14ac:dyDescent="0.2">
      <c r="A743" s="14">
        <v>734</v>
      </c>
      <c r="B743" s="18">
        <f>金币产出!CN739</f>
        <v>162608769</v>
      </c>
      <c r="W743" s="18">
        <v>734</v>
      </c>
      <c r="X743" s="25">
        <v>1</v>
      </c>
      <c r="Y743" s="18" t="e">
        <f t="shared" si="405"/>
        <v>#REF!</v>
      </c>
      <c r="Z743" s="18" t="e">
        <f t="shared" si="405"/>
        <v>#REF!</v>
      </c>
      <c r="AA743" s="18" t="e">
        <f t="shared" si="405"/>
        <v>#REF!</v>
      </c>
      <c r="AB743" s="18" t="e">
        <f t="shared" si="406"/>
        <v>#REF!</v>
      </c>
      <c r="AC743" s="18" t="e">
        <f t="shared" si="394"/>
        <v>#REF!</v>
      </c>
      <c r="AD743" s="18" t="e">
        <f t="shared" si="407"/>
        <v>#REF!</v>
      </c>
      <c r="AE743" s="18" t="e">
        <f t="shared" si="395"/>
        <v>#REF!</v>
      </c>
      <c r="AF743" s="18" t="e">
        <f t="shared" si="408"/>
        <v>#REF!</v>
      </c>
      <c r="AG743" s="18" t="e">
        <f t="shared" si="396"/>
        <v>#REF!</v>
      </c>
      <c r="BD743" s="18">
        <v>734</v>
      </c>
      <c r="BE743" s="44">
        <v>1</v>
      </c>
      <c r="BF743" s="18">
        <f t="shared" si="409"/>
        <v>17886960</v>
      </c>
      <c r="BG743" s="18">
        <f t="shared" si="410"/>
        <v>8943480</v>
      </c>
      <c r="BH743" s="18">
        <f t="shared" si="411"/>
        <v>8943480</v>
      </c>
      <c r="BI743" s="18">
        <f t="shared" si="412"/>
        <v>8943480</v>
      </c>
      <c r="BJ743" s="18">
        <f t="shared" si="413"/>
        <v>8943480</v>
      </c>
      <c r="BK743" s="18">
        <f t="shared" si="414"/>
        <v>8943480</v>
      </c>
      <c r="BL743" s="18">
        <f t="shared" si="415"/>
        <v>13415220</v>
      </c>
      <c r="BM743" s="18">
        <f t="shared" si="416"/>
        <v>13415220</v>
      </c>
      <c r="BN743" s="18">
        <f t="shared" si="417"/>
        <v>2</v>
      </c>
      <c r="BO743" s="18">
        <f t="shared" si="397"/>
        <v>17.89</v>
      </c>
      <c r="BP743" s="18">
        <f t="shared" si="418"/>
        <v>1</v>
      </c>
      <c r="BQ743" s="18">
        <f t="shared" si="398"/>
        <v>8943.48</v>
      </c>
      <c r="BR743" s="18">
        <f t="shared" si="419"/>
        <v>1</v>
      </c>
      <c r="BS743" s="18">
        <f t="shared" si="399"/>
        <v>8943.48</v>
      </c>
      <c r="BT743" s="18">
        <f t="shared" si="420"/>
        <v>1</v>
      </c>
      <c r="BU743" s="18">
        <f t="shared" si="400"/>
        <v>8943.48</v>
      </c>
      <c r="BV743" s="18">
        <f t="shared" si="421"/>
        <v>1</v>
      </c>
      <c r="BW743" s="18">
        <f t="shared" si="401"/>
        <v>8943.48</v>
      </c>
      <c r="BX743" s="18">
        <f t="shared" si="422"/>
        <v>1</v>
      </c>
      <c r="BY743" s="18">
        <f t="shared" si="402"/>
        <v>8943.48</v>
      </c>
      <c r="BZ743" s="18">
        <f t="shared" si="423"/>
        <v>2</v>
      </c>
      <c r="CA743" s="18">
        <f t="shared" si="403"/>
        <v>13.42</v>
      </c>
      <c r="CB743" s="18">
        <f t="shared" si="424"/>
        <v>2</v>
      </c>
      <c r="CC743" s="18">
        <f t="shared" si="404"/>
        <v>13.42</v>
      </c>
    </row>
    <row r="744" spans="1:81" ht="16.5" x14ac:dyDescent="0.2">
      <c r="A744" s="14">
        <v>735</v>
      </c>
      <c r="B744" s="18">
        <f>金币产出!CN740</f>
        <v>163122617</v>
      </c>
      <c r="W744" s="18">
        <v>735</v>
      </c>
      <c r="X744" s="25">
        <v>1</v>
      </c>
      <c r="Y744" s="18" t="e">
        <f t="shared" si="405"/>
        <v>#REF!</v>
      </c>
      <c r="Z744" s="18" t="e">
        <f t="shared" si="405"/>
        <v>#REF!</v>
      </c>
      <c r="AA744" s="18" t="e">
        <f t="shared" si="405"/>
        <v>#REF!</v>
      </c>
      <c r="AB744" s="18" t="e">
        <f t="shared" si="406"/>
        <v>#REF!</v>
      </c>
      <c r="AC744" s="18" t="e">
        <f t="shared" si="394"/>
        <v>#REF!</v>
      </c>
      <c r="AD744" s="18" t="e">
        <f t="shared" si="407"/>
        <v>#REF!</v>
      </c>
      <c r="AE744" s="18" t="e">
        <f t="shared" si="395"/>
        <v>#REF!</v>
      </c>
      <c r="AF744" s="18" t="e">
        <f t="shared" si="408"/>
        <v>#REF!</v>
      </c>
      <c r="AG744" s="18" t="e">
        <f t="shared" si="396"/>
        <v>#REF!</v>
      </c>
      <c r="BD744" s="18">
        <v>735</v>
      </c>
      <c r="BE744" s="44">
        <v>1</v>
      </c>
      <c r="BF744" s="18">
        <f t="shared" si="409"/>
        <v>17943485</v>
      </c>
      <c r="BG744" s="18">
        <f t="shared" si="410"/>
        <v>8971740</v>
      </c>
      <c r="BH744" s="18">
        <f t="shared" si="411"/>
        <v>8971740</v>
      </c>
      <c r="BI744" s="18">
        <f t="shared" si="412"/>
        <v>8971740</v>
      </c>
      <c r="BJ744" s="18">
        <f t="shared" si="413"/>
        <v>8971740</v>
      </c>
      <c r="BK744" s="18">
        <f t="shared" si="414"/>
        <v>8971740</v>
      </c>
      <c r="BL744" s="18">
        <f t="shared" si="415"/>
        <v>13457615</v>
      </c>
      <c r="BM744" s="18">
        <f t="shared" si="416"/>
        <v>13457615</v>
      </c>
      <c r="BN744" s="18">
        <f t="shared" si="417"/>
        <v>2</v>
      </c>
      <c r="BO744" s="18">
        <f t="shared" si="397"/>
        <v>17.940000000000001</v>
      </c>
      <c r="BP744" s="18">
        <f t="shared" si="418"/>
        <v>1</v>
      </c>
      <c r="BQ744" s="18">
        <f t="shared" si="398"/>
        <v>8971.74</v>
      </c>
      <c r="BR744" s="18">
        <f t="shared" si="419"/>
        <v>1</v>
      </c>
      <c r="BS744" s="18">
        <f t="shared" si="399"/>
        <v>8971.74</v>
      </c>
      <c r="BT744" s="18">
        <f t="shared" si="420"/>
        <v>1</v>
      </c>
      <c r="BU744" s="18">
        <f t="shared" si="400"/>
        <v>8971.74</v>
      </c>
      <c r="BV744" s="18">
        <f t="shared" si="421"/>
        <v>1</v>
      </c>
      <c r="BW744" s="18">
        <f t="shared" si="401"/>
        <v>8971.74</v>
      </c>
      <c r="BX744" s="18">
        <f t="shared" si="422"/>
        <v>1</v>
      </c>
      <c r="BY744" s="18">
        <f t="shared" si="402"/>
        <v>8971.74</v>
      </c>
      <c r="BZ744" s="18">
        <f t="shared" si="423"/>
        <v>2</v>
      </c>
      <c r="CA744" s="18">
        <f t="shared" si="403"/>
        <v>13.46</v>
      </c>
      <c r="CB744" s="18">
        <f t="shared" si="424"/>
        <v>2</v>
      </c>
      <c r="CC744" s="18">
        <f t="shared" si="404"/>
        <v>13.46</v>
      </c>
    </row>
    <row r="745" spans="1:81" ht="16.5" x14ac:dyDescent="0.2">
      <c r="A745" s="14">
        <v>736</v>
      </c>
      <c r="B745" s="18">
        <f>金币产出!CN741</f>
        <v>163636462</v>
      </c>
      <c r="W745" s="18">
        <v>736</v>
      </c>
      <c r="X745" s="25">
        <v>1</v>
      </c>
      <c r="Y745" s="18" t="e">
        <f t="shared" si="405"/>
        <v>#REF!</v>
      </c>
      <c r="Z745" s="18" t="e">
        <f t="shared" si="405"/>
        <v>#REF!</v>
      </c>
      <c r="AA745" s="18" t="e">
        <f t="shared" si="405"/>
        <v>#REF!</v>
      </c>
      <c r="AB745" s="18" t="e">
        <f t="shared" si="406"/>
        <v>#REF!</v>
      </c>
      <c r="AC745" s="18" t="e">
        <f t="shared" si="394"/>
        <v>#REF!</v>
      </c>
      <c r="AD745" s="18" t="e">
        <f t="shared" si="407"/>
        <v>#REF!</v>
      </c>
      <c r="AE745" s="18" t="e">
        <f t="shared" si="395"/>
        <v>#REF!</v>
      </c>
      <c r="AF745" s="18" t="e">
        <f t="shared" si="408"/>
        <v>#REF!</v>
      </c>
      <c r="AG745" s="18" t="e">
        <f t="shared" si="396"/>
        <v>#REF!</v>
      </c>
      <c r="BD745" s="18">
        <v>736</v>
      </c>
      <c r="BE745" s="44">
        <v>1</v>
      </c>
      <c r="BF745" s="18">
        <f t="shared" si="409"/>
        <v>18000010</v>
      </c>
      <c r="BG745" s="18">
        <f t="shared" si="410"/>
        <v>9000005</v>
      </c>
      <c r="BH745" s="18">
        <f t="shared" si="411"/>
        <v>9000005</v>
      </c>
      <c r="BI745" s="18">
        <f t="shared" si="412"/>
        <v>9000005</v>
      </c>
      <c r="BJ745" s="18">
        <f t="shared" si="413"/>
        <v>9000005</v>
      </c>
      <c r="BK745" s="18">
        <f t="shared" si="414"/>
        <v>9000005</v>
      </c>
      <c r="BL745" s="18">
        <f t="shared" si="415"/>
        <v>13500005</v>
      </c>
      <c r="BM745" s="18">
        <f t="shared" si="416"/>
        <v>13500005</v>
      </c>
      <c r="BN745" s="18">
        <f t="shared" si="417"/>
        <v>2</v>
      </c>
      <c r="BO745" s="18">
        <f t="shared" si="397"/>
        <v>18</v>
      </c>
      <c r="BP745" s="18">
        <f t="shared" si="418"/>
        <v>1</v>
      </c>
      <c r="BQ745" s="18">
        <f t="shared" si="398"/>
        <v>9000.01</v>
      </c>
      <c r="BR745" s="18">
        <f t="shared" si="419"/>
        <v>1</v>
      </c>
      <c r="BS745" s="18">
        <f t="shared" si="399"/>
        <v>9000.01</v>
      </c>
      <c r="BT745" s="18">
        <f t="shared" si="420"/>
        <v>1</v>
      </c>
      <c r="BU745" s="18">
        <f t="shared" si="400"/>
        <v>9000.01</v>
      </c>
      <c r="BV745" s="18">
        <f t="shared" si="421"/>
        <v>1</v>
      </c>
      <c r="BW745" s="18">
        <f t="shared" si="401"/>
        <v>9000.01</v>
      </c>
      <c r="BX745" s="18">
        <f t="shared" si="422"/>
        <v>1</v>
      </c>
      <c r="BY745" s="18">
        <f t="shared" si="402"/>
        <v>9000.01</v>
      </c>
      <c r="BZ745" s="18">
        <f t="shared" si="423"/>
        <v>2</v>
      </c>
      <c r="CA745" s="18">
        <f t="shared" si="403"/>
        <v>13.5</v>
      </c>
      <c r="CB745" s="18">
        <f t="shared" si="424"/>
        <v>2</v>
      </c>
      <c r="CC745" s="18">
        <f t="shared" si="404"/>
        <v>13.5</v>
      </c>
    </row>
    <row r="746" spans="1:81" ht="16.5" x14ac:dyDescent="0.2">
      <c r="A746" s="14">
        <v>737</v>
      </c>
      <c r="B746" s="18">
        <f>金币产出!CN742</f>
        <v>164150308</v>
      </c>
      <c r="W746" s="18">
        <v>737</v>
      </c>
      <c r="X746" s="25">
        <v>1</v>
      </c>
      <c r="Y746" s="18" t="e">
        <f t="shared" si="405"/>
        <v>#REF!</v>
      </c>
      <c r="Z746" s="18" t="e">
        <f t="shared" si="405"/>
        <v>#REF!</v>
      </c>
      <c r="AA746" s="18" t="e">
        <f t="shared" si="405"/>
        <v>#REF!</v>
      </c>
      <c r="AB746" s="18" t="e">
        <f t="shared" si="406"/>
        <v>#REF!</v>
      </c>
      <c r="AC746" s="18" t="e">
        <f t="shared" si="394"/>
        <v>#REF!</v>
      </c>
      <c r="AD746" s="18" t="e">
        <f t="shared" si="407"/>
        <v>#REF!</v>
      </c>
      <c r="AE746" s="18" t="e">
        <f t="shared" si="395"/>
        <v>#REF!</v>
      </c>
      <c r="AF746" s="18" t="e">
        <f t="shared" si="408"/>
        <v>#REF!</v>
      </c>
      <c r="AG746" s="18" t="e">
        <f t="shared" si="396"/>
        <v>#REF!</v>
      </c>
      <c r="BD746" s="18">
        <v>737</v>
      </c>
      <c r="BE746" s="44">
        <v>1</v>
      </c>
      <c r="BF746" s="18">
        <f t="shared" si="409"/>
        <v>18056530</v>
      </c>
      <c r="BG746" s="18">
        <f t="shared" si="410"/>
        <v>9028265</v>
      </c>
      <c r="BH746" s="18">
        <f t="shared" si="411"/>
        <v>9028265</v>
      </c>
      <c r="BI746" s="18">
        <f t="shared" si="412"/>
        <v>9028265</v>
      </c>
      <c r="BJ746" s="18">
        <f t="shared" si="413"/>
        <v>9028265</v>
      </c>
      <c r="BK746" s="18">
        <f t="shared" si="414"/>
        <v>9028265</v>
      </c>
      <c r="BL746" s="18">
        <f t="shared" si="415"/>
        <v>13542400</v>
      </c>
      <c r="BM746" s="18">
        <f t="shared" si="416"/>
        <v>13542400</v>
      </c>
      <c r="BN746" s="18">
        <f t="shared" si="417"/>
        <v>2</v>
      </c>
      <c r="BO746" s="18">
        <f t="shared" si="397"/>
        <v>18.059999999999999</v>
      </c>
      <c r="BP746" s="18">
        <f t="shared" si="418"/>
        <v>1</v>
      </c>
      <c r="BQ746" s="18">
        <f t="shared" si="398"/>
        <v>9028.27</v>
      </c>
      <c r="BR746" s="18">
        <f t="shared" si="419"/>
        <v>1</v>
      </c>
      <c r="BS746" s="18">
        <f t="shared" si="399"/>
        <v>9028.27</v>
      </c>
      <c r="BT746" s="18">
        <f t="shared" si="420"/>
        <v>1</v>
      </c>
      <c r="BU746" s="18">
        <f t="shared" si="400"/>
        <v>9028.27</v>
      </c>
      <c r="BV746" s="18">
        <f t="shared" si="421"/>
        <v>1</v>
      </c>
      <c r="BW746" s="18">
        <f t="shared" si="401"/>
        <v>9028.27</v>
      </c>
      <c r="BX746" s="18">
        <f t="shared" si="422"/>
        <v>1</v>
      </c>
      <c r="BY746" s="18">
        <f t="shared" si="402"/>
        <v>9028.27</v>
      </c>
      <c r="BZ746" s="18">
        <f t="shared" si="423"/>
        <v>2</v>
      </c>
      <c r="CA746" s="18">
        <f t="shared" si="403"/>
        <v>13.54</v>
      </c>
      <c r="CB746" s="18">
        <f t="shared" si="424"/>
        <v>2</v>
      </c>
      <c r="CC746" s="18">
        <f t="shared" si="404"/>
        <v>13.54</v>
      </c>
    </row>
    <row r="747" spans="1:81" ht="16.5" x14ac:dyDescent="0.2">
      <c r="A747" s="14">
        <v>738</v>
      </c>
      <c r="B747" s="18">
        <f>金币产出!CN743</f>
        <v>164664155</v>
      </c>
      <c r="W747" s="18">
        <v>738</v>
      </c>
      <c r="X747" s="25">
        <v>1</v>
      </c>
      <c r="Y747" s="18" t="e">
        <f t="shared" si="405"/>
        <v>#REF!</v>
      </c>
      <c r="Z747" s="18" t="e">
        <f t="shared" si="405"/>
        <v>#REF!</v>
      </c>
      <c r="AA747" s="18" t="e">
        <f t="shared" si="405"/>
        <v>#REF!</v>
      </c>
      <c r="AB747" s="18" t="e">
        <f t="shared" si="406"/>
        <v>#REF!</v>
      </c>
      <c r="AC747" s="18" t="e">
        <f t="shared" si="394"/>
        <v>#REF!</v>
      </c>
      <c r="AD747" s="18" t="e">
        <f t="shared" si="407"/>
        <v>#REF!</v>
      </c>
      <c r="AE747" s="18" t="e">
        <f t="shared" si="395"/>
        <v>#REF!</v>
      </c>
      <c r="AF747" s="18" t="e">
        <f t="shared" si="408"/>
        <v>#REF!</v>
      </c>
      <c r="AG747" s="18" t="e">
        <f t="shared" si="396"/>
        <v>#REF!</v>
      </c>
      <c r="BD747" s="18">
        <v>738</v>
      </c>
      <c r="BE747" s="44">
        <v>1</v>
      </c>
      <c r="BF747" s="18">
        <f t="shared" si="409"/>
        <v>18113055</v>
      </c>
      <c r="BG747" s="18">
        <f t="shared" si="410"/>
        <v>9056525</v>
      </c>
      <c r="BH747" s="18">
        <f t="shared" si="411"/>
        <v>9056525</v>
      </c>
      <c r="BI747" s="18">
        <f t="shared" si="412"/>
        <v>9056525</v>
      </c>
      <c r="BJ747" s="18">
        <f t="shared" si="413"/>
        <v>9056525</v>
      </c>
      <c r="BK747" s="18">
        <f t="shared" si="414"/>
        <v>9056525</v>
      </c>
      <c r="BL747" s="18">
        <f t="shared" si="415"/>
        <v>13584790</v>
      </c>
      <c r="BM747" s="18">
        <f t="shared" si="416"/>
        <v>13584790</v>
      </c>
      <c r="BN747" s="18">
        <f t="shared" si="417"/>
        <v>2</v>
      </c>
      <c r="BO747" s="18">
        <f t="shared" si="397"/>
        <v>18.11</v>
      </c>
      <c r="BP747" s="18">
        <f t="shared" si="418"/>
        <v>1</v>
      </c>
      <c r="BQ747" s="18">
        <f t="shared" si="398"/>
        <v>9056.5300000000007</v>
      </c>
      <c r="BR747" s="18">
        <f t="shared" si="419"/>
        <v>1</v>
      </c>
      <c r="BS747" s="18">
        <f t="shared" si="399"/>
        <v>9056.5300000000007</v>
      </c>
      <c r="BT747" s="18">
        <f t="shared" si="420"/>
        <v>1</v>
      </c>
      <c r="BU747" s="18">
        <f t="shared" si="400"/>
        <v>9056.5300000000007</v>
      </c>
      <c r="BV747" s="18">
        <f t="shared" si="421"/>
        <v>1</v>
      </c>
      <c r="BW747" s="18">
        <f t="shared" si="401"/>
        <v>9056.5300000000007</v>
      </c>
      <c r="BX747" s="18">
        <f t="shared" si="422"/>
        <v>1</v>
      </c>
      <c r="BY747" s="18">
        <f t="shared" si="402"/>
        <v>9056.5300000000007</v>
      </c>
      <c r="BZ747" s="18">
        <f t="shared" si="423"/>
        <v>2</v>
      </c>
      <c r="CA747" s="18">
        <f t="shared" si="403"/>
        <v>13.58</v>
      </c>
      <c r="CB747" s="18">
        <f t="shared" si="424"/>
        <v>2</v>
      </c>
      <c r="CC747" s="18">
        <f t="shared" si="404"/>
        <v>13.58</v>
      </c>
    </row>
    <row r="748" spans="1:81" ht="16.5" x14ac:dyDescent="0.2">
      <c r="A748" s="14">
        <v>739</v>
      </c>
      <c r="B748" s="18">
        <f>金币产出!CN744</f>
        <v>165178002</v>
      </c>
      <c r="W748" s="18">
        <v>739</v>
      </c>
      <c r="X748" s="25">
        <v>1</v>
      </c>
      <c r="Y748" s="18" t="e">
        <f t="shared" si="405"/>
        <v>#REF!</v>
      </c>
      <c r="Z748" s="18" t="e">
        <f t="shared" si="405"/>
        <v>#REF!</v>
      </c>
      <c r="AA748" s="18" t="e">
        <f t="shared" si="405"/>
        <v>#REF!</v>
      </c>
      <c r="AB748" s="18" t="e">
        <f t="shared" si="406"/>
        <v>#REF!</v>
      </c>
      <c r="AC748" s="18" t="e">
        <f t="shared" si="394"/>
        <v>#REF!</v>
      </c>
      <c r="AD748" s="18" t="e">
        <f t="shared" si="407"/>
        <v>#REF!</v>
      </c>
      <c r="AE748" s="18" t="e">
        <f t="shared" si="395"/>
        <v>#REF!</v>
      </c>
      <c r="AF748" s="18" t="e">
        <f t="shared" si="408"/>
        <v>#REF!</v>
      </c>
      <c r="AG748" s="18" t="e">
        <f t="shared" si="396"/>
        <v>#REF!</v>
      </c>
      <c r="BD748" s="18">
        <v>739</v>
      </c>
      <c r="BE748" s="44">
        <v>1</v>
      </c>
      <c r="BF748" s="18">
        <f t="shared" si="409"/>
        <v>18169580</v>
      </c>
      <c r="BG748" s="18">
        <f t="shared" si="410"/>
        <v>9084790</v>
      </c>
      <c r="BH748" s="18">
        <f t="shared" si="411"/>
        <v>9084790</v>
      </c>
      <c r="BI748" s="18">
        <f t="shared" si="412"/>
        <v>9084790</v>
      </c>
      <c r="BJ748" s="18">
        <f t="shared" si="413"/>
        <v>9084790</v>
      </c>
      <c r="BK748" s="18">
        <f t="shared" si="414"/>
        <v>9084790</v>
      </c>
      <c r="BL748" s="18">
        <f t="shared" si="415"/>
        <v>13627185</v>
      </c>
      <c r="BM748" s="18">
        <f t="shared" si="416"/>
        <v>13627185</v>
      </c>
      <c r="BN748" s="18">
        <f t="shared" si="417"/>
        <v>2</v>
      </c>
      <c r="BO748" s="18">
        <f t="shared" si="397"/>
        <v>18.170000000000002</v>
      </c>
      <c r="BP748" s="18">
        <f t="shared" si="418"/>
        <v>1</v>
      </c>
      <c r="BQ748" s="18">
        <f t="shared" si="398"/>
        <v>9084.7900000000009</v>
      </c>
      <c r="BR748" s="18">
        <f t="shared" si="419"/>
        <v>1</v>
      </c>
      <c r="BS748" s="18">
        <f t="shared" si="399"/>
        <v>9084.7900000000009</v>
      </c>
      <c r="BT748" s="18">
        <f t="shared" si="420"/>
        <v>1</v>
      </c>
      <c r="BU748" s="18">
        <f t="shared" si="400"/>
        <v>9084.7900000000009</v>
      </c>
      <c r="BV748" s="18">
        <f t="shared" si="421"/>
        <v>1</v>
      </c>
      <c r="BW748" s="18">
        <f t="shared" si="401"/>
        <v>9084.7900000000009</v>
      </c>
      <c r="BX748" s="18">
        <f t="shared" si="422"/>
        <v>1</v>
      </c>
      <c r="BY748" s="18">
        <f t="shared" si="402"/>
        <v>9084.7900000000009</v>
      </c>
      <c r="BZ748" s="18">
        <f t="shared" si="423"/>
        <v>2</v>
      </c>
      <c r="CA748" s="18">
        <f t="shared" si="403"/>
        <v>13.63</v>
      </c>
      <c r="CB748" s="18">
        <f t="shared" si="424"/>
        <v>2</v>
      </c>
      <c r="CC748" s="18">
        <f t="shared" si="404"/>
        <v>13.63</v>
      </c>
    </row>
    <row r="749" spans="1:81" ht="16.5" x14ac:dyDescent="0.2">
      <c r="A749" s="14">
        <v>740</v>
      </c>
      <c r="B749" s="18">
        <f>金币产出!CN745</f>
        <v>165691848</v>
      </c>
      <c r="W749" s="18">
        <v>740</v>
      </c>
      <c r="X749" s="25">
        <v>1</v>
      </c>
      <c r="Y749" s="18" t="e">
        <f t="shared" si="405"/>
        <v>#REF!</v>
      </c>
      <c r="Z749" s="18" t="e">
        <f t="shared" si="405"/>
        <v>#REF!</v>
      </c>
      <c r="AA749" s="18" t="e">
        <f t="shared" si="405"/>
        <v>#REF!</v>
      </c>
      <c r="AB749" s="18" t="e">
        <f t="shared" si="406"/>
        <v>#REF!</v>
      </c>
      <c r="AC749" s="18" t="e">
        <f t="shared" si="394"/>
        <v>#REF!</v>
      </c>
      <c r="AD749" s="18" t="e">
        <f t="shared" si="407"/>
        <v>#REF!</v>
      </c>
      <c r="AE749" s="18" t="e">
        <f t="shared" si="395"/>
        <v>#REF!</v>
      </c>
      <c r="AF749" s="18" t="e">
        <f t="shared" si="408"/>
        <v>#REF!</v>
      </c>
      <c r="AG749" s="18" t="e">
        <f t="shared" si="396"/>
        <v>#REF!</v>
      </c>
      <c r="BD749" s="18">
        <v>740</v>
      </c>
      <c r="BE749" s="44">
        <v>1</v>
      </c>
      <c r="BF749" s="18">
        <f t="shared" si="409"/>
        <v>18226100</v>
      </c>
      <c r="BG749" s="18">
        <f t="shared" si="410"/>
        <v>9113050</v>
      </c>
      <c r="BH749" s="18">
        <f t="shared" si="411"/>
        <v>9113050</v>
      </c>
      <c r="BI749" s="18">
        <f t="shared" si="412"/>
        <v>9113050</v>
      </c>
      <c r="BJ749" s="18">
        <f t="shared" si="413"/>
        <v>9113050</v>
      </c>
      <c r="BK749" s="18">
        <f t="shared" si="414"/>
        <v>9113050</v>
      </c>
      <c r="BL749" s="18">
        <f t="shared" si="415"/>
        <v>13669575</v>
      </c>
      <c r="BM749" s="18">
        <f t="shared" si="416"/>
        <v>13669575</v>
      </c>
      <c r="BN749" s="18">
        <f t="shared" si="417"/>
        <v>2</v>
      </c>
      <c r="BO749" s="18">
        <f t="shared" si="397"/>
        <v>18.23</v>
      </c>
      <c r="BP749" s="18">
        <f t="shared" si="418"/>
        <v>1</v>
      </c>
      <c r="BQ749" s="18">
        <f t="shared" si="398"/>
        <v>9113.0499999999993</v>
      </c>
      <c r="BR749" s="18">
        <f t="shared" si="419"/>
        <v>1</v>
      </c>
      <c r="BS749" s="18">
        <f t="shared" si="399"/>
        <v>9113.0499999999993</v>
      </c>
      <c r="BT749" s="18">
        <f t="shared" si="420"/>
        <v>1</v>
      </c>
      <c r="BU749" s="18">
        <f t="shared" si="400"/>
        <v>9113.0499999999993</v>
      </c>
      <c r="BV749" s="18">
        <f t="shared" si="421"/>
        <v>1</v>
      </c>
      <c r="BW749" s="18">
        <f t="shared" si="401"/>
        <v>9113.0499999999993</v>
      </c>
      <c r="BX749" s="18">
        <f t="shared" si="422"/>
        <v>1</v>
      </c>
      <c r="BY749" s="18">
        <f t="shared" si="402"/>
        <v>9113.0499999999993</v>
      </c>
      <c r="BZ749" s="18">
        <f t="shared" si="423"/>
        <v>2</v>
      </c>
      <c r="CA749" s="18">
        <f t="shared" si="403"/>
        <v>13.67</v>
      </c>
      <c r="CB749" s="18">
        <f t="shared" si="424"/>
        <v>2</v>
      </c>
      <c r="CC749" s="18">
        <f t="shared" si="404"/>
        <v>13.67</v>
      </c>
    </row>
    <row r="750" spans="1:81" ht="16.5" x14ac:dyDescent="0.2">
      <c r="A750" s="14">
        <v>741</v>
      </c>
      <c r="B750" s="18">
        <f>金币产出!CN746</f>
        <v>166788502</v>
      </c>
      <c r="W750" s="18">
        <v>741</v>
      </c>
      <c r="X750" s="25">
        <v>1</v>
      </c>
      <c r="Y750" s="18" t="e">
        <f t="shared" si="405"/>
        <v>#REF!</v>
      </c>
      <c r="Z750" s="18" t="e">
        <f t="shared" si="405"/>
        <v>#REF!</v>
      </c>
      <c r="AA750" s="18" t="e">
        <f t="shared" si="405"/>
        <v>#REF!</v>
      </c>
      <c r="AB750" s="18" t="e">
        <f t="shared" si="406"/>
        <v>#REF!</v>
      </c>
      <c r="AC750" s="18" t="e">
        <f t="shared" si="394"/>
        <v>#REF!</v>
      </c>
      <c r="AD750" s="18" t="e">
        <f t="shared" si="407"/>
        <v>#REF!</v>
      </c>
      <c r="AE750" s="18" t="e">
        <f t="shared" si="395"/>
        <v>#REF!</v>
      </c>
      <c r="AF750" s="18" t="e">
        <f t="shared" si="408"/>
        <v>#REF!</v>
      </c>
      <c r="AG750" s="18" t="e">
        <f t="shared" si="396"/>
        <v>#REF!</v>
      </c>
      <c r="BD750" s="18">
        <v>741</v>
      </c>
      <c r="BE750" s="44">
        <v>1</v>
      </c>
      <c r="BF750" s="18">
        <f t="shared" si="409"/>
        <v>18346735</v>
      </c>
      <c r="BG750" s="18">
        <f t="shared" si="410"/>
        <v>9173365</v>
      </c>
      <c r="BH750" s="18">
        <f t="shared" si="411"/>
        <v>9173365</v>
      </c>
      <c r="BI750" s="18">
        <f t="shared" si="412"/>
        <v>9173365</v>
      </c>
      <c r="BJ750" s="18">
        <f t="shared" si="413"/>
        <v>9173365</v>
      </c>
      <c r="BK750" s="18">
        <f t="shared" si="414"/>
        <v>9173365</v>
      </c>
      <c r="BL750" s="18">
        <f t="shared" si="415"/>
        <v>13760050</v>
      </c>
      <c r="BM750" s="18">
        <f t="shared" si="416"/>
        <v>13760050</v>
      </c>
      <c r="BN750" s="18">
        <f t="shared" si="417"/>
        <v>2</v>
      </c>
      <c r="BO750" s="18">
        <f t="shared" si="397"/>
        <v>18.350000000000001</v>
      </c>
      <c r="BP750" s="18">
        <f t="shared" si="418"/>
        <v>1</v>
      </c>
      <c r="BQ750" s="18">
        <f t="shared" si="398"/>
        <v>9173.3700000000008</v>
      </c>
      <c r="BR750" s="18">
        <f t="shared" si="419"/>
        <v>1</v>
      </c>
      <c r="BS750" s="18">
        <f t="shared" si="399"/>
        <v>9173.3700000000008</v>
      </c>
      <c r="BT750" s="18">
        <f t="shared" si="420"/>
        <v>1</v>
      </c>
      <c r="BU750" s="18">
        <f t="shared" si="400"/>
        <v>9173.3700000000008</v>
      </c>
      <c r="BV750" s="18">
        <f t="shared" si="421"/>
        <v>1</v>
      </c>
      <c r="BW750" s="18">
        <f t="shared" si="401"/>
        <v>9173.3700000000008</v>
      </c>
      <c r="BX750" s="18">
        <f t="shared" si="422"/>
        <v>1</v>
      </c>
      <c r="BY750" s="18">
        <f t="shared" si="402"/>
        <v>9173.3700000000008</v>
      </c>
      <c r="BZ750" s="18">
        <f t="shared" si="423"/>
        <v>2</v>
      </c>
      <c r="CA750" s="18">
        <f t="shared" si="403"/>
        <v>13.76</v>
      </c>
      <c r="CB750" s="18">
        <f t="shared" si="424"/>
        <v>2</v>
      </c>
      <c r="CC750" s="18">
        <f t="shared" si="404"/>
        <v>13.76</v>
      </c>
    </row>
    <row r="751" spans="1:81" ht="16.5" x14ac:dyDescent="0.2">
      <c r="A751" s="14">
        <v>742</v>
      </c>
      <c r="B751" s="18">
        <f>金币产出!CN747</f>
        <v>167885154</v>
      </c>
      <c r="W751" s="18">
        <v>742</v>
      </c>
      <c r="X751" s="25">
        <v>1</v>
      </c>
      <c r="Y751" s="18" t="e">
        <f t="shared" si="405"/>
        <v>#REF!</v>
      </c>
      <c r="Z751" s="18" t="e">
        <f t="shared" si="405"/>
        <v>#REF!</v>
      </c>
      <c r="AA751" s="18" t="e">
        <f t="shared" si="405"/>
        <v>#REF!</v>
      </c>
      <c r="AB751" s="18" t="e">
        <f t="shared" si="406"/>
        <v>#REF!</v>
      </c>
      <c r="AC751" s="18" t="e">
        <f t="shared" si="394"/>
        <v>#REF!</v>
      </c>
      <c r="AD751" s="18" t="e">
        <f t="shared" si="407"/>
        <v>#REF!</v>
      </c>
      <c r="AE751" s="18" t="e">
        <f t="shared" si="395"/>
        <v>#REF!</v>
      </c>
      <c r="AF751" s="18" t="e">
        <f t="shared" si="408"/>
        <v>#REF!</v>
      </c>
      <c r="AG751" s="18" t="e">
        <f t="shared" si="396"/>
        <v>#REF!</v>
      </c>
      <c r="BD751" s="18">
        <v>742</v>
      </c>
      <c r="BE751" s="44">
        <v>1</v>
      </c>
      <c r="BF751" s="18">
        <f t="shared" si="409"/>
        <v>18467365</v>
      </c>
      <c r="BG751" s="18">
        <f t="shared" si="410"/>
        <v>9233680</v>
      </c>
      <c r="BH751" s="18">
        <f t="shared" si="411"/>
        <v>9233680</v>
      </c>
      <c r="BI751" s="18">
        <f t="shared" si="412"/>
        <v>9233680</v>
      </c>
      <c r="BJ751" s="18">
        <f t="shared" si="413"/>
        <v>9233680</v>
      </c>
      <c r="BK751" s="18">
        <f t="shared" si="414"/>
        <v>9233680</v>
      </c>
      <c r="BL751" s="18">
        <f t="shared" si="415"/>
        <v>13850525</v>
      </c>
      <c r="BM751" s="18">
        <f t="shared" si="416"/>
        <v>13850525</v>
      </c>
      <c r="BN751" s="18">
        <f t="shared" si="417"/>
        <v>2</v>
      </c>
      <c r="BO751" s="18">
        <f t="shared" si="397"/>
        <v>18.47</v>
      </c>
      <c r="BP751" s="18">
        <f t="shared" si="418"/>
        <v>1</v>
      </c>
      <c r="BQ751" s="18">
        <f t="shared" si="398"/>
        <v>9233.68</v>
      </c>
      <c r="BR751" s="18">
        <f t="shared" si="419"/>
        <v>1</v>
      </c>
      <c r="BS751" s="18">
        <f t="shared" si="399"/>
        <v>9233.68</v>
      </c>
      <c r="BT751" s="18">
        <f t="shared" si="420"/>
        <v>1</v>
      </c>
      <c r="BU751" s="18">
        <f t="shared" si="400"/>
        <v>9233.68</v>
      </c>
      <c r="BV751" s="18">
        <f t="shared" si="421"/>
        <v>1</v>
      </c>
      <c r="BW751" s="18">
        <f t="shared" si="401"/>
        <v>9233.68</v>
      </c>
      <c r="BX751" s="18">
        <f t="shared" si="422"/>
        <v>1</v>
      </c>
      <c r="BY751" s="18">
        <f t="shared" si="402"/>
        <v>9233.68</v>
      </c>
      <c r="BZ751" s="18">
        <f t="shared" si="423"/>
        <v>2</v>
      </c>
      <c r="CA751" s="18">
        <f t="shared" si="403"/>
        <v>13.85</v>
      </c>
      <c r="CB751" s="18">
        <f t="shared" si="424"/>
        <v>2</v>
      </c>
      <c r="CC751" s="18">
        <f t="shared" si="404"/>
        <v>13.85</v>
      </c>
    </row>
    <row r="752" spans="1:81" ht="16.5" x14ac:dyDescent="0.2">
      <c r="A752" s="14">
        <v>743</v>
      </c>
      <c r="B752" s="18">
        <f>金币产出!CN748</f>
        <v>168981806</v>
      </c>
      <c r="W752" s="18">
        <v>743</v>
      </c>
      <c r="X752" s="25">
        <v>1</v>
      </c>
      <c r="Y752" s="18" t="e">
        <f t="shared" si="405"/>
        <v>#REF!</v>
      </c>
      <c r="Z752" s="18" t="e">
        <f t="shared" si="405"/>
        <v>#REF!</v>
      </c>
      <c r="AA752" s="18" t="e">
        <f t="shared" si="405"/>
        <v>#REF!</v>
      </c>
      <c r="AB752" s="18" t="e">
        <f t="shared" si="406"/>
        <v>#REF!</v>
      </c>
      <c r="AC752" s="18" t="e">
        <f t="shared" si="394"/>
        <v>#REF!</v>
      </c>
      <c r="AD752" s="18" t="e">
        <f t="shared" si="407"/>
        <v>#REF!</v>
      </c>
      <c r="AE752" s="18" t="e">
        <f t="shared" si="395"/>
        <v>#REF!</v>
      </c>
      <c r="AF752" s="18" t="e">
        <f t="shared" si="408"/>
        <v>#REF!</v>
      </c>
      <c r="AG752" s="18" t="e">
        <f t="shared" si="396"/>
        <v>#REF!</v>
      </c>
      <c r="BD752" s="18">
        <v>743</v>
      </c>
      <c r="BE752" s="44">
        <v>1</v>
      </c>
      <c r="BF752" s="18">
        <f t="shared" si="409"/>
        <v>18587995</v>
      </c>
      <c r="BG752" s="18">
        <f t="shared" si="410"/>
        <v>9293995</v>
      </c>
      <c r="BH752" s="18">
        <f t="shared" si="411"/>
        <v>9293995</v>
      </c>
      <c r="BI752" s="18">
        <f t="shared" si="412"/>
        <v>9293995</v>
      </c>
      <c r="BJ752" s="18">
        <f t="shared" si="413"/>
        <v>9293995</v>
      </c>
      <c r="BK752" s="18">
        <f t="shared" si="414"/>
        <v>9293995</v>
      </c>
      <c r="BL752" s="18">
        <f t="shared" si="415"/>
        <v>13940995</v>
      </c>
      <c r="BM752" s="18">
        <f t="shared" si="416"/>
        <v>13940995</v>
      </c>
      <c r="BN752" s="18">
        <f t="shared" si="417"/>
        <v>2</v>
      </c>
      <c r="BO752" s="18">
        <f t="shared" si="397"/>
        <v>18.59</v>
      </c>
      <c r="BP752" s="18">
        <f t="shared" si="418"/>
        <v>1</v>
      </c>
      <c r="BQ752" s="18">
        <f t="shared" si="398"/>
        <v>9294</v>
      </c>
      <c r="BR752" s="18">
        <f t="shared" si="419"/>
        <v>1</v>
      </c>
      <c r="BS752" s="18">
        <f t="shared" si="399"/>
        <v>9294</v>
      </c>
      <c r="BT752" s="18">
        <f t="shared" si="420"/>
        <v>1</v>
      </c>
      <c r="BU752" s="18">
        <f t="shared" si="400"/>
        <v>9294</v>
      </c>
      <c r="BV752" s="18">
        <f t="shared" si="421"/>
        <v>1</v>
      </c>
      <c r="BW752" s="18">
        <f t="shared" si="401"/>
        <v>9294</v>
      </c>
      <c r="BX752" s="18">
        <f t="shared" si="422"/>
        <v>1</v>
      </c>
      <c r="BY752" s="18">
        <f t="shared" si="402"/>
        <v>9294</v>
      </c>
      <c r="BZ752" s="18">
        <f t="shared" si="423"/>
        <v>2</v>
      </c>
      <c r="CA752" s="18">
        <f t="shared" si="403"/>
        <v>13.94</v>
      </c>
      <c r="CB752" s="18">
        <f t="shared" si="424"/>
        <v>2</v>
      </c>
      <c r="CC752" s="18">
        <f t="shared" si="404"/>
        <v>13.94</v>
      </c>
    </row>
    <row r="753" spans="1:81" ht="16.5" x14ac:dyDescent="0.2">
      <c r="A753" s="14">
        <v>744</v>
      </c>
      <c r="B753" s="18">
        <f>金币产出!CN749</f>
        <v>170078457</v>
      </c>
      <c r="W753" s="18">
        <v>744</v>
      </c>
      <c r="X753" s="25">
        <v>1</v>
      </c>
      <c r="Y753" s="18" t="e">
        <f t="shared" si="405"/>
        <v>#REF!</v>
      </c>
      <c r="Z753" s="18" t="e">
        <f t="shared" si="405"/>
        <v>#REF!</v>
      </c>
      <c r="AA753" s="18" t="e">
        <f t="shared" si="405"/>
        <v>#REF!</v>
      </c>
      <c r="AB753" s="18" t="e">
        <f t="shared" si="406"/>
        <v>#REF!</v>
      </c>
      <c r="AC753" s="18" t="e">
        <f t="shared" si="394"/>
        <v>#REF!</v>
      </c>
      <c r="AD753" s="18" t="e">
        <f t="shared" si="407"/>
        <v>#REF!</v>
      </c>
      <c r="AE753" s="18" t="e">
        <f t="shared" si="395"/>
        <v>#REF!</v>
      </c>
      <c r="AF753" s="18" t="e">
        <f t="shared" si="408"/>
        <v>#REF!</v>
      </c>
      <c r="AG753" s="18" t="e">
        <f t="shared" si="396"/>
        <v>#REF!</v>
      </c>
      <c r="BD753" s="18">
        <v>744</v>
      </c>
      <c r="BE753" s="44">
        <v>1</v>
      </c>
      <c r="BF753" s="18">
        <f t="shared" si="409"/>
        <v>18708630</v>
      </c>
      <c r="BG753" s="18">
        <f t="shared" si="410"/>
        <v>9354315</v>
      </c>
      <c r="BH753" s="18">
        <f t="shared" si="411"/>
        <v>9354315</v>
      </c>
      <c r="BI753" s="18">
        <f t="shared" si="412"/>
        <v>9354315</v>
      </c>
      <c r="BJ753" s="18">
        <f t="shared" si="413"/>
        <v>9354315</v>
      </c>
      <c r="BK753" s="18">
        <f t="shared" si="414"/>
        <v>9354315</v>
      </c>
      <c r="BL753" s="18">
        <f t="shared" si="415"/>
        <v>14031470</v>
      </c>
      <c r="BM753" s="18">
        <f t="shared" si="416"/>
        <v>14031470</v>
      </c>
      <c r="BN753" s="18">
        <f t="shared" si="417"/>
        <v>2</v>
      </c>
      <c r="BO753" s="18">
        <f t="shared" si="397"/>
        <v>18.71</v>
      </c>
      <c r="BP753" s="18">
        <f t="shared" si="418"/>
        <v>1</v>
      </c>
      <c r="BQ753" s="18">
        <f t="shared" si="398"/>
        <v>9354.32</v>
      </c>
      <c r="BR753" s="18">
        <f t="shared" si="419"/>
        <v>1</v>
      </c>
      <c r="BS753" s="18">
        <f t="shared" si="399"/>
        <v>9354.32</v>
      </c>
      <c r="BT753" s="18">
        <f t="shared" si="420"/>
        <v>1</v>
      </c>
      <c r="BU753" s="18">
        <f t="shared" si="400"/>
        <v>9354.32</v>
      </c>
      <c r="BV753" s="18">
        <f t="shared" si="421"/>
        <v>1</v>
      </c>
      <c r="BW753" s="18">
        <f t="shared" si="401"/>
        <v>9354.32</v>
      </c>
      <c r="BX753" s="18">
        <f t="shared" si="422"/>
        <v>1</v>
      </c>
      <c r="BY753" s="18">
        <f t="shared" si="402"/>
        <v>9354.32</v>
      </c>
      <c r="BZ753" s="18">
        <f t="shared" si="423"/>
        <v>2</v>
      </c>
      <c r="CA753" s="18">
        <f t="shared" si="403"/>
        <v>14.03</v>
      </c>
      <c r="CB753" s="18">
        <f t="shared" si="424"/>
        <v>2</v>
      </c>
      <c r="CC753" s="18">
        <f t="shared" si="404"/>
        <v>14.03</v>
      </c>
    </row>
    <row r="754" spans="1:81" ht="16.5" x14ac:dyDescent="0.2">
      <c r="A754" s="14">
        <v>745</v>
      </c>
      <c r="B754" s="18">
        <f>金币产出!CN750</f>
        <v>171175112</v>
      </c>
      <c r="W754" s="18">
        <v>745</v>
      </c>
      <c r="X754" s="25">
        <v>1</v>
      </c>
      <c r="Y754" s="18" t="e">
        <f t="shared" si="405"/>
        <v>#REF!</v>
      </c>
      <c r="Z754" s="18" t="e">
        <f t="shared" si="405"/>
        <v>#REF!</v>
      </c>
      <c r="AA754" s="18" t="e">
        <f t="shared" si="405"/>
        <v>#REF!</v>
      </c>
      <c r="AB754" s="18" t="e">
        <f t="shared" si="406"/>
        <v>#REF!</v>
      </c>
      <c r="AC754" s="18" t="e">
        <f t="shared" si="394"/>
        <v>#REF!</v>
      </c>
      <c r="AD754" s="18" t="e">
        <f t="shared" si="407"/>
        <v>#REF!</v>
      </c>
      <c r="AE754" s="18" t="e">
        <f t="shared" si="395"/>
        <v>#REF!</v>
      </c>
      <c r="AF754" s="18" t="e">
        <f t="shared" si="408"/>
        <v>#REF!</v>
      </c>
      <c r="AG754" s="18" t="e">
        <f t="shared" si="396"/>
        <v>#REF!</v>
      </c>
      <c r="BD754" s="18">
        <v>745</v>
      </c>
      <c r="BE754" s="44">
        <v>1</v>
      </c>
      <c r="BF754" s="18">
        <f t="shared" si="409"/>
        <v>18829260</v>
      </c>
      <c r="BG754" s="18">
        <f t="shared" si="410"/>
        <v>9414630</v>
      </c>
      <c r="BH754" s="18">
        <f t="shared" si="411"/>
        <v>9414630</v>
      </c>
      <c r="BI754" s="18">
        <f t="shared" si="412"/>
        <v>9414630</v>
      </c>
      <c r="BJ754" s="18">
        <f t="shared" si="413"/>
        <v>9414630</v>
      </c>
      <c r="BK754" s="18">
        <f t="shared" si="414"/>
        <v>9414630</v>
      </c>
      <c r="BL754" s="18">
        <f t="shared" si="415"/>
        <v>14121945</v>
      </c>
      <c r="BM754" s="18">
        <f t="shared" si="416"/>
        <v>14121945</v>
      </c>
      <c r="BN754" s="18">
        <f t="shared" si="417"/>
        <v>2</v>
      </c>
      <c r="BO754" s="18">
        <f t="shared" si="397"/>
        <v>18.829999999999998</v>
      </c>
      <c r="BP754" s="18">
        <f t="shared" si="418"/>
        <v>1</v>
      </c>
      <c r="BQ754" s="18">
        <f t="shared" si="398"/>
        <v>9414.6299999999992</v>
      </c>
      <c r="BR754" s="18">
        <f t="shared" si="419"/>
        <v>1</v>
      </c>
      <c r="BS754" s="18">
        <f t="shared" si="399"/>
        <v>9414.6299999999992</v>
      </c>
      <c r="BT754" s="18">
        <f t="shared" si="420"/>
        <v>1</v>
      </c>
      <c r="BU754" s="18">
        <f t="shared" si="400"/>
        <v>9414.6299999999992</v>
      </c>
      <c r="BV754" s="18">
        <f t="shared" si="421"/>
        <v>1</v>
      </c>
      <c r="BW754" s="18">
        <f t="shared" si="401"/>
        <v>9414.6299999999992</v>
      </c>
      <c r="BX754" s="18">
        <f t="shared" si="422"/>
        <v>1</v>
      </c>
      <c r="BY754" s="18">
        <f t="shared" si="402"/>
        <v>9414.6299999999992</v>
      </c>
      <c r="BZ754" s="18">
        <f t="shared" si="423"/>
        <v>2</v>
      </c>
      <c r="CA754" s="18">
        <f t="shared" si="403"/>
        <v>14.12</v>
      </c>
      <c r="CB754" s="18">
        <f t="shared" si="424"/>
        <v>2</v>
      </c>
      <c r="CC754" s="18">
        <f t="shared" si="404"/>
        <v>14.12</v>
      </c>
    </row>
    <row r="755" spans="1:81" ht="16.5" x14ac:dyDescent="0.2">
      <c r="A755" s="14">
        <v>746</v>
      </c>
      <c r="B755" s="18">
        <f>金币产出!CN751</f>
        <v>172271763</v>
      </c>
      <c r="W755" s="18">
        <v>746</v>
      </c>
      <c r="X755" s="25">
        <v>1</v>
      </c>
      <c r="Y755" s="18" t="e">
        <f t="shared" si="405"/>
        <v>#REF!</v>
      </c>
      <c r="Z755" s="18" t="e">
        <f t="shared" si="405"/>
        <v>#REF!</v>
      </c>
      <c r="AA755" s="18" t="e">
        <f t="shared" si="405"/>
        <v>#REF!</v>
      </c>
      <c r="AB755" s="18" t="e">
        <f t="shared" si="406"/>
        <v>#REF!</v>
      </c>
      <c r="AC755" s="18" t="e">
        <f t="shared" si="394"/>
        <v>#REF!</v>
      </c>
      <c r="AD755" s="18" t="e">
        <f t="shared" si="407"/>
        <v>#REF!</v>
      </c>
      <c r="AE755" s="18" t="e">
        <f t="shared" si="395"/>
        <v>#REF!</v>
      </c>
      <c r="AF755" s="18" t="e">
        <f t="shared" si="408"/>
        <v>#REF!</v>
      </c>
      <c r="AG755" s="18" t="e">
        <f t="shared" si="396"/>
        <v>#REF!</v>
      </c>
      <c r="BD755" s="18">
        <v>746</v>
      </c>
      <c r="BE755" s="44">
        <v>1</v>
      </c>
      <c r="BF755" s="18">
        <f t="shared" si="409"/>
        <v>18949890</v>
      </c>
      <c r="BG755" s="18">
        <f t="shared" si="410"/>
        <v>9474945</v>
      </c>
      <c r="BH755" s="18">
        <f t="shared" si="411"/>
        <v>9474945</v>
      </c>
      <c r="BI755" s="18">
        <f t="shared" si="412"/>
        <v>9474945</v>
      </c>
      <c r="BJ755" s="18">
        <f t="shared" si="413"/>
        <v>9474945</v>
      </c>
      <c r="BK755" s="18">
        <f t="shared" si="414"/>
        <v>9474945</v>
      </c>
      <c r="BL755" s="18">
        <f t="shared" si="415"/>
        <v>14212420</v>
      </c>
      <c r="BM755" s="18">
        <f t="shared" si="416"/>
        <v>14212420</v>
      </c>
      <c r="BN755" s="18">
        <f t="shared" si="417"/>
        <v>2</v>
      </c>
      <c r="BO755" s="18">
        <f t="shared" si="397"/>
        <v>18.95</v>
      </c>
      <c r="BP755" s="18">
        <f t="shared" si="418"/>
        <v>1</v>
      </c>
      <c r="BQ755" s="18">
        <f t="shared" si="398"/>
        <v>9474.9500000000007</v>
      </c>
      <c r="BR755" s="18">
        <f t="shared" si="419"/>
        <v>1</v>
      </c>
      <c r="BS755" s="18">
        <f t="shared" si="399"/>
        <v>9474.9500000000007</v>
      </c>
      <c r="BT755" s="18">
        <f t="shared" si="420"/>
        <v>1</v>
      </c>
      <c r="BU755" s="18">
        <f t="shared" si="400"/>
        <v>9474.9500000000007</v>
      </c>
      <c r="BV755" s="18">
        <f t="shared" si="421"/>
        <v>1</v>
      </c>
      <c r="BW755" s="18">
        <f t="shared" si="401"/>
        <v>9474.9500000000007</v>
      </c>
      <c r="BX755" s="18">
        <f t="shared" si="422"/>
        <v>1</v>
      </c>
      <c r="BY755" s="18">
        <f t="shared" si="402"/>
        <v>9474.9500000000007</v>
      </c>
      <c r="BZ755" s="18">
        <f t="shared" si="423"/>
        <v>2</v>
      </c>
      <c r="CA755" s="18">
        <f t="shared" si="403"/>
        <v>14.21</v>
      </c>
      <c r="CB755" s="18">
        <f t="shared" si="424"/>
        <v>2</v>
      </c>
      <c r="CC755" s="18">
        <f t="shared" si="404"/>
        <v>14.21</v>
      </c>
    </row>
    <row r="756" spans="1:81" ht="16.5" x14ac:dyDescent="0.2">
      <c r="A756" s="14">
        <v>747</v>
      </c>
      <c r="B756" s="18">
        <f>金币产出!CN752</f>
        <v>173368415</v>
      </c>
      <c r="W756" s="18">
        <v>747</v>
      </c>
      <c r="X756" s="25">
        <v>1</v>
      </c>
      <c r="Y756" s="18" t="e">
        <f t="shared" si="405"/>
        <v>#REF!</v>
      </c>
      <c r="Z756" s="18" t="e">
        <f t="shared" si="405"/>
        <v>#REF!</v>
      </c>
      <c r="AA756" s="18" t="e">
        <f t="shared" si="405"/>
        <v>#REF!</v>
      </c>
      <c r="AB756" s="18" t="e">
        <f t="shared" si="406"/>
        <v>#REF!</v>
      </c>
      <c r="AC756" s="18" t="e">
        <f t="shared" si="394"/>
        <v>#REF!</v>
      </c>
      <c r="AD756" s="18" t="e">
        <f t="shared" si="407"/>
        <v>#REF!</v>
      </c>
      <c r="AE756" s="18" t="e">
        <f t="shared" si="395"/>
        <v>#REF!</v>
      </c>
      <c r="AF756" s="18" t="e">
        <f t="shared" si="408"/>
        <v>#REF!</v>
      </c>
      <c r="AG756" s="18" t="e">
        <f t="shared" si="396"/>
        <v>#REF!</v>
      </c>
      <c r="BD756" s="18">
        <v>747</v>
      </c>
      <c r="BE756" s="44">
        <v>1</v>
      </c>
      <c r="BF756" s="18">
        <f t="shared" si="409"/>
        <v>19070525</v>
      </c>
      <c r="BG756" s="18">
        <f t="shared" si="410"/>
        <v>9535260</v>
      </c>
      <c r="BH756" s="18">
        <f t="shared" si="411"/>
        <v>9535260</v>
      </c>
      <c r="BI756" s="18">
        <f t="shared" si="412"/>
        <v>9535260</v>
      </c>
      <c r="BJ756" s="18">
        <f t="shared" si="413"/>
        <v>9535260</v>
      </c>
      <c r="BK756" s="18">
        <f t="shared" si="414"/>
        <v>9535260</v>
      </c>
      <c r="BL756" s="18">
        <f t="shared" si="415"/>
        <v>14302890</v>
      </c>
      <c r="BM756" s="18">
        <f t="shared" si="416"/>
        <v>14302890</v>
      </c>
      <c r="BN756" s="18">
        <f t="shared" si="417"/>
        <v>2</v>
      </c>
      <c r="BO756" s="18">
        <f t="shared" si="397"/>
        <v>19.07</v>
      </c>
      <c r="BP756" s="18">
        <f t="shared" si="418"/>
        <v>1</v>
      </c>
      <c r="BQ756" s="18">
        <f t="shared" si="398"/>
        <v>9535.26</v>
      </c>
      <c r="BR756" s="18">
        <f t="shared" si="419"/>
        <v>1</v>
      </c>
      <c r="BS756" s="18">
        <f t="shared" si="399"/>
        <v>9535.26</v>
      </c>
      <c r="BT756" s="18">
        <f t="shared" si="420"/>
        <v>1</v>
      </c>
      <c r="BU756" s="18">
        <f t="shared" si="400"/>
        <v>9535.26</v>
      </c>
      <c r="BV756" s="18">
        <f t="shared" si="421"/>
        <v>1</v>
      </c>
      <c r="BW756" s="18">
        <f t="shared" si="401"/>
        <v>9535.26</v>
      </c>
      <c r="BX756" s="18">
        <f t="shared" si="422"/>
        <v>1</v>
      </c>
      <c r="BY756" s="18">
        <f t="shared" si="402"/>
        <v>9535.26</v>
      </c>
      <c r="BZ756" s="18">
        <f t="shared" si="423"/>
        <v>2</v>
      </c>
      <c r="CA756" s="18">
        <f t="shared" si="403"/>
        <v>14.3</v>
      </c>
      <c r="CB756" s="18">
        <f t="shared" si="424"/>
        <v>2</v>
      </c>
      <c r="CC756" s="18">
        <f t="shared" si="404"/>
        <v>14.3</v>
      </c>
    </row>
    <row r="757" spans="1:81" ht="16.5" x14ac:dyDescent="0.2">
      <c r="A757" s="14">
        <v>748</v>
      </c>
      <c r="B757" s="18">
        <f>金币产出!CN753</f>
        <v>174465068</v>
      </c>
      <c r="W757" s="18">
        <v>748</v>
      </c>
      <c r="X757" s="25">
        <v>1</v>
      </c>
      <c r="Y757" s="18" t="e">
        <f t="shared" si="405"/>
        <v>#REF!</v>
      </c>
      <c r="Z757" s="18" t="e">
        <f t="shared" si="405"/>
        <v>#REF!</v>
      </c>
      <c r="AA757" s="18" t="e">
        <f t="shared" si="405"/>
        <v>#REF!</v>
      </c>
      <c r="AB757" s="18" t="e">
        <f t="shared" si="406"/>
        <v>#REF!</v>
      </c>
      <c r="AC757" s="18" t="e">
        <f t="shared" si="394"/>
        <v>#REF!</v>
      </c>
      <c r="AD757" s="18" t="e">
        <f t="shared" si="407"/>
        <v>#REF!</v>
      </c>
      <c r="AE757" s="18" t="e">
        <f t="shared" si="395"/>
        <v>#REF!</v>
      </c>
      <c r="AF757" s="18" t="e">
        <f t="shared" si="408"/>
        <v>#REF!</v>
      </c>
      <c r="AG757" s="18" t="e">
        <f t="shared" si="396"/>
        <v>#REF!</v>
      </c>
      <c r="BD757" s="18">
        <v>748</v>
      </c>
      <c r="BE757" s="44">
        <v>1</v>
      </c>
      <c r="BF757" s="18">
        <f t="shared" si="409"/>
        <v>19191155</v>
      </c>
      <c r="BG757" s="18">
        <f t="shared" si="410"/>
        <v>9595575</v>
      </c>
      <c r="BH757" s="18">
        <f t="shared" si="411"/>
        <v>9595575</v>
      </c>
      <c r="BI757" s="18">
        <f t="shared" si="412"/>
        <v>9595575</v>
      </c>
      <c r="BJ757" s="18">
        <f t="shared" si="413"/>
        <v>9595575</v>
      </c>
      <c r="BK757" s="18">
        <f t="shared" si="414"/>
        <v>9595575</v>
      </c>
      <c r="BL757" s="18">
        <f t="shared" si="415"/>
        <v>14393365</v>
      </c>
      <c r="BM757" s="18">
        <f t="shared" si="416"/>
        <v>14393365</v>
      </c>
      <c r="BN757" s="18">
        <f t="shared" si="417"/>
        <v>2</v>
      </c>
      <c r="BO757" s="18">
        <f t="shared" si="397"/>
        <v>19.190000000000001</v>
      </c>
      <c r="BP757" s="18">
        <f t="shared" si="418"/>
        <v>1</v>
      </c>
      <c r="BQ757" s="18">
        <f t="shared" si="398"/>
        <v>9595.58</v>
      </c>
      <c r="BR757" s="18">
        <f t="shared" si="419"/>
        <v>1</v>
      </c>
      <c r="BS757" s="18">
        <f t="shared" si="399"/>
        <v>9595.58</v>
      </c>
      <c r="BT757" s="18">
        <f t="shared" si="420"/>
        <v>1</v>
      </c>
      <c r="BU757" s="18">
        <f t="shared" si="400"/>
        <v>9595.58</v>
      </c>
      <c r="BV757" s="18">
        <f t="shared" si="421"/>
        <v>1</v>
      </c>
      <c r="BW757" s="18">
        <f t="shared" si="401"/>
        <v>9595.58</v>
      </c>
      <c r="BX757" s="18">
        <f t="shared" si="422"/>
        <v>1</v>
      </c>
      <c r="BY757" s="18">
        <f t="shared" si="402"/>
        <v>9595.58</v>
      </c>
      <c r="BZ757" s="18">
        <f t="shared" si="423"/>
        <v>2</v>
      </c>
      <c r="CA757" s="18">
        <f t="shared" si="403"/>
        <v>14.39</v>
      </c>
      <c r="CB757" s="18">
        <f t="shared" si="424"/>
        <v>2</v>
      </c>
      <c r="CC757" s="18">
        <f t="shared" si="404"/>
        <v>14.39</v>
      </c>
    </row>
    <row r="758" spans="1:81" ht="16.5" x14ac:dyDescent="0.2">
      <c r="A758" s="14">
        <v>749</v>
      </c>
      <c r="B758" s="18">
        <f>金币产出!CN754</f>
        <v>175561722</v>
      </c>
      <c r="W758" s="18">
        <v>749</v>
      </c>
      <c r="X758" s="25">
        <v>1</v>
      </c>
      <c r="Y758" s="18" t="e">
        <f t="shared" si="405"/>
        <v>#REF!</v>
      </c>
      <c r="Z758" s="18" t="e">
        <f t="shared" si="405"/>
        <v>#REF!</v>
      </c>
      <c r="AA758" s="18" t="e">
        <f t="shared" si="405"/>
        <v>#REF!</v>
      </c>
      <c r="AB758" s="18" t="e">
        <f t="shared" si="406"/>
        <v>#REF!</v>
      </c>
      <c r="AC758" s="18" t="e">
        <f t="shared" si="394"/>
        <v>#REF!</v>
      </c>
      <c r="AD758" s="18" t="e">
        <f t="shared" si="407"/>
        <v>#REF!</v>
      </c>
      <c r="AE758" s="18" t="e">
        <f t="shared" si="395"/>
        <v>#REF!</v>
      </c>
      <c r="AF758" s="18" t="e">
        <f t="shared" si="408"/>
        <v>#REF!</v>
      </c>
      <c r="AG758" s="18" t="e">
        <f t="shared" si="396"/>
        <v>#REF!</v>
      </c>
      <c r="BD758" s="18">
        <v>749</v>
      </c>
      <c r="BE758" s="44">
        <v>1</v>
      </c>
      <c r="BF758" s="18">
        <f t="shared" si="409"/>
        <v>19311785</v>
      </c>
      <c r="BG758" s="18">
        <f t="shared" si="410"/>
        <v>9655890</v>
      </c>
      <c r="BH758" s="18">
        <f t="shared" si="411"/>
        <v>9655890</v>
      </c>
      <c r="BI758" s="18">
        <f t="shared" si="412"/>
        <v>9655890</v>
      </c>
      <c r="BJ758" s="18">
        <f t="shared" si="413"/>
        <v>9655890</v>
      </c>
      <c r="BK758" s="18">
        <f t="shared" si="414"/>
        <v>9655890</v>
      </c>
      <c r="BL758" s="18">
        <f t="shared" si="415"/>
        <v>14483840</v>
      </c>
      <c r="BM758" s="18">
        <f t="shared" si="416"/>
        <v>14483840</v>
      </c>
      <c r="BN758" s="18">
        <f t="shared" si="417"/>
        <v>2</v>
      </c>
      <c r="BO758" s="18">
        <f t="shared" si="397"/>
        <v>19.309999999999999</v>
      </c>
      <c r="BP758" s="18">
        <f t="shared" si="418"/>
        <v>1</v>
      </c>
      <c r="BQ758" s="18">
        <f t="shared" si="398"/>
        <v>9655.89</v>
      </c>
      <c r="BR758" s="18">
        <f t="shared" si="419"/>
        <v>1</v>
      </c>
      <c r="BS758" s="18">
        <f t="shared" si="399"/>
        <v>9655.89</v>
      </c>
      <c r="BT758" s="18">
        <f t="shared" si="420"/>
        <v>1</v>
      </c>
      <c r="BU758" s="18">
        <f t="shared" si="400"/>
        <v>9655.89</v>
      </c>
      <c r="BV758" s="18">
        <f t="shared" si="421"/>
        <v>1</v>
      </c>
      <c r="BW758" s="18">
        <f t="shared" si="401"/>
        <v>9655.89</v>
      </c>
      <c r="BX758" s="18">
        <f t="shared" si="422"/>
        <v>1</v>
      </c>
      <c r="BY758" s="18">
        <f t="shared" si="402"/>
        <v>9655.89</v>
      </c>
      <c r="BZ758" s="18">
        <f t="shared" si="423"/>
        <v>2</v>
      </c>
      <c r="CA758" s="18">
        <f t="shared" si="403"/>
        <v>14.48</v>
      </c>
      <c r="CB758" s="18">
        <f t="shared" si="424"/>
        <v>2</v>
      </c>
      <c r="CC758" s="18">
        <f t="shared" si="404"/>
        <v>14.48</v>
      </c>
    </row>
    <row r="759" spans="1:81" ht="16.5" x14ac:dyDescent="0.2">
      <c r="A759" s="14">
        <v>750</v>
      </c>
      <c r="B759" s="18">
        <f>金币产出!CN755</f>
        <v>172009467</v>
      </c>
      <c r="W759" s="18">
        <v>750</v>
      </c>
      <c r="X759" s="25">
        <v>1</v>
      </c>
      <c r="Y759" s="18" t="e">
        <f t="shared" si="405"/>
        <v>#REF!</v>
      </c>
      <c r="Z759" s="18" t="e">
        <f t="shared" si="405"/>
        <v>#REF!</v>
      </c>
      <c r="AA759" s="18" t="e">
        <f t="shared" si="405"/>
        <v>#REF!</v>
      </c>
      <c r="AB759" s="18" t="e">
        <f t="shared" si="406"/>
        <v>#REF!</v>
      </c>
      <c r="AC759" s="18" t="e">
        <f t="shared" si="394"/>
        <v>#REF!</v>
      </c>
      <c r="AD759" s="18" t="e">
        <f t="shared" si="407"/>
        <v>#REF!</v>
      </c>
      <c r="AE759" s="18" t="e">
        <f t="shared" si="395"/>
        <v>#REF!</v>
      </c>
      <c r="AF759" s="18" t="e">
        <f t="shared" si="408"/>
        <v>#REF!</v>
      </c>
      <c r="AG759" s="18" t="e">
        <f t="shared" si="396"/>
        <v>#REF!</v>
      </c>
      <c r="BD759" s="18">
        <v>750</v>
      </c>
      <c r="BE759" s="44">
        <v>1</v>
      </c>
      <c r="BF759" s="18">
        <f t="shared" si="409"/>
        <v>18921040</v>
      </c>
      <c r="BG759" s="18">
        <f t="shared" si="410"/>
        <v>9460520</v>
      </c>
      <c r="BH759" s="18">
        <f t="shared" si="411"/>
        <v>9460520</v>
      </c>
      <c r="BI759" s="18">
        <f t="shared" si="412"/>
        <v>9460520</v>
      </c>
      <c r="BJ759" s="18">
        <f t="shared" si="413"/>
        <v>9460520</v>
      </c>
      <c r="BK759" s="18">
        <f t="shared" si="414"/>
        <v>9460520</v>
      </c>
      <c r="BL759" s="18">
        <f t="shared" si="415"/>
        <v>14190780</v>
      </c>
      <c r="BM759" s="18">
        <f t="shared" si="416"/>
        <v>14190780</v>
      </c>
      <c r="BN759" s="18">
        <f t="shared" si="417"/>
        <v>2</v>
      </c>
      <c r="BO759" s="18">
        <f t="shared" si="397"/>
        <v>18.920000000000002</v>
      </c>
      <c r="BP759" s="18">
        <f t="shared" si="418"/>
        <v>1</v>
      </c>
      <c r="BQ759" s="18">
        <f t="shared" si="398"/>
        <v>9460.52</v>
      </c>
      <c r="BR759" s="18">
        <f t="shared" si="419"/>
        <v>1</v>
      </c>
      <c r="BS759" s="18">
        <f t="shared" si="399"/>
        <v>9460.52</v>
      </c>
      <c r="BT759" s="18">
        <f t="shared" si="420"/>
        <v>1</v>
      </c>
      <c r="BU759" s="18">
        <f t="shared" si="400"/>
        <v>9460.52</v>
      </c>
      <c r="BV759" s="18">
        <f t="shared" si="421"/>
        <v>1</v>
      </c>
      <c r="BW759" s="18">
        <f t="shared" si="401"/>
        <v>9460.52</v>
      </c>
      <c r="BX759" s="18">
        <f t="shared" si="422"/>
        <v>1</v>
      </c>
      <c r="BY759" s="18">
        <f t="shared" si="402"/>
        <v>9460.52</v>
      </c>
      <c r="BZ759" s="18">
        <f t="shared" si="423"/>
        <v>2</v>
      </c>
      <c r="CA759" s="18">
        <f t="shared" si="403"/>
        <v>14.19</v>
      </c>
      <c r="CB759" s="18">
        <f t="shared" si="424"/>
        <v>2</v>
      </c>
      <c r="CC759" s="18">
        <f t="shared" si="404"/>
        <v>14.19</v>
      </c>
    </row>
    <row r="760" spans="1:81" ht="16.5" x14ac:dyDescent="0.2">
      <c r="A760" s="14">
        <v>751</v>
      </c>
      <c r="B760" s="18">
        <f>金币产出!CN756</f>
        <v>173077263</v>
      </c>
      <c r="W760" s="18">
        <v>751</v>
      </c>
      <c r="X760" s="25">
        <v>1</v>
      </c>
      <c r="Y760" s="18" t="e">
        <f t="shared" si="405"/>
        <v>#REF!</v>
      </c>
      <c r="Z760" s="18" t="e">
        <f t="shared" si="405"/>
        <v>#REF!</v>
      </c>
      <c r="AA760" s="18" t="e">
        <f t="shared" si="405"/>
        <v>#REF!</v>
      </c>
      <c r="AB760" s="18" t="e">
        <f t="shared" si="406"/>
        <v>#REF!</v>
      </c>
      <c r="AC760" s="18" t="e">
        <f t="shared" si="394"/>
        <v>#REF!</v>
      </c>
      <c r="AD760" s="18" t="e">
        <f t="shared" si="407"/>
        <v>#REF!</v>
      </c>
      <c r="AE760" s="18" t="e">
        <f t="shared" si="395"/>
        <v>#REF!</v>
      </c>
      <c r="AF760" s="18" t="e">
        <f t="shared" si="408"/>
        <v>#REF!</v>
      </c>
      <c r="AG760" s="18" t="e">
        <f t="shared" si="396"/>
        <v>#REF!</v>
      </c>
      <c r="BD760" s="18">
        <v>751</v>
      </c>
      <c r="BE760" s="44">
        <v>1</v>
      </c>
      <c r="BF760" s="18">
        <f t="shared" si="409"/>
        <v>19038495</v>
      </c>
      <c r="BG760" s="18">
        <f t="shared" si="410"/>
        <v>9519245</v>
      </c>
      <c r="BH760" s="18">
        <f t="shared" si="411"/>
        <v>9519245</v>
      </c>
      <c r="BI760" s="18">
        <f t="shared" si="412"/>
        <v>9519245</v>
      </c>
      <c r="BJ760" s="18">
        <f t="shared" si="413"/>
        <v>9519245</v>
      </c>
      <c r="BK760" s="18">
        <f t="shared" si="414"/>
        <v>9519245</v>
      </c>
      <c r="BL760" s="18">
        <f t="shared" si="415"/>
        <v>14278870</v>
      </c>
      <c r="BM760" s="18">
        <f t="shared" si="416"/>
        <v>14278870</v>
      </c>
      <c r="BN760" s="18">
        <f t="shared" si="417"/>
        <v>2</v>
      </c>
      <c r="BO760" s="18">
        <f t="shared" si="397"/>
        <v>19.04</v>
      </c>
      <c r="BP760" s="18">
        <f t="shared" si="418"/>
        <v>1</v>
      </c>
      <c r="BQ760" s="18">
        <f t="shared" si="398"/>
        <v>9519.25</v>
      </c>
      <c r="BR760" s="18">
        <f t="shared" si="419"/>
        <v>1</v>
      </c>
      <c r="BS760" s="18">
        <f t="shared" si="399"/>
        <v>9519.25</v>
      </c>
      <c r="BT760" s="18">
        <f t="shared" si="420"/>
        <v>1</v>
      </c>
      <c r="BU760" s="18">
        <f t="shared" si="400"/>
        <v>9519.25</v>
      </c>
      <c r="BV760" s="18">
        <f t="shared" si="421"/>
        <v>1</v>
      </c>
      <c r="BW760" s="18">
        <f t="shared" si="401"/>
        <v>9519.25</v>
      </c>
      <c r="BX760" s="18">
        <f t="shared" si="422"/>
        <v>1</v>
      </c>
      <c r="BY760" s="18">
        <f t="shared" si="402"/>
        <v>9519.25</v>
      </c>
      <c r="BZ760" s="18">
        <f t="shared" si="423"/>
        <v>2</v>
      </c>
      <c r="CA760" s="18">
        <f t="shared" si="403"/>
        <v>14.28</v>
      </c>
      <c r="CB760" s="18">
        <f t="shared" si="424"/>
        <v>2</v>
      </c>
      <c r="CC760" s="18">
        <f t="shared" si="404"/>
        <v>14.28</v>
      </c>
    </row>
    <row r="761" spans="1:81" ht="16.5" x14ac:dyDescent="0.2">
      <c r="A761" s="14">
        <v>752</v>
      </c>
      <c r="B761" s="18">
        <f>金币产出!CN757</f>
        <v>174145056</v>
      </c>
      <c r="W761" s="18">
        <v>752</v>
      </c>
      <c r="X761" s="25">
        <v>1</v>
      </c>
      <c r="Y761" s="18" t="e">
        <f t="shared" si="405"/>
        <v>#REF!</v>
      </c>
      <c r="Z761" s="18" t="e">
        <f t="shared" si="405"/>
        <v>#REF!</v>
      </c>
      <c r="AA761" s="18" t="e">
        <f t="shared" si="405"/>
        <v>#REF!</v>
      </c>
      <c r="AB761" s="18" t="e">
        <f t="shared" si="406"/>
        <v>#REF!</v>
      </c>
      <c r="AC761" s="18" t="e">
        <f t="shared" si="394"/>
        <v>#REF!</v>
      </c>
      <c r="AD761" s="18" t="e">
        <f t="shared" si="407"/>
        <v>#REF!</v>
      </c>
      <c r="AE761" s="18" t="e">
        <f t="shared" si="395"/>
        <v>#REF!</v>
      </c>
      <c r="AF761" s="18" t="e">
        <f t="shared" si="408"/>
        <v>#REF!</v>
      </c>
      <c r="AG761" s="18" t="e">
        <f t="shared" si="396"/>
        <v>#REF!</v>
      </c>
      <c r="BD761" s="18">
        <v>752</v>
      </c>
      <c r="BE761" s="44">
        <v>1</v>
      </c>
      <c r="BF761" s="18">
        <f t="shared" si="409"/>
        <v>19155955</v>
      </c>
      <c r="BG761" s="18">
        <f t="shared" si="410"/>
        <v>9577975</v>
      </c>
      <c r="BH761" s="18">
        <f t="shared" si="411"/>
        <v>9577975</v>
      </c>
      <c r="BI761" s="18">
        <f t="shared" si="412"/>
        <v>9577975</v>
      </c>
      <c r="BJ761" s="18">
        <f t="shared" si="413"/>
        <v>9577975</v>
      </c>
      <c r="BK761" s="18">
        <f t="shared" si="414"/>
        <v>9577975</v>
      </c>
      <c r="BL761" s="18">
        <f t="shared" si="415"/>
        <v>14366965</v>
      </c>
      <c r="BM761" s="18">
        <f t="shared" si="416"/>
        <v>14366965</v>
      </c>
      <c r="BN761" s="18">
        <f t="shared" si="417"/>
        <v>2</v>
      </c>
      <c r="BO761" s="18">
        <f t="shared" si="397"/>
        <v>19.16</v>
      </c>
      <c r="BP761" s="18">
        <f t="shared" si="418"/>
        <v>1</v>
      </c>
      <c r="BQ761" s="18">
        <f t="shared" si="398"/>
        <v>9577.98</v>
      </c>
      <c r="BR761" s="18">
        <f t="shared" si="419"/>
        <v>1</v>
      </c>
      <c r="BS761" s="18">
        <f t="shared" si="399"/>
        <v>9577.98</v>
      </c>
      <c r="BT761" s="18">
        <f t="shared" si="420"/>
        <v>1</v>
      </c>
      <c r="BU761" s="18">
        <f t="shared" si="400"/>
        <v>9577.98</v>
      </c>
      <c r="BV761" s="18">
        <f t="shared" si="421"/>
        <v>1</v>
      </c>
      <c r="BW761" s="18">
        <f t="shared" si="401"/>
        <v>9577.98</v>
      </c>
      <c r="BX761" s="18">
        <f t="shared" si="422"/>
        <v>1</v>
      </c>
      <c r="BY761" s="18">
        <f t="shared" si="402"/>
        <v>9577.98</v>
      </c>
      <c r="BZ761" s="18">
        <f t="shared" si="423"/>
        <v>2</v>
      </c>
      <c r="CA761" s="18">
        <f t="shared" si="403"/>
        <v>14.37</v>
      </c>
      <c r="CB761" s="18">
        <f t="shared" si="424"/>
        <v>2</v>
      </c>
      <c r="CC761" s="18">
        <f t="shared" si="404"/>
        <v>14.37</v>
      </c>
    </row>
    <row r="762" spans="1:81" ht="16.5" x14ac:dyDescent="0.2">
      <c r="A762" s="14">
        <v>753</v>
      </c>
      <c r="B762" s="18">
        <f>金币产出!CN758</f>
        <v>175212847</v>
      </c>
      <c r="W762" s="18">
        <v>753</v>
      </c>
      <c r="X762" s="25">
        <v>1</v>
      </c>
      <c r="Y762" s="18" t="e">
        <f t="shared" si="405"/>
        <v>#REF!</v>
      </c>
      <c r="Z762" s="18" t="e">
        <f t="shared" si="405"/>
        <v>#REF!</v>
      </c>
      <c r="AA762" s="18" t="e">
        <f t="shared" si="405"/>
        <v>#REF!</v>
      </c>
      <c r="AB762" s="18" t="e">
        <f t="shared" si="406"/>
        <v>#REF!</v>
      </c>
      <c r="AC762" s="18" t="e">
        <f t="shared" si="394"/>
        <v>#REF!</v>
      </c>
      <c r="AD762" s="18" t="e">
        <f t="shared" si="407"/>
        <v>#REF!</v>
      </c>
      <c r="AE762" s="18" t="e">
        <f t="shared" si="395"/>
        <v>#REF!</v>
      </c>
      <c r="AF762" s="18" t="e">
        <f t="shared" si="408"/>
        <v>#REF!</v>
      </c>
      <c r="AG762" s="18" t="e">
        <f t="shared" si="396"/>
        <v>#REF!</v>
      </c>
      <c r="BD762" s="18">
        <v>753</v>
      </c>
      <c r="BE762" s="44">
        <v>1</v>
      </c>
      <c r="BF762" s="18">
        <f t="shared" si="409"/>
        <v>19273410</v>
      </c>
      <c r="BG762" s="18">
        <f t="shared" si="410"/>
        <v>9636705</v>
      </c>
      <c r="BH762" s="18">
        <f t="shared" si="411"/>
        <v>9636705</v>
      </c>
      <c r="BI762" s="18">
        <f t="shared" si="412"/>
        <v>9636705</v>
      </c>
      <c r="BJ762" s="18">
        <f t="shared" si="413"/>
        <v>9636705</v>
      </c>
      <c r="BK762" s="18">
        <f t="shared" si="414"/>
        <v>9636705</v>
      </c>
      <c r="BL762" s="18">
        <f t="shared" si="415"/>
        <v>14455055</v>
      </c>
      <c r="BM762" s="18">
        <f t="shared" si="416"/>
        <v>14455055</v>
      </c>
      <c r="BN762" s="18">
        <f t="shared" si="417"/>
        <v>2</v>
      </c>
      <c r="BO762" s="18">
        <f t="shared" si="397"/>
        <v>19.27</v>
      </c>
      <c r="BP762" s="18">
        <f t="shared" si="418"/>
        <v>1</v>
      </c>
      <c r="BQ762" s="18">
        <f t="shared" si="398"/>
        <v>9636.7099999999991</v>
      </c>
      <c r="BR762" s="18">
        <f t="shared" si="419"/>
        <v>1</v>
      </c>
      <c r="BS762" s="18">
        <f t="shared" si="399"/>
        <v>9636.7099999999991</v>
      </c>
      <c r="BT762" s="18">
        <f t="shared" si="420"/>
        <v>1</v>
      </c>
      <c r="BU762" s="18">
        <f t="shared" si="400"/>
        <v>9636.7099999999991</v>
      </c>
      <c r="BV762" s="18">
        <f t="shared" si="421"/>
        <v>1</v>
      </c>
      <c r="BW762" s="18">
        <f t="shared" si="401"/>
        <v>9636.7099999999991</v>
      </c>
      <c r="BX762" s="18">
        <f t="shared" si="422"/>
        <v>1</v>
      </c>
      <c r="BY762" s="18">
        <f t="shared" si="402"/>
        <v>9636.7099999999991</v>
      </c>
      <c r="BZ762" s="18">
        <f t="shared" si="423"/>
        <v>2</v>
      </c>
      <c r="CA762" s="18">
        <f t="shared" si="403"/>
        <v>14.46</v>
      </c>
      <c r="CB762" s="18">
        <f t="shared" si="424"/>
        <v>2</v>
      </c>
      <c r="CC762" s="18">
        <f t="shared" si="404"/>
        <v>14.46</v>
      </c>
    </row>
    <row r="763" spans="1:81" ht="16.5" x14ac:dyDescent="0.2">
      <c r="A763" s="14">
        <v>754</v>
      </c>
      <c r="B763" s="18">
        <f>金币产出!CN759</f>
        <v>176280641</v>
      </c>
      <c r="W763" s="18">
        <v>754</v>
      </c>
      <c r="X763" s="25">
        <v>1</v>
      </c>
      <c r="Y763" s="18" t="e">
        <f t="shared" si="405"/>
        <v>#REF!</v>
      </c>
      <c r="Z763" s="18" t="e">
        <f t="shared" si="405"/>
        <v>#REF!</v>
      </c>
      <c r="AA763" s="18" t="e">
        <f t="shared" si="405"/>
        <v>#REF!</v>
      </c>
      <c r="AB763" s="18" t="e">
        <f t="shared" si="406"/>
        <v>#REF!</v>
      </c>
      <c r="AC763" s="18" t="e">
        <f t="shared" si="394"/>
        <v>#REF!</v>
      </c>
      <c r="AD763" s="18" t="e">
        <f t="shared" si="407"/>
        <v>#REF!</v>
      </c>
      <c r="AE763" s="18" t="e">
        <f t="shared" si="395"/>
        <v>#REF!</v>
      </c>
      <c r="AF763" s="18" t="e">
        <f t="shared" si="408"/>
        <v>#REF!</v>
      </c>
      <c r="AG763" s="18" t="e">
        <f t="shared" si="396"/>
        <v>#REF!</v>
      </c>
      <c r="BD763" s="18">
        <v>754</v>
      </c>
      <c r="BE763" s="44">
        <v>1</v>
      </c>
      <c r="BF763" s="18">
        <f t="shared" si="409"/>
        <v>19390870</v>
      </c>
      <c r="BG763" s="18">
        <f t="shared" si="410"/>
        <v>9695435</v>
      </c>
      <c r="BH763" s="18">
        <f t="shared" si="411"/>
        <v>9695435</v>
      </c>
      <c r="BI763" s="18">
        <f t="shared" si="412"/>
        <v>9695435</v>
      </c>
      <c r="BJ763" s="18">
        <f t="shared" si="413"/>
        <v>9695435</v>
      </c>
      <c r="BK763" s="18">
        <f t="shared" si="414"/>
        <v>9695435</v>
      </c>
      <c r="BL763" s="18">
        <f t="shared" si="415"/>
        <v>14543150</v>
      </c>
      <c r="BM763" s="18">
        <f t="shared" si="416"/>
        <v>14543150</v>
      </c>
      <c r="BN763" s="18">
        <f t="shared" si="417"/>
        <v>2</v>
      </c>
      <c r="BO763" s="18">
        <f t="shared" si="397"/>
        <v>19.39</v>
      </c>
      <c r="BP763" s="18">
        <f t="shared" si="418"/>
        <v>1</v>
      </c>
      <c r="BQ763" s="18">
        <f t="shared" si="398"/>
        <v>9695.44</v>
      </c>
      <c r="BR763" s="18">
        <f t="shared" si="419"/>
        <v>1</v>
      </c>
      <c r="BS763" s="18">
        <f t="shared" si="399"/>
        <v>9695.44</v>
      </c>
      <c r="BT763" s="18">
        <f t="shared" si="420"/>
        <v>1</v>
      </c>
      <c r="BU763" s="18">
        <f t="shared" si="400"/>
        <v>9695.44</v>
      </c>
      <c r="BV763" s="18">
        <f t="shared" si="421"/>
        <v>1</v>
      </c>
      <c r="BW763" s="18">
        <f t="shared" si="401"/>
        <v>9695.44</v>
      </c>
      <c r="BX763" s="18">
        <f t="shared" si="422"/>
        <v>1</v>
      </c>
      <c r="BY763" s="18">
        <f t="shared" si="402"/>
        <v>9695.44</v>
      </c>
      <c r="BZ763" s="18">
        <f t="shared" si="423"/>
        <v>2</v>
      </c>
      <c r="CA763" s="18">
        <f t="shared" si="403"/>
        <v>14.54</v>
      </c>
      <c r="CB763" s="18">
        <f t="shared" si="424"/>
        <v>2</v>
      </c>
      <c r="CC763" s="18">
        <f t="shared" si="404"/>
        <v>14.54</v>
      </c>
    </row>
    <row r="764" spans="1:81" ht="16.5" x14ac:dyDescent="0.2">
      <c r="A764" s="14">
        <v>755</v>
      </c>
      <c r="B764" s="18">
        <f>金币产出!CN760</f>
        <v>177348436</v>
      </c>
      <c r="W764" s="18">
        <v>755</v>
      </c>
      <c r="X764" s="25">
        <v>1</v>
      </c>
      <c r="Y764" s="18" t="e">
        <f t="shared" si="405"/>
        <v>#REF!</v>
      </c>
      <c r="Z764" s="18" t="e">
        <f t="shared" si="405"/>
        <v>#REF!</v>
      </c>
      <c r="AA764" s="18" t="e">
        <f t="shared" si="405"/>
        <v>#REF!</v>
      </c>
      <c r="AB764" s="18" t="e">
        <f t="shared" si="406"/>
        <v>#REF!</v>
      </c>
      <c r="AC764" s="18" t="e">
        <f t="shared" si="394"/>
        <v>#REF!</v>
      </c>
      <c r="AD764" s="18" t="e">
        <f t="shared" si="407"/>
        <v>#REF!</v>
      </c>
      <c r="AE764" s="18" t="e">
        <f t="shared" si="395"/>
        <v>#REF!</v>
      </c>
      <c r="AF764" s="18" t="e">
        <f t="shared" si="408"/>
        <v>#REF!</v>
      </c>
      <c r="AG764" s="18" t="e">
        <f t="shared" si="396"/>
        <v>#REF!</v>
      </c>
      <c r="BD764" s="18">
        <v>755</v>
      </c>
      <c r="BE764" s="44">
        <v>1</v>
      </c>
      <c r="BF764" s="18">
        <f t="shared" si="409"/>
        <v>19508325</v>
      </c>
      <c r="BG764" s="18">
        <f t="shared" si="410"/>
        <v>9754160</v>
      </c>
      <c r="BH764" s="18">
        <f t="shared" si="411"/>
        <v>9754160</v>
      </c>
      <c r="BI764" s="18">
        <f t="shared" si="412"/>
        <v>9754160</v>
      </c>
      <c r="BJ764" s="18">
        <f t="shared" si="413"/>
        <v>9754160</v>
      </c>
      <c r="BK764" s="18">
        <f t="shared" si="414"/>
        <v>9754160</v>
      </c>
      <c r="BL764" s="18">
        <f t="shared" si="415"/>
        <v>14631245</v>
      </c>
      <c r="BM764" s="18">
        <f t="shared" si="416"/>
        <v>14631245</v>
      </c>
      <c r="BN764" s="18">
        <f t="shared" si="417"/>
        <v>2</v>
      </c>
      <c r="BO764" s="18">
        <f t="shared" si="397"/>
        <v>19.510000000000002</v>
      </c>
      <c r="BP764" s="18">
        <f t="shared" si="418"/>
        <v>1</v>
      </c>
      <c r="BQ764" s="18">
        <f t="shared" si="398"/>
        <v>9754.16</v>
      </c>
      <c r="BR764" s="18">
        <f t="shared" si="419"/>
        <v>1</v>
      </c>
      <c r="BS764" s="18">
        <f t="shared" si="399"/>
        <v>9754.16</v>
      </c>
      <c r="BT764" s="18">
        <f t="shared" si="420"/>
        <v>1</v>
      </c>
      <c r="BU764" s="18">
        <f t="shared" si="400"/>
        <v>9754.16</v>
      </c>
      <c r="BV764" s="18">
        <f t="shared" si="421"/>
        <v>1</v>
      </c>
      <c r="BW764" s="18">
        <f t="shared" si="401"/>
        <v>9754.16</v>
      </c>
      <c r="BX764" s="18">
        <f t="shared" si="422"/>
        <v>1</v>
      </c>
      <c r="BY764" s="18">
        <f t="shared" si="402"/>
        <v>9754.16</v>
      </c>
      <c r="BZ764" s="18">
        <f t="shared" si="423"/>
        <v>2</v>
      </c>
      <c r="CA764" s="18">
        <f t="shared" si="403"/>
        <v>14.63</v>
      </c>
      <c r="CB764" s="18">
        <f t="shared" si="424"/>
        <v>2</v>
      </c>
      <c r="CC764" s="18">
        <f t="shared" si="404"/>
        <v>14.63</v>
      </c>
    </row>
    <row r="765" spans="1:81" ht="16.5" x14ac:dyDescent="0.2">
      <c r="A765" s="14">
        <v>756</v>
      </c>
      <c r="B765" s="18">
        <f>金币产出!CN761</f>
        <v>178416227</v>
      </c>
      <c r="W765" s="18">
        <v>756</v>
      </c>
      <c r="X765" s="25">
        <v>1</v>
      </c>
      <c r="Y765" s="18" t="e">
        <f t="shared" si="405"/>
        <v>#REF!</v>
      </c>
      <c r="Z765" s="18" t="e">
        <f t="shared" si="405"/>
        <v>#REF!</v>
      </c>
      <c r="AA765" s="18" t="e">
        <f t="shared" si="405"/>
        <v>#REF!</v>
      </c>
      <c r="AB765" s="18" t="e">
        <f t="shared" si="406"/>
        <v>#REF!</v>
      </c>
      <c r="AC765" s="18" t="e">
        <f t="shared" si="394"/>
        <v>#REF!</v>
      </c>
      <c r="AD765" s="18" t="e">
        <f t="shared" si="407"/>
        <v>#REF!</v>
      </c>
      <c r="AE765" s="18" t="e">
        <f t="shared" si="395"/>
        <v>#REF!</v>
      </c>
      <c r="AF765" s="18" t="e">
        <f t="shared" si="408"/>
        <v>#REF!</v>
      </c>
      <c r="AG765" s="18" t="e">
        <f t="shared" si="396"/>
        <v>#REF!</v>
      </c>
      <c r="BD765" s="18">
        <v>756</v>
      </c>
      <c r="BE765" s="44">
        <v>1</v>
      </c>
      <c r="BF765" s="18">
        <f t="shared" si="409"/>
        <v>19625780</v>
      </c>
      <c r="BG765" s="18">
        <f t="shared" si="410"/>
        <v>9812890</v>
      </c>
      <c r="BH765" s="18">
        <f t="shared" si="411"/>
        <v>9812890</v>
      </c>
      <c r="BI765" s="18">
        <f t="shared" si="412"/>
        <v>9812890</v>
      </c>
      <c r="BJ765" s="18">
        <f t="shared" si="413"/>
        <v>9812890</v>
      </c>
      <c r="BK765" s="18">
        <f t="shared" si="414"/>
        <v>9812890</v>
      </c>
      <c r="BL765" s="18">
        <f t="shared" si="415"/>
        <v>14719335</v>
      </c>
      <c r="BM765" s="18">
        <f t="shared" si="416"/>
        <v>14719335</v>
      </c>
      <c r="BN765" s="18">
        <f t="shared" si="417"/>
        <v>2</v>
      </c>
      <c r="BO765" s="18">
        <f t="shared" si="397"/>
        <v>19.63</v>
      </c>
      <c r="BP765" s="18">
        <f t="shared" si="418"/>
        <v>1</v>
      </c>
      <c r="BQ765" s="18">
        <f t="shared" si="398"/>
        <v>9812.89</v>
      </c>
      <c r="BR765" s="18">
        <f t="shared" si="419"/>
        <v>1</v>
      </c>
      <c r="BS765" s="18">
        <f t="shared" si="399"/>
        <v>9812.89</v>
      </c>
      <c r="BT765" s="18">
        <f t="shared" si="420"/>
        <v>1</v>
      </c>
      <c r="BU765" s="18">
        <f t="shared" si="400"/>
        <v>9812.89</v>
      </c>
      <c r="BV765" s="18">
        <f t="shared" si="421"/>
        <v>1</v>
      </c>
      <c r="BW765" s="18">
        <f t="shared" si="401"/>
        <v>9812.89</v>
      </c>
      <c r="BX765" s="18">
        <f t="shared" si="422"/>
        <v>1</v>
      </c>
      <c r="BY765" s="18">
        <f t="shared" si="402"/>
        <v>9812.89</v>
      </c>
      <c r="BZ765" s="18">
        <f t="shared" si="423"/>
        <v>2</v>
      </c>
      <c r="CA765" s="18">
        <f t="shared" si="403"/>
        <v>14.72</v>
      </c>
      <c r="CB765" s="18">
        <f t="shared" si="424"/>
        <v>2</v>
      </c>
      <c r="CC765" s="18">
        <f t="shared" si="404"/>
        <v>14.72</v>
      </c>
    </row>
    <row r="766" spans="1:81" ht="16.5" x14ac:dyDescent="0.2">
      <c r="A766" s="14">
        <v>757</v>
      </c>
      <c r="B766" s="18">
        <f>金币产出!CN762</f>
        <v>179484021</v>
      </c>
      <c r="W766" s="18">
        <v>757</v>
      </c>
      <c r="X766" s="25">
        <v>1</v>
      </c>
      <c r="Y766" s="18" t="e">
        <f t="shared" si="405"/>
        <v>#REF!</v>
      </c>
      <c r="Z766" s="18" t="e">
        <f t="shared" si="405"/>
        <v>#REF!</v>
      </c>
      <c r="AA766" s="18" t="e">
        <f t="shared" si="405"/>
        <v>#REF!</v>
      </c>
      <c r="AB766" s="18" t="e">
        <f t="shared" si="406"/>
        <v>#REF!</v>
      </c>
      <c r="AC766" s="18" t="e">
        <f t="shared" si="394"/>
        <v>#REF!</v>
      </c>
      <c r="AD766" s="18" t="e">
        <f t="shared" si="407"/>
        <v>#REF!</v>
      </c>
      <c r="AE766" s="18" t="e">
        <f t="shared" si="395"/>
        <v>#REF!</v>
      </c>
      <c r="AF766" s="18" t="e">
        <f t="shared" si="408"/>
        <v>#REF!</v>
      </c>
      <c r="AG766" s="18" t="e">
        <f t="shared" si="396"/>
        <v>#REF!</v>
      </c>
      <c r="BD766" s="18">
        <v>757</v>
      </c>
      <c r="BE766" s="44">
        <v>1</v>
      </c>
      <c r="BF766" s="18">
        <f t="shared" si="409"/>
        <v>19743240</v>
      </c>
      <c r="BG766" s="18">
        <f t="shared" si="410"/>
        <v>9871620</v>
      </c>
      <c r="BH766" s="18">
        <f t="shared" si="411"/>
        <v>9871620</v>
      </c>
      <c r="BI766" s="18">
        <f t="shared" si="412"/>
        <v>9871620</v>
      </c>
      <c r="BJ766" s="18">
        <f t="shared" si="413"/>
        <v>9871620</v>
      </c>
      <c r="BK766" s="18">
        <f t="shared" si="414"/>
        <v>9871620</v>
      </c>
      <c r="BL766" s="18">
        <f t="shared" si="415"/>
        <v>14807430</v>
      </c>
      <c r="BM766" s="18">
        <f t="shared" si="416"/>
        <v>14807430</v>
      </c>
      <c r="BN766" s="18">
        <f t="shared" si="417"/>
        <v>2</v>
      </c>
      <c r="BO766" s="18">
        <f t="shared" si="397"/>
        <v>19.739999999999998</v>
      </c>
      <c r="BP766" s="18">
        <f t="shared" si="418"/>
        <v>1</v>
      </c>
      <c r="BQ766" s="18">
        <f t="shared" si="398"/>
        <v>9871.6200000000008</v>
      </c>
      <c r="BR766" s="18">
        <f t="shared" si="419"/>
        <v>1</v>
      </c>
      <c r="BS766" s="18">
        <f t="shared" si="399"/>
        <v>9871.6200000000008</v>
      </c>
      <c r="BT766" s="18">
        <f t="shared" si="420"/>
        <v>1</v>
      </c>
      <c r="BU766" s="18">
        <f t="shared" si="400"/>
        <v>9871.6200000000008</v>
      </c>
      <c r="BV766" s="18">
        <f t="shared" si="421"/>
        <v>1</v>
      </c>
      <c r="BW766" s="18">
        <f t="shared" si="401"/>
        <v>9871.6200000000008</v>
      </c>
      <c r="BX766" s="18">
        <f t="shared" si="422"/>
        <v>1</v>
      </c>
      <c r="BY766" s="18">
        <f t="shared" si="402"/>
        <v>9871.6200000000008</v>
      </c>
      <c r="BZ766" s="18">
        <f t="shared" si="423"/>
        <v>2</v>
      </c>
      <c r="CA766" s="18">
        <f t="shared" si="403"/>
        <v>14.81</v>
      </c>
      <c r="CB766" s="18">
        <f t="shared" si="424"/>
        <v>2</v>
      </c>
      <c r="CC766" s="18">
        <f t="shared" si="404"/>
        <v>14.81</v>
      </c>
    </row>
    <row r="767" spans="1:81" ht="16.5" x14ac:dyDescent="0.2">
      <c r="A767" s="14">
        <v>758</v>
      </c>
      <c r="B767" s="18">
        <f>金币产出!CN763</f>
        <v>180551813</v>
      </c>
      <c r="W767" s="18">
        <v>758</v>
      </c>
      <c r="X767" s="25">
        <v>1</v>
      </c>
      <c r="Y767" s="18" t="e">
        <f t="shared" si="405"/>
        <v>#REF!</v>
      </c>
      <c r="Z767" s="18" t="e">
        <f t="shared" si="405"/>
        <v>#REF!</v>
      </c>
      <c r="AA767" s="18" t="e">
        <f t="shared" si="405"/>
        <v>#REF!</v>
      </c>
      <c r="AB767" s="18" t="e">
        <f t="shared" si="406"/>
        <v>#REF!</v>
      </c>
      <c r="AC767" s="18" t="e">
        <f t="shared" si="394"/>
        <v>#REF!</v>
      </c>
      <c r="AD767" s="18" t="e">
        <f t="shared" si="407"/>
        <v>#REF!</v>
      </c>
      <c r="AE767" s="18" t="e">
        <f t="shared" si="395"/>
        <v>#REF!</v>
      </c>
      <c r="AF767" s="18" t="e">
        <f t="shared" si="408"/>
        <v>#REF!</v>
      </c>
      <c r="AG767" s="18" t="e">
        <f t="shared" si="396"/>
        <v>#REF!</v>
      </c>
      <c r="BD767" s="18">
        <v>758</v>
      </c>
      <c r="BE767" s="44">
        <v>1</v>
      </c>
      <c r="BF767" s="18">
        <f t="shared" si="409"/>
        <v>19860695</v>
      </c>
      <c r="BG767" s="18">
        <f t="shared" si="410"/>
        <v>9930345</v>
      </c>
      <c r="BH767" s="18">
        <f t="shared" si="411"/>
        <v>9930345</v>
      </c>
      <c r="BI767" s="18">
        <f t="shared" si="412"/>
        <v>9930345</v>
      </c>
      <c r="BJ767" s="18">
        <f t="shared" si="413"/>
        <v>9930345</v>
      </c>
      <c r="BK767" s="18">
        <f t="shared" si="414"/>
        <v>9930345</v>
      </c>
      <c r="BL767" s="18">
        <f t="shared" si="415"/>
        <v>14895520</v>
      </c>
      <c r="BM767" s="18">
        <f t="shared" si="416"/>
        <v>14895520</v>
      </c>
      <c r="BN767" s="18">
        <f t="shared" si="417"/>
        <v>2</v>
      </c>
      <c r="BO767" s="18">
        <f t="shared" si="397"/>
        <v>19.86</v>
      </c>
      <c r="BP767" s="18">
        <f t="shared" si="418"/>
        <v>1</v>
      </c>
      <c r="BQ767" s="18">
        <f t="shared" si="398"/>
        <v>9930.35</v>
      </c>
      <c r="BR767" s="18">
        <f t="shared" si="419"/>
        <v>1</v>
      </c>
      <c r="BS767" s="18">
        <f t="shared" si="399"/>
        <v>9930.35</v>
      </c>
      <c r="BT767" s="18">
        <f t="shared" si="420"/>
        <v>1</v>
      </c>
      <c r="BU767" s="18">
        <f t="shared" si="400"/>
        <v>9930.35</v>
      </c>
      <c r="BV767" s="18">
        <f t="shared" si="421"/>
        <v>1</v>
      </c>
      <c r="BW767" s="18">
        <f t="shared" si="401"/>
        <v>9930.35</v>
      </c>
      <c r="BX767" s="18">
        <f t="shared" si="422"/>
        <v>1</v>
      </c>
      <c r="BY767" s="18">
        <f t="shared" si="402"/>
        <v>9930.35</v>
      </c>
      <c r="BZ767" s="18">
        <f t="shared" si="423"/>
        <v>2</v>
      </c>
      <c r="CA767" s="18">
        <f t="shared" si="403"/>
        <v>14.9</v>
      </c>
      <c r="CB767" s="18">
        <f t="shared" si="424"/>
        <v>2</v>
      </c>
      <c r="CC767" s="18">
        <f t="shared" si="404"/>
        <v>14.9</v>
      </c>
    </row>
    <row r="768" spans="1:81" ht="16.5" x14ac:dyDescent="0.2">
      <c r="A768" s="14">
        <v>759</v>
      </c>
      <c r="B768" s="18">
        <f>金币产出!CN764</f>
        <v>181619606</v>
      </c>
      <c r="W768" s="18">
        <v>759</v>
      </c>
      <c r="X768" s="25">
        <v>1</v>
      </c>
      <c r="Y768" s="18" t="e">
        <f t="shared" si="405"/>
        <v>#REF!</v>
      </c>
      <c r="Z768" s="18" t="e">
        <f t="shared" si="405"/>
        <v>#REF!</v>
      </c>
      <c r="AA768" s="18" t="e">
        <f t="shared" si="405"/>
        <v>#REF!</v>
      </c>
      <c r="AB768" s="18" t="e">
        <f t="shared" si="406"/>
        <v>#REF!</v>
      </c>
      <c r="AC768" s="18" t="e">
        <f t="shared" si="394"/>
        <v>#REF!</v>
      </c>
      <c r="AD768" s="18" t="e">
        <f t="shared" si="407"/>
        <v>#REF!</v>
      </c>
      <c r="AE768" s="18" t="e">
        <f t="shared" si="395"/>
        <v>#REF!</v>
      </c>
      <c r="AF768" s="18" t="e">
        <f t="shared" si="408"/>
        <v>#REF!</v>
      </c>
      <c r="AG768" s="18" t="e">
        <f t="shared" si="396"/>
        <v>#REF!</v>
      </c>
      <c r="BD768" s="18">
        <v>759</v>
      </c>
      <c r="BE768" s="44">
        <v>1</v>
      </c>
      <c r="BF768" s="18">
        <f t="shared" si="409"/>
        <v>19978155</v>
      </c>
      <c r="BG768" s="18">
        <f t="shared" si="410"/>
        <v>9989075</v>
      </c>
      <c r="BH768" s="18">
        <f t="shared" si="411"/>
        <v>9989075</v>
      </c>
      <c r="BI768" s="18">
        <f t="shared" si="412"/>
        <v>9989075</v>
      </c>
      <c r="BJ768" s="18">
        <f t="shared" si="413"/>
        <v>9989075</v>
      </c>
      <c r="BK768" s="18">
        <f t="shared" si="414"/>
        <v>9989075</v>
      </c>
      <c r="BL768" s="18">
        <f t="shared" si="415"/>
        <v>14983615</v>
      </c>
      <c r="BM768" s="18">
        <f t="shared" si="416"/>
        <v>14983615</v>
      </c>
      <c r="BN768" s="18">
        <f t="shared" si="417"/>
        <v>2</v>
      </c>
      <c r="BO768" s="18">
        <f t="shared" si="397"/>
        <v>19.98</v>
      </c>
      <c r="BP768" s="18">
        <f t="shared" si="418"/>
        <v>1</v>
      </c>
      <c r="BQ768" s="18">
        <f t="shared" si="398"/>
        <v>9989.08</v>
      </c>
      <c r="BR768" s="18">
        <f t="shared" si="419"/>
        <v>1</v>
      </c>
      <c r="BS768" s="18">
        <f t="shared" si="399"/>
        <v>9989.08</v>
      </c>
      <c r="BT768" s="18">
        <f t="shared" si="420"/>
        <v>1</v>
      </c>
      <c r="BU768" s="18">
        <f t="shared" si="400"/>
        <v>9989.08</v>
      </c>
      <c r="BV768" s="18">
        <f t="shared" si="421"/>
        <v>1</v>
      </c>
      <c r="BW768" s="18">
        <f t="shared" si="401"/>
        <v>9989.08</v>
      </c>
      <c r="BX768" s="18">
        <f t="shared" si="422"/>
        <v>1</v>
      </c>
      <c r="BY768" s="18">
        <f t="shared" si="402"/>
        <v>9989.08</v>
      </c>
      <c r="BZ768" s="18">
        <f t="shared" si="423"/>
        <v>2</v>
      </c>
      <c r="CA768" s="18">
        <f t="shared" si="403"/>
        <v>14.98</v>
      </c>
      <c r="CB768" s="18">
        <f t="shared" si="424"/>
        <v>2</v>
      </c>
      <c r="CC768" s="18">
        <f t="shared" si="404"/>
        <v>14.98</v>
      </c>
    </row>
    <row r="769" spans="1:81" ht="16.5" x14ac:dyDescent="0.2">
      <c r="A769" s="14">
        <v>760</v>
      </c>
      <c r="B769" s="18">
        <f>金币产出!CN765</f>
        <v>182687400</v>
      </c>
      <c r="W769" s="18">
        <v>760</v>
      </c>
      <c r="X769" s="25">
        <v>1</v>
      </c>
      <c r="Y769" s="18" t="e">
        <f t="shared" si="405"/>
        <v>#REF!</v>
      </c>
      <c r="Z769" s="18" t="e">
        <f t="shared" si="405"/>
        <v>#REF!</v>
      </c>
      <c r="AA769" s="18" t="e">
        <f t="shared" si="405"/>
        <v>#REF!</v>
      </c>
      <c r="AB769" s="18" t="e">
        <f t="shared" si="406"/>
        <v>#REF!</v>
      </c>
      <c r="AC769" s="18" t="e">
        <f t="shared" si="394"/>
        <v>#REF!</v>
      </c>
      <c r="AD769" s="18" t="e">
        <f t="shared" si="407"/>
        <v>#REF!</v>
      </c>
      <c r="AE769" s="18" t="e">
        <f t="shared" si="395"/>
        <v>#REF!</v>
      </c>
      <c r="AF769" s="18" t="e">
        <f t="shared" si="408"/>
        <v>#REF!</v>
      </c>
      <c r="AG769" s="18" t="e">
        <f t="shared" si="396"/>
        <v>#REF!</v>
      </c>
      <c r="BD769" s="18">
        <v>760</v>
      </c>
      <c r="BE769" s="44">
        <v>1</v>
      </c>
      <c r="BF769" s="18">
        <f t="shared" si="409"/>
        <v>20095610</v>
      </c>
      <c r="BG769" s="18">
        <f t="shared" si="410"/>
        <v>10047805</v>
      </c>
      <c r="BH769" s="18">
        <f t="shared" si="411"/>
        <v>10047805</v>
      </c>
      <c r="BI769" s="18">
        <f t="shared" si="412"/>
        <v>10047805</v>
      </c>
      <c r="BJ769" s="18">
        <f t="shared" si="413"/>
        <v>10047805</v>
      </c>
      <c r="BK769" s="18">
        <f t="shared" si="414"/>
        <v>10047805</v>
      </c>
      <c r="BL769" s="18">
        <f t="shared" si="415"/>
        <v>15071710</v>
      </c>
      <c r="BM769" s="18">
        <f t="shared" si="416"/>
        <v>15071710</v>
      </c>
      <c r="BN769" s="18">
        <f t="shared" si="417"/>
        <v>2</v>
      </c>
      <c r="BO769" s="18">
        <f t="shared" si="397"/>
        <v>20.100000000000001</v>
      </c>
      <c r="BP769" s="18">
        <f t="shared" si="418"/>
        <v>2</v>
      </c>
      <c r="BQ769" s="18">
        <f t="shared" si="398"/>
        <v>10.050000000000001</v>
      </c>
      <c r="BR769" s="18">
        <f t="shared" si="419"/>
        <v>2</v>
      </c>
      <c r="BS769" s="18">
        <f t="shared" si="399"/>
        <v>10.050000000000001</v>
      </c>
      <c r="BT769" s="18">
        <f t="shared" si="420"/>
        <v>2</v>
      </c>
      <c r="BU769" s="18">
        <f t="shared" si="400"/>
        <v>10.050000000000001</v>
      </c>
      <c r="BV769" s="18">
        <f t="shared" si="421"/>
        <v>2</v>
      </c>
      <c r="BW769" s="18">
        <f t="shared" si="401"/>
        <v>10.050000000000001</v>
      </c>
      <c r="BX769" s="18">
        <f t="shared" si="422"/>
        <v>2</v>
      </c>
      <c r="BY769" s="18">
        <f t="shared" si="402"/>
        <v>10.050000000000001</v>
      </c>
      <c r="BZ769" s="18">
        <f t="shared" si="423"/>
        <v>2</v>
      </c>
      <c r="CA769" s="18">
        <f t="shared" si="403"/>
        <v>15.07</v>
      </c>
      <c r="CB769" s="18">
        <f t="shared" si="424"/>
        <v>2</v>
      </c>
      <c r="CC769" s="18">
        <f t="shared" si="404"/>
        <v>15.07</v>
      </c>
    </row>
    <row r="770" spans="1:81" ht="16.5" x14ac:dyDescent="0.2">
      <c r="A770" s="14">
        <v>761</v>
      </c>
      <c r="B770" s="18">
        <f>金币产出!CN766</f>
        <v>183237219</v>
      </c>
      <c r="W770" s="18">
        <v>761</v>
      </c>
      <c r="X770" s="25">
        <v>1</v>
      </c>
      <c r="Y770" s="18" t="e">
        <f t="shared" si="405"/>
        <v>#REF!</v>
      </c>
      <c r="Z770" s="18" t="e">
        <f t="shared" si="405"/>
        <v>#REF!</v>
      </c>
      <c r="AA770" s="18" t="e">
        <f t="shared" si="405"/>
        <v>#REF!</v>
      </c>
      <c r="AB770" s="18" t="e">
        <f t="shared" si="406"/>
        <v>#REF!</v>
      </c>
      <c r="AC770" s="18" t="e">
        <f t="shared" si="394"/>
        <v>#REF!</v>
      </c>
      <c r="AD770" s="18" t="e">
        <f t="shared" si="407"/>
        <v>#REF!</v>
      </c>
      <c r="AE770" s="18" t="e">
        <f t="shared" si="395"/>
        <v>#REF!</v>
      </c>
      <c r="AF770" s="18" t="e">
        <f t="shared" si="408"/>
        <v>#REF!</v>
      </c>
      <c r="AG770" s="18" t="e">
        <f t="shared" si="396"/>
        <v>#REF!</v>
      </c>
      <c r="BD770" s="18">
        <v>761</v>
      </c>
      <c r="BE770" s="44">
        <v>1</v>
      </c>
      <c r="BF770" s="18">
        <f t="shared" si="409"/>
        <v>20156090</v>
      </c>
      <c r="BG770" s="18">
        <f t="shared" si="410"/>
        <v>10078045</v>
      </c>
      <c r="BH770" s="18">
        <f t="shared" si="411"/>
        <v>10078045</v>
      </c>
      <c r="BI770" s="18">
        <f t="shared" si="412"/>
        <v>10078045</v>
      </c>
      <c r="BJ770" s="18">
        <f t="shared" si="413"/>
        <v>10078045</v>
      </c>
      <c r="BK770" s="18">
        <f t="shared" si="414"/>
        <v>10078045</v>
      </c>
      <c r="BL770" s="18">
        <f t="shared" si="415"/>
        <v>15117070</v>
      </c>
      <c r="BM770" s="18">
        <f t="shared" si="416"/>
        <v>15117070</v>
      </c>
      <c r="BN770" s="18">
        <f t="shared" si="417"/>
        <v>2</v>
      </c>
      <c r="BO770" s="18">
        <f t="shared" si="397"/>
        <v>20.16</v>
      </c>
      <c r="BP770" s="18">
        <f t="shared" si="418"/>
        <v>2</v>
      </c>
      <c r="BQ770" s="18">
        <f t="shared" si="398"/>
        <v>10.08</v>
      </c>
      <c r="BR770" s="18">
        <f t="shared" si="419"/>
        <v>2</v>
      </c>
      <c r="BS770" s="18">
        <f t="shared" si="399"/>
        <v>10.08</v>
      </c>
      <c r="BT770" s="18">
        <f t="shared" si="420"/>
        <v>2</v>
      </c>
      <c r="BU770" s="18">
        <f t="shared" si="400"/>
        <v>10.08</v>
      </c>
      <c r="BV770" s="18">
        <f t="shared" si="421"/>
        <v>2</v>
      </c>
      <c r="BW770" s="18">
        <f t="shared" si="401"/>
        <v>10.08</v>
      </c>
      <c r="BX770" s="18">
        <f t="shared" si="422"/>
        <v>2</v>
      </c>
      <c r="BY770" s="18">
        <f t="shared" si="402"/>
        <v>10.08</v>
      </c>
      <c r="BZ770" s="18">
        <f t="shared" si="423"/>
        <v>2</v>
      </c>
      <c r="CA770" s="18">
        <f t="shared" si="403"/>
        <v>15.12</v>
      </c>
      <c r="CB770" s="18">
        <f t="shared" si="424"/>
        <v>2</v>
      </c>
      <c r="CC770" s="18">
        <f t="shared" si="404"/>
        <v>15.12</v>
      </c>
    </row>
    <row r="771" spans="1:81" ht="16.5" x14ac:dyDescent="0.2">
      <c r="A771" s="14">
        <v>762</v>
      </c>
      <c r="B771" s="18">
        <f>金币产出!CN767</f>
        <v>183787039</v>
      </c>
      <c r="W771" s="18">
        <v>762</v>
      </c>
      <c r="X771" s="25">
        <v>1</v>
      </c>
      <c r="Y771" s="18" t="e">
        <f t="shared" si="405"/>
        <v>#REF!</v>
      </c>
      <c r="Z771" s="18" t="e">
        <f t="shared" si="405"/>
        <v>#REF!</v>
      </c>
      <c r="AA771" s="18" t="e">
        <f t="shared" si="405"/>
        <v>#REF!</v>
      </c>
      <c r="AB771" s="18" t="e">
        <f t="shared" si="406"/>
        <v>#REF!</v>
      </c>
      <c r="AC771" s="18" t="e">
        <f t="shared" si="394"/>
        <v>#REF!</v>
      </c>
      <c r="AD771" s="18" t="e">
        <f t="shared" si="407"/>
        <v>#REF!</v>
      </c>
      <c r="AE771" s="18" t="e">
        <f t="shared" si="395"/>
        <v>#REF!</v>
      </c>
      <c r="AF771" s="18" t="e">
        <f t="shared" si="408"/>
        <v>#REF!</v>
      </c>
      <c r="AG771" s="18" t="e">
        <f t="shared" si="396"/>
        <v>#REF!</v>
      </c>
      <c r="BD771" s="18">
        <v>762</v>
      </c>
      <c r="BE771" s="44">
        <v>1</v>
      </c>
      <c r="BF771" s="18">
        <f t="shared" si="409"/>
        <v>20216570</v>
      </c>
      <c r="BG771" s="18">
        <f t="shared" si="410"/>
        <v>10108285</v>
      </c>
      <c r="BH771" s="18">
        <f t="shared" si="411"/>
        <v>10108285</v>
      </c>
      <c r="BI771" s="18">
        <f t="shared" si="412"/>
        <v>10108285</v>
      </c>
      <c r="BJ771" s="18">
        <f t="shared" si="413"/>
        <v>10108285</v>
      </c>
      <c r="BK771" s="18">
        <f t="shared" si="414"/>
        <v>10108285</v>
      </c>
      <c r="BL771" s="18">
        <f t="shared" si="415"/>
        <v>15162430</v>
      </c>
      <c r="BM771" s="18">
        <f t="shared" si="416"/>
        <v>15162430</v>
      </c>
      <c r="BN771" s="18">
        <f t="shared" si="417"/>
        <v>2</v>
      </c>
      <c r="BO771" s="18">
        <f t="shared" si="397"/>
        <v>20.22</v>
      </c>
      <c r="BP771" s="18">
        <f t="shared" si="418"/>
        <v>2</v>
      </c>
      <c r="BQ771" s="18">
        <f t="shared" si="398"/>
        <v>10.11</v>
      </c>
      <c r="BR771" s="18">
        <f t="shared" si="419"/>
        <v>2</v>
      </c>
      <c r="BS771" s="18">
        <f t="shared" si="399"/>
        <v>10.11</v>
      </c>
      <c r="BT771" s="18">
        <f t="shared" si="420"/>
        <v>2</v>
      </c>
      <c r="BU771" s="18">
        <f t="shared" si="400"/>
        <v>10.11</v>
      </c>
      <c r="BV771" s="18">
        <f t="shared" si="421"/>
        <v>2</v>
      </c>
      <c r="BW771" s="18">
        <f t="shared" si="401"/>
        <v>10.11</v>
      </c>
      <c r="BX771" s="18">
        <f t="shared" si="422"/>
        <v>2</v>
      </c>
      <c r="BY771" s="18">
        <f t="shared" si="402"/>
        <v>10.11</v>
      </c>
      <c r="BZ771" s="18">
        <f t="shared" si="423"/>
        <v>2</v>
      </c>
      <c r="CA771" s="18">
        <f t="shared" si="403"/>
        <v>15.16</v>
      </c>
      <c r="CB771" s="18">
        <f t="shared" si="424"/>
        <v>2</v>
      </c>
      <c r="CC771" s="18">
        <f t="shared" si="404"/>
        <v>15.16</v>
      </c>
    </row>
    <row r="772" spans="1:81" ht="16.5" x14ac:dyDescent="0.2">
      <c r="A772" s="14">
        <v>763</v>
      </c>
      <c r="B772" s="18">
        <f>金币产出!CN768</f>
        <v>184336857</v>
      </c>
      <c r="W772" s="18">
        <v>763</v>
      </c>
      <c r="X772" s="25">
        <v>1</v>
      </c>
      <c r="Y772" s="18" t="e">
        <f t="shared" si="405"/>
        <v>#REF!</v>
      </c>
      <c r="Z772" s="18" t="e">
        <f t="shared" si="405"/>
        <v>#REF!</v>
      </c>
      <c r="AA772" s="18" t="e">
        <f t="shared" si="405"/>
        <v>#REF!</v>
      </c>
      <c r="AB772" s="18" t="e">
        <f t="shared" si="406"/>
        <v>#REF!</v>
      </c>
      <c r="AC772" s="18" t="e">
        <f t="shared" si="394"/>
        <v>#REF!</v>
      </c>
      <c r="AD772" s="18" t="e">
        <f t="shared" si="407"/>
        <v>#REF!</v>
      </c>
      <c r="AE772" s="18" t="e">
        <f t="shared" si="395"/>
        <v>#REF!</v>
      </c>
      <c r="AF772" s="18" t="e">
        <f t="shared" si="408"/>
        <v>#REF!</v>
      </c>
      <c r="AG772" s="18" t="e">
        <f t="shared" si="396"/>
        <v>#REF!</v>
      </c>
      <c r="BD772" s="18">
        <v>763</v>
      </c>
      <c r="BE772" s="44">
        <v>1</v>
      </c>
      <c r="BF772" s="18">
        <f t="shared" si="409"/>
        <v>20277050</v>
      </c>
      <c r="BG772" s="18">
        <f t="shared" si="410"/>
        <v>10138525</v>
      </c>
      <c r="BH772" s="18">
        <f t="shared" si="411"/>
        <v>10138525</v>
      </c>
      <c r="BI772" s="18">
        <f t="shared" si="412"/>
        <v>10138525</v>
      </c>
      <c r="BJ772" s="18">
        <f t="shared" si="413"/>
        <v>10138525</v>
      </c>
      <c r="BK772" s="18">
        <f t="shared" si="414"/>
        <v>10138525</v>
      </c>
      <c r="BL772" s="18">
        <f t="shared" si="415"/>
        <v>15207790</v>
      </c>
      <c r="BM772" s="18">
        <f t="shared" si="416"/>
        <v>15207790</v>
      </c>
      <c r="BN772" s="18">
        <f t="shared" si="417"/>
        <v>2</v>
      </c>
      <c r="BO772" s="18">
        <f t="shared" si="397"/>
        <v>20.28</v>
      </c>
      <c r="BP772" s="18">
        <f t="shared" si="418"/>
        <v>2</v>
      </c>
      <c r="BQ772" s="18">
        <f t="shared" si="398"/>
        <v>10.14</v>
      </c>
      <c r="BR772" s="18">
        <f t="shared" si="419"/>
        <v>2</v>
      </c>
      <c r="BS772" s="18">
        <f t="shared" si="399"/>
        <v>10.14</v>
      </c>
      <c r="BT772" s="18">
        <f t="shared" si="420"/>
        <v>2</v>
      </c>
      <c r="BU772" s="18">
        <f t="shared" si="400"/>
        <v>10.14</v>
      </c>
      <c r="BV772" s="18">
        <f t="shared" si="421"/>
        <v>2</v>
      </c>
      <c r="BW772" s="18">
        <f t="shared" si="401"/>
        <v>10.14</v>
      </c>
      <c r="BX772" s="18">
        <f t="shared" si="422"/>
        <v>2</v>
      </c>
      <c r="BY772" s="18">
        <f t="shared" si="402"/>
        <v>10.14</v>
      </c>
      <c r="BZ772" s="18">
        <f t="shared" si="423"/>
        <v>2</v>
      </c>
      <c r="CA772" s="18">
        <f t="shared" si="403"/>
        <v>15.21</v>
      </c>
      <c r="CB772" s="18">
        <f t="shared" si="424"/>
        <v>2</v>
      </c>
      <c r="CC772" s="18">
        <f t="shared" si="404"/>
        <v>15.21</v>
      </c>
    </row>
    <row r="773" spans="1:81" ht="16.5" x14ac:dyDescent="0.2">
      <c r="A773" s="14">
        <v>764</v>
      </c>
      <c r="B773" s="18">
        <f>金币产出!CN769</f>
        <v>184886677</v>
      </c>
      <c r="W773" s="18">
        <v>764</v>
      </c>
      <c r="X773" s="25">
        <v>1</v>
      </c>
      <c r="Y773" s="18" t="e">
        <f t="shared" si="405"/>
        <v>#REF!</v>
      </c>
      <c r="Z773" s="18" t="e">
        <f t="shared" si="405"/>
        <v>#REF!</v>
      </c>
      <c r="AA773" s="18" t="e">
        <f t="shared" si="405"/>
        <v>#REF!</v>
      </c>
      <c r="AB773" s="18" t="e">
        <f t="shared" si="406"/>
        <v>#REF!</v>
      </c>
      <c r="AC773" s="18" t="e">
        <f t="shared" si="394"/>
        <v>#REF!</v>
      </c>
      <c r="AD773" s="18" t="e">
        <f t="shared" si="407"/>
        <v>#REF!</v>
      </c>
      <c r="AE773" s="18" t="e">
        <f t="shared" si="395"/>
        <v>#REF!</v>
      </c>
      <c r="AF773" s="18" t="e">
        <f t="shared" si="408"/>
        <v>#REF!</v>
      </c>
      <c r="AG773" s="18" t="e">
        <f t="shared" si="396"/>
        <v>#REF!</v>
      </c>
      <c r="BD773" s="18">
        <v>764</v>
      </c>
      <c r="BE773" s="44">
        <v>1</v>
      </c>
      <c r="BF773" s="18">
        <f t="shared" si="409"/>
        <v>20337530</v>
      </c>
      <c r="BG773" s="18">
        <f t="shared" si="410"/>
        <v>10168765</v>
      </c>
      <c r="BH773" s="18">
        <f t="shared" si="411"/>
        <v>10168765</v>
      </c>
      <c r="BI773" s="18">
        <f t="shared" si="412"/>
        <v>10168765</v>
      </c>
      <c r="BJ773" s="18">
        <f t="shared" si="413"/>
        <v>10168765</v>
      </c>
      <c r="BK773" s="18">
        <f t="shared" si="414"/>
        <v>10168765</v>
      </c>
      <c r="BL773" s="18">
        <f t="shared" si="415"/>
        <v>15253150</v>
      </c>
      <c r="BM773" s="18">
        <f t="shared" si="416"/>
        <v>15253150</v>
      </c>
      <c r="BN773" s="18">
        <f t="shared" si="417"/>
        <v>2</v>
      </c>
      <c r="BO773" s="18">
        <f t="shared" si="397"/>
        <v>20.34</v>
      </c>
      <c r="BP773" s="18">
        <f t="shared" si="418"/>
        <v>2</v>
      </c>
      <c r="BQ773" s="18">
        <f t="shared" si="398"/>
        <v>10.17</v>
      </c>
      <c r="BR773" s="18">
        <f t="shared" si="419"/>
        <v>2</v>
      </c>
      <c r="BS773" s="18">
        <f t="shared" si="399"/>
        <v>10.17</v>
      </c>
      <c r="BT773" s="18">
        <f t="shared" si="420"/>
        <v>2</v>
      </c>
      <c r="BU773" s="18">
        <f t="shared" si="400"/>
        <v>10.17</v>
      </c>
      <c r="BV773" s="18">
        <f t="shared" si="421"/>
        <v>2</v>
      </c>
      <c r="BW773" s="18">
        <f t="shared" si="401"/>
        <v>10.17</v>
      </c>
      <c r="BX773" s="18">
        <f t="shared" si="422"/>
        <v>2</v>
      </c>
      <c r="BY773" s="18">
        <f t="shared" si="402"/>
        <v>10.17</v>
      </c>
      <c r="BZ773" s="18">
        <f t="shared" si="423"/>
        <v>2</v>
      </c>
      <c r="CA773" s="18">
        <f t="shared" si="403"/>
        <v>15.25</v>
      </c>
      <c r="CB773" s="18">
        <f t="shared" si="424"/>
        <v>2</v>
      </c>
      <c r="CC773" s="18">
        <f t="shared" si="404"/>
        <v>15.25</v>
      </c>
    </row>
    <row r="774" spans="1:81" ht="16.5" x14ac:dyDescent="0.2">
      <c r="A774" s="14">
        <v>765</v>
      </c>
      <c r="B774" s="18">
        <f>金币产出!CN770</f>
        <v>185436497</v>
      </c>
      <c r="W774" s="18">
        <v>765</v>
      </c>
      <c r="X774" s="25">
        <v>1</v>
      </c>
      <c r="Y774" s="18" t="e">
        <f t="shared" si="405"/>
        <v>#REF!</v>
      </c>
      <c r="Z774" s="18" t="e">
        <f t="shared" si="405"/>
        <v>#REF!</v>
      </c>
      <c r="AA774" s="18" t="e">
        <f t="shared" si="405"/>
        <v>#REF!</v>
      </c>
      <c r="AB774" s="18" t="e">
        <f t="shared" si="406"/>
        <v>#REF!</v>
      </c>
      <c r="AC774" s="18" t="e">
        <f t="shared" si="394"/>
        <v>#REF!</v>
      </c>
      <c r="AD774" s="18" t="e">
        <f t="shared" si="407"/>
        <v>#REF!</v>
      </c>
      <c r="AE774" s="18" t="e">
        <f t="shared" si="395"/>
        <v>#REF!</v>
      </c>
      <c r="AF774" s="18" t="e">
        <f t="shared" si="408"/>
        <v>#REF!</v>
      </c>
      <c r="AG774" s="18" t="e">
        <f t="shared" si="396"/>
        <v>#REF!</v>
      </c>
      <c r="BD774" s="18">
        <v>765</v>
      </c>
      <c r="BE774" s="44">
        <v>1</v>
      </c>
      <c r="BF774" s="18">
        <f t="shared" si="409"/>
        <v>20398010</v>
      </c>
      <c r="BG774" s="18">
        <f t="shared" si="410"/>
        <v>10199005</v>
      </c>
      <c r="BH774" s="18">
        <f t="shared" si="411"/>
        <v>10199005</v>
      </c>
      <c r="BI774" s="18">
        <f t="shared" si="412"/>
        <v>10199005</v>
      </c>
      <c r="BJ774" s="18">
        <f t="shared" si="413"/>
        <v>10199005</v>
      </c>
      <c r="BK774" s="18">
        <f t="shared" si="414"/>
        <v>10199005</v>
      </c>
      <c r="BL774" s="18">
        <f t="shared" si="415"/>
        <v>15298510</v>
      </c>
      <c r="BM774" s="18">
        <f t="shared" si="416"/>
        <v>15298510</v>
      </c>
      <c r="BN774" s="18">
        <f t="shared" si="417"/>
        <v>2</v>
      </c>
      <c r="BO774" s="18">
        <f t="shared" si="397"/>
        <v>20.399999999999999</v>
      </c>
      <c r="BP774" s="18">
        <f t="shared" si="418"/>
        <v>2</v>
      </c>
      <c r="BQ774" s="18">
        <f t="shared" si="398"/>
        <v>10.199999999999999</v>
      </c>
      <c r="BR774" s="18">
        <f t="shared" si="419"/>
        <v>2</v>
      </c>
      <c r="BS774" s="18">
        <f t="shared" si="399"/>
        <v>10.199999999999999</v>
      </c>
      <c r="BT774" s="18">
        <f t="shared" si="420"/>
        <v>2</v>
      </c>
      <c r="BU774" s="18">
        <f t="shared" si="400"/>
        <v>10.199999999999999</v>
      </c>
      <c r="BV774" s="18">
        <f t="shared" si="421"/>
        <v>2</v>
      </c>
      <c r="BW774" s="18">
        <f t="shared" si="401"/>
        <v>10.199999999999999</v>
      </c>
      <c r="BX774" s="18">
        <f t="shared" si="422"/>
        <v>2</v>
      </c>
      <c r="BY774" s="18">
        <f t="shared" si="402"/>
        <v>10.199999999999999</v>
      </c>
      <c r="BZ774" s="18">
        <f t="shared" si="423"/>
        <v>2</v>
      </c>
      <c r="CA774" s="18">
        <f t="shared" si="403"/>
        <v>15.3</v>
      </c>
      <c r="CB774" s="18">
        <f t="shared" si="424"/>
        <v>2</v>
      </c>
      <c r="CC774" s="18">
        <f t="shared" si="404"/>
        <v>15.3</v>
      </c>
    </row>
    <row r="775" spans="1:81" ht="16.5" x14ac:dyDescent="0.2">
      <c r="A775" s="14">
        <v>766</v>
      </c>
      <c r="B775" s="18">
        <f>金币产出!CN771</f>
        <v>185986316</v>
      </c>
      <c r="W775" s="18">
        <v>766</v>
      </c>
      <c r="X775" s="25">
        <v>1</v>
      </c>
      <c r="Y775" s="18" t="e">
        <f t="shared" si="405"/>
        <v>#REF!</v>
      </c>
      <c r="Z775" s="18" t="e">
        <f t="shared" si="405"/>
        <v>#REF!</v>
      </c>
      <c r="AA775" s="18" t="e">
        <f t="shared" si="405"/>
        <v>#REF!</v>
      </c>
      <c r="AB775" s="18" t="e">
        <f t="shared" si="406"/>
        <v>#REF!</v>
      </c>
      <c r="AC775" s="18" t="e">
        <f t="shared" si="394"/>
        <v>#REF!</v>
      </c>
      <c r="AD775" s="18" t="e">
        <f t="shared" si="407"/>
        <v>#REF!</v>
      </c>
      <c r="AE775" s="18" t="e">
        <f t="shared" si="395"/>
        <v>#REF!</v>
      </c>
      <c r="AF775" s="18" t="e">
        <f t="shared" si="408"/>
        <v>#REF!</v>
      </c>
      <c r="AG775" s="18" t="e">
        <f t="shared" si="396"/>
        <v>#REF!</v>
      </c>
      <c r="BD775" s="18">
        <v>766</v>
      </c>
      <c r="BE775" s="44">
        <v>1</v>
      </c>
      <c r="BF775" s="18">
        <f t="shared" si="409"/>
        <v>20458490</v>
      </c>
      <c r="BG775" s="18">
        <f t="shared" si="410"/>
        <v>10229245</v>
      </c>
      <c r="BH775" s="18">
        <f t="shared" si="411"/>
        <v>10229245</v>
      </c>
      <c r="BI775" s="18">
        <f t="shared" si="412"/>
        <v>10229245</v>
      </c>
      <c r="BJ775" s="18">
        <f t="shared" si="413"/>
        <v>10229245</v>
      </c>
      <c r="BK775" s="18">
        <f t="shared" si="414"/>
        <v>10229245</v>
      </c>
      <c r="BL775" s="18">
        <f t="shared" si="415"/>
        <v>15343870</v>
      </c>
      <c r="BM775" s="18">
        <f t="shared" si="416"/>
        <v>15343870</v>
      </c>
      <c r="BN775" s="18">
        <f t="shared" si="417"/>
        <v>2</v>
      </c>
      <c r="BO775" s="18">
        <f t="shared" si="397"/>
        <v>20.46</v>
      </c>
      <c r="BP775" s="18">
        <f t="shared" si="418"/>
        <v>2</v>
      </c>
      <c r="BQ775" s="18">
        <f t="shared" si="398"/>
        <v>10.23</v>
      </c>
      <c r="BR775" s="18">
        <f t="shared" si="419"/>
        <v>2</v>
      </c>
      <c r="BS775" s="18">
        <f t="shared" si="399"/>
        <v>10.23</v>
      </c>
      <c r="BT775" s="18">
        <f t="shared" si="420"/>
        <v>2</v>
      </c>
      <c r="BU775" s="18">
        <f t="shared" si="400"/>
        <v>10.23</v>
      </c>
      <c r="BV775" s="18">
        <f t="shared" si="421"/>
        <v>2</v>
      </c>
      <c r="BW775" s="18">
        <f t="shared" si="401"/>
        <v>10.23</v>
      </c>
      <c r="BX775" s="18">
        <f t="shared" si="422"/>
        <v>2</v>
      </c>
      <c r="BY775" s="18">
        <f t="shared" si="402"/>
        <v>10.23</v>
      </c>
      <c r="BZ775" s="18">
        <f t="shared" si="423"/>
        <v>2</v>
      </c>
      <c r="CA775" s="18">
        <f t="shared" si="403"/>
        <v>15.34</v>
      </c>
      <c r="CB775" s="18">
        <f t="shared" si="424"/>
        <v>2</v>
      </c>
      <c r="CC775" s="18">
        <f t="shared" si="404"/>
        <v>15.34</v>
      </c>
    </row>
    <row r="776" spans="1:81" ht="16.5" x14ac:dyDescent="0.2">
      <c r="A776" s="14">
        <v>767</v>
      </c>
      <c r="B776" s="18">
        <f>金币产出!CN772</f>
        <v>186536137</v>
      </c>
      <c r="W776" s="18">
        <v>767</v>
      </c>
      <c r="X776" s="25">
        <v>1</v>
      </c>
      <c r="Y776" s="18" t="e">
        <f t="shared" si="405"/>
        <v>#REF!</v>
      </c>
      <c r="Z776" s="18" t="e">
        <f t="shared" si="405"/>
        <v>#REF!</v>
      </c>
      <c r="AA776" s="18" t="e">
        <f t="shared" si="405"/>
        <v>#REF!</v>
      </c>
      <c r="AB776" s="18" t="e">
        <f t="shared" si="406"/>
        <v>#REF!</v>
      </c>
      <c r="AC776" s="18" t="e">
        <f t="shared" si="394"/>
        <v>#REF!</v>
      </c>
      <c r="AD776" s="18" t="e">
        <f t="shared" si="407"/>
        <v>#REF!</v>
      </c>
      <c r="AE776" s="18" t="e">
        <f t="shared" si="395"/>
        <v>#REF!</v>
      </c>
      <c r="AF776" s="18" t="e">
        <f t="shared" si="408"/>
        <v>#REF!</v>
      </c>
      <c r="AG776" s="18" t="e">
        <f t="shared" si="396"/>
        <v>#REF!</v>
      </c>
      <c r="BD776" s="18">
        <v>767</v>
      </c>
      <c r="BE776" s="44">
        <v>1</v>
      </c>
      <c r="BF776" s="18">
        <f t="shared" si="409"/>
        <v>20518975</v>
      </c>
      <c r="BG776" s="18">
        <f t="shared" si="410"/>
        <v>10259485</v>
      </c>
      <c r="BH776" s="18">
        <f t="shared" si="411"/>
        <v>10259485</v>
      </c>
      <c r="BI776" s="18">
        <f t="shared" si="412"/>
        <v>10259485</v>
      </c>
      <c r="BJ776" s="18">
        <f t="shared" si="413"/>
        <v>10259485</v>
      </c>
      <c r="BK776" s="18">
        <f t="shared" si="414"/>
        <v>10259485</v>
      </c>
      <c r="BL776" s="18">
        <f t="shared" si="415"/>
        <v>15389230</v>
      </c>
      <c r="BM776" s="18">
        <f t="shared" si="416"/>
        <v>15389230</v>
      </c>
      <c r="BN776" s="18">
        <f t="shared" si="417"/>
        <v>2</v>
      </c>
      <c r="BO776" s="18">
        <f t="shared" si="397"/>
        <v>20.52</v>
      </c>
      <c r="BP776" s="18">
        <f t="shared" si="418"/>
        <v>2</v>
      </c>
      <c r="BQ776" s="18">
        <f t="shared" si="398"/>
        <v>10.26</v>
      </c>
      <c r="BR776" s="18">
        <f t="shared" si="419"/>
        <v>2</v>
      </c>
      <c r="BS776" s="18">
        <f t="shared" si="399"/>
        <v>10.26</v>
      </c>
      <c r="BT776" s="18">
        <f t="shared" si="420"/>
        <v>2</v>
      </c>
      <c r="BU776" s="18">
        <f t="shared" si="400"/>
        <v>10.26</v>
      </c>
      <c r="BV776" s="18">
        <f t="shared" si="421"/>
        <v>2</v>
      </c>
      <c r="BW776" s="18">
        <f t="shared" si="401"/>
        <v>10.26</v>
      </c>
      <c r="BX776" s="18">
        <f t="shared" si="422"/>
        <v>2</v>
      </c>
      <c r="BY776" s="18">
        <f t="shared" si="402"/>
        <v>10.26</v>
      </c>
      <c r="BZ776" s="18">
        <f t="shared" si="423"/>
        <v>2</v>
      </c>
      <c r="CA776" s="18">
        <f t="shared" si="403"/>
        <v>15.39</v>
      </c>
      <c r="CB776" s="18">
        <f t="shared" si="424"/>
        <v>2</v>
      </c>
      <c r="CC776" s="18">
        <f t="shared" si="404"/>
        <v>15.39</v>
      </c>
    </row>
    <row r="777" spans="1:81" ht="16.5" x14ac:dyDescent="0.2">
      <c r="A777" s="14">
        <v>768</v>
      </c>
      <c r="B777" s="18">
        <f>金币产出!CN773</f>
        <v>187085954</v>
      </c>
      <c r="W777" s="18">
        <v>768</v>
      </c>
      <c r="X777" s="25">
        <v>1</v>
      </c>
      <c r="Y777" s="18" t="e">
        <f t="shared" si="405"/>
        <v>#REF!</v>
      </c>
      <c r="Z777" s="18" t="e">
        <f t="shared" si="405"/>
        <v>#REF!</v>
      </c>
      <c r="AA777" s="18" t="e">
        <f t="shared" si="405"/>
        <v>#REF!</v>
      </c>
      <c r="AB777" s="18" t="e">
        <f t="shared" si="406"/>
        <v>#REF!</v>
      </c>
      <c r="AC777" s="18" t="e">
        <f t="shared" si="394"/>
        <v>#REF!</v>
      </c>
      <c r="AD777" s="18" t="e">
        <f t="shared" si="407"/>
        <v>#REF!</v>
      </c>
      <c r="AE777" s="18" t="e">
        <f t="shared" si="395"/>
        <v>#REF!</v>
      </c>
      <c r="AF777" s="18" t="e">
        <f t="shared" si="408"/>
        <v>#REF!</v>
      </c>
      <c r="AG777" s="18" t="e">
        <f t="shared" si="396"/>
        <v>#REF!</v>
      </c>
      <c r="BD777" s="18">
        <v>768</v>
      </c>
      <c r="BE777" s="44">
        <v>1</v>
      </c>
      <c r="BF777" s="18">
        <f t="shared" si="409"/>
        <v>20579450</v>
      </c>
      <c r="BG777" s="18">
        <f t="shared" si="410"/>
        <v>10289725</v>
      </c>
      <c r="BH777" s="18">
        <f t="shared" si="411"/>
        <v>10289725</v>
      </c>
      <c r="BI777" s="18">
        <f t="shared" si="412"/>
        <v>10289725</v>
      </c>
      <c r="BJ777" s="18">
        <f t="shared" si="413"/>
        <v>10289725</v>
      </c>
      <c r="BK777" s="18">
        <f t="shared" si="414"/>
        <v>10289725</v>
      </c>
      <c r="BL777" s="18">
        <f t="shared" si="415"/>
        <v>15434590</v>
      </c>
      <c r="BM777" s="18">
        <f t="shared" si="416"/>
        <v>15434590</v>
      </c>
      <c r="BN777" s="18">
        <f t="shared" si="417"/>
        <v>2</v>
      </c>
      <c r="BO777" s="18">
        <f t="shared" si="397"/>
        <v>20.58</v>
      </c>
      <c r="BP777" s="18">
        <f t="shared" si="418"/>
        <v>2</v>
      </c>
      <c r="BQ777" s="18">
        <f t="shared" si="398"/>
        <v>10.29</v>
      </c>
      <c r="BR777" s="18">
        <f t="shared" si="419"/>
        <v>2</v>
      </c>
      <c r="BS777" s="18">
        <f t="shared" si="399"/>
        <v>10.29</v>
      </c>
      <c r="BT777" s="18">
        <f t="shared" si="420"/>
        <v>2</v>
      </c>
      <c r="BU777" s="18">
        <f t="shared" si="400"/>
        <v>10.29</v>
      </c>
      <c r="BV777" s="18">
        <f t="shared" si="421"/>
        <v>2</v>
      </c>
      <c r="BW777" s="18">
        <f t="shared" si="401"/>
        <v>10.29</v>
      </c>
      <c r="BX777" s="18">
        <f t="shared" si="422"/>
        <v>2</v>
      </c>
      <c r="BY777" s="18">
        <f t="shared" si="402"/>
        <v>10.29</v>
      </c>
      <c r="BZ777" s="18">
        <f t="shared" si="423"/>
        <v>2</v>
      </c>
      <c r="CA777" s="18">
        <f t="shared" si="403"/>
        <v>15.43</v>
      </c>
      <c r="CB777" s="18">
        <f t="shared" si="424"/>
        <v>2</v>
      </c>
      <c r="CC777" s="18">
        <f t="shared" si="404"/>
        <v>15.43</v>
      </c>
    </row>
    <row r="778" spans="1:81" ht="16.5" x14ac:dyDescent="0.2">
      <c r="A778" s="14">
        <v>769</v>
      </c>
      <c r="B778" s="18">
        <f>金币产出!CN774</f>
        <v>187635774</v>
      </c>
      <c r="W778" s="18">
        <v>769</v>
      </c>
      <c r="X778" s="25">
        <v>1</v>
      </c>
      <c r="Y778" s="18" t="e">
        <f t="shared" si="405"/>
        <v>#REF!</v>
      </c>
      <c r="Z778" s="18" t="e">
        <f t="shared" si="405"/>
        <v>#REF!</v>
      </c>
      <c r="AA778" s="18" t="e">
        <f t="shared" si="405"/>
        <v>#REF!</v>
      </c>
      <c r="AB778" s="18" t="e">
        <f t="shared" si="406"/>
        <v>#REF!</v>
      </c>
      <c r="AC778" s="18" t="e">
        <f t="shared" ref="AC778:AC841" si="425">ROUND(Y778/1000^AB778,2)</f>
        <v>#REF!</v>
      </c>
      <c r="AD778" s="18" t="e">
        <f t="shared" si="407"/>
        <v>#REF!</v>
      </c>
      <c r="AE778" s="18" t="e">
        <f t="shared" ref="AE778:AE841" si="426">ROUND(Z778/1000^AD778,2)</f>
        <v>#REF!</v>
      </c>
      <c r="AF778" s="18" t="e">
        <f t="shared" si="408"/>
        <v>#REF!</v>
      </c>
      <c r="AG778" s="18" t="e">
        <f t="shared" ref="AG778:AG841" si="427">ROUND(AA778/1000^AF778,2)</f>
        <v>#REF!</v>
      </c>
      <c r="BD778" s="18">
        <v>769</v>
      </c>
      <c r="BE778" s="44">
        <v>1</v>
      </c>
      <c r="BF778" s="18">
        <f t="shared" si="409"/>
        <v>20639935</v>
      </c>
      <c r="BG778" s="18">
        <f t="shared" si="410"/>
        <v>10319965</v>
      </c>
      <c r="BH778" s="18">
        <f t="shared" si="411"/>
        <v>10319965</v>
      </c>
      <c r="BI778" s="18">
        <f t="shared" si="412"/>
        <v>10319965</v>
      </c>
      <c r="BJ778" s="18">
        <f t="shared" si="413"/>
        <v>10319965</v>
      </c>
      <c r="BK778" s="18">
        <f t="shared" si="414"/>
        <v>10319965</v>
      </c>
      <c r="BL778" s="18">
        <f t="shared" si="415"/>
        <v>15479950</v>
      </c>
      <c r="BM778" s="18">
        <f t="shared" si="416"/>
        <v>15479950</v>
      </c>
      <c r="BN778" s="18">
        <f t="shared" si="417"/>
        <v>2</v>
      </c>
      <c r="BO778" s="18">
        <f t="shared" ref="BO778:BO841" si="428">ROUND(BF778/1000^BN778,2)</f>
        <v>20.64</v>
      </c>
      <c r="BP778" s="18">
        <f t="shared" si="418"/>
        <v>2</v>
      </c>
      <c r="BQ778" s="18">
        <f t="shared" ref="BQ778:BQ841" si="429">ROUND(BG778/1000^BP778,2)</f>
        <v>10.32</v>
      </c>
      <c r="BR778" s="18">
        <f t="shared" si="419"/>
        <v>2</v>
      </c>
      <c r="BS778" s="18">
        <f t="shared" ref="BS778:BS841" si="430">ROUND(BH778/1000^BR778,2)</f>
        <v>10.32</v>
      </c>
      <c r="BT778" s="18">
        <f t="shared" si="420"/>
        <v>2</v>
      </c>
      <c r="BU778" s="18">
        <f t="shared" ref="BU778:BU841" si="431">ROUND(BI778/1000^BT778,2)</f>
        <v>10.32</v>
      </c>
      <c r="BV778" s="18">
        <f t="shared" si="421"/>
        <v>2</v>
      </c>
      <c r="BW778" s="18">
        <f t="shared" ref="BW778:BW841" si="432">ROUND(BJ778/1000^BV778,2)</f>
        <v>10.32</v>
      </c>
      <c r="BX778" s="18">
        <f t="shared" si="422"/>
        <v>2</v>
      </c>
      <c r="BY778" s="18">
        <f t="shared" ref="BY778:BY841" si="433">ROUND(BK778/1000^BX778,2)</f>
        <v>10.32</v>
      </c>
      <c r="BZ778" s="18">
        <f t="shared" si="423"/>
        <v>2</v>
      </c>
      <c r="CA778" s="18">
        <f t="shared" ref="CA778:CA841" si="434">ROUND(BL778/1000^BZ778,2)</f>
        <v>15.48</v>
      </c>
      <c r="CB778" s="18">
        <f t="shared" si="424"/>
        <v>2</v>
      </c>
      <c r="CC778" s="18">
        <f t="shared" ref="CC778:CC841" si="435">ROUND(BM778/1000^CB778,2)</f>
        <v>15.48</v>
      </c>
    </row>
    <row r="779" spans="1:81" ht="16.5" x14ac:dyDescent="0.2">
      <c r="A779" s="14">
        <v>770</v>
      </c>
      <c r="B779" s="18">
        <f>金币产出!CN775</f>
        <v>183360322</v>
      </c>
      <c r="W779" s="18">
        <v>770</v>
      </c>
      <c r="X779" s="25">
        <v>1</v>
      </c>
      <c r="Y779" s="18" t="e">
        <f t="shared" ref="Y779:AA842" si="436">INT($B779*Y$7*$AM$7*$X779/5)*5</f>
        <v>#REF!</v>
      </c>
      <c r="Z779" s="18" t="e">
        <f t="shared" si="436"/>
        <v>#REF!</v>
      </c>
      <c r="AA779" s="18" t="e">
        <f t="shared" si="436"/>
        <v>#REF!</v>
      </c>
      <c r="AB779" s="18" t="e">
        <f t="shared" ref="AB779:AB842" si="437">INT(LOG(Y779/10,1000))</f>
        <v>#REF!</v>
      </c>
      <c r="AC779" s="18" t="e">
        <f t="shared" si="425"/>
        <v>#REF!</v>
      </c>
      <c r="AD779" s="18" t="e">
        <f t="shared" ref="AD779:AD842" si="438">INT(LOG(Z779/10,1000))</f>
        <v>#REF!</v>
      </c>
      <c r="AE779" s="18" t="e">
        <f t="shared" si="426"/>
        <v>#REF!</v>
      </c>
      <c r="AF779" s="18" t="e">
        <f t="shared" ref="AF779:AF842" si="439">INT(LOG(AA779/10,1000))</f>
        <v>#REF!</v>
      </c>
      <c r="AG779" s="18" t="e">
        <f t="shared" si="427"/>
        <v>#REF!</v>
      </c>
      <c r="BD779" s="18">
        <v>770</v>
      </c>
      <c r="BE779" s="44">
        <v>1</v>
      </c>
      <c r="BF779" s="18">
        <f t="shared" ref="BF779:BF842" si="440">INT($B779*BF$7/5*BE779)*5</f>
        <v>20169635</v>
      </c>
      <c r="BG779" s="18">
        <f t="shared" ref="BG779:BG842" si="441">INT($B779*BG$7*BE779/5)*5</f>
        <v>10084815</v>
      </c>
      <c r="BH779" s="18">
        <f t="shared" ref="BH779:BH842" si="442">INT($B779*BH$7*BE779/5)*5</f>
        <v>10084815</v>
      </c>
      <c r="BI779" s="18">
        <f t="shared" ref="BI779:BI842" si="443">INT($B779*BI$7*BE779/5)*5</f>
        <v>10084815</v>
      </c>
      <c r="BJ779" s="18">
        <f t="shared" ref="BJ779:BJ842" si="444">INT($B779*BJ$7*BE779/5)*5</f>
        <v>10084815</v>
      </c>
      <c r="BK779" s="18">
        <f t="shared" ref="BK779:BK842" si="445">INT($B779*BK$7*BE779/5)*5</f>
        <v>10084815</v>
      </c>
      <c r="BL779" s="18">
        <f t="shared" ref="BL779:BL842" si="446">INT($B779*BL$7*BE779/5)*5</f>
        <v>15127225</v>
      </c>
      <c r="BM779" s="18">
        <f t="shared" ref="BM779:BM842" si="447">INT($B779*BM$7*BE779/5)*5</f>
        <v>15127225</v>
      </c>
      <c r="BN779" s="18">
        <f t="shared" ref="BN779:BN842" si="448">INT(LOG(BF779/10,1000))</f>
        <v>2</v>
      </c>
      <c r="BO779" s="18">
        <f t="shared" si="428"/>
        <v>20.170000000000002</v>
      </c>
      <c r="BP779" s="18">
        <f t="shared" ref="BP779:BP842" si="449">INT(LOG(BG779/10,1000))</f>
        <v>2</v>
      </c>
      <c r="BQ779" s="18">
        <f t="shared" si="429"/>
        <v>10.08</v>
      </c>
      <c r="BR779" s="18">
        <f t="shared" ref="BR779:BR842" si="450">INT(LOG(BH779/10,1000))</f>
        <v>2</v>
      </c>
      <c r="BS779" s="18">
        <f t="shared" si="430"/>
        <v>10.08</v>
      </c>
      <c r="BT779" s="18">
        <f t="shared" ref="BT779:BT842" si="451">INT(LOG(BI779/10,1000))</f>
        <v>2</v>
      </c>
      <c r="BU779" s="18">
        <f t="shared" si="431"/>
        <v>10.08</v>
      </c>
      <c r="BV779" s="18">
        <f t="shared" ref="BV779:BV842" si="452">INT(LOG(BJ779/10,1000))</f>
        <v>2</v>
      </c>
      <c r="BW779" s="18">
        <f t="shared" si="432"/>
        <v>10.08</v>
      </c>
      <c r="BX779" s="18">
        <f t="shared" ref="BX779:BX842" si="453">INT(LOG(BK779/10,1000))</f>
        <v>2</v>
      </c>
      <c r="BY779" s="18">
        <f t="shared" si="433"/>
        <v>10.08</v>
      </c>
      <c r="BZ779" s="18">
        <f t="shared" ref="BZ779:BZ842" si="454">INT(LOG(BL779/10,1000))</f>
        <v>2</v>
      </c>
      <c r="CA779" s="18">
        <f t="shared" si="434"/>
        <v>15.13</v>
      </c>
      <c r="CB779" s="18">
        <f t="shared" ref="CB779:CB842" si="455">INT(LOG(BM779/10,1000))</f>
        <v>2</v>
      </c>
      <c r="CC779" s="18">
        <f t="shared" si="435"/>
        <v>15.13</v>
      </c>
    </row>
    <row r="780" spans="1:81" ht="16.5" x14ac:dyDescent="0.2">
      <c r="A780" s="14">
        <v>771</v>
      </c>
      <c r="B780" s="18">
        <f>金币产出!CN776</f>
        <v>183896044</v>
      </c>
      <c r="W780" s="18">
        <v>771</v>
      </c>
      <c r="X780" s="25">
        <v>1</v>
      </c>
      <c r="Y780" s="18" t="e">
        <f t="shared" si="436"/>
        <v>#REF!</v>
      </c>
      <c r="Z780" s="18" t="e">
        <f t="shared" si="436"/>
        <v>#REF!</v>
      </c>
      <c r="AA780" s="18" t="e">
        <f t="shared" si="436"/>
        <v>#REF!</v>
      </c>
      <c r="AB780" s="18" t="e">
        <f t="shared" si="437"/>
        <v>#REF!</v>
      </c>
      <c r="AC780" s="18" t="e">
        <f t="shared" si="425"/>
        <v>#REF!</v>
      </c>
      <c r="AD780" s="18" t="e">
        <f t="shared" si="438"/>
        <v>#REF!</v>
      </c>
      <c r="AE780" s="18" t="e">
        <f t="shared" si="426"/>
        <v>#REF!</v>
      </c>
      <c r="AF780" s="18" t="e">
        <f t="shared" si="439"/>
        <v>#REF!</v>
      </c>
      <c r="AG780" s="18" t="e">
        <f t="shared" si="427"/>
        <v>#REF!</v>
      </c>
      <c r="BD780" s="18">
        <v>771</v>
      </c>
      <c r="BE780" s="44">
        <v>1</v>
      </c>
      <c r="BF780" s="18">
        <f t="shared" si="440"/>
        <v>20228560</v>
      </c>
      <c r="BG780" s="18">
        <f t="shared" si="441"/>
        <v>10114280</v>
      </c>
      <c r="BH780" s="18">
        <f t="shared" si="442"/>
        <v>10114280</v>
      </c>
      <c r="BI780" s="18">
        <f t="shared" si="443"/>
        <v>10114280</v>
      </c>
      <c r="BJ780" s="18">
        <f t="shared" si="444"/>
        <v>10114280</v>
      </c>
      <c r="BK780" s="18">
        <f t="shared" si="445"/>
        <v>10114280</v>
      </c>
      <c r="BL780" s="18">
        <f t="shared" si="446"/>
        <v>15171420</v>
      </c>
      <c r="BM780" s="18">
        <f t="shared" si="447"/>
        <v>15171420</v>
      </c>
      <c r="BN780" s="18">
        <f t="shared" si="448"/>
        <v>2</v>
      </c>
      <c r="BO780" s="18">
        <f t="shared" si="428"/>
        <v>20.23</v>
      </c>
      <c r="BP780" s="18">
        <f t="shared" si="449"/>
        <v>2</v>
      </c>
      <c r="BQ780" s="18">
        <f t="shared" si="429"/>
        <v>10.11</v>
      </c>
      <c r="BR780" s="18">
        <f t="shared" si="450"/>
        <v>2</v>
      </c>
      <c r="BS780" s="18">
        <f t="shared" si="430"/>
        <v>10.11</v>
      </c>
      <c r="BT780" s="18">
        <f t="shared" si="451"/>
        <v>2</v>
      </c>
      <c r="BU780" s="18">
        <f t="shared" si="431"/>
        <v>10.11</v>
      </c>
      <c r="BV780" s="18">
        <f t="shared" si="452"/>
        <v>2</v>
      </c>
      <c r="BW780" s="18">
        <f t="shared" si="432"/>
        <v>10.11</v>
      </c>
      <c r="BX780" s="18">
        <f t="shared" si="453"/>
        <v>2</v>
      </c>
      <c r="BY780" s="18">
        <f t="shared" si="433"/>
        <v>10.11</v>
      </c>
      <c r="BZ780" s="18">
        <f t="shared" si="454"/>
        <v>2</v>
      </c>
      <c r="CA780" s="18">
        <f t="shared" si="434"/>
        <v>15.17</v>
      </c>
      <c r="CB780" s="18">
        <f t="shared" si="455"/>
        <v>2</v>
      </c>
      <c r="CC780" s="18">
        <f t="shared" si="435"/>
        <v>15.17</v>
      </c>
    </row>
    <row r="781" spans="1:81" ht="16.5" x14ac:dyDescent="0.2">
      <c r="A781" s="14">
        <v>772</v>
      </c>
      <c r="B781" s="18">
        <f>金币产出!CN777</f>
        <v>184431765</v>
      </c>
      <c r="W781" s="18">
        <v>772</v>
      </c>
      <c r="X781" s="25">
        <v>1</v>
      </c>
      <c r="Y781" s="18" t="e">
        <f t="shared" si="436"/>
        <v>#REF!</v>
      </c>
      <c r="Z781" s="18" t="e">
        <f t="shared" si="436"/>
        <v>#REF!</v>
      </c>
      <c r="AA781" s="18" t="e">
        <f t="shared" si="436"/>
        <v>#REF!</v>
      </c>
      <c r="AB781" s="18" t="e">
        <f t="shared" si="437"/>
        <v>#REF!</v>
      </c>
      <c r="AC781" s="18" t="e">
        <f t="shared" si="425"/>
        <v>#REF!</v>
      </c>
      <c r="AD781" s="18" t="e">
        <f t="shared" si="438"/>
        <v>#REF!</v>
      </c>
      <c r="AE781" s="18" t="e">
        <f t="shared" si="426"/>
        <v>#REF!</v>
      </c>
      <c r="AF781" s="18" t="e">
        <f t="shared" si="439"/>
        <v>#REF!</v>
      </c>
      <c r="AG781" s="18" t="e">
        <f t="shared" si="427"/>
        <v>#REF!</v>
      </c>
      <c r="BD781" s="18">
        <v>772</v>
      </c>
      <c r="BE781" s="44">
        <v>1</v>
      </c>
      <c r="BF781" s="18">
        <f t="shared" si="440"/>
        <v>20287490</v>
      </c>
      <c r="BG781" s="18">
        <f t="shared" si="441"/>
        <v>10143745</v>
      </c>
      <c r="BH781" s="18">
        <f t="shared" si="442"/>
        <v>10143745</v>
      </c>
      <c r="BI781" s="18">
        <f t="shared" si="443"/>
        <v>10143745</v>
      </c>
      <c r="BJ781" s="18">
        <f t="shared" si="444"/>
        <v>10143745</v>
      </c>
      <c r="BK781" s="18">
        <f t="shared" si="445"/>
        <v>10143745</v>
      </c>
      <c r="BL781" s="18">
        <f t="shared" si="446"/>
        <v>15215620</v>
      </c>
      <c r="BM781" s="18">
        <f t="shared" si="447"/>
        <v>15215620</v>
      </c>
      <c r="BN781" s="18">
        <f t="shared" si="448"/>
        <v>2</v>
      </c>
      <c r="BO781" s="18">
        <f t="shared" si="428"/>
        <v>20.29</v>
      </c>
      <c r="BP781" s="18">
        <f t="shared" si="449"/>
        <v>2</v>
      </c>
      <c r="BQ781" s="18">
        <f t="shared" si="429"/>
        <v>10.14</v>
      </c>
      <c r="BR781" s="18">
        <f t="shared" si="450"/>
        <v>2</v>
      </c>
      <c r="BS781" s="18">
        <f t="shared" si="430"/>
        <v>10.14</v>
      </c>
      <c r="BT781" s="18">
        <f t="shared" si="451"/>
        <v>2</v>
      </c>
      <c r="BU781" s="18">
        <f t="shared" si="431"/>
        <v>10.14</v>
      </c>
      <c r="BV781" s="18">
        <f t="shared" si="452"/>
        <v>2</v>
      </c>
      <c r="BW781" s="18">
        <f t="shared" si="432"/>
        <v>10.14</v>
      </c>
      <c r="BX781" s="18">
        <f t="shared" si="453"/>
        <v>2</v>
      </c>
      <c r="BY781" s="18">
        <f t="shared" si="433"/>
        <v>10.14</v>
      </c>
      <c r="BZ781" s="18">
        <f t="shared" si="454"/>
        <v>2</v>
      </c>
      <c r="CA781" s="18">
        <f t="shared" si="434"/>
        <v>15.22</v>
      </c>
      <c r="CB781" s="18">
        <f t="shared" si="455"/>
        <v>2</v>
      </c>
      <c r="CC781" s="18">
        <f t="shared" si="435"/>
        <v>15.22</v>
      </c>
    </row>
    <row r="782" spans="1:81" ht="16.5" x14ac:dyDescent="0.2">
      <c r="A782" s="14">
        <v>773</v>
      </c>
      <c r="B782" s="18">
        <f>金币产出!CN778</f>
        <v>184967487</v>
      </c>
      <c r="W782" s="18">
        <v>773</v>
      </c>
      <c r="X782" s="25">
        <v>1</v>
      </c>
      <c r="Y782" s="18" t="e">
        <f t="shared" si="436"/>
        <v>#REF!</v>
      </c>
      <c r="Z782" s="18" t="e">
        <f t="shared" si="436"/>
        <v>#REF!</v>
      </c>
      <c r="AA782" s="18" t="e">
        <f t="shared" si="436"/>
        <v>#REF!</v>
      </c>
      <c r="AB782" s="18" t="e">
        <f t="shared" si="437"/>
        <v>#REF!</v>
      </c>
      <c r="AC782" s="18" t="e">
        <f t="shared" si="425"/>
        <v>#REF!</v>
      </c>
      <c r="AD782" s="18" t="e">
        <f t="shared" si="438"/>
        <v>#REF!</v>
      </c>
      <c r="AE782" s="18" t="e">
        <f t="shared" si="426"/>
        <v>#REF!</v>
      </c>
      <c r="AF782" s="18" t="e">
        <f t="shared" si="439"/>
        <v>#REF!</v>
      </c>
      <c r="AG782" s="18" t="e">
        <f t="shared" si="427"/>
        <v>#REF!</v>
      </c>
      <c r="BD782" s="18">
        <v>773</v>
      </c>
      <c r="BE782" s="44">
        <v>1</v>
      </c>
      <c r="BF782" s="18">
        <f t="shared" si="440"/>
        <v>20346420</v>
      </c>
      <c r="BG782" s="18">
        <f t="shared" si="441"/>
        <v>10173210</v>
      </c>
      <c r="BH782" s="18">
        <f t="shared" si="442"/>
        <v>10173210</v>
      </c>
      <c r="BI782" s="18">
        <f t="shared" si="443"/>
        <v>10173210</v>
      </c>
      <c r="BJ782" s="18">
        <f t="shared" si="444"/>
        <v>10173210</v>
      </c>
      <c r="BK782" s="18">
        <f t="shared" si="445"/>
        <v>10173210</v>
      </c>
      <c r="BL782" s="18">
        <f t="shared" si="446"/>
        <v>15259815</v>
      </c>
      <c r="BM782" s="18">
        <f t="shared" si="447"/>
        <v>15259815</v>
      </c>
      <c r="BN782" s="18">
        <f t="shared" si="448"/>
        <v>2</v>
      </c>
      <c r="BO782" s="18">
        <f t="shared" si="428"/>
        <v>20.350000000000001</v>
      </c>
      <c r="BP782" s="18">
        <f t="shared" si="449"/>
        <v>2</v>
      </c>
      <c r="BQ782" s="18">
        <f t="shared" si="429"/>
        <v>10.17</v>
      </c>
      <c r="BR782" s="18">
        <f t="shared" si="450"/>
        <v>2</v>
      </c>
      <c r="BS782" s="18">
        <f t="shared" si="430"/>
        <v>10.17</v>
      </c>
      <c r="BT782" s="18">
        <f t="shared" si="451"/>
        <v>2</v>
      </c>
      <c r="BU782" s="18">
        <f t="shared" si="431"/>
        <v>10.17</v>
      </c>
      <c r="BV782" s="18">
        <f t="shared" si="452"/>
        <v>2</v>
      </c>
      <c r="BW782" s="18">
        <f t="shared" si="432"/>
        <v>10.17</v>
      </c>
      <c r="BX782" s="18">
        <f t="shared" si="453"/>
        <v>2</v>
      </c>
      <c r="BY782" s="18">
        <f t="shared" si="433"/>
        <v>10.17</v>
      </c>
      <c r="BZ782" s="18">
        <f t="shared" si="454"/>
        <v>2</v>
      </c>
      <c r="CA782" s="18">
        <f t="shared" si="434"/>
        <v>15.26</v>
      </c>
      <c r="CB782" s="18">
        <f t="shared" si="455"/>
        <v>2</v>
      </c>
      <c r="CC782" s="18">
        <f t="shared" si="435"/>
        <v>15.26</v>
      </c>
    </row>
    <row r="783" spans="1:81" ht="16.5" x14ac:dyDescent="0.2">
      <c r="A783" s="14">
        <v>774</v>
      </c>
      <c r="B783" s="18">
        <f>金币产出!CN779</f>
        <v>185503209</v>
      </c>
      <c r="W783" s="18">
        <v>774</v>
      </c>
      <c r="X783" s="25">
        <v>1</v>
      </c>
      <c r="Y783" s="18" t="e">
        <f t="shared" si="436"/>
        <v>#REF!</v>
      </c>
      <c r="Z783" s="18" t="e">
        <f t="shared" si="436"/>
        <v>#REF!</v>
      </c>
      <c r="AA783" s="18" t="e">
        <f t="shared" si="436"/>
        <v>#REF!</v>
      </c>
      <c r="AB783" s="18" t="e">
        <f t="shared" si="437"/>
        <v>#REF!</v>
      </c>
      <c r="AC783" s="18" t="e">
        <f t="shared" si="425"/>
        <v>#REF!</v>
      </c>
      <c r="AD783" s="18" t="e">
        <f t="shared" si="438"/>
        <v>#REF!</v>
      </c>
      <c r="AE783" s="18" t="e">
        <f t="shared" si="426"/>
        <v>#REF!</v>
      </c>
      <c r="AF783" s="18" t="e">
        <f t="shared" si="439"/>
        <v>#REF!</v>
      </c>
      <c r="AG783" s="18" t="e">
        <f t="shared" si="427"/>
        <v>#REF!</v>
      </c>
      <c r="BD783" s="18">
        <v>774</v>
      </c>
      <c r="BE783" s="44">
        <v>1</v>
      </c>
      <c r="BF783" s="18">
        <f t="shared" si="440"/>
        <v>20405350</v>
      </c>
      <c r="BG783" s="18">
        <f t="shared" si="441"/>
        <v>10202675</v>
      </c>
      <c r="BH783" s="18">
        <f t="shared" si="442"/>
        <v>10202675</v>
      </c>
      <c r="BI783" s="18">
        <f t="shared" si="443"/>
        <v>10202675</v>
      </c>
      <c r="BJ783" s="18">
        <f t="shared" si="444"/>
        <v>10202675</v>
      </c>
      <c r="BK783" s="18">
        <f t="shared" si="445"/>
        <v>10202675</v>
      </c>
      <c r="BL783" s="18">
        <f t="shared" si="446"/>
        <v>15304010</v>
      </c>
      <c r="BM783" s="18">
        <f t="shared" si="447"/>
        <v>15304010</v>
      </c>
      <c r="BN783" s="18">
        <f t="shared" si="448"/>
        <v>2</v>
      </c>
      <c r="BO783" s="18">
        <f t="shared" si="428"/>
        <v>20.41</v>
      </c>
      <c r="BP783" s="18">
        <f t="shared" si="449"/>
        <v>2</v>
      </c>
      <c r="BQ783" s="18">
        <f t="shared" si="429"/>
        <v>10.199999999999999</v>
      </c>
      <c r="BR783" s="18">
        <f t="shared" si="450"/>
        <v>2</v>
      </c>
      <c r="BS783" s="18">
        <f t="shared" si="430"/>
        <v>10.199999999999999</v>
      </c>
      <c r="BT783" s="18">
        <f t="shared" si="451"/>
        <v>2</v>
      </c>
      <c r="BU783" s="18">
        <f t="shared" si="431"/>
        <v>10.199999999999999</v>
      </c>
      <c r="BV783" s="18">
        <f t="shared" si="452"/>
        <v>2</v>
      </c>
      <c r="BW783" s="18">
        <f t="shared" si="432"/>
        <v>10.199999999999999</v>
      </c>
      <c r="BX783" s="18">
        <f t="shared" si="453"/>
        <v>2</v>
      </c>
      <c r="BY783" s="18">
        <f t="shared" si="433"/>
        <v>10.199999999999999</v>
      </c>
      <c r="BZ783" s="18">
        <f t="shared" si="454"/>
        <v>2</v>
      </c>
      <c r="CA783" s="18">
        <f t="shared" si="434"/>
        <v>15.3</v>
      </c>
      <c r="CB783" s="18">
        <f t="shared" si="455"/>
        <v>2</v>
      </c>
      <c r="CC783" s="18">
        <f t="shared" si="435"/>
        <v>15.3</v>
      </c>
    </row>
    <row r="784" spans="1:81" ht="16.5" x14ac:dyDescent="0.2">
      <c r="A784" s="14">
        <v>775</v>
      </c>
      <c r="B784" s="18">
        <f>金币产出!CN780</f>
        <v>186038931</v>
      </c>
      <c r="W784" s="18">
        <v>775</v>
      </c>
      <c r="X784" s="25">
        <v>1</v>
      </c>
      <c r="Y784" s="18" t="e">
        <f t="shared" si="436"/>
        <v>#REF!</v>
      </c>
      <c r="Z784" s="18" t="e">
        <f t="shared" si="436"/>
        <v>#REF!</v>
      </c>
      <c r="AA784" s="18" t="e">
        <f t="shared" si="436"/>
        <v>#REF!</v>
      </c>
      <c r="AB784" s="18" t="e">
        <f t="shared" si="437"/>
        <v>#REF!</v>
      </c>
      <c r="AC784" s="18" t="e">
        <f t="shared" si="425"/>
        <v>#REF!</v>
      </c>
      <c r="AD784" s="18" t="e">
        <f t="shared" si="438"/>
        <v>#REF!</v>
      </c>
      <c r="AE784" s="18" t="e">
        <f t="shared" si="426"/>
        <v>#REF!</v>
      </c>
      <c r="AF784" s="18" t="e">
        <f t="shared" si="439"/>
        <v>#REF!</v>
      </c>
      <c r="AG784" s="18" t="e">
        <f t="shared" si="427"/>
        <v>#REF!</v>
      </c>
      <c r="BD784" s="18">
        <v>775</v>
      </c>
      <c r="BE784" s="44">
        <v>1</v>
      </c>
      <c r="BF784" s="18">
        <f t="shared" si="440"/>
        <v>20464280</v>
      </c>
      <c r="BG784" s="18">
        <f t="shared" si="441"/>
        <v>10232140</v>
      </c>
      <c r="BH784" s="18">
        <f t="shared" si="442"/>
        <v>10232140</v>
      </c>
      <c r="BI784" s="18">
        <f t="shared" si="443"/>
        <v>10232140</v>
      </c>
      <c r="BJ784" s="18">
        <f t="shared" si="444"/>
        <v>10232140</v>
      </c>
      <c r="BK784" s="18">
        <f t="shared" si="445"/>
        <v>10232140</v>
      </c>
      <c r="BL784" s="18">
        <f t="shared" si="446"/>
        <v>15348210</v>
      </c>
      <c r="BM784" s="18">
        <f t="shared" si="447"/>
        <v>15348210</v>
      </c>
      <c r="BN784" s="18">
        <f t="shared" si="448"/>
        <v>2</v>
      </c>
      <c r="BO784" s="18">
        <f t="shared" si="428"/>
        <v>20.46</v>
      </c>
      <c r="BP784" s="18">
        <f t="shared" si="449"/>
        <v>2</v>
      </c>
      <c r="BQ784" s="18">
        <f t="shared" si="429"/>
        <v>10.23</v>
      </c>
      <c r="BR784" s="18">
        <f t="shared" si="450"/>
        <v>2</v>
      </c>
      <c r="BS784" s="18">
        <f t="shared" si="430"/>
        <v>10.23</v>
      </c>
      <c r="BT784" s="18">
        <f t="shared" si="451"/>
        <v>2</v>
      </c>
      <c r="BU784" s="18">
        <f t="shared" si="431"/>
        <v>10.23</v>
      </c>
      <c r="BV784" s="18">
        <f t="shared" si="452"/>
        <v>2</v>
      </c>
      <c r="BW784" s="18">
        <f t="shared" si="432"/>
        <v>10.23</v>
      </c>
      <c r="BX784" s="18">
        <f t="shared" si="453"/>
        <v>2</v>
      </c>
      <c r="BY784" s="18">
        <f t="shared" si="433"/>
        <v>10.23</v>
      </c>
      <c r="BZ784" s="18">
        <f t="shared" si="454"/>
        <v>2</v>
      </c>
      <c r="CA784" s="18">
        <f t="shared" si="434"/>
        <v>15.35</v>
      </c>
      <c r="CB784" s="18">
        <f t="shared" si="455"/>
        <v>2</v>
      </c>
      <c r="CC784" s="18">
        <f t="shared" si="435"/>
        <v>15.35</v>
      </c>
    </row>
    <row r="785" spans="1:81" ht="16.5" x14ac:dyDescent="0.2">
      <c r="A785" s="14">
        <v>776</v>
      </c>
      <c r="B785" s="18">
        <f>金币产出!CN781</f>
        <v>186574653</v>
      </c>
      <c r="W785" s="18">
        <v>776</v>
      </c>
      <c r="X785" s="25">
        <v>1</v>
      </c>
      <c r="Y785" s="18" t="e">
        <f t="shared" si="436"/>
        <v>#REF!</v>
      </c>
      <c r="Z785" s="18" t="e">
        <f t="shared" si="436"/>
        <v>#REF!</v>
      </c>
      <c r="AA785" s="18" t="e">
        <f t="shared" si="436"/>
        <v>#REF!</v>
      </c>
      <c r="AB785" s="18" t="e">
        <f t="shared" si="437"/>
        <v>#REF!</v>
      </c>
      <c r="AC785" s="18" t="e">
        <f t="shared" si="425"/>
        <v>#REF!</v>
      </c>
      <c r="AD785" s="18" t="e">
        <f t="shared" si="438"/>
        <v>#REF!</v>
      </c>
      <c r="AE785" s="18" t="e">
        <f t="shared" si="426"/>
        <v>#REF!</v>
      </c>
      <c r="AF785" s="18" t="e">
        <f t="shared" si="439"/>
        <v>#REF!</v>
      </c>
      <c r="AG785" s="18" t="e">
        <f t="shared" si="427"/>
        <v>#REF!</v>
      </c>
      <c r="BD785" s="18">
        <v>776</v>
      </c>
      <c r="BE785" s="44">
        <v>1</v>
      </c>
      <c r="BF785" s="18">
        <f t="shared" si="440"/>
        <v>20523210</v>
      </c>
      <c r="BG785" s="18">
        <f t="shared" si="441"/>
        <v>10261605</v>
      </c>
      <c r="BH785" s="18">
        <f t="shared" si="442"/>
        <v>10261605</v>
      </c>
      <c r="BI785" s="18">
        <f t="shared" si="443"/>
        <v>10261605</v>
      </c>
      <c r="BJ785" s="18">
        <f t="shared" si="444"/>
        <v>10261605</v>
      </c>
      <c r="BK785" s="18">
        <f t="shared" si="445"/>
        <v>10261605</v>
      </c>
      <c r="BL785" s="18">
        <f t="shared" si="446"/>
        <v>15392405</v>
      </c>
      <c r="BM785" s="18">
        <f t="shared" si="447"/>
        <v>15392405</v>
      </c>
      <c r="BN785" s="18">
        <f t="shared" si="448"/>
        <v>2</v>
      </c>
      <c r="BO785" s="18">
        <f t="shared" si="428"/>
        <v>20.52</v>
      </c>
      <c r="BP785" s="18">
        <f t="shared" si="449"/>
        <v>2</v>
      </c>
      <c r="BQ785" s="18">
        <f t="shared" si="429"/>
        <v>10.26</v>
      </c>
      <c r="BR785" s="18">
        <f t="shared" si="450"/>
        <v>2</v>
      </c>
      <c r="BS785" s="18">
        <f t="shared" si="430"/>
        <v>10.26</v>
      </c>
      <c r="BT785" s="18">
        <f t="shared" si="451"/>
        <v>2</v>
      </c>
      <c r="BU785" s="18">
        <f t="shared" si="431"/>
        <v>10.26</v>
      </c>
      <c r="BV785" s="18">
        <f t="shared" si="452"/>
        <v>2</v>
      </c>
      <c r="BW785" s="18">
        <f t="shared" si="432"/>
        <v>10.26</v>
      </c>
      <c r="BX785" s="18">
        <f t="shared" si="453"/>
        <v>2</v>
      </c>
      <c r="BY785" s="18">
        <f t="shared" si="433"/>
        <v>10.26</v>
      </c>
      <c r="BZ785" s="18">
        <f t="shared" si="454"/>
        <v>2</v>
      </c>
      <c r="CA785" s="18">
        <f t="shared" si="434"/>
        <v>15.39</v>
      </c>
      <c r="CB785" s="18">
        <f t="shared" si="455"/>
        <v>2</v>
      </c>
      <c r="CC785" s="18">
        <f t="shared" si="435"/>
        <v>15.39</v>
      </c>
    </row>
    <row r="786" spans="1:81" ht="16.5" x14ac:dyDescent="0.2">
      <c r="A786" s="14">
        <v>777</v>
      </c>
      <c r="B786" s="18">
        <f>金币产出!CN782</f>
        <v>187110375</v>
      </c>
      <c r="W786" s="18">
        <v>777</v>
      </c>
      <c r="X786" s="25">
        <v>1</v>
      </c>
      <c r="Y786" s="18" t="e">
        <f t="shared" si="436"/>
        <v>#REF!</v>
      </c>
      <c r="Z786" s="18" t="e">
        <f t="shared" si="436"/>
        <v>#REF!</v>
      </c>
      <c r="AA786" s="18" t="e">
        <f t="shared" si="436"/>
        <v>#REF!</v>
      </c>
      <c r="AB786" s="18" t="e">
        <f t="shared" si="437"/>
        <v>#REF!</v>
      </c>
      <c r="AC786" s="18" t="e">
        <f t="shared" si="425"/>
        <v>#REF!</v>
      </c>
      <c r="AD786" s="18" t="e">
        <f t="shared" si="438"/>
        <v>#REF!</v>
      </c>
      <c r="AE786" s="18" t="e">
        <f t="shared" si="426"/>
        <v>#REF!</v>
      </c>
      <c r="AF786" s="18" t="e">
        <f t="shared" si="439"/>
        <v>#REF!</v>
      </c>
      <c r="AG786" s="18" t="e">
        <f t="shared" si="427"/>
        <v>#REF!</v>
      </c>
      <c r="BD786" s="18">
        <v>777</v>
      </c>
      <c r="BE786" s="44">
        <v>1</v>
      </c>
      <c r="BF786" s="18">
        <f t="shared" si="440"/>
        <v>20582140</v>
      </c>
      <c r="BG786" s="18">
        <f t="shared" si="441"/>
        <v>10291070</v>
      </c>
      <c r="BH786" s="18">
        <f t="shared" si="442"/>
        <v>10291070</v>
      </c>
      <c r="BI786" s="18">
        <f t="shared" si="443"/>
        <v>10291070</v>
      </c>
      <c r="BJ786" s="18">
        <f t="shared" si="444"/>
        <v>10291070</v>
      </c>
      <c r="BK786" s="18">
        <f t="shared" si="445"/>
        <v>10291070</v>
      </c>
      <c r="BL786" s="18">
        <f t="shared" si="446"/>
        <v>15436605</v>
      </c>
      <c r="BM786" s="18">
        <f t="shared" si="447"/>
        <v>15436605</v>
      </c>
      <c r="BN786" s="18">
        <f t="shared" si="448"/>
        <v>2</v>
      </c>
      <c r="BO786" s="18">
        <f t="shared" si="428"/>
        <v>20.58</v>
      </c>
      <c r="BP786" s="18">
        <f t="shared" si="449"/>
        <v>2</v>
      </c>
      <c r="BQ786" s="18">
        <f t="shared" si="429"/>
        <v>10.29</v>
      </c>
      <c r="BR786" s="18">
        <f t="shared" si="450"/>
        <v>2</v>
      </c>
      <c r="BS786" s="18">
        <f t="shared" si="430"/>
        <v>10.29</v>
      </c>
      <c r="BT786" s="18">
        <f t="shared" si="451"/>
        <v>2</v>
      </c>
      <c r="BU786" s="18">
        <f t="shared" si="431"/>
        <v>10.29</v>
      </c>
      <c r="BV786" s="18">
        <f t="shared" si="452"/>
        <v>2</v>
      </c>
      <c r="BW786" s="18">
        <f t="shared" si="432"/>
        <v>10.29</v>
      </c>
      <c r="BX786" s="18">
        <f t="shared" si="453"/>
        <v>2</v>
      </c>
      <c r="BY786" s="18">
        <f t="shared" si="433"/>
        <v>10.29</v>
      </c>
      <c r="BZ786" s="18">
        <f t="shared" si="454"/>
        <v>2</v>
      </c>
      <c r="CA786" s="18">
        <f t="shared" si="434"/>
        <v>15.44</v>
      </c>
      <c r="CB786" s="18">
        <f t="shared" si="455"/>
        <v>2</v>
      </c>
      <c r="CC786" s="18">
        <f t="shared" si="435"/>
        <v>15.44</v>
      </c>
    </row>
    <row r="787" spans="1:81" ht="16.5" x14ac:dyDescent="0.2">
      <c r="A787" s="14">
        <v>778</v>
      </c>
      <c r="B787" s="18">
        <f>金币产出!CN783</f>
        <v>187646096</v>
      </c>
      <c r="W787" s="18">
        <v>778</v>
      </c>
      <c r="X787" s="25">
        <v>1</v>
      </c>
      <c r="Y787" s="18" t="e">
        <f t="shared" si="436"/>
        <v>#REF!</v>
      </c>
      <c r="Z787" s="18" t="e">
        <f t="shared" si="436"/>
        <v>#REF!</v>
      </c>
      <c r="AA787" s="18" t="e">
        <f t="shared" si="436"/>
        <v>#REF!</v>
      </c>
      <c r="AB787" s="18" t="e">
        <f t="shared" si="437"/>
        <v>#REF!</v>
      </c>
      <c r="AC787" s="18" t="e">
        <f t="shared" si="425"/>
        <v>#REF!</v>
      </c>
      <c r="AD787" s="18" t="e">
        <f t="shared" si="438"/>
        <v>#REF!</v>
      </c>
      <c r="AE787" s="18" t="e">
        <f t="shared" si="426"/>
        <v>#REF!</v>
      </c>
      <c r="AF787" s="18" t="e">
        <f t="shared" si="439"/>
        <v>#REF!</v>
      </c>
      <c r="AG787" s="18" t="e">
        <f t="shared" si="427"/>
        <v>#REF!</v>
      </c>
      <c r="BD787" s="18">
        <v>778</v>
      </c>
      <c r="BE787" s="44">
        <v>1</v>
      </c>
      <c r="BF787" s="18">
        <f t="shared" si="440"/>
        <v>20641070</v>
      </c>
      <c r="BG787" s="18">
        <f t="shared" si="441"/>
        <v>10320535</v>
      </c>
      <c r="BH787" s="18">
        <f t="shared" si="442"/>
        <v>10320535</v>
      </c>
      <c r="BI787" s="18">
        <f t="shared" si="443"/>
        <v>10320535</v>
      </c>
      <c r="BJ787" s="18">
        <f t="shared" si="444"/>
        <v>10320535</v>
      </c>
      <c r="BK787" s="18">
        <f t="shared" si="445"/>
        <v>10320535</v>
      </c>
      <c r="BL787" s="18">
        <f t="shared" si="446"/>
        <v>15480800</v>
      </c>
      <c r="BM787" s="18">
        <f t="shared" si="447"/>
        <v>15480800</v>
      </c>
      <c r="BN787" s="18">
        <f t="shared" si="448"/>
        <v>2</v>
      </c>
      <c r="BO787" s="18">
        <f t="shared" si="428"/>
        <v>20.64</v>
      </c>
      <c r="BP787" s="18">
        <f t="shared" si="449"/>
        <v>2</v>
      </c>
      <c r="BQ787" s="18">
        <f t="shared" si="429"/>
        <v>10.32</v>
      </c>
      <c r="BR787" s="18">
        <f t="shared" si="450"/>
        <v>2</v>
      </c>
      <c r="BS787" s="18">
        <f t="shared" si="430"/>
        <v>10.32</v>
      </c>
      <c r="BT787" s="18">
        <f t="shared" si="451"/>
        <v>2</v>
      </c>
      <c r="BU787" s="18">
        <f t="shared" si="431"/>
        <v>10.32</v>
      </c>
      <c r="BV787" s="18">
        <f t="shared" si="452"/>
        <v>2</v>
      </c>
      <c r="BW787" s="18">
        <f t="shared" si="432"/>
        <v>10.32</v>
      </c>
      <c r="BX787" s="18">
        <f t="shared" si="453"/>
        <v>2</v>
      </c>
      <c r="BY787" s="18">
        <f t="shared" si="433"/>
        <v>10.32</v>
      </c>
      <c r="BZ787" s="18">
        <f t="shared" si="454"/>
        <v>2</v>
      </c>
      <c r="CA787" s="18">
        <f t="shared" si="434"/>
        <v>15.48</v>
      </c>
      <c r="CB787" s="18">
        <f t="shared" si="455"/>
        <v>2</v>
      </c>
      <c r="CC787" s="18">
        <f t="shared" si="435"/>
        <v>15.48</v>
      </c>
    </row>
    <row r="788" spans="1:81" ht="16.5" x14ac:dyDescent="0.2">
      <c r="A788" s="14">
        <v>779</v>
      </c>
      <c r="B788" s="18">
        <f>金币产出!CN784</f>
        <v>188181818</v>
      </c>
      <c r="W788" s="18">
        <v>779</v>
      </c>
      <c r="X788" s="25">
        <v>1</v>
      </c>
      <c r="Y788" s="18" t="e">
        <f t="shared" si="436"/>
        <v>#REF!</v>
      </c>
      <c r="Z788" s="18" t="e">
        <f t="shared" si="436"/>
        <v>#REF!</v>
      </c>
      <c r="AA788" s="18" t="e">
        <f t="shared" si="436"/>
        <v>#REF!</v>
      </c>
      <c r="AB788" s="18" t="e">
        <f t="shared" si="437"/>
        <v>#REF!</v>
      </c>
      <c r="AC788" s="18" t="e">
        <f t="shared" si="425"/>
        <v>#REF!</v>
      </c>
      <c r="AD788" s="18" t="e">
        <f t="shared" si="438"/>
        <v>#REF!</v>
      </c>
      <c r="AE788" s="18" t="e">
        <f t="shared" si="426"/>
        <v>#REF!</v>
      </c>
      <c r="AF788" s="18" t="e">
        <f t="shared" si="439"/>
        <v>#REF!</v>
      </c>
      <c r="AG788" s="18" t="e">
        <f t="shared" si="427"/>
        <v>#REF!</v>
      </c>
      <c r="BD788" s="18">
        <v>779</v>
      </c>
      <c r="BE788" s="44">
        <v>1</v>
      </c>
      <c r="BF788" s="18">
        <f t="shared" si="440"/>
        <v>20699995</v>
      </c>
      <c r="BG788" s="18">
        <f t="shared" si="441"/>
        <v>10349995</v>
      </c>
      <c r="BH788" s="18">
        <f t="shared" si="442"/>
        <v>10349995</v>
      </c>
      <c r="BI788" s="18">
        <f t="shared" si="443"/>
        <v>10349995</v>
      </c>
      <c r="BJ788" s="18">
        <f t="shared" si="444"/>
        <v>10349995</v>
      </c>
      <c r="BK788" s="18">
        <f t="shared" si="445"/>
        <v>10349995</v>
      </c>
      <c r="BL788" s="18">
        <f t="shared" si="446"/>
        <v>15524995</v>
      </c>
      <c r="BM788" s="18">
        <f t="shared" si="447"/>
        <v>15524995</v>
      </c>
      <c r="BN788" s="18">
        <f t="shared" si="448"/>
        <v>2</v>
      </c>
      <c r="BO788" s="18">
        <f t="shared" si="428"/>
        <v>20.7</v>
      </c>
      <c r="BP788" s="18">
        <f t="shared" si="449"/>
        <v>2</v>
      </c>
      <c r="BQ788" s="18">
        <f t="shared" si="429"/>
        <v>10.35</v>
      </c>
      <c r="BR788" s="18">
        <f t="shared" si="450"/>
        <v>2</v>
      </c>
      <c r="BS788" s="18">
        <f t="shared" si="430"/>
        <v>10.35</v>
      </c>
      <c r="BT788" s="18">
        <f t="shared" si="451"/>
        <v>2</v>
      </c>
      <c r="BU788" s="18">
        <f t="shared" si="431"/>
        <v>10.35</v>
      </c>
      <c r="BV788" s="18">
        <f t="shared" si="452"/>
        <v>2</v>
      </c>
      <c r="BW788" s="18">
        <f t="shared" si="432"/>
        <v>10.35</v>
      </c>
      <c r="BX788" s="18">
        <f t="shared" si="453"/>
        <v>2</v>
      </c>
      <c r="BY788" s="18">
        <f t="shared" si="433"/>
        <v>10.35</v>
      </c>
      <c r="BZ788" s="18">
        <f t="shared" si="454"/>
        <v>2</v>
      </c>
      <c r="CA788" s="18">
        <f t="shared" si="434"/>
        <v>15.52</v>
      </c>
      <c r="CB788" s="18">
        <f t="shared" si="455"/>
        <v>2</v>
      </c>
      <c r="CC788" s="18">
        <f t="shared" si="435"/>
        <v>15.52</v>
      </c>
    </row>
    <row r="789" spans="1:81" ht="16.5" x14ac:dyDescent="0.2">
      <c r="A789" s="14">
        <v>780</v>
      </c>
      <c r="B789" s="18">
        <f>金币产出!CN785</f>
        <v>188717537</v>
      </c>
      <c r="W789" s="18">
        <v>780</v>
      </c>
      <c r="X789" s="25">
        <v>1</v>
      </c>
      <c r="Y789" s="18" t="e">
        <f t="shared" si="436"/>
        <v>#REF!</v>
      </c>
      <c r="Z789" s="18" t="e">
        <f t="shared" si="436"/>
        <v>#REF!</v>
      </c>
      <c r="AA789" s="18" t="e">
        <f t="shared" si="436"/>
        <v>#REF!</v>
      </c>
      <c r="AB789" s="18" t="e">
        <f t="shared" si="437"/>
        <v>#REF!</v>
      </c>
      <c r="AC789" s="18" t="e">
        <f t="shared" si="425"/>
        <v>#REF!</v>
      </c>
      <c r="AD789" s="18" t="e">
        <f t="shared" si="438"/>
        <v>#REF!</v>
      </c>
      <c r="AE789" s="18" t="e">
        <f t="shared" si="426"/>
        <v>#REF!</v>
      </c>
      <c r="AF789" s="18" t="e">
        <f t="shared" si="439"/>
        <v>#REF!</v>
      </c>
      <c r="AG789" s="18" t="e">
        <f t="shared" si="427"/>
        <v>#REF!</v>
      </c>
      <c r="BD789" s="18">
        <v>780</v>
      </c>
      <c r="BE789" s="44">
        <v>1</v>
      </c>
      <c r="BF789" s="18">
        <f t="shared" si="440"/>
        <v>20758925</v>
      </c>
      <c r="BG789" s="18">
        <f t="shared" si="441"/>
        <v>10379460</v>
      </c>
      <c r="BH789" s="18">
        <f t="shared" si="442"/>
        <v>10379460</v>
      </c>
      <c r="BI789" s="18">
        <f t="shared" si="443"/>
        <v>10379460</v>
      </c>
      <c r="BJ789" s="18">
        <f t="shared" si="444"/>
        <v>10379460</v>
      </c>
      <c r="BK789" s="18">
        <f t="shared" si="445"/>
        <v>10379460</v>
      </c>
      <c r="BL789" s="18">
        <f t="shared" si="446"/>
        <v>15569195</v>
      </c>
      <c r="BM789" s="18">
        <f t="shared" si="447"/>
        <v>15569195</v>
      </c>
      <c r="BN789" s="18">
        <f t="shared" si="448"/>
        <v>2</v>
      </c>
      <c r="BO789" s="18">
        <f t="shared" si="428"/>
        <v>20.76</v>
      </c>
      <c r="BP789" s="18">
        <f t="shared" si="449"/>
        <v>2</v>
      </c>
      <c r="BQ789" s="18">
        <f t="shared" si="429"/>
        <v>10.38</v>
      </c>
      <c r="BR789" s="18">
        <f t="shared" si="450"/>
        <v>2</v>
      </c>
      <c r="BS789" s="18">
        <f t="shared" si="430"/>
        <v>10.38</v>
      </c>
      <c r="BT789" s="18">
        <f t="shared" si="451"/>
        <v>2</v>
      </c>
      <c r="BU789" s="18">
        <f t="shared" si="431"/>
        <v>10.38</v>
      </c>
      <c r="BV789" s="18">
        <f t="shared" si="452"/>
        <v>2</v>
      </c>
      <c r="BW789" s="18">
        <f t="shared" si="432"/>
        <v>10.38</v>
      </c>
      <c r="BX789" s="18">
        <f t="shared" si="453"/>
        <v>2</v>
      </c>
      <c r="BY789" s="18">
        <f t="shared" si="433"/>
        <v>10.38</v>
      </c>
      <c r="BZ789" s="18">
        <f t="shared" si="454"/>
        <v>2</v>
      </c>
      <c r="CA789" s="18">
        <f t="shared" si="434"/>
        <v>15.57</v>
      </c>
      <c r="CB789" s="18">
        <f t="shared" si="455"/>
        <v>2</v>
      </c>
      <c r="CC789" s="18">
        <f t="shared" si="435"/>
        <v>15.57</v>
      </c>
    </row>
    <row r="790" spans="1:81" ht="16.5" x14ac:dyDescent="0.2">
      <c r="A790" s="14">
        <v>781</v>
      </c>
      <c r="B790" s="18">
        <f>金币产出!CN786</f>
        <v>189417004</v>
      </c>
      <c r="W790" s="18">
        <v>781</v>
      </c>
      <c r="X790" s="25">
        <v>1</v>
      </c>
      <c r="Y790" s="18" t="e">
        <f t="shared" si="436"/>
        <v>#REF!</v>
      </c>
      <c r="Z790" s="18" t="e">
        <f t="shared" si="436"/>
        <v>#REF!</v>
      </c>
      <c r="AA790" s="18" t="e">
        <f t="shared" si="436"/>
        <v>#REF!</v>
      </c>
      <c r="AB790" s="18" t="e">
        <f t="shared" si="437"/>
        <v>#REF!</v>
      </c>
      <c r="AC790" s="18" t="e">
        <f t="shared" si="425"/>
        <v>#REF!</v>
      </c>
      <c r="AD790" s="18" t="e">
        <f t="shared" si="438"/>
        <v>#REF!</v>
      </c>
      <c r="AE790" s="18" t="e">
        <f t="shared" si="426"/>
        <v>#REF!</v>
      </c>
      <c r="AF790" s="18" t="e">
        <f t="shared" si="439"/>
        <v>#REF!</v>
      </c>
      <c r="AG790" s="18" t="e">
        <f t="shared" si="427"/>
        <v>#REF!</v>
      </c>
      <c r="BD790" s="18">
        <v>781</v>
      </c>
      <c r="BE790" s="44">
        <v>1</v>
      </c>
      <c r="BF790" s="18">
        <f t="shared" si="440"/>
        <v>20835870</v>
      </c>
      <c r="BG790" s="18">
        <f t="shared" si="441"/>
        <v>10417935</v>
      </c>
      <c r="BH790" s="18">
        <f t="shared" si="442"/>
        <v>10417935</v>
      </c>
      <c r="BI790" s="18">
        <f t="shared" si="443"/>
        <v>10417935</v>
      </c>
      <c r="BJ790" s="18">
        <f t="shared" si="444"/>
        <v>10417935</v>
      </c>
      <c r="BK790" s="18">
        <f t="shared" si="445"/>
        <v>10417935</v>
      </c>
      <c r="BL790" s="18">
        <f t="shared" si="446"/>
        <v>15626900</v>
      </c>
      <c r="BM790" s="18">
        <f t="shared" si="447"/>
        <v>15626900</v>
      </c>
      <c r="BN790" s="18">
        <f t="shared" si="448"/>
        <v>2</v>
      </c>
      <c r="BO790" s="18">
        <f t="shared" si="428"/>
        <v>20.84</v>
      </c>
      <c r="BP790" s="18">
        <f t="shared" si="449"/>
        <v>2</v>
      </c>
      <c r="BQ790" s="18">
        <f t="shared" si="429"/>
        <v>10.42</v>
      </c>
      <c r="BR790" s="18">
        <f t="shared" si="450"/>
        <v>2</v>
      </c>
      <c r="BS790" s="18">
        <f t="shared" si="430"/>
        <v>10.42</v>
      </c>
      <c r="BT790" s="18">
        <f t="shared" si="451"/>
        <v>2</v>
      </c>
      <c r="BU790" s="18">
        <f t="shared" si="431"/>
        <v>10.42</v>
      </c>
      <c r="BV790" s="18">
        <f t="shared" si="452"/>
        <v>2</v>
      </c>
      <c r="BW790" s="18">
        <f t="shared" si="432"/>
        <v>10.42</v>
      </c>
      <c r="BX790" s="18">
        <f t="shared" si="453"/>
        <v>2</v>
      </c>
      <c r="BY790" s="18">
        <f t="shared" si="433"/>
        <v>10.42</v>
      </c>
      <c r="BZ790" s="18">
        <f t="shared" si="454"/>
        <v>2</v>
      </c>
      <c r="CA790" s="18">
        <f t="shared" si="434"/>
        <v>15.63</v>
      </c>
      <c r="CB790" s="18">
        <f t="shared" si="455"/>
        <v>2</v>
      </c>
      <c r="CC790" s="18">
        <f t="shared" si="435"/>
        <v>15.63</v>
      </c>
    </row>
    <row r="791" spans="1:81" ht="16.5" x14ac:dyDescent="0.2">
      <c r="A791" s="14">
        <v>782</v>
      </c>
      <c r="B791" s="18">
        <f>金币产出!CN787</f>
        <v>190116471</v>
      </c>
      <c r="W791" s="18">
        <v>782</v>
      </c>
      <c r="X791" s="25">
        <v>1</v>
      </c>
      <c r="Y791" s="18" t="e">
        <f t="shared" si="436"/>
        <v>#REF!</v>
      </c>
      <c r="Z791" s="18" t="e">
        <f t="shared" si="436"/>
        <v>#REF!</v>
      </c>
      <c r="AA791" s="18" t="e">
        <f t="shared" si="436"/>
        <v>#REF!</v>
      </c>
      <c r="AB791" s="18" t="e">
        <f t="shared" si="437"/>
        <v>#REF!</v>
      </c>
      <c r="AC791" s="18" t="e">
        <f t="shared" si="425"/>
        <v>#REF!</v>
      </c>
      <c r="AD791" s="18" t="e">
        <f t="shared" si="438"/>
        <v>#REF!</v>
      </c>
      <c r="AE791" s="18" t="e">
        <f t="shared" si="426"/>
        <v>#REF!</v>
      </c>
      <c r="AF791" s="18" t="e">
        <f t="shared" si="439"/>
        <v>#REF!</v>
      </c>
      <c r="AG791" s="18" t="e">
        <f t="shared" si="427"/>
        <v>#REF!</v>
      </c>
      <c r="BD791" s="18">
        <v>782</v>
      </c>
      <c r="BE791" s="44">
        <v>1</v>
      </c>
      <c r="BF791" s="18">
        <f t="shared" si="440"/>
        <v>20912810</v>
      </c>
      <c r="BG791" s="18">
        <f t="shared" si="441"/>
        <v>10456405</v>
      </c>
      <c r="BH791" s="18">
        <f t="shared" si="442"/>
        <v>10456405</v>
      </c>
      <c r="BI791" s="18">
        <f t="shared" si="443"/>
        <v>10456405</v>
      </c>
      <c r="BJ791" s="18">
        <f t="shared" si="444"/>
        <v>10456405</v>
      </c>
      <c r="BK791" s="18">
        <f t="shared" si="445"/>
        <v>10456405</v>
      </c>
      <c r="BL791" s="18">
        <f t="shared" si="446"/>
        <v>15684605</v>
      </c>
      <c r="BM791" s="18">
        <f t="shared" si="447"/>
        <v>15684605</v>
      </c>
      <c r="BN791" s="18">
        <f t="shared" si="448"/>
        <v>2</v>
      </c>
      <c r="BO791" s="18">
        <f t="shared" si="428"/>
        <v>20.91</v>
      </c>
      <c r="BP791" s="18">
        <f t="shared" si="449"/>
        <v>2</v>
      </c>
      <c r="BQ791" s="18">
        <f t="shared" si="429"/>
        <v>10.46</v>
      </c>
      <c r="BR791" s="18">
        <f t="shared" si="450"/>
        <v>2</v>
      </c>
      <c r="BS791" s="18">
        <f t="shared" si="430"/>
        <v>10.46</v>
      </c>
      <c r="BT791" s="18">
        <f t="shared" si="451"/>
        <v>2</v>
      </c>
      <c r="BU791" s="18">
        <f t="shared" si="431"/>
        <v>10.46</v>
      </c>
      <c r="BV791" s="18">
        <f t="shared" si="452"/>
        <v>2</v>
      </c>
      <c r="BW791" s="18">
        <f t="shared" si="432"/>
        <v>10.46</v>
      </c>
      <c r="BX791" s="18">
        <f t="shared" si="453"/>
        <v>2</v>
      </c>
      <c r="BY791" s="18">
        <f t="shared" si="433"/>
        <v>10.46</v>
      </c>
      <c r="BZ791" s="18">
        <f t="shared" si="454"/>
        <v>2</v>
      </c>
      <c r="CA791" s="18">
        <f t="shared" si="434"/>
        <v>15.68</v>
      </c>
      <c r="CB791" s="18">
        <f t="shared" si="455"/>
        <v>2</v>
      </c>
      <c r="CC791" s="18">
        <f t="shared" si="435"/>
        <v>15.68</v>
      </c>
    </row>
    <row r="792" spans="1:81" ht="16.5" x14ac:dyDescent="0.2">
      <c r="A792" s="14">
        <v>783</v>
      </c>
      <c r="B792" s="18">
        <f>金币产出!CN788</f>
        <v>190815938</v>
      </c>
      <c r="W792" s="18">
        <v>783</v>
      </c>
      <c r="X792" s="25">
        <v>1</v>
      </c>
      <c r="Y792" s="18" t="e">
        <f t="shared" si="436"/>
        <v>#REF!</v>
      </c>
      <c r="Z792" s="18" t="e">
        <f t="shared" si="436"/>
        <v>#REF!</v>
      </c>
      <c r="AA792" s="18" t="e">
        <f t="shared" si="436"/>
        <v>#REF!</v>
      </c>
      <c r="AB792" s="18" t="e">
        <f t="shared" si="437"/>
        <v>#REF!</v>
      </c>
      <c r="AC792" s="18" t="e">
        <f t="shared" si="425"/>
        <v>#REF!</v>
      </c>
      <c r="AD792" s="18" t="e">
        <f t="shared" si="438"/>
        <v>#REF!</v>
      </c>
      <c r="AE792" s="18" t="e">
        <f t="shared" si="426"/>
        <v>#REF!</v>
      </c>
      <c r="AF792" s="18" t="e">
        <f t="shared" si="439"/>
        <v>#REF!</v>
      </c>
      <c r="AG792" s="18" t="e">
        <f t="shared" si="427"/>
        <v>#REF!</v>
      </c>
      <c r="BD792" s="18">
        <v>783</v>
      </c>
      <c r="BE792" s="44">
        <v>1</v>
      </c>
      <c r="BF792" s="18">
        <f t="shared" si="440"/>
        <v>20989750</v>
      </c>
      <c r="BG792" s="18">
        <f t="shared" si="441"/>
        <v>10494875</v>
      </c>
      <c r="BH792" s="18">
        <f t="shared" si="442"/>
        <v>10494875</v>
      </c>
      <c r="BI792" s="18">
        <f t="shared" si="443"/>
        <v>10494875</v>
      </c>
      <c r="BJ792" s="18">
        <f t="shared" si="444"/>
        <v>10494875</v>
      </c>
      <c r="BK792" s="18">
        <f t="shared" si="445"/>
        <v>10494875</v>
      </c>
      <c r="BL792" s="18">
        <f t="shared" si="446"/>
        <v>15742310</v>
      </c>
      <c r="BM792" s="18">
        <f t="shared" si="447"/>
        <v>15742310</v>
      </c>
      <c r="BN792" s="18">
        <f t="shared" si="448"/>
        <v>2</v>
      </c>
      <c r="BO792" s="18">
        <f t="shared" si="428"/>
        <v>20.99</v>
      </c>
      <c r="BP792" s="18">
        <f t="shared" si="449"/>
        <v>2</v>
      </c>
      <c r="BQ792" s="18">
        <f t="shared" si="429"/>
        <v>10.49</v>
      </c>
      <c r="BR792" s="18">
        <f t="shared" si="450"/>
        <v>2</v>
      </c>
      <c r="BS792" s="18">
        <f t="shared" si="430"/>
        <v>10.49</v>
      </c>
      <c r="BT792" s="18">
        <f t="shared" si="451"/>
        <v>2</v>
      </c>
      <c r="BU792" s="18">
        <f t="shared" si="431"/>
        <v>10.49</v>
      </c>
      <c r="BV792" s="18">
        <f t="shared" si="452"/>
        <v>2</v>
      </c>
      <c r="BW792" s="18">
        <f t="shared" si="432"/>
        <v>10.49</v>
      </c>
      <c r="BX792" s="18">
        <f t="shared" si="453"/>
        <v>2</v>
      </c>
      <c r="BY792" s="18">
        <f t="shared" si="433"/>
        <v>10.49</v>
      </c>
      <c r="BZ792" s="18">
        <f t="shared" si="454"/>
        <v>2</v>
      </c>
      <c r="CA792" s="18">
        <f t="shared" si="434"/>
        <v>15.74</v>
      </c>
      <c r="CB792" s="18">
        <f t="shared" si="455"/>
        <v>2</v>
      </c>
      <c r="CC792" s="18">
        <f t="shared" si="435"/>
        <v>15.74</v>
      </c>
    </row>
    <row r="793" spans="1:81" ht="16.5" x14ac:dyDescent="0.2">
      <c r="A793" s="14">
        <v>784</v>
      </c>
      <c r="B793" s="18">
        <f>金币产出!CN789</f>
        <v>191515402</v>
      </c>
      <c r="W793" s="18">
        <v>784</v>
      </c>
      <c r="X793" s="25">
        <v>1</v>
      </c>
      <c r="Y793" s="18" t="e">
        <f t="shared" si="436"/>
        <v>#REF!</v>
      </c>
      <c r="Z793" s="18" t="e">
        <f t="shared" si="436"/>
        <v>#REF!</v>
      </c>
      <c r="AA793" s="18" t="e">
        <f t="shared" si="436"/>
        <v>#REF!</v>
      </c>
      <c r="AB793" s="18" t="e">
        <f t="shared" si="437"/>
        <v>#REF!</v>
      </c>
      <c r="AC793" s="18" t="e">
        <f t="shared" si="425"/>
        <v>#REF!</v>
      </c>
      <c r="AD793" s="18" t="e">
        <f t="shared" si="438"/>
        <v>#REF!</v>
      </c>
      <c r="AE793" s="18" t="e">
        <f t="shared" si="426"/>
        <v>#REF!</v>
      </c>
      <c r="AF793" s="18" t="e">
        <f t="shared" si="439"/>
        <v>#REF!</v>
      </c>
      <c r="AG793" s="18" t="e">
        <f t="shared" si="427"/>
        <v>#REF!</v>
      </c>
      <c r="BD793" s="18">
        <v>784</v>
      </c>
      <c r="BE793" s="44">
        <v>1</v>
      </c>
      <c r="BF793" s="18">
        <f t="shared" si="440"/>
        <v>21066690</v>
      </c>
      <c r="BG793" s="18">
        <f t="shared" si="441"/>
        <v>10533345</v>
      </c>
      <c r="BH793" s="18">
        <f t="shared" si="442"/>
        <v>10533345</v>
      </c>
      <c r="BI793" s="18">
        <f t="shared" si="443"/>
        <v>10533345</v>
      </c>
      <c r="BJ793" s="18">
        <f t="shared" si="444"/>
        <v>10533345</v>
      </c>
      <c r="BK793" s="18">
        <f t="shared" si="445"/>
        <v>10533345</v>
      </c>
      <c r="BL793" s="18">
        <f t="shared" si="446"/>
        <v>15800020</v>
      </c>
      <c r="BM793" s="18">
        <f t="shared" si="447"/>
        <v>15800020</v>
      </c>
      <c r="BN793" s="18">
        <f t="shared" si="448"/>
        <v>2</v>
      </c>
      <c r="BO793" s="18">
        <f t="shared" si="428"/>
        <v>21.07</v>
      </c>
      <c r="BP793" s="18">
        <f t="shared" si="449"/>
        <v>2</v>
      </c>
      <c r="BQ793" s="18">
        <f t="shared" si="429"/>
        <v>10.53</v>
      </c>
      <c r="BR793" s="18">
        <f t="shared" si="450"/>
        <v>2</v>
      </c>
      <c r="BS793" s="18">
        <f t="shared" si="430"/>
        <v>10.53</v>
      </c>
      <c r="BT793" s="18">
        <f t="shared" si="451"/>
        <v>2</v>
      </c>
      <c r="BU793" s="18">
        <f t="shared" si="431"/>
        <v>10.53</v>
      </c>
      <c r="BV793" s="18">
        <f t="shared" si="452"/>
        <v>2</v>
      </c>
      <c r="BW793" s="18">
        <f t="shared" si="432"/>
        <v>10.53</v>
      </c>
      <c r="BX793" s="18">
        <f t="shared" si="453"/>
        <v>2</v>
      </c>
      <c r="BY793" s="18">
        <f t="shared" si="433"/>
        <v>10.53</v>
      </c>
      <c r="BZ793" s="18">
        <f t="shared" si="454"/>
        <v>2</v>
      </c>
      <c r="CA793" s="18">
        <f t="shared" si="434"/>
        <v>15.8</v>
      </c>
      <c r="CB793" s="18">
        <f t="shared" si="455"/>
        <v>2</v>
      </c>
      <c r="CC793" s="18">
        <f t="shared" si="435"/>
        <v>15.8</v>
      </c>
    </row>
    <row r="794" spans="1:81" ht="16.5" x14ac:dyDescent="0.2">
      <c r="A794" s="14">
        <v>785</v>
      </c>
      <c r="B794" s="18">
        <f>金币产出!CN790</f>
        <v>192214869</v>
      </c>
      <c r="W794" s="18">
        <v>785</v>
      </c>
      <c r="X794" s="25">
        <v>1</v>
      </c>
      <c r="Y794" s="18" t="e">
        <f t="shared" si="436"/>
        <v>#REF!</v>
      </c>
      <c r="Z794" s="18" t="e">
        <f t="shared" si="436"/>
        <v>#REF!</v>
      </c>
      <c r="AA794" s="18" t="e">
        <f t="shared" si="436"/>
        <v>#REF!</v>
      </c>
      <c r="AB794" s="18" t="e">
        <f t="shared" si="437"/>
        <v>#REF!</v>
      </c>
      <c r="AC794" s="18" t="e">
        <f t="shared" si="425"/>
        <v>#REF!</v>
      </c>
      <c r="AD794" s="18" t="e">
        <f t="shared" si="438"/>
        <v>#REF!</v>
      </c>
      <c r="AE794" s="18" t="e">
        <f t="shared" si="426"/>
        <v>#REF!</v>
      </c>
      <c r="AF794" s="18" t="e">
        <f t="shared" si="439"/>
        <v>#REF!</v>
      </c>
      <c r="AG794" s="18" t="e">
        <f t="shared" si="427"/>
        <v>#REF!</v>
      </c>
      <c r="BD794" s="18">
        <v>785</v>
      </c>
      <c r="BE794" s="44">
        <v>1</v>
      </c>
      <c r="BF794" s="18">
        <f t="shared" si="440"/>
        <v>21143635</v>
      </c>
      <c r="BG794" s="18">
        <f t="shared" si="441"/>
        <v>10571815</v>
      </c>
      <c r="BH794" s="18">
        <f t="shared" si="442"/>
        <v>10571815</v>
      </c>
      <c r="BI794" s="18">
        <f t="shared" si="443"/>
        <v>10571815</v>
      </c>
      <c r="BJ794" s="18">
        <f t="shared" si="444"/>
        <v>10571815</v>
      </c>
      <c r="BK794" s="18">
        <f t="shared" si="445"/>
        <v>10571815</v>
      </c>
      <c r="BL794" s="18">
        <f t="shared" si="446"/>
        <v>15857725</v>
      </c>
      <c r="BM794" s="18">
        <f t="shared" si="447"/>
        <v>15857725</v>
      </c>
      <c r="BN794" s="18">
        <f t="shared" si="448"/>
        <v>2</v>
      </c>
      <c r="BO794" s="18">
        <f t="shared" si="428"/>
        <v>21.14</v>
      </c>
      <c r="BP794" s="18">
        <f t="shared" si="449"/>
        <v>2</v>
      </c>
      <c r="BQ794" s="18">
        <f t="shared" si="429"/>
        <v>10.57</v>
      </c>
      <c r="BR794" s="18">
        <f t="shared" si="450"/>
        <v>2</v>
      </c>
      <c r="BS794" s="18">
        <f t="shared" si="430"/>
        <v>10.57</v>
      </c>
      <c r="BT794" s="18">
        <f t="shared" si="451"/>
        <v>2</v>
      </c>
      <c r="BU794" s="18">
        <f t="shared" si="431"/>
        <v>10.57</v>
      </c>
      <c r="BV794" s="18">
        <f t="shared" si="452"/>
        <v>2</v>
      </c>
      <c r="BW794" s="18">
        <f t="shared" si="432"/>
        <v>10.57</v>
      </c>
      <c r="BX794" s="18">
        <f t="shared" si="453"/>
        <v>2</v>
      </c>
      <c r="BY794" s="18">
        <f t="shared" si="433"/>
        <v>10.57</v>
      </c>
      <c r="BZ794" s="18">
        <f t="shared" si="454"/>
        <v>2</v>
      </c>
      <c r="CA794" s="18">
        <f t="shared" si="434"/>
        <v>15.86</v>
      </c>
      <c r="CB794" s="18">
        <f t="shared" si="455"/>
        <v>2</v>
      </c>
      <c r="CC794" s="18">
        <f t="shared" si="435"/>
        <v>15.86</v>
      </c>
    </row>
    <row r="795" spans="1:81" ht="16.5" x14ac:dyDescent="0.2">
      <c r="A795" s="14">
        <v>786</v>
      </c>
      <c r="B795" s="18">
        <f>金币产出!CN791</f>
        <v>192914336</v>
      </c>
      <c r="W795" s="18">
        <v>786</v>
      </c>
      <c r="X795" s="25">
        <v>1</v>
      </c>
      <c r="Y795" s="18" t="e">
        <f t="shared" si="436"/>
        <v>#REF!</v>
      </c>
      <c r="Z795" s="18" t="e">
        <f t="shared" si="436"/>
        <v>#REF!</v>
      </c>
      <c r="AA795" s="18" t="e">
        <f t="shared" si="436"/>
        <v>#REF!</v>
      </c>
      <c r="AB795" s="18" t="e">
        <f t="shared" si="437"/>
        <v>#REF!</v>
      </c>
      <c r="AC795" s="18" t="e">
        <f t="shared" si="425"/>
        <v>#REF!</v>
      </c>
      <c r="AD795" s="18" t="e">
        <f t="shared" si="438"/>
        <v>#REF!</v>
      </c>
      <c r="AE795" s="18" t="e">
        <f t="shared" si="426"/>
        <v>#REF!</v>
      </c>
      <c r="AF795" s="18" t="e">
        <f t="shared" si="439"/>
        <v>#REF!</v>
      </c>
      <c r="AG795" s="18" t="e">
        <f t="shared" si="427"/>
        <v>#REF!</v>
      </c>
      <c r="BD795" s="18">
        <v>786</v>
      </c>
      <c r="BE795" s="44">
        <v>1</v>
      </c>
      <c r="BF795" s="18">
        <f t="shared" si="440"/>
        <v>21220575</v>
      </c>
      <c r="BG795" s="18">
        <f t="shared" si="441"/>
        <v>10610285</v>
      </c>
      <c r="BH795" s="18">
        <f t="shared" si="442"/>
        <v>10610285</v>
      </c>
      <c r="BI795" s="18">
        <f t="shared" si="443"/>
        <v>10610285</v>
      </c>
      <c r="BJ795" s="18">
        <f t="shared" si="444"/>
        <v>10610285</v>
      </c>
      <c r="BK795" s="18">
        <f t="shared" si="445"/>
        <v>10610285</v>
      </c>
      <c r="BL795" s="18">
        <f t="shared" si="446"/>
        <v>15915430</v>
      </c>
      <c r="BM795" s="18">
        <f t="shared" si="447"/>
        <v>15915430</v>
      </c>
      <c r="BN795" s="18">
        <f t="shared" si="448"/>
        <v>2</v>
      </c>
      <c r="BO795" s="18">
        <f t="shared" si="428"/>
        <v>21.22</v>
      </c>
      <c r="BP795" s="18">
        <f t="shared" si="449"/>
        <v>2</v>
      </c>
      <c r="BQ795" s="18">
        <f t="shared" si="429"/>
        <v>10.61</v>
      </c>
      <c r="BR795" s="18">
        <f t="shared" si="450"/>
        <v>2</v>
      </c>
      <c r="BS795" s="18">
        <f t="shared" si="430"/>
        <v>10.61</v>
      </c>
      <c r="BT795" s="18">
        <f t="shared" si="451"/>
        <v>2</v>
      </c>
      <c r="BU795" s="18">
        <f t="shared" si="431"/>
        <v>10.61</v>
      </c>
      <c r="BV795" s="18">
        <f t="shared" si="452"/>
        <v>2</v>
      </c>
      <c r="BW795" s="18">
        <f t="shared" si="432"/>
        <v>10.61</v>
      </c>
      <c r="BX795" s="18">
        <f t="shared" si="453"/>
        <v>2</v>
      </c>
      <c r="BY795" s="18">
        <f t="shared" si="433"/>
        <v>10.61</v>
      </c>
      <c r="BZ795" s="18">
        <f t="shared" si="454"/>
        <v>2</v>
      </c>
      <c r="CA795" s="18">
        <f t="shared" si="434"/>
        <v>15.92</v>
      </c>
      <c r="CB795" s="18">
        <f t="shared" si="455"/>
        <v>2</v>
      </c>
      <c r="CC795" s="18">
        <f t="shared" si="435"/>
        <v>15.92</v>
      </c>
    </row>
    <row r="796" spans="1:81" ht="16.5" x14ac:dyDescent="0.2">
      <c r="A796" s="14">
        <v>787</v>
      </c>
      <c r="B796" s="18">
        <f>金币产出!CN792</f>
        <v>193613803</v>
      </c>
      <c r="W796" s="18">
        <v>787</v>
      </c>
      <c r="X796" s="25">
        <v>1</v>
      </c>
      <c r="Y796" s="18" t="e">
        <f t="shared" si="436"/>
        <v>#REF!</v>
      </c>
      <c r="Z796" s="18" t="e">
        <f t="shared" si="436"/>
        <v>#REF!</v>
      </c>
      <c r="AA796" s="18" t="e">
        <f t="shared" si="436"/>
        <v>#REF!</v>
      </c>
      <c r="AB796" s="18" t="e">
        <f t="shared" si="437"/>
        <v>#REF!</v>
      </c>
      <c r="AC796" s="18" t="e">
        <f t="shared" si="425"/>
        <v>#REF!</v>
      </c>
      <c r="AD796" s="18" t="e">
        <f t="shared" si="438"/>
        <v>#REF!</v>
      </c>
      <c r="AE796" s="18" t="e">
        <f t="shared" si="426"/>
        <v>#REF!</v>
      </c>
      <c r="AF796" s="18" t="e">
        <f t="shared" si="439"/>
        <v>#REF!</v>
      </c>
      <c r="AG796" s="18" t="e">
        <f t="shared" si="427"/>
        <v>#REF!</v>
      </c>
      <c r="BD796" s="18">
        <v>787</v>
      </c>
      <c r="BE796" s="44">
        <v>1</v>
      </c>
      <c r="BF796" s="18">
        <f t="shared" si="440"/>
        <v>21297515</v>
      </c>
      <c r="BG796" s="18">
        <f t="shared" si="441"/>
        <v>10648755</v>
      </c>
      <c r="BH796" s="18">
        <f t="shared" si="442"/>
        <v>10648755</v>
      </c>
      <c r="BI796" s="18">
        <f t="shared" si="443"/>
        <v>10648755</v>
      </c>
      <c r="BJ796" s="18">
        <f t="shared" si="444"/>
        <v>10648755</v>
      </c>
      <c r="BK796" s="18">
        <f t="shared" si="445"/>
        <v>10648755</v>
      </c>
      <c r="BL796" s="18">
        <f t="shared" si="446"/>
        <v>15973135</v>
      </c>
      <c r="BM796" s="18">
        <f t="shared" si="447"/>
        <v>15973135</v>
      </c>
      <c r="BN796" s="18">
        <f t="shared" si="448"/>
        <v>2</v>
      </c>
      <c r="BO796" s="18">
        <f t="shared" si="428"/>
        <v>21.3</v>
      </c>
      <c r="BP796" s="18">
        <f t="shared" si="449"/>
        <v>2</v>
      </c>
      <c r="BQ796" s="18">
        <f t="shared" si="429"/>
        <v>10.65</v>
      </c>
      <c r="BR796" s="18">
        <f t="shared" si="450"/>
        <v>2</v>
      </c>
      <c r="BS796" s="18">
        <f t="shared" si="430"/>
        <v>10.65</v>
      </c>
      <c r="BT796" s="18">
        <f t="shared" si="451"/>
        <v>2</v>
      </c>
      <c r="BU796" s="18">
        <f t="shared" si="431"/>
        <v>10.65</v>
      </c>
      <c r="BV796" s="18">
        <f t="shared" si="452"/>
        <v>2</v>
      </c>
      <c r="BW796" s="18">
        <f t="shared" si="432"/>
        <v>10.65</v>
      </c>
      <c r="BX796" s="18">
        <f t="shared" si="453"/>
        <v>2</v>
      </c>
      <c r="BY796" s="18">
        <f t="shared" si="433"/>
        <v>10.65</v>
      </c>
      <c r="BZ796" s="18">
        <f t="shared" si="454"/>
        <v>2</v>
      </c>
      <c r="CA796" s="18">
        <f t="shared" si="434"/>
        <v>15.97</v>
      </c>
      <c r="CB796" s="18">
        <f t="shared" si="455"/>
        <v>2</v>
      </c>
      <c r="CC796" s="18">
        <f t="shared" si="435"/>
        <v>15.97</v>
      </c>
    </row>
    <row r="797" spans="1:81" ht="16.5" x14ac:dyDescent="0.2">
      <c r="A797" s="14">
        <v>788</v>
      </c>
      <c r="B797" s="18">
        <f>金币产出!CN793</f>
        <v>194313267</v>
      </c>
      <c r="W797" s="18">
        <v>788</v>
      </c>
      <c r="X797" s="25">
        <v>1</v>
      </c>
      <c r="Y797" s="18" t="e">
        <f t="shared" si="436"/>
        <v>#REF!</v>
      </c>
      <c r="Z797" s="18" t="e">
        <f t="shared" si="436"/>
        <v>#REF!</v>
      </c>
      <c r="AA797" s="18" t="e">
        <f t="shared" si="436"/>
        <v>#REF!</v>
      </c>
      <c r="AB797" s="18" t="e">
        <f t="shared" si="437"/>
        <v>#REF!</v>
      </c>
      <c r="AC797" s="18" t="e">
        <f t="shared" si="425"/>
        <v>#REF!</v>
      </c>
      <c r="AD797" s="18" t="e">
        <f t="shared" si="438"/>
        <v>#REF!</v>
      </c>
      <c r="AE797" s="18" t="e">
        <f t="shared" si="426"/>
        <v>#REF!</v>
      </c>
      <c r="AF797" s="18" t="e">
        <f t="shared" si="439"/>
        <v>#REF!</v>
      </c>
      <c r="AG797" s="18" t="e">
        <f t="shared" si="427"/>
        <v>#REF!</v>
      </c>
      <c r="BD797" s="18">
        <v>788</v>
      </c>
      <c r="BE797" s="44">
        <v>1</v>
      </c>
      <c r="BF797" s="18">
        <f t="shared" si="440"/>
        <v>21374455</v>
      </c>
      <c r="BG797" s="18">
        <f t="shared" si="441"/>
        <v>10687225</v>
      </c>
      <c r="BH797" s="18">
        <f t="shared" si="442"/>
        <v>10687225</v>
      </c>
      <c r="BI797" s="18">
        <f t="shared" si="443"/>
        <v>10687225</v>
      </c>
      <c r="BJ797" s="18">
        <f t="shared" si="444"/>
        <v>10687225</v>
      </c>
      <c r="BK797" s="18">
        <f t="shared" si="445"/>
        <v>10687225</v>
      </c>
      <c r="BL797" s="18">
        <f t="shared" si="446"/>
        <v>16030840</v>
      </c>
      <c r="BM797" s="18">
        <f t="shared" si="447"/>
        <v>16030840</v>
      </c>
      <c r="BN797" s="18">
        <f t="shared" si="448"/>
        <v>2</v>
      </c>
      <c r="BO797" s="18">
        <f t="shared" si="428"/>
        <v>21.37</v>
      </c>
      <c r="BP797" s="18">
        <f t="shared" si="449"/>
        <v>2</v>
      </c>
      <c r="BQ797" s="18">
        <f t="shared" si="429"/>
        <v>10.69</v>
      </c>
      <c r="BR797" s="18">
        <f t="shared" si="450"/>
        <v>2</v>
      </c>
      <c r="BS797" s="18">
        <f t="shared" si="430"/>
        <v>10.69</v>
      </c>
      <c r="BT797" s="18">
        <f t="shared" si="451"/>
        <v>2</v>
      </c>
      <c r="BU797" s="18">
        <f t="shared" si="431"/>
        <v>10.69</v>
      </c>
      <c r="BV797" s="18">
        <f t="shared" si="452"/>
        <v>2</v>
      </c>
      <c r="BW797" s="18">
        <f t="shared" si="432"/>
        <v>10.69</v>
      </c>
      <c r="BX797" s="18">
        <f t="shared" si="453"/>
        <v>2</v>
      </c>
      <c r="BY797" s="18">
        <f t="shared" si="433"/>
        <v>10.69</v>
      </c>
      <c r="BZ797" s="18">
        <f t="shared" si="454"/>
        <v>2</v>
      </c>
      <c r="CA797" s="18">
        <f t="shared" si="434"/>
        <v>16.03</v>
      </c>
      <c r="CB797" s="18">
        <f t="shared" si="455"/>
        <v>2</v>
      </c>
      <c r="CC797" s="18">
        <f t="shared" si="435"/>
        <v>16.03</v>
      </c>
    </row>
    <row r="798" spans="1:81" ht="16.5" x14ac:dyDescent="0.2">
      <c r="A798" s="14">
        <v>789</v>
      </c>
      <c r="B798" s="18">
        <f>金币产出!CN794</f>
        <v>195012735</v>
      </c>
      <c r="W798" s="18">
        <v>789</v>
      </c>
      <c r="X798" s="25">
        <v>1</v>
      </c>
      <c r="Y798" s="18" t="e">
        <f t="shared" si="436"/>
        <v>#REF!</v>
      </c>
      <c r="Z798" s="18" t="e">
        <f t="shared" si="436"/>
        <v>#REF!</v>
      </c>
      <c r="AA798" s="18" t="e">
        <f t="shared" si="436"/>
        <v>#REF!</v>
      </c>
      <c r="AB798" s="18" t="e">
        <f t="shared" si="437"/>
        <v>#REF!</v>
      </c>
      <c r="AC798" s="18" t="e">
        <f t="shared" si="425"/>
        <v>#REF!</v>
      </c>
      <c r="AD798" s="18" t="e">
        <f t="shared" si="438"/>
        <v>#REF!</v>
      </c>
      <c r="AE798" s="18" t="e">
        <f t="shared" si="426"/>
        <v>#REF!</v>
      </c>
      <c r="AF798" s="18" t="e">
        <f t="shared" si="439"/>
        <v>#REF!</v>
      </c>
      <c r="AG798" s="18" t="e">
        <f t="shared" si="427"/>
        <v>#REF!</v>
      </c>
      <c r="BD798" s="18">
        <v>789</v>
      </c>
      <c r="BE798" s="44">
        <v>1</v>
      </c>
      <c r="BF798" s="18">
        <f t="shared" si="440"/>
        <v>21451400</v>
      </c>
      <c r="BG798" s="18">
        <f t="shared" si="441"/>
        <v>10725700</v>
      </c>
      <c r="BH798" s="18">
        <f t="shared" si="442"/>
        <v>10725700</v>
      </c>
      <c r="BI798" s="18">
        <f t="shared" si="443"/>
        <v>10725700</v>
      </c>
      <c r="BJ798" s="18">
        <f t="shared" si="444"/>
        <v>10725700</v>
      </c>
      <c r="BK798" s="18">
        <f t="shared" si="445"/>
        <v>10725700</v>
      </c>
      <c r="BL798" s="18">
        <f t="shared" si="446"/>
        <v>16088550</v>
      </c>
      <c r="BM798" s="18">
        <f t="shared" si="447"/>
        <v>16088550</v>
      </c>
      <c r="BN798" s="18">
        <f t="shared" si="448"/>
        <v>2</v>
      </c>
      <c r="BO798" s="18">
        <f t="shared" si="428"/>
        <v>21.45</v>
      </c>
      <c r="BP798" s="18">
        <f t="shared" si="449"/>
        <v>2</v>
      </c>
      <c r="BQ798" s="18">
        <f t="shared" si="429"/>
        <v>10.73</v>
      </c>
      <c r="BR798" s="18">
        <f t="shared" si="450"/>
        <v>2</v>
      </c>
      <c r="BS798" s="18">
        <f t="shared" si="430"/>
        <v>10.73</v>
      </c>
      <c r="BT798" s="18">
        <f t="shared" si="451"/>
        <v>2</v>
      </c>
      <c r="BU798" s="18">
        <f t="shared" si="431"/>
        <v>10.73</v>
      </c>
      <c r="BV798" s="18">
        <f t="shared" si="452"/>
        <v>2</v>
      </c>
      <c r="BW798" s="18">
        <f t="shared" si="432"/>
        <v>10.73</v>
      </c>
      <c r="BX798" s="18">
        <f t="shared" si="453"/>
        <v>2</v>
      </c>
      <c r="BY798" s="18">
        <f t="shared" si="433"/>
        <v>10.73</v>
      </c>
      <c r="BZ798" s="18">
        <f t="shared" si="454"/>
        <v>2</v>
      </c>
      <c r="CA798" s="18">
        <f t="shared" si="434"/>
        <v>16.09</v>
      </c>
      <c r="CB798" s="18">
        <f t="shared" si="455"/>
        <v>2</v>
      </c>
      <c r="CC798" s="18">
        <f t="shared" si="435"/>
        <v>16.09</v>
      </c>
    </row>
    <row r="799" spans="1:81" ht="16.5" x14ac:dyDescent="0.2">
      <c r="A799" s="14">
        <v>790</v>
      </c>
      <c r="B799" s="18">
        <f>金币产出!CN795</f>
        <v>190819395</v>
      </c>
      <c r="W799" s="18">
        <v>790</v>
      </c>
      <c r="X799" s="25">
        <v>1</v>
      </c>
      <c r="Y799" s="18" t="e">
        <f t="shared" si="436"/>
        <v>#REF!</v>
      </c>
      <c r="Z799" s="18" t="e">
        <f t="shared" si="436"/>
        <v>#REF!</v>
      </c>
      <c r="AA799" s="18" t="e">
        <f t="shared" si="436"/>
        <v>#REF!</v>
      </c>
      <c r="AB799" s="18" t="e">
        <f t="shared" si="437"/>
        <v>#REF!</v>
      </c>
      <c r="AC799" s="18" t="e">
        <f t="shared" si="425"/>
        <v>#REF!</v>
      </c>
      <c r="AD799" s="18" t="e">
        <f t="shared" si="438"/>
        <v>#REF!</v>
      </c>
      <c r="AE799" s="18" t="e">
        <f t="shared" si="426"/>
        <v>#REF!</v>
      </c>
      <c r="AF799" s="18" t="e">
        <f t="shared" si="439"/>
        <v>#REF!</v>
      </c>
      <c r="AG799" s="18" t="e">
        <f t="shared" si="427"/>
        <v>#REF!</v>
      </c>
      <c r="BD799" s="18">
        <v>790</v>
      </c>
      <c r="BE799" s="44">
        <v>1</v>
      </c>
      <c r="BF799" s="18">
        <f t="shared" si="440"/>
        <v>20990130</v>
      </c>
      <c r="BG799" s="18">
        <f t="shared" si="441"/>
        <v>10495065</v>
      </c>
      <c r="BH799" s="18">
        <f t="shared" si="442"/>
        <v>10495065</v>
      </c>
      <c r="BI799" s="18">
        <f t="shared" si="443"/>
        <v>10495065</v>
      </c>
      <c r="BJ799" s="18">
        <f t="shared" si="444"/>
        <v>10495065</v>
      </c>
      <c r="BK799" s="18">
        <f t="shared" si="445"/>
        <v>10495065</v>
      </c>
      <c r="BL799" s="18">
        <f t="shared" si="446"/>
        <v>15742600</v>
      </c>
      <c r="BM799" s="18">
        <f t="shared" si="447"/>
        <v>15742600</v>
      </c>
      <c r="BN799" s="18">
        <f t="shared" si="448"/>
        <v>2</v>
      </c>
      <c r="BO799" s="18">
        <f t="shared" si="428"/>
        <v>20.99</v>
      </c>
      <c r="BP799" s="18">
        <f t="shared" si="449"/>
        <v>2</v>
      </c>
      <c r="BQ799" s="18">
        <f t="shared" si="429"/>
        <v>10.5</v>
      </c>
      <c r="BR799" s="18">
        <f t="shared" si="450"/>
        <v>2</v>
      </c>
      <c r="BS799" s="18">
        <f t="shared" si="430"/>
        <v>10.5</v>
      </c>
      <c r="BT799" s="18">
        <f t="shared" si="451"/>
        <v>2</v>
      </c>
      <c r="BU799" s="18">
        <f t="shared" si="431"/>
        <v>10.5</v>
      </c>
      <c r="BV799" s="18">
        <f t="shared" si="452"/>
        <v>2</v>
      </c>
      <c r="BW799" s="18">
        <f t="shared" si="432"/>
        <v>10.5</v>
      </c>
      <c r="BX799" s="18">
        <f t="shared" si="453"/>
        <v>2</v>
      </c>
      <c r="BY799" s="18">
        <f t="shared" si="433"/>
        <v>10.5</v>
      </c>
      <c r="BZ799" s="18">
        <f t="shared" si="454"/>
        <v>2</v>
      </c>
      <c r="CA799" s="18">
        <f t="shared" si="434"/>
        <v>15.74</v>
      </c>
      <c r="CB799" s="18">
        <f t="shared" si="455"/>
        <v>2</v>
      </c>
      <c r="CC799" s="18">
        <f t="shared" si="435"/>
        <v>15.74</v>
      </c>
    </row>
    <row r="800" spans="1:81" ht="16.5" x14ac:dyDescent="0.2">
      <c r="A800" s="14">
        <v>791</v>
      </c>
      <c r="B800" s="18">
        <f>金币产出!CN796</f>
        <v>191501377</v>
      </c>
      <c r="W800" s="18">
        <v>791</v>
      </c>
      <c r="X800" s="25">
        <v>1</v>
      </c>
      <c r="Y800" s="18" t="e">
        <f t="shared" si="436"/>
        <v>#REF!</v>
      </c>
      <c r="Z800" s="18" t="e">
        <f t="shared" si="436"/>
        <v>#REF!</v>
      </c>
      <c r="AA800" s="18" t="e">
        <f t="shared" si="436"/>
        <v>#REF!</v>
      </c>
      <c r="AB800" s="18" t="e">
        <f t="shared" si="437"/>
        <v>#REF!</v>
      </c>
      <c r="AC800" s="18" t="e">
        <f t="shared" si="425"/>
        <v>#REF!</v>
      </c>
      <c r="AD800" s="18" t="e">
        <f t="shared" si="438"/>
        <v>#REF!</v>
      </c>
      <c r="AE800" s="18" t="e">
        <f t="shared" si="426"/>
        <v>#REF!</v>
      </c>
      <c r="AF800" s="18" t="e">
        <f t="shared" si="439"/>
        <v>#REF!</v>
      </c>
      <c r="AG800" s="18" t="e">
        <f t="shared" si="427"/>
        <v>#REF!</v>
      </c>
      <c r="BD800" s="18">
        <v>791</v>
      </c>
      <c r="BE800" s="44">
        <v>1</v>
      </c>
      <c r="BF800" s="18">
        <f t="shared" si="440"/>
        <v>21065150</v>
      </c>
      <c r="BG800" s="18">
        <f t="shared" si="441"/>
        <v>10532575</v>
      </c>
      <c r="BH800" s="18">
        <f t="shared" si="442"/>
        <v>10532575</v>
      </c>
      <c r="BI800" s="18">
        <f t="shared" si="443"/>
        <v>10532575</v>
      </c>
      <c r="BJ800" s="18">
        <f t="shared" si="444"/>
        <v>10532575</v>
      </c>
      <c r="BK800" s="18">
        <f t="shared" si="445"/>
        <v>10532575</v>
      </c>
      <c r="BL800" s="18">
        <f t="shared" si="446"/>
        <v>15798860</v>
      </c>
      <c r="BM800" s="18">
        <f t="shared" si="447"/>
        <v>15798860</v>
      </c>
      <c r="BN800" s="18">
        <f t="shared" si="448"/>
        <v>2</v>
      </c>
      <c r="BO800" s="18">
        <f t="shared" si="428"/>
        <v>21.07</v>
      </c>
      <c r="BP800" s="18">
        <f t="shared" si="449"/>
        <v>2</v>
      </c>
      <c r="BQ800" s="18">
        <f t="shared" si="429"/>
        <v>10.53</v>
      </c>
      <c r="BR800" s="18">
        <f t="shared" si="450"/>
        <v>2</v>
      </c>
      <c r="BS800" s="18">
        <f t="shared" si="430"/>
        <v>10.53</v>
      </c>
      <c r="BT800" s="18">
        <f t="shared" si="451"/>
        <v>2</v>
      </c>
      <c r="BU800" s="18">
        <f t="shared" si="431"/>
        <v>10.53</v>
      </c>
      <c r="BV800" s="18">
        <f t="shared" si="452"/>
        <v>2</v>
      </c>
      <c r="BW800" s="18">
        <f t="shared" si="432"/>
        <v>10.53</v>
      </c>
      <c r="BX800" s="18">
        <f t="shared" si="453"/>
        <v>2</v>
      </c>
      <c r="BY800" s="18">
        <f t="shared" si="433"/>
        <v>10.53</v>
      </c>
      <c r="BZ800" s="18">
        <f t="shared" si="454"/>
        <v>2</v>
      </c>
      <c r="CA800" s="18">
        <f t="shared" si="434"/>
        <v>15.8</v>
      </c>
      <c r="CB800" s="18">
        <f t="shared" si="455"/>
        <v>2</v>
      </c>
      <c r="CC800" s="18">
        <f t="shared" si="435"/>
        <v>15.8</v>
      </c>
    </row>
    <row r="801" spans="1:81" ht="16.5" x14ac:dyDescent="0.2">
      <c r="A801" s="14">
        <v>792</v>
      </c>
      <c r="B801" s="18">
        <f>金币产出!CN797</f>
        <v>192183354</v>
      </c>
      <c r="W801" s="18">
        <v>792</v>
      </c>
      <c r="X801" s="25">
        <v>1</v>
      </c>
      <c r="Y801" s="18" t="e">
        <f t="shared" si="436"/>
        <v>#REF!</v>
      </c>
      <c r="Z801" s="18" t="e">
        <f t="shared" si="436"/>
        <v>#REF!</v>
      </c>
      <c r="AA801" s="18" t="e">
        <f t="shared" si="436"/>
        <v>#REF!</v>
      </c>
      <c r="AB801" s="18" t="e">
        <f t="shared" si="437"/>
        <v>#REF!</v>
      </c>
      <c r="AC801" s="18" t="e">
        <f t="shared" si="425"/>
        <v>#REF!</v>
      </c>
      <c r="AD801" s="18" t="e">
        <f t="shared" si="438"/>
        <v>#REF!</v>
      </c>
      <c r="AE801" s="18" t="e">
        <f t="shared" si="426"/>
        <v>#REF!</v>
      </c>
      <c r="AF801" s="18" t="e">
        <f t="shared" si="439"/>
        <v>#REF!</v>
      </c>
      <c r="AG801" s="18" t="e">
        <f t="shared" si="427"/>
        <v>#REF!</v>
      </c>
      <c r="BD801" s="18">
        <v>792</v>
      </c>
      <c r="BE801" s="44">
        <v>1</v>
      </c>
      <c r="BF801" s="18">
        <f t="shared" si="440"/>
        <v>21140165</v>
      </c>
      <c r="BG801" s="18">
        <f t="shared" si="441"/>
        <v>10570080</v>
      </c>
      <c r="BH801" s="18">
        <f t="shared" si="442"/>
        <v>10570080</v>
      </c>
      <c r="BI801" s="18">
        <f t="shared" si="443"/>
        <v>10570080</v>
      </c>
      <c r="BJ801" s="18">
        <f t="shared" si="444"/>
        <v>10570080</v>
      </c>
      <c r="BK801" s="18">
        <f t="shared" si="445"/>
        <v>10570080</v>
      </c>
      <c r="BL801" s="18">
        <f t="shared" si="446"/>
        <v>15855125</v>
      </c>
      <c r="BM801" s="18">
        <f t="shared" si="447"/>
        <v>15855125</v>
      </c>
      <c r="BN801" s="18">
        <f t="shared" si="448"/>
        <v>2</v>
      </c>
      <c r="BO801" s="18">
        <f t="shared" si="428"/>
        <v>21.14</v>
      </c>
      <c r="BP801" s="18">
        <f t="shared" si="449"/>
        <v>2</v>
      </c>
      <c r="BQ801" s="18">
        <f t="shared" si="429"/>
        <v>10.57</v>
      </c>
      <c r="BR801" s="18">
        <f t="shared" si="450"/>
        <v>2</v>
      </c>
      <c r="BS801" s="18">
        <f t="shared" si="430"/>
        <v>10.57</v>
      </c>
      <c r="BT801" s="18">
        <f t="shared" si="451"/>
        <v>2</v>
      </c>
      <c r="BU801" s="18">
        <f t="shared" si="431"/>
        <v>10.57</v>
      </c>
      <c r="BV801" s="18">
        <f t="shared" si="452"/>
        <v>2</v>
      </c>
      <c r="BW801" s="18">
        <f t="shared" si="432"/>
        <v>10.57</v>
      </c>
      <c r="BX801" s="18">
        <f t="shared" si="453"/>
        <v>2</v>
      </c>
      <c r="BY801" s="18">
        <f t="shared" si="433"/>
        <v>10.57</v>
      </c>
      <c r="BZ801" s="18">
        <f t="shared" si="454"/>
        <v>2</v>
      </c>
      <c r="CA801" s="18">
        <f t="shared" si="434"/>
        <v>15.86</v>
      </c>
      <c r="CB801" s="18">
        <f t="shared" si="455"/>
        <v>2</v>
      </c>
      <c r="CC801" s="18">
        <f t="shared" si="435"/>
        <v>15.86</v>
      </c>
    </row>
    <row r="802" spans="1:81" ht="16.5" x14ac:dyDescent="0.2">
      <c r="A802" s="14">
        <v>793</v>
      </c>
      <c r="B802" s="18">
        <f>金币产出!CN798</f>
        <v>192865336</v>
      </c>
      <c r="W802" s="18">
        <v>793</v>
      </c>
      <c r="X802" s="25">
        <v>1</v>
      </c>
      <c r="Y802" s="18" t="e">
        <f t="shared" si="436"/>
        <v>#REF!</v>
      </c>
      <c r="Z802" s="18" t="e">
        <f t="shared" si="436"/>
        <v>#REF!</v>
      </c>
      <c r="AA802" s="18" t="e">
        <f t="shared" si="436"/>
        <v>#REF!</v>
      </c>
      <c r="AB802" s="18" t="e">
        <f t="shared" si="437"/>
        <v>#REF!</v>
      </c>
      <c r="AC802" s="18" t="e">
        <f t="shared" si="425"/>
        <v>#REF!</v>
      </c>
      <c r="AD802" s="18" t="e">
        <f t="shared" si="438"/>
        <v>#REF!</v>
      </c>
      <c r="AE802" s="18" t="e">
        <f t="shared" si="426"/>
        <v>#REF!</v>
      </c>
      <c r="AF802" s="18" t="e">
        <f t="shared" si="439"/>
        <v>#REF!</v>
      </c>
      <c r="AG802" s="18" t="e">
        <f t="shared" si="427"/>
        <v>#REF!</v>
      </c>
      <c r="BD802" s="18">
        <v>793</v>
      </c>
      <c r="BE802" s="44">
        <v>1</v>
      </c>
      <c r="BF802" s="18">
        <f t="shared" si="440"/>
        <v>21215185</v>
      </c>
      <c r="BG802" s="18">
        <f t="shared" si="441"/>
        <v>10607590</v>
      </c>
      <c r="BH802" s="18">
        <f t="shared" si="442"/>
        <v>10607590</v>
      </c>
      <c r="BI802" s="18">
        <f t="shared" si="443"/>
        <v>10607590</v>
      </c>
      <c r="BJ802" s="18">
        <f t="shared" si="444"/>
        <v>10607590</v>
      </c>
      <c r="BK802" s="18">
        <f t="shared" si="445"/>
        <v>10607590</v>
      </c>
      <c r="BL802" s="18">
        <f t="shared" si="446"/>
        <v>15911390</v>
      </c>
      <c r="BM802" s="18">
        <f t="shared" si="447"/>
        <v>15911390</v>
      </c>
      <c r="BN802" s="18">
        <f t="shared" si="448"/>
        <v>2</v>
      </c>
      <c r="BO802" s="18">
        <f t="shared" si="428"/>
        <v>21.22</v>
      </c>
      <c r="BP802" s="18">
        <f t="shared" si="449"/>
        <v>2</v>
      </c>
      <c r="BQ802" s="18">
        <f t="shared" si="429"/>
        <v>10.61</v>
      </c>
      <c r="BR802" s="18">
        <f t="shared" si="450"/>
        <v>2</v>
      </c>
      <c r="BS802" s="18">
        <f t="shared" si="430"/>
        <v>10.61</v>
      </c>
      <c r="BT802" s="18">
        <f t="shared" si="451"/>
        <v>2</v>
      </c>
      <c r="BU802" s="18">
        <f t="shared" si="431"/>
        <v>10.61</v>
      </c>
      <c r="BV802" s="18">
        <f t="shared" si="452"/>
        <v>2</v>
      </c>
      <c r="BW802" s="18">
        <f t="shared" si="432"/>
        <v>10.61</v>
      </c>
      <c r="BX802" s="18">
        <f t="shared" si="453"/>
        <v>2</v>
      </c>
      <c r="BY802" s="18">
        <f t="shared" si="433"/>
        <v>10.61</v>
      </c>
      <c r="BZ802" s="18">
        <f t="shared" si="454"/>
        <v>2</v>
      </c>
      <c r="CA802" s="18">
        <f t="shared" si="434"/>
        <v>15.91</v>
      </c>
      <c r="CB802" s="18">
        <f t="shared" si="455"/>
        <v>2</v>
      </c>
      <c r="CC802" s="18">
        <f t="shared" si="435"/>
        <v>15.91</v>
      </c>
    </row>
    <row r="803" spans="1:81" ht="16.5" x14ac:dyDescent="0.2">
      <c r="A803" s="14">
        <v>794</v>
      </c>
      <c r="B803" s="18">
        <f>金币产出!CN799</f>
        <v>193547313</v>
      </c>
      <c r="W803" s="18">
        <v>794</v>
      </c>
      <c r="X803" s="25">
        <v>1</v>
      </c>
      <c r="Y803" s="18" t="e">
        <f t="shared" si="436"/>
        <v>#REF!</v>
      </c>
      <c r="Z803" s="18" t="e">
        <f t="shared" si="436"/>
        <v>#REF!</v>
      </c>
      <c r="AA803" s="18" t="e">
        <f t="shared" si="436"/>
        <v>#REF!</v>
      </c>
      <c r="AB803" s="18" t="e">
        <f t="shared" si="437"/>
        <v>#REF!</v>
      </c>
      <c r="AC803" s="18" t="e">
        <f t="shared" si="425"/>
        <v>#REF!</v>
      </c>
      <c r="AD803" s="18" t="e">
        <f t="shared" si="438"/>
        <v>#REF!</v>
      </c>
      <c r="AE803" s="18" t="e">
        <f t="shared" si="426"/>
        <v>#REF!</v>
      </c>
      <c r="AF803" s="18" t="e">
        <f t="shared" si="439"/>
        <v>#REF!</v>
      </c>
      <c r="AG803" s="18" t="e">
        <f t="shared" si="427"/>
        <v>#REF!</v>
      </c>
      <c r="BD803" s="18">
        <v>794</v>
      </c>
      <c r="BE803" s="44">
        <v>1</v>
      </c>
      <c r="BF803" s="18">
        <f t="shared" si="440"/>
        <v>21290200</v>
      </c>
      <c r="BG803" s="18">
        <f t="shared" si="441"/>
        <v>10645100</v>
      </c>
      <c r="BH803" s="18">
        <f t="shared" si="442"/>
        <v>10645100</v>
      </c>
      <c r="BI803" s="18">
        <f t="shared" si="443"/>
        <v>10645100</v>
      </c>
      <c r="BJ803" s="18">
        <f t="shared" si="444"/>
        <v>10645100</v>
      </c>
      <c r="BK803" s="18">
        <f t="shared" si="445"/>
        <v>10645100</v>
      </c>
      <c r="BL803" s="18">
        <f t="shared" si="446"/>
        <v>15967650</v>
      </c>
      <c r="BM803" s="18">
        <f t="shared" si="447"/>
        <v>15967650</v>
      </c>
      <c r="BN803" s="18">
        <f t="shared" si="448"/>
        <v>2</v>
      </c>
      <c r="BO803" s="18">
        <f t="shared" si="428"/>
        <v>21.29</v>
      </c>
      <c r="BP803" s="18">
        <f t="shared" si="449"/>
        <v>2</v>
      </c>
      <c r="BQ803" s="18">
        <f t="shared" si="429"/>
        <v>10.65</v>
      </c>
      <c r="BR803" s="18">
        <f t="shared" si="450"/>
        <v>2</v>
      </c>
      <c r="BS803" s="18">
        <f t="shared" si="430"/>
        <v>10.65</v>
      </c>
      <c r="BT803" s="18">
        <f t="shared" si="451"/>
        <v>2</v>
      </c>
      <c r="BU803" s="18">
        <f t="shared" si="431"/>
        <v>10.65</v>
      </c>
      <c r="BV803" s="18">
        <f t="shared" si="452"/>
        <v>2</v>
      </c>
      <c r="BW803" s="18">
        <f t="shared" si="432"/>
        <v>10.65</v>
      </c>
      <c r="BX803" s="18">
        <f t="shared" si="453"/>
        <v>2</v>
      </c>
      <c r="BY803" s="18">
        <f t="shared" si="433"/>
        <v>10.65</v>
      </c>
      <c r="BZ803" s="18">
        <f t="shared" si="454"/>
        <v>2</v>
      </c>
      <c r="CA803" s="18">
        <f t="shared" si="434"/>
        <v>15.97</v>
      </c>
      <c r="CB803" s="18">
        <f t="shared" si="455"/>
        <v>2</v>
      </c>
      <c r="CC803" s="18">
        <f t="shared" si="435"/>
        <v>15.97</v>
      </c>
    </row>
    <row r="804" spans="1:81" ht="16.5" x14ac:dyDescent="0.2">
      <c r="A804" s="14">
        <v>795</v>
      </c>
      <c r="B804" s="18">
        <f>金币产出!CN800</f>
        <v>194229295</v>
      </c>
      <c r="W804" s="18">
        <v>795</v>
      </c>
      <c r="X804" s="25">
        <v>1</v>
      </c>
      <c r="Y804" s="18" t="e">
        <f t="shared" si="436"/>
        <v>#REF!</v>
      </c>
      <c r="Z804" s="18" t="e">
        <f t="shared" si="436"/>
        <v>#REF!</v>
      </c>
      <c r="AA804" s="18" t="e">
        <f t="shared" si="436"/>
        <v>#REF!</v>
      </c>
      <c r="AB804" s="18" t="e">
        <f t="shared" si="437"/>
        <v>#REF!</v>
      </c>
      <c r="AC804" s="18" t="e">
        <f t="shared" si="425"/>
        <v>#REF!</v>
      </c>
      <c r="AD804" s="18" t="e">
        <f t="shared" si="438"/>
        <v>#REF!</v>
      </c>
      <c r="AE804" s="18" t="e">
        <f t="shared" si="426"/>
        <v>#REF!</v>
      </c>
      <c r="AF804" s="18" t="e">
        <f t="shared" si="439"/>
        <v>#REF!</v>
      </c>
      <c r="AG804" s="18" t="e">
        <f t="shared" si="427"/>
        <v>#REF!</v>
      </c>
      <c r="BD804" s="18">
        <v>795</v>
      </c>
      <c r="BE804" s="44">
        <v>1</v>
      </c>
      <c r="BF804" s="18">
        <f t="shared" si="440"/>
        <v>21365220</v>
      </c>
      <c r="BG804" s="18">
        <f t="shared" si="441"/>
        <v>10682610</v>
      </c>
      <c r="BH804" s="18">
        <f t="shared" si="442"/>
        <v>10682610</v>
      </c>
      <c r="BI804" s="18">
        <f t="shared" si="443"/>
        <v>10682610</v>
      </c>
      <c r="BJ804" s="18">
        <f t="shared" si="444"/>
        <v>10682610</v>
      </c>
      <c r="BK804" s="18">
        <f t="shared" si="445"/>
        <v>10682610</v>
      </c>
      <c r="BL804" s="18">
        <f t="shared" si="446"/>
        <v>16023915</v>
      </c>
      <c r="BM804" s="18">
        <f t="shared" si="447"/>
        <v>16023915</v>
      </c>
      <c r="BN804" s="18">
        <f t="shared" si="448"/>
        <v>2</v>
      </c>
      <c r="BO804" s="18">
        <f t="shared" si="428"/>
        <v>21.37</v>
      </c>
      <c r="BP804" s="18">
        <f t="shared" si="449"/>
        <v>2</v>
      </c>
      <c r="BQ804" s="18">
        <f t="shared" si="429"/>
        <v>10.68</v>
      </c>
      <c r="BR804" s="18">
        <f t="shared" si="450"/>
        <v>2</v>
      </c>
      <c r="BS804" s="18">
        <f t="shared" si="430"/>
        <v>10.68</v>
      </c>
      <c r="BT804" s="18">
        <f t="shared" si="451"/>
        <v>2</v>
      </c>
      <c r="BU804" s="18">
        <f t="shared" si="431"/>
        <v>10.68</v>
      </c>
      <c r="BV804" s="18">
        <f t="shared" si="452"/>
        <v>2</v>
      </c>
      <c r="BW804" s="18">
        <f t="shared" si="432"/>
        <v>10.68</v>
      </c>
      <c r="BX804" s="18">
        <f t="shared" si="453"/>
        <v>2</v>
      </c>
      <c r="BY804" s="18">
        <f t="shared" si="433"/>
        <v>10.68</v>
      </c>
      <c r="BZ804" s="18">
        <f t="shared" si="454"/>
        <v>2</v>
      </c>
      <c r="CA804" s="18">
        <f t="shared" si="434"/>
        <v>16.02</v>
      </c>
      <c r="CB804" s="18">
        <f t="shared" si="455"/>
        <v>2</v>
      </c>
      <c r="CC804" s="18">
        <f t="shared" si="435"/>
        <v>16.02</v>
      </c>
    </row>
    <row r="805" spans="1:81" ht="16.5" x14ac:dyDescent="0.2">
      <c r="A805" s="14">
        <v>796</v>
      </c>
      <c r="B805" s="18">
        <f>金币产出!CN801</f>
        <v>194911272</v>
      </c>
      <c r="W805" s="18">
        <v>796</v>
      </c>
      <c r="X805" s="25">
        <v>1</v>
      </c>
      <c r="Y805" s="18" t="e">
        <f t="shared" si="436"/>
        <v>#REF!</v>
      </c>
      <c r="Z805" s="18" t="e">
        <f t="shared" si="436"/>
        <v>#REF!</v>
      </c>
      <c r="AA805" s="18" t="e">
        <f t="shared" si="436"/>
        <v>#REF!</v>
      </c>
      <c r="AB805" s="18" t="e">
        <f t="shared" si="437"/>
        <v>#REF!</v>
      </c>
      <c r="AC805" s="18" t="e">
        <f t="shared" si="425"/>
        <v>#REF!</v>
      </c>
      <c r="AD805" s="18" t="e">
        <f t="shared" si="438"/>
        <v>#REF!</v>
      </c>
      <c r="AE805" s="18" t="e">
        <f t="shared" si="426"/>
        <v>#REF!</v>
      </c>
      <c r="AF805" s="18" t="e">
        <f t="shared" si="439"/>
        <v>#REF!</v>
      </c>
      <c r="AG805" s="18" t="e">
        <f t="shared" si="427"/>
        <v>#REF!</v>
      </c>
      <c r="BD805" s="18">
        <v>796</v>
      </c>
      <c r="BE805" s="44">
        <v>1</v>
      </c>
      <c r="BF805" s="18">
        <f t="shared" si="440"/>
        <v>21440235</v>
      </c>
      <c r="BG805" s="18">
        <f t="shared" si="441"/>
        <v>10720115</v>
      </c>
      <c r="BH805" s="18">
        <f t="shared" si="442"/>
        <v>10720115</v>
      </c>
      <c r="BI805" s="18">
        <f t="shared" si="443"/>
        <v>10720115</v>
      </c>
      <c r="BJ805" s="18">
        <f t="shared" si="444"/>
        <v>10720115</v>
      </c>
      <c r="BK805" s="18">
        <f t="shared" si="445"/>
        <v>10720115</v>
      </c>
      <c r="BL805" s="18">
        <f t="shared" si="446"/>
        <v>16080175</v>
      </c>
      <c r="BM805" s="18">
        <f t="shared" si="447"/>
        <v>16080175</v>
      </c>
      <c r="BN805" s="18">
        <f t="shared" si="448"/>
        <v>2</v>
      </c>
      <c r="BO805" s="18">
        <f t="shared" si="428"/>
        <v>21.44</v>
      </c>
      <c r="BP805" s="18">
        <f t="shared" si="449"/>
        <v>2</v>
      </c>
      <c r="BQ805" s="18">
        <f t="shared" si="429"/>
        <v>10.72</v>
      </c>
      <c r="BR805" s="18">
        <f t="shared" si="450"/>
        <v>2</v>
      </c>
      <c r="BS805" s="18">
        <f t="shared" si="430"/>
        <v>10.72</v>
      </c>
      <c r="BT805" s="18">
        <f t="shared" si="451"/>
        <v>2</v>
      </c>
      <c r="BU805" s="18">
        <f t="shared" si="431"/>
        <v>10.72</v>
      </c>
      <c r="BV805" s="18">
        <f t="shared" si="452"/>
        <v>2</v>
      </c>
      <c r="BW805" s="18">
        <f t="shared" si="432"/>
        <v>10.72</v>
      </c>
      <c r="BX805" s="18">
        <f t="shared" si="453"/>
        <v>2</v>
      </c>
      <c r="BY805" s="18">
        <f t="shared" si="433"/>
        <v>10.72</v>
      </c>
      <c r="BZ805" s="18">
        <f t="shared" si="454"/>
        <v>2</v>
      </c>
      <c r="CA805" s="18">
        <f t="shared" si="434"/>
        <v>16.079999999999998</v>
      </c>
      <c r="CB805" s="18">
        <f t="shared" si="455"/>
        <v>2</v>
      </c>
      <c r="CC805" s="18">
        <f t="shared" si="435"/>
        <v>16.079999999999998</v>
      </c>
    </row>
    <row r="806" spans="1:81" ht="16.5" x14ac:dyDescent="0.2">
      <c r="A806" s="14">
        <v>797</v>
      </c>
      <c r="B806" s="18">
        <f>金币产出!CN802</f>
        <v>195593254</v>
      </c>
      <c r="W806" s="18">
        <v>797</v>
      </c>
      <c r="X806" s="25">
        <v>1</v>
      </c>
      <c r="Y806" s="18" t="e">
        <f t="shared" si="436"/>
        <v>#REF!</v>
      </c>
      <c r="Z806" s="18" t="e">
        <f t="shared" si="436"/>
        <v>#REF!</v>
      </c>
      <c r="AA806" s="18" t="e">
        <f t="shared" si="436"/>
        <v>#REF!</v>
      </c>
      <c r="AB806" s="18" t="e">
        <f t="shared" si="437"/>
        <v>#REF!</v>
      </c>
      <c r="AC806" s="18" t="e">
        <f t="shared" si="425"/>
        <v>#REF!</v>
      </c>
      <c r="AD806" s="18" t="e">
        <f t="shared" si="438"/>
        <v>#REF!</v>
      </c>
      <c r="AE806" s="18" t="e">
        <f t="shared" si="426"/>
        <v>#REF!</v>
      </c>
      <c r="AF806" s="18" t="e">
        <f t="shared" si="439"/>
        <v>#REF!</v>
      </c>
      <c r="AG806" s="18" t="e">
        <f t="shared" si="427"/>
        <v>#REF!</v>
      </c>
      <c r="BD806" s="18">
        <v>797</v>
      </c>
      <c r="BE806" s="44">
        <v>1</v>
      </c>
      <c r="BF806" s="18">
        <f t="shared" si="440"/>
        <v>21515255</v>
      </c>
      <c r="BG806" s="18">
        <f t="shared" si="441"/>
        <v>10757625</v>
      </c>
      <c r="BH806" s="18">
        <f t="shared" si="442"/>
        <v>10757625</v>
      </c>
      <c r="BI806" s="18">
        <f t="shared" si="443"/>
        <v>10757625</v>
      </c>
      <c r="BJ806" s="18">
        <f t="shared" si="444"/>
        <v>10757625</v>
      </c>
      <c r="BK806" s="18">
        <f t="shared" si="445"/>
        <v>10757625</v>
      </c>
      <c r="BL806" s="18">
        <f t="shared" si="446"/>
        <v>16136440</v>
      </c>
      <c r="BM806" s="18">
        <f t="shared" si="447"/>
        <v>16136440</v>
      </c>
      <c r="BN806" s="18">
        <f t="shared" si="448"/>
        <v>2</v>
      </c>
      <c r="BO806" s="18">
        <f t="shared" si="428"/>
        <v>21.52</v>
      </c>
      <c r="BP806" s="18">
        <f t="shared" si="449"/>
        <v>2</v>
      </c>
      <c r="BQ806" s="18">
        <f t="shared" si="429"/>
        <v>10.76</v>
      </c>
      <c r="BR806" s="18">
        <f t="shared" si="450"/>
        <v>2</v>
      </c>
      <c r="BS806" s="18">
        <f t="shared" si="430"/>
        <v>10.76</v>
      </c>
      <c r="BT806" s="18">
        <f t="shared" si="451"/>
        <v>2</v>
      </c>
      <c r="BU806" s="18">
        <f t="shared" si="431"/>
        <v>10.76</v>
      </c>
      <c r="BV806" s="18">
        <f t="shared" si="452"/>
        <v>2</v>
      </c>
      <c r="BW806" s="18">
        <f t="shared" si="432"/>
        <v>10.76</v>
      </c>
      <c r="BX806" s="18">
        <f t="shared" si="453"/>
        <v>2</v>
      </c>
      <c r="BY806" s="18">
        <f t="shared" si="433"/>
        <v>10.76</v>
      </c>
      <c r="BZ806" s="18">
        <f t="shared" si="454"/>
        <v>2</v>
      </c>
      <c r="CA806" s="18">
        <f t="shared" si="434"/>
        <v>16.14</v>
      </c>
      <c r="CB806" s="18">
        <f t="shared" si="455"/>
        <v>2</v>
      </c>
      <c r="CC806" s="18">
        <f t="shared" si="435"/>
        <v>16.14</v>
      </c>
    </row>
    <row r="807" spans="1:81" ht="16.5" x14ac:dyDescent="0.2">
      <c r="A807" s="14">
        <v>798</v>
      </c>
      <c r="B807" s="18">
        <f>金币产出!CN803</f>
        <v>196275231</v>
      </c>
      <c r="W807" s="18">
        <v>798</v>
      </c>
      <c r="X807" s="25">
        <v>1</v>
      </c>
      <c r="Y807" s="18" t="e">
        <f t="shared" si="436"/>
        <v>#REF!</v>
      </c>
      <c r="Z807" s="18" t="e">
        <f t="shared" si="436"/>
        <v>#REF!</v>
      </c>
      <c r="AA807" s="18" t="e">
        <f t="shared" si="436"/>
        <v>#REF!</v>
      </c>
      <c r="AB807" s="18" t="e">
        <f t="shared" si="437"/>
        <v>#REF!</v>
      </c>
      <c r="AC807" s="18" t="e">
        <f t="shared" si="425"/>
        <v>#REF!</v>
      </c>
      <c r="AD807" s="18" t="e">
        <f t="shared" si="438"/>
        <v>#REF!</v>
      </c>
      <c r="AE807" s="18" t="e">
        <f t="shared" si="426"/>
        <v>#REF!</v>
      </c>
      <c r="AF807" s="18" t="e">
        <f t="shared" si="439"/>
        <v>#REF!</v>
      </c>
      <c r="AG807" s="18" t="e">
        <f t="shared" si="427"/>
        <v>#REF!</v>
      </c>
      <c r="BD807" s="18">
        <v>798</v>
      </c>
      <c r="BE807" s="44">
        <v>1</v>
      </c>
      <c r="BF807" s="18">
        <f t="shared" si="440"/>
        <v>21590275</v>
      </c>
      <c r="BG807" s="18">
        <f t="shared" si="441"/>
        <v>10795135</v>
      </c>
      <c r="BH807" s="18">
        <f t="shared" si="442"/>
        <v>10795135</v>
      </c>
      <c r="BI807" s="18">
        <f t="shared" si="443"/>
        <v>10795135</v>
      </c>
      <c r="BJ807" s="18">
        <f t="shared" si="444"/>
        <v>10795135</v>
      </c>
      <c r="BK807" s="18">
        <f t="shared" si="445"/>
        <v>10795135</v>
      </c>
      <c r="BL807" s="18">
        <f t="shared" si="446"/>
        <v>16192705</v>
      </c>
      <c r="BM807" s="18">
        <f t="shared" si="447"/>
        <v>16192705</v>
      </c>
      <c r="BN807" s="18">
        <f t="shared" si="448"/>
        <v>2</v>
      </c>
      <c r="BO807" s="18">
        <f t="shared" si="428"/>
        <v>21.59</v>
      </c>
      <c r="BP807" s="18">
        <f t="shared" si="449"/>
        <v>2</v>
      </c>
      <c r="BQ807" s="18">
        <f t="shared" si="429"/>
        <v>10.8</v>
      </c>
      <c r="BR807" s="18">
        <f t="shared" si="450"/>
        <v>2</v>
      </c>
      <c r="BS807" s="18">
        <f t="shared" si="430"/>
        <v>10.8</v>
      </c>
      <c r="BT807" s="18">
        <f t="shared" si="451"/>
        <v>2</v>
      </c>
      <c r="BU807" s="18">
        <f t="shared" si="431"/>
        <v>10.8</v>
      </c>
      <c r="BV807" s="18">
        <f t="shared" si="452"/>
        <v>2</v>
      </c>
      <c r="BW807" s="18">
        <f t="shared" si="432"/>
        <v>10.8</v>
      </c>
      <c r="BX807" s="18">
        <f t="shared" si="453"/>
        <v>2</v>
      </c>
      <c r="BY807" s="18">
        <f t="shared" si="433"/>
        <v>10.8</v>
      </c>
      <c r="BZ807" s="18">
        <f t="shared" si="454"/>
        <v>2</v>
      </c>
      <c r="CA807" s="18">
        <f t="shared" si="434"/>
        <v>16.190000000000001</v>
      </c>
      <c r="CB807" s="18">
        <f t="shared" si="455"/>
        <v>2</v>
      </c>
      <c r="CC807" s="18">
        <f t="shared" si="435"/>
        <v>16.190000000000001</v>
      </c>
    </row>
    <row r="808" spans="1:81" ht="16.5" x14ac:dyDescent="0.2">
      <c r="A808" s="14">
        <v>799</v>
      </c>
      <c r="B808" s="18">
        <f>金币产出!CN804</f>
        <v>196957213</v>
      </c>
      <c r="W808" s="18">
        <v>799</v>
      </c>
      <c r="X808" s="25">
        <v>1</v>
      </c>
      <c r="Y808" s="18" t="e">
        <f t="shared" si="436"/>
        <v>#REF!</v>
      </c>
      <c r="Z808" s="18" t="e">
        <f t="shared" si="436"/>
        <v>#REF!</v>
      </c>
      <c r="AA808" s="18" t="e">
        <f t="shared" si="436"/>
        <v>#REF!</v>
      </c>
      <c r="AB808" s="18" t="e">
        <f t="shared" si="437"/>
        <v>#REF!</v>
      </c>
      <c r="AC808" s="18" t="e">
        <f t="shared" si="425"/>
        <v>#REF!</v>
      </c>
      <c r="AD808" s="18" t="e">
        <f t="shared" si="438"/>
        <v>#REF!</v>
      </c>
      <c r="AE808" s="18" t="e">
        <f t="shared" si="426"/>
        <v>#REF!</v>
      </c>
      <c r="AF808" s="18" t="e">
        <f t="shared" si="439"/>
        <v>#REF!</v>
      </c>
      <c r="AG808" s="18" t="e">
        <f t="shared" si="427"/>
        <v>#REF!</v>
      </c>
      <c r="BD808" s="18">
        <v>799</v>
      </c>
      <c r="BE808" s="44">
        <v>1</v>
      </c>
      <c r="BF808" s="18">
        <f t="shared" si="440"/>
        <v>21665290</v>
      </c>
      <c r="BG808" s="18">
        <f t="shared" si="441"/>
        <v>10832645</v>
      </c>
      <c r="BH808" s="18">
        <f t="shared" si="442"/>
        <v>10832645</v>
      </c>
      <c r="BI808" s="18">
        <f t="shared" si="443"/>
        <v>10832645</v>
      </c>
      <c r="BJ808" s="18">
        <f t="shared" si="444"/>
        <v>10832645</v>
      </c>
      <c r="BK808" s="18">
        <f t="shared" si="445"/>
        <v>10832645</v>
      </c>
      <c r="BL808" s="18">
        <f t="shared" si="446"/>
        <v>16248970</v>
      </c>
      <c r="BM808" s="18">
        <f t="shared" si="447"/>
        <v>16248970</v>
      </c>
      <c r="BN808" s="18">
        <f t="shared" si="448"/>
        <v>2</v>
      </c>
      <c r="BO808" s="18">
        <f t="shared" si="428"/>
        <v>21.67</v>
      </c>
      <c r="BP808" s="18">
        <f t="shared" si="449"/>
        <v>2</v>
      </c>
      <c r="BQ808" s="18">
        <f t="shared" si="429"/>
        <v>10.83</v>
      </c>
      <c r="BR808" s="18">
        <f t="shared" si="450"/>
        <v>2</v>
      </c>
      <c r="BS808" s="18">
        <f t="shared" si="430"/>
        <v>10.83</v>
      </c>
      <c r="BT808" s="18">
        <f t="shared" si="451"/>
        <v>2</v>
      </c>
      <c r="BU808" s="18">
        <f t="shared" si="431"/>
        <v>10.83</v>
      </c>
      <c r="BV808" s="18">
        <f t="shared" si="452"/>
        <v>2</v>
      </c>
      <c r="BW808" s="18">
        <f t="shared" si="432"/>
        <v>10.83</v>
      </c>
      <c r="BX808" s="18">
        <f t="shared" si="453"/>
        <v>2</v>
      </c>
      <c r="BY808" s="18">
        <f t="shared" si="433"/>
        <v>10.83</v>
      </c>
      <c r="BZ808" s="18">
        <f t="shared" si="454"/>
        <v>2</v>
      </c>
      <c r="CA808" s="18">
        <f t="shared" si="434"/>
        <v>16.25</v>
      </c>
      <c r="CB808" s="18">
        <f t="shared" si="455"/>
        <v>2</v>
      </c>
      <c r="CC808" s="18">
        <f t="shared" si="435"/>
        <v>16.25</v>
      </c>
    </row>
    <row r="809" spans="1:81" ht="16.5" x14ac:dyDescent="0.2">
      <c r="A809" s="14">
        <v>800</v>
      </c>
      <c r="B809" s="18">
        <f>金币产出!CN805</f>
        <v>197639190</v>
      </c>
      <c r="W809" s="18">
        <v>800</v>
      </c>
      <c r="X809" s="25">
        <v>1</v>
      </c>
      <c r="Y809" s="18" t="e">
        <f t="shared" si="436"/>
        <v>#REF!</v>
      </c>
      <c r="Z809" s="18" t="e">
        <f t="shared" si="436"/>
        <v>#REF!</v>
      </c>
      <c r="AA809" s="18" t="e">
        <f t="shared" si="436"/>
        <v>#REF!</v>
      </c>
      <c r="AB809" s="18" t="e">
        <f t="shared" si="437"/>
        <v>#REF!</v>
      </c>
      <c r="AC809" s="18" t="e">
        <f t="shared" si="425"/>
        <v>#REF!</v>
      </c>
      <c r="AD809" s="18" t="e">
        <f t="shared" si="438"/>
        <v>#REF!</v>
      </c>
      <c r="AE809" s="18" t="e">
        <f t="shared" si="426"/>
        <v>#REF!</v>
      </c>
      <c r="AF809" s="18" t="e">
        <f t="shared" si="439"/>
        <v>#REF!</v>
      </c>
      <c r="AG809" s="18" t="e">
        <f t="shared" si="427"/>
        <v>#REF!</v>
      </c>
      <c r="BD809" s="18">
        <v>800</v>
      </c>
      <c r="BE809" s="44">
        <v>1</v>
      </c>
      <c r="BF809" s="18">
        <f t="shared" si="440"/>
        <v>21740310</v>
      </c>
      <c r="BG809" s="18">
        <f t="shared" si="441"/>
        <v>10870155</v>
      </c>
      <c r="BH809" s="18">
        <f t="shared" si="442"/>
        <v>10870155</v>
      </c>
      <c r="BI809" s="18">
        <f t="shared" si="443"/>
        <v>10870155</v>
      </c>
      <c r="BJ809" s="18">
        <f t="shared" si="444"/>
        <v>10870155</v>
      </c>
      <c r="BK809" s="18">
        <f t="shared" si="445"/>
        <v>10870155</v>
      </c>
      <c r="BL809" s="18">
        <f t="shared" si="446"/>
        <v>16305230</v>
      </c>
      <c r="BM809" s="18">
        <f t="shared" si="447"/>
        <v>16305230</v>
      </c>
      <c r="BN809" s="18">
        <f t="shared" si="448"/>
        <v>2</v>
      </c>
      <c r="BO809" s="18">
        <f t="shared" si="428"/>
        <v>21.74</v>
      </c>
      <c r="BP809" s="18">
        <f t="shared" si="449"/>
        <v>2</v>
      </c>
      <c r="BQ809" s="18">
        <f t="shared" si="429"/>
        <v>10.87</v>
      </c>
      <c r="BR809" s="18">
        <f t="shared" si="450"/>
        <v>2</v>
      </c>
      <c r="BS809" s="18">
        <f t="shared" si="430"/>
        <v>10.87</v>
      </c>
      <c r="BT809" s="18">
        <f t="shared" si="451"/>
        <v>2</v>
      </c>
      <c r="BU809" s="18">
        <f t="shared" si="431"/>
        <v>10.87</v>
      </c>
      <c r="BV809" s="18">
        <f t="shared" si="452"/>
        <v>2</v>
      </c>
      <c r="BW809" s="18">
        <f t="shared" si="432"/>
        <v>10.87</v>
      </c>
      <c r="BX809" s="18">
        <f t="shared" si="453"/>
        <v>2</v>
      </c>
      <c r="BY809" s="18">
        <f t="shared" si="433"/>
        <v>10.87</v>
      </c>
      <c r="BZ809" s="18">
        <f t="shared" si="454"/>
        <v>2</v>
      </c>
      <c r="CA809" s="18">
        <f t="shared" si="434"/>
        <v>16.309999999999999</v>
      </c>
      <c r="CB809" s="18">
        <f t="shared" si="455"/>
        <v>2</v>
      </c>
      <c r="CC809" s="18">
        <f t="shared" si="435"/>
        <v>16.309999999999999</v>
      </c>
    </row>
    <row r="810" spans="1:81" ht="16.5" x14ac:dyDescent="0.2">
      <c r="A810" s="14">
        <v>801</v>
      </c>
      <c r="B810" s="18">
        <f>金币产出!CN806</f>
        <v>198013896</v>
      </c>
      <c r="W810" s="18">
        <v>801</v>
      </c>
      <c r="X810" s="25">
        <v>1</v>
      </c>
      <c r="Y810" s="18" t="e">
        <f t="shared" si="436"/>
        <v>#REF!</v>
      </c>
      <c r="Z810" s="18" t="e">
        <f t="shared" si="436"/>
        <v>#REF!</v>
      </c>
      <c r="AA810" s="18" t="e">
        <f t="shared" si="436"/>
        <v>#REF!</v>
      </c>
      <c r="AB810" s="18" t="e">
        <f t="shared" si="437"/>
        <v>#REF!</v>
      </c>
      <c r="AC810" s="18" t="e">
        <f t="shared" si="425"/>
        <v>#REF!</v>
      </c>
      <c r="AD810" s="18" t="e">
        <f t="shared" si="438"/>
        <v>#REF!</v>
      </c>
      <c r="AE810" s="18" t="e">
        <f t="shared" si="426"/>
        <v>#REF!</v>
      </c>
      <c r="AF810" s="18" t="e">
        <f t="shared" si="439"/>
        <v>#REF!</v>
      </c>
      <c r="AG810" s="18" t="e">
        <f t="shared" si="427"/>
        <v>#REF!</v>
      </c>
      <c r="BD810" s="18">
        <v>801</v>
      </c>
      <c r="BE810" s="44">
        <v>1</v>
      </c>
      <c r="BF810" s="18">
        <f t="shared" si="440"/>
        <v>21781525</v>
      </c>
      <c r="BG810" s="18">
        <f t="shared" si="441"/>
        <v>10890760</v>
      </c>
      <c r="BH810" s="18">
        <f t="shared" si="442"/>
        <v>10890760</v>
      </c>
      <c r="BI810" s="18">
        <f t="shared" si="443"/>
        <v>10890760</v>
      </c>
      <c r="BJ810" s="18">
        <f t="shared" si="444"/>
        <v>10890760</v>
      </c>
      <c r="BK810" s="18">
        <f t="shared" si="445"/>
        <v>10890760</v>
      </c>
      <c r="BL810" s="18">
        <f t="shared" si="446"/>
        <v>16336145</v>
      </c>
      <c r="BM810" s="18">
        <f t="shared" si="447"/>
        <v>16336145</v>
      </c>
      <c r="BN810" s="18">
        <f t="shared" si="448"/>
        <v>2</v>
      </c>
      <c r="BO810" s="18">
        <f t="shared" si="428"/>
        <v>21.78</v>
      </c>
      <c r="BP810" s="18">
        <f t="shared" si="449"/>
        <v>2</v>
      </c>
      <c r="BQ810" s="18">
        <f t="shared" si="429"/>
        <v>10.89</v>
      </c>
      <c r="BR810" s="18">
        <f t="shared" si="450"/>
        <v>2</v>
      </c>
      <c r="BS810" s="18">
        <f t="shared" si="430"/>
        <v>10.89</v>
      </c>
      <c r="BT810" s="18">
        <f t="shared" si="451"/>
        <v>2</v>
      </c>
      <c r="BU810" s="18">
        <f t="shared" si="431"/>
        <v>10.89</v>
      </c>
      <c r="BV810" s="18">
        <f t="shared" si="452"/>
        <v>2</v>
      </c>
      <c r="BW810" s="18">
        <f t="shared" si="432"/>
        <v>10.89</v>
      </c>
      <c r="BX810" s="18">
        <f t="shared" si="453"/>
        <v>2</v>
      </c>
      <c r="BY810" s="18">
        <f t="shared" si="433"/>
        <v>10.89</v>
      </c>
      <c r="BZ810" s="18">
        <f t="shared" si="454"/>
        <v>2</v>
      </c>
      <c r="CA810" s="18">
        <f t="shared" si="434"/>
        <v>16.34</v>
      </c>
      <c r="CB810" s="18">
        <f t="shared" si="455"/>
        <v>2</v>
      </c>
      <c r="CC810" s="18">
        <f t="shared" si="435"/>
        <v>16.34</v>
      </c>
    </row>
    <row r="811" spans="1:81" ht="16.5" x14ac:dyDescent="0.2">
      <c r="A811" s="14">
        <v>802</v>
      </c>
      <c r="B811" s="18">
        <f>金币产出!CN807</f>
        <v>198388602</v>
      </c>
      <c r="W811" s="18">
        <v>802</v>
      </c>
      <c r="X811" s="25">
        <v>1</v>
      </c>
      <c r="Y811" s="18" t="e">
        <f t="shared" si="436"/>
        <v>#REF!</v>
      </c>
      <c r="Z811" s="18" t="e">
        <f t="shared" si="436"/>
        <v>#REF!</v>
      </c>
      <c r="AA811" s="18" t="e">
        <f t="shared" si="436"/>
        <v>#REF!</v>
      </c>
      <c r="AB811" s="18" t="e">
        <f t="shared" si="437"/>
        <v>#REF!</v>
      </c>
      <c r="AC811" s="18" t="e">
        <f t="shared" si="425"/>
        <v>#REF!</v>
      </c>
      <c r="AD811" s="18" t="e">
        <f t="shared" si="438"/>
        <v>#REF!</v>
      </c>
      <c r="AE811" s="18" t="e">
        <f t="shared" si="426"/>
        <v>#REF!</v>
      </c>
      <c r="AF811" s="18" t="e">
        <f t="shared" si="439"/>
        <v>#REF!</v>
      </c>
      <c r="AG811" s="18" t="e">
        <f t="shared" si="427"/>
        <v>#REF!</v>
      </c>
      <c r="BD811" s="18">
        <v>802</v>
      </c>
      <c r="BE811" s="44">
        <v>1</v>
      </c>
      <c r="BF811" s="18">
        <f t="shared" si="440"/>
        <v>21822745</v>
      </c>
      <c r="BG811" s="18">
        <f t="shared" si="441"/>
        <v>10911370</v>
      </c>
      <c r="BH811" s="18">
        <f t="shared" si="442"/>
        <v>10911370</v>
      </c>
      <c r="BI811" s="18">
        <f t="shared" si="443"/>
        <v>10911370</v>
      </c>
      <c r="BJ811" s="18">
        <f t="shared" si="444"/>
        <v>10911370</v>
      </c>
      <c r="BK811" s="18">
        <f t="shared" si="445"/>
        <v>10911370</v>
      </c>
      <c r="BL811" s="18">
        <f t="shared" si="446"/>
        <v>16367055</v>
      </c>
      <c r="BM811" s="18">
        <f t="shared" si="447"/>
        <v>16367055</v>
      </c>
      <c r="BN811" s="18">
        <f t="shared" si="448"/>
        <v>2</v>
      </c>
      <c r="BO811" s="18">
        <f t="shared" si="428"/>
        <v>21.82</v>
      </c>
      <c r="BP811" s="18">
        <f t="shared" si="449"/>
        <v>2</v>
      </c>
      <c r="BQ811" s="18">
        <f t="shared" si="429"/>
        <v>10.91</v>
      </c>
      <c r="BR811" s="18">
        <f t="shared" si="450"/>
        <v>2</v>
      </c>
      <c r="BS811" s="18">
        <f t="shared" si="430"/>
        <v>10.91</v>
      </c>
      <c r="BT811" s="18">
        <f t="shared" si="451"/>
        <v>2</v>
      </c>
      <c r="BU811" s="18">
        <f t="shared" si="431"/>
        <v>10.91</v>
      </c>
      <c r="BV811" s="18">
        <f t="shared" si="452"/>
        <v>2</v>
      </c>
      <c r="BW811" s="18">
        <f t="shared" si="432"/>
        <v>10.91</v>
      </c>
      <c r="BX811" s="18">
        <f t="shared" si="453"/>
        <v>2</v>
      </c>
      <c r="BY811" s="18">
        <f t="shared" si="433"/>
        <v>10.91</v>
      </c>
      <c r="BZ811" s="18">
        <f t="shared" si="454"/>
        <v>2</v>
      </c>
      <c r="CA811" s="18">
        <f t="shared" si="434"/>
        <v>16.37</v>
      </c>
      <c r="CB811" s="18">
        <f t="shared" si="455"/>
        <v>2</v>
      </c>
      <c r="CC811" s="18">
        <f t="shared" si="435"/>
        <v>16.37</v>
      </c>
    </row>
    <row r="812" spans="1:81" ht="16.5" x14ac:dyDescent="0.2">
      <c r="A812" s="14">
        <v>803</v>
      </c>
      <c r="B812" s="18">
        <f>金币产出!CN808</f>
        <v>198763308</v>
      </c>
      <c r="W812" s="18">
        <v>803</v>
      </c>
      <c r="X812" s="25">
        <v>1</v>
      </c>
      <c r="Y812" s="18" t="e">
        <f t="shared" si="436"/>
        <v>#REF!</v>
      </c>
      <c r="Z812" s="18" t="e">
        <f t="shared" si="436"/>
        <v>#REF!</v>
      </c>
      <c r="AA812" s="18" t="e">
        <f t="shared" si="436"/>
        <v>#REF!</v>
      </c>
      <c r="AB812" s="18" t="e">
        <f t="shared" si="437"/>
        <v>#REF!</v>
      </c>
      <c r="AC812" s="18" t="e">
        <f t="shared" si="425"/>
        <v>#REF!</v>
      </c>
      <c r="AD812" s="18" t="e">
        <f t="shared" si="438"/>
        <v>#REF!</v>
      </c>
      <c r="AE812" s="18" t="e">
        <f t="shared" si="426"/>
        <v>#REF!</v>
      </c>
      <c r="AF812" s="18" t="e">
        <f t="shared" si="439"/>
        <v>#REF!</v>
      </c>
      <c r="AG812" s="18" t="e">
        <f t="shared" si="427"/>
        <v>#REF!</v>
      </c>
      <c r="BD812" s="18">
        <v>803</v>
      </c>
      <c r="BE812" s="44">
        <v>1</v>
      </c>
      <c r="BF812" s="18">
        <f t="shared" si="440"/>
        <v>21863960</v>
      </c>
      <c r="BG812" s="18">
        <f t="shared" si="441"/>
        <v>10931980</v>
      </c>
      <c r="BH812" s="18">
        <f t="shared" si="442"/>
        <v>10931980</v>
      </c>
      <c r="BI812" s="18">
        <f t="shared" si="443"/>
        <v>10931980</v>
      </c>
      <c r="BJ812" s="18">
        <f t="shared" si="444"/>
        <v>10931980</v>
      </c>
      <c r="BK812" s="18">
        <f t="shared" si="445"/>
        <v>10931980</v>
      </c>
      <c r="BL812" s="18">
        <f t="shared" si="446"/>
        <v>16397970</v>
      </c>
      <c r="BM812" s="18">
        <f t="shared" si="447"/>
        <v>16397970</v>
      </c>
      <c r="BN812" s="18">
        <f t="shared" si="448"/>
        <v>2</v>
      </c>
      <c r="BO812" s="18">
        <f t="shared" si="428"/>
        <v>21.86</v>
      </c>
      <c r="BP812" s="18">
        <f t="shared" si="449"/>
        <v>2</v>
      </c>
      <c r="BQ812" s="18">
        <f t="shared" si="429"/>
        <v>10.93</v>
      </c>
      <c r="BR812" s="18">
        <f t="shared" si="450"/>
        <v>2</v>
      </c>
      <c r="BS812" s="18">
        <f t="shared" si="430"/>
        <v>10.93</v>
      </c>
      <c r="BT812" s="18">
        <f t="shared" si="451"/>
        <v>2</v>
      </c>
      <c r="BU812" s="18">
        <f t="shared" si="431"/>
        <v>10.93</v>
      </c>
      <c r="BV812" s="18">
        <f t="shared" si="452"/>
        <v>2</v>
      </c>
      <c r="BW812" s="18">
        <f t="shared" si="432"/>
        <v>10.93</v>
      </c>
      <c r="BX812" s="18">
        <f t="shared" si="453"/>
        <v>2</v>
      </c>
      <c r="BY812" s="18">
        <f t="shared" si="433"/>
        <v>10.93</v>
      </c>
      <c r="BZ812" s="18">
        <f t="shared" si="454"/>
        <v>2</v>
      </c>
      <c r="CA812" s="18">
        <f t="shared" si="434"/>
        <v>16.399999999999999</v>
      </c>
      <c r="CB812" s="18">
        <f t="shared" si="455"/>
        <v>2</v>
      </c>
      <c r="CC812" s="18">
        <f t="shared" si="435"/>
        <v>16.399999999999999</v>
      </c>
    </row>
    <row r="813" spans="1:81" ht="16.5" x14ac:dyDescent="0.2">
      <c r="A813" s="14">
        <v>804</v>
      </c>
      <c r="B813" s="18">
        <f>金币产出!CN809</f>
        <v>199138014</v>
      </c>
      <c r="W813" s="18">
        <v>804</v>
      </c>
      <c r="X813" s="25">
        <v>1</v>
      </c>
      <c r="Y813" s="18" t="e">
        <f t="shared" si="436"/>
        <v>#REF!</v>
      </c>
      <c r="Z813" s="18" t="e">
        <f t="shared" si="436"/>
        <v>#REF!</v>
      </c>
      <c r="AA813" s="18" t="e">
        <f t="shared" si="436"/>
        <v>#REF!</v>
      </c>
      <c r="AB813" s="18" t="e">
        <f t="shared" si="437"/>
        <v>#REF!</v>
      </c>
      <c r="AC813" s="18" t="e">
        <f t="shared" si="425"/>
        <v>#REF!</v>
      </c>
      <c r="AD813" s="18" t="e">
        <f t="shared" si="438"/>
        <v>#REF!</v>
      </c>
      <c r="AE813" s="18" t="e">
        <f t="shared" si="426"/>
        <v>#REF!</v>
      </c>
      <c r="AF813" s="18" t="e">
        <f t="shared" si="439"/>
        <v>#REF!</v>
      </c>
      <c r="AG813" s="18" t="e">
        <f t="shared" si="427"/>
        <v>#REF!</v>
      </c>
      <c r="BD813" s="18">
        <v>804</v>
      </c>
      <c r="BE813" s="44">
        <v>1</v>
      </c>
      <c r="BF813" s="18">
        <f t="shared" si="440"/>
        <v>21905180</v>
      </c>
      <c r="BG813" s="18">
        <f t="shared" si="441"/>
        <v>10952590</v>
      </c>
      <c r="BH813" s="18">
        <f t="shared" si="442"/>
        <v>10952590</v>
      </c>
      <c r="BI813" s="18">
        <f t="shared" si="443"/>
        <v>10952590</v>
      </c>
      <c r="BJ813" s="18">
        <f t="shared" si="444"/>
        <v>10952590</v>
      </c>
      <c r="BK813" s="18">
        <f t="shared" si="445"/>
        <v>10952590</v>
      </c>
      <c r="BL813" s="18">
        <f t="shared" si="446"/>
        <v>16428885</v>
      </c>
      <c r="BM813" s="18">
        <f t="shared" si="447"/>
        <v>16428885</v>
      </c>
      <c r="BN813" s="18">
        <f t="shared" si="448"/>
        <v>2</v>
      </c>
      <c r="BO813" s="18">
        <f t="shared" si="428"/>
        <v>21.91</v>
      </c>
      <c r="BP813" s="18">
        <f t="shared" si="449"/>
        <v>2</v>
      </c>
      <c r="BQ813" s="18">
        <f t="shared" si="429"/>
        <v>10.95</v>
      </c>
      <c r="BR813" s="18">
        <f t="shared" si="450"/>
        <v>2</v>
      </c>
      <c r="BS813" s="18">
        <f t="shared" si="430"/>
        <v>10.95</v>
      </c>
      <c r="BT813" s="18">
        <f t="shared" si="451"/>
        <v>2</v>
      </c>
      <c r="BU813" s="18">
        <f t="shared" si="431"/>
        <v>10.95</v>
      </c>
      <c r="BV813" s="18">
        <f t="shared" si="452"/>
        <v>2</v>
      </c>
      <c r="BW813" s="18">
        <f t="shared" si="432"/>
        <v>10.95</v>
      </c>
      <c r="BX813" s="18">
        <f t="shared" si="453"/>
        <v>2</v>
      </c>
      <c r="BY813" s="18">
        <f t="shared" si="433"/>
        <v>10.95</v>
      </c>
      <c r="BZ813" s="18">
        <f t="shared" si="454"/>
        <v>2</v>
      </c>
      <c r="CA813" s="18">
        <f t="shared" si="434"/>
        <v>16.43</v>
      </c>
      <c r="CB813" s="18">
        <f t="shared" si="455"/>
        <v>2</v>
      </c>
      <c r="CC813" s="18">
        <f t="shared" si="435"/>
        <v>16.43</v>
      </c>
    </row>
    <row r="814" spans="1:81" ht="16.5" x14ac:dyDescent="0.2">
      <c r="A814" s="14">
        <v>805</v>
      </c>
      <c r="B814" s="18">
        <f>金币产出!CN810</f>
        <v>199512720</v>
      </c>
      <c r="W814" s="18">
        <v>805</v>
      </c>
      <c r="X814" s="25">
        <v>1</v>
      </c>
      <c r="Y814" s="18" t="e">
        <f t="shared" si="436"/>
        <v>#REF!</v>
      </c>
      <c r="Z814" s="18" t="e">
        <f t="shared" si="436"/>
        <v>#REF!</v>
      </c>
      <c r="AA814" s="18" t="e">
        <f t="shared" si="436"/>
        <v>#REF!</v>
      </c>
      <c r="AB814" s="18" t="e">
        <f t="shared" si="437"/>
        <v>#REF!</v>
      </c>
      <c r="AC814" s="18" t="e">
        <f t="shared" si="425"/>
        <v>#REF!</v>
      </c>
      <c r="AD814" s="18" t="e">
        <f t="shared" si="438"/>
        <v>#REF!</v>
      </c>
      <c r="AE814" s="18" t="e">
        <f t="shared" si="426"/>
        <v>#REF!</v>
      </c>
      <c r="AF814" s="18" t="e">
        <f t="shared" si="439"/>
        <v>#REF!</v>
      </c>
      <c r="AG814" s="18" t="e">
        <f t="shared" si="427"/>
        <v>#REF!</v>
      </c>
      <c r="BD814" s="18">
        <v>805</v>
      </c>
      <c r="BE814" s="44">
        <v>1</v>
      </c>
      <c r="BF814" s="18">
        <f t="shared" si="440"/>
        <v>21946395</v>
      </c>
      <c r="BG814" s="18">
        <f t="shared" si="441"/>
        <v>10973195</v>
      </c>
      <c r="BH814" s="18">
        <f t="shared" si="442"/>
        <v>10973195</v>
      </c>
      <c r="BI814" s="18">
        <f t="shared" si="443"/>
        <v>10973195</v>
      </c>
      <c r="BJ814" s="18">
        <f t="shared" si="444"/>
        <v>10973195</v>
      </c>
      <c r="BK814" s="18">
        <f t="shared" si="445"/>
        <v>10973195</v>
      </c>
      <c r="BL814" s="18">
        <f t="shared" si="446"/>
        <v>16459795</v>
      </c>
      <c r="BM814" s="18">
        <f t="shared" si="447"/>
        <v>16459795</v>
      </c>
      <c r="BN814" s="18">
        <f t="shared" si="448"/>
        <v>2</v>
      </c>
      <c r="BO814" s="18">
        <f t="shared" si="428"/>
        <v>21.95</v>
      </c>
      <c r="BP814" s="18">
        <f t="shared" si="449"/>
        <v>2</v>
      </c>
      <c r="BQ814" s="18">
        <f t="shared" si="429"/>
        <v>10.97</v>
      </c>
      <c r="BR814" s="18">
        <f t="shared" si="450"/>
        <v>2</v>
      </c>
      <c r="BS814" s="18">
        <f t="shared" si="430"/>
        <v>10.97</v>
      </c>
      <c r="BT814" s="18">
        <f t="shared" si="451"/>
        <v>2</v>
      </c>
      <c r="BU814" s="18">
        <f t="shared" si="431"/>
        <v>10.97</v>
      </c>
      <c r="BV814" s="18">
        <f t="shared" si="452"/>
        <v>2</v>
      </c>
      <c r="BW814" s="18">
        <f t="shared" si="432"/>
        <v>10.97</v>
      </c>
      <c r="BX814" s="18">
        <f t="shared" si="453"/>
        <v>2</v>
      </c>
      <c r="BY814" s="18">
        <f t="shared" si="433"/>
        <v>10.97</v>
      </c>
      <c r="BZ814" s="18">
        <f t="shared" si="454"/>
        <v>2</v>
      </c>
      <c r="CA814" s="18">
        <f t="shared" si="434"/>
        <v>16.46</v>
      </c>
      <c r="CB814" s="18">
        <f t="shared" si="455"/>
        <v>2</v>
      </c>
      <c r="CC814" s="18">
        <f t="shared" si="435"/>
        <v>16.46</v>
      </c>
    </row>
    <row r="815" spans="1:81" ht="16.5" x14ac:dyDescent="0.2">
      <c r="A815" s="14">
        <v>806</v>
      </c>
      <c r="B815" s="18">
        <f>金币产出!CN811</f>
        <v>199887426</v>
      </c>
      <c r="W815" s="18">
        <v>806</v>
      </c>
      <c r="X815" s="25">
        <v>1</v>
      </c>
      <c r="Y815" s="18" t="e">
        <f t="shared" si="436"/>
        <v>#REF!</v>
      </c>
      <c r="Z815" s="18" t="e">
        <f t="shared" si="436"/>
        <v>#REF!</v>
      </c>
      <c r="AA815" s="18" t="e">
        <f t="shared" si="436"/>
        <v>#REF!</v>
      </c>
      <c r="AB815" s="18" t="e">
        <f t="shared" si="437"/>
        <v>#REF!</v>
      </c>
      <c r="AC815" s="18" t="e">
        <f t="shared" si="425"/>
        <v>#REF!</v>
      </c>
      <c r="AD815" s="18" t="e">
        <f t="shared" si="438"/>
        <v>#REF!</v>
      </c>
      <c r="AE815" s="18" t="e">
        <f t="shared" si="426"/>
        <v>#REF!</v>
      </c>
      <c r="AF815" s="18" t="e">
        <f t="shared" si="439"/>
        <v>#REF!</v>
      </c>
      <c r="AG815" s="18" t="e">
        <f t="shared" si="427"/>
        <v>#REF!</v>
      </c>
      <c r="BD815" s="18">
        <v>806</v>
      </c>
      <c r="BE815" s="44">
        <v>1</v>
      </c>
      <c r="BF815" s="18">
        <f t="shared" si="440"/>
        <v>21987615</v>
      </c>
      <c r="BG815" s="18">
        <f t="shared" si="441"/>
        <v>10993805</v>
      </c>
      <c r="BH815" s="18">
        <f t="shared" si="442"/>
        <v>10993805</v>
      </c>
      <c r="BI815" s="18">
        <f t="shared" si="443"/>
        <v>10993805</v>
      </c>
      <c r="BJ815" s="18">
        <f t="shared" si="444"/>
        <v>10993805</v>
      </c>
      <c r="BK815" s="18">
        <f t="shared" si="445"/>
        <v>10993805</v>
      </c>
      <c r="BL815" s="18">
        <f t="shared" si="446"/>
        <v>16490710</v>
      </c>
      <c r="BM815" s="18">
        <f t="shared" si="447"/>
        <v>16490710</v>
      </c>
      <c r="BN815" s="18">
        <f t="shared" si="448"/>
        <v>2</v>
      </c>
      <c r="BO815" s="18">
        <f t="shared" si="428"/>
        <v>21.99</v>
      </c>
      <c r="BP815" s="18">
        <f t="shared" si="449"/>
        <v>2</v>
      </c>
      <c r="BQ815" s="18">
        <f t="shared" si="429"/>
        <v>10.99</v>
      </c>
      <c r="BR815" s="18">
        <f t="shared" si="450"/>
        <v>2</v>
      </c>
      <c r="BS815" s="18">
        <f t="shared" si="430"/>
        <v>10.99</v>
      </c>
      <c r="BT815" s="18">
        <f t="shared" si="451"/>
        <v>2</v>
      </c>
      <c r="BU815" s="18">
        <f t="shared" si="431"/>
        <v>10.99</v>
      </c>
      <c r="BV815" s="18">
        <f t="shared" si="452"/>
        <v>2</v>
      </c>
      <c r="BW815" s="18">
        <f t="shared" si="432"/>
        <v>10.99</v>
      </c>
      <c r="BX815" s="18">
        <f t="shared" si="453"/>
        <v>2</v>
      </c>
      <c r="BY815" s="18">
        <f t="shared" si="433"/>
        <v>10.99</v>
      </c>
      <c r="BZ815" s="18">
        <f t="shared" si="454"/>
        <v>2</v>
      </c>
      <c r="CA815" s="18">
        <f t="shared" si="434"/>
        <v>16.489999999999998</v>
      </c>
      <c r="CB815" s="18">
        <f t="shared" si="455"/>
        <v>2</v>
      </c>
      <c r="CC815" s="18">
        <f t="shared" si="435"/>
        <v>16.489999999999998</v>
      </c>
    </row>
    <row r="816" spans="1:81" ht="16.5" x14ac:dyDescent="0.2">
      <c r="A816" s="14">
        <v>807</v>
      </c>
      <c r="B816" s="18">
        <f>金币产出!CN812</f>
        <v>200262132</v>
      </c>
      <c r="W816" s="18">
        <v>807</v>
      </c>
      <c r="X816" s="25">
        <v>1</v>
      </c>
      <c r="Y816" s="18" t="e">
        <f t="shared" si="436"/>
        <v>#REF!</v>
      </c>
      <c r="Z816" s="18" t="e">
        <f t="shared" si="436"/>
        <v>#REF!</v>
      </c>
      <c r="AA816" s="18" t="e">
        <f t="shared" si="436"/>
        <v>#REF!</v>
      </c>
      <c r="AB816" s="18" t="e">
        <f t="shared" si="437"/>
        <v>#REF!</v>
      </c>
      <c r="AC816" s="18" t="e">
        <f t="shared" si="425"/>
        <v>#REF!</v>
      </c>
      <c r="AD816" s="18" t="e">
        <f t="shared" si="438"/>
        <v>#REF!</v>
      </c>
      <c r="AE816" s="18" t="e">
        <f t="shared" si="426"/>
        <v>#REF!</v>
      </c>
      <c r="AF816" s="18" t="e">
        <f t="shared" si="439"/>
        <v>#REF!</v>
      </c>
      <c r="AG816" s="18" t="e">
        <f t="shared" si="427"/>
        <v>#REF!</v>
      </c>
      <c r="BD816" s="18">
        <v>807</v>
      </c>
      <c r="BE816" s="44">
        <v>1</v>
      </c>
      <c r="BF816" s="18">
        <f t="shared" si="440"/>
        <v>22028830</v>
      </c>
      <c r="BG816" s="18">
        <f t="shared" si="441"/>
        <v>11014415</v>
      </c>
      <c r="BH816" s="18">
        <f t="shared" si="442"/>
        <v>11014415</v>
      </c>
      <c r="BI816" s="18">
        <f t="shared" si="443"/>
        <v>11014415</v>
      </c>
      <c r="BJ816" s="18">
        <f t="shared" si="444"/>
        <v>11014415</v>
      </c>
      <c r="BK816" s="18">
        <f t="shared" si="445"/>
        <v>11014415</v>
      </c>
      <c r="BL816" s="18">
        <f t="shared" si="446"/>
        <v>16521625</v>
      </c>
      <c r="BM816" s="18">
        <f t="shared" si="447"/>
        <v>16521625</v>
      </c>
      <c r="BN816" s="18">
        <f t="shared" si="448"/>
        <v>2</v>
      </c>
      <c r="BO816" s="18">
        <f t="shared" si="428"/>
        <v>22.03</v>
      </c>
      <c r="BP816" s="18">
        <f t="shared" si="449"/>
        <v>2</v>
      </c>
      <c r="BQ816" s="18">
        <f t="shared" si="429"/>
        <v>11.01</v>
      </c>
      <c r="BR816" s="18">
        <f t="shared" si="450"/>
        <v>2</v>
      </c>
      <c r="BS816" s="18">
        <f t="shared" si="430"/>
        <v>11.01</v>
      </c>
      <c r="BT816" s="18">
        <f t="shared" si="451"/>
        <v>2</v>
      </c>
      <c r="BU816" s="18">
        <f t="shared" si="431"/>
        <v>11.01</v>
      </c>
      <c r="BV816" s="18">
        <f t="shared" si="452"/>
        <v>2</v>
      </c>
      <c r="BW816" s="18">
        <f t="shared" si="432"/>
        <v>11.01</v>
      </c>
      <c r="BX816" s="18">
        <f t="shared" si="453"/>
        <v>2</v>
      </c>
      <c r="BY816" s="18">
        <f t="shared" si="433"/>
        <v>11.01</v>
      </c>
      <c r="BZ816" s="18">
        <f t="shared" si="454"/>
        <v>2</v>
      </c>
      <c r="CA816" s="18">
        <f t="shared" si="434"/>
        <v>16.52</v>
      </c>
      <c r="CB816" s="18">
        <f t="shared" si="455"/>
        <v>2</v>
      </c>
      <c r="CC816" s="18">
        <f t="shared" si="435"/>
        <v>16.52</v>
      </c>
    </row>
    <row r="817" spans="1:81" ht="16.5" x14ac:dyDescent="0.2">
      <c r="A817" s="14">
        <v>808</v>
      </c>
      <c r="B817" s="18">
        <f>金币产出!CN813</f>
        <v>200636838</v>
      </c>
      <c r="W817" s="18">
        <v>808</v>
      </c>
      <c r="X817" s="25">
        <v>1</v>
      </c>
      <c r="Y817" s="18" t="e">
        <f t="shared" si="436"/>
        <v>#REF!</v>
      </c>
      <c r="Z817" s="18" t="e">
        <f t="shared" si="436"/>
        <v>#REF!</v>
      </c>
      <c r="AA817" s="18" t="e">
        <f t="shared" si="436"/>
        <v>#REF!</v>
      </c>
      <c r="AB817" s="18" t="e">
        <f t="shared" si="437"/>
        <v>#REF!</v>
      </c>
      <c r="AC817" s="18" t="e">
        <f t="shared" si="425"/>
        <v>#REF!</v>
      </c>
      <c r="AD817" s="18" t="e">
        <f t="shared" si="438"/>
        <v>#REF!</v>
      </c>
      <c r="AE817" s="18" t="e">
        <f t="shared" si="426"/>
        <v>#REF!</v>
      </c>
      <c r="AF817" s="18" t="e">
        <f t="shared" si="439"/>
        <v>#REF!</v>
      </c>
      <c r="AG817" s="18" t="e">
        <f t="shared" si="427"/>
        <v>#REF!</v>
      </c>
      <c r="BD817" s="18">
        <v>808</v>
      </c>
      <c r="BE817" s="44">
        <v>1</v>
      </c>
      <c r="BF817" s="18">
        <f t="shared" si="440"/>
        <v>22070050</v>
      </c>
      <c r="BG817" s="18">
        <f t="shared" si="441"/>
        <v>11035025</v>
      </c>
      <c r="BH817" s="18">
        <f t="shared" si="442"/>
        <v>11035025</v>
      </c>
      <c r="BI817" s="18">
        <f t="shared" si="443"/>
        <v>11035025</v>
      </c>
      <c r="BJ817" s="18">
        <f t="shared" si="444"/>
        <v>11035025</v>
      </c>
      <c r="BK817" s="18">
        <f t="shared" si="445"/>
        <v>11035025</v>
      </c>
      <c r="BL817" s="18">
        <f t="shared" si="446"/>
        <v>16552535</v>
      </c>
      <c r="BM817" s="18">
        <f t="shared" si="447"/>
        <v>16552535</v>
      </c>
      <c r="BN817" s="18">
        <f t="shared" si="448"/>
        <v>2</v>
      </c>
      <c r="BO817" s="18">
        <f t="shared" si="428"/>
        <v>22.07</v>
      </c>
      <c r="BP817" s="18">
        <f t="shared" si="449"/>
        <v>2</v>
      </c>
      <c r="BQ817" s="18">
        <f t="shared" si="429"/>
        <v>11.04</v>
      </c>
      <c r="BR817" s="18">
        <f t="shared" si="450"/>
        <v>2</v>
      </c>
      <c r="BS817" s="18">
        <f t="shared" si="430"/>
        <v>11.04</v>
      </c>
      <c r="BT817" s="18">
        <f t="shared" si="451"/>
        <v>2</v>
      </c>
      <c r="BU817" s="18">
        <f t="shared" si="431"/>
        <v>11.04</v>
      </c>
      <c r="BV817" s="18">
        <f t="shared" si="452"/>
        <v>2</v>
      </c>
      <c r="BW817" s="18">
        <f t="shared" si="432"/>
        <v>11.04</v>
      </c>
      <c r="BX817" s="18">
        <f t="shared" si="453"/>
        <v>2</v>
      </c>
      <c r="BY817" s="18">
        <f t="shared" si="433"/>
        <v>11.04</v>
      </c>
      <c r="BZ817" s="18">
        <f t="shared" si="454"/>
        <v>2</v>
      </c>
      <c r="CA817" s="18">
        <f t="shared" si="434"/>
        <v>16.55</v>
      </c>
      <c r="CB817" s="18">
        <f t="shared" si="455"/>
        <v>2</v>
      </c>
      <c r="CC817" s="18">
        <f t="shared" si="435"/>
        <v>16.55</v>
      </c>
    </row>
    <row r="818" spans="1:81" ht="16.5" x14ac:dyDescent="0.2">
      <c r="A818" s="14">
        <v>809</v>
      </c>
      <c r="B818" s="18">
        <f>金币产出!CN814</f>
        <v>201011544</v>
      </c>
      <c r="W818" s="18">
        <v>809</v>
      </c>
      <c r="X818" s="25">
        <v>1</v>
      </c>
      <c r="Y818" s="18" t="e">
        <f t="shared" si="436"/>
        <v>#REF!</v>
      </c>
      <c r="Z818" s="18" t="e">
        <f t="shared" si="436"/>
        <v>#REF!</v>
      </c>
      <c r="AA818" s="18" t="e">
        <f t="shared" si="436"/>
        <v>#REF!</v>
      </c>
      <c r="AB818" s="18" t="e">
        <f t="shared" si="437"/>
        <v>#REF!</v>
      </c>
      <c r="AC818" s="18" t="e">
        <f t="shared" si="425"/>
        <v>#REF!</v>
      </c>
      <c r="AD818" s="18" t="e">
        <f t="shared" si="438"/>
        <v>#REF!</v>
      </c>
      <c r="AE818" s="18" t="e">
        <f t="shared" si="426"/>
        <v>#REF!</v>
      </c>
      <c r="AF818" s="18" t="e">
        <f t="shared" si="439"/>
        <v>#REF!</v>
      </c>
      <c r="AG818" s="18" t="e">
        <f t="shared" si="427"/>
        <v>#REF!</v>
      </c>
      <c r="BD818" s="18">
        <v>809</v>
      </c>
      <c r="BE818" s="44">
        <v>1</v>
      </c>
      <c r="BF818" s="18">
        <f t="shared" si="440"/>
        <v>22111265</v>
      </c>
      <c r="BG818" s="18">
        <f t="shared" si="441"/>
        <v>11055630</v>
      </c>
      <c r="BH818" s="18">
        <f t="shared" si="442"/>
        <v>11055630</v>
      </c>
      <c r="BI818" s="18">
        <f t="shared" si="443"/>
        <v>11055630</v>
      </c>
      <c r="BJ818" s="18">
        <f t="shared" si="444"/>
        <v>11055630</v>
      </c>
      <c r="BK818" s="18">
        <f t="shared" si="445"/>
        <v>11055630</v>
      </c>
      <c r="BL818" s="18">
        <f t="shared" si="446"/>
        <v>16583450</v>
      </c>
      <c r="BM818" s="18">
        <f t="shared" si="447"/>
        <v>16583450</v>
      </c>
      <c r="BN818" s="18">
        <f t="shared" si="448"/>
        <v>2</v>
      </c>
      <c r="BO818" s="18">
        <f t="shared" si="428"/>
        <v>22.11</v>
      </c>
      <c r="BP818" s="18">
        <f t="shared" si="449"/>
        <v>2</v>
      </c>
      <c r="BQ818" s="18">
        <f t="shared" si="429"/>
        <v>11.06</v>
      </c>
      <c r="BR818" s="18">
        <f t="shared" si="450"/>
        <v>2</v>
      </c>
      <c r="BS818" s="18">
        <f t="shared" si="430"/>
        <v>11.06</v>
      </c>
      <c r="BT818" s="18">
        <f t="shared" si="451"/>
        <v>2</v>
      </c>
      <c r="BU818" s="18">
        <f t="shared" si="431"/>
        <v>11.06</v>
      </c>
      <c r="BV818" s="18">
        <f t="shared" si="452"/>
        <v>2</v>
      </c>
      <c r="BW818" s="18">
        <f t="shared" si="432"/>
        <v>11.06</v>
      </c>
      <c r="BX818" s="18">
        <f t="shared" si="453"/>
        <v>2</v>
      </c>
      <c r="BY818" s="18">
        <f t="shared" si="433"/>
        <v>11.06</v>
      </c>
      <c r="BZ818" s="18">
        <f t="shared" si="454"/>
        <v>2</v>
      </c>
      <c r="CA818" s="18">
        <f t="shared" si="434"/>
        <v>16.579999999999998</v>
      </c>
      <c r="CB818" s="18">
        <f t="shared" si="455"/>
        <v>2</v>
      </c>
      <c r="CC818" s="18">
        <f t="shared" si="435"/>
        <v>16.579999999999998</v>
      </c>
    </row>
    <row r="819" spans="1:81" ht="16.5" x14ac:dyDescent="0.2">
      <c r="A819" s="14">
        <v>810</v>
      </c>
      <c r="B819" s="18">
        <f>金币产出!CN815</f>
        <v>196474391</v>
      </c>
      <c r="W819" s="18">
        <v>810</v>
      </c>
      <c r="X819" s="25">
        <v>1</v>
      </c>
      <c r="Y819" s="18" t="e">
        <f t="shared" si="436"/>
        <v>#REF!</v>
      </c>
      <c r="Z819" s="18" t="e">
        <f t="shared" si="436"/>
        <v>#REF!</v>
      </c>
      <c r="AA819" s="18" t="e">
        <f t="shared" si="436"/>
        <v>#REF!</v>
      </c>
      <c r="AB819" s="18" t="e">
        <f t="shared" si="437"/>
        <v>#REF!</v>
      </c>
      <c r="AC819" s="18" t="e">
        <f t="shared" si="425"/>
        <v>#REF!</v>
      </c>
      <c r="AD819" s="18" t="e">
        <f t="shared" si="438"/>
        <v>#REF!</v>
      </c>
      <c r="AE819" s="18" t="e">
        <f t="shared" si="426"/>
        <v>#REF!</v>
      </c>
      <c r="AF819" s="18" t="e">
        <f t="shared" si="439"/>
        <v>#REF!</v>
      </c>
      <c r="AG819" s="18" t="e">
        <f t="shared" si="427"/>
        <v>#REF!</v>
      </c>
      <c r="BD819" s="18">
        <v>810</v>
      </c>
      <c r="BE819" s="44">
        <v>1</v>
      </c>
      <c r="BF819" s="18">
        <f t="shared" si="440"/>
        <v>21612180</v>
      </c>
      <c r="BG819" s="18">
        <f t="shared" si="441"/>
        <v>10806090</v>
      </c>
      <c r="BH819" s="18">
        <f t="shared" si="442"/>
        <v>10806090</v>
      </c>
      <c r="BI819" s="18">
        <f t="shared" si="443"/>
        <v>10806090</v>
      </c>
      <c r="BJ819" s="18">
        <f t="shared" si="444"/>
        <v>10806090</v>
      </c>
      <c r="BK819" s="18">
        <f t="shared" si="445"/>
        <v>10806090</v>
      </c>
      <c r="BL819" s="18">
        <f t="shared" si="446"/>
        <v>16209135</v>
      </c>
      <c r="BM819" s="18">
        <f t="shared" si="447"/>
        <v>16209135</v>
      </c>
      <c r="BN819" s="18">
        <f t="shared" si="448"/>
        <v>2</v>
      </c>
      <c r="BO819" s="18">
        <f t="shared" si="428"/>
        <v>21.61</v>
      </c>
      <c r="BP819" s="18">
        <f t="shared" si="449"/>
        <v>2</v>
      </c>
      <c r="BQ819" s="18">
        <f t="shared" si="429"/>
        <v>10.81</v>
      </c>
      <c r="BR819" s="18">
        <f t="shared" si="450"/>
        <v>2</v>
      </c>
      <c r="BS819" s="18">
        <f t="shared" si="430"/>
        <v>10.81</v>
      </c>
      <c r="BT819" s="18">
        <f t="shared" si="451"/>
        <v>2</v>
      </c>
      <c r="BU819" s="18">
        <f t="shared" si="431"/>
        <v>10.81</v>
      </c>
      <c r="BV819" s="18">
        <f t="shared" si="452"/>
        <v>2</v>
      </c>
      <c r="BW819" s="18">
        <f t="shared" si="432"/>
        <v>10.81</v>
      </c>
      <c r="BX819" s="18">
        <f t="shared" si="453"/>
        <v>2</v>
      </c>
      <c r="BY819" s="18">
        <f t="shared" si="433"/>
        <v>10.81</v>
      </c>
      <c r="BZ819" s="18">
        <f t="shared" si="454"/>
        <v>2</v>
      </c>
      <c r="CA819" s="18">
        <f t="shared" si="434"/>
        <v>16.21</v>
      </c>
      <c r="CB819" s="18">
        <f t="shared" si="455"/>
        <v>2</v>
      </c>
      <c r="CC819" s="18">
        <f t="shared" si="435"/>
        <v>16.21</v>
      </c>
    </row>
    <row r="820" spans="1:81" ht="16.5" x14ac:dyDescent="0.2">
      <c r="A820" s="14">
        <v>811</v>
      </c>
      <c r="B820" s="18">
        <f>金币产出!CN816</f>
        <v>196980779</v>
      </c>
      <c r="W820" s="18">
        <v>811</v>
      </c>
      <c r="X820" s="25">
        <v>1</v>
      </c>
      <c r="Y820" s="18" t="e">
        <f t="shared" si="436"/>
        <v>#REF!</v>
      </c>
      <c r="Z820" s="18" t="e">
        <f t="shared" si="436"/>
        <v>#REF!</v>
      </c>
      <c r="AA820" s="18" t="e">
        <f t="shared" si="436"/>
        <v>#REF!</v>
      </c>
      <c r="AB820" s="18" t="e">
        <f t="shared" si="437"/>
        <v>#REF!</v>
      </c>
      <c r="AC820" s="18" t="e">
        <f t="shared" si="425"/>
        <v>#REF!</v>
      </c>
      <c r="AD820" s="18" t="e">
        <f t="shared" si="438"/>
        <v>#REF!</v>
      </c>
      <c r="AE820" s="18" t="e">
        <f t="shared" si="426"/>
        <v>#REF!</v>
      </c>
      <c r="AF820" s="18" t="e">
        <f t="shared" si="439"/>
        <v>#REF!</v>
      </c>
      <c r="AG820" s="18" t="e">
        <f t="shared" si="427"/>
        <v>#REF!</v>
      </c>
      <c r="BD820" s="18">
        <v>811</v>
      </c>
      <c r="BE820" s="44">
        <v>1</v>
      </c>
      <c r="BF820" s="18">
        <f t="shared" si="440"/>
        <v>21667885</v>
      </c>
      <c r="BG820" s="18">
        <f t="shared" si="441"/>
        <v>10833940</v>
      </c>
      <c r="BH820" s="18">
        <f t="shared" si="442"/>
        <v>10833940</v>
      </c>
      <c r="BI820" s="18">
        <f t="shared" si="443"/>
        <v>10833940</v>
      </c>
      <c r="BJ820" s="18">
        <f t="shared" si="444"/>
        <v>10833940</v>
      </c>
      <c r="BK820" s="18">
        <f t="shared" si="445"/>
        <v>10833940</v>
      </c>
      <c r="BL820" s="18">
        <f t="shared" si="446"/>
        <v>16250910</v>
      </c>
      <c r="BM820" s="18">
        <f t="shared" si="447"/>
        <v>16250910</v>
      </c>
      <c r="BN820" s="18">
        <f t="shared" si="448"/>
        <v>2</v>
      </c>
      <c r="BO820" s="18">
        <f t="shared" si="428"/>
        <v>21.67</v>
      </c>
      <c r="BP820" s="18">
        <f t="shared" si="449"/>
        <v>2</v>
      </c>
      <c r="BQ820" s="18">
        <f t="shared" si="429"/>
        <v>10.83</v>
      </c>
      <c r="BR820" s="18">
        <f t="shared" si="450"/>
        <v>2</v>
      </c>
      <c r="BS820" s="18">
        <f t="shared" si="430"/>
        <v>10.83</v>
      </c>
      <c r="BT820" s="18">
        <f t="shared" si="451"/>
        <v>2</v>
      </c>
      <c r="BU820" s="18">
        <f t="shared" si="431"/>
        <v>10.83</v>
      </c>
      <c r="BV820" s="18">
        <f t="shared" si="452"/>
        <v>2</v>
      </c>
      <c r="BW820" s="18">
        <f t="shared" si="432"/>
        <v>10.83</v>
      </c>
      <c r="BX820" s="18">
        <f t="shared" si="453"/>
        <v>2</v>
      </c>
      <c r="BY820" s="18">
        <f t="shared" si="433"/>
        <v>10.83</v>
      </c>
      <c r="BZ820" s="18">
        <f t="shared" si="454"/>
        <v>2</v>
      </c>
      <c r="CA820" s="18">
        <f t="shared" si="434"/>
        <v>16.25</v>
      </c>
      <c r="CB820" s="18">
        <f t="shared" si="455"/>
        <v>2</v>
      </c>
      <c r="CC820" s="18">
        <f t="shared" si="435"/>
        <v>16.25</v>
      </c>
    </row>
    <row r="821" spans="1:81" ht="16.5" x14ac:dyDescent="0.2">
      <c r="A821" s="14">
        <v>812</v>
      </c>
      <c r="B821" s="18">
        <f>金币产出!CN817</f>
        <v>197487169</v>
      </c>
      <c r="W821" s="18">
        <v>812</v>
      </c>
      <c r="X821" s="25">
        <v>1</v>
      </c>
      <c r="Y821" s="18" t="e">
        <f t="shared" si="436"/>
        <v>#REF!</v>
      </c>
      <c r="Z821" s="18" t="e">
        <f t="shared" si="436"/>
        <v>#REF!</v>
      </c>
      <c r="AA821" s="18" t="e">
        <f t="shared" si="436"/>
        <v>#REF!</v>
      </c>
      <c r="AB821" s="18" t="e">
        <f t="shared" si="437"/>
        <v>#REF!</v>
      </c>
      <c r="AC821" s="18" t="e">
        <f t="shared" si="425"/>
        <v>#REF!</v>
      </c>
      <c r="AD821" s="18" t="e">
        <f t="shared" si="438"/>
        <v>#REF!</v>
      </c>
      <c r="AE821" s="18" t="e">
        <f t="shared" si="426"/>
        <v>#REF!</v>
      </c>
      <c r="AF821" s="18" t="e">
        <f t="shared" si="439"/>
        <v>#REF!</v>
      </c>
      <c r="AG821" s="18" t="e">
        <f t="shared" si="427"/>
        <v>#REF!</v>
      </c>
      <c r="BD821" s="18">
        <v>812</v>
      </c>
      <c r="BE821" s="44">
        <v>1</v>
      </c>
      <c r="BF821" s="18">
        <f t="shared" si="440"/>
        <v>21723585</v>
      </c>
      <c r="BG821" s="18">
        <f t="shared" si="441"/>
        <v>10861790</v>
      </c>
      <c r="BH821" s="18">
        <f t="shared" si="442"/>
        <v>10861790</v>
      </c>
      <c r="BI821" s="18">
        <f t="shared" si="443"/>
        <v>10861790</v>
      </c>
      <c r="BJ821" s="18">
        <f t="shared" si="444"/>
        <v>10861790</v>
      </c>
      <c r="BK821" s="18">
        <f t="shared" si="445"/>
        <v>10861790</v>
      </c>
      <c r="BL821" s="18">
        <f t="shared" si="446"/>
        <v>16292690</v>
      </c>
      <c r="BM821" s="18">
        <f t="shared" si="447"/>
        <v>16292690</v>
      </c>
      <c r="BN821" s="18">
        <f t="shared" si="448"/>
        <v>2</v>
      </c>
      <c r="BO821" s="18">
        <f t="shared" si="428"/>
        <v>21.72</v>
      </c>
      <c r="BP821" s="18">
        <f t="shared" si="449"/>
        <v>2</v>
      </c>
      <c r="BQ821" s="18">
        <f t="shared" si="429"/>
        <v>10.86</v>
      </c>
      <c r="BR821" s="18">
        <f t="shared" si="450"/>
        <v>2</v>
      </c>
      <c r="BS821" s="18">
        <f t="shared" si="430"/>
        <v>10.86</v>
      </c>
      <c r="BT821" s="18">
        <f t="shared" si="451"/>
        <v>2</v>
      </c>
      <c r="BU821" s="18">
        <f t="shared" si="431"/>
        <v>10.86</v>
      </c>
      <c r="BV821" s="18">
        <f t="shared" si="452"/>
        <v>2</v>
      </c>
      <c r="BW821" s="18">
        <f t="shared" si="432"/>
        <v>10.86</v>
      </c>
      <c r="BX821" s="18">
        <f t="shared" si="453"/>
        <v>2</v>
      </c>
      <c r="BY821" s="18">
        <f t="shared" si="433"/>
        <v>10.86</v>
      </c>
      <c r="BZ821" s="18">
        <f t="shared" si="454"/>
        <v>2</v>
      </c>
      <c r="CA821" s="18">
        <f t="shared" si="434"/>
        <v>16.29</v>
      </c>
      <c r="CB821" s="18">
        <f t="shared" si="455"/>
        <v>2</v>
      </c>
      <c r="CC821" s="18">
        <f t="shared" si="435"/>
        <v>16.29</v>
      </c>
    </row>
    <row r="822" spans="1:81" ht="16.5" x14ac:dyDescent="0.2">
      <c r="A822" s="14">
        <v>813</v>
      </c>
      <c r="B822" s="18">
        <f>金币产出!CN818</f>
        <v>197993555</v>
      </c>
      <c r="W822" s="18">
        <v>813</v>
      </c>
      <c r="X822" s="25">
        <v>1</v>
      </c>
      <c r="Y822" s="18" t="e">
        <f t="shared" si="436"/>
        <v>#REF!</v>
      </c>
      <c r="Z822" s="18" t="e">
        <f t="shared" si="436"/>
        <v>#REF!</v>
      </c>
      <c r="AA822" s="18" t="e">
        <f t="shared" si="436"/>
        <v>#REF!</v>
      </c>
      <c r="AB822" s="18" t="e">
        <f t="shared" si="437"/>
        <v>#REF!</v>
      </c>
      <c r="AC822" s="18" t="e">
        <f t="shared" si="425"/>
        <v>#REF!</v>
      </c>
      <c r="AD822" s="18" t="e">
        <f t="shared" si="438"/>
        <v>#REF!</v>
      </c>
      <c r="AE822" s="18" t="e">
        <f t="shared" si="426"/>
        <v>#REF!</v>
      </c>
      <c r="AF822" s="18" t="e">
        <f t="shared" si="439"/>
        <v>#REF!</v>
      </c>
      <c r="AG822" s="18" t="e">
        <f t="shared" si="427"/>
        <v>#REF!</v>
      </c>
      <c r="BD822" s="18">
        <v>813</v>
      </c>
      <c r="BE822" s="44">
        <v>1</v>
      </c>
      <c r="BF822" s="18">
        <f t="shared" si="440"/>
        <v>21779290</v>
      </c>
      <c r="BG822" s="18">
        <f t="shared" si="441"/>
        <v>10889645</v>
      </c>
      <c r="BH822" s="18">
        <f t="shared" si="442"/>
        <v>10889645</v>
      </c>
      <c r="BI822" s="18">
        <f t="shared" si="443"/>
        <v>10889645</v>
      </c>
      <c r="BJ822" s="18">
        <f t="shared" si="444"/>
        <v>10889645</v>
      </c>
      <c r="BK822" s="18">
        <f t="shared" si="445"/>
        <v>10889645</v>
      </c>
      <c r="BL822" s="18">
        <f t="shared" si="446"/>
        <v>16334465</v>
      </c>
      <c r="BM822" s="18">
        <f t="shared" si="447"/>
        <v>16334465</v>
      </c>
      <c r="BN822" s="18">
        <f t="shared" si="448"/>
        <v>2</v>
      </c>
      <c r="BO822" s="18">
        <f t="shared" si="428"/>
        <v>21.78</v>
      </c>
      <c r="BP822" s="18">
        <f t="shared" si="449"/>
        <v>2</v>
      </c>
      <c r="BQ822" s="18">
        <f t="shared" si="429"/>
        <v>10.89</v>
      </c>
      <c r="BR822" s="18">
        <f t="shared" si="450"/>
        <v>2</v>
      </c>
      <c r="BS822" s="18">
        <f t="shared" si="430"/>
        <v>10.89</v>
      </c>
      <c r="BT822" s="18">
        <f t="shared" si="451"/>
        <v>2</v>
      </c>
      <c r="BU822" s="18">
        <f t="shared" si="431"/>
        <v>10.89</v>
      </c>
      <c r="BV822" s="18">
        <f t="shared" si="452"/>
        <v>2</v>
      </c>
      <c r="BW822" s="18">
        <f t="shared" si="432"/>
        <v>10.89</v>
      </c>
      <c r="BX822" s="18">
        <f t="shared" si="453"/>
        <v>2</v>
      </c>
      <c r="BY822" s="18">
        <f t="shared" si="433"/>
        <v>10.89</v>
      </c>
      <c r="BZ822" s="18">
        <f t="shared" si="454"/>
        <v>2</v>
      </c>
      <c r="CA822" s="18">
        <f t="shared" si="434"/>
        <v>16.329999999999998</v>
      </c>
      <c r="CB822" s="18">
        <f t="shared" si="455"/>
        <v>2</v>
      </c>
      <c r="CC822" s="18">
        <f t="shared" si="435"/>
        <v>16.329999999999998</v>
      </c>
    </row>
    <row r="823" spans="1:81" ht="16.5" x14ac:dyDescent="0.2">
      <c r="A823" s="14">
        <v>814</v>
      </c>
      <c r="B823" s="18">
        <f>金币产出!CN819</f>
        <v>198499944</v>
      </c>
      <c r="W823" s="18">
        <v>814</v>
      </c>
      <c r="X823" s="25">
        <v>1</v>
      </c>
      <c r="Y823" s="18" t="e">
        <f t="shared" si="436"/>
        <v>#REF!</v>
      </c>
      <c r="Z823" s="18" t="e">
        <f t="shared" si="436"/>
        <v>#REF!</v>
      </c>
      <c r="AA823" s="18" t="e">
        <f t="shared" si="436"/>
        <v>#REF!</v>
      </c>
      <c r="AB823" s="18" t="e">
        <f t="shared" si="437"/>
        <v>#REF!</v>
      </c>
      <c r="AC823" s="18" t="e">
        <f t="shared" si="425"/>
        <v>#REF!</v>
      </c>
      <c r="AD823" s="18" t="e">
        <f t="shared" si="438"/>
        <v>#REF!</v>
      </c>
      <c r="AE823" s="18" t="e">
        <f t="shared" si="426"/>
        <v>#REF!</v>
      </c>
      <c r="AF823" s="18" t="e">
        <f t="shared" si="439"/>
        <v>#REF!</v>
      </c>
      <c r="AG823" s="18" t="e">
        <f t="shared" si="427"/>
        <v>#REF!</v>
      </c>
      <c r="BD823" s="18">
        <v>814</v>
      </c>
      <c r="BE823" s="44">
        <v>1</v>
      </c>
      <c r="BF823" s="18">
        <f t="shared" si="440"/>
        <v>21834990</v>
      </c>
      <c r="BG823" s="18">
        <f t="shared" si="441"/>
        <v>10917495</v>
      </c>
      <c r="BH823" s="18">
        <f t="shared" si="442"/>
        <v>10917495</v>
      </c>
      <c r="BI823" s="18">
        <f t="shared" si="443"/>
        <v>10917495</v>
      </c>
      <c r="BJ823" s="18">
        <f t="shared" si="444"/>
        <v>10917495</v>
      </c>
      <c r="BK823" s="18">
        <f t="shared" si="445"/>
        <v>10917495</v>
      </c>
      <c r="BL823" s="18">
        <f t="shared" si="446"/>
        <v>16376245</v>
      </c>
      <c r="BM823" s="18">
        <f t="shared" si="447"/>
        <v>16376245</v>
      </c>
      <c r="BN823" s="18">
        <f t="shared" si="448"/>
        <v>2</v>
      </c>
      <c r="BO823" s="18">
        <f t="shared" si="428"/>
        <v>21.83</v>
      </c>
      <c r="BP823" s="18">
        <f t="shared" si="449"/>
        <v>2</v>
      </c>
      <c r="BQ823" s="18">
        <f t="shared" si="429"/>
        <v>10.92</v>
      </c>
      <c r="BR823" s="18">
        <f t="shared" si="450"/>
        <v>2</v>
      </c>
      <c r="BS823" s="18">
        <f t="shared" si="430"/>
        <v>10.92</v>
      </c>
      <c r="BT823" s="18">
        <f t="shared" si="451"/>
        <v>2</v>
      </c>
      <c r="BU823" s="18">
        <f t="shared" si="431"/>
        <v>10.92</v>
      </c>
      <c r="BV823" s="18">
        <f t="shared" si="452"/>
        <v>2</v>
      </c>
      <c r="BW823" s="18">
        <f t="shared" si="432"/>
        <v>10.92</v>
      </c>
      <c r="BX823" s="18">
        <f t="shared" si="453"/>
        <v>2</v>
      </c>
      <c r="BY823" s="18">
        <f t="shared" si="433"/>
        <v>10.92</v>
      </c>
      <c r="BZ823" s="18">
        <f t="shared" si="454"/>
        <v>2</v>
      </c>
      <c r="CA823" s="18">
        <f t="shared" si="434"/>
        <v>16.38</v>
      </c>
      <c r="CB823" s="18">
        <f t="shared" si="455"/>
        <v>2</v>
      </c>
      <c r="CC823" s="18">
        <f t="shared" si="435"/>
        <v>16.38</v>
      </c>
    </row>
    <row r="824" spans="1:81" ht="16.5" x14ac:dyDescent="0.2">
      <c r="A824" s="14">
        <v>815</v>
      </c>
      <c r="B824" s="18">
        <f>金币产出!CN820</f>
        <v>199006333</v>
      </c>
      <c r="W824" s="18">
        <v>815</v>
      </c>
      <c r="X824" s="25">
        <v>1</v>
      </c>
      <c r="Y824" s="18" t="e">
        <f t="shared" si="436"/>
        <v>#REF!</v>
      </c>
      <c r="Z824" s="18" t="e">
        <f t="shared" si="436"/>
        <v>#REF!</v>
      </c>
      <c r="AA824" s="18" t="e">
        <f t="shared" si="436"/>
        <v>#REF!</v>
      </c>
      <c r="AB824" s="18" t="e">
        <f t="shared" si="437"/>
        <v>#REF!</v>
      </c>
      <c r="AC824" s="18" t="e">
        <f t="shared" si="425"/>
        <v>#REF!</v>
      </c>
      <c r="AD824" s="18" t="e">
        <f t="shared" si="438"/>
        <v>#REF!</v>
      </c>
      <c r="AE824" s="18" t="e">
        <f t="shared" si="426"/>
        <v>#REF!</v>
      </c>
      <c r="AF824" s="18" t="e">
        <f t="shared" si="439"/>
        <v>#REF!</v>
      </c>
      <c r="AG824" s="18" t="e">
        <f t="shared" si="427"/>
        <v>#REF!</v>
      </c>
      <c r="BD824" s="18">
        <v>815</v>
      </c>
      <c r="BE824" s="44">
        <v>1</v>
      </c>
      <c r="BF824" s="18">
        <f t="shared" si="440"/>
        <v>21890695</v>
      </c>
      <c r="BG824" s="18">
        <f t="shared" si="441"/>
        <v>10945345</v>
      </c>
      <c r="BH824" s="18">
        <f t="shared" si="442"/>
        <v>10945345</v>
      </c>
      <c r="BI824" s="18">
        <f t="shared" si="443"/>
        <v>10945345</v>
      </c>
      <c r="BJ824" s="18">
        <f t="shared" si="444"/>
        <v>10945345</v>
      </c>
      <c r="BK824" s="18">
        <f t="shared" si="445"/>
        <v>10945345</v>
      </c>
      <c r="BL824" s="18">
        <f t="shared" si="446"/>
        <v>16418020</v>
      </c>
      <c r="BM824" s="18">
        <f t="shared" si="447"/>
        <v>16418020</v>
      </c>
      <c r="BN824" s="18">
        <f t="shared" si="448"/>
        <v>2</v>
      </c>
      <c r="BO824" s="18">
        <f t="shared" si="428"/>
        <v>21.89</v>
      </c>
      <c r="BP824" s="18">
        <f t="shared" si="449"/>
        <v>2</v>
      </c>
      <c r="BQ824" s="18">
        <f t="shared" si="429"/>
        <v>10.95</v>
      </c>
      <c r="BR824" s="18">
        <f t="shared" si="450"/>
        <v>2</v>
      </c>
      <c r="BS824" s="18">
        <f t="shared" si="430"/>
        <v>10.95</v>
      </c>
      <c r="BT824" s="18">
        <f t="shared" si="451"/>
        <v>2</v>
      </c>
      <c r="BU824" s="18">
        <f t="shared" si="431"/>
        <v>10.95</v>
      </c>
      <c r="BV824" s="18">
        <f t="shared" si="452"/>
        <v>2</v>
      </c>
      <c r="BW824" s="18">
        <f t="shared" si="432"/>
        <v>10.95</v>
      </c>
      <c r="BX824" s="18">
        <f t="shared" si="453"/>
        <v>2</v>
      </c>
      <c r="BY824" s="18">
        <f t="shared" si="433"/>
        <v>10.95</v>
      </c>
      <c r="BZ824" s="18">
        <f t="shared" si="454"/>
        <v>2</v>
      </c>
      <c r="CA824" s="18">
        <f t="shared" si="434"/>
        <v>16.420000000000002</v>
      </c>
      <c r="CB824" s="18">
        <f t="shared" si="455"/>
        <v>2</v>
      </c>
      <c r="CC824" s="18">
        <f t="shared" si="435"/>
        <v>16.420000000000002</v>
      </c>
    </row>
    <row r="825" spans="1:81" ht="16.5" x14ac:dyDescent="0.2">
      <c r="A825" s="14">
        <v>816</v>
      </c>
      <c r="B825" s="18">
        <f>金币产出!CN821</f>
        <v>199512720</v>
      </c>
      <c r="W825" s="18">
        <v>816</v>
      </c>
      <c r="X825" s="25">
        <v>1</v>
      </c>
      <c r="Y825" s="18" t="e">
        <f t="shared" si="436"/>
        <v>#REF!</v>
      </c>
      <c r="Z825" s="18" t="e">
        <f t="shared" si="436"/>
        <v>#REF!</v>
      </c>
      <c r="AA825" s="18" t="e">
        <f t="shared" si="436"/>
        <v>#REF!</v>
      </c>
      <c r="AB825" s="18" t="e">
        <f t="shared" si="437"/>
        <v>#REF!</v>
      </c>
      <c r="AC825" s="18" t="e">
        <f t="shared" si="425"/>
        <v>#REF!</v>
      </c>
      <c r="AD825" s="18" t="e">
        <f t="shared" si="438"/>
        <v>#REF!</v>
      </c>
      <c r="AE825" s="18" t="e">
        <f t="shared" si="426"/>
        <v>#REF!</v>
      </c>
      <c r="AF825" s="18" t="e">
        <f t="shared" si="439"/>
        <v>#REF!</v>
      </c>
      <c r="AG825" s="18" t="e">
        <f t="shared" si="427"/>
        <v>#REF!</v>
      </c>
      <c r="BD825" s="18">
        <v>816</v>
      </c>
      <c r="BE825" s="44">
        <v>1</v>
      </c>
      <c r="BF825" s="18">
        <f t="shared" si="440"/>
        <v>21946395</v>
      </c>
      <c r="BG825" s="18">
        <f t="shared" si="441"/>
        <v>10973195</v>
      </c>
      <c r="BH825" s="18">
        <f t="shared" si="442"/>
        <v>10973195</v>
      </c>
      <c r="BI825" s="18">
        <f t="shared" si="443"/>
        <v>10973195</v>
      </c>
      <c r="BJ825" s="18">
        <f t="shared" si="444"/>
        <v>10973195</v>
      </c>
      <c r="BK825" s="18">
        <f t="shared" si="445"/>
        <v>10973195</v>
      </c>
      <c r="BL825" s="18">
        <f t="shared" si="446"/>
        <v>16459795</v>
      </c>
      <c r="BM825" s="18">
        <f t="shared" si="447"/>
        <v>16459795</v>
      </c>
      <c r="BN825" s="18">
        <f t="shared" si="448"/>
        <v>2</v>
      </c>
      <c r="BO825" s="18">
        <f t="shared" si="428"/>
        <v>21.95</v>
      </c>
      <c r="BP825" s="18">
        <f t="shared" si="449"/>
        <v>2</v>
      </c>
      <c r="BQ825" s="18">
        <f t="shared" si="429"/>
        <v>10.97</v>
      </c>
      <c r="BR825" s="18">
        <f t="shared" si="450"/>
        <v>2</v>
      </c>
      <c r="BS825" s="18">
        <f t="shared" si="430"/>
        <v>10.97</v>
      </c>
      <c r="BT825" s="18">
        <f t="shared" si="451"/>
        <v>2</v>
      </c>
      <c r="BU825" s="18">
        <f t="shared" si="431"/>
        <v>10.97</v>
      </c>
      <c r="BV825" s="18">
        <f t="shared" si="452"/>
        <v>2</v>
      </c>
      <c r="BW825" s="18">
        <f t="shared" si="432"/>
        <v>10.97</v>
      </c>
      <c r="BX825" s="18">
        <f t="shared" si="453"/>
        <v>2</v>
      </c>
      <c r="BY825" s="18">
        <f t="shared" si="433"/>
        <v>10.97</v>
      </c>
      <c r="BZ825" s="18">
        <f t="shared" si="454"/>
        <v>2</v>
      </c>
      <c r="CA825" s="18">
        <f t="shared" si="434"/>
        <v>16.46</v>
      </c>
      <c r="CB825" s="18">
        <f t="shared" si="455"/>
        <v>2</v>
      </c>
      <c r="CC825" s="18">
        <f t="shared" si="435"/>
        <v>16.46</v>
      </c>
    </row>
    <row r="826" spans="1:81" ht="16.5" x14ac:dyDescent="0.2">
      <c r="A826" s="14">
        <v>817</v>
      </c>
      <c r="B826" s="18">
        <f>金币产出!CN822</f>
        <v>200019107</v>
      </c>
      <c r="W826" s="18">
        <v>817</v>
      </c>
      <c r="X826" s="25">
        <v>1</v>
      </c>
      <c r="Y826" s="18" t="e">
        <f t="shared" si="436"/>
        <v>#REF!</v>
      </c>
      <c r="Z826" s="18" t="e">
        <f t="shared" si="436"/>
        <v>#REF!</v>
      </c>
      <c r="AA826" s="18" t="e">
        <f t="shared" si="436"/>
        <v>#REF!</v>
      </c>
      <c r="AB826" s="18" t="e">
        <f t="shared" si="437"/>
        <v>#REF!</v>
      </c>
      <c r="AC826" s="18" t="e">
        <f t="shared" si="425"/>
        <v>#REF!</v>
      </c>
      <c r="AD826" s="18" t="e">
        <f t="shared" si="438"/>
        <v>#REF!</v>
      </c>
      <c r="AE826" s="18" t="e">
        <f t="shared" si="426"/>
        <v>#REF!</v>
      </c>
      <c r="AF826" s="18" t="e">
        <f t="shared" si="439"/>
        <v>#REF!</v>
      </c>
      <c r="AG826" s="18" t="e">
        <f t="shared" si="427"/>
        <v>#REF!</v>
      </c>
      <c r="BD826" s="18">
        <v>817</v>
      </c>
      <c r="BE826" s="44">
        <v>1</v>
      </c>
      <c r="BF826" s="18">
        <f t="shared" si="440"/>
        <v>22002100</v>
      </c>
      <c r="BG826" s="18">
        <f t="shared" si="441"/>
        <v>11001050</v>
      </c>
      <c r="BH826" s="18">
        <f t="shared" si="442"/>
        <v>11001050</v>
      </c>
      <c r="BI826" s="18">
        <f t="shared" si="443"/>
        <v>11001050</v>
      </c>
      <c r="BJ826" s="18">
        <f t="shared" si="444"/>
        <v>11001050</v>
      </c>
      <c r="BK826" s="18">
        <f t="shared" si="445"/>
        <v>11001050</v>
      </c>
      <c r="BL826" s="18">
        <f t="shared" si="446"/>
        <v>16501575</v>
      </c>
      <c r="BM826" s="18">
        <f t="shared" si="447"/>
        <v>16501575</v>
      </c>
      <c r="BN826" s="18">
        <f t="shared" si="448"/>
        <v>2</v>
      </c>
      <c r="BO826" s="18">
        <f t="shared" si="428"/>
        <v>22</v>
      </c>
      <c r="BP826" s="18">
        <f t="shared" si="449"/>
        <v>2</v>
      </c>
      <c r="BQ826" s="18">
        <f t="shared" si="429"/>
        <v>11</v>
      </c>
      <c r="BR826" s="18">
        <f t="shared" si="450"/>
        <v>2</v>
      </c>
      <c r="BS826" s="18">
        <f t="shared" si="430"/>
        <v>11</v>
      </c>
      <c r="BT826" s="18">
        <f t="shared" si="451"/>
        <v>2</v>
      </c>
      <c r="BU826" s="18">
        <f t="shared" si="431"/>
        <v>11</v>
      </c>
      <c r="BV826" s="18">
        <f t="shared" si="452"/>
        <v>2</v>
      </c>
      <c r="BW826" s="18">
        <f t="shared" si="432"/>
        <v>11</v>
      </c>
      <c r="BX826" s="18">
        <f t="shared" si="453"/>
        <v>2</v>
      </c>
      <c r="BY826" s="18">
        <f t="shared" si="433"/>
        <v>11</v>
      </c>
      <c r="BZ826" s="18">
        <f t="shared" si="454"/>
        <v>2</v>
      </c>
      <c r="CA826" s="18">
        <f t="shared" si="434"/>
        <v>16.5</v>
      </c>
      <c r="CB826" s="18">
        <f t="shared" si="455"/>
        <v>2</v>
      </c>
      <c r="CC826" s="18">
        <f t="shared" si="435"/>
        <v>16.5</v>
      </c>
    </row>
    <row r="827" spans="1:81" ht="16.5" x14ac:dyDescent="0.2">
      <c r="A827" s="14">
        <v>818</v>
      </c>
      <c r="B827" s="18">
        <f>金币产出!CN823</f>
        <v>200525496</v>
      </c>
      <c r="W827" s="18">
        <v>818</v>
      </c>
      <c r="X827" s="25">
        <v>1</v>
      </c>
      <c r="Y827" s="18" t="e">
        <f t="shared" si="436"/>
        <v>#REF!</v>
      </c>
      <c r="Z827" s="18" t="e">
        <f t="shared" si="436"/>
        <v>#REF!</v>
      </c>
      <c r="AA827" s="18" t="e">
        <f t="shared" si="436"/>
        <v>#REF!</v>
      </c>
      <c r="AB827" s="18" t="e">
        <f t="shared" si="437"/>
        <v>#REF!</v>
      </c>
      <c r="AC827" s="18" t="e">
        <f t="shared" si="425"/>
        <v>#REF!</v>
      </c>
      <c r="AD827" s="18" t="e">
        <f t="shared" si="438"/>
        <v>#REF!</v>
      </c>
      <c r="AE827" s="18" t="e">
        <f t="shared" si="426"/>
        <v>#REF!</v>
      </c>
      <c r="AF827" s="18" t="e">
        <f t="shared" si="439"/>
        <v>#REF!</v>
      </c>
      <c r="AG827" s="18" t="e">
        <f t="shared" si="427"/>
        <v>#REF!</v>
      </c>
      <c r="BD827" s="18">
        <v>818</v>
      </c>
      <c r="BE827" s="44">
        <v>1</v>
      </c>
      <c r="BF827" s="18">
        <f t="shared" si="440"/>
        <v>22057800</v>
      </c>
      <c r="BG827" s="18">
        <f t="shared" si="441"/>
        <v>11028900</v>
      </c>
      <c r="BH827" s="18">
        <f t="shared" si="442"/>
        <v>11028900</v>
      </c>
      <c r="BI827" s="18">
        <f t="shared" si="443"/>
        <v>11028900</v>
      </c>
      <c r="BJ827" s="18">
        <f t="shared" si="444"/>
        <v>11028900</v>
      </c>
      <c r="BK827" s="18">
        <f t="shared" si="445"/>
        <v>11028900</v>
      </c>
      <c r="BL827" s="18">
        <f t="shared" si="446"/>
        <v>16543350</v>
      </c>
      <c r="BM827" s="18">
        <f t="shared" si="447"/>
        <v>16543350</v>
      </c>
      <c r="BN827" s="18">
        <f t="shared" si="448"/>
        <v>2</v>
      </c>
      <c r="BO827" s="18">
        <f t="shared" si="428"/>
        <v>22.06</v>
      </c>
      <c r="BP827" s="18">
        <f t="shared" si="449"/>
        <v>2</v>
      </c>
      <c r="BQ827" s="18">
        <f t="shared" si="429"/>
        <v>11.03</v>
      </c>
      <c r="BR827" s="18">
        <f t="shared" si="450"/>
        <v>2</v>
      </c>
      <c r="BS827" s="18">
        <f t="shared" si="430"/>
        <v>11.03</v>
      </c>
      <c r="BT827" s="18">
        <f t="shared" si="451"/>
        <v>2</v>
      </c>
      <c r="BU827" s="18">
        <f t="shared" si="431"/>
        <v>11.03</v>
      </c>
      <c r="BV827" s="18">
        <f t="shared" si="452"/>
        <v>2</v>
      </c>
      <c r="BW827" s="18">
        <f t="shared" si="432"/>
        <v>11.03</v>
      </c>
      <c r="BX827" s="18">
        <f t="shared" si="453"/>
        <v>2</v>
      </c>
      <c r="BY827" s="18">
        <f t="shared" si="433"/>
        <v>11.03</v>
      </c>
      <c r="BZ827" s="18">
        <f t="shared" si="454"/>
        <v>2</v>
      </c>
      <c r="CA827" s="18">
        <f t="shared" si="434"/>
        <v>16.54</v>
      </c>
      <c r="CB827" s="18">
        <f t="shared" si="455"/>
        <v>2</v>
      </c>
      <c r="CC827" s="18">
        <f t="shared" si="435"/>
        <v>16.54</v>
      </c>
    </row>
    <row r="828" spans="1:81" ht="16.5" x14ac:dyDescent="0.2">
      <c r="A828" s="14">
        <v>819</v>
      </c>
      <c r="B828" s="18">
        <f>金币产出!CN824</f>
        <v>201031885</v>
      </c>
      <c r="W828" s="18">
        <v>819</v>
      </c>
      <c r="X828" s="25">
        <v>1</v>
      </c>
      <c r="Y828" s="18" t="e">
        <f t="shared" si="436"/>
        <v>#REF!</v>
      </c>
      <c r="Z828" s="18" t="e">
        <f t="shared" si="436"/>
        <v>#REF!</v>
      </c>
      <c r="AA828" s="18" t="e">
        <f t="shared" si="436"/>
        <v>#REF!</v>
      </c>
      <c r="AB828" s="18" t="e">
        <f t="shared" si="437"/>
        <v>#REF!</v>
      </c>
      <c r="AC828" s="18" t="e">
        <f t="shared" si="425"/>
        <v>#REF!</v>
      </c>
      <c r="AD828" s="18" t="e">
        <f t="shared" si="438"/>
        <v>#REF!</v>
      </c>
      <c r="AE828" s="18" t="e">
        <f t="shared" si="426"/>
        <v>#REF!</v>
      </c>
      <c r="AF828" s="18" t="e">
        <f t="shared" si="439"/>
        <v>#REF!</v>
      </c>
      <c r="AG828" s="18" t="e">
        <f t="shared" si="427"/>
        <v>#REF!</v>
      </c>
      <c r="BD828" s="18">
        <v>819</v>
      </c>
      <c r="BE828" s="44">
        <v>1</v>
      </c>
      <c r="BF828" s="18">
        <f t="shared" si="440"/>
        <v>22113505</v>
      </c>
      <c r="BG828" s="18">
        <f t="shared" si="441"/>
        <v>11056750</v>
      </c>
      <c r="BH828" s="18">
        <f t="shared" si="442"/>
        <v>11056750</v>
      </c>
      <c r="BI828" s="18">
        <f t="shared" si="443"/>
        <v>11056750</v>
      </c>
      <c r="BJ828" s="18">
        <f t="shared" si="444"/>
        <v>11056750</v>
      </c>
      <c r="BK828" s="18">
        <f t="shared" si="445"/>
        <v>11056750</v>
      </c>
      <c r="BL828" s="18">
        <f t="shared" si="446"/>
        <v>16585130</v>
      </c>
      <c r="BM828" s="18">
        <f t="shared" si="447"/>
        <v>16585130</v>
      </c>
      <c r="BN828" s="18">
        <f t="shared" si="448"/>
        <v>2</v>
      </c>
      <c r="BO828" s="18">
        <f t="shared" si="428"/>
        <v>22.11</v>
      </c>
      <c r="BP828" s="18">
        <f t="shared" si="449"/>
        <v>2</v>
      </c>
      <c r="BQ828" s="18">
        <f t="shared" si="429"/>
        <v>11.06</v>
      </c>
      <c r="BR828" s="18">
        <f t="shared" si="450"/>
        <v>2</v>
      </c>
      <c r="BS828" s="18">
        <f t="shared" si="430"/>
        <v>11.06</v>
      </c>
      <c r="BT828" s="18">
        <f t="shared" si="451"/>
        <v>2</v>
      </c>
      <c r="BU828" s="18">
        <f t="shared" si="431"/>
        <v>11.06</v>
      </c>
      <c r="BV828" s="18">
        <f t="shared" si="452"/>
        <v>2</v>
      </c>
      <c r="BW828" s="18">
        <f t="shared" si="432"/>
        <v>11.06</v>
      </c>
      <c r="BX828" s="18">
        <f t="shared" si="453"/>
        <v>2</v>
      </c>
      <c r="BY828" s="18">
        <f t="shared" si="433"/>
        <v>11.06</v>
      </c>
      <c r="BZ828" s="18">
        <f t="shared" si="454"/>
        <v>2</v>
      </c>
      <c r="CA828" s="18">
        <f t="shared" si="434"/>
        <v>16.59</v>
      </c>
      <c r="CB828" s="18">
        <f t="shared" si="455"/>
        <v>2</v>
      </c>
      <c r="CC828" s="18">
        <f t="shared" si="435"/>
        <v>16.59</v>
      </c>
    </row>
    <row r="829" spans="1:81" ht="16.5" x14ac:dyDescent="0.2">
      <c r="A829" s="14">
        <v>820</v>
      </c>
      <c r="B829" s="18">
        <f>金币产出!CN825</f>
        <v>201538271</v>
      </c>
      <c r="W829" s="18">
        <v>820</v>
      </c>
      <c r="X829" s="25">
        <v>1</v>
      </c>
      <c r="Y829" s="18" t="e">
        <f t="shared" si="436"/>
        <v>#REF!</v>
      </c>
      <c r="Z829" s="18" t="e">
        <f t="shared" si="436"/>
        <v>#REF!</v>
      </c>
      <c r="AA829" s="18" t="e">
        <f t="shared" si="436"/>
        <v>#REF!</v>
      </c>
      <c r="AB829" s="18" t="e">
        <f t="shared" si="437"/>
        <v>#REF!</v>
      </c>
      <c r="AC829" s="18" t="e">
        <f t="shared" si="425"/>
        <v>#REF!</v>
      </c>
      <c r="AD829" s="18" t="e">
        <f t="shared" si="438"/>
        <v>#REF!</v>
      </c>
      <c r="AE829" s="18" t="e">
        <f t="shared" si="426"/>
        <v>#REF!</v>
      </c>
      <c r="AF829" s="18" t="e">
        <f t="shared" si="439"/>
        <v>#REF!</v>
      </c>
      <c r="AG829" s="18" t="e">
        <f t="shared" si="427"/>
        <v>#REF!</v>
      </c>
      <c r="BD829" s="18">
        <v>820</v>
      </c>
      <c r="BE829" s="44">
        <v>1</v>
      </c>
      <c r="BF829" s="18">
        <f t="shared" si="440"/>
        <v>22169205</v>
      </c>
      <c r="BG829" s="18">
        <f t="shared" si="441"/>
        <v>11084600</v>
      </c>
      <c r="BH829" s="18">
        <f t="shared" si="442"/>
        <v>11084600</v>
      </c>
      <c r="BI829" s="18">
        <f t="shared" si="443"/>
        <v>11084600</v>
      </c>
      <c r="BJ829" s="18">
        <f t="shared" si="444"/>
        <v>11084600</v>
      </c>
      <c r="BK829" s="18">
        <f t="shared" si="445"/>
        <v>11084600</v>
      </c>
      <c r="BL829" s="18">
        <f t="shared" si="446"/>
        <v>16626905</v>
      </c>
      <c r="BM829" s="18">
        <f t="shared" si="447"/>
        <v>16626905</v>
      </c>
      <c r="BN829" s="18">
        <f t="shared" si="448"/>
        <v>2</v>
      </c>
      <c r="BO829" s="18">
        <f t="shared" si="428"/>
        <v>22.17</v>
      </c>
      <c r="BP829" s="18">
        <f t="shared" si="449"/>
        <v>2</v>
      </c>
      <c r="BQ829" s="18">
        <f t="shared" si="429"/>
        <v>11.08</v>
      </c>
      <c r="BR829" s="18">
        <f t="shared" si="450"/>
        <v>2</v>
      </c>
      <c r="BS829" s="18">
        <f t="shared" si="430"/>
        <v>11.08</v>
      </c>
      <c r="BT829" s="18">
        <f t="shared" si="451"/>
        <v>2</v>
      </c>
      <c r="BU829" s="18">
        <f t="shared" si="431"/>
        <v>11.08</v>
      </c>
      <c r="BV829" s="18">
        <f t="shared" si="452"/>
        <v>2</v>
      </c>
      <c r="BW829" s="18">
        <f t="shared" si="432"/>
        <v>11.08</v>
      </c>
      <c r="BX829" s="18">
        <f t="shared" si="453"/>
        <v>2</v>
      </c>
      <c r="BY829" s="18">
        <f t="shared" si="433"/>
        <v>11.08</v>
      </c>
      <c r="BZ829" s="18">
        <f t="shared" si="454"/>
        <v>2</v>
      </c>
      <c r="CA829" s="18">
        <f t="shared" si="434"/>
        <v>16.63</v>
      </c>
      <c r="CB829" s="18">
        <f t="shared" si="455"/>
        <v>2</v>
      </c>
      <c r="CC829" s="18">
        <f t="shared" si="435"/>
        <v>16.63</v>
      </c>
    </row>
    <row r="830" spans="1:81" ht="16.5" x14ac:dyDescent="0.2">
      <c r="A830" s="14">
        <v>821</v>
      </c>
      <c r="B830" s="18">
        <f>金币产出!CN826</f>
        <v>202051062</v>
      </c>
      <c r="W830" s="18">
        <v>821</v>
      </c>
      <c r="X830" s="25">
        <v>1</v>
      </c>
      <c r="Y830" s="18" t="e">
        <f t="shared" si="436"/>
        <v>#REF!</v>
      </c>
      <c r="Z830" s="18" t="e">
        <f t="shared" si="436"/>
        <v>#REF!</v>
      </c>
      <c r="AA830" s="18" t="e">
        <f t="shared" si="436"/>
        <v>#REF!</v>
      </c>
      <c r="AB830" s="18" t="e">
        <f t="shared" si="437"/>
        <v>#REF!</v>
      </c>
      <c r="AC830" s="18" t="e">
        <f t="shared" si="425"/>
        <v>#REF!</v>
      </c>
      <c r="AD830" s="18" t="e">
        <f t="shared" si="438"/>
        <v>#REF!</v>
      </c>
      <c r="AE830" s="18" t="e">
        <f t="shared" si="426"/>
        <v>#REF!</v>
      </c>
      <c r="AF830" s="18" t="e">
        <f t="shared" si="439"/>
        <v>#REF!</v>
      </c>
      <c r="AG830" s="18" t="e">
        <f t="shared" si="427"/>
        <v>#REF!</v>
      </c>
      <c r="BD830" s="18">
        <v>821</v>
      </c>
      <c r="BE830" s="44">
        <v>1</v>
      </c>
      <c r="BF830" s="18">
        <f t="shared" si="440"/>
        <v>22225615</v>
      </c>
      <c r="BG830" s="18">
        <f t="shared" si="441"/>
        <v>11112805</v>
      </c>
      <c r="BH830" s="18">
        <f t="shared" si="442"/>
        <v>11112805</v>
      </c>
      <c r="BI830" s="18">
        <f t="shared" si="443"/>
        <v>11112805</v>
      </c>
      <c r="BJ830" s="18">
        <f t="shared" si="444"/>
        <v>11112805</v>
      </c>
      <c r="BK830" s="18">
        <f t="shared" si="445"/>
        <v>11112805</v>
      </c>
      <c r="BL830" s="18">
        <f t="shared" si="446"/>
        <v>16669210</v>
      </c>
      <c r="BM830" s="18">
        <f t="shared" si="447"/>
        <v>16669210</v>
      </c>
      <c r="BN830" s="18">
        <f t="shared" si="448"/>
        <v>2</v>
      </c>
      <c r="BO830" s="18">
        <f t="shared" si="428"/>
        <v>22.23</v>
      </c>
      <c r="BP830" s="18">
        <f t="shared" si="449"/>
        <v>2</v>
      </c>
      <c r="BQ830" s="18">
        <f t="shared" si="429"/>
        <v>11.11</v>
      </c>
      <c r="BR830" s="18">
        <f t="shared" si="450"/>
        <v>2</v>
      </c>
      <c r="BS830" s="18">
        <f t="shared" si="430"/>
        <v>11.11</v>
      </c>
      <c r="BT830" s="18">
        <f t="shared" si="451"/>
        <v>2</v>
      </c>
      <c r="BU830" s="18">
        <f t="shared" si="431"/>
        <v>11.11</v>
      </c>
      <c r="BV830" s="18">
        <f t="shared" si="452"/>
        <v>2</v>
      </c>
      <c r="BW830" s="18">
        <f t="shared" si="432"/>
        <v>11.11</v>
      </c>
      <c r="BX830" s="18">
        <f t="shared" si="453"/>
        <v>2</v>
      </c>
      <c r="BY830" s="18">
        <f t="shared" si="433"/>
        <v>11.11</v>
      </c>
      <c r="BZ830" s="18">
        <f t="shared" si="454"/>
        <v>2</v>
      </c>
      <c r="CA830" s="18">
        <f t="shared" si="434"/>
        <v>16.670000000000002</v>
      </c>
      <c r="CB830" s="18">
        <f t="shared" si="455"/>
        <v>2</v>
      </c>
      <c r="CC830" s="18">
        <f t="shared" si="435"/>
        <v>16.670000000000002</v>
      </c>
    </row>
    <row r="831" spans="1:81" ht="16.5" x14ac:dyDescent="0.2">
      <c r="A831" s="14">
        <v>822</v>
      </c>
      <c r="B831" s="18">
        <f>金币产出!CN827</f>
        <v>202563853</v>
      </c>
      <c r="W831" s="18">
        <v>822</v>
      </c>
      <c r="X831" s="25">
        <v>1</v>
      </c>
      <c r="Y831" s="18" t="e">
        <f t="shared" si="436"/>
        <v>#REF!</v>
      </c>
      <c r="Z831" s="18" t="e">
        <f t="shared" si="436"/>
        <v>#REF!</v>
      </c>
      <c r="AA831" s="18" t="e">
        <f t="shared" si="436"/>
        <v>#REF!</v>
      </c>
      <c r="AB831" s="18" t="e">
        <f t="shared" si="437"/>
        <v>#REF!</v>
      </c>
      <c r="AC831" s="18" t="e">
        <f t="shared" si="425"/>
        <v>#REF!</v>
      </c>
      <c r="AD831" s="18" t="e">
        <f t="shared" si="438"/>
        <v>#REF!</v>
      </c>
      <c r="AE831" s="18" t="e">
        <f t="shared" si="426"/>
        <v>#REF!</v>
      </c>
      <c r="AF831" s="18" t="e">
        <f t="shared" si="439"/>
        <v>#REF!</v>
      </c>
      <c r="AG831" s="18" t="e">
        <f t="shared" si="427"/>
        <v>#REF!</v>
      </c>
      <c r="BD831" s="18">
        <v>822</v>
      </c>
      <c r="BE831" s="44">
        <v>1</v>
      </c>
      <c r="BF831" s="18">
        <f t="shared" si="440"/>
        <v>22282020</v>
      </c>
      <c r="BG831" s="18">
        <f t="shared" si="441"/>
        <v>11141010</v>
      </c>
      <c r="BH831" s="18">
        <f t="shared" si="442"/>
        <v>11141010</v>
      </c>
      <c r="BI831" s="18">
        <f t="shared" si="443"/>
        <v>11141010</v>
      </c>
      <c r="BJ831" s="18">
        <f t="shared" si="444"/>
        <v>11141010</v>
      </c>
      <c r="BK831" s="18">
        <f t="shared" si="445"/>
        <v>11141010</v>
      </c>
      <c r="BL831" s="18">
        <f t="shared" si="446"/>
        <v>16711515</v>
      </c>
      <c r="BM831" s="18">
        <f t="shared" si="447"/>
        <v>16711515</v>
      </c>
      <c r="BN831" s="18">
        <f t="shared" si="448"/>
        <v>2</v>
      </c>
      <c r="BO831" s="18">
        <f t="shared" si="428"/>
        <v>22.28</v>
      </c>
      <c r="BP831" s="18">
        <f t="shared" si="449"/>
        <v>2</v>
      </c>
      <c r="BQ831" s="18">
        <f t="shared" si="429"/>
        <v>11.14</v>
      </c>
      <c r="BR831" s="18">
        <f t="shared" si="450"/>
        <v>2</v>
      </c>
      <c r="BS831" s="18">
        <f t="shared" si="430"/>
        <v>11.14</v>
      </c>
      <c r="BT831" s="18">
        <f t="shared" si="451"/>
        <v>2</v>
      </c>
      <c r="BU831" s="18">
        <f t="shared" si="431"/>
        <v>11.14</v>
      </c>
      <c r="BV831" s="18">
        <f t="shared" si="452"/>
        <v>2</v>
      </c>
      <c r="BW831" s="18">
        <f t="shared" si="432"/>
        <v>11.14</v>
      </c>
      <c r="BX831" s="18">
        <f t="shared" si="453"/>
        <v>2</v>
      </c>
      <c r="BY831" s="18">
        <f t="shared" si="433"/>
        <v>11.14</v>
      </c>
      <c r="BZ831" s="18">
        <f t="shared" si="454"/>
        <v>2</v>
      </c>
      <c r="CA831" s="18">
        <f t="shared" si="434"/>
        <v>16.71</v>
      </c>
      <c r="CB831" s="18">
        <f t="shared" si="455"/>
        <v>2</v>
      </c>
      <c r="CC831" s="18">
        <f t="shared" si="435"/>
        <v>16.71</v>
      </c>
    </row>
    <row r="832" spans="1:81" ht="16.5" x14ac:dyDescent="0.2">
      <c r="A832" s="14">
        <v>823</v>
      </c>
      <c r="B832" s="18">
        <f>金币产出!CN828</f>
        <v>203076640</v>
      </c>
      <c r="W832" s="18">
        <v>823</v>
      </c>
      <c r="X832" s="25">
        <v>1</v>
      </c>
      <c r="Y832" s="18" t="e">
        <f t="shared" si="436"/>
        <v>#REF!</v>
      </c>
      <c r="Z832" s="18" t="e">
        <f t="shared" si="436"/>
        <v>#REF!</v>
      </c>
      <c r="AA832" s="18" t="e">
        <f t="shared" si="436"/>
        <v>#REF!</v>
      </c>
      <c r="AB832" s="18" t="e">
        <f t="shared" si="437"/>
        <v>#REF!</v>
      </c>
      <c r="AC832" s="18" t="e">
        <f t="shared" si="425"/>
        <v>#REF!</v>
      </c>
      <c r="AD832" s="18" t="e">
        <f t="shared" si="438"/>
        <v>#REF!</v>
      </c>
      <c r="AE832" s="18" t="e">
        <f t="shared" si="426"/>
        <v>#REF!</v>
      </c>
      <c r="AF832" s="18" t="e">
        <f t="shared" si="439"/>
        <v>#REF!</v>
      </c>
      <c r="AG832" s="18" t="e">
        <f t="shared" si="427"/>
        <v>#REF!</v>
      </c>
      <c r="BD832" s="18">
        <v>823</v>
      </c>
      <c r="BE832" s="44">
        <v>1</v>
      </c>
      <c r="BF832" s="18">
        <f t="shared" si="440"/>
        <v>22338430</v>
      </c>
      <c r="BG832" s="18">
        <f t="shared" si="441"/>
        <v>11169215</v>
      </c>
      <c r="BH832" s="18">
        <f t="shared" si="442"/>
        <v>11169215</v>
      </c>
      <c r="BI832" s="18">
        <f t="shared" si="443"/>
        <v>11169215</v>
      </c>
      <c r="BJ832" s="18">
        <f t="shared" si="444"/>
        <v>11169215</v>
      </c>
      <c r="BK832" s="18">
        <f t="shared" si="445"/>
        <v>11169215</v>
      </c>
      <c r="BL832" s="18">
        <f t="shared" si="446"/>
        <v>16753820</v>
      </c>
      <c r="BM832" s="18">
        <f t="shared" si="447"/>
        <v>16753820</v>
      </c>
      <c r="BN832" s="18">
        <f t="shared" si="448"/>
        <v>2</v>
      </c>
      <c r="BO832" s="18">
        <f t="shared" si="428"/>
        <v>22.34</v>
      </c>
      <c r="BP832" s="18">
        <f t="shared" si="449"/>
        <v>2</v>
      </c>
      <c r="BQ832" s="18">
        <f t="shared" si="429"/>
        <v>11.17</v>
      </c>
      <c r="BR832" s="18">
        <f t="shared" si="450"/>
        <v>2</v>
      </c>
      <c r="BS832" s="18">
        <f t="shared" si="430"/>
        <v>11.17</v>
      </c>
      <c r="BT832" s="18">
        <f t="shared" si="451"/>
        <v>2</v>
      </c>
      <c r="BU832" s="18">
        <f t="shared" si="431"/>
        <v>11.17</v>
      </c>
      <c r="BV832" s="18">
        <f t="shared" si="452"/>
        <v>2</v>
      </c>
      <c r="BW832" s="18">
        <f t="shared" si="432"/>
        <v>11.17</v>
      </c>
      <c r="BX832" s="18">
        <f t="shared" si="453"/>
        <v>2</v>
      </c>
      <c r="BY832" s="18">
        <f t="shared" si="433"/>
        <v>11.17</v>
      </c>
      <c r="BZ832" s="18">
        <f t="shared" si="454"/>
        <v>2</v>
      </c>
      <c r="CA832" s="18">
        <f t="shared" si="434"/>
        <v>16.75</v>
      </c>
      <c r="CB832" s="18">
        <f t="shared" si="455"/>
        <v>2</v>
      </c>
      <c r="CC832" s="18">
        <f t="shared" si="435"/>
        <v>16.75</v>
      </c>
    </row>
    <row r="833" spans="1:81" ht="16.5" x14ac:dyDescent="0.2">
      <c r="A833" s="14">
        <v>824</v>
      </c>
      <c r="B833" s="18">
        <f>金币产出!CN829</f>
        <v>203589431</v>
      </c>
      <c r="W833" s="18">
        <v>824</v>
      </c>
      <c r="X833" s="25">
        <v>1</v>
      </c>
      <c r="Y833" s="18" t="e">
        <f t="shared" si="436"/>
        <v>#REF!</v>
      </c>
      <c r="Z833" s="18" t="e">
        <f t="shared" si="436"/>
        <v>#REF!</v>
      </c>
      <c r="AA833" s="18" t="e">
        <f t="shared" si="436"/>
        <v>#REF!</v>
      </c>
      <c r="AB833" s="18" t="e">
        <f t="shared" si="437"/>
        <v>#REF!</v>
      </c>
      <c r="AC833" s="18" t="e">
        <f t="shared" si="425"/>
        <v>#REF!</v>
      </c>
      <c r="AD833" s="18" t="e">
        <f t="shared" si="438"/>
        <v>#REF!</v>
      </c>
      <c r="AE833" s="18" t="e">
        <f t="shared" si="426"/>
        <v>#REF!</v>
      </c>
      <c r="AF833" s="18" t="e">
        <f t="shared" si="439"/>
        <v>#REF!</v>
      </c>
      <c r="AG833" s="18" t="e">
        <f t="shared" si="427"/>
        <v>#REF!</v>
      </c>
      <c r="BD833" s="18">
        <v>824</v>
      </c>
      <c r="BE833" s="44">
        <v>1</v>
      </c>
      <c r="BF833" s="18">
        <f t="shared" si="440"/>
        <v>22394835</v>
      </c>
      <c r="BG833" s="18">
        <f t="shared" si="441"/>
        <v>11197415</v>
      </c>
      <c r="BH833" s="18">
        <f t="shared" si="442"/>
        <v>11197415</v>
      </c>
      <c r="BI833" s="18">
        <f t="shared" si="443"/>
        <v>11197415</v>
      </c>
      <c r="BJ833" s="18">
        <f t="shared" si="444"/>
        <v>11197415</v>
      </c>
      <c r="BK833" s="18">
        <f t="shared" si="445"/>
        <v>11197415</v>
      </c>
      <c r="BL833" s="18">
        <f t="shared" si="446"/>
        <v>16796125</v>
      </c>
      <c r="BM833" s="18">
        <f t="shared" si="447"/>
        <v>16796125</v>
      </c>
      <c r="BN833" s="18">
        <f t="shared" si="448"/>
        <v>2</v>
      </c>
      <c r="BO833" s="18">
        <f t="shared" si="428"/>
        <v>22.39</v>
      </c>
      <c r="BP833" s="18">
        <f t="shared" si="449"/>
        <v>2</v>
      </c>
      <c r="BQ833" s="18">
        <f t="shared" si="429"/>
        <v>11.2</v>
      </c>
      <c r="BR833" s="18">
        <f t="shared" si="450"/>
        <v>2</v>
      </c>
      <c r="BS833" s="18">
        <f t="shared" si="430"/>
        <v>11.2</v>
      </c>
      <c r="BT833" s="18">
        <f t="shared" si="451"/>
        <v>2</v>
      </c>
      <c r="BU833" s="18">
        <f t="shared" si="431"/>
        <v>11.2</v>
      </c>
      <c r="BV833" s="18">
        <f t="shared" si="452"/>
        <v>2</v>
      </c>
      <c r="BW833" s="18">
        <f t="shared" si="432"/>
        <v>11.2</v>
      </c>
      <c r="BX833" s="18">
        <f t="shared" si="453"/>
        <v>2</v>
      </c>
      <c r="BY833" s="18">
        <f t="shared" si="433"/>
        <v>11.2</v>
      </c>
      <c r="BZ833" s="18">
        <f t="shared" si="454"/>
        <v>2</v>
      </c>
      <c r="CA833" s="18">
        <f t="shared" si="434"/>
        <v>16.8</v>
      </c>
      <c r="CB833" s="18">
        <f t="shared" si="455"/>
        <v>2</v>
      </c>
      <c r="CC833" s="18">
        <f t="shared" si="435"/>
        <v>16.8</v>
      </c>
    </row>
    <row r="834" spans="1:81" ht="16.5" x14ac:dyDescent="0.2">
      <c r="A834" s="14">
        <v>825</v>
      </c>
      <c r="B834" s="18">
        <f>金币产出!CN830</f>
        <v>204102218</v>
      </c>
      <c r="W834" s="18">
        <v>825</v>
      </c>
      <c r="X834" s="25">
        <v>1</v>
      </c>
      <c r="Y834" s="18" t="e">
        <f t="shared" si="436"/>
        <v>#REF!</v>
      </c>
      <c r="Z834" s="18" t="e">
        <f t="shared" si="436"/>
        <v>#REF!</v>
      </c>
      <c r="AA834" s="18" t="e">
        <f t="shared" si="436"/>
        <v>#REF!</v>
      </c>
      <c r="AB834" s="18" t="e">
        <f t="shared" si="437"/>
        <v>#REF!</v>
      </c>
      <c r="AC834" s="18" t="e">
        <f t="shared" si="425"/>
        <v>#REF!</v>
      </c>
      <c r="AD834" s="18" t="e">
        <f t="shared" si="438"/>
        <v>#REF!</v>
      </c>
      <c r="AE834" s="18" t="e">
        <f t="shared" si="426"/>
        <v>#REF!</v>
      </c>
      <c r="AF834" s="18" t="e">
        <f t="shared" si="439"/>
        <v>#REF!</v>
      </c>
      <c r="AG834" s="18" t="e">
        <f t="shared" si="427"/>
        <v>#REF!</v>
      </c>
      <c r="BD834" s="18">
        <v>825</v>
      </c>
      <c r="BE834" s="44">
        <v>1</v>
      </c>
      <c r="BF834" s="18">
        <f t="shared" si="440"/>
        <v>22451240</v>
      </c>
      <c r="BG834" s="18">
        <f t="shared" si="441"/>
        <v>11225620</v>
      </c>
      <c r="BH834" s="18">
        <f t="shared" si="442"/>
        <v>11225620</v>
      </c>
      <c r="BI834" s="18">
        <f t="shared" si="443"/>
        <v>11225620</v>
      </c>
      <c r="BJ834" s="18">
        <f t="shared" si="444"/>
        <v>11225620</v>
      </c>
      <c r="BK834" s="18">
        <f t="shared" si="445"/>
        <v>11225620</v>
      </c>
      <c r="BL834" s="18">
        <f t="shared" si="446"/>
        <v>16838430</v>
      </c>
      <c r="BM834" s="18">
        <f t="shared" si="447"/>
        <v>16838430</v>
      </c>
      <c r="BN834" s="18">
        <f t="shared" si="448"/>
        <v>2</v>
      </c>
      <c r="BO834" s="18">
        <f t="shared" si="428"/>
        <v>22.45</v>
      </c>
      <c r="BP834" s="18">
        <f t="shared" si="449"/>
        <v>2</v>
      </c>
      <c r="BQ834" s="18">
        <f t="shared" si="429"/>
        <v>11.23</v>
      </c>
      <c r="BR834" s="18">
        <f t="shared" si="450"/>
        <v>2</v>
      </c>
      <c r="BS834" s="18">
        <f t="shared" si="430"/>
        <v>11.23</v>
      </c>
      <c r="BT834" s="18">
        <f t="shared" si="451"/>
        <v>2</v>
      </c>
      <c r="BU834" s="18">
        <f t="shared" si="431"/>
        <v>11.23</v>
      </c>
      <c r="BV834" s="18">
        <f t="shared" si="452"/>
        <v>2</v>
      </c>
      <c r="BW834" s="18">
        <f t="shared" si="432"/>
        <v>11.23</v>
      </c>
      <c r="BX834" s="18">
        <f t="shared" si="453"/>
        <v>2</v>
      </c>
      <c r="BY834" s="18">
        <f t="shared" si="433"/>
        <v>11.23</v>
      </c>
      <c r="BZ834" s="18">
        <f t="shared" si="454"/>
        <v>2</v>
      </c>
      <c r="CA834" s="18">
        <f t="shared" si="434"/>
        <v>16.84</v>
      </c>
      <c r="CB834" s="18">
        <f t="shared" si="455"/>
        <v>2</v>
      </c>
      <c r="CC834" s="18">
        <f t="shared" si="435"/>
        <v>16.84</v>
      </c>
    </row>
    <row r="835" spans="1:81" ht="16.5" x14ac:dyDescent="0.2">
      <c r="A835" s="14">
        <v>826</v>
      </c>
      <c r="B835" s="18">
        <f>金币产出!CN831</f>
        <v>204615009</v>
      </c>
      <c r="W835" s="18">
        <v>826</v>
      </c>
      <c r="X835" s="25">
        <v>1</v>
      </c>
      <c r="Y835" s="18" t="e">
        <f t="shared" si="436"/>
        <v>#REF!</v>
      </c>
      <c r="Z835" s="18" t="e">
        <f t="shared" si="436"/>
        <v>#REF!</v>
      </c>
      <c r="AA835" s="18" t="e">
        <f t="shared" si="436"/>
        <v>#REF!</v>
      </c>
      <c r="AB835" s="18" t="e">
        <f t="shared" si="437"/>
        <v>#REF!</v>
      </c>
      <c r="AC835" s="18" t="e">
        <f t="shared" si="425"/>
        <v>#REF!</v>
      </c>
      <c r="AD835" s="18" t="e">
        <f t="shared" si="438"/>
        <v>#REF!</v>
      </c>
      <c r="AE835" s="18" t="e">
        <f t="shared" si="426"/>
        <v>#REF!</v>
      </c>
      <c r="AF835" s="18" t="e">
        <f t="shared" si="439"/>
        <v>#REF!</v>
      </c>
      <c r="AG835" s="18" t="e">
        <f t="shared" si="427"/>
        <v>#REF!</v>
      </c>
      <c r="BD835" s="18">
        <v>826</v>
      </c>
      <c r="BE835" s="44">
        <v>1</v>
      </c>
      <c r="BF835" s="18">
        <f t="shared" si="440"/>
        <v>22507650</v>
      </c>
      <c r="BG835" s="18">
        <f t="shared" si="441"/>
        <v>11253825</v>
      </c>
      <c r="BH835" s="18">
        <f t="shared" si="442"/>
        <v>11253825</v>
      </c>
      <c r="BI835" s="18">
        <f t="shared" si="443"/>
        <v>11253825</v>
      </c>
      <c r="BJ835" s="18">
        <f t="shared" si="444"/>
        <v>11253825</v>
      </c>
      <c r="BK835" s="18">
        <f t="shared" si="445"/>
        <v>11253825</v>
      </c>
      <c r="BL835" s="18">
        <f t="shared" si="446"/>
        <v>16880735</v>
      </c>
      <c r="BM835" s="18">
        <f t="shared" si="447"/>
        <v>16880735</v>
      </c>
      <c r="BN835" s="18">
        <f t="shared" si="448"/>
        <v>2</v>
      </c>
      <c r="BO835" s="18">
        <f t="shared" si="428"/>
        <v>22.51</v>
      </c>
      <c r="BP835" s="18">
        <f t="shared" si="449"/>
        <v>2</v>
      </c>
      <c r="BQ835" s="18">
        <f t="shared" si="429"/>
        <v>11.25</v>
      </c>
      <c r="BR835" s="18">
        <f t="shared" si="450"/>
        <v>2</v>
      </c>
      <c r="BS835" s="18">
        <f t="shared" si="430"/>
        <v>11.25</v>
      </c>
      <c r="BT835" s="18">
        <f t="shared" si="451"/>
        <v>2</v>
      </c>
      <c r="BU835" s="18">
        <f t="shared" si="431"/>
        <v>11.25</v>
      </c>
      <c r="BV835" s="18">
        <f t="shared" si="452"/>
        <v>2</v>
      </c>
      <c r="BW835" s="18">
        <f t="shared" si="432"/>
        <v>11.25</v>
      </c>
      <c r="BX835" s="18">
        <f t="shared" si="453"/>
        <v>2</v>
      </c>
      <c r="BY835" s="18">
        <f t="shared" si="433"/>
        <v>11.25</v>
      </c>
      <c r="BZ835" s="18">
        <f t="shared" si="454"/>
        <v>2</v>
      </c>
      <c r="CA835" s="18">
        <f t="shared" si="434"/>
        <v>16.88</v>
      </c>
      <c r="CB835" s="18">
        <f t="shared" si="455"/>
        <v>2</v>
      </c>
      <c r="CC835" s="18">
        <f t="shared" si="435"/>
        <v>16.88</v>
      </c>
    </row>
    <row r="836" spans="1:81" ht="16.5" x14ac:dyDescent="0.2">
      <c r="A836" s="14">
        <v>827</v>
      </c>
      <c r="B836" s="18">
        <f>金币产出!CN832</f>
        <v>205127799</v>
      </c>
      <c r="W836" s="18">
        <v>827</v>
      </c>
      <c r="X836" s="25">
        <v>1</v>
      </c>
      <c r="Y836" s="18" t="e">
        <f t="shared" si="436"/>
        <v>#REF!</v>
      </c>
      <c r="Z836" s="18" t="e">
        <f t="shared" si="436"/>
        <v>#REF!</v>
      </c>
      <c r="AA836" s="18" t="e">
        <f t="shared" si="436"/>
        <v>#REF!</v>
      </c>
      <c r="AB836" s="18" t="e">
        <f t="shared" si="437"/>
        <v>#REF!</v>
      </c>
      <c r="AC836" s="18" t="e">
        <f t="shared" si="425"/>
        <v>#REF!</v>
      </c>
      <c r="AD836" s="18" t="e">
        <f t="shared" si="438"/>
        <v>#REF!</v>
      </c>
      <c r="AE836" s="18" t="e">
        <f t="shared" si="426"/>
        <v>#REF!</v>
      </c>
      <c r="AF836" s="18" t="e">
        <f t="shared" si="439"/>
        <v>#REF!</v>
      </c>
      <c r="AG836" s="18" t="e">
        <f t="shared" si="427"/>
        <v>#REF!</v>
      </c>
      <c r="BD836" s="18">
        <v>827</v>
      </c>
      <c r="BE836" s="44">
        <v>1</v>
      </c>
      <c r="BF836" s="18">
        <f t="shared" si="440"/>
        <v>22564055</v>
      </c>
      <c r="BG836" s="18">
        <f t="shared" si="441"/>
        <v>11282025</v>
      </c>
      <c r="BH836" s="18">
        <f t="shared" si="442"/>
        <v>11282025</v>
      </c>
      <c r="BI836" s="18">
        <f t="shared" si="443"/>
        <v>11282025</v>
      </c>
      <c r="BJ836" s="18">
        <f t="shared" si="444"/>
        <v>11282025</v>
      </c>
      <c r="BK836" s="18">
        <f t="shared" si="445"/>
        <v>11282025</v>
      </c>
      <c r="BL836" s="18">
        <f t="shared" si="446"/>
        <v>16923040</v>
      </c>
      <c r="BM836" s="18">
        <f t="shared" si="447"/>
        <v>16923040</v>
      </c>
      <c r="BN836" s="18">
        <f t="shared" si="448"/>
        <v>2</v>
      </c>
      <c r="BO836" s="18">
        <f t="shared" si="428"/>
        <v>22.56</v>
      </c>
      <c r="BP836" s="18">
        <f t="shared" si="449"/>
        <v>2</v>
      </c>
      <c r="BQ836" s="18">
        <f t="shared" si="429"/>
        <v>11.28</v>
      </c>
      <c r="BR836" s="18">
        <f t="shared" si="450"/>
        <v>2</v>
      </c>
      <c r="BS836" s="18">
        <f t="shared" si="430"/>
        <v>11.28</v>
      </c>
      <c r="BT836" s="18">
        <f t="shared" si="451"/>
        <v>2</v>
      </c>
      <c r="BU836" s="18">
        <f t="shared" si="431"/>
        <v>11.28</v>
      </c>
      <c r="BV836" s="18">
        <f t="shared" si="452"/>
        <v>2</v>
      </c>
      <c r="BW836" s="18">
        <f t="shared" si="432"/>
        <v>11.28</v>
      </c>
      <c r="BX836" s="18">
        <f t="shared" si="453"/>
        <v>2</v>
      </c>
      <c r="BY836" s="18">
        <f t="shared" si="433"/>
        <v>11.28</v>
      </c>
      <c r="BZ836" s="18">
        <f t="shared" si="454"/>
        <v>2</v>
      </c>
      <c r="CA836" s="18">
        <f t="shared" si="434"/>
        <v>16.920000000000002</v>
      </c>
      <c r="CB836" s="18">
        <f t="shared" si="455"/>
        <v>2</v>
      </c>
      <c r="CC836" s="18">
        <f t="shared" si="435"/>
        <v>16.920000000000002</v>
      </c>
    </row>
    <row r="837" spans="1:81" ht="16.5" x14ac:dyDescent="0.2">
      <c r="A837" s="14">
        <v>828</v>
      </c>
      <c r="B837" s="18">
        <f>金币产出!CN833</f>
        <v>205640586</v>
      </c>
      <c r="W837" s="18">
        <v>828</v>
      </c>
      <c r="X837" s="25">
        <v>1</v>
      </c>
      <c r="Y837" s="18" t="e">
        <f t="shared" si="436"/>
        <v>#REF!</v>
      </c>
      <c r="Z837" s="18" t="e">
        <f t="shared" si="436"/>
        <v>#REF!</v>
      </c>
      <c r="AA837" s="18" t="e">
        <f t="shared" si="436"/>
        <v>#REF!</v>
      </c>
      <c r="AB837" s="18" t="e">
        <f t="shared" si="437"/>
        <v>#REF!</v>
      </c>
      <c r="AC837" s="18" t="e">
        <f t="shared" si="425"/>
        <v>#REF!</v>
      </c>
      <c r="AD837" s="18" t="e">
        <f t="shared" si="438"/>
        <v>#REF!</v>
      </c>
      <c r="AE837" s="18" t="e">
        <f t="shared" si="426"/>
        <v>#REF!</v>
      </c>
      <c r="AF837" s="18" t="e">
        <f t="shared" si="439"/>
        <v>#REF!</v>
      </c>
      <c r="AG837" s="18" t="e">
        <f t="shared" si="427"/>
        <v>#REF!</v>
      </c>
      <c r="BD837" s="18">
        <v>828</v>
      </c>
      <c r="BE837" s="44">
        <v>1</v>
      </c>
      <c r="BF837" s="18">
        <f t="shared" si="440"/>
        <v>22620460</v>
      </c>
      <c r="BG837" s="18">
        <f t="shared" si="441"/>
        <v>11310230</v>
      </c>
      <c r="BH837" s="18">
        <f t="shared" si="442"/>
        <v>11310230</v>
      </c>
      <c r="BI837" s="18">
        <f t="shared" si="443"/>
        <v>11310230</v>
      </c>
      <c r="BJ837" s="18">
        <f t="shared" si="444"/>
        <v>11310230</v>
      </c>
      <c r="BK837" s="18">
        <f t="shared" si="445"/>
        <v>11310230</v>
      </c>
      <c r="BL837" s="18">
        <f t="shared" si="446"/>
        <v>16965345</v>
      </c>
      <c r="BM837" s="18">
        <f t="shared" si="447"/>
        <v>16965345</v>
      </c>
      <c r="BN837" s="18">
        <f t="shared" si="448"/>
        <v>2</v>
      </c>
      <c r="BO837" s="18">
        <f t="shared" si="428"/>
        <v>22.62</v>
      </c>
      <c r="BP837" s="18">
        <f t="shared" si="449"/>
        <v>2</v>
      </c>
      <c r="BQ837" s="18">
        <f t="shared" si="429"/>
        <v>11.31</v>
      </c>
      <c r="BR837" s="18">
        <f t="shared" si="450"/>
        <v>2</v>
      </c>
      <c r="BS837" s="18">
        <f t="shared" si="430"/>
        <v>11.31</v>
      </c>
      <c r="BT837" s="18">
        <f t="shared" si="451"/>
        <v>2</v>
      </c>
      <c r="BU837" s="18">
        <f t="shared" si="431"/>
        <v>11.31</v>
      </c>
      <c r="BV837" s="18">
        <f t="shared" si="452"/>
        <v>2</v>
      </c>
      <c r="BW837" s="18">
        <f t="shared" si="432"/>
        <v>11.31</v>
      </c>
      <c r="BX837" s="18">
        <f t="shared" si="453"/>
        <v>2</v>
      </c>
      <c r="BY837" s="18">
        <f t="shared" si="433"/>
        <v>11.31</v>
      </c>
      <c r="BZ837" s="18">
        <f t="shared" si="454"/>
        <v>2</v>
      </c>
      <c r="CA837" s="18">
        <f t="shared" si="434"/>
        <v>16.97</v>
      </c>
      <c r="CB837" s="18">
        <f t="shared" si="455"/>
        <v>2</v>
      </c>
      <c r="CC837" s="18">
        <f t="shared" si="435"/>
        <v>16.97</v>
      </c>
    </row>
    <row r="838" spans="1:81" ht="16.5" x14ac:dyDescent="0.2">
      <c r="A838" s="14">
        <v>829</v>
      </c>
      <c r="B838" s="18">
        <f>金币产出!CN834</f>
        <v>206153376</v>
      </c>
      <c r="W838" s="18">
        <v>829</v>
      </c>
      <c r="X838" s="25">
        <v>1</v>
      </c>
      <c r="Y838" s="18" t="e">
        <f t="shared" si="436"/>
        <v>#REF!</v>
      </c>
      <c r="Z838" s="18" t="e">
        <f t="shared" si="436"/>
        <v>#REF!</v>
      </c>
      <c r="AA838" s="18" t="e">
        <f t="shared" si="436"/>
        <v>#REF!</v>
      </c>
      <c r="AB838" s="18" t="e">
        <f t="shared" si="437"/>
        <v>#REF!</v>
      </c>
      <c r="AC838" s="18" t="e">
        <f t="shared" si="425"/>
        <v>#REF!</v>
      </c>
      <c r="AD838" s="18" t="e">
        <f t="shared" si="438"/>
        <v>#REF!</v>
      </c>
      <c r="AE838" s="18" t="e">
        <f t="shared" si="426"/>
        <v>#REF!</v>
      </c>
      <c r="AF838" s="18" t="e">
        <f t="shared" si="439"/>
        <v>#REF!</v>
      </c>
      <c r="AG838" s="18" t="e">
        <f t="shared" si="427"/>
        <v>#REF!</v>
      </c>
      <c r="BD838" s="18">
        <v>829</v>
      </c>
      <c r="BE838" s="44">
        <v>1</v>
      </c>
      <c r="BF838" s="18">
        <f t="shared" si="440"/>
        <v>22676870</v>
      </c>
      <c r="BG838" s="18">
        <f t="shared" si="441"/>
        <v>11338435</v>
      </c>
      <c r="BH838" s="18">
        <f t="shared" si="442"/>
        <v>11338435</v>
      </c>
      <c r="BI838" s="18">
        <f t="shared" si="443"/>
        <v>11338435</v>
      </c>
      <c r="BJ838" s="18">
        <f t="shared" si="444"/>
        <v>11338435</v>
      </c>
      <c r="BK838" s="18">
        <f t="shared" si="445"/>
        <v>11338435</v>
      </c>
      <c r="BL838" s="18">
        <f t="shared" si="446"/>
        <v>17007650</v>
      </c>
      <c r="BM838" s="18">
        <f t="shared" si="447"/>
        <v>17007650</v>
      </c>
      <c r="BN838" s="18">
        <f t="shared" si="448"/>
        <v>2</v>
      </c>
      <c r="BO838" s="18">
        <f t="shared" si="428"/>
        <v>22.68</v>
      </c>
      <c r="BP838" s="18">
        <f t="shared" si="449"/>
        <v>2</v>
      </c>
      <c r="BQ838" s="18">
        <f t="shared" si="429"/>
        <v>11.34</v>
      </c>
      <c r="BR838" s="18">
        <f t="shared" si="450"/>
        <v>2</v>
      </c>
      <c r="BS838" s="18">
        <f t="shared" si="430"/>
        <v>11.34</v>
      </c>
      <c r="BT838" s="18">
        <f t="shared" si="451"/>
        <v>2</v>
      </c>
      <c r="BU838" s="18">
        <f t="shared" si="431"/>
        <v>11.34</v>
      </c>
      <c r="BV838" s="18">
        <f t="shared" si="452"/>
        <v>2</v>
      </c>
      <c r="BW838" s="18">
        <f t="shared" si="432"/>
        <v>11.34</v>
      </c>
      <c r="BX838" s="18">
        <f t="shared" si="453"/>
        <v>2</v>
      </c>
      <c r="BY838" s="18">
        <f t="shared" si="433"/>
        <v>11.34</v>
      </c>
      <c r="BZ838" s="18">
        <f t="shared" si="454"/>
        <v>2</v>
      </c>
      <c r="CA838" s="18">
        <f t="shared" si="434"/>
        <v>17.010000000000002</v>
      </c>
      <c r="CB838" s="18">
        <f t="shared" si="455"/>
        <v>2</v>
      </c>
      <c r="CC838" s="18">
        <f t="shared" si="435"/>
        <v>17.010000000000002</v>
      </c>
    </row>
    <row r="839" spans="1:81" ht="16.5" x14ac:dyDescent="0.2">
      <c r="A839" s="14">
        <v>830</v>
      </c>
      <c r="B839" s="18">
        <f>金币产出!CN835</f>
        <v>201745542</v>
      </c>
      <c r="W839" s="18">
        <v>830</v>
      </c>
      <c r="X839" s="25">
        <v>1</v>
      </c>
      <c r="Y839" s="18" t="e">
        <f t="shared" si="436"/>
        <v>#REF!</v>
      </c>
      <c r="Z839" s="18" t="e">
        <f t="shared" si="436"/>
        <v>#REF!</v>
      </c>
      <c r="AA839" s="18" t="e">
        <f t="shared" si="436"/>
        <v>#REF!</v>
      </c>
      <c r="AB839" s="18" t="e">
        <f t="shared" si="437"/>
        <v>#REF!</v>
      </c>
      <c r="AC839" s="18" t="e">
        <f t="shared" si="425"/>
        <v>#REF!</v>
      </c>
      <c r="AD839" s="18" t="e">
        <f t="shared" si="438"/>
        <v>#REF!</v>
      </c>
      <c r="AE839" s="18" t="e">
        <f t="shared" si="426"/>
        <v>#REF!</v>
      </c>
      <c r="AF839" s="18" t="e">
        <f t="shared" si="439"/>
        <v>#REF!</v>
      </c>
      <c r="AG839" s="18" t="e">
        <f t="shared" si="427"/>
        <v>#REF!</v>
      </c>
      <c r="BD839" s="18">
        <v>830</v>
      </c>
      <c r="BE839" s="44">
        <v>1</v>
      </c>
      <c r="BF839" s="18">
        <f t="shared" si="440"/>
        <v>22192005</v>
      </c>
      <c r="BG839" s="18">
        <f t="shared" si="441"/>
        <v>11096000</v>
      </c>
      <c r="BH839" s="18">
        <f t="shared" si="442"/>
        <v>11096000</v>
      </c>
      <c r="BI839" s="18">
        <f t="shared" si="443"/>
        <v>11096000</v>
      </c>
      <c r="BJ839" s="18">
        <f t="shared" si="444"/>
        <v>11096000</v>
      </c>
      <c r="BK839" s="18">
        <f t="shared" si="445"/>
        <v>11096000</v>
      </c>
      <c r="BL839" s="18">
        <f t="shared" si="446"/>
        <v>16644005</v>
      </c>
      <c r="BM839" s="18">
        <f t="shared" si="447"/>
        <v>16644005</v>
      </c>
      <c r="BN839" s="18">
        <f t="shared" si="448"/>
        <v>2</v>
      </c>
      <c r="BO839" s="18">
        <f t="shared" si="428"/>
        <v>22.19</v>
      </c>
      <c r="BP839" s="18">
        <f t="shared" si="449"/>
        <v>2</v>
      </c>
      <c r="BQ839" s="18">
        <f t="shared" si="429"/>
        <v>11.1</v>
      </c>
      <c r="BR839" s="18">
        <f t="shared" si="450"/>
        <v>2</v>
      </c>
      <c r="BS839" s="18">
        <f t="shared" si="430"/>
        <v>11.1</v>
      </c>
      <c r="BT839" s="18">
        <f t="shared" si="451"/>
        <v>2</v>
      </c>
      <c r="BU839" s="18">
        <f t="shared" si="431"/>
        <v>11.1</v>
      </c>
      <c r="BV839" s="18">
        <f t="shared" si="452"/>
        <v>2</v>
      </c>
      <c r="BW839" s="18">
        <f t="shared" si="432"/>
        <v>11.1</v>
      </c>
      <c r="BX839" s="18">
        <f t="shared" si="453"/>
        <v>2</v>
      </c>
      <c r="BY839" s="18">
        <f t="shared" si="433"/>
        <v>11.1</v>
      </c>
      <c r="BZ839" s="18">
        <f t="shared" si="454"/>
        <v>2</v>
      </c>
      <c r="CA839" s="18">
        <f t="shared" si="434"/>
        <v>16.64</v>
      </c>
      <c r="CB839" s="18">
        <f t="shared" si="455"/>
        <v>2</v>
      </c>
      <c r="CC839" s="18">
        <f t="shared" si="435"/>
        <v>16.64</v>
      </c>
    </row>
    <row r="840" spans="1:81" ht="16.5" x14ac:dyDescent="0.2">
      <c r="A840" s="14">
        <v>831</v>
      </c>
      <c r="B840" s="18">
        <f>金币产出!CN836</f>
        <v>202252372</v>
      </c>
      <c r="W840" s="18">
        <v>831</v>
      </c>
      <c r="X840" s="25">
        <v>1</v>
      </c>
      <c r="Y840" s="18" t="e">
        <f t="shared" si="436"/>
        <v>#REF!</v>
      </c>
      <c r="Z840" s="18" t="e">
        <f t="shared" si="436"/>
        <v>#REF!</v>
      </c>
      <c r="AA840" s="18" t="e">
        <f t="shared" si="436"/>
        <v>#REF!</v>
      </c>
      <c r="AB840" s="18" t="e">
        <f t="shared" si="437"/>
        <v>#REF!</v>
      </c>
      <c r="AC840" s="18" t="e">
        <f t="shared" si="425"/>
        <v>#REF!</v>
      </c>
      <c r="AD840" s="18" t="e">
        <f t="shared" si="438"/>
        <v>#REF!</v>
      </c>
      <c r="AE840" s="18" t="e">
        <f t="shared" si="426"/>
        <v>#REF!</v>
      </c>
      <c r="AF840" s="18" t="e">
        <f t="shared" si="439"/>
        <v>#REF!</v>
      </c>
      <c r="AG840" s="18" t="e">
        <f t="shared" si="427"/>
        <v>#REF!</v>
      </c>
      <c r="BD840" s="18">
        <v>831</v>
      </c>
      <c r="BE840" s="44">
        <v>1</v>
      </c>
      <c r="BF840" s="18">
        <f t="shared" si="440"/>
        <v>22247760</v>
      </c>
      <c r="BG840" s="18">
        <f t="shared" si="441"/>
        <v>11123880</v>
      </c>
      <c r="BH840" s="18">
        <f t="shared" si="442"/>
        <v>11123880</v>
      </c>
      <c r="BI840" s="18">
        <f t="shared" si="443"/>
        <v>11123880</v>
      </c>
      <c r="BJ840" s="18">
        <f t="shared" si="444"/>
        <v>11123880</v>
      </c>
      <c r="BK840" s="18">
        <f t="shared" si="445"/>
        <v>11123880</v>
      </c>
      <c r="BL840" s="18">
        <f t="shared" si="446"/>
        <v>16685820</v>
      </c>
      <c r="BM840" s="18">
        <f t="shared" si="447"/>
        <v>16685820</v>
      </c>
      <c r="BN840" s="18">
        <f t="shared" si="448"/>
        <v>2</v>
      </c>
      <c r="BO840" s="18">
        <f t="shared" si="428"/>
        <v>22.25</v>
      </c>
      <c r="BP840" s="18">
        <f t="shared" si="449"/>
        <v>2</v>
      </c>
      <c r="BQ840" s="18">
        <f t="shared" si="429"/>
        <v>11.12</v>
      </c>
      <c r="BR840" s="18">
        <f t="shared" si="450"/>
        <v>2</v>
      </c>
      <c r="BS840" s="18">
        <f t="shared" si="430"/>
        <v>11.12</v>
      </c>
      <c r="BT840" s="18">
        <f t="shared" si="451"/>
        <v>2</v>
      </c>
      <c r="BU840" s="18">
        <f t="shared" si="431"/>
        <v>11.12</v>
      </c>
      <c r="BV840" s="18">
        <f t="shared" si="452"/>
        <v>2</v>
      </c>
      <c r="BW840" s="18">
        <f t="shared" si="432"/>
        <v>11.12</v>
      </c>
      <c r="BX840" s="18">
        <f t="shared" si="453"/>
        <v>2</v>
      </c>
      <c r="BY840" s="18">
        <f t="shared" si="433"/>
        <v>11.12</v>
      </c>
      <c r="BZ840" s="18">
        <f t="shared" si="454"/>
        <v>2</v>
      </c>
      <c r="CA840" s="18">
        <f t="shared" si="434"/>
        <v>16.690000000000001</v>
      </c>
      <c r="CB840" s="18">
        <f t="shared" si="455"/>
        <v>2</v>
      </c>
      <c r="CC840" s="18">
        <f t="shared" si="435"/>
        <v>16.690000000000001</v>
      </c>
    </row>
    <row r="841" spans="1:81" ht="16.5" x14ac:dyDescent="0.2">
      <c r="A841" s="14">
        <v>832</v>
      </c>
      <c r="B841" s="18">
        <f>金币产出!CN837</f>
        <v>202759200</v>
      </c>
      <c r="W841" s="18">
        <v>832</v>
      </c>
      <c r="X841" s="25">
        <v>1</v>
      </c>
      <c r="Y841" s="18" t="e">
        <f t="shared" si="436"/>
        <v>#REF!</v>
      </c>
      <c r="Z841" s="18" t="e">
        <f t="shared" si="436"/>
        <v>#REF!</v>
      </c>
      <c r="AA841" s="18" t="e">
        <f t="shared" si="436"/>
        <v>#REF!</v>
      </c>
      <c r="AB841" s="18" t="e">
        <f t="shared" si="437"/>
        <v>#REF!</v>
      </c>
      <c r="AC841" s="18" t="e">
        <f t="shared" si="425"/>
        <v>#REF!</v>
      </c>
      <c r="AD841" s="18" t="e">
        <f t="shared" si="438"/>
        <v>#REF!</v>
      </c>
      <c r="AE841" s="18" t="e">
        <f t="shared" si="426"/>
        <v>#REF!</v>
      </c>
      <c r="AF841" s="18" t="e">
        <f t="shared" si="439"/>
        <v>#REF!</v>
      </c>
      <c r="AG841" s="18" t="e">
        <f t="shared" si="427"/>
        <v>#REF!</v>
      </c>
      <c r="BD841" s="18">
        <v>832</v>
      </c>
      <c r="BE841" s="44">
        <v>1</v>
      </c>
      <c r="BF841" s="18">
        <f t="shared" si="440"/>
        <v>22303510</v>
      </c>
      <c r="BG841" s="18">
        <f t="shared" si="441"/>
        <v>11151755</v>
      </c>
      <c r="BH841" s="18">
        <f t="shared" si="442"/>
        <v>11151755</v>
      </c>
      <c r="BI841" s="18">
        <f t="shared" si="443"/>
        <v>11151755</v>
      </c>
      <c r="BJ841" s="18">
        <f t="shared" si="444"/>
        <v>11151755</v>
      </c>
      <c r="BK841" s="18">
        <f t="shared" si="445"/>
        <v>11151755</v>
      </c>
      <c r="BL841" s="18">
        <f t="shared" si="446"/>
        <v>16727630</v>
      </c>
      <c r="BM841" s="18">
        <f t="shared" si="447"/>
        <v>16727630</v>
      </c>
      <c r="BN841" s="18">
        <f t="shared" si="448"/>
        <v>2</v>
      </c>
      <c r="BO841" s="18">
        <f t="shared" si="428"/>
        <v>22.3</v>
      </c>
      <c r="BP841" s="18">
        <f t="shared" si="449"/>
        <v>2</v>
      </c>
      <c r="BQ841" s="18">
        <f t="shared" si="429"/>
        <v>11.15</v>
      </c>
      <c r="BR841" s="18">
        <f t="shared" si="450"/>
        <v>2</v>
      </c>
      <c r="BS841" s="18">
        <f t="shared" si="430"/>
        <v>11.15</v>
      </c>
      <c r="BT841" s="18">
        <f t="shared" si="451"/>
        <v>2</v>
      </c>
      <c r="BU841" s="18">
        <f t="shared" si="431"/>
        <v>11.15</v>
      </c>
      <c r="BV841" s="18">
        <f t="shared" si="452"/>
        <v>2</v>
      </c>
      <c r="BW841" s="18">
        <f t="shared" si="432"/>
        <v>11.15</v>
      </c>
      <c r="BX841" s="18">
        <f t="shared" si="453"/>
        <v>2</v>
      </c>
      <c r="BY841" s="18">
        <f t="shared" si="433"/>
        <v>11.15</v>
      </c>
      <c r="BZ841" s="18">
        <f t="shared" si="454"/>
        <v>2</v>
      </c>
      <c r="CA841" s="18">
        <f t="shared" si="434"/>
        <v>16.73</v>
      </c>
      <c r="CB841" s="18">
        <f t="shared" si="455"/>
        <v>2</v>
      </c>
      <c r="CC841" s="18">
        <f t="shared" si="435"/>
        <v>16.73</v>
      </c>
    </row>
    <row r="842" spans="1:81" ht="16.5" x14ac:dyDescent="0.2">
      <c r="A842" s="14">
        <v>833</v>
      </c>
      <c r="B842" s="18">
        <f>金币产出!CN838</f>
        <v>203266028</v>
      </c>
      <c r="W842" s="18">
        <v>833</v>
      </c>
      <c r="X842" s="25">
        <v>1</v>
      </c>
      <c r="Y842" s="18" t="e">
        <f t="shared" si="436"/>
        <v>#REF!</v>
      </c>
      <c r="Z842" s="18" t="e">
        <f t="shared" si="436"/>
        <v>#REF!</v>
      </c>
      <c r="AA842" s="18" t="e">
        <f t="shared" si="436"/>
        <v>#REF!</v>
      </c>
      <c r="AB842" s="18" t="e">
        <f t="shared" si="437"/>
        <v>#REF!</v>
      </c>
      <c r="AC842" s="18" t="e">
        <f t="shared" ref="AC842:AC905" si="456">ROUND(Y842/1000^AB842,2)</f>
        <v>#REF!</v>
      </c>
      <c r="AD842" s="18" t="e">
        <f t="shared" si="438"/>
        <v>#REF!</v>
      </c>
      <c r="AE842" s="18" t="e">
        <f t="shared" ref="AE842:AE905" si="457">ROUND(Z842/1000^AD842,2)</f>
        <v>#REF!</v>
      </c>
      <c r="AF842" s="18" t="e">
        <f t="shared" si="439"/>
        <v>#REF!</v>
      </c>
      <c r="AG842" s="18" t="e">
        <f t="shared" ref="AG842:AG905" si="458">ROUND(AA842/1000^AF842,2)</f>
        <v>#REF!</v>
      </c>
      <c r="BD842" s="18">
        <v>833</v>
      </c>
      <c r="BE842" s="44">
        <v>1</v>
      </c>
      <c r="BF842" s="18">
        <f t="shared" si="440"/>
        <v>22359260</v>
      </c>
      <c r="BG842" s="18">
        <f t="shared" si="441"/>
        <v>11179630</v>
      </c>
      <c r="BH842" s="18">
        <f t="shared" si="442"/>
        <v>11179630</v>
      </c>
      <c r="BI842" s="18">
        <f t="shared" si="443"/>
        <v>11179630</v>
      </c>
      <c r="BJ842" s="18">
        <f t="shared" si="444"/>
        <v>11179630</v>
      </c>
      <c r="BK842" s="18">
        <f t="shared" si="445"/>
        <v>11179630</v>
      </c>
      <c r="BL842" s="18">
        <f t="shared" si="446"/>
        <v>16769445</v>
      </c>
      <c r="BM842" s="18">
        <f t="shared" si="447"/>
        <v>16769445</v>
      </c>
      <c r="BN842" s="18">
        <f t="shared" si="448"/>
        <v>2</v>
      </c>
      <c r="BO842" s="18">
        <f t="shared" ref="BO842:BO905" si="459">ROUND(BF842/1000^BN842,2)</f>
        <v>22.36</v>
      </c>
      <c r="BP842" s="18">
        <f t="shared" si="449"/>
        <v>2</v>
      </c>
      <c r="BQ842" s="18">
        <f t="shared" ref="BQ842:BQ905" si="460">ROUND(BG842/1000^BP842,2)</f>
        <v>11.18</v>
      </c>
      <c r="BR842" s="18">
        <f t="shared" si="450"/>
        <v>2</v>
      </c>
      <c r="BS842" s="18">
        <f t="shared" ref="BS842:BS905" si="461">ROUND(BH842/1000^BR842,2)</f>
        <v>11.18</v>
      </c>
      <c r="BT842" s="18">
        <f t="shared" si="451"/>
        <v>2</v>
      </c>
      <c r="BU842" s="18">
        <f t="shared" ref="BU842:BU905" si="462">ROUND(BI842/1000^BT842,2)</f>
        <v>11.18</v>
      </c>
      <c r="BV842" s="18">
        <f t="shared" si="452"/>
        <v>2</v>
      </c>
      <c r="BW842" s="18">
        <f t="shared" ref="BW842:BW905" si="463">ROUND(BJ842/1000^BV842,2)</f>
        <v>11.18</v>
      </c>
      <c r="BX842" s="18">
        <f t="shared" si="453"/>
        <v>2</v>
      </c>
      <c r="BY842" s="18">
        <f t="shared" ref="BY842:BY905" si="464">ROUND(BK842/1000^BX842,2)</f>
        <v>11.18</v>
      </c>
      <c r="BZ842" s="18">
        <f t="shared" si="454"/>
        <v>2</v>
      </c>
      <c r="CA842" s="18">
        <f t="shared" ref="CA842:CA905" si="465">ROUND(BL842/1000^BZ842,2)</f>
        <v>16.77</v>
      </c>
      <c r="CB842" s="18">
        <f t="shared" si="455"/>
        <v>2</v>
      </c>
      <c r="CC842" s="18">
        <f t="shared" ref="CC842:CC905" si="466">ROUND(BM842/1000^CB842,2)</f>
        <v>16.77</v>
      </c>
    </row>
    <row r="843" spans="1:81" ht="16.5" x14ac:dyDescent="0.2">
      <c r="A843" s="14">
        <v>834</v>
      </c>
      <c r="B843" s="18">
        <f>金币产出!CN839</f>
        <v>203772858</v>
      </c>
      <c r="W843" s="18">
        <v>834</v>
      </c>
      <c r="X843" s="25">
        <v>1</v>
      </c>
      <c r="Y843" s="18" t="e">
        <f t="shared" ref="Y843:AA874" si="467">INT($B843*Y$7*$AM$7*$X843/5)*5</f>
        <v>#REF!</v>
      </c>
      <c r="Z843" s="18" t="e">
        <f t="shared" si="467"/>
        <v>#REF!</v>
      </c>
      <c r="AA843" s="18" t="e">
        <f t="shared" si="467"/>
        <v>#REF!</v>
      </c>
      <c r="AB843" s="18" t="e">
        <f t="shared" ref="AB843:AB906" si="468">INT(LOG(Y843/10,1000))</f>
        <v>#REF!</v>
      </c>
      <c r="AC843" s="18" t="e">
        <f t="shared" si="456"/>
        <v>#REF!</v>
      </c>
      <c r="AD843" s="18" t="e">
        <f t="shared" ref="AD843:AD906" si="469">INT(LOG(Z843/10,1000))</f>
        <v>#REF!</v>
      </c>
      <c r="AE843" s="18" t="e">
        <f t="shared" si="457"/>
        <v>#REF!</v>
      </c>
      <c r="AF843" s="18" t="e">
        <f t="shared" ref="AF843:AF906" si="470">INT(LOG(AA843/10,1000))</f>
        <v>#REF!</v>
      </c>
      <c r="AG843" s="18" t="e">
        <f t="shared" si="458"/>
        <v>#REF!</v>
      </c>
      <c r="BD843" s="18">
        <v>834</v>
      </c>
      <c r="BE843" s="44">
        <v>1</v>
      </c>
      <c r="BF843" s="18">
        <f t="shared" ref="BF843:BF906" si="471">INT($B843*BF$7/5*BE843)*5</f>
        <v>22415010</v>
      </c>
      <c r="BG843" s="18">
        <f t="shared" ref="BG843:BG906" si="472">INT($B843*BG$7*BE843/5)*5</f>
        <v>11207505</v>
      </c>
      <c r="BH843" s="18">
        <f t="shared" ref="BH843:BH906" si="473">INT($B843*BH$7*BE843/5)*5</f>
        <v>11207505</v>
      </c>
      <c r="BI843" s="18">
        <f t="shared" ref="BI843:BI906" si="474">INT($B843*BI$7*BE843/5)*5</f>
        <v>11207505</v>
      </c>
      <c r="BJ843" s="18">
        <f t="shared" ref="BJ843:BJ906" si="475">INT($B843*BJ$7*BE843/5)*5</f>
        <v>11207505</v>
      </c>
      <c r="BK843" s="18">
        <f t="shared" ref="BK843:BK906" si="476">INT($B843*BK$7*BE843/5)*5</f>
        <v>11207505</v>
      </c>
      <c r="BL843" s="18">
        <f t="shared" ref="BL843:BL906" si="477">INT($B843*BL$7*BE843/5)*5</f>
        <v>16811260</v>
      </c>
      <c r="BM843" s="18">
        <f t="shared" ref="BM843:BM906" si="478">INT($B843*BM$7*BE843/5)*5</f>
        <v>16811260</v>
      </c>
      <c r="BN843" s="18">
        <f t="shared" ref="BN843:BN906" si="479">INT(LOG(BF843/10,1000))</f>
        <v>2</v>
      </c>
      <c r="BO843" s="18">
        <f t="shared" si="459"/>
        <v>22.42</v>
      </c>
      <c r="BP843" s="18">
        <f t="shared" ref="BP843:BP906" si="480">INT(LOG(BG843/10,1000))</f>
        <v>2</v>
      </c>
      <c r="BQ843" s="18">
        <f t="shared" si="460"/>
        <v>11.21</v>
      </c>
      <c r="BR843" s="18">
        <f t="shared" ref="BR843:BR906" si="481">INT(LOG(BH843/10,1000))</f>
        <v>2</v>
      </c>
      <c r="BS843" s="18">
        <f t="shared" si="461"/>
        <v>11.21</v>
      </c>
      <c r="BT843" s="18">
        <f t="shared" ref="BT843:BT906" si="482">INT(LOG(BI843/10,1000))</f>
        <v>2</v>
      </c>
      <c r="BU843" s="18">
        <f t="shared" si="462"/>
        <v>11.21</v>
      </c>
      <c r="BV843" s="18">
        <f t="shared" ref="BV843:BV906" si="483">INT(LOG(BJ843/10,1000))</f>
        <v>2</v>
      </c>
      <c r="BW843" s="18">
        <f t="shared" si="463"/>
        <v>11.21</v>
      </c>
      <c r="BX843" s="18">
        <f t="shared" ref="BX843:BX906" si="484">INT(LOG(BK843/10,1000))</f>
        <v>2</v>
      </c>
      <c r="BY843" s="18">
        <f t="shared" si="464"/>
        <v>11.21</v>
      </c>
      <c r="BZ843" s="18">
        <f t="shared" ref="BZ843:BZ906" si="485">INT(LOG(BL843/10,1000))</f>
        <v>2</v>
      </c>
      <c r="CA843" s="18">
        <f t="shared" si="465"/>
        <v>16.809999999999999</v>
      </c>
      <c r="CB843" s="18">
        <f t="shared" ref="CB843:CB906" si="486">INT(LOG(BM843/10,1000))</f>
        <v>2</v>
      </c>
      <c r="CC843" s="18">
        <f t="shared" si="466"/>
        <v>16.809999999999999</v>
      </c>
    </row>
    <row r="844" spans="1:81" ht="16.5" x14ac:dyDescent="0.2">
      <c r="A844" s="14">
        <v>835</v>
      </c>
      <c r="B844" s="18">
        <f>金币产出!CN840</f>
        <v>204279686</v>
      </c>
      <c r="W844" s="18">
        <v>835</v>
      </c>
      <c r="X844" s="25">
        <v>1</v>
      </c>
      <c r="Y844" s="18" t="e">
        <f t="shared" si="467"/>
        <v>#REF!</v>
      </c>
      <c r="Z844" s="18" t="e">
        <f t="shared" si="467"/>
        <v>#REF!</v>
      </c>
      <c r="AA844" s="18" t="e">
        <f t="shared" si="467"/>
        <v>#REF!</v>
      </c>
      <c r="AB844" s="18" t="e">
        <f t="shared" si="468"/>
        <v>#REF!</v>
      </c>
      <c r="AC844" s="18" t="e">
        <f t="shared" si="456"/>
        <v>#REF!</v>
      </c>
      <c r="AD844" s="18" t="e">
        <f t="shared" si="469"/>
        <v>#REF!</v>
      </c>
      <c r="AE844" s="18" t="e">
        <f t="shared" si="457"/>
        <v>#REF!</v>
      </c>
      <c r="AF844" s="18" t="e">
        <f t="shared" si="470"/>
        <v>#REF!</v>
      </c>
      <c r="AG844" s="18" t="e">
        <f t="shared" si="458"/>
        <v>#REF!</v>
      </c>
      <c r="BD844" s="18">
        <v>835</v>
      </c>
      <c r="BE844" s="44">
        <v>1</v>
      </c>
      <c r="BF844" s="18">
        <f t="shared" si="471"/>
        <v>22470765</v>
      </c>
      <c r="BG844" s="18">
        <f t="shared" si="472"/>
        <v>11235380</v>
      </c>
      <c r="BH844" s="18">
        <f t="shared" si="473"/>
        <v>11235380</v>
      </c>
      <c r="BI844" s="18">
        <f t="shared" si="474"/>
        <v>11235380</v>
      </c>
      <c r="BJ844" s="18">
        <f t="shared" si="475"/>
        <v>11235380</v>
      </c>
      <c r="BK844" s="18">
        <f t="shared" si="476"/>
        <v>11235380</v>
      </c>
      <c r="BL844" s="18">
        <f t="shared" si="477"/>
        <v>16853070</v>
      </c>
      <c r="BM844" s="18">
        <f t="shared" si="478"/>
        <v>16853070</v>
      </c>
      <c r="BN844" s="18">
        <f t="shared" si="479"/>
        <v>2</v>
      </c>
      <c r="BO844" s="18">
        <f t="shared" si="459"/>
        <v>22.47</v>
      </c>
      <c r="BP844" s="18">
        <f t="shared" si="480"/>
        <v>2</v>
      </c>
      <c r="BQ844" s="18">
        <f t="shared" si="460"/>
        <v>11.24</v>
      </c>
      <c r="BR844" s="18">
        <f t="shared" si="481"/>
        <v>2</v>
      </c>
      <c r="BS844" s="18">
        <f t="shared" si="461"/>
        <v>11.24</v>
      </c>
      <c r="BT844" s="18">
        <f t="shared" si="482"/>
        <v>2</v>
      </c>
      <c r="BU844" s="18">
        <f t="shared" si="462"/>
        <v>11.24</v>
      </c>
      <c r="BV844" s="18">
        <f t="shared" si="483"/>
        <v>2</v>
      </c>
      <c r="BW844" s="18">
        <f t="shared" si="463"/>
        <v>11.24</v>
      </c>
      <c r="BX844" s="18">
        <f t="shared" si="484"/>
        <v>2</v>
      </c>
      <c r="BY844" s="18">
        <f t="shared" si="464"/>
        <v>11.24</v>
      </c>
      <c r="BZ844" s="18">
        <f t="shared" si="485"/>
        <v>2</v>
      </c>
      <c r="CA844" s="18">
        <f t="shared" si="465"/>
        <v>16.850000000000001</v>
      </c>
      <c r="CB844" s="18">
        <f t="shared" si="486"/>
        <v>2</v>
      </c>
      <c r="CC844" s="18">
        <f t="shared" si="466"/>
        <v>16.850000000000001</v>
      </c>
    </row>
    <row r="845" spans="1:81" ht="16.5" x14ac:dyDescent="0.2">
      <c r="A845" s="14">
        <v>836</v>
      </c>
      <c r="B845" s="18">
        <f>金币产出!CN841</f>
        <v>204786514</v>
      </c>
      <c r="W845" s="18">
        <v>836</v>
      </c>
      <c r="X845" s="25">
        <v>1</v>
      </c>
      <c r="Y845" s="18" t="e">
        <f t="shared" si="467"/>
        <v>#REF!</v>
      </c>
      <c r="Z845" s="18" t="e">
        <f t="shared" si="467"/>
        <v>#REF!</v>
      </c>
      <c r="AA845" s="18" t="e">
        <f t="shared" si="467"/>
        <v>#REF!</v>
      </c>
      <c r="AB845" s="18" t="e">
        <f t="shared" si="468"/>
        <v>#REF!</v>
      </c>
      <c r="AC845" s="18" t="e">
        <f t="shared" si="456"/>
        <v>#REF!</v>
      </c>
      <c r="AD845" s="18" t="e">
        <f t="shared" si="469"/>
        <v>#REF!</v>
      </c>
      <c r="AE845" s="18" t="e">
        <f t="shared" si="457"/>
        <v>#REF!</v>
      </c>
      <c r="AF845" s="18" t="e">
        <f t="shared" si="470"/>
        <v>#REF!</v>
      </c>
      <c r="AG845" s="18" t="e">
        <f t="shared" si="458"/>
        <v>#REF!</v>
      </c>
      <c r="BD845" s="18">
        <v>836</v>
      </c>
      <c r="BE845" s="44">
        <v>1</v>
      </c>
      <c r="BF845" s="18">
        <f t="shared" si="471"/>
        <v>22526515</v>
      </c>
      <c r="BG845" s="18">
        <f t="shared" si="472"/>
        <v>11263255</v>
      </c>
      <c r="BH845" s="18">
        <f t="shared" si="473"/>
        <v>11263255</v>
      </c>
      <c r="BI845" s="18">
        <f t="shared" si="474"/>
        <v>11263255</v>
      </c>
      <c r="BJ845" s="18">
        <f t="shared" si="475"/>
        <v>11263255</v>
      </c>
      <c r="BK845" s="18">
        <f t="shared" si="476"/>
        <v>11263255</v>
      </c>
      <c r="BL845" s="18">
        <f t="shared" si="477"/>
        <v>16894885</v>
      </c>
      <c r="BM845" s="18">
        <f t="shared" si="478"/>
        <v>16894885</v>
      </c>
      <c r="BN845" s="18">
        <f t="shared" si="479"/>
        <v>2</v>
      </c>
      <c r="BO845" s="18">
        <f t="shared" si="459"/>
        <v>22.53</v>
      </c>
      <c r="BP845" s="18">
        <f t="shared" si="480"/>
        <v>2</v>
      </c>
      <c r="BQ845" s="18">
        <f t="shared" si="460"/>
        <v>11.26</v>
      </c>
      <c r="BR845" s="18">
        <f t="shared" si="481"/>
        <v>2</v>
      </c>
      <c r="BS845" s="18">
        <f t="shared" si="461"/>
        <v>11.26</v>
      </c>
      <c r="BT845" s="18">
        <f t="shared" si="482"/>
        <v>2</v>
      </c>
      <c r="BU845" s="18">
        <f t="shared" si="462"/>
        <v>11.26</v>
      </c>
      <c r="BV845" s="18">
        <f t="shared" si="483"/>
        <v>2</v>
      </c>
      <c r="BW845" s="18">
        <f t="shared" si="463"/>
        <v>11.26</v>
      </c>
      <c r="BX845" s="18">
        <f t="shared" si="484"/>
        <v>2</v>
      </c>
      <c r="BY845" s="18">
        <f t="shared" si="464"/>
        <v>11.26</v>
      </c>
      <c r="BZ845" s="18">
        <f t="shared" si="485"/>
        <v>2</v>
      </c>
      <c r="CA845" s="18">
        <f t="shared" si="465"/>
        <v>16.89</v>
      </c>
      <c r="CB845" s="18">
        <f t="shared" si="486"/>
        <v>2</v>
      </c>
      <c r="CC845" s="18">
        <f t="shared" si="466"/>
        <v>16.89</v>
      </c>
    </row>
    <row r="846" spans="1:81" ht="16.5" x14ac:dyDescent="0.2">
      <c r="A846" s="14">
        <v>837</v>
      </c>
      <c r="B846" s="18">
        <f>金币产出!CN842</f>
        <v>205293342</v>
      </c>
      <c r="W846" s="18">
        <v>837</v>
      </c>
      <c r="X846" s="25">
        <v>1</v>
      </c>
      <c r="Y846" s="18" t="e">
        <f t="shared" si="467"/>
        <v>#REF!</v>
      </c>
      <c r="Z846" s="18" t="e">
        <f t="shared" si="467"/>
        <v>#REF!</v>
      </c>
      <c r="AA846" s="18" t="e">
        <f t="shared" si="467"/>
        <v>#REF!</v>
      </c>
      <c r="AB846" s="18" t="e">
        <f t="shared" si="468"/>
        <v>#REF!</v>
      </c>
      <c r="AC846" s="18" t="e">
        <f t="shared" si="456"/>
        <v>#REF!</v>
      </c>
      <c r="AD846" s="18" t="e">
        <f t="shared" si="469"/>
        <v>#REF!</v>
      </c>
      <c r="AE846" s="18" t="e">
        <f t="shared" si="457"/>
        <v>#REF!</v>
      </c>
      <c r="AF846" s="18" t="e">
        <f t="shared" si="470"/>
        <v>#REF!</v>
      </c>
      <c r="AG846" s="18" t="e">
        <f t="shared" si="458"/>
        <v>#REF!</v>
      </c>
      <c r="BD846" s="18">
        <v>837</v>
      </c>
      <c r="BE846" s="44">
        <v>1</v>
      </c>
      <c r="BF846" s="18">
        <f t="shared" si="471"/>
        <v>22582265</v>
      </c>
      <c r="BG846" s="18">
        <f t="shared" si="472"/>
        <v>11291130</v>
      </c>
      <c r="BH846" s="18">
        <f t="shared" si="473"/>
        <v>11291130</v>
      </c>
      <c r="BI846" s="18">
        <f t="shared" si="474"/>
        <v>11291130</v>
      </c>
      <c r="BJ846" s="18">
        <f t="shared" si="475"/>
        <v>11291130</v>
      </c>
      <c r="BK846" s="18">
        <f t="shared" si="476"/>
        <v>11291130</v>
      </c>
      <c r="BL846" s="18">
        <f t="shared" si="477"/>
        <v>16936700</v>
      </c>
      <c r="BM846" s="18">
        <f t="shared" si="478"/>
        <v>16936700</v>
      </c>
      <c r="BN846" s="18">
        <f t="shared" si="479"/>
        <v>2</v>
      </c>
      <c r="BO846" s="18">
        <f t="shared" si="459"/>
        <v>22.58</v>
      </c>
      <c r="BP846" s="18">
        <f t="shared" si="480"/>
        <v>2</v>
      </c>
      <c r="BQ846" s="18">
        <f t="shared" si="460"/>
        <v>11.29</v>
      </c>
      <c r="BR846" s="18">
        <f t="shared" si="481"/>
        <v>2</v>
      </c>
      <c r="BS846" s="18">
        <f t="shared" si="461"/>
        <v>11.29</v>
      </c>
      <c r="BT846" s="18">
        <f t="shared" si="482"/>
        <v>2</v>
      </c>
      <c r="BU846" s="18">
        <f t="shared" si="462"/>
        <v>11.29</v>
      </c>
      <c r="BV846" s="18">
        <f t="shared" si="483"/>
        <v>2</v>
      </c>
      <c r="BW846" s="18">
        <f t="shared" si="463"/>
        <v>11.29</v>
      </c>
      <c r="BX846" s="18">
        <f t="shared" si="484"/>
        <v>2</v>
      </c>
      <c r="BY846" s="18">
        <f t="shared" si="464"/>
        <v>11.29</v>
      </c>
      <c r="BZ846" s="18">
        <f t="shared" si="485"/>
        <v>2</v>
      </c>
      <c r="CA846" s="18">
        <f t="shared" si="465"/>
        <v>16.940000000000001</v>
      </c>
      <c r="CB846" s="18">
        <f t="shared" si="486"/>
        <v>2</v>
      </c>
      <c r="CC846" s="18">
        <f t="shared" si="466"/>
        <v>16.940000000000001</v>
      </c>
    </row>
    <row r="847" spans="1:81" ht="16.5" x14ac:dyDescent="0.2">
      <c r="A847" s="14">
        <v>838</v>
      </c>
      <c r="B847" s="18">
        <f>金币产出!CN843</f>
        <v>205800172</v>
      </c>
      <c r="W847" s="18">
        <v>838</v>
      </c>
      <c r="X847" s="25">
        <v>1</v>
      </c>
      <c r="Y847" s="18" t="e">
        <f t="shared" si="467"/>
        <v>#REF!</v>
      </c>
      <c r="Z847" s="18" t="e">
        <f t="shared" si="467"/>
        <v>#REF!</v>
      </c>
      <c r="AA847" s="18" t="e">
        <f t="shared" si="467"/>
        <v>#REF!</v>
      </c>
      <c r="AB847" s="18" t="e">
        <f t="shared" si="468"/>
        <v>#REF!</v>
      </c>
      <c r="AC847" s="18" t="e">
        <f t="shared" si="456"/>
        <v>#REF!</v>
      </c>
      <c r="AD847" s="18" t="e">
        <f t="shared" si="469"/>
        <v>#REF!</v>
      </c>
      <c r="AE847" s="18" t="e">
        <f t="shared" si="457"/>
        <v>#REF!</v>
      </c>
      <c r="AF847" s="18" t="e">
        <f t="shared" si="470"/>
        <v>#REF!</v>
      </c>
      <c r="AG847" s="18" t="e">
        <f t="shared" si="458"/>
        <v>#REF!</v>
      </c>
      <c r="BD847" s="18">
        <v>838</v>
      </c>
      <c r="BE847" s="44">
        <v>1</v>
      </c>
      <c r="BF847" s="18">
        <f t="shared" si="471"/>
        <v>22638015</v>
      </c>
      <c r="BG847" s="18">
        <f t="shared" si="472"/>
        <v>11319005</v>
      </c>
      <c r="BH847" s="18">
        <f t="shared" si="473"/>
        <v>11319005</v>
      </c>
      <c r="BI847" s="18">
        <f t="shared" si="474"/>
        <v>11319005</v>
      </c>
      <c r="BJ847" s="18">
        <f t="shared" si="475"/>
        <v>11319005</v>
      </c>
      <c r="BK847" s="18">
        <f t="shared" si="476"/>
        <v>11319005</v>
      </c>
      <c r="BL847" s="18">
        <f t="shared" si="477"/>
        <v>16978510</v>
      </c>
      <c r="BM847" s="18">
        <f t="shared" si="478"/>
        <v>16978510</v>
      </c>
      <c r="BN847" s="18">
        <f t="shared" si="479"/>
        <v>2</v>
      </c>
      <c r="BO847" s="18">
        <f t="shared" si="459"/>
        <v>22.64</v>
      </c>
      <c r="BP847" s="18">
        <f t="shared" si="480"/>
        <v>2</v>
      </c>
      <c r="BQ847" s="18">
        <f t="shared" si="460"/>
        <v>11.32</v>
      </c>
      <c r="BR847" s="18">
        <f t="shared" si="481"/>
        <v>2</v>
      </c>
      <c r="BS847" s="18">
        <f t="shared" si="461"/>
        <v>11.32</v>
      </c>
      <c r="BT847" s="18">
        <f t="shared" si="482"/>
        <v>2</v>
      </c>
      <c r="BU847" s="18">
        <f t="shared" si="462"/>
        <v>11.32</v>
      </c>
      <c r="BV847" s="18">
        <f t="shared" si="483"/>
        <v>2</v>
      </c>
      <c r="BW847" s="18">
        <f t="shared" si="463"/>
        <v>11.32</v>
      </c>
      <c r="BX847" s="18">
        <f t="shared" si="484"/>
        <v>2</v>
      </c>
      <c r="BY847" s="18">
        <f t="shared" si="464"/>
        <v>11.32</v>
      </c>
      <c r="BZ847" s="18">
        <f t="shared" si="485"/>
        <v>2</v>
      </c>
      <c r="CA847" s="18">
        <f t="shared" si="465"/>
        <v>16.98</v>
      </c>
      <c r="CB847" s="18">
        <f t="shared" si="486"/>
        <v>2</v>
      </c>
      <c r="CC847" s="18">
        <f t="shared" si="466"/>
        <v>16.98</v>
      </c>
    </row>
    <row r="848" spans="1:81" ht="16.5" x14ac:dyDescent="0.2">
      <c r="A848" s="14">
        <v>839</v>
      </c>
      <c r="B848" s="18">
        <f>金币产出!CN844</f>
        <v>206307000</v>
      </c>
      <c r="W848" s="18">
        <v>839</v>
      </c>
      <c r="X848" s="25">
        <v>1</v>
      </c>
      <c r="Y848" s="18" t="e">
        <f t="shared" si="467"/>
        <v>#REF!</v>
      </c>
      <c r="Z848" s="18" t="e">
        <f t="shared" si="467"/>
        <v>#REF!</v>
      </c>
      <c r="AA848" s="18" t="e">
        <f t="shared" si="467"/>
        <v>#REF!</v>
      </c>
      <c r="AB848" s="18" t="e">
        <f t="shared" si="468"/>
        <v>#REF!</v>
      </c>
      <c r="AC848" s="18" t="e">
        <f t="shared" si="456"/>
        <v>#REF!</v>
      </c>
      <c r="AD848" s="18" t="e">
        <f t="shared" si="469"/>
        <v>#REF!</v>
      </c>
      <c r="AE848" s="18" t="e">
        <f t="shared" si="457"/>
        <v>#REF!</v>
      </c>
      <c r="AF848" s="18" t="e">
        <f t="shared" si="470"/>
        <v>#REF!</v>
      </c>
      <c r="AG848" s="18" t="e">
        <f t="shared" si="458"/>
        <v>#REF!</v>
      </c>
      <c r="BD848" s="18">
        <v>839</v>
      </c>
      <c r="BE848" s="44">
        <v>1</v>
      </c>
      <c r="BF848" s="18">
        <f t="shared" si="471"/>
        <v>22693770</v>
      </c>
      <c r="BG848" s="18">
        <f t="shared" si="472"/>
        <v>11346885</v>
      </c>
      <c r="BH848" s="18">
        <f t="shared" si="473"/>
        <v>11346885</v>
      </c>
      <c r="BI848" s="18">
        <f t="shared" si="474"/>
        <v>11346885</v>
      </c>
      <c r="BJ848" s="18">
        <f t="shared" si="475"/>
        <v>11346885</v>
      </c>
      <c r="BK848" s="18">
        <f t="shared" si="476"/>
        <v>11346885</v>
      </c>
      <c r="BL848" s="18">
        <f t="shared" si="477"/>
        <v>17020325</v>
      </c>
      <c r="BM848" s="18">
        <f t="shared" si="478"/>
        <v>17020325</v>
      </c>
      <c r="BN848" s="18">
        <f t="shared" si="479"/>
        <v>2</v>
      </c>
      <c r="BO848" s="18">
        <f t="shared" si="459"/>
        <v>22.69</v>
      </c>
      <c r="BP848" s="18">
        <f t="shared" si="480"/>
        <v>2</v>
      </c>
      <c r="BQ848" s="18">
        <f t="shared" si="460"/>
        <v>11.35</v>
      </c>
      <c r="BR848" s="18">
        <f t="shared" si="481"/>
        <v>2</v>
      </c>
      <c r="BS848" s="18">
        <f t="shared" si="461"/>
        <v>11.35</v>
      </c>
      <c r="BT848" s="18">
        <f t="shared" si="482"/>
        <v>2</v>
      </c>
      <c r="BU848" s="18">
        <f t="shared" si="462"/>
        <v>11.35</v>
      </c>
      <c r="BV848" s="18">
        <f t="shared" si="483"/>
        <v>2</v>
      </c>
      <c r="BW848" s="18">
        <f t="shared" si="463"/>
        <v>11.35</v>
      </c>
      <c r="BX848" s="18">
        <f t="shared" si="484"/>
        <v>2</v>
      </c>
      <c r="BY848" s="18">
        <f t="shared" si="464"/>
        <v>11.35</v>
      </c>
      <c r="BZ848" s="18">
        <f t="shared" si="485"/>
        <v>2</v>
      </c>
      <c r="CA848" s="18">
        <f t="shared" si="465"/>
        <v>17.02</v>
      </c>
      <c r="CB848" s="18">
        <f t="shared" si="486"/>
        <v>2</v>
      </c>
      <c r="CC848" s="18">
        <f t="shared" si="466"/>
        <v>17.02</v>
      </c>
    </row>
    <row r="849" spans="1:81" ht="16.5" x14ac:dyDescent="0.2">
      <c r="A849" s="14">
        <v>840</v>
      </c>
      <c r="B849" s="18">
        <f>金币产出!CN845</f>
        <v>206813828</v>
      </c>
      <c r="W849" s="18">
        <v>840</v>
      </c>
      <c r="X849" s="25">
        <v>1</v>
      </c>
      <c r="Y849" s="18" t="e">
        <f t="shared" si="467"/>
        <v>#REF!</v>
      </c>
      <c r="Z849" s="18" t="e">
        <f t="shared" si="467"/>
        <v>#REF!</v>
      </c>
      <c r="AA849" s="18" t="e">
        <f t="shared" si="467"/>
        <v>#REF!</v>
      </c>
      <c r="AB849" s="18" t="e">
        <f t="shared" si="468"/>
        <v>#REF!</v>
      </c>
      <c r="AC849" s="18" t="e">
        <f t="shared" si="456"/>
        <v>#REF!</v>
      </c>
      <c r="AD849" s="18" t="e">
        <f t="shared" si="469"/>
        <v>#REF!</v>
      </c>
      <c r="AE849" s="18" t="e">
        <f t="shared" si="457"/>
        <v>#REF!</v>
      </c>
      <c r="AF849" s="18" t="e">
        <f t="shared" si="470"/>
        <v>#REF!</v>
      </c>
      <c r="AG849" s="18" t="e">
        <f t="shared" si="458"/>
        <v>#REF!</v>
      </c>
      <c r="BD849" s="18">
        <v>840</v>
      </c>
      <c r="BE849" s="44">
        <v>1</v>
      </c>
      <c r="BF849" s="18">
        <f t="shared" si="471"/>
        <v>22749520</v>
      </c>
      <c r="BG849" s="18">
        <f t="shared" si="472"/>
        <v>11374760</v>
      </c>
      <c r="BH849" s="18">
        <f t="shared" si="473"/>
        <v>11374760</v>
      </c>
      <c r="BI849" s="18">
        <f t="shared" si="474"/>
        <v>11374760</v>
      </c>
      <c r="BJ849" s="18">
        <f t="shared" si="475"/>
        <v>11374760</v>
      </c>
      <c r="BK849" s="18">
        <f t="shared" si="476"/>
        <v>11374760</v>
      </c>
      <c r="BL849" s="18">
        <f t="shared" si="477"/>
        <v>17062140</v>
      </c>
      <c r="BM849" s="18">
        <f t="shared" si="478"/>
        <v>17062140</v>
      </c>
      <c r="BN849" s="18">
        <f t="shared" si="479"/>
        <v>2</v>
      </c>
      <c r="BO849" s="18">
        <f t="shared" si="459"/>
        <v>22.75</v>
      </c>
      <c r="BP849" s="18">
        <f t="shared" si="480"/>
        <v>2</v>
      </c>
      <c r="BQ849" s="18">
        <f t="shared" si="460"/>
        <v>11.37</v>
      </c>
      <c r="BR849" s="18">
        <f t="shared" si="481"/>
        <v>2</v>
      </c>
      <c r="BS849" s="18">
        <f t="shared" si="461"/>
        <v>11.37</v>
      </c>
      <c r="BT849" s="18">
        <f t="shared" si="482"/>
        <v>2</v>
      </c>
      <c r="BU849" s="18">
        <f t="shared" si="462"/>
        <v>11.37</v>
      </c>
      <c r="BV849" s="18">
        <f t="shared" si="483"/>
        <v>2</v>
      </c>
      <c r="BW849" s="18">
        <f t="shared" si="463"/>
        <v>11.37</v>
      </c>
      <c r="BX849" s="18">
        <f t="shared" si="484"/>
        <v>2</v>
      </c>
      <c r="BY849" s="18">
        <f t="shared" si="464"/>
        <v>11.37</v>
      </c>
      <c r="BZ849" s="18">
        <f t="shared" si="485"/>
        <v>2</v>
      </c>
      <c r="CA849" s="18">
        <f t="shared" si="465"/>
        <v>17.059999999999999</v>
      </c>
      <c r="CB849" s="18">
        <f t="shared" si="486"/>
        <v>2</v>
      </c>
      <c r="CC849" s="18">
        <f t="shared" si="466"/>
        <v>17.059999999999999</v>
      </c>
    </row>
    <row r="850" spans="1:81" ht="16.5" x14ac:dyDescent="0.2">
      <c r="A850" s="14">
        <v>841</v>
      </c>
      <c r="B850" s="18">
        <f>金币产出!CN846</f>
        <v>207326906</v>
      </c>
      <c r="W850" s="18">
        <v>841</v>
      </c>
      <c r="X850" s="25">
        <v>1</v>
      </c>
      <c r="Y850" s="18" t="e">
        <f t="shared" si="467"/>
        <v>#REF!</v>
      </c>
      <c r="Z850" s="18" t="e">
        <f t="shared" si="467"/>
        <v>#REF!</v>
      </c>
      <c r="AA850" s="18" t="e">
        <f t="shared" si="467"/>
        <v>#REF!</v>
      </c>
      <c r="AB850" s="18" t="e">
        <f t="shared" si="468"/>
        <v>#REF!</v>
      </c>
      <c r="AC850" s="18" t="e">
        <f t="shared" si="456"/>
        <v>#REF!</v>
      </c>
      <c r="AD850" s="18" t="e">
        <f t="shared" si="469"/>
        <v>#REF!</v>
      </c>
      <c r="AE850" s="18" t="e">
        <f t="shared" si="457"/>
        <v>#REF!</v>
      </c>
      <c r="AF850" s="18" t="e">
        <f t="shared" si="470"/>
        <v>#REF!</v>
      </c>
      <c r="AG850" s="18" t="e">
        <f t="shared" si="458"/>
        <v>#REF!</v>
      </c>
      <c r="BD850" s="18">
        <v>841</v>
      </c>
      <c r="BE850" s="44">
        <v>1</v>
      </c>
      <c r="BF850" s="18">
        <f t="shared" si="471"/>
        <v>22805955</v>
      </c>
      <c r="BG850" s="18">
        <f t="shared" si="472"/>
        <v>11402975</v>
      </c>
      <c r="BH850" s="18">
        <f t="shared" si="473"/>
        <v>11402975</v>
      </c>
      <c r="BI850" s="18">
        <f t="shared" si="474"/>
        <v>11402975</v>
      </c>
      <c r="BJ850" s="18">
        <f t="shared" si="475"/>
        <v>11402975</v>
      </c>
      <c r="BK850" s="18">
        <f t="shared" si="476"/>
        <v>11402975</v>
      </c>
      <c r="BL850" s="18">
        <f t="shared" si="477"/>
        <v>17104465</v>
      </c>
      <c r="BM850" s="18">
        <f t="shared" si="478"/>
        <v>17104465</v>
      </c>
      <c r="BN850" s="18">
        <f t="shared" si="479"/>
        <v>2</v>
      </c>
      <c r="BO850" s="18">
        <f t="shared" si="459"/>
        <v>22.81</v>
      </c>
      <c r="BP850" s="18">
        <f t="shared" si="480"/>
        <v>2</v>
      </c>
      <c r="BQ850" s="18">
        <f t="shared" si="460"/>
        <v>11.4</v>
      </c>
      <c r="BR850" s="18">
        <f t="shared" si="481"/>
        <v>2</v>
      </c>
      <c r="BS850" s="18">
        <f t="shared" si="461"/>
        <v>11.4</v>
      </c>
      <c r="BT850" s="18">
        <f t="shared" si="482"/>
        <v>2</v>
      </c>
      <c r="BU850" s="18">
        <f t="shared" si="462"/>
        <v>11.4</v>
      </c>
      <c r="BV850" s="18">
        <f t="shared" si="483"/>
        <v>2</v>
      </c>
      <c r="BW850" s="18">
        <f t="shared" si="463"/>
        <v>11.4</v>
      </c>
      <c r="BX850" s="18">
        <f t="shared" si="484"/>
        <v>2</v>
      </c>
      <c r="BY850" s="18">
        <f t="shared" si="464"/>
        <v>11.4</v>
      </c>
      <c r="BZ850" s="18">
        <f t="shared" si="485"/>
        <v>2</v>
      </c>
      <c r="CA850" s="18">
        <f t="shared" si="465"/>
        <v>17.100000000000001</v>
      </c>
      <c r="CB850" s="18">
        <f t="shared" si="486"/>
        <v>2</v>
      </c>
      <c r="CC850" s="18">
        <f t="shared" si="466"/>
        <v>17.100000000000001</v>
      </c>
    </row>
    <row r="851" spans="1:81" ht="16.5" x14ac:dyDescent="0.2">
      <c r="A851" s="14">
        <v>842</v>
      </c>
      <c r="B851" s="18">
        <f>金币产出!CN847</f>
        <v>207839982</v>
      </c>
      <c r="W851" s="18">
        <v>842</v>
      </c>
      <c r="X851" s="25">
        <v>1</v>
      </c>
      <c r="Y851" s="18" t="e">
        <f t="shared" si="467"/>
        <v>#REF!</v>
      </c>
      <c r="Z851" s="18" t="e">
        <f t="shared" si="467"/>
        <v>#REF!</v>
      </c>
      <c r="AA851" s="18" t="e">
        <f t="shared" si="467"/>
        <v>#REF!</v>
      </c>
      <c r="AB851" s="18" t="e">
        <f t="shared" si="468"/>
        <v>#REF!</v>
      </c>
      <c r="AC851" s="18" t="e">
        <f t="shared" si="456"/>
        <v>#REF!</v>
      </c>
      <c r="AD851" s="18" t="e">
        <f t="shared" si="469"/>
        <v>#REF!</v>
      </c>
      <c r="AE851" s="18" t="e">
        <f t="shared" si="457"/>
        <v>#REF!</v>
      </c>
      <c r="AF851" s="18" t="e">
        <f t="shared" si="470"/>
        <v>#REF!</v>
      </c>
      <c r="AG851" s="18" t="e">
        <f t="shared" si="458"/>
        <v>#REF!</v>
      </c>
      <c r="BD851" s="18">
        <v>842</v>
      </c>
      <c r="BE851" s="44">
        <v>1</v>
      </c>
      <c r="BF851" s="18">
        <f t="shared" si="471"/>
        <v>22862395</v>
      </c>
      <c r="BG851" s="18">
        <f t="shared" si="472"/>
        <v>11431195</v>
      </c>
      <c r="BH851" s="18">
        <f t="shared" si="473"/>
        <v>11431195</v>
      </c>
      <c r="BI851" s="18">
        <f t="shared" si="474"/>
        <v>11431195</v>
      </c>
      <c r="BJ851" s="18">
        <f t="shared" si="475"/>
        <v>11431195</v>
      </c>
      <c r="BK851" s="18">
        <f t="shared" si="476"/>
        <v>11431195</v>
      </c>
      <c r="BL851" s="18">
        <f t="shared" si="477"/>
        <v>17146795</v>
      </c>
      <c r="BM851" s="18">
        <f t="shared" si="478"/>
        <v>17146795</v>
      </c>
      <c r="BN851" s="18">
        <f t="shared" si="479"/>
        <v>2</v>
      </c>
      <c r="BO851" s="18">
        <f t="shared" si="459"/>
        <v>22.86</v>
      </c>
      <c r="BP851" s="18">
        <f t="shared" si="480"/>
        <v>2</v>
      </c>
      <c r="BQ851" s="18">
        <f t="shared" si="460"/>
        <v>11.43</v>
      </c>
      <c r="BR851" s="18">
        <f t="shared" si="481"/>
        <v>2</v>
      </c>
      <c r="BS851" s="18">
        <f t="shared" si="461"/>
        <v>11.43</v>
      </c>
      <c r="BT851" s="18">
        <f t="shared" si="482"/>
        <v>2</v>
      </c>
      <c r="BU851" s="18">
        <f t="shared" si="462"/>
        <v>11.43</v>
      </c>
      <c r="BV851" s="18">
        <f t="shared" si="483"/>
        <v>2</v>
      </c>
      <c r="BW851" s="18">
        <f t="shared" si="463"/>
        <v>11.43</v>
      </c>
      <c r="BX851" s="18">
        <f t="shared" si="484"/>
        <v>2</v>
      </c>
      <c r="BY851" s="18">
        <f t="shared" si="464"/>
        <v>11.43</v>
      </c>
      <c r="BZ851" s="18">
        <f t="shared" si="485"/>
        <v>2</v>
      </c>
      <c r="CA851" s="18">
        <f t="shared" si="465"/>
        <v>17.149999999999999</v>
      </c>
      <c r="CB851" s="18">
        <f t="shared" si="486"/>
        <v>2</v>
      </c>
      <c r="CC851" s="18">
        <f t="shared" si="466"/>
        <v>17.149999999999999</v>
      </c>
    </row>
    <row r="852" spans="1:81" ht="16.5" x14ac:dyDescent="0.2">
      <c r="A852" s="14">
        <v>843</v>
      </c>
      <c r="B852" s="18">
        <f>金币产出!CN848</f>
        <v>208353060</v>
      </c>
      <c r="W852" s="18">
        <v>843</v>
      </c>
      <c r="X852" s="25">
        <v>1</v>
      </c>
      <c r="Y852" s="18" t="e">
        <f t="shared" si="467"/>
        <v>#REF!</v>
      </c>
      <c r="Z852" s="18" t="e">
        <f t="shared" si="467"/>
        <v>#REF!</v>
      </c>
      <c r="AA852" s="18" t="e">
        <f t="shared" si="467"/>
        <v>#REF!</v>
      </c>
      <c r="AB852" s="18" t="e">
        <f t="shared" si="468"/>
        <v>#REF!</v>
      </c>
      <c r="AC852" s="18" t="e">
        <f t="shared" si="456"/>
        <v>#REF!</v>
      </c>
      <c r="AD852" s="18" t="e">
        <f t="shared" si="469"/>
        <v>#REF!</v>
      </c>
      <c r="AE852" s="18" t="e">
        <f t="shared" si="457"/>
        <v>#REF!</v>
      </c>
      <c r="AF852" s="18" t="e">
        <f t="shared" si="470"/>
        <v>#REF!</v>
      </c>
      <c r="AG852" s="18" t="e">
        <f t="shared" si="458"/>
        <v>#REF!</v>
      </c>
      <c r="BD852" s="18">
        <v>843</v>
      </c>
      <c r="BE852" s="44">
        <v>1</v>
      </c>
      <c r="BF852" s="18">
        <f t="shared" si="471"/>
        <v>22918835</v>
      </c>
      <c r="BG852" s="18">
        <f t="shared" si="472"/>
        <v>11459415</v>
      </c>
      <c r="BH852" s="18">
        <f t="shared" si="473"/>
        <v>11459415</v>
      </c>
      <c r="BI852" s="18">
        <f t="shared" si="474"/>
        <v>11459415</v>
      </c>
      <c r="BJ852" s="18">
        <f t="shared" si="475"/>
        <v>11459415</v>
      </c>
      <c r="BK852" s="18">
        <f t="shared" si="476"/>
        <v>11459415</v>
      </c>
      <c r="BL852" s="18">
        <f t="shared" si="477"/>
        <v>17189125</v>
      </c>
      <c r="BM852" s="18">
        <f t="shared" si="478"/>
        <v>17189125</v>
      </c>
      <c r="BN852" s="18">
        <f t="shared" si="479"/>
        <v>2</v>
      </c>
      <c r="BO852" s="18">
        <f t="shared" si="459"/>
        <v>22.92</v>
      </c>
      <c r="BP852" s="18">
        <f t="shared" si="480"/>
        <v>2</v>
      </c>
      <c r="BQ852" s="18">
        <f t="shared" si="460"/>
        <v>11.46</v>
      </c>
      <c r="BR852" s="18">
        <f t="shared" si="481"/>
        <v>2</v>
      </c>
      <c r="BS852" s="18">
        <f t="shared" si="461"/>
        <v>11.46</v>
      </c>
      <c r="BT852" s="18">
        <f t="shared" si="482"/>
        <v>2</v>
      </c>
      <c r="BU852" s="18">
        <f t="shared" si="462"/>
        <v>11.46</v>
      </c>
      <c r="BV852" s="18">
        <f t="shared" si="483"/>
        <v>2</v>
      </c>
      <c r="BW852" s="18">
        <f t="shared" si="463"/>
        <v>11.46</v>
      </c>
      <c r="BX852" s="18">
        <f t="shared" si="484"/>
        <v>2</v>
      </c>
      <c r="BY852" s="18">
        <f t="shared" si="464"/>
        <v>11.46</v>
      </c>
      <c r="BZ852" s="18">
        <f t="shared" si="485"/>
        <v>2</v>
      </c>
      <c r="CA852" s="18">
        <f t="shared" si="465"/>
        <v>17.190000000000001</v>
      </c>
      <c r="CB852" s="18">
        <f t="shared" si="486"/>
        <v>2</v>
      </c>
      <c r="CC852" s="18">
        <f t="shared" si="466"/>
        <v>17.190000000000001</v>
      </c>
    </row>
    <row r="853" spans="1:81" ht="16.5" x14ac:dyDescent="0.2">
      <c r="A853" s="14">
        <v>844</v>
      </c>
      <c r="B853" s="18">
        <f>金币产出!CN849</f>
        <v>208866138</v>
      </c>
      <c r="W853" s="18">
        <v>844</v>
      </c>
      <c r="X853" s="25">
        <v>1</v>
      </c>
      <c r="Y853" s="18" t="e">
        <f t="shared" si="467"/>
        <v>#REF!</v>
      </c>
      <c r="Z853" s="18" t="e">
        <f t="shared" si="467"/>
        <v>#REF!</v>
      </c>
      <c r="AA853" s="18" t="e">
        <f t="shared" si="467"/>
        <v>#REF!</v>
      </c>
      <c r="AB853" s="18" t="e">
        <f t="shared" si="468"/>
        <v>#REF!</v>
      </c>
      <c r="AC853" s="18" t="e">
        <f t="shared" si="456"/>
        <v>#REF!</v>
      </c>
      <c r="AD853" s="18" t="e">
        <f t="shared" si="469"/>
        <v>#REF!</v>
      </c>
      <c r="AE853" s="18" t="e">
        <f t="shared" si="457"/>
        <v>#REF!</v>
      </c>
      <c r="AF853" s="18" t="e">
        <f t="shared" si="470"/>
        <v>#REF!</v>
      </c>
      <c r="AG853" s="18" t="e">
        <f t="shared" si="458"/>
        <v>#REF!</v>
      </c>
      <c r="BD853" s="18">
        <v>844</v>
      </c>
      <c r="BE853" s="44">
        <v>1</v>
      </c>
      <c r="BF853" s="18">
        <f t="shared" si="471"/>
        <v>22975275</v>
      </c>
      <c r="BG853" s="18">
        <f t="shared" si="472"/>
        <v>11487635</v>
      </c>
      <c r="BH853" s="18">
        <f t="shared" si="473"/>
        <v>11487635</v>
      </c>
      <c r="BI853" s="18">
        <f t="shared" si="474"/>
        <v>11487635</v>
      </c>
      <c r="BJ853" s="18">
        <f t="shared" si="475"/>
        <v>11487635</v>
      </c>
      <c r="BK853" s="18">
        <f t="shared" si="476"/>
        <v>11487635</v>
      </c>
      <c r="BL853" s="18">
        <f t="shared" si="477"/>
        <v>17231455</v>
      </c>
      <c r="BM853" s="18">
        <f t="shared" si="478"/>
        <v>17231455</v>
      </c>
      <c r="BN853" s="18">
        <f t="shared" si="479"/>
        <v>2</v>
      </c>
      <c r="BO853" s="18">
        <f t="shared" si="459"/>
        <v>22.98</v>
      </c>
      <c r="BP853" s="18">
        <f t="shared" si="480"/>
        <v>2</v>
      </c>
      <c r="BQ853" s="18">
        <f t="shared" si="460"/>
        <v>11.49</v>
      </c>
      <c r="BR853" s="18">
        <f t="shared" si="481"/>
        <v>2</v>
      </c>
      <c r="BS853" s="18">
        <f t="shared" si="461"/>
        <v>11.49</v>
      </c>
      <c r="BT853" s="18">
        <f t="shared" si="482"/>
        <v>2</v>
      </c>
      <c r="BU853" s="18">
        <f t="shared" si="462"/>
        <v>11.49</v>
      </c>
      <c r="BV853" s="18">
        <f t="shared" si="483"/>
        <v>2</v>
      </c>
      <c r="BW853" s="18">
        <f t="shared" si="463"/>
        <v>11.49</v>
      </c>
      <c r="BX853" s="18">
        <f t="shared" si="484"/>
        <v>2</v>
      </c>
      <c r="BY853" s="18">
        <f t="shared" si="464"/>
        <v>11.49</v>
      </c>
      <c r="BZ853" s="18">
        <f t="shared" si="485"/>
        <v>2</v>
      </c>
      <c r="CA853" s="18">
        <f t="shared" si="465"/>
        <v>17.23</v>
      </c>
      <c r="CB853" s="18">
        <f t="shared" si="486"/>
        <v>2</v>
      </c>
      <c r="CC853" s="18">
        <f t="shared" si="466"/>
        <v>17.23</v>
      </c>
    </row>
    <row r="854" spans="1:81" ht="16.5" x14ac:dyDescent="0.2">
      <c r="A854" s="14">
        <v>845</v>
      </c>
      <c r="B854" s="18">
        <f>金币产出!CN850</f>
        <v>209379214</v>
      </c>
      <c r="W854" s="18">
        <v>845</v>
      </c>
      <c r="X854" s="25">
        <v>1</v>
      </c>
      <c r="Y854" s="18" t="e">
        <f t="shared" si="467"/>
        <v>#REF!</v>
      </c>
      <c r="Z854" s="18" t="e">
        <f t="shared" si="467"/>
        <v>#REF!</v>
      </c>
      <c r="AA854" s="18" t="e">
        <f t="shared" si="467"/>
        <v>#REF!</v>
      </c>
      <c r="AB854" s="18" t="e">
        <f t="shared" si="468"/>
        <v>#REF!</v>
      </c>
      <c r="AC854" s="18" t="e">
        <f t="shared" si="456"/>
        <v>#REF!</v>
      </c>
      <c r="AD854" s="18" t="e">
        <f t="shared" si="469"/>
        <v>#REF!</v>
      </c>
      <c r="AE854" s="18" t="e">
        <f t="shared" si="457"/>
        <v>#REF!</v>
      </c>
      <c r="AF854" s="18" t="e">
        <f t="shared" si="470"/>
        <v>#REF!</v>
      </c>
      <c r="AG854" s="18" t="e">
        <f t="shared" si="458"/>
        <v>#REF!</v>
      </c>
      <c r="BD854" s="18">
        <v>845</v>
      </c>
      <c r="BE854" s="44">
        <v>1</v>
      </c>
      <c r="BF854" s="18">
        <f t="shared" si="471"/>
        <v>23031710</v>
      </c>
      <c r="BG854" s="18">
        <f t="shared" si="472"/>
        <v>11515855</v>
      </c>
      <c r="BH854" s="18">
        <f t="shared" si="473"/>
        <v>11515855</v>
      </c>
      <c r="BI854" s="18">
        <f t="shared" si="474"/>
        <v>11515855</v>
      </c>
      <c r="BJ854" s="18">
        <f t="shared" si="475"/>
        <v>11515855</v>
      </c>
      <c r="BK854" s="18">
        <f t="shared" si="476"/>
        <v>11515855</v>
      </c>
      <c r="BL854" s="18">
        <f t="shared" si="477"/>
        <v>17273785</v>
      </c>
      <c r="BM854" s="18">
        <f t="shared" si="478"/>
        <v>17273785</v>
      </c>
      <c r="BN854" s="18">
        <f t="shared" si="479"/>
        <v>2</v>
      </c>
      <c r="BO854" s="18">
        <f t="shared" si="459"/>
        <v>23.03</v>
      </c>
      <c r="BP854" s="18">
        <f t="shared" si="480"/>
        <v>2</v>
      </c>
      <c r="BQ854" s="18">
        <f t="shared" si="460"/>
        <v>11.52</v>
      </c>
      <c r="BR854" s="18">
        <f t="shared" si="481"/>
        <v>2</v>
      </c>
      <c r="BS854" s="18">
        <f t="shared" si="461"/>
        <v>11.52</v>
      </c>
      <c r="BT854" s="18">
        <f t="shared" si="482"/>
        <v>2</v>
      </c>
      <c r="BU854" s="18">
        <f t="shared" si="462"/>
        <v>11.52</v>
      </c>
      <c r="BV854" s="18">
        <f t="shared" si="483"/>
        <v>2</v>
      </c>
      <c r="BW854" s="18">
        <f t="shared" si="463"/>
        <v>11.52</v>
      </c>
      <c r="BX854" s="18">
        <f t="shared" si="484"/>
        <v>2</v>
      </c>
      <c r="BY854" s="18">
        <f t="shared" si="464"/>
        <v>11.52</v>
      </c>
      <c r="BZ854" s="18">
        <f t="shared" si="485"/>
        <v>2</v>
      </c>
      <c r="CA854" s="18">
        <f t="shared" si="465"/>
        <v>17.27</v>
      </c>
      <c r="CB854" s="18">
        <f t="shared" si="486"/>
        <v>2</v>
      </c>
      <c r="CC854" s="18">
        <f t="shared" si="466"/>
        <v>17.27</v>
      </c>
    </row>
    <row r="855" spans="1:81" ht="16.5" x14ac:dyDescent="0.2">
      <c r="A855" s="14">
        <v>846</v>
      </c>
      <c r="B855" s="18">
        <f>金币产出!CN851</f>
        <v>209892292</v>
      </c>
      <c r="W855" s="18">
        <v>846</v>
      </c>
      <c r="X855" s="25">
        <v>1</v>
      </c>
      <c r="Y855" s="18" t="e">
        <f t="shared" si="467"/>
        <v>#REF!</v>
      </c>
      <c r="Z855" s="18" t="e">
        <f t="shared" si="467"/>
        <v>#REF!</v>
      </c>
      <c r="AA855" s="18" t="e">
        <f t="shared" si="467"/>
        <v>#REF!</v>
      </c>
      <c r="AB855" s="18" t="e">
        <f t="shared" si="468"/>
        <v>#REF!</v>
      </c>
      <c r="AC855" s="18" t="e">
        <f t="shared" si="456"/>
        <v>#REF!</v>
      </c>
      <c r="AD855" s="18" t="e">
        <f t="shared" si="469"/>
        <v>#REF!</v>
      </c>
      <c r="AE855" s="18" t="e">
        <f t="shared" si="457"/>
        <v>#REF!</v>
      </c>
      <c r="AF855" s="18" t="e">
        <f t="shared" si="470"/>
        <v>#REF!</v>
      </c>
      <c r="AG855" s="18" t="e">
        <f t="shared" si="458"/>
        <v>#REF!</v>
      </c>
      <c r="BD855" s="18">
        <v>846</v>
      </c>
      <c r="BE855" s="44">
        <v>1</v>
      </c>
      <c r="BF855" s="18">
        <f t="shared" si="471"/>
        <v>23088150</v>
      </c>
      <c r="BG855" s="18">
        <f t="shared" si="472"/>
        <v>11544075</v>
      </c>
      <c r="BH855" s="18">
        <f t="shared" si="473"/>
        <v>11544075</v>
      </c>
      <c r="BI855" s="18">
        <f t="shared" si="474"/>
        <v>11544075</v>
      </c>
      <c r="BJ855" s="18">
        <f t="shared" si="475"/>
        <v>11544075</v>
      </c>
      <c r="BK855" s="18">
        <f t="shared" si="476"/>
        <v>11544075</v>
      </c>
      <c r="BL855" s="18">
        <f t="shared" si="477"/>
        <v>17316110</v>
      </c>
      <c r="BM855" s="18">
        <f t="shared" si="478"/>
        <v>17316110</v>
      </c>
      <c r="BN855" s="18">
        <f t="shared" si="479"/>
        <v>2</v>
      </c>
      <c r="BO855" s="18">
        <f t="shared" si="459"/>
        <v>23.09</v>
      </c>
      <c r="BP855" s="18">
        <f t="shared" si="480"/>
        <v>2</v>
      </c>
      <c r="BQ855" s="18">
        <f t="shared" si="460"/>
        <v>11.54</v>
      </c>
      <c r="BR855" s="18">
        <f t="shared" si="481"/>
        <v>2</v>
      </c>
      <c r="BS855" s="18">
        <f t="shared" si="461"/>
        <v>11.54</v>
      </c>
      <c r="BT855" s="18">
        <f t="shared" si="482"/>
        <v>2</v>
      </c>
      <c r="BU855" s="18">
        <f t="shared" si="462"/>
        <v>11.54</v>
      </c>
      <c r="BV855" s="18">
        <f t="shared" si="483"/>
        <v>2</v>
      </c>
      <c r="BW855" s="18">
        <f t="shared" si="463"/>
        <v>11.54</v>
      </c>
      <c r="BX855" s="18">
        <f t="shared" si="484"/>
        <v>2</v>
      </c>
      <c r="BY855" s="18">
        <f t="shared" si="464"/>
        <v>11.54</v>
      </c>
      <c r="BZ855" s="18">
        <f t="shared" si="485"/>
        <v>2</v>
      </c>
      <c r="CA855" s="18">
        <f t="shared" si="465"/>
        <v>17.32</v>
      </c>
      <c r="CB855" s="18">
        <f t="shared" si="486"/>
        <v>2</v>
      </c>
      <c r="CC855" s="18">
        <f t="shared" si="466"/>
        <v>17.32</v>
      </c>
    </row>
    <row r="856" spans="1:81" ht="16.5" x14ac:dyDescent="0.2">
      <c r="A856" s="14">
        <v>847</v>
      </c>
      <c r="B856" s="18">
        <f>金币产出!CN852</f>
        <v>210405368</v>
      </c>
      <c r="W856" s="18">
        <v>847</v>
      </c>
      <c r="X856" s="25">
        <v>1</v>
      </c>
      <c r="Y856" s="18" t="e">
        <f t="shared" si="467"/>
        <v>#REF!</v>
      </c>
      <c r="Z856" s="18" t="e">
        <f t="shared" si="467"/>
        <v>#REF!</v>
      </c>
      <c r="AA856" s="18" t="e">
        <f t="shared" si="467"/>
        <v>#REF!</v>
      </c>
      <c r="AB856" s="18" t="e">
        <f t="shared" si="468"/>
        <v>#REF!</v>
      </c>
      <c r="AC856" s="18" t="e">
        <f t="shared" si="456"/>
        <v>#REF!</v>
      </c>
      <c r="AD856" s="18" t="e">
        <f t="shared" si="469"/>
        <v>#REF!</v>
      </c>
      <c r="AE856" s="18" t="e">
        <f t="shared" si="457"/>
        <v>#REF!</v>
      </c>
      <c r="AF856" s="18" t="e">
        <f t="shared" si="470"/>
        <v>#REF!</v>
      </c>
      <c r="AG856" s="18" t="e">
        <f t="shared" si="458"/>
        <v>#REF!</v>
      </c>
      <c r="BD856" s="18">
        <v>847</v>
      </c>
      <c r="BE856" s="44">
        <v>1</v>
      </c>
      <c r="BF856" s="18">
        <f t="shared" si="471"/>
        <v>23144590</v>
      </c>
      <c r="BG856" s="18">
        <f t="shared" si="472"/>
        <v>11572295</v>
      </c>
      <c r="BH856" s="18">
        <f t="shared" si="473"/>
        <v>11572295</v>
      </c>
      <c r="BI856" s="18">
        <f t="shared" si="474"/>
        <v>11572295</v>
      </c>
      <c r="BJ856" s="18">
        <f t="shared" si="475"/>
        <v>11572295</v>
      </c>
      <c r="BK856" s="18">
        <f t="shared" si="476"/>
        <v>11572295</v>
      </c>
      <c r="BL856" s="18">
        <f t="shared" si="477"/>
        <v>17358440</v>
      </c>
      <c r="BM856" s="18">
        <f t="shared" si="478"/>
        <v>17358440</v>
      </c>
      <c r="BN856" s="18">
        <f t="shared" si="479"/>
        <v>2</v>
      </c>
      <c r="BO856" s="18">
        <f t="shared" si="459"/>
        <v>23.14</v>
      </c>
      <c r="BP856" s="18">
        <f t="shared" si="480"/>
        <v>2</v>
      </c>
      <c r="BQ856" s="18">
        <f t="shared" si="460"/>
        <v>11.57</v>
      </c>
      <c r="BR856" s="18">
        <f t="shared" si="481"/>
        <v>2</v>
      </c>
      <c r="BS856" s="18">
        <f t="shared" si="461"/>
        <v>11.57</v>
      </c>
      <c r="BT856" s="18">
        <f t="shared" si="482"/>
        <v>2</v>
      </c>
      <c r="BU856" s="18">
        <f t="shared" si="462"/>
        <v>11.57</v>
      </c>
      <c r="BV856" s="18">
        <f t="shared" si="483"/>
        <v>2</v>
      </c>
      <c r="BW856" s="18">
        <f t="shared" si="463"/>
        <v>11.57</v>
      </c>
      <c r="BX856" s="18">
        <f t="shared" si="484"/>
        <v>2</v>
      </c>
      <c r="BY856" s="18">
        <f t="shared" si="464"/>
        <v>11.57</v>
      </c>
      <c r="BZ856" s="18">
        <f t="shared" si="485"/>
        <v>2</v>
      </c>
      <c r="CA856" s="18">
        <f t="shared" si="465"/>
        <v>17.36</v>
      </c>
      <c r="CB856" s="18">
        <f t="shared" si="486"/>
        <v>2</v>
      </c>
      <c r="CC856" s="18">
        <f t="shared" si="466"/>
        <v>17.36</v>
      </c>
    </row>
    <row r="857" spans="1:81" ht="16.5" x14ac:dyDescent="0.2">
      <c r="A857" s="14">
        <v>848</v>
      </c>
      <c r="B857" s="18">
        <f>金币产出!CN853</f>
        <v>210918446</v>
      </c>
      <c r="W857" s="18">
        <v>848</v>
      </c>
      <c r="X857" s="25">
        <v>1</v>
      </c>
      <c r="Y857" s="18" t="e">
        <f t="shared" si="467"/>
        <v>#REF!</v>
      </c>
      <c r="Z857" s="18" t="e">
        <f t="shared" si="467"/>
        <v>#REF!</v>
      </c>
      <c r="AA857" s="18" t="e">
        <f t="shared" si="467"/>
        <v>#REF!</v>
      </c>
      <c r="AB857" s="18" t="e">
        <f t="shared" si="468"/>
        <v>#REF!</v>
      </c>
      <c r="AC857" s="18" t="e">
        <f t="shared" si="456"/>
        <v>#REF!</v>
      </c>
      <c r="AD857" s="18" t="e">
        <f t="shared" si="469"/>
        <v>#REF!</v>
      </c>
      <c r="AE857" s="18" t="e">
        <f t="shared" si="457"/>
        <v>#REF!</v>
      </c>
      <c r="AF857" s="18" t="e">
        <f t="shared" si="470"/>
        <v>#REF!</v>
      </c>
      <c r="AG857" s="18" t="e">
        <f t="shared" si="458"/>
        <v>#REF!</v>
      </c>
      <c r="BD857" s="18">
        <v>848</v>
      </c>
      <c r="BE857" s="44">
        <v>1</v>
      </c>
      <c r="BF857" s="18">
        <f t="shared" si="471"/>
        <v>23201025</v>
      </c>
      <c r="BG857" s="18">
        <f t="shared" si="472"/>
        <v>11600510</v>
      </c>
      <c r="BH857" s="18">
        <f t="shared" si="473"/>
        <v>11600510</v>
      </c>
      <c r="BI857" s="18">
        <f t="shared" si="474"/>
        <v>11600510</v>
      </c>
      <c r="BJ857" s="18">
        <f t="shared" si="475"/>
        <v>11600510</v>
      </c>
      <c r="BK857" s="18">
        <f t="shared" si="476"/>
        <v>11600510</v>
      </c>
      <c r="BL857" s="18">
        <f t="shared" si="477"/>
        <v>17400770</v>
      </c>
      <c r="BM857" s="18">
        <f t="shared" si="478"/>
        <v>17400770</v>
      </c>
      <c r="BN857" s="18">
        <f t="shared" si="479"/>
        <v>2</v>
      </c>
      <c r="BO857" s="18">
        <f t="shared" si="459"/>
        <v>23.2</v>
      </c>
      <c r="BP857" s="18">
        <f t="shared" si="480"/>
        <v>2</v>
      </c>
      <c r="BQ857" s="18">
        <f t="shared" si="460"/>
        <v>11.6</v>
      </c>
      <c r="BR857" s="18">
        <f t="shared" si="481"/>
        <v>2</v>
      </c>
      <c r="BS857" s="18">
        <f t="shared" si="461"/>
        <v>11.6</v>
      </c>
      <c r="BT857" s="18">
        <f t="shared" si="482"/>
        <v>2</v>
      </c>
      <c r="BU857" s="18">
        <f t="shared" si="462"/>
        <v>11.6</v>
      </c>
      <c r="BV857" s="18">
        <f t="shared" si="483"/>
        <v>2</v>
      </c>
      <c r="BW857" s="18">
        <f t="shared" si="463"/>
        <v>11.6</v>
      </c>
      <c r="BX857" s="18">
        <f t="shared" si="484"/>
        <v>2</v>
      </c>
      <c r="BY857" s="18">
        <f t="shared" si="464"/>
        <v>11.6</v>
      </c>
      <c r="BZ857" s="18">
        <f t="shared" si="485"/>
        <v>2</v>
      </c>
      <c r="CA857" s="18">
        <f t="shared" si="465"/>
        <v>17.399999999999999</v>
      </c>
      <c r="CB857" s="18">
        <f t="shared" si="486"/>
        <v>2</v>
      </c>
      <c r="CC857" s="18">
        <f t="shared" si="466"/>
        <v>17.399999999999999</v>
      </c>
    </row>
    <row r="858" spans="1:81" ht="16.5" x14ac:dyDescent="0.2">
      <c r="A858" s="14">
        <v>849</v>
      </c>
      <c r="B858" s="18">
        <f>金币产出!CN854</f>
        <v>211431522</v>
      </c>
      <c r="W858" s="18">
        <v>849</v>
      </c>
      <c r="X858" s="25">
        <v>1</v>
      </c>
      <c r="Y858" s="18" t="e">
        <f t="shared" si="467"/>
        <v>#REF!</v>
      </c>
      <c r="Z858" s="18" t="e">
        <f t="shared" si="467"/>
        <v>#REF!</v>
      </c>
      <c r="AA858" s="18" t="e">
        <f t="shared" si="467"/>
        <v>#REF!</v>
      </c>
      <c r="AB858" s="18" t="e">
        <f t="shared" si="468"/>
        <v>#REF!</v>
      </c>
      <c r="AC858" s="18" t="e">
        <f t="shared" si="456"/>
        <v>#REF!</v>
      </c>
      <c r="AD858" s="18" t="e">
        <f t="shared" si="469"/>
        <v>#REF!</v>
      </c>
      <c r="AE858" s="18" t="e">
        <f t="shared" si="457"/>
        <v>#REF!</v>
      </c>
      <c r="AF858" s="18" t="e">
        <f t="shared" si="470"/>
        <v>#REF!</v>
      </c>
      <c r="AG858" s="18" t="e">
        <f t="shared" si="458"/>
        <v>#REF!</v>
      </c>
      <c r="BD858" s="18">
        <v>849</v>
      </c>
      <c r="BE858" s="44">
        <v>1</v>
      </c>
      <c r="BF858" s="18">
        <f t="shared" si="471"/>
        <v>23257465</v>
      </c>
      <c r="BG858" s="18">
        <f t="shared" si="472"/>
        <v>11628730</v>
      </c>
      <c r="BH858" s="18">
        <f t="shared" si="473"/>
        <v>11628730</v>
      </c>
      <c r="BI858" s="18">
        <f t="shared" si="474"/>
        <v>11628730</v>
      </c>
      <c r="BJ858" s="18">
        <f t="shared" si="475"/>
        <v>11628730</v>
      </c>
      <c r="BK858" s="18">
        <f t="shared" si="476"/>
        <v>11628730</v>
      </c>
      <c r="BL858" s="18">
        <f t="shared" si="477"/>
        <v>17443100</v>
      </c>
      <c r="BM858" s="18">
        <f t="shared" si="478"/>
        <v>17443100</v>
      </c>
      <c r="BN858" s="18">
        <f t="shared" si="479"/>
        <v>2</v>
      </c>
      <c r="BO858" s="18">
        <f t="shared" si="459"/>
        <v>23.26</v>
      </c>
      <c r="BP858" s="18">
        <f t="shared" si="480"/>
        <v>2</v>
      </c>
      <c r="BQ858" s="18">
        <f t="shared" si="460"/>
        <v>11.63</v>
      </c>
      <c r="BR858" s="18">
        <f t="shared" si="481"/>
        <v>2</v>
      </c>
      <c r="BS858" s="18">
        <f t="shared" si="461"/>
        <v>11.63</v>
      </c>
      <c r="BT858" s="18">
        <f t="shared" si="482"/>
        <v>2</v>
      </c>
      <c r="BU858" s="18">
        <f t="shared" si="462"/>
        <v>11.63</v>
      </c>
      <c r="BV858" s="18">
        <f t="shared" si="483"/>
        <v>2</v>
      </c>
      <c r="BW858" s="18">
        <f t="shared" si="463"/>
        <v>11.63</v>
      </c>
      <c r="BX858" s="18">
        <f t="shared" si="484"/>
        <v>2</v>
      </c>
      <c r="BY858" s="18">
        <f t="shared" si="464"/>
        <v>11.63</v>
      </c>
      <c r="BZ858" s="18">
        <f t="shared" si="485"/>
        <v>2</v>
      </c>
      <c r="CA858" s="18">
        <f t="shared" si="465"/>
        <v>17.440000000000001</v>
      </c>
      <c r="CB858" s="18">
        <f t="shared" si="486"/>
        <v>2</v>
      </c>
      <c r="CC858" s="18">
        <f t="shared" si="466"/>
        <v>17.440000000000001</v>
      </c>
    </row>
    <row r="859" spans="1:81" ht="16.5" x14ac:dyDescent="0.2">
      <c r="A859" s="14">
        <v>850</v>
      </c>
      <c r="B859" s="18">
        <f>金币产出!CN855</f>
        <v>207015658</v>
      </c>
      <c r="W859" s="18">
        <v>850</v>
      </c>
      <c r="X859" s="25">
        <v>1</v>
      </c>
      <c r="Y859" s="18" t="e">
        <f t="shared" si="467"/>
        <v>#REF!</v>
      </c>
      <c r="Z859" s="18" t="e">
        <f t="shared" si="467"/>
        <v>#REF!</v>
      </c>
      <c r="AA859" s="18" t="e">
        <f t="shared" si="467"/>
        <v>#REF!</v>
      </c>
      <c r="AB859" s="18" t="e">
        <f t="shared" si="468"/>
        <v>#REF!</v>
      </c>
      <c r="AC859" s="18" t="e">
        <f t="shared" si="456"/>
        <v>#REF!</v>
      </c>
      <c r="AD859" s="18" t="e">
        <f t="shared" si="469"/>
        <v>#REF!</v>
      </c>
      <c r="AE859" s="18" t="e">
        <f t="shared" si="457"/>
        <v>#REF!</v>
      </c>
      <c r="AF859" s="18" t="e">
        <f t="shared" si="470"/>
        <v>#REF!</v>
      </c>
      <c r="AG859" s="18" t="e">
        <f t="shared" si="458"/>
        <v>#REF!</v>
      </c>
      <c r="BD859" s="18">
        <v>850</v>
      </c>
      <c r="BE859" s="44">
        <v>1</v>
      </c>
      <c r="BF859" s="18">
        <f t="shared" si="471"/>
        <v>22771720</v>
      </c>
      <c r="BG859" s="18">
        <f t="shared" si="472"/>
        <v>11385860</v>
      </c>
      <c r="BH859" s="18">
        <f t="shared" si="473"/>
        <v>11385860</v>
      </c>
      <c r="BI859" s="18">
        <f t="shared" si="474"/>
        <v>11385860</v>
      </c>
      <c r="BJ859" s="18">
        <f t="shared" si="475"/>
        <v>11385860</v>
      </c>
      <c r="BK859" s="18">
        <f t="shared" si="476"/>
        <v>11385860</v>
      </c>
      <c r="BL859" s="18">
        <f t="shared" si="477"/>
        <v>17078790</v>
      </c>
      <c r="BM859" s="18">
        <f t="shared" si="478"/>
        <v>17078790</v>
      </c>
      <c r="BN859" s="18">
        <f t="shared" si="479"/>
        <v>2</v>
      </c>
      <c r="BO859" s="18">
        <f t="shared" si="459"/>
        <v>22.77</v>
      </c>
      <c r="BP859" s="18">
        <f t="shared" si="480"/>
        <v>2</v>
      </c>
      <c r="BQ859" s="18">
        <f t="shared" si="460"/>
        <v>11.39</v>
      </c>
      <c r="BR859" s="18">
        <f t="shared" si="481"/>
        <v>2</v>
      </c>
      <c r="BS859" s="18">
        <f t="shared" si="461"/>
        <v>11.39</v>
      </c>
      <c r="BT859" s="18">
        <f t="shared" si="482"/>
        <v>2</v>
      </c>
      <c r="BU859" s="18">
        <f t="shared" si="462"/>
        <v>11.39</v>
      </c>
      <c r="BV859" s="18">
        <f t="shared" si="483"/>
        <v>2</v>
      </c>
      <c r="BW859" s="18">
        <f t="shared" si="463"/>
        <v>11.39</v>
      </c>
      <c r="BX859" s="18">
        <f t="shared" si="484"/>
        <v>2</v>
      </c>
      <c r="BY859" s="18">
        <f t="shared" si="464"/>
        <v>11.39</v>
      </c>
      <c r="BZ859" s="18">
        <f t="shared" si="485"/>
        <v>2</v>
      </c>
      <c r="CA859" s="18">
        <f t="shared" si="465"/>
        <v>17.079999999999998</v>
      </c>
      <c r="CB859" s="18">
        <f t="shared" si="486"/>
        <v>2</v>
      </c>
      <c r="CC859" s="18">
        <f t="shared" si="466"/>
        <v>17.079999999999998</v>
      </c>
    </row>
    <row r="860" spans="1:81" ht="16.5" x14ac:dyDescent="0.2">
      <c r="A860" s="14">
        <v>851</v>
      </c>
      <c r="B860" s="18">
        <f>金币产出!CN856</f>
        <v>208896138</v>
      </c>
      <c r="W860" s="18">
        <v>851</v>
      </c>
      <c r="X860" s="25">
        <v>1</v>
      </c>
      <c r="Y860" s="18" t="e">
        <f t="shared" si="467"/>
        <v>#REF!</v>
      </c>
      <c r="Z860" s="18" t="e">
        <f t="shared" si="467"/>
        <v>#REF!</v>
      </c>
      <c r="AA860" s="18" t="e">
        <f t="shared" si="467"/>
        <v>#REF!</v>
      </c>
      <c r="AB860" s="18" t="e">
        <f t="shared" si="468"/>
        <v>#REF!</v>
      </c>
      <c r="AC860" s="18" t="e">
        <f t="shared" si="456"/>
        <v>#REF!</v>
      </c>
      <c r="AD860" s="18" t="e">
        <f t="shared" si="469"/>
        <v>#REF!</v>
      </c>
      <c r="AE860" s="18" t="e">
        <f t="shared" si="457"/>
        <v>#REF!</v>
      </c>
      <c r="AF860" s="18" t="e">
        <f t="shared" si="470"/>
        <v>#REF!</v>
      </c>
      <c r="AG860" s="18" t="e">
        <f t="shared" si="458"/>
        <v>#REF!</v>
      </c>
      <c r="BD860" s="18">
        <v>851</v>
      </c>
      <c r="BE860" s="44">
        <v>1</v>
      </c>
      <c r="BF860" s="18">
        <f t="shared" si="471"/>
        <v>22978575</v>
      </c>
      <c r="BG860" s="18">
        <f t="shared" si="472"/>
        <v>11489285</v>
      </c>
      <c r="BH860" s="18">
        <f t="shared" si="473"/>
        <v>11489285</v>
      </c>
      <c r="BI860" s="18">
        <f t="shared" si="474"/>
        <v>11489285</v>
      </c>
      <c r="BJ860" s="18">
        <f t="shared" si="475"/>
        <v>11489285</v>
      </c>
      <c r="BK860" s="18">
        <f t="shared" si="476"/>
        <v>11489285</v>
      </c>
      <c r="BL860" s="18">
        <f t="shared" si="477"/>
        <v>17233930</v>
      </c>
      <c r="BM860" s="18">
        <f t="shared" si="478"/>
        <v>17233930</v>
      </c>
      <c r="BN860" s="18">
        <f t="shared" si="479"/>
        <v>2</v>
      </c>
      <c r="BO860" s="18">
        <f t="shared" si="459"/>
        <v>22.98</v>
      </c>
      <c r="BP860" s="18">
        <f t="shared" si="480"/>
        <v>2</v>
      </c>
      <c r="BQ860" s="18">
        <f t="shared" si="460"/>
        <v>11.49</v>
      </c>
      <c r="BR860" s="18">
        <f t="shared" si="481"/>
        <v>2</v>
      </c>
      <c r="BS860" s="18">
        <f t="shared" si="461"/>
        <v>11.49</v>
      </c>
      <c r="BT860" s="18">
        <f t="shared" si="482"/>
        <v>2</v>
      </c>
      <c r="BU860" s="18">
        <f t="shared" si="462"/>
        <v>11.49</v>
      </c>
      <c r="BV860" s="18">
        <f t="shared" si="483"/>
        <v>2</v>
      </c>
      <c r="BW860" s="18">
        <f t="shared" si="463"/>
        <v>11.49</v>
      </c>
      <c r="BX860" s="18">
        <f t="shared" si="484"/>
        <v>2</v>
      </c>
      <c r="BY860" s="18">
        <f t="shared" si="464"/>
        <v>11.49</v>
      </c>
      <c r="BZ860" s="18">
        <f t="shared" si="485"/>
        <v>2</v>
      </c>
      <c r="CA860" s="18">
        <f t="shared" si="465"/>
        <v>17.23</v>
      </c>
      <c r="CB860" s="18">
        <f t="shared" si="486"/>
        <v>2</v>
      </c>
      <c r="CC860" s="18">
        <f t="shared" si="466"/>
        <v>17.23</v>
      </c>
    </row>
    <row r="861" spans="1:81" ht="16.5" x14ac:dyDescent="0.2">
      <c r="A861" s="14">
        <v>852</v>
      </c>
      <c r="B861" s="18">
        <f>金币产出!CN857</f>
        <v>210776618</v>
      </c>
      <c r="W861" s="18">
        <v>852</v>
      </c>
      <c r="X861" s="25">
        <v>1</v>
      </c>
      <c r="Y861" s="18" t="e">
        <f t="shared" si="467"/>
        <v>#REF!</v>
      </c>
      <c r="Z861" s="18" t="e">
        <f t="shared" si="467"/>
        <v>#REF!</v>
      </c>
      <c r="AA861" s="18" t="e">
        <f t="shared" si="467"/>
        <v>#REF!</v>
      </c>
      <c r="AB861" s="18" t="e">
        <f t="shared" si="468"/>
        <v>#REF!</v>
      </c>
      <c r="AC861" s="18" t="e">
        <f t="shared" si="456"/>
        <v>#REF!</v>
      </c>
      <c r="AD861" s="18" t="e">
        <f t="shared" si="469"/>
        <v>#REF!</v>
      </c>
      <c r="AE861" s="18" t="e">
        <f t="shared" si="457"/>
        <v>#REF!</v>
      </c>
      <c r="AF861" s="18" t="e">
        <f t="shared" si="470"/>
        <v>#REF!</v>
      </c>
      <c r="AG861" s="18" t="e">
        <f t="shared" si="458"/>
        <v>#REF!</v>
      </c>
      <c r="BD861" s="18">
        <v>852</v>
      </c>
      <c r="BE861" s="44">
        <v>1</v>
      </c>
      <c r="BF861" s="18">
        <f t="shared" si="471"/>
        <v>23185425</v>
      </c>
      <c r="BG861" s="18">
        <f t="shared" si="472"/>
        <v>11592710</v>
      </c>
      <c r="BH861" s="18">
        <f t="shared" si="473"/>
        <v>11592710</v>
      </c>
      <c r="BI861" s="18">
        <f t="shared" si="474"/>
        <v>11592710</v>
      </c>
      <c r="BJ861" s="18">
        <f t="shared" si="475"/>
        <v>11592710</v>
      </c>
      <c r="BK861" s="18">
        <f t="shared" si="476"/>
        <v>11592710</v>
      </c>
      <c r="BL861" s="18">
        <f t="shared" si="477"/>
        <v>17389070</v>
      </c>
      <c r="BM861" s="18">
        <f t="shared" si="478"/>
        <v>17389070</v>
      </c>
      <c r="BN861" s="18">
        <f t="shared" si="479"/>
        <v>2</v>
      </c>
      <c r="BO861" s="18">
        <f t="shared" si="459"/>
        <v>23.19</v>
      </c>
      <c r="BP861" s="18">
        <f t="shared" si="480"/>
        <v>2</v>
      </c>
      <c r="BQ861" s="18">
        <f t="shared" si="460"/>
        <v>11.59</v>
      </c>
      <c r="BR861" s="18">
        <f t="shared" si="481"/>
        <v>2</v>
      </c>
      <c r="BS861" s="18">
        <f t="shared" si="461"/>
        <v>11.59</v>
      </c>
      <c r="BT861" s="18">
        <f t="shared" si="482"/>
        <v>2</v>
      </c>
      <c r="BU861" s="18">
        <f t="shared" si="462"/>
        <v>11.59</v>
      </c>
      <c r="BV861" s="18">
        <f t="shared" si="483"/>
        <v>2</v>
      </c>
      <c r="BW861" s="18">
        <f t="shared" si="463"/>
        <v>11.59</v>
      </c>
      <c r="BX861" s="18">
        <f t="shared" si="484"/>
        <v>2</v>
      </c>
      <c r="BY861" s="18">
        <f t="shared" si="464"/>
        <v>11.59</v>
      </c>
      <c r="BZ861" s="18">
        <f t="shared" si="485"/>
        <v>2</v>
      </c>
      <c r="CA861" s="18">
        <f t="shared" si="465"/>
        <v>17.39</v>
      </c>
      <c r="CB861" s="18">
        <f t="shared" si="486"/>
        <v>2</v>
      </c>
      <c r="CC861" s="18">
        <f t="shared" si="466"/>
        <v>17.39</v>
      </c>
    </row>
    <row r="862" spans="1:81" ht="16.5" x14ac:dyDescent="0.2">
      <c r="A862" s="14">
        <v>853</v>
      </c>
      <c r="B862" s="18">
        <f>金币产出!CN858</f>
        <v>212657100</v>
      </c>
      <c r="W862" s="18">
        <v>853</v>
      </c>
      <c r="X862" s="25">
        <v>1</v>
      </c>
      <c r="Y862" s="18" t="e">
        <f t="shared" si="467"/>
        <v>#REF!</v>
      </c>
      <c r="Z862" s="18" t="e">
        <f t="shared" si="467"/>
        <v>#REF!</v>
      </c>
      <c r="AA862" s="18" t="e">
        <f t="shared" si="467"/>
        <v>#REF!</v>
      </c>
      <c r="AB862" s="18" t="e">
        <f t="shared" si="468"/>
        <v>#REF!</v>
      </c>
      <c r="AC862" s="18" t="e">
        <f t="shared" si="456"/>
        <v>#REF!</v>
      </c>
      <c r="AD862" s="18" t="e">
        <f t="shared" si="469"/>
        <v>#REF!</v>
      </c>
      <c r="AE862" s="18" t="e">
        <f t="shared" si="457"/>
        <v>#REF!</v>
      </c>
      <c r="AF862" s="18" t="e">
        <f t="shared" si="470"/>
        <v>#REF!</v>
      </c>
      <c r="AG862" s="18" t="e">
        <f t="shared" si="458"/>
        <v>#REF!</v>
      </c>
      <c r="BD862" s="18">
        <v>853</v>
      </c>
      <c r="BE862" s="44">
        <v>1</v>
      </c>
      <c r="BF862" s="18">
        <f t="shared" si="471"/>
        <v>23392280</v>
      </c>
      <c r="BG862" s="18">
        <f t="shared" si="472"/>
        <v>11696140</v>
      </c>
      <c r="BH862" s="18">
        <f t="shared" si="473"/>
        <v>11696140</v>
      </c>
      <c r="BI862" s="18">
        <f t="shared" si="474"/>
        <v>11696140</v>
      </c>
      <c r="BJ862" s="18">
        <f t="shared" si="475"/>
        <v>11696140</v>
      </c>
      <c r="BK862" s="18">
        <f t="shared" si="476"/>
        <v>11696140</v>
      </c>
      <c r="BL862" s="18">
        <f t="shared" si="477"/>
        <v>17544210</v>
      </c>
      <c r="BM862" s="18">
        <f t="shared" si="478"/>
        <v>17544210</v>
      </c>
      <c r="BN862" s="18">
        <f t="shared" si="479"/>
        <v>2</v>
      </c>
      <c r="BO862" s="18">
        <f t="shared" si="459"/>
        <v>23.39</v>
      </c>
      <c r="BP862" s="18">
        <f t="shared" si="480"/>
        <v>2</v>
      </c>
      <c r="BQ862" s="18">
        <f t="shared" si="460"/>
        <v>11.7</v>
      </c>
      <c r="BR862" s="18">
        <f t="shared" si="481"/>
        <v>2</v>
      </c>
      <c r="BS862" s="18">
        <f t="shared" si="461"/>
        <v>11.7</v>
      </c>
      <c r="BT862" s="18">
        <f t="shared" si="482"/>
        <v>2</v>
      </c>
      <c r="BU862" s="18">
        <f t="shared" si="462"/>
        <v>11.7</v>
      </c>
      <c r="BV862" s="18">
        <f t="shared" si="483"/>
        <v>2</v>
      </c>
      <c r="BW862" s="18">
        <f t="shared" si="463"/>
        <v>11.7</v>
      </c>
      <c r="BX862" s="18">
        <f t="shared" si="484"/>
        <v>2</v>
      </c>
      <c r="BY862" s="18">
        <f t="shared" si="464"/>
        <v>11.7</v>
      </c>
      <c r="BZ862" s="18">
        <f t="shared" si="485"/>
        <v>2</v>
      </c>
      <c r="CA862" s="18">
        <f t="shared" si="465"/>
        <v>17.54</v>
      </c>
      <c r="CB862" s="18">
        <f t="shared" si="486"/>
        <v>2</v>
      </c>
      <c r="CC862" s="18">
        <f t="shared" si="466"/>
        <v>17.54</v>
      </c>
    </row>
    <row r="863" spans="1:81" ht="16.5" x14ac:dyDescent="0.2">
      <c r="A863" s="14">
        <v>854</v>
      </c>
      <c r="B863" s="18">
        <f>金币产出!CN859</f>
        <v>214537580</v>
      </c>
      <c r="W863" s="18">
        <v>854</v>
      </c>
      <c r="X863" s="25">
        <v>1</v>
      </c>
      <c r="Y863" s="18" t="e">
        <f t="shared" si="467"/>
        <v>#REF!</v>
      </c>
      <c r="Z863" s="18" t="e">
        <f t="shared" si="467"/>
        <v>#REF!</v>
      </c>
      <c r="AA863" s="18" t="e">
        <f t="shared" si="467"/>
        <v>#REF!</v>
      </c>
      <c r="AB863" s="18" t="e">
        <f t="shared" si="468"/>
        <v>#REF!</v>
      </c>
      <c r="AC863" s="18" t="e">
        <f t="shared" si="456"/>
        <v>#REF!</v>
      </c>
      <c r="AD863" s="18" t="e">
        <f t="shared" si="469"/>
        <v>#REF!</v>
      </c>
      <c r="AE863" s="18" t="e">
        <f t="shared" si="457"/>
        <v>#REF!</v>
      </c>
      <c r="AF863" s="18" t="e">
        <f t="shared" si="470"/>
        <v>#REF!</v>
      </c>
      <c r="AG863" s="18" t="e">
        <f t="shared" si="458"/>
        <v>#REF!</v>
      </c>
      <c r="BD863" s="18">
        <v>854</v>
      </c>
      <c r="BE863" s="44">
        <v>1</v>
      </c>
      <c r="BF863" s="18">
        <f t="shared" si="471"/>
        <v>23599130</v>
      </c>
      <c r="BG863" s="18">
        <f t="shared" si="472"/>
        <v>11799565</v>
      </c>
      <c r="BH863" s="18">
        <f t="shared" si="473"/>
        <v>11799565</v>
      </c>
      <c r="BI863" s="18">
        <f t="shared" si="474"/>
        <v>11799565</v>
      </c>
      <c r="BJ863" s="18">
        <f t="shared" si="475"/>
        <v>11799565</v>
      </c>
      <c r="BK863" s="18">
        <f t="shared" si="476"/>
        <v>11799565</v>
      </c>
      <c r="BL863" s="18">
        <f t="shared" si="477"/>
        <v>17699350</v>
      </c>
      <c r="BM863" s="18">
        <f t="shared" si="478"/>
        <v>17699350</v>
      </c>
      <c r="BN863" s="18">
        <f t="shared" si="479"/>
        <v>2</v>
      </c>
      <c r="BO863" s="18">
        <f t="shared" si="459"/>
        <v>23.6</v>
      </c>
      <c r="BP863" s="18">
        <f t="shared" si="480"/>
        <v>2</v>
      </c>
      <c r="BQ863" s="18">
        <f t="shared" si="460"/>
        <v>11.8</v>
      </c>
      <c r="BR863" s="18">
        <f t="shared" si="481"/>
        <v>2</v>
      </c>
      <c r="BS863" s="18">
        <f t="shared" si="461"/>
        <v>11.8</v>
      </c>
      <c r="BT863" s="18">
        <f t="shared" si="482"/>
        <v>2</v>
      </c>
      <c r="BU863" s="18">
        <f t="shared" si="462"/>
        <v>11.8</v>
      </c>
      <c r="BV863" s="18">
        <f t="shared" si="483"/>
        <v>2</v>
      </c>
      <c r="BW863" s="18">
        <f t="shared" si="463"/>
        <v>11.8</v>
      </c>
      <c r="BX863" s="18">
        <f t="shared" si="484"/>
        <v>2</v>
      </c>
      <c r="BY863" s="18">
        <f t="shared" si="464"/>
        <v>11.8</v>
      </c>
      <c r="BZ863" s="18">
        <f t="shared" si="485"/>
        <v>2</v>
      </c>
      <c r="CA863" s="18">
        <f t="shared" si="465"/>
        <v>17.7</v>
      </c>
      <c r="CB863" s="18">
        <f t="shared" si="486"/>
        <v>2</v>
      </c>
      <c r="CC863" s="18">
        <f t="shared" si="466"/>
        <v>17.7</v>
      </c>
    </row>
    <row r="864" spans="1:81" ht="16.5" x14ac:dyDescent="0.2">
      <c r="A864" s="14">
        <v>855</v>
      </c>
      <c r="B864" s="18">
        <f>金币产出!CN860</f>
        <v>216418060</v>
      </c>
      <c r="W864" s="18">
        <v>855</v>
      </c>
      <c r="X864" s="25">
        <v>1</v>
      </c>
      <c r="Y864" s="18" t="e">
        <f t="shared" si="467"/>
        <v>#REF!</v>
      </c>
      <c r="Z864" s="18" t="e">
        <f t="shared" si="467"/>
        <v>#REF!</v>
      </c>
      <c r="AA864" s="18" t="e">
        <f t="shared" si="467"/>
        <v>#REF!</v>
      </c>
      <c r="AB864" s="18" t="e">
        <f t="shared" si="468"/>
        <v>#REF!</v>
      </c>
      <c r="AC864" s="18" t="e">
        <f t="shared" si="456"/>
        <v>#REF!</v>
      </c>
      <c r="AD864" s="18" t="e">
        <f t="shared" si="469"/>
        <v>#REF!</v>
      </c>
      <c r="AE864" s="18" t="e">
        <f t="shared" si="457"/>
        <v>#REF!</v>
      </c>
      <c r="AF864" s="18" t="e">
        <f t="shared" si="470"/>
        <v>#REF!</v>
      </c>
      <c r="AG864" s="18" t="e">
        <f t="shared" si="458"/>
        <v>#REF!</v>
      </c>
      <c r="BD864" s="18">
        <v>855</v>
      </c>
      <c r="BE864" s="44">
        <v>1</v>
      </c>
      <c r="BF864" s="18">
        <f t="shared" si="471"/>
        <v>23805985</v>
      </c>
      <c r="BG864" s="18">
        <f t="shared" si="472"/>
        <v>11902990</v>
      </c>
      <c r="BH864" s="18">
        <f t="shared" si="473"/>
        <v>11902990</v>
      </c>
      <c r="BI864" s="18">
        <f t="shared" si="474"/>
        <v>11902990</v>
      </c>
      <c r="BJ864" s="18">
        <f t="shared" si="475"/>
        <v>11902990</v>
      </c>
      <c r="BK864" s="18">
        <f t="shared" si="476"/>
        <v>11902990</v>
      </c>
      <c r="BL864" s="18">
        <f t="shared" si="477"/>
        <v>17854485</v>
      </c>
      <c r="BM864" s="18">
        <f t="shared" si="478"/>
        <v>17854485</v>
      </c>
      <c r="BN864" s="18">
        <f t="shared" si="479"/>
        <v>2</v>
      </c>
      <c r="BO864" s="18">
        <f t="shared" si="459"/>
        <v>23.81</v>
      </c>
      <c r="BP864" s="18">
        <f t="shared" si="480"/>
        <v>2</v>
      </c>
      <c r="BQ864" s="18">
        <f t="shared" si="460"/>
        <v>11.9</v>
      </c>
      <c r="BR864" s="18">
        <f t="shared" si="481"/>
        <v>2</v>
      </c>
      <c r="BS864" s="18">
        <f t="shared" si="461"/>
        <v>11.9</v>
      </c>
      <c r="BT864" s="18">
        <f t="shared" si="482"/>
        <v>2</v>
      </c>
      <c r="BU864" s="18">
        <f t="shared" si="462"/>
        <v>11.9</v>
      </c>
      <c r="BV864" s="18">
        <f t="shared" si="483"/>
        <v>2</v>
      </c>
      <c r="BW864" s="18">
        <f t="shared" si="463"/>
        <v>11.9</v>
      </c>
      <c r="BX864" s="18">
        <f t="shared" si="484"/>
        <v>2</v>
      </c>
      <c r="BY864" s="18">
        <f t="shared" si="464"/>
        <v>11.9</v>
      </c>
      <c r="BZ864" s="18">
        <f t="shared" si="485"/>
        <v>2</v>
      </c>
      <c r="CA864" s="18">
        <f t="shared" si="465"/>
        <v>17.850000000000001</v>
      </c>
      <c r="CB864" s="18">
        <f t="shared" si="486"/>
        <v>2</v>
      </c>
      <c r="CC864" s="18">
        <f t="shared" si="466"/>
        <v>17.850000000000001</v>
      </c>
    </row>
    <row r="865" spans="1:81" ht="16.5" x14ac:dyDescent="0.2">
      <c r="A865" s="14">
        <v>856</v>
      </c>
      <c r="B865" s="18">
        <f>金币产出!CN861</f>
        <v>218298540</v>
      </c>
      <c r="W865" s="18">
        <v>856</v>
      </c>
      <c r="X865" s="25">
        <v>1</v>
      </c>
      <c r="Y865" s="18" t="e">
        <f t="shared" si="467"/>
        <v>#REF!</v>
      </c>
      <c r="Z865" s="18" t="e">
        <f t="shared" si="467"/>
        <v>#REF!</v>
      </c>
      <c r="AA865" s="18" t="e">
        <f t="shared" si="467"/>
        <v>#REF!</v>
      </c>
      <c r="AB865" s="18" t="e">
        <f t="shared" si="468"/>
        <v>#REF!</v>
      </c>
      <c r="AC865" s="18" t="e">
        <f t="shared" si="456"/>
        <v>#REF!</v>
      </c>
      <c r="AD865" s="18" t="e">
        <f t="shared" si="469"/>
        <v>#REF!</v>
      </c>
      <c r="AE865" s="18" t="e">
        <f t="shared" si="457"/>
        <v>#REF!</v>
      </c>
      <c r="AF865" s="18" t="e">
        <f t="shared" si="470"/>
        <v>#REF!</v>
      </c>
      <c r="AG865" s="18" t="e">
        <f t="shared" si="458"/>
        <v>#REF!</v>
      </c>
      <c r="BD865" s="18">
        <v>856</v>
      </c>
      <c r="BE865" s="44">
        <v>1</v>
      </c>
      <c r="BF865" s="18">
        <f t="shared" si="471"/>
        <v>24012835</v>
      </c>
      <c r="BG865" s="18">
        <f t="shared" si="472"/>
        <v>12006415</v>
      </c>
      <c r="BH865" s="18">
        <f t="shared" si="473"/>
        <v>12006415</v>
      </c>
      <c r="BI865" s="18">
        <f t="shared" si="474"/>
        <v>12006415</v>
      </c>
      <c r="BJ865" s="18">
        <f t="shared" si="475"/>
        <v>12006415</v>
      </c>
      <c r="BK865" s="18">
        <f t="shared" si="476"/>
        <v>12006415</v>
      </c>
      <c r="BL865" s="18">
        <f t="shared" si="477"/>
        <v>18009625</v>
      </c>
      <c r="BM865" s="18">
        <f t="shared" si="478"/>
        <v>18009625</v>
      </c>
      <c r="BN865" s="18">
        <f t="shared" si="479"/>
        <v>2</v>
      </c>
      <c r="BO865" s="18">
        <f t="shared" si="459"/>
        <v>24.01</v>
      </c>
      <c r="BP865" s="18">
        <f t="shared" si="480"/>
        <v>2</v>
      </c>
      <c r="BQ865" s="18">
        <f t="shared" si="460"/>
        <v>12.01</v>
      </c>
      <c r="BR865" s="18">
        <f t="shared" si="481"/>
        <v>2</v>
      </c>
      <c r="BS865" s="18">
        <f t="shared" si="461"/>
        <v>12.01</v>
      </c>
      <c r="BT865" s="18">
        <f t="shared" si="482"/>
        <v>2</v>
      </c>
      <c r="BU865" s="18">
        <f t="shared" si="462"/>
        <v>12.01</v>
      </c>
      <c r="BV865" s="18">
        <f t="shared" si="483"/>
        <v>2</v>
      </c>
      <c r="BW865" s="18">
        <f t="shared" si="463"/>
        <v>12.01</v>
      </c>
      <c r="BX865" s="18">
        <f t="shared" si="484"/>
        <v>2</v>
      </c>
      <c r="BY865" s="18">
        <f t="shared" si="464"/>
        <v>12.01</v>
      </c>
      <c r="BZ865" s="18">
        <f t="shared" si="485"/>
        <v>2</v>
      </c>
      <c r="CA865" s="18">
        <f t="shared" si="465"/>
        <v>18.010000000000002</v>
      </c>
      <c r="CB865" s="18">
        <f t="shared" si="486"/>
        <v>2</v>
      </c>
      <c r="CC865" s="18">
        <f t="shared" si="466"/>
        <v>18.010000000000002</v>
      </c>
    </row>
    <row r="866" spans="1:81" ht="16.5" x14ac:dyDescent="0.2">
      <c r="A866" s="14">
        <v>857</v>
      </c>
      <c r="B866" s="18">
        <f>金币产出!CN862</f>
        <v>220179022</v>
      </c>
      <c r="W866" s="18">
        <v>857</v>
      </c>
      <c r="X866" s="25">
        <v>1</v>
      </c>
      <c r="Y866" s="18" t="e">
        <f t="shared" si="467"/>
        <v>#REF!</v>
      </c>
      <c r="Z866" s="18" t="e">
        <f t="shared" si="467"/>
        <v>#REF!</v>
      </c>
      <c r="AA866" s="18" t="e">
        <f t="shared" si="467"/>
        <v>#REF!</v>
      </c>
      <c r="AB866" s="18" t="e">
        <f t="shared" si="468"/>
        <v>#REF!</v>
      </c>
      <c r="AC866" s="18" t="e">
        <f t="shared" si="456"/>
        <v>#REF!</v>
      </c>
      <c r="AD866" s="18" t="e">
        <f t="shared" si="469"/>
        <v>#REF!</v>
      </c>
      <c r="AE866" s="18" t="e">
        <f t="shared" si="457"/>
        <v>#REF!</v>
      </c>
      <c r="AF866" s="18" t="e">
        <f t="shared" si="470"/>
        <v>#REF!</v>
      </c>
      <c r="AG866" s="18" t="e">
        <f t="shared" si="458"/>
        <v>#REF!</v>
      </c>
      <c r="BD866" s="18">
        <v>857</v>
      </c>
      <c r="BE866" s="44">
        <v>1</v>
      </c>
      <c r="BF866" s="18">
        <f t="shared" si="471"/>
        <v>24219690</v>
      </c>
      <c r="BG866" s="18">
        <f t="shared" si="472"/>
        <v>12109845</v>
      </c>
      <c r="BH866" s="18">
        <f t="shared" si="473"/>
        <v>12109845</v>
      </c>
      <c r="BI866" s="18">
        <f t="shared" si="474"/>
        <v>12109845</v>
      </c>
      <c r="BJ866" s="18">
        <f t="shared" si="475"/>
        <v>12109845</v>
      </c>
      <c r="BK866" s="18">
        <f t="shared" si="476"/>
        <v>12109845</v>
      </c>
      <c r="BL866" s="18">
        <f t="shared" si="477"/>
        <v>18164765</v>
      </c>
      <c r="BM866" s="18">
        <f t="shared" si="478"/>
        <v>18164765</v>
      </c>
      <c r="BN866" s="18">
        <f t="shared" si="479"/>
        <v>2</v>
      </c>
      <c r="BO866" s="18">
        <f t="shared" si="459"/>
        <v>24.22</v>
      </c>
      <c r="BP866" s="18">
        <f t="shared" si="480"/>
        <v>2</v>
      </c>
      <c r="BQ866" s="18">
        <f t="shared" si="460"/>
        <v>12.11</v>
      </c>
      <c r="BR866" s="18">
        <f t="shared" si="481"/>
        <v>2</v>
      </c>
      <c r="BS866" s="18">
        <f t="shared" si="461"/>
        <v>12.11</v>
      </c>
      <c r="BT866" s="18">
        <f t="shared" si="482"/>
        <v>2</v>
      </c>
      <c r="BU866" s="18">
        <f t="shared" si="462"/>
        <v>12.11</v>
      </c>
      <c r="BV866" s="18">
        <f t="shared" si="483"/>
        <v>2</v>
      </c>
      <c r="BW866" s="18">
        <f t="shared" si="463"/>
        <v>12.11</v>
      </c>
      <c r="BX866" s="18">
        <f t="shared" si="484"/>
        <v>2</v>
      </c>
      <c r="BY866" s="18">
        <f t="shared" si="464"/>
        <v>12.11</v>
      </c>
      <c r="BZ866" s="18">
        <f t="shared" si="485"/>
        <v>2</v>
      </c>
      <c r="CA866" s="18">
        <f t="shared" si="465"/>
        <v>18.16</v>
      </c>
      <c r="CB866" s="18">
        <f t="shared" si="486"/>
        <v>2</v>
      </c>
      <c r="CC866" s="18">
        <f t="shared" si="466"/>
        <v>18.16</v>
      </c>
    </row>
    <row r="867" spans="1:81" ht="16.5" x14ac:dyDescent="0.2">
      <c r="A867" s="14">
        <v>858</v>
      </c>
      <c r="B867" s="18">
        <f>金币产出!CN863</f>
        <v>222059502</v>
      </c>
      <c r="W867" s="18">
        <v>858</v>
      </c>
      <c r="X867" s="25">
        <v>1</v>
      </c>
      <c r="Y867" s="18" t="e">
        <f t="shared" si="467"/>
        <v>#REF!</v>
      </c>
      <c r="Z867" s="18" t="e">
        <f t="shared" si="467"/>
        <v>#REF!</v>
      </c>
      <c r="AA867" s="18" t="e">
        <f t="shared" si="467"/>
        <v>#REF!</v>
      </c>
      <c r="AB867" s="18" t="e">
        <f t="shared" si="468"/>
        <v>#REF!</v>
      </c>
      <c r="AC867" s="18" t="e">
        <f t="shared" si="456"/>
        <v>#REF!</v>
      </c>
      <c r="AD867" s="18" t="e">
        <f t="shared" si="469"/>
        <v>#REF!</v>
      </c>
      <c r="AE867" s="18" t="e">
        <f t="shared" si="457"/>
        <v>#REF!</v>
      </c>
      <c r="AF867" s="18" t="e">
        <f t="shared" si="470"/>
        <v>#REF!</v>
      </c>
      <c r="AG867" s="18" t="e">
        <f t="shared" si="458"/>
        <v>#REF!</v>
      </c>
      <c r="BD867" s="18">
        <v>858</v>
      </c>
      <c r="BE867" s="44">
        <v>1</v>
      </c>
      <c r="BF867" s="18">
        <f t="shared" si="471"/>
        <v>24426545</v>
      </c>
      <c r="BG867" s="18">
        <f t="shared" si="472"/>
        <v>12213270</v>
      </c>
      <c r="BH867" s="18">
        <f t="shared" si="473"/>
        <v>12213270</v>
      </c>
      <c r="BI867" s="18">
        <f t="shared" si="474"/>
        <v>12213270</v>
      </c>
      <c r="BJ867" s="18">
        <f t="shared" si="475"/>
        <v>12213270</v>
      </c>
      <c r="BK867" s="18">
        <f t="shared" si="476"/>
        <v>12213270</v>
      </c>
      <c r="BL867" s="18">
        <f t="shared" si="477"/>
        <v>18319905</v>
      </c>
      <c r="BM867" s="18">
        <f t="shared" si="478"/>
        <v>18319905</v>
      </c>
      <c r="BN867" s="18">
        <f t="shared" si="479"/>
        <v>2</v>
      </c>
      <c r="BO867" s="18">
        <f t="shared" si="459"/>
        <v>24.43</v>
      </c>
      <c r="BP867" s="18">
        <f t="shared" si="480"/>
        <v>2</v>
      </c>
      <c r="BQ867" s="18">
        <f t="shared" si="460"/>
        <v>12.21</v>
      </c>
      <c r="BR867" s="18">
        <f t="shared" si="481"/>
        <v>2</v>
      </c>
      <c r="BS867" s="18">
        <f t="shared" si="461"/>
        <v>12.21</v>
      </c>
      <c r="BT867" s="18">
        <f t="shared" si="482"/>
        <v>2</v>
      </c>
      <c r="BU867" s="18">
        <f t="shared" si="462"/>
        <v>12.21</v>
      </c>
      <c r="BV867" s="18">
        <f t="shared" si="483"/>
        <v>2</v>
      </c>
      <c r="BW867" s="18">
        <f t="shared" si="463"/>
        <v>12.21</v>
      </c>
      <c r="BX867" s="18">
        <f t="shared" si="484"/>
        <v>2</v>
      </c>
      <c r="BY867" s="18">
        <f t="shared" si="464"/>
        <v>12.21</v>
      </c>
      <c r="BZ867" s="18">
        <f t="shared" si="485"/>
        <v>2</v>
      </c>
      <c r="CA867" s="18">
        <f t="shared" si="465"/>
        <v>18.32</v>
      </c>
      <c r="CB867" s="18">
        <f t="shared" si="486"/>
        <v>2</v>
      </c>
      <c r="CC867" s="18">
        <f t="shared" si="466"/>
        <v>18.32</v>
      </c>
    </row>
    <row r="868" spans="1:81" ht="16.5" x14ac:dyDescent="0.2">
      <c r="A868" s="14">
        <v>859</v>
      </c>
      <c r="B868" s="18">
        <f>金币产出!CN864</f>
        <v>223939982</v>
      </c>
      <c r="W868" s="18">
        <v>859</v>
      </c>
      <c r="X868" s="25">
        <v>1</v>
      </c>
      <c r="Y868" s="18" t="e">
        <f t="shared" si="467"/>
        <v>#REF!</v>
      </c>
      <c r="Z868" s="18" t="e">
        <f t="shared" si="467"/>
        <v>#REF!</v>
      </c>
      <c r="AA868" s="18" t="e">
        <f t="shared" si="467"/>
        <v>#REF!</v>
      </c>
      <c r="AB868" s="18" t="e">
        <f t="shared" si="468"/>
        <v>#REF!</v>
      </c>
      <c r="AC868" s="18" t="e">
        <f t="shared" si="456"/>
        <v>#REF!</v>
      </c>
      <c r="AD868" s="18" t="e">
        <f t="shared" si="469"/>
        <v>#REF!</v>
      </c>
      <c r="AE868" s="18" t="e">
        <f t="shared" si="457"/>
        <v>#REF!</v>
      </c>
      <c r="AF868" s="18" t="e">
        <f t="shared" si="470"/>
        <v>#REF!</v>
      </c>
      <c r="AG868" s="18" t="e">
        <f t="shared" si="458"/>
        <v>#REF!</v>
      </c>
      <c r="BD868" s="18">
        <v>859</v>
      </c>
      <c r="BE868" s="44">
        <v>1</v>
      </c>
      <c r="BF868" s="18">
        <f t="shared" si="471"/>
        <v>24633395</v>
      </c>
      <c r="BG868" s="18">
        <f t="shared" si="472"/>
        <v>12316695</v>
      </c>
      <c r="BH868" s="18">
        <f t="shared" si="473"/>
        <v>12316695</v>
      </c>
      <c r="BI868" s="18">
        <f t="shared" si="474"/>
        <v>12316695</v>
      </c>
      <c r="BJ868" s="18">
        <f t="shared" si="475"/>
        <v>12316695</v>
      </c>
      <c r="BK868" s="18">
        <f t="shared" si="476"/>
        <v>12316695</v>
      </c>
      <c r="BL868" s="18">
        <f t="shared" si="477"/>
        <v>18475045</v>
      </c>
      <c r="BM868" s="18">
        <f t="shared" si="478"/>
        <v>18475045</v>
      </c>
      <c r="BN868" s="18">
        <f t="shared" si="479"/>
        <v>2</v>
      </c>
      <c r="BO868" s="18">
        <f t="shared" si="459"/>
        <v>24.63</v>
      </c>
      <c r="BP868" s="18">
        <f t="shared" si="480"/>
        <v>2</v>
      </c>
      <c r="BQ868" s="18">
        <f t="shared" si="460"/>
        <v>12.32</v>
      </c>
      <c r="BR868" s="18">
        <f t="shared" si="481"/>
        <v>2</v>
      </c>
      <c r="BS868" s="18">
        <f t="shared" si="461"/>
        <v>12.32</v>
      </c>
      <c r="BT868" s="18">
        <f t="shared" si="482"/>
        <v>2</v>
      </c>
      <c r="BU868" s="18">
        <f t="shared" si="462"/>
        <v>12.32</v>
      </c>
      <c r="BV868" s="18">
        <f t="shared" si="483"/>
        <v>2</v>
      </c>
      <c r="BW868" s="18">
        <f t="shared" si="463"/>
        <v>12.32</v>
      </c>
      <c r="BX868" s="18">
        <f t="shared" si="484"/>
        <v>2</v>
      </c>
      <c r="BY868" s="18">
        <f t="shared" si="464"/>
        <v>12.32</v>
      </c>
      <c r="BZ868" s="18">
        <f t="shared" si="485"/>
        <v>2</v>
      </c>
      <c r="CA868" s="18">
        <f t="shared" si="465"/>
        <v>18.48</v>
      </c>
      <c r="CB868" s="18">
        <f t="shared" si="486"/>
        <v>2</v>
      </c>
      <c r="CC868" s="18">
        <f t="shared" si="466"/>
        <v>18.48</v>
      </c>
    </row>
    <row r="869" spans="1:81" ht="16.5" x14ac:dyDescent="0.2">
      <c r="A869" s="14">
        <v>860</v>
      </c>
      <c r="B869" s="18">
        <f>金币产出!CN865</f>
        <v>225820467</v>
      </c>
      <c r="W869" s="18">
        <v>860</v>
      </c>
      <c r="X869" s="25">
        <v>1</v>
      </c>
      <c r="Y869" s="18" t="e">
        <f t="shared" si="467"/>
        <v>#REF!</v>
      </c>
      <c r="Z869" s="18" t="e">
        <f t="shared" si="467"/>
        <v>#REF!</v>
      </c>
      <c r="AA869" s="18" t="e">
        <f t="shared" si="467"/>
        <v>#REF!</v>
      </c>
      <c r="AB869" s="18" t="e">
        <f t="shared" si="468"/>
        <v>#REF!</v>
      </c>
      <c r="AC869" s="18" t="e">
        <f t="shared" si="456"/>
        <v>#REF!</v>
      </c>
      <c r="AD869" s="18" t="e">
        <f t="shared" si="469"/>
        <v>#REF!</v>
      </c>
      <c r="AE869" s="18" t="e">
        <f t="shared" si="457"/>
        <v>#REF!</v>
      </c>
      <c r="AF869" s="18" t="e">
        <f t="shared" si="470"/>
        <v>#REF!</v>
      </c>
      <c r="AG869" s="18" t="e">
        <f t="shared" si="458"/>
        <v>#REF!</v>
      </c>
      <c r="BD869" s="18">
        <v>860</v>
      </c>
      <c r="BE869" s="44">
        <v>1</v>
      </c>
      <c r="BF869" s="18">
        <f t="shared" si="471"/>
        <v>24840250</v>
      </c>
      <c r="BG869" s="18">
        <f t="shared" si="472"/>
        <v>12420125</v>
      </c>
      <c r="BH869" s="18">
        <f t="shared" si="473"/>
        <v>12420125</v>
      </c>
      <c r="BI869" s="18">
        <f t="shared" si="474"/>
        <v>12420125</v>
      </c>
      <c r="BJ869" s="18">
        <f t="shared" si="475"/>
        <v>12420125</v>
      </c>
      <c r="BK869" s="18">
        <f t="shared" si="476"/>
        <v>12420125</v>
      </c>
      <c r="BL869" s="18">
        <f t="shared" si="477"/>
        <v>18630185</v>
      </c>
      <c r="BM869" s="18">
        <f t="shared" si="478"/>
        <v>18630185</v>
      </c>
      <c r="BN869" s="18">
        <f t="shared" si="479"/>
        <v>2</v>
      </c>
      <c r="BO869" s="18">
        <f t="shared" si="459"/>
        <v>24.84</v>
      </c>
      <c r="BP869" s="18">
        <f t="shared" si="480"/>
        <v>2</v>
      </c>
      <c r="BQ869" s="18">
        <f t="shared" si="460"/>
        <v>12.42</v>
      </c>
      <c r="BR869" s="18">
        <f t="shared" si="481"/>
        <v>2</v>
      </c>
      <c r="BS869" s="18">
        <f t="shared" si="461"/>
        <v>12.42</v>
      </c>
      <c r="BT869" s="18">
        <f t="shared" si="482"/>
        <v>2</v>
      </c>
      <c r="BU869" s="18">
        <f t="shared" si="462"/>
        <v>12.42</v>
      </c>
      <c r="BV869" s="18">
        <f t="shared" si="483"/>
        <v>2</v>
      </c>
      <c r="BW869" s="18">
        <f t="shared" si="463"/>
        <v>12.42</v>
      </c>
      <c r="BX869" s="18">
        <f t="shared" si="484"/>
        <v>2</v>
      </c>
      <c r="BY869" s="18">
        <f t="shared" si="464"/>
        <v>12.42</v>
      </c>
      <c r="BZ869" s="18">
        <f t="shared" si="485"/>
        <v>2</v>
      </c>
      <c r="CA869" s="18">
        <f t="shared" si="465"/>
        <v>18.63</v>
      </c>
      <c r="CB869" s="18">
        <f t="shared" si="486"/>
        <v>2</v>
      </c>
      <c r="CC869" s="18">
        <f t="shared" si="466"/>
        <v>18.63</v>
      </c>
    </row>
    <row r="870" spans="1:81" ht="16.5" x14ac:dyDescent="0.2">
      <c r="A870" s="14">
        <v>861</v>
      </c>
      <c r="B870" s="18">
        <f>金币产出!CN866</f>
        <v>226379931</v>
      </c>
      <c r="W870" s="18">
        <v>861</v>
      </c>
      <c r="X870" s="25">
        <v>1</v>
      </c>
      <c r="Y870" s="18" t="e">
        <f t="shared" si="467"/>
        <v>#REF!</v>
      </c>
      <c r="Z870" s="18" t="e">
        <f t="shared" si="467"/>
        <v>#REF!</v>
      </c>
      <c r="AA870" s="18" t="e">
        <f t="shared" si="467"/>
        <v>#REF!</v>
      </c>
      <c r="AB870" s="18" t="e">
        <f t="shared" si="468"/>
        <v>#REF!</v>
      </c>
      <c r="AC870" s="18" t="e">
        <f t="shared" si="456"/>
        <v>#REF!</v>
      </c>
      <c r="AD870" s="18" t="e">
        <f t="shared" si="469"/>
        <v>#REF!</v>
      </c>
      <c r="AE870" s="18" t="e">
        <f t="shared" si="457"/>
        <v>#REF!</v>
      </c>
      <c r="AF870" s="18" t="e">
        <f t="shared" si="470"/>
        <v>#REF!</v>
      </c>
      <c r="AG870" s="18" t="e">
        <f t="shared" si="458"/>
        <v>#REF!</v>
      </c>
      <c r="BD870" s="18">
        <v>861</v>
      </c>
      <c r="BE870" s="44">
        <v>1</v>
      </c>
      <c r="BF870" s="18">
        <f t="shared" si="471"/>
        <v>24901790</v>
      </c>
      <c r="BG870" s="18">
        <f t="shared" si="472"/>
        <v>12450895</v>
      </c>
      <c r="BH870" s="18">
        <f t="shared" si="473"/>
        <v>12450895</v>
      </c>
      <c r="BI870" s="18">
        <f t="shared" si="474"/>
        <v>12450895</v>
      </c>
      <c r="BJ870" s="18">
        <f t="shared" si="475"/>
        <v>12450895</v>
      </c>
      <c r="BK870" s="18">
        <f t="shared" si="476"/>
        <v>12450895</v>
      </c>
      <c r="BL870" s="18">
        <f t="shared" si="477"/>
        <v>18676340</v>
      </c>
      <c r="BM870" s="18">
        <f t="shared" si="478"/>
        <v>18676340</v>
      </c>
      <c r="BN870" s="18">
        <f t="shared" si="479"/>
        <v>2</v>
      </c>
      <c r="BO870" s="18">
        <f t="shared" si="459"/>
        <v>24.9</v>
      </c>
      <c r="BP870" s="18">
        <f t="shared" si="480"/>
        <v>2</v>
      </c>
      <c r="BQ870" s="18">
        <f t="shared" si="460"/>
        <v>12.45</v>
      </c>
      <c r="BR870" s="18">
        <f t="shared" si="481"/>
        <v>2</v>
      </c>
      <c r="BS870" s="18">
        <f t="shared" si="461"/>
        <v>12.45</v>
      </c>
      <c r="BT870" s="18">
        <f t="shared" si="482"/>
        <v>2</v>
      </c>
      <c r="BU870" s="18">
        <f t="shared" si="462"/>
        <v>12.45</v>
      </c>
      <c r="BV870" s="18">
        <f t="shared" si="483"/>
        <v>2</v>
      </c>
      <c r="BW870" s="18">
        <f t="shared" si="463"/>
        <v>12.45</v>
      </c>
      <c r="BX870" s="18">
        <f t="shared" si="484"/>
        <v>2</v>
      </c>
      <c r="BY870" s="18">
        <f t="shared" si="464"/>
        <v>12.45</v>
      </c>
      <c r="BZ870" s="18">
        <f t="shared" si="485"/>
        <v>2</v>
      </c>
      <c r="CA870" s="18">
        <f t="shared" si="465"/>
        <v>18.68</v>
      </c>
      <c r="CB870" s="18">
        <f t="shared" si="486"/>
        <v>2</v>
      </c>
      <c r="CC870" s="18">
        <f t="shared" si="466"/>
        <v>18.68</v>
      </c>
    </row>
    <row r="871" spans="1:81" ht="16.5" x14ac:dyDescent="0.2">
      <c r="A871" s="14">
        <v>862</v>
      </c>
      <c r="B871" s="18">
        <f>金币产出!CN867</f>
        <v>226939396</v>
      </c>
      <c r="W871" s="18">
        <v>862</v>
      </c>
      <c r="X871" s="25">
        <v>1</v>
      </c>
      <c r="Y871" s="18" t="e">
        <f t="shared" si="467"/>
        <v>#REF!</v>
      </c>
      <c r="Z871" s="18" t="e">
        <f t="shared" si="467"/>
        <v>#REF!</v>
      </c>
      <c r="AA871" s="18" t="e">
        <f t="shared" si="467"/>
        <v>#REF!</v>
      </c>
      <c r="AB871" s="18" t="e">
        <f t="shared" si="468"/>
        <v>#REF!</v>
      </c>
      <c r="AC871" s="18" t="e">
        <f t="shared" si="456"/>
        <v>#REF!</v>
      </c>
      <c r="AD871" s="18" t="e">
        <f t="shared" si="469"/>
        <v>#REF!</v>
      </c>
      <c r="AE871" s="18" t="e">
        <f t="shared" si="457"/>
        <v>#REF!</v>
      </c>
      <c r="AF871" s="18" t="e">
        <f t="shared" si="470"/>
        <v>#REF!</v>
      </c>
      <c r="AG871" s="18" t="e">
        <f t="shared" si="458"/>
        <v>#REF!</v>
      </c>
      <c r="BD871" s="18">
        <v>862</v>
      </c>
      <c r="BE871" s="44">
        <v>1</v>
      </c>
      <c r="BF871" s="18">
        <f t="shared" si="471"/>
        <v>24963330</v>
      </c>
      <c r="BG871" s="18">
        <f t="shared" si="472"/>
        <v>12481665</v>
      </c>
      <c r="BH871" s="18">
        <f t="shared" si="473"/>
        <v>12481665</v>
      </c>
      <c r="BI871" s="18">
        <f t="shared" si="474"/>
        <v>12481665</v>
      </c>
      <c r="BJ871" s="18">
        <f t="shared" si="475"/>
        <v>12481665</v>
      </c>
      <c r="BK871" s="18">
        <f t="shared" si="476"/>
        <v>12481665</v>
      </c>
      <c r="BL871" s="18">
        <f t="shared" si="477"/>
        <v>18722500</v>
      </c>
      <c r="BM871" s="18">
        <f t="shared" si="478"/>
        <v>18722500</v>
      </c>
      <c r="BN871" s="18">
        <f t="shared" si="479"/>
        <v>2</v>
      </c>
      <c r="BO871" s="18">
        <f t="shared" si="459"/>
        <v>24.96</v>
      </c>
      <c r="BP871" s="18">
        <f t="shared" si="480"/>
        <v>2</v>
      </c>
      <c r="BQ871" s="18">
        <f t="shared" si="460"/>
        <v>12.48</v>
      </c>
      <c r="BR871" s="18">
        <f t="shared" si="481"/>
        <v>2</v>
      </c>
      <c r="BS871" s="18">
        <f t="shared" si="461"/>
        <v>12.48</v>
      </c>
      <c r="BT871" s="18">
        <f t="shared" si="482"/>
        <v>2</v>
      </c>
      <c r="BU871" s="18">
        <f t="shared" si="462"/>
        <v>12.48</v>
      </c>
      <c r="BV871" s="18">
        <f t="shared" si="483"/>
        <v>2</v>
      </c>
      <c r="BW871" s="18">
        <f t="shared" si="463"/>
        <v>12.48</v>
      </c>
      <c r="BX871" s="18">
        <f t="shared" si="484"/>
        <v>2</v>
      </c>
      <c r="BY871" s="18">
        <f t="shared" si="464"/>
        <v>12.48</v>
      </c>
      <c r="BZ871" s="18">
        <f t="shared" si="485"/>
        <v>2</v>
      </c>
      <c r="CA871" s="18">
        <f t="shared" si="465"/>
        <v>18.72</v>
      </c>
      <c r="CB871" s="18">
        <f t="shared" si="486"/>
        <v>2</v>
      </c>
      <c r="CC871" s="18">
        <f t="shared" si="466"/>
        <v>18.72</v>
      </c>
    </row>
    <row r="872" spans="1:81" ht="16.5" x14ac:dyDescent="0.2">
      <c r="A872" s="14">
        <v>863</v>
      </c>
      <c r="B872" s="18">
        <f>金币产出!CN868</f>
        <v>227498860</v>
      </c>
      <c r="W872" s="18">
        <v>863</v>
      </c>
      <c r="X872" s="25">
        <v>1</v>
      </c>
      <c r="Y872" s="18" t="e">
        <f t="shared" si="467"/>
        <v>#REF!</v>
      </c>
      <c r="Z872" s="18" t="e">
        <f t="shared" si="467"/>
        <v>#REF!</v>
      </c>
      <c r="AA872" s="18" t="e">
        <f t="shared" si="467"/>
        <v>#REF!</v>
      </c>
      <c r="AB872" s="18" t="e">
        <f t="shared" si="468"/>
        <v>#REF!</v>
      </c>
      <c r="AC872" s="18" t="e">
        <f t="shared" si="456"/>
        <v>#REF!</v>
      </c>
      <c r="AD872" s="18" t="e">
        <f t="shared" si="469"/>
        <v>#REF!</v>
      </c>
      <c r="AE872" s="18" t="e">
        <f t="shared" si="457"/>
        <v>#REF!</v>
      </c>
      <c r="AF872" s="18" t="e">
        <f t="shared" si="470"/>
        <v>#REF!</v>
      </c>
      <c r="AG872" s="18" t="e">
        <f t="shared" si="458"/>
        <v>#REF!</v>
      </c>
      <c r="BD872" s="18">
        <v>863</v>
      </c>
      <c r="BE872" s="44">
        <v>1</v>
      </c>
      <c r="BF872" s="18">
        <f t="shared" si="471"/>
        <v>25024870</v>
      </c>
      <c r="BG872" s="18">
        <f t="shared" si="472"/>
        <v>12512435</v>
      </c>
      <c r="BH872" s="18">
        <f t="shared" si="473"/>
        <v>12512435</v>
      </c>
      <c r="BI872" s="18">
        <f t="shared" si="474"/>
        <v>12512435</v>
      </c>
      <c r="BJ872" s="18">
        <f t="shared" si="475"/>
        <v>12512435</v>
      </c>
      <c r="BK872" s="18">
        <f t="shared" si="476"/>
        <v>12512435</v>
      </c>
      <c r="BL872" s="18">
        <f t="shared" si="477"/>
        <v>18768655</v>
      </c>
      <c r="BM872" s="18">
        <f t="shared" si="478"/>
        <v>18768655</v>
      </c>
      <c r="BN872" s="18">
        <f t="shared" si="479"/>
        <v>2</v>
      </c>
      <c r="BO872" s="18">
        <f t="shared" si="459"/>
        <v>25.02</v>
      </c>
      <c r="BP872" s="18">
        <f t="shared" si="480"/>
        <v>2</v>
      </c>
      <c r="BQ872" s="18">
        <f t="shared" si="460"/>
        <v>12.51</v>
      </c>
      <c r="BR872" s="18">
        <f t="shared" si="481"/>
        <v>2</v>
      </c>
      <c r="BS872" s="18">
        <f t="shared" si="461"/>
        <v>12.51</v>
      </c>
      <c r="BT872" s="18">
        <f t="shared" si="482"/>
        <v>2</v>
      </c>
      <c r="BU872" s="18">
        <f t="shared" si="462"/>
        <v>12.51</v>
      </c>
      <c r="BV872" s="18">
        <f t="shared" si="483"/>
        <v>2</v>
      </c>
      <c r="BW872" s="18">
        <f t="shared" si="463"/>
        <v>12.51</v>
      </c>
      <c r="BX872" s="18">
        <f t="shared" si="484"/>
        <v>2</v>
      </c>
      <c r="BY872" s="18">
        <f t="shared" si="464"/>
        <v>12.51</v>
      </c>
      <c r="BZ872" s="18">
        <f t="shared" si="485"/>
        <v>2</v>
      </c>
      <c r="CA872" s="18">
        <f t="shared" si="465"/>
        <v>18.77</v>
      </c>
      <c r="CB872" s="18">
        <f t="shared" si="486"/>
        <v>2</v>
      </c>
      <c r="CC872" s="18">
        <f t="shared" si="466"/>
        <v>18.77</v>
      </c>
    </row>
    <row r="873" spans="1:81" ht="16.5" x14ac:dyDescent="0.2">
      <c r="A873" s="14">
        <v>864</v>
      </c>
      <c r="B873" s="18">
        <f>金币产出!CN869</f>
        <v>228058326</v>
      </c>
      <c r="W873" s="18">
        <v>864</v>
      </c>
      <c r="X873" s="25">
        <v>1</v>
      </c>
      <c r="Y873" s="18" t="e">
        <f t="shared" si="467"/>
        <v>#REF!</v>
      </c>
      <c r="Z873" s="18" t="e">
        <f t="shared" si="467"/>
        <v>#REF!</v>
      </c>
      <c r="AA873" s="18" t="e">
        <f t="shared" si="467"/>
        <v>#REF!</v>
      </c>
      <c r="AB873" s="18" t="e">
        <f t="shared" si="468"/>
        <v>#REF!</v>
      </c>
      <c r="AC873" s="18" t="e">
        <f t="shared" si="456"/>
        <v>#REF!</v>
      </c>
      <c r="AD873" s="18" t="e">
        <f t="shared" si="469"/>
        <v>#REF!</v>
      </c>
      <c r="AE873" s="18" t="e">
        <f t="shared" si="457"/>
        <v>#REF!</v>
      </c>
      <c r="AF873" s="18" t="e">
        <f t="shared" si="470"/>
        <v>#REF!</v>
      </c>
      <c r="AG873" s="18" t="e">
        <f t="shared" si="458"/>
        <v>#REF!</v>
      </c>
      <c r="BD873" s="18">
        <v>864</v>
      </c>
      <c r="BE873" s="44">
        <v>1</v>
      </c>
      <c r="BF873" s="18">
        <f t="shared" si="471"/>
        <v>25086415</v>
      </c>
      <c r="BG873" s="18">
        <f t="shared" si="472"/>
        <v>12543205</v>
      </c>
      <c r="BH873" s="18">
        <f t="shared" si="473"/>
        <v>12543205</v>
      </c>
      <c r="BI873" s="18">
        <f t="shared" si="474"/>
        <v>12543205</v>
      </c>
      <c r="BJ873" s="18">
        <f t="shared" si="475"/>
        <v>12543205</v>
      </c>
      <c r="BK873" s="18">
        <f t="shared" si="476"/>
        <v>12543205</v>
      </c>
      <c r="BL873" s="18">
        <f t="shared" si="477"/>
        <v>18814810</v>
      </c>
      <c r="BM873" s="18">
        <f t="shared" si="478"/>
        <v>18814810</v>
      </c>
      <c r="BN873" s="18">
        <f t="shared" si="479"/>
        <v>2</v>
      </c>
      <c r="BO873" s="18">
        <f t="shared" si="459"/>
        <v>25.09</v>
      </c>
      <c r="BP873" s="18">
        <f t="shared" si="480"/>
        <v>2</v>
      </c>
      <c r="BQ873" s="18">
        <f t="shared" si="460"/>
        <v>12.54</v>
      </c>
      <c r="BR873" s="18">
        <f t="shared" si="481"/>
        <v>2</v>
      </c>
      <c r="BS873" s="18">
        <f t="shared" si="461"/>
        <v>12.54</v>
      </c>
      <c r="BT873" s="18">
        <f t="shared" si="482"/>
        <v>2</v>
      </c>
      <c r="BU873" s="18">
        <f t="shared" si="462"/>
        <v>12.54</v>
      </c>
      <c r="BV873" s="18">
        <f t="shared" si="483"/>
        <v>2</v>
      </c>
      <c r="BW873" s="18">
        <f t="shared" si="463"/>
        <v>12.54</v>
      </c>
      <c r="BX873" s="18">
        <f t="shared" si="484"/>
        <v>2</v>
      </c>
      <c r="BY873" s="18">
        <f t="shared" si="464"/>
        <v>12.54</v>
      </c>
      <c r="BZ873" s="18">
        <f t="shared" si="485"/>
        <v>2</v>
      </c>
      <c r="CA873" s="18">
        <f t="shared" si="465"/>
        <v>18.809999999999999</v>
      </c>
      <c r="CB873" s="18">
        <f t="shared" si="486"/>
        <v>2</v>
      </c>
      <c r="CC873" s="18">
        <f t="shared" si="466"/>
        <v>18.809999999999999</v>
      </c>
    </row>
    <row r="874" spans="1:81" ht="16.5" x14ac:dyDescent="0.2">
      <c r="A874" s="14">
        <v>865</v>
      </c>
      <c r="B874" s="18">
        <f>金币产出!CN870</f>
        <v>228617791</v>
      </c>
      <c r="W874" s="18">
        <v>865</v>
      </c>
      <c r="X874" s="25">
        <v>1</v>
      </c>
      <c r="Y874" s="18" t="e">
        <f t="shared" si="467"/>
        <v>#REF!</v>
      </c>
      <c r="Z874" s="18" t="e">
        <f t="shared" si="467"/>
        <v>#REF!</v>
      </c>
      <c r="AA874" s="18" t="e">
        <f t="shared" si="467"/>
        <v>#REF!</v>
      </c>
      <c r="AB874" s="18" t="e">
        <f t="shared" si="468"/>
        <v>#REF!</v>
      </c>
      <c r="AC874" s="18" t="e">
        <f t="shared" si="456"/>
        <v>#REF!</v>
      </c>
      <c r="AD874" s="18" t="e">
        <f t="shared" si="469"/>
        <v>#REF!</v>
      </c>
      <c r="AE874" s="18" t="e">
        <f t="shared" si="457"/>
        <v>#REF!</v>
      </c>
      <c r="AF874" s="18" t="e">
        <f t="shared" si="470"/>
        <v>#REF!</v>
      </c>
      <c r="AG874" s="18" t="e">
        <f t="shared" si="458"/>
        <v>#REF!</v>
      </c>
      <c r="BD874" s="18">
        <v>865</v>
      </c>
      <c r="BE874" s="44">
        <v>1</v>
      </c>
      <c r="BF874" s="18">
        <f t="shared" si="471"/>
        <v>25147955</v>
      </c>
      <c r="BG874" s="18">
        <f t="shared" si="472"/>
        <v>12573975</v>
      </c>
      <c r="BH874" s="18">
        <f t="shared" si="473"/>
        <v>12573975</v>
      </c>
      <c r="BI874" s="18">
        <f t="shared" si="474"/>
        <v>12573975</v>
      </c>
      <c r="BJ874" s="18">
        <f t="shared" si="475"/>
        <v>12573975</v>
      </c>
      <c r="BK874" s="18">
        <f t="shared" si="476"/>
        <v>12573975</v>
      </c>
      <c r="BL874" s="18">
        <f t="shared" si="477"/>
        <v>18860965</v>
      </c>
      <c r="BM874" s="18">
        <f t="shared" si="478"/>
        <v>18860965</v>
      </c>
      <c r="BN874" s="18">
        <f t="shared" si="479"/>
        <v>2</v>
      </c>
      <c r="BO874" s="18">
        <f t="shared" si="459"/>
        <v>25.15</v>
      </c>
      <c r="BP874" s="18">
        <f t="shared" si="480"/>
        <v>2</v>
      </c>
      <c r="BQ874" s="18">
        <f t="shared" si="460"/>
        <v>12.57</v>
      </c>
      <c r="BR874" s="18">
        <f t="shared" si="481"/>
        <v>2</v>
      </c>
      <c r="BS874" s="18">
        <f t="shared" si="461"/>
        <v>12.57</v>
      </c>
      <c r="BT874" s="18">
        <f t="shared" si="482"/>
        <v>2</v>
      </c>
      <c r="BU874" s="18">
        <f t="shared" si="462"/>
        <v>12.57</v>
      </c>
      <c r="BV874" s="18">
        <f t="shared" si="483"/>
        <v>2</v>
      </c>
      <c r="BW874" s="18">
        <f t="shared" si="463"/>
        <v>12.57</v>
      </c>
      <c r="BX874" s="18">
        <f t="shared" si="484"/>
        <v>2</v>
      </c>
      <c r="BY874" s="18">
        <f t="shared" si="464"/>
        <v>12.57</v>
      </c>
      <c r="BZ874" s="18">
        <f t="shared" si="485"/>
        <v>2</v>
      </c>
      <c r="CA874" s="18">
        <f t="shared" si="465"/>
        <v>18.86</v>
      </c>
      <c r="CB874" s="18">
        <f t="shared" si="486"/>
        <v>2</v>
      </c>
      <c r="CC874" s="18">
        <f t="shared" si="466"/>
        <v>18.86</v>
      </c>
    </row>
    <row r="875" spans="1:81" ht="16.5" x14ac:dyDescent="0.2">
      <c r="A875" s="14">
        <v>866</v>
      </c>
      <c r="B875" s="18">
        <f>金币产出!CN871</f>
        <v>229177258</v>
      </c>
      <c r="W875" s="18">
        <v>866</v>
      </c>
      <c r="X875" s="25">
        <v>1</v>
      </c>
      <c r="Y875" s="18" t="e">
        <f t="shared" ref="Y875:AA906" si="487">INT($B875*Y$7*$AM$7*$X875/5)*5</f>
        <v>#REF!</v>
      </c>
      <c r="Z875" s="18" t="e">
        <f t="shared" si="487"/>
        <v>#REF!</v>
      </c>
      <c r="AA875" s="18" t="e">
        <f t="shared" si="487"/>
        <v>#REF!</v>
      </c>
      <c r="AB875" s="18" t="e">
        <f t="shared" si="468"/>
        <v>#REF!</v>
      </c>
      <c r="AC875" s="18" t="e">
        <f t="shared" si="456"/>
        <v>#REF!</v>
      </c>
      <c r="AD875" s="18" t="e">
        <f t="shared" si="469"/>
        <v>#REF!</v>
      </c>
      <c r="AE875" s="18" t="e">
        <f t="shared" si="457"/>
        <v>#REF!</v>
      </c>
      <c r="AF875" s="18" t="e">
        <f t="shared" si="470"/>
        <v>#REF!</v>
      </c>
      <c r="AG875" s="18" t="e">
        <f t="shared" si="458"/>
        <v>#REF!</v>
      </c>
      <c r="BD875" s="18">
        <v>866</v>
      </c>
      <c r="BE875" s="44">
        <v>1</v>
      </c>
      <c r="BF875" s="18">
        <f t="shared" si="471"/>
        <v>25209495</v>
      </c>
      <c r="BG875" s="18">
        <f t="shared" si="472"/>
        <v>12604745</v>
      </c>
      <c r="BH875" s="18">
        <f t="shared" si="473"/>
        <v>12604745</v>
      </c>
      <c r="BI875" s="18">
        <f t="shared" si="474"/>
        <v>12604745</v>
      </c>
      <c r="BJ875" s="18">
        <f t="shared" si="475"/>
        <v>12604745</v>
      </c>
      <c r="BK875" s="18">
        <f t="shared" si="476"/>
        <v>12604745</v>
      </c>
      <c r="BL875" s="18">
        <f t="shared" si="477"/>
        <v>18907120</v>
      </c>
      <c r="BM875" s="18">
        <f t="shared" si="478"/>
        <v>18907120</v>
      </c>
      <c r="BN875" s="18">
        <f t="shared" si="479"/>
        <v>2</v>
      </c>
      <c r="BO875" s="18">
        <f t="shared" si="459"/>
        <v>25.21</v>
      </c>
      <c r="BP875" s="18">
        <f t="shared" si="480"/>
        <v>2</v>
      </c>
      <c r="BQ875" s="18">
        <f t="shared" si="460"/>
        <v>12.6</v>
      </c>
      <c r="BR875" s="18">
        <f t="shared" si="481"/>
        <v>2</v>
      </c>
      <c r="BS875" s="18">
        <f t="shared" si="461"/>
        <v>12.6</v>
      </c>
      <c r="BT875" s="18">
        <f t="shared" si="482"/>
        <v>2</v>
      </c>
      <c r="BU875" s="18">
        <f t="shared" si="462"/>
        <v>12.6</v>
      </c>
      <c r="BV875" s="18">
        <f t="shared" si="483"/>
        <v>2</v>
      </c>
      <c r="BW875" s="18">
        <f t="shared" si="463"/>
        <v>12.6</v>
      </c>
      <c r="BX875" s="18">
        <f t="shared" si="484"/>
        <v>2</v>
      </c>
      <c r="BY875" s="18">
        <f t="shared" si="464"/>
        <v>12.6</v>
      </c>
      <c r="BZ875" s="18">
        <f t="shared" si="485"/>
        <v>2</v>
      </c>
      <c r="CA875" s="18">
        <f t="shared" si="465"/>
        <v>18.91</v>
      </c>
      <c r="CB875" s="18">
        <f t="shared" si="486"/>
        <v>2</v>
      </c>
      <c r="CC875" s="18">
        <f t="shared" si="466"/>
        <v>18.91</v>
      </c>
    </row>
    <row r="876" spans="1:81" ht="16.5" x14ac:dyDescent="0.2">
      <c r="A876" s="14">
        <v>867</v>
      </c>
      <c r="B876" s="18">
        <f>金币产出!CN872</f>
        <v>229736720</v>
      </c>
      <c r="W876" s="18">
        <v>867</v>
      </c>
      <c r="X876" s="25">
        <v>1</v>
      </c>
      <c r="Y876" s="18" t="e">
        <f t="shared" si="487"/>
        <v>#REF!</v>
      </c>
      <c r="Z876" s="18" t="e">
        <f t="shared" si="487"/>
        <v>#REF!</v>
      </c>
      <c r="AA876" s="18" t="e">
        <f t="shared" si="487"/>
        <v>#REF!</v>
      </c>
      <c r="AB876" s="18" t="e">
        <f t="shared" si="468"/>
        <v>#REF!</v>
      </c>
      <c r="AC876" s="18" t="e">
        <f t="shared" si="456"/>
        <v>#REF!</v>
      </c>
      <c r="AD876" s="18" t="e">
        <f t="shared" si="469"/>
        <v>#REF!</v>
      </c>
      <c r="AE876" s="18" t="e">
        <f t="shared" si="457"/>
        <v>#REF!</v>
      </c>
      <c r="AF876" s="18" t="e">
        <f t="shared" si="470"/>
        <v>#REF!</v>
      </c>
      <c r="AG876" s="18" t="e">
        <f t="shared" si="458"/>
        <v>#REF!</v>
      </c>
      <c r="BD876" s="18">
        <v>867</v>
      </c>
      <c r="BE876" s="44">
        <v>1</v>
      </c>
      <c r="BF876" s="18">
        <f t="shared" si="471"/>
        <v>25271035</v>
      </c>
      <c r="BG876" s="18">
        <f t="shared" si="472"/>
        <v>12635515</v>
      </c>
      <c r="BH876" s="18">
        <f t="shared" si="473"/>
        <v>12635515</v>
      </c>
      <c r="BI876" s="18">
        <f t="shared" si="474"/>
        <v>12635515</v>
      </c>
      <c r="BJ876" s="18">
        <f t="shared" si="475"/>
        <v>12635515</v>
      </c>
      <c r="BK876" s="18">
        <f t="shared" si="476"/>
        <v>12635515</v>
      </c>
      <c r="BL876" s="18">
        <f t="shared" si="477"/>
        <v>18953275</v>
      </c>
      <c r="BM876" s="18">
        <f t="shared" si="478"/>
        <v>18953275</v>
      </c>
      <c r="BN876" s="18">
        <f t="shared" si="479"/>
        <v>2</v>
      </c>
      <c r="BO876" s="18">
        <f t="shared" si="459"/>
        <v>25.27</v>
      </c>
      <c r="BP876" s="18">
        <f t="shared" si="480"/>
        <v>2</v>
      </c>
      <c r="BQ876" s="18">
        <f t="shared" si="460"/>
        <v>12.64</v>
      </c>
      <c r="BR876" s="18">
        <f t="shared" si="481"/>
        <v>2</v>
      </c>
      <c r="BS876" s="18">
        <f t="shared" si="461"/>
        <v>12.64</v>
      </c>
      <c r="BT876" s="18">
        <f t="shared" si="482"/>
        <v>2</v>
      </c>
      <c r="BU876" s="18">
        <f t="shared" si="462"/>
        <v>12.64</v>
      </c>
      <c r="BV876" s="18">
        <f t="shared" si="483"/>
        <v>2</v>
      </c>
      <c r="BW876" s="18">
        <f t="shared" si="463"/>
        <v>12.64</v>
      </c>
      <c r="BX876" s="18">
        <f t="shared" si="484"/>
        <v>2</v>
      </c>
      <c r="BY876" s="18">
        <f t="shared" si="464"/>
        <v>12.64</v>
      </c>
      <c r="BZ876" s="18">
        <f t="shared" si="485"/>
        <v>2</v>
      </c>
      <c r="CA876" s="18">
        <f t="shared" si="465"/>
        <v>18.95</v>
      </c>
      <c r="CB876" s="18">
        <f t="shared" si="486"/>
        <v>2</v>
      </c>
      <c r="CC876" s="18">
        <f t="shared" si="466"/>
        <v>18.95</v>
      </c>
    </row>
    <row r="877" spans="1:81" ht="16.5" x14ac:dyDescent="0.2">
      <c r="A877" s="14">
        <v>868</v>
      </c>
      <c r="B877" s="18">
        <f>金币产出!CN873</f>
        <v>230296186</v>
      </c>
      <c r="W877" s="18">
        <v>868</v>
      </c>
      <c r="X877" s="25">
        <v>1</v>
      </c>
      <c r="Y877" s="18" t="e">
        <f t="shared" si="487"/>
        <v>#REF!</v>
      </c>
      <c r="Z877" s="18" t="e">
        <f t="shared" si="487"/>
        <v>#REF!</v>
      </c>
      <c r="AA877" s="18" t="e">
        <f t="shared" si="487"/>
        <v>#REF!</v>
      </c>
      <c r="AB877" s="18" t="e">
        <f t="shared" si="468"/>
        <v>#REF!</v>
      </c>
      <c r="AC877" s="18" t="e">
        <f t="shared" si="456"/>
        <v>#REF!</v>
      </c>
      <c r="AD877" s="18" t="e">
        <f t="shared" si="469"/>
        <v>#REF!</v>
      </c>
      <c r="AE877" s="18" t="e">
        <f t="shared" si="457"/>
        <v>#REF!</v>
      </c>
      <c r="AF877" s="18" t="e">
        <f t="shared" si="470"/>
        <v>#REF!</v>
      </c>
      <c r="AG877" s="18" t="e">
        <f t="shared" si="458"/>
        <v>#REF!</v>
      </c>
      <c r="BD877" s="18">
        <v>868</v>
      </c>
      <c r="BE877" s="44">
        <v>1</v>
      </c>
      <c r="BF877" s="18">
        <f t="shared" si="471"/>
        <v>25332580</v>
      </c>
      <c r="BG877" s="18">
        <f t="shared" si="472"/>
        <v>12666290</v>
      </c>
      <c r="BH877" s="18">
        <f t="shared" si="473"/>
        <v>12666290</v>
      </c>
      <c r="BI877" s="18">
        <f t="shared" si="474"/>
        <v>12666290</v>
      </c>
      <c r="BJ877" s="18">
        <f t="shared" si="475"/>
        <v>12666290</v>
      </c>
      <c r="BK877" s="18">
        <f t="shared" si="476"/>
        <v>12666290</v>
      </c>
      <c r="BL877" s="18">
        <f t="shared" si="477"/>
        <v>18999435</v>
      </c>
      <c r="BM877" s="18">
        <f t="shared" si="478"/>
        <v>18999435</v>
      </c>
      <c r="BN877" s="18">
        <f t="shared" si="479"/>
        <v>2</v>
      </c>
      <c r="BO877" s="18">
        <f t="shared" si="459"/>
        <v>25.33</v>
      </c>
      <c r="BP877" s="18">
        <f t="shared" si="480"/>
        <v>2</v>
      </c>
      <c r="BQ877" s="18">
        <f t="shared" si="460"/>
        <v>12.67</v>
      </c>
      <c r="BR877" s="18">
        <f t="shared" si="481"/>
        <v>2</v>
      </c>
      <c r="BS877" s="18">
        <f t="shared" si="461"/>
        <v>12.67</v>
      </c>
      <c r="BT877" s="18">
        <f t="shared" si="482"/>
        <v>2</v>
      </c>
      <c r="BU877" s="18">
        <f t="shared" si="462"/>
        <v>12.67</v>
      </c>
      <c r="BV877" s="18">
        <f t="shared" si="483"/>
        <v>2</v>
      </c>
      <c r="BW877" s="18">
        <f t="shared" si="463"/>
        <v>12.67</v>
      </c>
      <c r="BX877" s="18">
        <f t="shared" si="484"/>
        <v>2</v>
      </c>
      <c r="BY877" s="18">
        <f t="shared" si="464"/>
        <v>12.67</v>
      </c>
      <c r="BZ877" s="18">
        <f t="shared" si="485"/>
        <v>2</v>
      </c>
      <c r="CA877" s="18">
        <f t="shared" si="465"/>
        <v>19</v>
      </c>
      <c r="CB877" s="18">
        <f t="shared" si="486"/>
        <v>2</v>
      </c>
      <c r="CC877" s="18">
        <f t="shared" si="466"/>
        <v>19</v>
      </c>
    </row>
    <row r="878" spans="1:81" ht="16.5" x14ac:dyDescent="0.2">
      <c r="A878" s="14">
        <v>869</v>
      </c>
      <c r="B878" s="18">
        <f>金币产出!CN874</f>
        <v>230855652</v>
      </c>
      <c r="W878" s="18">
        <v>869</v>
      </c>
      <c r="X878" s="25">
        <v>1</v>
      </c>
      <c r="Y878" s="18" t="e">
        <f t="shared" si="487"/>
        <v>#REF!</v>
      </c>
      <c r="Z878" s="18" t="e">
        <f t="shared" si="487"/>
        <v>#REF!</v>
      </c>
      <c r="AA878" s="18" t="e">
        <f t="shared" si="487"/>
        <v>#REF!</v>
      </c>
      <c r="AB878" s="18" t="e">
        <f t="shared" si="468"/>
        <v>#REF!</v>
      </c>
      <c r="AC878" s="18" t="e">
        <f t="shared" si="456"/>
        <v>#REF!</v>
      </c>
      <c r="AD878" s="18" t="e">
        <f t="shared" si="469"/>
        <v>#REF!</v>
      </c>
      <c r="AE878" s="18" t="e">
        <f t="shared" si="457"/>
        <v>#REF!</v>
      </c>
      <c r="AF878" s="18" t="e">
        <f t="shared" si="470"/>
        <v>#REF!</v>
      </c>
      <c r="AG878" s="18" t="e">
        <f t="shared" si="458"/>
        <v>#REF!</v>
      </c>
      <c r="BD878" s="18">
        <v>869</v>
      </c>
      <c r="BE878" s="44">
        <v>1</v>
      </c>
      <c r="BF878" s="18">
        <f t="shared" si="471"/>
        <v>25394120</v>
      </c>
      <c r="BG878" s="18">
        <f t="shared" si="472"/>
        <v>12697060</v>
      </c>
      <c r="BH878" s="18">
        <f t="shared" si="473"/>
        <v>12697060</v>
      </c>
      <c r="BI878" s="18">
        <f t="shared" si="474"/>
        <v>12697060</v>
      </c>
      <c r="BJ878" s="18">
        <f t="shared" si="475"/>
        <v>12697060</v>
      </c>
      <c r="BK878" s="18">
        <f t="shared" si="476"/>
        <v>12697060</v>
      </c>
      <c r="BL878" s="18">
        <f t="shared" si="477"/>
        <v>19045590</v>
      </c>
      <c r="BM878" s="18">
        <f t="shared" si="478"/>
        <v>19045590</v>
      </c>
      <c r="BN878" s="18">
        <f t="shared" si="479"/>
        <v>2</v>
      </c>
      <c r="BO878" s="18">
        <f t="shared" si="459"/>
        <v>25.39</v>
      </c>
      <c r="BP878" s="18">
        <f t="shared" si="480"/>
        <v>2</v>
      </c>
      <c r="BQ878" s="18">
        <f t="shared" si="460"/>
        <v>12.7</v>
      </c>
      <c r="BR878" s="18">
        <f t="shared" si="481"/>
        <v>2</v>
      </c>
      <c r="BS878" s="18">
        <f t="shared" si="461"/>
        <v>12.7</v>
      </c>
      <c r="BT878" s="18">
        <f t="shared" si="482"/>
        <v>2</v>
      </c>
      <c r="BU878" s="18">
        <f t="shared" si="462"/>
        <v>12.7</v>
      </c>
      <c r="BV878" s="18">
        <f t="shared" si="483"/>
        <v>2</v>
      </c>
      <c r="BW878" s="18">
        <f t="shared" si="463"/>
        <v>12.7</v>
      </c>
      <c r="BX878" s="18">
        <f t="shared" si="484"/>
        <v>2</v>
      </c>
      <c r="BY878" s="18">
        <f t="shared" si="464"/>
        <v>12.7</v>
      </c>
      <c r="BZ878" s="18">
        <f t="shared" si="485"/>
        <v>2</v>
      </c>
      <c r="CA878" s="18">
        <f t="shared" si="465"/>
        <v>19.05</v>
      </c>
      <c r="CB878" s="18">
        <f t="shared" si="486"/>
        <v>2</v>
      </c>
      <c r="CC878" s="18">
        <f t="shared" si="466"/>
        <v>19.05</v>
      </c>
    </row>
    <row r="879" spans="1:81" ht="16.5" x14ac:dyDescent="0.2">
      <c r="A879" s="14">
        <v>870</v>
      </c>
      <c r="B879" s="18">
        <f>金币产出!CN875</f>
        <v>226155682</v>
      </c>
      <c r="W879" s="18">
        <v>870</v>
      </c>
      <c r="X879" s="25">
        <v>1</v>
      </c>
      <c r="Y879" s="18" t="e">
        <f t="shared" si="487"/>
        <v>#REF!</v>
      </c>
      <c r="Z879" s="18" t="e">
        <f t="shared" si="487"/>
        <v>#REF!</v>
      </c>
      <c r="AA879" s="18" t="e">
        <f t="shared" si="487"/>
        <v>#REF!</v>
      </c>
      <c r="AB879" s="18" t="e">
        <f t="shared" si="468"/>
        <v>#REF!</v>
      </c>
      <c r="AC879" s="18" t="e">
        <f t="shared" si="456"/>
        <v>#REF!</v>
      </c>
      <c r="AD879" s="18" t="e">
        <f t="shared" si="469"/>
        <v>#REF!</v>
      </c>
      <c r="AE879" s="18" t="e">
        <f t="shared" si="457"/>
        <v>#REF!</v>
      </c>
      <c r="AF879" s="18" t="e">
        <f t="shared" si="470"/>
        <v>#REF!</v>
      </c>
      <c r="AG879" s="18" t="e">
        <f t="shared" si="458"/>
        <v>#REF!</v>
      </c>
      <c r="BD879" s="18">
        <v>870</v>
      </c>
      <c r="BE879" s="44">
        <v>1</v>
      </c>
      <c r="BF879" s="18">
        <f t="shared" si="471"/>
        <v>24877125</v>
      </c>
      <c r="BG879" s="18">
        <f t="shared" si="472"/>
        <v>12438560</v>
      </c>
      <c r="BH879" s="18">
        <f t="shared" si="473"/>
        <v>12438560</v>
      </c>
      <c r="BI879" s="18">
        <f t="shared" si="474"/>
        <v>12438560</v>
      </c>
      <c r="BJ879" s="18">
        <f t="shared" si="475"/>
        <v>12438560</v>
      </c>
      <c r="BK879" s="18">
        <f t="shared" si="476"/>
        <v>12438560</v>
      </c>
      <c r="BL879" s="18">
        <f t="shared" si="477"/>
        <v>18657840</v>
      </c>
      <c r="BM879" s="18">
        <f t="shared" si="478"/>
        <v>18657840</v>
      </c>
      <c r="BN879" s="18">
        <f t="shared" si="479"/>
        <v>2</v>
      </c>
      <c r="BO879" s="18">
        <f t="shared" si="459"/>
        <v>24.88</v>
      </c>
      <c r="BP879" s="18">
        <f t="shared" si="480"/>
        <v>2</v>
      </c>
      <c r="BQ879" s="18">
        <f t="shared" si="460"/>
        <v>12.44</v>
      </c>
      <c r="BR879" s="18">
        <f t="shared" si="481"/>
        <v>2</v>
      </c>
      <c r="BS879" s="18">
        <f t="shared" si="461"/>
        <v>12.44</v>
      </c>
      <c r="BT879" s="18">
        <f t="shared" si="482"/>
        <v>2</v>
      </c>
      <c r="BU879" s="18">
        <f t="shared" si="462"/>
        <v>12.44</v>
      </c>
      <c r="BV879" s="18">
        <f t="shared" si="483"/>
        <v>2</v>
      </c>
      <c r="BW879" s="18">
        <f t="shared" si="463"/>
        <v>12.44</v>
      </c>
      <c r="BX879" s="18">
        <f t="shared" si="484"/>
        <v>2</v>
      </c>
      <c r="BY879" s="18">
        <f t="shared" si="464"/>
        <v>12.44</v>
      </c>
      <c r="BZ879" s="18">
        <f t="shared" si="485"/>
        <v>2</v>
      </c>
      <c r="CA879" s="18">
        <f t="shared" si="465"/>
        <v>18.66</v>
      </c>
      <c r="CB879" s="18">
        <f t="shared" si="486"/>
        <v>2</v>
      </c>
      <c r="CC879" s="18">
        <f t="shared" si="466"/>
        <v>18.66</v>
      </c>
    </row>
    <row r="880" spans="1:81" ht="16.5" x14ac:dyDescent="0.2">
      <c r="A880" s="14">
        <v>871</v>
      </c>
      <c r="B880" s="18">
        <f>金币产出!CN876</f>
        <v>226556632</v>
      </c>
      <c r="W880" s="18">
        <v>871</v>
      </c>
      <c r="X880" s="25">
        <v>1</v>
      </c>
      <c r="Y880" s="18" t="e">
        <f t="shared" si="487"/>
        <v>#REF!</v>
      </c>
      <c r="Z880" s="18" t="e">
        <f t="shared" si="487"/>
        <v>#REF!</v>
      </c>
      <c r="AA880" s="18" t="e">
        <f t="shared" si="487"/>
        <v>#REF!</v>
      </c>
      <c r="AB880" s="18" t="e">
        <f t="shared" si="468"/>
        <v>#REF!</v>
      </c>
      <c r="AC880" s="18" t="e">
        <f t="shared" si="456"/>
        <v>#REF!</v>
      </c>
      <c r="AD880" s="18" t="e">
        <f t="shared" si="469"/>
        <v>#REF!</v>
      </c>
      <c r="AE880" s="18" t="e">
        <f t="shared" si="457"/>
        <v>#REF!</v>
      </c>
      <c r="AF880" s="18" t="e">
        <f t="shared" si="470"/>
        <v>#REF!</v>
      </c>
      <c r="AG880" s="18" t="e">
        <f t="shared" si="458"/>
        <v>#REF!</v>
      </c>
      <c r="BD880" s="18">
        <v>871</v>
      </c>
      <c r="BE880" s="44">
        <v>1</v>
      </c>
      <c r="BF880" s="18">
        <f t="shared" si="471"/>
        <v>24921225</v>
      </c>
      <c r="BG880" s="18">
        <f t="shared" si="472"/>
        <v>12460610</v>
      </c>
      <c r="BH880" s="18">
        <f t="shared" si="473"/>
        <v>12460610</v>
      </c>
      <c r="BI880" s="18">
        <f t="shared" si="474"/>
        <v>12460610</v>
      </c>
      <c r="BJ880" s="18">
        <f t="shared" si="475"/>
        <v>12460610</v>
      </c>
      <c r="BK880" s="18">
        <f t="shared" si="476"/>
        <v>12460610</v>
      </c>
      <c r="BL880" s="18">
        <f t="shared" si="477"/>
        <v>18690920</v>
      </c>
      <c r="BM880" s="18">
        <f t="shared" si="478"/>
        <v>18690920</v>
      </c>
      <c r="BN880" s="18">
        <f t="shared" si="479"/>
        <v>2</v>
      </c>
      <c r="BO880" s="18">
        <f t="shared" si="459"/>
        <v>24.92</v>
      </c>
      <c r="BP880" s="18">
        <f t="shared" si="480"/>
        <v>2</v>
      </c>
      <c r="BQ880" s="18">
        <f t="shared" si="460"/>
        <v>12.46</v>
      </c>
      <c r="BR880" s="18">
        <f t="shared" si="481"/>
        <v>2</v>
      </c>
      <c r="BS880" s="18">
        <f t="shared" si="461"/>
        <v>12.46</v>
      </c>
      <c r="BT880" s="18">
        <f t="shared" si="482"/>
        <v>2</v>
      </c>
      <c r="BU880" s="18">
        <f t="shared" si="462"/>
        <v>12.46</v>
      </c>
      <c r="BV880" s="18">
        <f t="shared" si="483"/>
        <v>2</v>
      </c>
      <c r="BW880" s="18">
        <f t="shared" si="463"/>
        <v>12.46</v>
      </c>
      <c r="BX880" s="18">
        <f t="shared" si="484"/>
        <v>2</v>
      </c>
      <c r="BY880" s="18">
        <f t="shared" si="464"/>
        <v>12.46</v>
      </c>
      <c r="BZ880" s="18">
        <f t="shared" si="485"/>
        <v>2</v>
      </c>
      <c r="CA880" s="18">
        <f t="shared" si="465"/>
        <v>18.690000000000001</v>
      </c>
      <c r="CB880" s="18">
        <f t="shared" si="486"/>
        <v>2</v>
      </c>
      <c r="CC880" s="18">
        <f t="shared" si="466"/>
        <v>18.690000000000001</v>
      </c>
    </row>
    <row r="881" spans="1:81" ht="16.5" x14ac:dyDescent="0.2">
      <c r="A881" s="14">
        <v>872</v>
      </c>
      <c r="B881" s="18">
        <f>金币产出!CN877</f>
        <v>226957582</v>
      </c>
      <c r="W881" s="18">
        <v>872</v>
      </c>
      <c r="X881" s="25">
        <v>1</v>
      </c>
      <c r="Y881" s="18" t="e">
        <f t="shared" si="487"/>
        <v>#REF!</v>
      </c>
      <c r="Z881" s="18" t="e">
        <f t="shared" si="487"/>
        <v>#REF!</v>
      </c>
      <c r="AA881" s="18" t="e">
        <f t="shared" si="487"/>
        <v>#REF!</v>
      </c>
      <c r="AB881" s="18" t="e">
        <f t="shared" si="468"/>
        <v>#REF!</v>
      </c>
      <c r="AC881" s="18" t="e">
        <f t="shared" si="456"/>
        <v>#REF!</v>
      </c>
      <c r="AD881" s="18" t="e">
        <f t="shared" si="469"/>
        <v>#REF!</v>
      </c>
      <c r="AE881" s="18" t="e">
        <f t="shared" si="457"/>
        <v>#REF!</v>
      </c>
      <c r="AF881" s="18" t="e">
        <f t="shared" si="470"/>
        <v>#REF!</v>
      </c>
      <c r="AG881" s="18" t="e">
        <f t="shared" si="458"/>
        <v>#REF!</v>
      </c>
      <c r="BD881" s="18">
        <v>872</v>
      </c>
      <c r="BE881" s="44">
        <v>1</v>
      </c>
      <c r="BF881" s="18">
        <f t="shared" si="471"/>
        <v>24965330</v>
      </c>
      <c r="BG881" s="18">
        <f t="shared" si="472"/>
        <v>12482665</v>
      </c>
      <c r="BH881" s="18">
        <f t="shared" si="473"/>
        <v>12482665</v>
      </c>
      <c r="BI881" s="18">
        <f t="shared" si="474"/>
        <v>12482665</v>
      </c>
      <c r="BJ881" s="18">
        <f t="shared" si="475"/>
        <v>12482665</v>
      </c>
      <c r="BK881" s="18">
        <f t="shared" si="476"/>
        <v>12482665</v>
      </c>
      <c r="BL881" s="18">
        <f t="shared" si="477"/>
        <v>18724000</v>
      </c>
      <c r="BM881" s="18">
        <f t="shared" si="478"/>
        <v>18724000</v>
      </c>
      <c r="BN881" s="18">
        <f t="shared" si="479"/>
        <v>2</v>
      </c>
      <c r="BO881" s="18">
        <f t="shared" si="459"/>
        <v>24.97</v>
      </c>
      <c r="BP881" s="18">
        <f t="shared" si="480"/>
        <v>2</v>
      </c>
      <c r="BQ881" s="18">
        <f t="shared" si="460"/>
        <v>12.48</v>
      </c>
      <c r="BR881" s="18">
        <f t="shared" si="481"/>
        <v>2</v>
      </c>
      <c r="BS881" s="18">
        <f t="shared" si="461"/>
        <v>12.48</v>
      </c>
      <c r="BT881" s="18">
        <f t="shared" si="482"/>
        <v>2</v>
      </c>
      <c r="BU881" s="18">
        <f t="shared" si="462"/>
        <v>12.48</v>
      </c>
      <c r="BV881" s="18">
        <f t="shared" si="483"/>
        <v>2</v>
      </c>
      <c r="BW881" s="18">
        <f t="shared" si="463"/>
        <v>12.48</v>
      </c>
      <c r="BX881" s="18">
        <f t="shared" si="484"/>
        <v>2</v>
      </c>
      <c r="BY881" s="18">
        <f t="shared" si="464"/>
        <v>12.48</v>
      </c>
      <c r="BZ881" s="18">
        <f t="shared" si="485"/>
        <v>2</v>
      </c>
      <c r="CA881" s="18">
        <f t="shared" si="465"/>
        <v>18.72</v>
      </c>
      <c r="CB881" s="18">
        <f t="shared" si="486"/>
        <v>2</v>
      </c>
      <c r="CC881" s="18">
        <f t="shared" si="466"/>
        <v>18.72</v>
      </c>
    </row>
    <row r="882" spans="1:81" ht="16.5" x14ac:dyDescent="0.2">
      <c r="A882" s="14">
        <v>873</v>
      </c>
      <c r="B882" s="18">
        <f>金币产出!CN878</f>
        <v>227358532</v>
      </c>
      <c r="W882" s="18">
        <v>873</v>
      </c>
      <c r="X882" s="25">
        <v>1</v>
      </c>
      <c r="Y882" s="18" t="e">
        <f t="shared" si="487"/>
        <v>#REF!</v>
      </c>
      <c r="Z882" s="18" t="e">
        <f t="shared" si="487"/>
        <v>#REF!</v>
      </c>
      <c r="AA882" s="18" t="e">
        <f t="shared" si="487"/>
        <v>#REF!</v>
      </c>
      <c r="AB882" s="18" t="e">
        <f t="shared" si="468"/>
        <v>#REF!</v>
      </c>
      <c r="AC882" s="18" t="e">
        <f t="shared" si="456"/>
        <v>#REF!</v>
      </c>
      <c r="AD882" s="18" t="e">
        <f t="shared" si="469"/>
        <v>#REF!</v>
      </c>
      <c r="AE882" s="18" t="e">
        <f t="shared" si="457"/>
        <v>#REF!</v>
      </c>
      <c r="AF882" s="18" t="e">
        <f t="shared" si="470"/>
        <v>#REF!</v>
      </c>
      <c r="AG882" s="18" t="e">
        <f t="shared" si="458"/>
        <v>#REF!</v>
      </c>
      <c r="BD882" s="18">
        <v>873</v>
      </c>
      <c r="BE882" s="44">
        <v>1</v>
      </c>
      <c r="BF882" s="18">
        <f t="shared" si="471"/>
        <v>25009435</v>
      </c>
      <c r="BG882" s="18">
        <f t="shared" si="472"/>
        <v>12504715</v>
      </c>
      <c r="BH882" s="18">
        <f t="shared" si="473"/>
        <v>12504715</v>
      </c>
      <c r="BI882" s="18">
        <f t="shared" si="474"/>
        <v>12504715</v>
      </c>
      <c r="BJ882" s="18">
        <f t="shared" si="475"/>
        <v>12504715</v>
      </c>
      <c r="BK882" s="18">
        <f t="shared" si="476"/>
        <v>12504715</v>
      </c>
      <c r="BL882" s="18">
        <f t="shared" si="477"/>
        <v>18757075</v>
      </c>
      <c r="BM882" s="18">
        <f t="shared" si="478"/>
        <v>18757075</v>
      </c>
      <c r="BN882" s="18">
        <f t="shared" si="479"/>
        <v>2</v>
      </c>
      <c r="BO882" s="18">
        <f t="shared" si="459"/>
        <v>25.01</v>
      </c>
      <c r="BP882" s="18">
        <f t="shared" si="480"/>
        <v>2</v>
      </c>
      <c r="BQ882" s="18">
        <f t="shared" si="460"/>
        <v>12.5</v>
      </c>
      <c r="BR882" s="18">
        <f t="shared" si="481"/>
        <v>2</v>
      </c>
      <c r="BS882" s="18">
        <f t="shared" si="461"/>
        <v>12.5</v>
      </c>
      <c r="BT882" s="18">
        <f t="shared" si="482"/>
        <v>2</v>
      </c>
      <c r="BU882" s="18">
        <f t="shared" si="462"/>
        <v>12.5</v>
      </c>
      <c r="BV882" s="18">
        <f t="shared" si="483"/>
        <v>2</v>
      </c>
      <c r="BW882" s="18">
        <f t="shared" si="463"/>
        <v>12.5</v>
      </c>
      <c r="BX882" s="18">
        <f t="shared" si="484"/>
        <v>2</v>
      </c>
      <c r="BY882" s="18">
        <f t="shared" si="464"/>
        <v>12.5</v>
      </c>
      <c r="BZ882" s="18">
        <f t="shared" si="485"/>
        <v>2</v>
      </c>
      <c r="CA882" s="18">
        <f t="shared" si="465"/>
        <v>18.760000000000002</v>
      </c>
      <c r="CB882" s="18">
        <f t="shared" si="486"/>
        <v>2</v>
      </c>
      <c r="CC882" s="18">
        <f t="shared" si="466"/>
        <v>18.760000000000002</v>
      </c>
    </row>
    <row r="883" spans="1:81" ht="16.5" x14ac:dyDescent="0.2">
      <c r="A883" s="14">
        <v>874</v>
      </c>
      <c r="B883" s="18">
        <f>金币产出!CN879</f>
        <v>227759482</v>
      </c>
      <c r="W883" s="18">
        <v>874</v>
      </c>
      <c r="X883" s="25">
        <v>1</v>
      </c>
      <c r="Y883" s="18" t="e">
        <f t="shared" si="487"/>
        <v>#REF!</v>
      </c>
      <c r="Z883" s="18" t="e">
        <f t="shared" si="487"/>
        <v>#REF!</v>
      </c>
      <c r="AA883" s="18" t="e">
        <f t="shared" si="487"/>
        <v>#REF!</v>
      </c>
      <c r="AB883" s="18" t="e">
        <f t="shared" si="468"/>
        <v>#REF!</v>
      </c>
      <c r="AC883" s="18" t="e">
        <f t="shared" si="456"/>
        <v>#REF!</v>
      </c>
      <c r="AD883" s="18" t="e">
        <f t="shared" si="469"/>
        <v>#REF!</v>
      </c>
      <c r="AE883" s="18" t="e">
        <f t="shared" si="457"/>
        <v>#REF!</v>
      </c>
      <c r="AF883" s="18" t="e">
        <f t="shared" si="470"/>
        <v>#REF!</v>
      </c>
      <c r="AG883" s="18" t="e">
        <f t="shared" si="458"/>
        <v>#REF!</v>
      </c>
      <c r="BD883" s="18">
        <v>874</v>
      </c>
      <c r="BE883" s="44">
        <v>1</v>
      </c>
      <c r="BF883" s="18">
        <f t="shared" si="471"/>
        <v>25053540</v>
      </c>
      <c r="BG883" s="18">
        <f t="shared" si="472"/>
        <v>12526770</v>
      </c>
      <c r="BH883" s="18">
        <f t="shared" si="473"/>
        <v>12526770</v>
      </c>
      <c r="BI883" s="18">
        <f t="shared" si="474"/>
        <v>12526770</v>
      </c>
      <c r="BJ883" s="18">
        <f t="shared" si="475"/>
        <v>12526770</v>
      </c>
      <c r="BK883" s="18">
        <f t="shared" si="476"/>
        <v>12526770</v>
      </c>
      <c r="BL883" s="18">
        <f t="shared" si="477"/>
        <v>18790155</v>
      </c>
      <c r="BM883" s="18">
        <f t="shared" si="478"/>
        <v>18790155</v>
      </c>
      <c r="BN883" s="18">
        <f t="shared" si="479"/>
        <v>2</v>
      </c>
      <c r="BO883" s="18">
        <f t="shared" si="459"/>
        <v>25.05</v>
      </c>
      <c r="BP883" s="18">
        <f t="shared" si="480"/>
        <v>2</v>
      </c>
      <c r="BQ883" s="18">
        <f t="shared" si="460"/>
        <v>12.53</v>
      </c>
      <c r="BR883" s="18">
        <f t="shared" si="481"/>
        <v>2</v>
      </c>
      <c r="BS883" s="18">
        <f t="shared" si="461"/>
        <v>12.53</v>
      </c>
      <c r="BT883" s="18">
        <f t="shared" si="482"/>
        <v>2</v>
      </c>
      <c r="BU883" s="18">
        <f t="shared" si="462"/>
        <v>12.53</v>
      </c>
      <c r="BV883" s="18">
        <f t="shared" si="483"/>
        <v>2</v>
      </c>
      <c r="BW883" s="18">
        <f t="shared" si="463"/>
        <v>12.53</v>
      </c>
      <c r="BX883" s="18">
        <f t="shared" si="484"/>
        <v>2</v>
      </c>
      <c r="BY883" s="18">
        <f t="shared" si="464"/>
        <v>12.53</v>
      </c>
      <c r="BZ883" s="18">
        <f t="shared" si="485"/>
        <v>2</v>
      </c>
      <c r="CA883" s="18">
        <f t="shared" si="465"/>
        <v>18.79</v>
      </c>
      <c r="CB883" s="18">
        <f t="shared" si="486"/>
        <v>2</v>
      </c>
      <c r="CC883" s="18">
        <f t="shared" si="466"/>
        <v>18.79</v>
      </c>
    </row>
    <row r="884" spans="1:81" ht="16.5" x14ac:dyDescent="0.2">
      <c r="A884" s="14">
        <v>875</v>
      </c>
      <c r="B884" s="18">
        <f>金币产出!CN880</f>
        <v>228160432</v>
      </c>
      <c r="W884" s="18">
        <v>875</v>
      </c>
      <c r="X884" s="25">
        <v>1</v>
      </c>
      <c r="Y884" s="18" t="e">
        <f t="shared" si="487"/>
        <v>#REF!</v>
      </c>
      <c r="Z884" s="18" t="e">
        <f t="shared" si="487"/>
        <v>#REF!</v>
      </c>
      <c r="AA884" s="18" t="e">
        <f t="shared" si="487"/>
        <v>#REF!</v>
      </c>
      <c r="AB884" s="18" t="e">
        <f t="shared" si="468"/>
        <v>#REF!</v>
      </c>
      <c r="AC884" s="18" t="e">
        <f t="shared" si="456"/>
        <v>#REF!</v>
      </c>
      <c r="AD884" s="18" t="e">
        <f t="shared" si="469"/>
        <v>#REF!</v>
      </c>
      <c r="AE884" s="18" t="e">
        <f t="shared" si="457"/>
        <v>#REF!</v>
      </c>
      <c r="AF884" s="18" t="e">
        <f t="shared" si="470"/>
        <v>#REF!</v>
      </c>
      <c r="AG884" s="18" t="e">
        <f t="shared" si="458"/>
        <v>#REF!</v>
      </c>
      <c r="BD884" s="18">
        <v>875</v>
      </c>
      <c r="BE884" s="44">
        <v>1</v>
      </c>
      <c r="BF884" s="18">
        <f t="shared" si="471"/>
        <v>25097645</v>
      </c>
      <c r="BG884" s="18">
        <f t="shared" si="472"/>
        <v>12548820</v>
      </c>
      <c r="BH884" s="18">
        <f t="shared" si="473"/>
        <v>12548820</v>
      </c>
      <c r="BI884" s="18">
        <f t="shared" si="474"/>
        <v>12548820</v>
      </c>
      <c r="BJ884" s="18">
        <f t="shared" si="475"/>
        <v>12548820</v>
      </c>
      <c r="BK884" s="18">
        <f t="shared" si="476"/>
        <v>12548820</v>
      </c>
      <c r="BL884" s="18">
        <f t="shared" si="477"/>
        <v>18823235</v>
      </c>
      <c r="BM884" s="18">
        <f t="shared" si="478"/>
        <v>18823235</v>
      </c>
      <c r="BN884" s="18">
        <f t="shared" si="479"/>
        <v>2</v>
      </c>
      <c r="BO884" s="18">
        <f t="shared" si="459"/>
        <v>25.1</v>
      </c>
      <c r="BP884" s="18">
        <f t="shared" si="480"/>
        <v>2</v>
      </c>
      <c r="BQ884" s="18">
        <f t="shared" si="460"/>
        <v>12.55</v>
      </c>
      <c r="BR884" s="18">
        <f t="shared" si="481"/>
        <v>2</v>
      </c>
      <c r="BS884" s="18">
        <f t="shared" si="461"/>
        <v>12.55</v>
      </c>
      <c r="BT884" s="18">
        <f t="shared" si="482"/>
        <v>2</v>
      </c>
      <c r="BU884" s="18">
        <f t="shared" si="462"/>
        <v>12.55</v>
      </c>
      <c r="BV884" s="18">
        <f t="shared" si="483"/>
        <v>2</v>
      </c>
      <c r="BW884" s="18">
        <f t="shared" si="463"/>
        <v>12.55</v>
      </c>
      <c r="BX884" s="18">
        <f t="shared" si="484"/>
        <v>2</v>
      </c>
      <c r="BY884" s="18">
        <f t="shared" si="464"/>
        <v>12.55</v>
      </c>
      <c r="BZ884" s="18">
        <f t="shared" si="485"/>
        <v>2</v>
      </c>
      <c r="CA884" s="18">
        <f t="shared" si="465"/>
        <v>18.82</v>
      </c>
      <c r="CB884" s="18">
        <f t="shared" si="486"/>
        <v>2</v>
      </c>
      <c r="CC884" s="18">
        <f t="shared" si="466"/>
        <v>18.82</v>
      </c>
    </row>
    <row r="885" spans="1:81" ht="16.5" x14ac:dyDescent="0.2">
      <c r="A885" s="14">
        <v>876</v>
      </c>
      <c r="B885" s="18">
        <f>金币产出!CN881</f>
        <v>228561382</v>
      </c>
      <c r="W885" s="18">
        <v>876</v>
      </c>
      <c r="X885" s="25">
        <v>1</v>
      </c>
      <c r="Y885" s="18" t="e">
        <f t="shared" si="487"/>
        <v>#REF!</v>
      </c>
      <c r="Z885" s="18" t="e">
        <f t="shared" si="487"/>
        <v>#REF!</v>
      </c>
      <c r="AA885" s="18" t="e">
        <f t="shared" si="487"/>
        <v>#REF!</v>
      </c>
      <c r="AB885" s="18" t="e">
        <f t="shared" si="468"/>
        <v>#REF!</v>
      </c>
      <c r="AC885" s="18" t="e">
        <f t="shared" si="456"/>
        <v>#REF!</v>
      </c>
      <c r="AD885" s="18" t="e">
        <f t="shared" si="469"/>
        <v>#REF!</v>
      </c>
      <c r="AE885" s="18" t="e">
        <f t="shared" si="457"/>
        <v>#REF!</v>
      </c>
      <c r="AF885" s="18" t="e">
        <f t="shared" si="470"/>
        <v>#REF!</v>
      </c>
      <c r="AG885" s="18" t="e">
        <f t="shared" si="458"/>
        <v>#REF!</v>
      </c>
      <c r="BD885" s="18">
        <v>876</v>
      </c>
      <c r="BE885" s="44">
        <v>1</v>
      </c>
      <c r="BF885" s="18">
        <f t="shared" si="471"/>
        <v>25141750</v>
      </c>
      <c r="BG885" s="18">
        <f t="shared" si="472"/>
        <v>12570875</v>
      </c>
      <c r="BH885" s="18">
        <f t="shared" si="473"/>
        <v>12570875</v>
      </c>
      <c r="BI885" s="18">
        <f t="shared" si="474"/>
        <v>12570875</v>
      </c>
      <c r="BJ885" s="18">
        <f t="shared" si="475"/>
        <v>12570875</v>
      </c>
      <c r="BK885" s="18">
        <f t="shared" si="476"/>
        <v>12570875</v>
      </c>
      <c r="BL885" s="18">
        <f t="shared" si="477"/>
        <v>18856310</v>
      </c>
      <c r="BM885" s="18">
        <f t="shared" si="478"/>
        <v>18856310</v>
      </c>
      <c r="BN885" s="18">
        <f t="shared" si="479"/>
        <v>2</v>
      </c>
      <c r="BO885" s="18">
        <f t="shared" si="459"/>
        <v>25.14</v>
      </c>
      <c r="BP885" s="18">
        <f t="shared" si="480"/>
        <v>2</v>
      </c>
      <c r="BQ885" s="18">
        <f t="shared" si="460"/>
        <v>12.57</v>
      </c>
      <c r="BR885" s="18">
        <f t="shared" si="481"/>
        <v>2</v>
      </c>
      <c r="BS885" s="18">
        <f t="shared" si="461"/>
        <v>12.57</v>
      </c>
      <c r="BT885" s="18">
        <f t="shared" si="482"/>
        <v>2</v>
      </c>
      <c r="BU885" s="18">
        <f t="shared" si="462"/>
        <v>12.57</v>
      </c>
      <c r="BV885" s="18">
        <f t="shared" si="483"/>
        <v>2</v>
      </c>
      <c r="BW885" s="18">
        <f t="shared" si="463"/>
        <v>12.57</v>
      </c>
      <c r="BX885" s="18">
        <f t="shared" si="484"/>
        <v>2</v>
      </c>
      <c r="BY885" s="18">
        <f t="shared" si="464"/>
        <v>12.57</v>
      </c>
      <c r="BZ885" s="18">
        <f t="shared" si="485"/>
        <v>2</v>
      </c>
      <c r="CA885" s="18">
        <f t="shared" si="465"/>
        <v>18.86</v>
      </c>
      <c r="CB885" s="18">
        <f t="shared" si="486"/>
        <v>2</v>
      </c>
      <c r="CC885" s="18">
        <f t="shared" si="466"/>
        <v>18.86</v>
      </c>
    </row>
    <row r="886" spans="1:81" ht="16.5" x14ac:dyDescent="0.2">
      <c r="A886" s="14">
        <v>877</v>
      </c>
      <c r="B886" s="18">
        <f>金币产出!CN882</f>
        <v>228962332</v>
      </c>
      <c r="W886" s="18">
        <v>877</v>
      </c>
      <c r="X886" s="25">
        <v>1</v>
      </c>
      <c r="Y886" s="18" t="e">
        <f t="shared" si="487"/>
        <v>#REF!</v>
      </c>
      <c r="Z886" s="18" t="e">
        <f t="shared" si="487"/>
        <v>#REF!</v>
      </c>
      <c r="AA886" s="18" t="e">
        <f t="shared" si="487"/>
        <v>#REF!</v>
      </c>
      <c r="AB886" s="18" t="e">
        <f t="shared" si="468"/>
        <v>#REF!</v>
      </c>
      <c r="AC886" s="18" t="e">
        <f t="shared" si="456"/>
        <v>#REF!</v>
      </c>
      <c r="AD886" s="18" t="e">
        <f t="shared" si="469"/>
        <v>#REF!</v>
      </c>
      <c r="AE886" s="18" t="e">
        <f t="shared" si="457"/>
        <v>#REF!</v>
      </c>
      <c r="AF886" s="18" t="e">
        <f t="shared" si="470"/>
        <v>#REF!</v>
      </c>
      <c r="AG886" s="18" t="e">
        <f t="shared" si="458"/>
        <v>#REF!</v>
      </c>
      <c r="BD886" s="18">
        <v>877</v>
      </c>
      <c r="BE886" s="44">
        <v>1</v>
      </c>
      <c r="BF886" s="18">
        <f t="shared" si="471"/>
        <v>25185855</v>
      </c>
      <c r="BG886" s="18">
        <f t="shared" si="472"/>
        <v>12592925</v>
      </c>
      <c r="BH886" s="18">
        <f t="shared" si="473"/>
        <v>12592925</v>
      </c>
      <c r="BI886" s="18">
        <f t="shared" si="474"/>
        <v>12592925</v>
      </c>
      <c r="BJ886" s="18">
        <f t="shared" si="475"/>
        <v>12592925</v>
      </c>
      <c r="BK886" s="18">
        <f t="shared" si="476"/>
        <v>12592925</v>
      </c>
      <c r="BL886" s="18">
        <f t="shared" si="477"/>
        <v>18889390</v>
      </c>
      <c r="BM886" s="18">
        <f t="shared" si="478"/>
        <v>18889390</v>
      </c>
      <c r="BN886" s="18">
        <f t="shared" si="479"/>
        <v>2</v>
      </c>
      <c r="BO886" s="18">
        <f t="shared" si="459"/>
        <v>25.19</v>
      </c>
      <c r="BP886" s="18">
        <f t="shared" si="480"/>
        <v>2</v>
      </c>
      <c r="BQ886" s="18">
        <f t="shared" si="460"/>
        <v>12.59</v>
      </c>
      <c r="BR886" s="18">
        <f t="shared" si="481"/>
        <v>2</v>
      </c>
      <c r="BS886" s="18">
        <f t="shared" si="461"/>
        <v>12.59</v>
      </c>
      <c r="BT886" s="18">
        <f t="shared" si="482"/>
        <v>2</v>
      </c>
      <c r="BU886" s="18">
        <f t="shared" si="462"/>
        <v>12.59</v>
      </c>
      <c r="BV886" s="18">
        <f t="shared" si="483"/>
        <v>2</v>
      </c>
      <c r="BW886" s="18">
        <f t="shared" si="463"/>
        <v>12.59</v>
      </c>
      <c r="BX886" s="18">
        <f t="shared" si="484"/>
        <v>2</v>
      </c>
      <c r="BY886" s="18">
        <f t="shared" si="464"/>
        <v>12.59</v>
      </c>
      <c r="BZ886" s="18">
        <f t="shared" si="485"/>
        <v>2</v>
      </c>
      <c r="CA886" s="18">
        <f t="shared" si="465"/>
        <v>18.89</v>
      </c>
      <c r="CB886" s="18">
        <f t="shared" si="486"/>
        <v>2</v>
      </c>
      <c r="CC886" s="18">
        <f t="shared" si="466"/>
        <v>18.89</v>
      </c>
    </row>
    <row r="887" spans="1:81" ht="16.5" x14ac:dyDescent="0.2">
      <c r="A887" s="14">
        <v>878</v>
      </c>
      <c r="B887" s="18">
        <f>金币产出!CN883</f>
        <v>229363282</v>
      </c>
      <c r="W887" s="18">
        <v>878</v>
      </c>
      <c r="X887" s="25">
        <v>1</v>
      </c>
      <c r="Y887" s="18" t="e">
        <f t="shared" si="487"/>
        <v>#REF!</v>
      </c>
      <c r="Z887" s="18" t="e">
        <f t="shared" si="487"/>
        <v>#REF!</v>
      </c>
      <c r="AA887" s="18" t="e">
        <f t="shared" si="487"/>
        <v>#REF!</v>
      </c>
      <c r="AB887" s="18" t="e">
        <f t="shared" si="468"/>
        <v>#REF!</v>
      </c>
      <c r="AC887" s="18" t="e">
        <f t="shared" si="456"/>
        <v>#REF!</v>
      </c>
      <c r="AD887" s="18" t="e">
        <f t="shared" si="469"/>
        <v>#REF!</v>
      </c>
      <c r="AE887" s="18" t="e">
        <f t="shared" si="457"/>
        <v>#REF!</v>
      </c>
      <c r="AF887" s="18" t="e">
        <f t="shared" si="470"/>
        <v>#REF!</v>
      </c>
      <c r="AG887" s="18" t="e">
        <f t="shared" si="458"/>
        <v>#REF!</v>
      </c>
      <c r="BD887" s="18">
        <v>878</v>
      </c>
      <c r="BE887" s="44">
        <v>1</v>
      </c>
      <c r="BF887" s="18">
        <f t="shared" si="471"/>
        <v>25229960</v>
      </c>
      <c r="BG887" s="18">
        <f t="shared" si="472"/>
        <v>12614980</v>
      </c>
      <c r="BH887" s="18">
        <f t="shared" si="473"/>
        <v>12614980</v>
      </c>
      <c r="BI887" s="18">
        <f t="shared" si="474"/>
        <v>12614980</v>
      </c>
      <c r="BJ887" s="18">
        <f t="shared" si="475"/>
        <v>12614980</v>
      </c>
      <c r="BK887" s="18">
        <f t="shared" si="476"/>
        <v>12614980</v>
      </c>
      <c r="BL887" s="18">
        <f t="shared" si="477"/>
        <v>18922470</v>
      </c>
      <c r="BM887" s="18">
        <f t="shared" si="478"/>
        <v>18922470</v>
      </c>
      <c r="BN887" s="18">
        <f t="shared" si="479"/>
        <v>2</v>
      </c>
      <c r="BO887" s="18">
        <f t="shared" si="459"/>
        <v>25.23</v>
      </c>
      <c r="BP887" s="18">
        <f t="shared" si="480"/>
        <v>2</v>
      </c>
      <c r="BQ887" s="18">
        <f t="shared" si="460"/>
        <v>12.61</v>
      </c>
      <c r="BR887" s="18">
        <f t="shared" si="481"/>
        <v>2</v>
      </c>
      <c r="BS887" s="18">
        <f t="shared" si="461"/>
        <v>12.61</v>
      </c>
      <c r="BT887" s="18">
        <f t="shared" si="482"/>
        <v>2</v>
      </c>
      <c r="BU887" s="18">
        <f t="shared" si="462"/>
        <v>12.61</v>
      </c>
      <c r="BV887" s="18">
        <f t="shared" si="483"/>
        <v>2</v>
      </c>
      <c r="BW887" s="18">
        <f t="shared" si="463"/>
        <v>12.61</v>
      </c>
      <c r="BX887" s="18">
        <f t="shared" si="484"/>
        <v>2</v>
      </c>
      <c r="BY887" s="18">
        <f t="shared" si="464"/>
        <v>12.61</v>
      </c>
      <c r="BZ887" s="18">
        <f t="shared" si="485"/>
        <v>2</v>
      </c>
      <c r="CA887" s="18">
        <f t="shared" si="465"/>
        <v>18.920000000000002</v>
      </c>
      <c r="CB887" s="18">
        <f t="shared" si="486"/>
        <v>2</v>
      </c>
      <c r="CC887" s="18">
        <f t="shared" si="466"/>
        <v>18.920000000000002</v>
      </c>
    </row>
    <row r="888" spans="1:81" ht="16.5" x14ac:dyDescent="0.2">
      <c r="A888" s="14">
        <v>879</v>
      </c>
      <c r="B888" s="18">
        <f>金币产出!CN884</f>
        <v>229764232</v>
      </c>
      <c r="W888" s="18">
        <v>879</v>
      </c>
      <c r="X888" s="25">
        <v>1</v>
      </c>
      <c r="Y888" s="18" t="e">
        <f t="shared" si="487"/>
        <v>#REF!</v>
      </c>
      <c r="Z888" s="18" t="e">
        <f t="shared" si="487"/>
        <v>#REF!</v>
      </c>
      <c r="AA888" s="18" t="e">
        <f t="shared" si="487"/>
        <v>#REF!</v>
      </c>
      <c r="AB888" s="18" t="e">
        <f t="shared" si="468"/>
        <v>#REF!</v>
      </c>
      <c r="AC888" s="18" t="e">
        <f t="shared" si="456"/>
        <v>#REF!</v>
      </c>
      <c r="AD888" s="18" t="e">
        <f t="shared" si="469"/>
        <v>#REF!</v>
      </c>
      <c r="AE888" s="18" t="e">
        <f t="shared" si="457"/>
        <v>#REF!</v>
      </c>
      <c r="AF888" s="18" t="e">
        <f t="shared" si="470"/>
        <v>#REF!</v>
      </c>
      <c r="AG888" s="18" t="e">
        <f t="shared" si="458"/>
        <v>#REF!</v>
      </c>
      <c r="BD888" s="18">
        <v>879</v>
      </c>
      <c r="BE888" s="44">
        <v>1</v>
      </c>
      <c r="BF888" s="18">
        <f t="shared" si="471"/>
        <v>25274065</v>
      </c>
      <c r="BG888" s="18">
        <f t="shared" si="472"/>
        <v>12637030</v>
      </c>
      <c r="BH888" s="18">
        <f t="shared" si="473"/>
        <v>12637030</v>
      </c>
      <c r="BI888" s="18">
        <f t="shared" si="474"/>
        <v>12637030</v>
      </c>
      <c r="BJ888" s="18">
        <f t="shared" si="475"/>
        <v>12637030</v>
      </c>
      <c r="BK888" s="18">
        <f t="shared" si="476"/>
        <v>12637030</v>
      </c>
      <c r="BL888" s="18">
        <f t="shared" si="477"/>
        <v>18955545</v>
      </c>
      <c r="BM888" s="18">
        <f t="shared" si="478"/>
        <v>18955545</v>
      </c>
      <c r="BN888" s="18">
        <f t="shared" si="479"/>
        <v>2</v>
      </c>
      <c r="BO888" s="18">
        <f t="shared" si="459"/>
        <v>25.27</v>
      </c>
      <c r="BP888" s="18">
        <f t="shared" si="480"/>
        <v>2</v>
      </c>
      <c r="BQ888" s="18">
        <f t="shared" si="460"/>
        <v>12.64</v>
      </c>
      <c r="BR888" s="18">
        <f t="shared" si="481"/>
        <v>2</v>
      </c>
      <c r="BS888" s="18">
        <f t="shared" si="461"/>
        <v>12.64</v>
      </c>
      <c r="BT888" s="18">
        <f t="shared" si="482"/>
        <v>2</v>
      </c>
      <c r="BU888" s="18">
        <f t="shared" si="462"/>
        <v>12.64</v>
      </c>
      <c r="BV888" s="18">
        <f t="shared" si="483"/>
        <v>2</v>
      </c>
      <c r="BW888" s="18">
        <f t="shared" si="463"/>
        <v>12.64</v>
      </c>
      <c r="BX888" s="18">
        <f t="shared" si="484"/>
        <v>2</v>
      </c>
      <c r="BY888" s="18">
        <f t="shared" si="464"/>
        <v>12.64</v>
      </c>
      <c r="BZ888" s="18">
        <f t="shared" si="485"/>
        <v>2</v>
      </c>
      <c r="CA888" s="18">
        <f t="shared" si="465"/>
        <v>18.96</v>
      </c>
      <c r="CB888" s="18">
        <f t="shared" si="486"/>
        <v>2</v>
      </c>
      <c r="CC888" s="18">
        <f t="shared" si="466"/>
        <v>18.96</v>
      </c>
    </row>
    <row r="889" spans="1:81" ht="16.5" x14ac:dyDescent="0.2">
      <c r="A889" s="14">
        <v>880</v>
      </c>
      <c r="B889" s="18">
        <f>金币产出!CN885</f>
        <v>230165182</v>
      </c>
      <c r="W889" s="18">
        <v>880</v>
      </c>
      <c r="X889" s="25">
        <v>1</v>
      </c>
      <c r="Y889" s="18" t="e">
        <f t="shared" si="487"/>
        <v>#REF!</v>
      </c>
      <c r="Z889" s="18" t="e">
        <f t="shared" si="487"/>
        <v>#REF!</v>
      </c>
      <c r="AA889" s="18" t="e">
        <f t="shared" si="487"/>
        <v>#REF!</v>
      </c>
      <c r="AB889" s="18" t="e">
        <f t="shared" si="468"/>
        <v>#REF!</v>
      </c>
      <c r="AC889" s="18" t="e">
        <f t="shared" si="456"/>
        <v>#REF!</v>
      </c>
      <c r="AD889" s="18" t="e">
        <f t="shared" si="469"/>
        <v>#REF!</v>
      </c>
      <c r="AE889" s="18" t="e">
        <f t="shared" si="457"/>
        <v>#REF!</v>
      </c>
      <c r="AF889" s="18" t="e">
        <f t="shared" si="470"/>
        <v>#REF!</v>
      </c>
      <c r="AG889" s="18" t="e">
        <f t="shared" si="458"/>
        <v>#REF!</v>
      </c>
      <c r="BD889" s="18">
        <v>880</v>
      </c>
      <c r="BE889" s="44">
        <v>1</v>
      </c>
      <c r="BF889" s="18">
        <f t="shared" si="471"/>
        <v>25318170</v>
      </c>
      <c r="BG889" s="18">
        <f t="shared" si="472"/>
        <v>12659085</v>
      </c>
      <c r="BH889" s="18">
        <f t="shared" si="473"/>
        <v>12659085</v>
      </c>
      <c r="BI889" s="18">
        <f t="shared" si="474"/>
        <v>12659085</v>
      </c>
      <c r="BJ889" s="18">
        <f t="shared" si="475"/>
        <v>12659085</v>
      </c>
      <c r="BK889" s="18">
        <f t="shared" si="476"/>
        <v>12659085</v>
      </c>
      <c r="BL889" s="18">
        <f t="shared" si="477"/>
        <v>18988625</v>
      </c>
      <c r="BM889" s="18">
        <f t="shared" si="478"/>
        <v>18988625</v>
      </c>
      <c r="BN889" s="18">
        <f t="shared" si="479"/>
        <v>2</v>
      </c>
      <c r="BO889" s="18">
        <f t="shared" si="459"/>
        <v>25.32</v>
      </c>
      <c r="BP889" s="18">
        <f t="shared" si="480"/>
        <v>2</v>
      </c>
      <c r="BQ889" s="18">
        <f t="shared" si="460"/>
        <v>12.66</v>
      </c>
      <c r="BR889" s="18">
        <f t="shared" si="481"/>
        <v>2</v>
      </c>
      <c r="BS889" s="18">
        <f t="shared" si="461"/>
        <v>12.66</v>
      </c>
      <c r="BT889" s="18">
        <f t="shared" si="482"/>
        <v>2</v>
      </c>
      <c r="BU889" s="18">
        <f t="shared" si="462"/>
        <v>12.66</v>
      </c>
      <c r="BV889" s="18">
        <f t="shared" si="483"/>
        <v>2</v>
      </c>
      <c r="BW889" s="18">
        <f t="shared" si="463"/>
        <v>12.66</v>
      </c>
      <c r="BX889" s="18">
        <f t="shared" si="484"/>
        <v>2</v>
      </c>
      <c r="BY889" s="18">
        <f t="shared" si="464"/>
        <v>12.66</v>
      </c>
      <c r="BZ889" s="18">
        <f t="shared" si="485"/>
        <v>2</v>
      </c>
      <c r="CA889" s="18">
        <f t="shared" si="465"/>
        <v>18.989999999999998</v>
      </c>
      <c r="CB889" s="18">
        <f t="shared" si="486"/>
        <v>2</v>
      </c>
      <c r="CC889" s="18">
        <f t="shared" si="466"/>
        <v>18.989999999999998</v>
      </c>
    </row>
    <row r="890" spans="1:81" ht="16.5" x14ac:dyDescent="0.2">
      <c r="A890" s="14">
        <v>881</v>
      </c>
      <c r="B890" s="18">
        <f>金币产出!CN886</f>
        <v>230569444</v>
      </c>
      <c r="W890" s="18">
        <v>881</v>
      </c>
      <c r="X890" s="25">
        <v>1</v>
      </c>
      <c r="Y890" s="18" t="e">
        <f t="shared" si="487"/>
        <v>#REF!</v>
      </c>
      <c r="Z890" s="18" t="e">
        <f t="shared" si="487"/>
        <v>#REF!</v>
      </c>
      <c r="AA890" s="18" t="e">
        <f t="shared" si="487"/>
        <v>#REF!</v>
      </c>
      <c r="AB890" s="18" t="e">
        <f t="shared" si="468"/>
        <v>#REF!</v>
      </c>
      <c r="AC890" s="18" t="e">
        <f t="shared" si="456"/>
        <v>#REF!</v>
      </c>
      <c r="AD890" s="18" t="e">
        <f t="shared" si="469"/>
        <v>#REF!</v>
      </c>
      <c r="AE890" s="18" t="e">
        <f t="shared" si="457"/>
        <v>#REF!</v>
      </c>
      <c r="AF890" s="18" t="e">
        <f t="shared" si="470"/>
        <v>#REF!</v>
      </c>
      <c r="AG890" s="18" t="e">
        <f t="shared" si="458"/>
        <v>#REF!</v>
      </c>
      <c r="BD890" s="18">
        <v>881</v>
      </c>
      <c r="BE890" s="44">
        <v>1</v>
      </c>
      <c r="BF890" s="18">
        <f t="shared" si="471"/>
        <v>25362635</v>
      </c>
      <c r="BG890" s="18">
        <f t="shared" si="472"/>
        <v>12681315</v>
      </c>
      <c r="BH890" s="18">
        <f t="shared" si="473"/>
        <v>12681315</v>
      </c>
      <c r="BI890" s="18">
        <f t="shared" si="474"/>
        <v>12681315</v>
      </c>
      <c r="BJ890" s="18">
        <f t="shared" si="475"/>
        <v>12681315</v>
      </c>
      <c r="BK890" s="18">
        <f t="shared" si="476"/>
        <v>12681315</v>
      </c>
      <c r="BL890" s="18">
        <f t="shared" si="477"/>
        <v>19021975</v>
      </c>
      <c r="BM890" s="18">
        <f t="shared" si="478"/>
        <v>19021975</v>
      </c>
      <c r="BN890" s="18">
        <f t="shared" si="479"/>
        <v>2</v>
      </c>
      <c r="BO890" s="18">
        <f t="shared" si="459"/>
        <v>25.36</v>
      </c>
      <c r="BP890" s="18">
        <f t="shared" si="480"/>
        <v>2</v>
      </c>
      <c r="BQ890" s="18">
        <f t="shared" si="460"/>
        <v>12.68</v>
      </c>
      <c r="BR890" s="18">
        <f t="shared" si="481"/>
        <v>2</v>
      </c>
      <c r="BS890" s="18">
        <f t="shared" si="461"/>
        <v>12.68</v>
      </c>
      <c r="BT890" s="18">
        <f t="shared" si="482"/>
        <v>2</v>
      </c>
      <c r="BU890" s="18">
        <f t="shared" si="462"/>
        <v>12.68</v>
      </c>
      <c r="BV890" s="18">
        <f t="shared" si="483"/>
        <v>2</v>
      </c>
      <c r="BW890" s="18">
        <f t="shared" si="463"/>
        <v>12.68</v>
      </c>
      <c r="BX890" s="18">
        <f t="shared" si="484"/>
        <v>2</v>
      </c>
      <c r="BY890" s="18">
        <f t="shared" si="464"/>
        <v>12.68</v>
      </c>
      <c r="BZ890" s="18">
        <f t="shared" si="485"/>
        <v>2</v>
      </c>
      <c r="CA890" s="18">
        <f t="shared" si="465"/>
        <v>19.02</v>
      </c>
      <c r="CB890" s="18">
        <f t="shared" si="486"/>
        <v>2</v>
      </c>
      <c r="CC890" s="18">
        <f t="shared" si="466"/>
        <v>19.02</v>
      </c>
    </row>
    <row r="891" spans="1:81" ht="16.5" x14ac:dyDescent="0.2">
      <c r="A891" s="14">
        <v>882</v>
      </c>
      <c r="B891" s="18">
        <f>金币产出!CN887</f>
        <v>230973709</v>
      </c>
      <c r="W891" s="18">
        <v>882</v>
      </c>
      <c r="X891" s="25">
        <v>1</v>
      </c>
      <c r="Y891" s="18" t="e">
        <f t="shared" si="487"/>
        <v>#REF!</v>
      </c>
      <c r="Z891" s="18" t="e">
        <f t="shared" si="487"/>
        <v>#REF!</v>
      </c>
      <c r="AA891" s="18" t="e">
        <f t="shared" si="487"/>
        <v>#REF!</v>
      </c>
      <c r="AB891" s="18" t="e">
        <f t="shared" si="468"/>
        <v>#REF!</v>
      </c>
      <c r="AC891" s="18" t="e">
        <f t="shared" si="456"/>
        <v>#REF!</v>
      </c>
      <c r="AD891" s="18" t="e">
        <f t="shared" si="469"/>
        <v>#REF!</v>
      </c>
      <c r="AE891" s="18" t="e">
        <f t="shared" si="457"/>
        <v>#REF!</v>
      </c>
      <c r="AF891" s="18" t="e">
        <f t="shared" si="470"/>
        <v>#REF!</v>
      </c>
      <c r="AG891" s="18" t="e">
        <f t="shared" si="458"/>
        <v>#REF!</v>
      </c>
      <c r="BD891" s="18">
        <v>882</v>
      </c>
      <c r="BE891" s="44">
        <v>1</v>
      </c>
      <c r="BF891" s="18">
        <f t="shared" si="471"/>
        <v>25407105</v>
      </c>
      <c r="BG891" s="18">
        <f t="shared" si="472"/>
        <v>12703550</v>
      </c>
      <c r="BH891" s="18">
        <f t="shared" si="473"/>
        <v>12703550</v>
      </c>
      <c r="BI891" s="18">
        <f t="shared" si="474"/>
        <v>12703550</v>
      </c>
      <c r="BJ891" s="18">
        <f t="shared" si="475"/>
        <v>12703550</v>
      </c>
      <c r="BK891" s="18">
        <f t="shared" si="476"/>
        <v>12703550</v>
      </c>
      <c r="BL891" s="18">
        <f t="shared" si="477"/>
        <v>19055330</v>
      </c>
      <c r="BM891" s="18">
        <f t="shared" si="478"/>
        <v>19055330</v>
      </c>
      <c r="BN891" s="18">
        <f t="shared" si="479"/>
        <v>2</v>
      </c>
      <c r="BO891" s="18">
        <f t="shared" si="459"/>
        <v>25.41</v>
      </c>
      <c r="BP891" s="18">
        <f t="shared" si="480"/>
        <v>2</v>
      </c>
      <c r="BQ891" s="18">
        <f t="shared" si="460"/>
        <v>12.7</v>
      </c>
      <c r="BR891" s="18">
        <f t="shared" si="481"/>
        <v>2</v>
      </c>
      <c r="BS891" s="18">
        <f t="shared" si="461"/>
        <v>12.7</v>
      </c>
      <c r="BT891" s="18">
        <f t="shared" si="482"/>
        <v>2</v>
      </c>
      <c r="BU891" s="18">
        <f t="shared" si="462"/>
        <v>12.7</v>
      </c>
      <c r="BV891" s="18">
        <f t="shared" si="483"/>
        <v>2</v>
      </c>
      <c r="BW891" s="18">
        <f t="shared" si="463"/>
        <v>12.7</v>
      </c>
      <c r="BX891" s="18">
        <f t="shared" si="484"/>
        <v>2</v>
      </c>
      <c r="BY891" s="18">
        <f t="shared" si="464"/>
        <v>12.7</v>
      </c>
      <c r="BZ891" s="18">
        <f t="shared" si="485"/>
        <v>2</v>
      </c>
      <c r="CA891" s="18">
        <f t="shared" si="465"/>
        <v>19.059999999999999</v>
      </c>
      <c r="CB891" s="18">
        <f t="shared" si="486"/>
        <v>2</v>
      </c>
      <c r="CC891" s="18">
        <f t="shared" si="466"/>
        <v>19.059999999999999</v>
      </c>
    </row>
    <row r="892" spans="1:81" ht="16.5" x14ac:dyDescent="0.2">
      <c r="A892" s="14">
        <v>883</v>
      </c>
      <c r="B892" s="18">
        <f>金币产出!CN888</f>
        <v>231377974</v>
      </c>
      <c r="W892" s="18">
        <v>883</v>
      </c>
      <c r="X892" s="25">
        <v>1</v>
      </c>
      <c r="Y892" s="18" t="e">
        <f t="shared" si="487"/>
        <v>#REF!</v>
      </c>
      <c r="Z892" s="18" t="e">
        <f t="shared" si="487"/>
        <v>#REF!</v>
      </c>
      <c r="AA892" s="18" t="e">
        <f t="shared" si="487"/>
        <v>#REF!</v>
      </c>
      <c r="AB892" s="18" t="e">
        <f t="shared" si="468"/>
        <v>#REF!</v>
      </c>
      <c r="AC892" s="18" t="e">
        <f t="shared" si="456"/>
        <v>#REF!</v>
      </c>
      <c r="AD892" s="18" t="e">
        <f t="shared" si="469"/>
        <v>#REF!</v>
      </c>
      <c r="AE892" s="18" t="e">
        <f t="shared" si="457"/>
        <v>#REF!</v>
      </c>
      <c r="AF892" s="18" t="e">
        <f t="shared" si="470"/>
        <v>#REF!</v>
      </c>
      <c r="AG892" s="18" t="e">
        <f t="shared" si="458"/>
        <v>#REF!</v>
      </c>
      <c r="BD892" s="18">
        <v>883</v>
      </c>
      <c r="BE892" s="44">
        <v>1</v>
      </c>
      <c r="BF892" s="18">
        <f t="shared" si="471"/>
        <v>25451575</v>
      </c>
      <c r="BG892" s="18">
        <f t="shared" si="472"/>
        <v>12725785</v>
      </c>
      <c r="BH892" s="18">
        <f t="shared" si="473"/>
        <v>12725785</v>
      </c>
      <c r="BI892" s="18">
        <f t="shared" si="474"/>
        <v>12725785</v>
      </c>
      <c r="BJ892" s="18">
        <f t="shared" si="475"/>
        <v>12725785</v>
      </c>
      <c r="BK892" s="18">
        <f t="shared" si="476"/>
        <v>12725785</v>
      </c>
      <c r="BL892" s="18">
        <f t="shared" si="477"/>
        <v>19088680</v>
      </c>
      <c r="BM892" s="18">
        <f t="shared" si="478"/>
        <v>19088680</v>
      </c>
      <c r="BN892" s="18">
        <f t="shared" si="479"/>
        <v>2</v>
      </c>
      <c r="BO892" s="18">
        <f t="shared" si="459"/>
        <v>25.45</v>
      </c>
      <c r="BP892" s="18">
        <f t="shared" si="480"/>
        <v>2</v>
      </c>
      <c r="BQ892" s="18">
        <f t="shared" si="460"/>
        <v>12.73</v>
      </c>
      <c r="BR892" s="18">
        <f t="shared" si="481"/>
        <v>2</v>
      </c>
      <c r="BS892" s="18">
        <f t="shared" si="461"/>
        <v>12.73</v>
      </c>
      <c r="BT892" s="18">
        <f t="shared" si="482"/>
        <v>2</v>
      </c>
      <c r="BU892" s="18">
        <f t="shared" si="462"/>
        <v>12.73</v>
      </c>
      <c r="BV892" s="18">
        <f t="shared" si="483"/>
        <v>2</v>
      </c>
      <c r="BW892" s="18">
        <f t="shared" si="463"/>
        <v>12.73</v>
      </c>
      <c r="BX892" s="18">
        <f t="shared" si="484"/>
        <v>2</v>
      </c>
      <c r="BY892" s="18">
        <f t="shared" si="464"/>
        <v>12.73</v>
      </c>
      <c r="BZ892" s="18">
        <f t="shared" si="485"/>
        <v>2</v>
      </c>
      <c r="CA892" s="18">
        <f t="shared" si="465"/>
        <v>19.09</v>
      </c>
      <c r="CB892" s="18">
        <f t="shared" si="486"/>
        <v>2</v>
      </c>
      <c r="CC892" s="18">
        <f t="shared" si="466"/>
        <v>19.09</v>
      </c>
    </row>
    <row r="893" spans="1:81" ht="16.5" x14ac:dyDescent="0.2">
      <c r="A893" s="14">
        <v>884</v>
      </c>
      <c r="B893" s="18">
        <f>金币产出!CN889</f>
        <v>231782237</v>
      </c>
      <c r="W893" s="18">
        <v>884</v>
      </c>
      <c r="X893" s="25">
        <v>1</v>
      </c>
      <c r="Y893" s="18" t="e">
        <f t="shared" si="487"/>
        <v>#REF!</v>
      </c>
      <c r="Z893" s="18" t="e">
        <f t="shared" si="487"/>
        <v>#REF!</v>
      </c>
      <c r="AA893" s="18" t="e">
        <f t="shared" si="487"/>
        <v>#REF!</v>
      </c>
      <c r="AB893" s="18" t="e">
        <f t="shared" si="468"/>
        <v>#REF!</v>
      </c>
      <c r="AC893" s="18" t="e">
        <f t="shared" si="456"/>
        <v>#REF!</v>
      </c>
      <c r="AD893" s="18" t="e">
        <f t="shared" si="469"/>
        <v>#REF!</v>
      </c>
      <c r="AE893" s="18" t="e">
        <f t="shared" si="457"/>
        <v>#REF!</v>
      </c>
      <c r="AF893" s="18" t="e">
        <f t="shared" si="470"/>
        <v>#REF!</v>
      </c>
      <c r="AG893" s="18" t="e">
        <f t="shared" si="458"/>
        <v>#REF!</v>
      </c>
      <c r="BD893" s="18">
        <v>884</v>
      </c>
      <c r="BE893" s="44">
        <v>1</v>
      </c>
      <c r="BF893" s="18">
        <f t="shared" si="471"/>
        <v>25496045</v>
      </c>
      <c r="BG893" s="18">
        <f t="shared" si="472"/>
        <v>12748020</v>
      </c>
      <c r="BH893" s="18">
        <f t="shared" si="473"/>
        <v>12748020</v>
      </c>
      <c r="BI893" s="18">
        <f t="shared" si="474"/>
        <v>12748020</v>
      </c>
      <c r="BJ893" s="18">
        <f t="shared" si="475"/>
        <v>12748020</v>
      </c>
      <c r="BK893" s="18">
        <f t="shared" si="476"/>
        <v>12748020</v>
      </c>
      <c r="BL893" s="18">
        <f t="shared" si="477"/>
        <v>19122030</v>
      </c>
      <c r="BM893" s="18">
        <f t="shared" si="478"/>
        <v>19122030</v>
      </c>
      <c r="BN893" s="18">
        <f t="shared" si="479"/>
        <v>2</v>
      </c>
      <c r="BO893" s="18">
        <f t="shared" si="459"/>
        <v>25.5</v>
      </c>
      <c r="BP893" s="18">
        <f t="shared" si="480"/>
        <v>2</v>
      </c>
      <c r="BQ893" s="18">
        <f t="shared" si="460"/>
        <v>12.75</v>
      </c>
      <c r="BR893" s="18">
        <f t="shared" si="481"/>
        <v>2</v>
      </c>
      <c r="BS893" s="18">
        <f t="shared" si="461"/>
        <v>12.75</v>
      </c>
      <c r="BT893" s="18">
        <f t="shared" si="482"/>
        <v>2</v>
      </c>
      <c r="BU893" s="18">
        <f t="shared" si="462"/>
        <v>12.75</v>
      </c>
      <c r="BV893" s="18">
        <f t="shared" si="483"/>
        <v>2</v>
      </c>
      <c r="BW893" s="18">
        <f t="shared" si="463"/>
        <v>12.75</v>
      </c>
      <c r="BX893" s="18">
        <f t="shared" si="484"/>
        <v>2</v>
      </c>
      <c r="BY893" s="18">
        <f t="shared" si="464"/>
        <v>12.75</v>
      </c>
      <c r="BZ893" s="18">
        <f t="shared" si="485"/>
        <v>2</v>
      </c>
      <c r="CA893" s="18">
        <f t="shared" si="465"/>
        <v>19.12</v>
      </c>
      <c r="CB893" s="18">
        <f t="shared" si="486"/>
        <v>2</v>
      </c>
      <c r="CC893" s="18">
        <f t="shared" si="466"/>
        <v>19.12</v>
      </c>
    </row>
    <row r="894" spans="1:81" ht="16.5" x14ac:dyDescent="0.2">
      <c r="A894" s="14">
        <v>885</v>
      </c>
      <c r="B894" s="18">
        <f>金币产出!CN890</f>
        <v>232186500</v>
      </c>
      <c r="W894" s="18">
        <v>885</v>
      </c>
      <c r="X894" s="25">
        <v>1</v>
      </c>
      <c r="Y894" s="18" t="e">
        <f t="shared" si="487"/>
        <v>#REF!</v>
      </c>
      <c r="Z894" s="18" t="e">
        <f t="shared" si="487"/>
        <v>#REF!</v>
      </c>
      <c r="AA894" s="18" t="e">
        <f t="shared" si="487"/>
        <v>#REF!</v>
      </c>
      <c r="AB894" s="18" t="e">
        <f t="shared" si="468"/>
        <v>#REF!</v>
      </c>
      <c r="AC894" s="18" t="e">
        <f t="shared" si="456"/>
        <v>#REF!</v>
      </c>
      <c r="AD894" s="18" t="e">
        <f t="shared" si="469"/>
        <v>#REF!</v>
      </c>
      <c r="AE894" s="18" t="e">
        <f t="shared" si="457"/>
        <v>#REF!</v>
      </c>
      <c r="AF894" s="18" t="e">
        <f t="shared" si="470"/>
        <v>#REF!</v>
      </c>
      <c r="AG894" s="18" t="e">
        <f t="shared" si="458"/>
        <v>#REF!</v>
      </c>
      <c r="BD894" s="18">
        <v>885</v>
      </c>
      <c r="BE894" s="44">
        <v>1</v>
      </c>
      <c r="BF894" s="18">
        <f t="shared" si="471"/>
        <v>25540515</v>
      </c>
      <c r="BG894" s="18">
        <f t="shared" si="472"/>
        <v>12770255</v>
      </c>
      <c r="BH894" s="18">
        <f t="shared" si="473"/>
        <v>12770255</v>
      </c>
      <c r="BI894" s="18">
        <f t="shared" si="474"/>
        <v>12770255</v>
      </c>
      <c r="BJ894" s="18">
        <f t="shared" si="475"/>
        <v>12770255</v>
      </c>
      <c r="BK894" s="18">
        <f t="shared" si="476"/>
        <v>12770255</v>
      </c>
      <c r="BL894" s="18">
        <f t="shared" si="477"/>
        <v>19155385</v>
      </c>
      <c r="BM894" s="18">
        <f t="shared" si="478"/>
        <v>19155385</v>
      </c>
      <c r="BN894" s="18">
        <f t="shared" si="479"/>
        <v>2</v>
      </c>
      <c r="BO894" s="18">
        <f t="shared" si="459"/>
        <v>25.54</v>
      </c>
      <c r="BP894" s="18">
        <f t="shared" si="480"/>
        <v>2</v>
      </c>
      <c r="BQ894" s="18">
        <f t="shared" si="460"/>
        <v>12.77</v>
      </c>
      <c r="BR894" s="18">
        <f t="shared" si="481"/>
        <v>2</v>
      </c>
      <c r="BS894" s="18">
        <f t="shared" si="461"/>
        <v>12.77</v>
      </c>
      <c r="BT894" s="18">
        <f t="shared" si="482"/>
        <v>2</v>
      </c>
      <c r="BU894" s="18">
        <f t="shared" si="462"/>
        <v>12.77</v>
      </c>
      <c r="BV894" s="18">
        <f t="shared" si="483"/>
        <v>2</v>
      </c>
      <c r="BW894" s="18">
        <f t="shared" si="463"/>
        <v>12.77</v>
      </c>
      <c r="BX894" s="18">
        <f t="shared" si="484"/>
        <v>2</v>
      </c>
      <c r="BY894" s="18">
        <f t="shared" si="464"/>
        <v>12.77</v>
      </c>
      <c r="BZ894" s="18">
        <f t="shared" si="485"/>
        <v>2</v>
      </c>
      <c r="CA894" s="18">
        <f t="shared" si="465"/>
        <v>19.16</v>
      </c>
      <c r="CB894" s="18">
        <f t="shared" si="486"/>
        <v>2</v>
      </c>
      <c r="CC894" s="18">
        <f t="shared" si="466"/>
        <v>19.16</v>
      </c>
    </row>
    <row r="895" spans="1:81" ht="16.5" x14ac:dyDescent="0.2">
      <c r="A895" s="14">
        <v>886</v>
      </c>
      <c r="B895" s="18">
        <f>金币产出!CN891</f>
        <v>232590763</v>
      </c>
      <c r="W895" s="18">
        <v>886</v>
      </c>
      <c r="X895" s="25">
        <v>1</v>
      </c>
      <c r="Y895" s="18" t="e">
        <f t="shared" si="487"/>
        <v>#REF!</v>
      </c>
      <c r="Z895" s="18" t="e">
        <f t="shared" si="487"/>
        <v>#REF!</v>
      </c>
      <c r="AA895" s="18" t="e">
        <f t="shared" si="487"/>
        <v>#REF!</v>
      </c>
      <c r="AB895" s="18" t="e">
        <f t="shared" si="468"/>
        <v>#REF!</v>
      </c>
      <c r="AC895" s="18" t="e">
        <f t="shared" si="456"/>
        <v>#REF!</v>
      </c>
      <c r="AD895" s="18" t="e">
        <f t="shared" si="469"/>
        <v>#REF!</v>
      </c>
      <c r="AE895" s="18" t="e">
        <f t="shared" si="457"/>
        <v>#REF!</v>
      </c>
      <c r="AF895" s="18" t="e">
        <f t="shared" si="470"/>
        <v>#REF!</v>
      </c>
      <c r="AG895" s="18" t="e">
        <f t="shared" si="458"/>
        <v>#REF!</v>
      </c>
      <c r="BD895" s="18">
        <v>886</v>
      </c>
      <c r="BE895" s="44">
        <v>1</v>
      </c>
      <c r="BF895" s="18">
        <f t="shared" si="471"/>
        <v>25584980</v>
      </c>
      <c r="BG895" s="18">
        <f t="shared" si="472"/>
        <v>12792490</v>
      </c>
      <c r="BH895" s="18">
        <f t="shared" si="473"/>
        <v>12792490</v>
      </c>
      <c r="BI895" s="18">
        <f t="shared" si="474"/>
        <v>12792490</v>
      </c>
      <c r="BJ895" s="18">
        <f t="shared" si="475"/>
        <v>12792490</v>
      </c>
      <c r="BK895" s="18">
        <f t="shared" si="476"/>
        <v>12792490</v>
      </c>
      <c r="BL895" s="18">
        <f t="shared" si="477"/>
        <v>19188735</v>
      </c>
      <c r="BM895" s="18">
        <f t="shared" si="478"/>
        <v>19188735</v>
      </c>
      <c r="BN895" s="18">
        <f t="shared" si="479"/>
        <v>2</v>
      </c>
      <c r="BO895" s="18">
        <f t="shared" si="459"/>
        <v>25.58</v>
      </c>
      <c r="BP895" s="18">
        <f t="shared" si="480"/>
        <v>2</v>
      </c>
      <c r="BQ895" s="18">
        <f t="shared" si="460"/>
        <v>12.79</v>
      </c>
      <c r="BR895" s="18">
        <f t="shared" si="481"/>
        <v>2</v>
      </c>
      <c r="BS895" s="18">
        <f t="shared" si="461"/>
        <v>12.79</v>
      </c>
      <c r="BT895" s="18">
        <f t="shared" si="482"/>
        <v>2</v>
      </c>
      <c r="BU895" s="18">
        <f t="shared" si="462"/>
        <v>12.79</v>
      </c>
      <c r="BV895" s="18">
        <f t="shared" si="483"/>
        <v>2</v>
      </c>
      <c r="BW895" s="18">
        <f t="shared" si="463"/>
        <v>12.79</v>
      </c>
      <c r="BX895" s="18">
        <f t="shared" si="484"/>
        <v>2</v>
      </c>
      <c r="BY895" s="18">
        <f t="shared" si="464"/>
        <v>12.79</v>
      </c>
      <c r="BZ895" s="18">
        <f t="shared" si="485"/>
        <v>2</v>
      </c>
      <c r="CA895" s="18">
        <f t="shared" si="465"/>
        <v>19.190000000000001</v>
      </c>
      <c r="CB895" s="18">
        <f t="shared" si="486"/>
        <v>2</v>
      </c>
      <c r="CC895" s="18">
        <f t="shared" si="466"/>
        <v>19.190000000000001</v>
      </c>
    </row>
    <row r="896" spans="1:81" ht="16.5" x14ac:dyDescent="0.2">
      <c r="A896" s="14">
        <v>887</v>
      </c>
      <c r="B896" s="18">
        <f>金币产出!CN892</f>
        <v>232995026</v>
      </c>
      <c r="W896" s="18">
        <v>887</v>
      </c>
      <c r="X896" s="25">
        <v>1</v>
      </c>
      <c r="Y896" s="18" t="e">
        <f t="shared" si="487"/>
        <v>#REF!</v>
      </c>
      <c r="Z896" s="18" t="e">
        <f t="shared" si="487"/>
        <v>#REF!</v>
      </c>
      <c r="AA896" s="18" t="e">
        <f t="shared" si="487"/>
        <v>#REF!</v>
      </c>
      <c r="AB896" s="18" t="e">
        <f t="shared" si="468"/>
        <v>#REF!</v>
      </c>
      <c r="AC896" s="18" t="e">
        <f t="shared" si="456"/>
        <v>#REF!</v>
      </c>
      <c r="AD896" s="18" t="e">
        <f t="shared" si="469"/>
        <v>#REF!</v>
      </c>
      <c r="AE896" s="18" t="e">
        <f t="shared" si="457"/>
        <v>#REF!</v>
      </c>
      <c r="AF896" s="18" t="e">
        <f t="shared" si="470"/>
        <v>#REF!</v>
      </c>
      <c r="AG896" s="18" t="e">
        <f t="shared" si="458"/>
        <v>#REF!</v>
      </c>
      <c r="BD896" s="18">
        <v>887</v>
      </c>
      <c r="BE896" s="44">
        <v>1</v>
      </c>
      <c r="BF896" s="18">
        <f t="shared" si="471"/>
        <v>25629450</v>
      </c>
      <c r="BG896" s="18">
        <f t="shared" si="472"/>
        <v>12814725</v>
      </c>
      <c r="BH896" s="18">
        <f t="shared" si="473"/>
        <v>12814725</v>
      </c>
      <c r="BI896" s="18">
        <f t="shared" si="474"/>
        <v>12814725</v>
      </c>
      <c r="BJ896" s="18">
        <f t="shared" si="475"/>
        <v>12814725</v>
      </c>
      <c r="BK896" s="18">
        <f t="shared" si="476"/>
        <v>12814725</v>
      </c>
      <c r="BL896" s="18">
        <f t="shared" si="477"/>
        <v>19222085</v>
      </c>
      <c r="BM896" s="18">
        <f t="shared" si="478"/>
        <v>19222085</v>
      </c>
      <c r="BN896" s="18">
        <f t="shared" si="479"/>
        <v>2</v>
      </c>
      <c r="BO896" s="18">
        <f t="shared" si="459"/>
        <v>25.63</v>
      </c>
      <c r="BP896" s="18">
        <f t="shared" si="480"/>
        <v>2</v>
      </c>
      <c r="BQ896" s="18">
        <f t="shared" si="460"/>
        <v>12.81</v>
      </c>
      <c r="BR896" s="18">
        <f t="shared" si="481"/>
        <v>2</v>
      </c>
      <c r="BS896" s="18">
        <f t="shared" si="461"/>
        <v>12.81</v>
      </c>
      <c r="BT896" s="18">
        <f t="shared" si="482"/>
        <v>2</v>
      </c>
      <c r="BU896" s="18">
        <f t="shared" si="462"/>
        <v>12.81</v>
      </c>
      <c r="BV896" s="18">
        <f t="shared" si="483"/>
        <v>2</v>
      </c>
      <c r="BW896" s="18">
        <f t="shared" si="463"/>
        <v>12.81</v>
      </c>
      <c r="BX896" s="18">
        <f t="shared" si="484"/>
        <v>2</v>
      </c>
      <c r="BY896" s="18">
        <f t="shared" si="464"/>
        <v>12.81</v>
      </c>
      <c r="BZ896" s="18">
        <f t="shared" si="485"/>
        <v>2</v>
      </c>
      <c r="CA896" s="18">
        <f t="shared" si="465"/>
        <v>19.22</v>
      </c>
      <c r="CB896" s="18">
        <f t="shared" si="486"/>
        <v>2</v>
      </c>
      <c r="CC896" s="18">
        <f t="shared" si="466"/>
        <v>19.22</v>
      </c>
    </row>
    <row r="897" spans="1:81" ht="16.5" x14ac:dyDescent="0.2">
      <c r="A897" s="14">
        <v>888</v>
      </c>
      <c r="B897" s="18">
        <f>金币产出!CN893</f>
        <v>233399291</v>
      </c>
      <c r="W897" s="18">
        <v>888</v>
      </c>
      <c r="X897" s="25">
        <v>1</v>
      </c>
      <c r="Y897" s="18" t="e">
        <f t="shared" si="487"/>
        <v>#REF!</v>
      </c>
      <c r="Z897" s="18" t="e">
        <f t="shared" si="487"/>
        <v>#REF!</v>
      </c>
      <c r="AA897" s="18" t="e">
        <f t="shared" si="487"/>
        <v>#REF!</v>
      </c>
      <c r="AB897" s="18" t="e">
        <f t="shared" si="468"/>
        <v>#REF!</v>
      </c>
      <c r="AC897" s="18" t="e">
        <f t="shared" si="456"/>
        <v>#REF!</v>
      </c>
      <c r="AD897" s="18" t="e">
        <f t="shared" si="469"/>
        <v>#REF!</v>
      </c>
      <c r="AE897" s="18" t="e">
        <f t="shared" si="457"/>
        <v>#REF!</v>
      </c>
      <c r="AF897" s="18" t="e">
        <f t="shared" si="470"/>
        <v>#REF!</v>
      </c>
      <c r="AG897" s="18" t="e">
        <f t="shared" si="458"/>
        <v>#REF!</v>
      </c>
      <c r="BD897" s="18">
        <v>888</v>
      </c>
      <c r="BE897" s="44">
        <v>1</v>
      </c>
      <c r="BF897" s="18">
        <f t="shared" si="471"/>
        <v>25673920</v>
      </c>
      <c r="BG897" s="18">
        <f t="shared" si="472"/>
        <v>12836960</v>
      </c>
      <c r="BH897" s="18">
        <f t="shared" si="473"/>
        <v>12836960</v>
      </c>
      <c r="BI897" s="18">
        <f t="shared" si="474"/>
        <v>12836960</v>
      </c>
      <c r="BJ897" s="18">
        <f t="shared" si="475"/>
        <v>12836960</v>
      </c>
      <c r="BK897" s="18">
        <f t="shared" si="476"/>
        <v>12836960</v>
      </c>
      <c r="BL897" s="18">
        <f t="shared" si="477"/>
        <v>19255440</v>
      </c>
      <c r="BM897" s="18">
        <f t="shared" si="478"/>
        <v>19255440</v>
      </c>
      <c r="BN897" s="18">
        <f t="shared" si="479"/>
        <v>2</v>
      </c>
      <c r="BO897" s="18">
        <f t="shared" si="459"/>
        <v>25.67</v>
      </c>
      <c r="BP897" s="18">
        <f t="shared" si="480"/>
        <v>2</v>
      </c>
      <c r="BQ897" s="18">
        <f t="shared" si="460"/>
        <v>12.84</v>
      </c>
      <c r="BR897" s="18">
        <f t="shared" si="481"/>
        <v>2</v>
      </c>
      <c r="BS897" s="18">
        <f t="shared" si="461"/>
        <v>12.84</v>
      </c>
      <c r="BT897" s="18">
        <f t="shared" si="482"/>
        <v>2</v>
      </c>
      <c r="BU897" s="18">
        <f t="shared" si="462"/>
        <v>12.84</v>
      </c>
      <c r="BV897" s="18">
        <f t="shared" si="483"/>
        <v>2</v>
      </c>
      <c r="BW897" s="18">
        <f t="shared" si="463"/>
        <v>12.84</v>
      </c>
      <c r="BX897" s="18">
        <f t="shared" si="484"/>
        <v>2</v>
      </c>
      <c r="BY897" s="18">
        <f t="shared" si="464"/>
        <v>12.84</v>
      </c>
      <c r="BZ897" s="18">
        <f t="shared" si="485"/>
        <v>2</v>
      </c>
      <c r="CA897" s="18">
        <f t="shared" si="465"/>
        <v>19.260000000000002</v>
      </c>
      <c r="CB897" s="18">
        <f t="shared" si="486"/>
        <v>2</v>
      </c>
      <c r="CC897" s="18">
        <f t="shared" si="466"/>
        <v>19.260000000000002</v>
      </c>
    </row>
    <row r="898" spans="1:81" ht="16.5" x14ac:dyDescent="0.2">
      <c r="A898" s="14">
        <v>889</v>
      </c>
      <c r="B898" s="18">
        <f>金币产出!CN894</f>
        <v>233803556</v>
      </c>
      <c r="W898" s="18">
        <v>889</v>
      </c>
      <c r="X898" s="25">
        <v>1</v>
      </c>
      <c r="Y898" s="18" t="e">
        <f t="shared" si="487"/>
        <v>#REF!</v>
      </c>
      <c r="Z898" s="18" t="e">
        <f t="shared" si="487"/>
        <v>#REF!</v>
      </c>
      <c r="AA898" s="18" t="e">
        <f t="shared" si="487"/>
        <v>#REF!</v>
      </c>
      <c r="AB898" s="18" t="e">
        <f t="shared" si="468"/>
        <v>#REF!</v>
      </c>
      <c r="AC898" s="18" t="e">
        <f t="shared" si="456"/>
        <v>#REF!</v>
      </c>
      <c r="AD898" s="18" t="e">
        <f t="shared" si="469"/>
        <v>#REF!</v>
      </c>
      <c r="AE898" s="18" t="e">
        <f t="shared" si="457"/>
        <v>#REF!</v>
      </c>
      <c r="AF898" s="18" t="e">
        <f t="shared" si="470"/>
        <v>#REF!</v>
      </c>
      <c r="AG898" s="18" t="e">
        <f t="shared" si="458"/>
        <v>#REF!</v>
      </c>
      <c r="BD898" s="18">
        <v>889</v>
      </c>
      <c r="BE898" s="44">
        <v>1</v>
      </c>
      <c r="BF898" s="18">
        <f t="shared" si="471"/>
        <v>25718390</v>
      </c>
      <c r="BG898" s="18">
        <f t="shared" si="472"/>
        <v>12859195</v>
      </c>
      <c r="BH898" s="18">
        <f t="shared" si="473"/>
        <v>12859195</v>
      </c>
      <c r="BI898" s="18">
        <f t="shared" si="474"/>
        <v>12859195</v>
      </c>
      <c r="BJ898" s="18">
        <f t="shared" si="475"/>
        <v>12859195</v>
      </c>
      <c r="BK898" s="18">
        <f t="shared" si="476"/>
        <v>12859195</v>
      </c>
      <c r="BL898" s="18">
        <f t="shared" si="477"/>
        <v>19288790</v>
      </c>
      <c r="BM898" s="18">
        <f t="shared" si="478"/>
        <v>19288790</v>
      </c>
      <c r="BN898" s="18">
        <f t="shared" si="479"/>
        <v>2</v>
      </c>
      <c r="BO898" s="18">
        <f t="shared" si="459"/>
        <v>25.72</v>
      </c>
      <c r="BP898" s="18">
        <f t="shared" si="480"/>
        <v>2</v>
      </c>
      <c r="BQ898" s="18">
        <f t="shared" si="460"/>
        <v>12.86</v>
      </c>
      <c r="BR898" s="18">
        <f t="shared" si="481"/>
        <v>2</v>
      </c>
      <c r="BS898" s="18">
        <f t="shared" si="461"/>
        <v>12.86</v>
      </c>
      <c r="BT898" s="18">
        <f t="shared" si="482"/>
        <v>2</v>
      </c>
      <c r="BU898" s="18">
        <f t="shared" si="462"/>
        <v>12.86</v>
      </c>
      <c r="BV898" s="18">
        <f t="shared" si="483"/>
        <v>2</v>
      </c>
      <c r="BW898" s="18">
        <f t="shared" si="463"/>
        <v>12.86</v>
      </c>
      <c r="BX898" s="18">
        <f t="shared" si="484"/>
        <v>2</v>
      </c>
      <c r="BY898" s="18">
        <f t="shared" si="464"/>
        <v>12.86</v>
      </c>
      <c r="BZ898" s="18">
        <f t="shared" si="485"/>
        <v>2</v>
      </c>
      <c r="CA898" s="18">
        <f t="shared" si="465"/>
        <v>19.29</v>
      </c>
      <c r="CB898" s="18">
        <f t="shared" si="486"/>
        <v>2</v>
      </c>
      <c r="CC898" s="18">
        <f t="shared" si="466"/>
        <v>19.29</v>
      </c>
    </row>
    <row r="899" spans="1:81" ht="16.5" x14ac:dyDescent="0.2">
      <c r="A899" s="14">
        <v>890</v>
      </c>
      <c r="B899" s="18">
        <f>金币产出!CN895</f>
        <v>229003200</v>
      </c>
      <c r="W899" s="18">
        <v>890</v>
      </c>
      <c r="X899" s="25">
        <v>1</v>
      </c>
      <c r="Y899" s="18" t="e">
        <f t="shared" si="487"/>
        <v>#REF!</v>
      </c>
      <c r="Z899" s="18" t="e">
        <f t="shared" si="487"/>
        <v>#REF!</v>
      </c>
      <c r="AA899" s="18" t="e">
        <f t="shared" si="487"/>
        <v>#REF!</v>
      </c>
      <c r="AB899" s="18" t="e">
        <f t="shared" si="468"/>
        <v>#REF!</v>
      </c>
      <c r="AC899" s="18" t="e">
        <f t="shared" si="456"/>
        <v>#REF!</v>
      </c>
      <c r="AD899" s="18" t="e">
        <f t="shared" si="469"/>
        <v>#REF!</v>
      </c>
      <c r="AE899" s="18" t="e">
        <f t="shared" si="457"/>
        <v>#REF!</v>
      </c>
      <c r="AF899" s="18" t="e">
        <f t="shared" si="470"/>
        <v>#REF!</v>
      </c>
      <c r="AG899" s="18" t="e">
        <f t="shared" si="458"/>
        <v>#REF!</v>
      </c>
      <c r="BD899" s="18">
        <v>890</v>
      </c>
      <c r="BE899" s="44">
        <v>1</v>
      </c>
      <c r="BF899" s="18">
        <f t="shared" si="471"/>
        <v>25190350</v>
      </c>
      <c r="BG899" s="18">
        <f t="shared" si="472"/>
        <v>12595175</v>
      </c>
      <c r="BH899" s="18">
        <f t="shared" si="473"/>
        <v>12595175</v>
      </c>
      <c r="BI899" s="18">
        <f t="shared" si="474"/>
        <v>12595175</v>
      </c>
      <c r="BJ899" s="18">
        <f t="shared" si="475"/>
        <v>12595175</v>
      </c>
      <c r="BK899" s="18">
        <f t="shared" si="476"/>
        <v>12595175</v>
      </c>
      <c r="BL899" s="18">
        <f t="shared" si="477"/>
        <v>18892760</v>
      </c>
      <c r="BM899" s="18">
        <f t="shared" si="478"/>
        <v>18892760</v>
      </c>
      <c r="BN899" s="18">
        <f t="shared" si="479"/>
        <v>2</v>
      </c>
      <c r="BO899" s="18">
        <f t="shared" si="459"/>
        <v>25.19</v>
      </c>
      <c r="BP899" s="18">
        <f t="shared" si="480"/>
        <v>2</v>
      </c>
      <c r="BQ899" s="18">
        <f t="shared" si="460"/>
        <v>12.6</v>
      </c>
      <c r="BR899" s="18">
        <f t="shared" si="481"/>
        <v>2</v>
      </c>
      <c r="BS899" s="18">
        <f t="shared" si="461"/>
        <v>12.6</v>
      </c>
      <c r="BT899" s="18">
        <f t="shared" si="482"/>
        <v>2</v>
      </c>
      <c r="BU899" s="18">
        <f t="shared" si="462"/>
        <v>12.6</v>
      </c>
      <c r="BV899" s="18">
        <f t="shared" si="483"/>
        <v>2</v>
      </c>
      <c r="BW899" s="18">
        <f t="shared" si="463"/>
        <v>12.6</v>
      </c>
      <c r="BX899" s="18">
        <f t="shared" si="484"/>
        <v>2</v>
      </c>
      <c r="BY899" s="18">
        <f t="shared" si="464"/>
        <v>12.6</v>
      </c>
      <c r="BZ899" s="18">
        <f t="shared" si="485"/>
        <v>2</v>
      </c>
      <c r="CA899" s="18">
        <f t="shared" si="465"/>
        <v>18.89</v>
      </c>
      <c r="CB899" s="18">
        <f t="shared" si="486"/>
        <v>2</v>
      </c>
      <c r="CC899" s="18">
        <f t="shared" si="466"/>
        <v>18.89</v>
      </c>
    </row>
    <row r="900" spans="1:81" ht="16.5" x14ac:dyDescent="0.2">
      <c r="A900" s="14">
        <v>891</v>
      </c>
      <c r="B900" s="18">
        <f>金币产出!CN896</f>
        <v>229401720</v>
      </c>
      <c r="W900" s="18">
        <v>891</v>
      </c>
      <c r="X900" s="25">
        <v>1</v>
      </c>
      <c r="Y900" s="18" t="e">
        <f t="shared" si="487"/>
        <v>#REF!</v>
      </c>
      <c r="Z900" s="18" t="e">
        <f t="shared" si="487"/>
        <v>#REF!</v>
      </c>
      <c r="AA900" s="18" t="e">
        <f t="shared" si="487"/>
        <v>#REF!</v>
      </c>
      <c r="AB900" s="18" t="e">
        <f t="shared" si="468"/>
        <v>#REF!</v>
      </c>
      <c r="AC900" s="18" t="e">
        <f t="shared" si="456"/>
        <v>#REF!</v>
      </c>
      <c r="AD900" s="18" t="e">
        <f t="shared" si="469"/>
        <v>#REF!</v>
      </c>
      <c r="AE900" s="18" t="e">
        <f t="shared" si="457"/>
        <v>#REF!</v>
      </c>
      <c r="AF900" s="18" t="e">
        <f t="shared" si="470"/>
        <v>#REF!</v>
      </c>
      <c r="AG900" s="18" t="e">
        <f t="shared" si="458"/>
        <v>#REF!</v>
      </c>
      <c r="BD900" s="18">
        <v>891</v>
      </c>
      <c r="BE900" s="44">
        <v>1</v>
      </c>
      <c r="BF900" s="18">
        <f t="shared" si="471"/>
        <v>25234185</v>
      </c>
      <c r="BG900" s="18">
        <f t="shared" si="472"/>
        <v>12617090</v>
      </c>
      <c r="BH900" s="18">
        <f t="shared" si="473"/>
        <v>12617090</v>
      </c>
      <c r="BI900" s="18">
        <f t="shared" si="474"/>
        <v>12617090</v>
      </c>
      <c r="BJ900" s="18">
        <f t="shared" si="475"/>
        <v>12617090</v>
      </c>
      <c r="BK900" s="18">
        <f t="shared" si="476"/>
        <v>12617090</v>
      </c>
      <c r="BL900" s="18">
        <f t="shared" si="477"/>
        <v>18925640</v>
      </c>
      <c r="BM900" s="18">
        <f t="shared" si="478"/>
        <v>18925640</v>
      </c>
      <c r="BN900" s="18">
        <f t="shared" si="479"/>
        <v>2</v>
      </c>
      <c r="BO900" s="18">
        <f t="shared" si="459"/>
        <v>25.23</v>
      </c>
      <c r="BP900" s="18">
        <f t="shared" si="480"/>
        <v>2</v>
      </c>
      <c r="BQ900" s="18">
        <f t="shared" si="460"/>
        <v>12.62</v>
      </c>
      <c r="BR900" s="18">
        <f t="shared" si="481"/>
        <v>2</v>
      </c>
      <c r="BS900" s="18">
        <f t="shared" si="461"/>
        <v>12.62</v>
      </c>
      <c r="BT900" s="18">
        <f t="shared" si="482"/>
        <v>2</v>
      </c>
      <c r="BU900" s="18">
        <f t="shared" si="462"/>
        <v>12.62</v>
      </c>
      <c r="BV900" s="18">
        <f t="shared" si="483"/>
        <v>2</v>
      </c>
      <c r="BW900" s="18">
        <f t="shared" si="463"/>
        <v>12.62</v>
      </c>
      <c r="BX900" s="18">
        <f t="shared" si="484"/>
        <v>2</v>
      </c>
      <c r="BY900" s="18">
        <f t="shared" si="464"/>
        <v>12.62</v>
      </c>
      <c r="BZ900" s="18">
        <f t="shared" si="485"/>
        <v>2</v>
      </c>
      <c r="CA900" s="18">
        <f t="shared" si="465"/>
        <v>18.93</v>
      </c>
      <c r="CB900" s="18">
        <f t="shared" si="486"/>
        <v>2</v>
      </c>
      <c r="CC900" s="18">
        <f t="shared" si="466"/>
        <v>18.93</v>
      </c>
    </row>
    <row r="901" spans="1:81" ht="16.5" x14ac:dyDescent="0.2">
      <c r="A901" s="14">
        <v>892</v>
      </c>
      <c r="B901" s="18">
        <f>金币产出!CN897</f>
        <v>229800240</v>
      </c>
      <c r="W901" s="18">
        <v>892</v>
      </c>
      <c r="X901" s="25">
        <v>1</v>
      </c>
      <c r="Y901" s="18" t="e">
        <f t="shared" si="487"/>
        <v>#REF!</v>
      </c>
      <c r="Z901" s="18" t="e">
        <f t="shared" si="487"/>
        <v>#REF!</v>
      </c>
      <c r="AA901" s="18" t="e">
        <f t="shared" si="487"/>
        <v>#REF!</v>
      </c>
      <c r="AB901" s="18" t="e">
        <f t="shared" si="468"/>
        <v>#REF!</v>
      </c>
      <c r="AC901" s="18" t="e">
        <f t="shared" si="456"/>
        <v>#REF!</v>
      </c>
      <c r="AD901" s="18" t="e">
        <f t="shared" si="469"/>
        <v>#REF!</v>
      </c>
      <c r="AE901" s="18" t="e">
        <f t="shared" si="457"/>
        <v>#REF!</v>
      </c>
      <c r="AF901" s="18" t="e">
        <f t="shared" si="470"/>
        <v>#REF!</v>
      </c>
      <c r="AG901" s="18" t="e">
        <f t="shared" si="458"/>
        <v>#REF!</v>
      </c>
      <c r="BD901" s="18">
        <v>892</v>
      </c>
      <c r="BE901" s="44">
        <v>1</v>
      </c>
      <c r="BF901" s="18">
        <f t="shared" si="471"/>
        <v>25278025</v>
      </c>
      <c r="BG901" s="18">
        <f t="shared" si="472"/>
        <v>12639010</v>
      </c>
      <c r="BH901" s="18">
        <f t="shared" si="473"/>
        <v>12639010</v>
      </c>
      <c r="BI901" s="18">
        <f t="shared" si="474"/>
        <v>12639010</v>
      </c>
      <c r="BJ901" s="18">
        <f t="shared" si="475"/>
        <v>12639010</v>
      </c>
      <c r="BK901" s="18">
        <f t="shared" si="476"/>
        <v>12639010</v>
      </c>
      <c r="BL901" s="18">
        <f t="shared" si="477"/>
        <v>18958515</v>
      </c>
      <c r="BM901" s="18">
        <f t="shared" si="478"/>
        <v>18958515</v>
      </c>
      <c r="BN901" s="18">
        <f t="shared" si="479"/>
        <v>2</v>
      </c>
      <c r="BO901" s="18">
        <f t="shared" si="459"/>
        <v>25.28</v>
      </c>
      <c r="BP901" s="18">
        <f t="shared" si="480"/>
        <v>2</v>
      </c>
      <c r="BQ901" s="18">
        <f t="shared" si="460"/>
        <v>12.64</v>
      </c>
      <c r="BR901" s="18">
        <f t="shared" si="481"/>
        <v>2</v>
      </c>
      <c r="BS901" s="18">
        <f t="shared" si="461"/>
        <v>12.64</v>
      </c>
      <c r="BT901" s="18">
        <f t="shared" si="482"/>
        <v>2</v>
      </c>
      <c r="BU901" s="18">
        <f t="shared" si="462"/>
        <v>12.64</v>
      </c>
      <c r="BV901" s="18">
        <f t="shared" si="483"/>
        <v>2</v>
      </c>
      <c r="BW901" s="18">
        <f t="shared" si="463"/>
        <v>12.64</v>
      </c>
      <c r="BX901" s="18">
        <f t="shared" si="484"/>
        <v>2</v>
      </c>
      <c r="BY901" s="18">
        <f t="shared" si="464"/>
        <v>12.64</v>
      </c>
      <c r="BZ901" s="18">
        <f t="shared" si="485"/>
        <v>2</v>
      </c>
      <c r="CA901" s="18">
        <f t="shared" si="465"/>
        <v>18.96</v>
      </c>
      <c r="CB901" s="18">
        <f t="shared" si="486"/>
        <v>2</v>
      </c>
      <c r="CC901" s="18">
        <f t="shared" si="466"/>
        <v>18.96</v>
      </c>
    </row>
    <row r="902" spans="1:81" ht="16.5" x14ac:dyDescent="0.2">
      <c r="A902" s="14">
        <v>893</v>
      </c>
      <c r="B902" s="18">
        <f>金币产出!CN898</f>
        <v>230198760</v>
      </c>
      <c r="W902" s="18">
        <v>893</v>
      </c>
      <c r="X902" s="25">
        <v>1</v>
      </c>
      <c r="Y902" s="18" t="e">
        <f t="shared" si="487"/>
        <v>#REF!</v>
      </c>
      <c r="Z902" s="18" t="e">
        <f t="shared" si="487"/>
        <v>#REF!</v>
      </c>
      <c r="AA902" s="18" t="e">
        <f t="shared" si="487"/>
        <v>#REF!</v>
      </c>
      <c r="AB902" s="18" t="e">
        <f t="shared" si="468"/>
        <v>#REF!</v>
      </c>
      <c r="AC902" s="18" t="e">
        <f t="shared" si="456"/>
        <v>#REF!</v>
      </c>
      <c r="AD902" s="18" t="e">
        <f t="shared" si="469"/>
        <v>#REF!</v>
      </c>
      <c r="AE902" s="18" t="e">
        <f t="shared" si="457"/>
        <v>#REF!</v>
      </c>
      <c r="AF902" s="18" t="e">
        <f t="shared" si="470"/>
        <v>#REF!</v>
      </c>
      <c r="AG902" s="18" t="e">
        <f t="shared" si="458"/>
        <v>#REF!</v>
      </c>
      <c r="BD902" s="18">
        <v>893</v>
      </c>
      <c r="BE902" s="44">
        <v>1</v>
      </c>
      <c r="BF902" s="18">
        <f t="shared" si="471"/>
        <v>25321860</v>
      </c>
      <c r="BG902" s="18">
        <f t="shared" si="472"/>
        <v>12660930</v>
      </c>
      <c r="BH902" s="18">
        <f t="shared" si="473"/>
        <v>12660930</v>
      </c>
      <c r="BI902" s="18">
        <f t="shared" si="474"/>
        <v>12660930</v>
      </c>
      <c r="BJ902" s="18">
        <f t="shared" si="475"/>
        <v>12660930</v>
      </c>
      <c r="BK902" s="18">
        <f t="shared" si="476"/>
        <v>12660930</v>
      </c>
      <c r="BL902" s="18">
        <f t="shared" si="477"/>
        <v>18991395</v>
      </c>
      <c r="BM902" s="18">
        <f t="shared" si="478"/>
        <v>18991395</v>
      </c>
      <c r="BN902" s="18">
        <f t="shared" si="479"/>
        <v>2</v>
      </c>
      <c r="BO902" s="18">
        <f t="shared" si="459"/>
        <v>25.32</v>
      </c>
      <c r="BP902" s="18">
        <f t="shared" si="480"/>
        <v>2</v>
      </c>
      <c r="BQ902" s="18">
        <f t="shared" si="460"/>
        <v>12.66</v>
      </c>
      <c r="BR902" s="18">
        <f t="shared" si="481"/>
        <v>2</v>
      </c>
      <c r="BS902" s="18">
        <f t="shared" si="461"/>
        <v>12.66</v>
      </c>
      <c r="BT902" s="18">
        <f t="shared" si="482"/>
        <v>2</v>
      </c>
      <c r="BU902" s="18">
        <f t="shared" si="462"/>
        <v>12.66</v>
      </c>
      <c r="BV902" s="18">
        <f t="shared" si="483"/>
        <v>2</v>
      </c>
      <c r="BW902" s="18">
        <f t="shared" si="463"/>
        <v>12.66</v>
      </c>
      <c r="BX902" s="18">
        <f t="shared" si="484"/>
        <v>2</v>
      </c>
      <c r="BY902" s="18">
        <f t="shared" si="464"/>
        <v>12.66</v>
      </c>
      <c r="BZ902" s="18">
        <f t="shared" si="485"/>
        <v>2</v>
      </c>
      <c r="CA902" s="18">
        <f t="shared" si="465"/>
        <v>18.989999999999998</v>
      </c>
      <c r="CB902" s="18">
        <f t="shared" si="486"/>
        <v>2</v>
      </c>
      <c r="CC902" s="18">
        <f t="shared" si="466"/>
        <v>18.989999999999998</v>
      </c>
    </row>
    <row r="903" spans="1:81" ht="16.5" x14ac:dyDescent="0.2">
      <c r="A903" s="14">
        <v>894</v>
      </c>
      <c r="B903" s="18">
        <f>金币产出!CN899</f>
        <v>230597280</v>
      </c>
      <c r="W903" s="18">
        <v>894</v>
      </c>
      <c r="X903" s="25">
        <v>1</v>
      </c>
      <c r="Y903" s="18" t="e">
        <f t="shared" si="487"/>
        <v>#REF!</v>
      </c>
      <c r="Z903" s="18" t="e">
        <f t="shared" si="487"/>
        <v>#REF!</v>
      </c>
      <c r="AA903" s="18" t="e">
        <f t="shared" si="487"/>
        <v>#REF!</v>
      </c>
      <c r="AB903" s="18" t="e">
        <f t="shared" si="468"/>
        <v>#REF!</v>
      </c>
      <c r="AC903" s="18" t="e">
        <f t="shared" si="456"/>
        <v>#REF!</v>
      </c>
      <c r="AD903" s="18" t="e">
        <f t="shared" si="469"/>
        <v>#REF!</v>
      </c>
      <c r="AE903" s="18" t="e">
        <f t="shared" si="457"/>
        <v>#REF!</v>
      </c>
      <c r="AF903" s="18" t="e">
        <f t="shared" si="470"/>
        <v>#REF!</v>
      </c>
      <c r="AG903" s="18" t="e">
        <f t="shared" si="458"/>
        <v>#REF!</v>
      </c>
      <c r="BD903" s="18">
        <v>894</v>
      </c>
      <c r="BE903" s="44">
        <v>1</v>
      </c>
      <c r="BF903" s="18">
        <f t="shared" si="471"/>
        <v>25365700</v>
      </c>
      <c r="BG903" s="18">
        <f t="shared" si="472"/>
        <v>12682850</v>
      </c>
      <c r="BH903" s="18">
        <f t="shared" si="473"/>
        <v>12682850</v>
      </c>
      <c r="BI903" s="18">
        <f t="shared" si="474"/>
        <v>12682850</v>
      </c>
      <c r="BJ903" s="18">
        <f t="shared" si="475"/>
        <v>12682850</v>
      </c>
      <c r="BK903" s="18">
        <f t="shared" si="476"/>
        <v>12682850</v>
      </c>
      <c r="BL903" s="18">
        <f t="shared" si="477"/>
        <v>19024275</v>
      </c>
      <c r="BM903" s="18">
        <f t="shared" si="478"/>
        <v>19024275</v>
      </c>
      <c r="BN903" s="18">
        <f t="shared" si="479"/>
        <v>2</v>
      </c>
      <c r="BO903" s="18">
        <f t="shared" si="459"/>
        <v>25.37</v>
      </c>
      <c r="BP903" s="18">
        <f t="shared" si="480"/>
        <v>2</v>
      </c>
      <c r="BQ903" s="18">
        <f t="shared" si="460"/>
        <v>12.68</v>
      </c>
      <c r="BR903" s="18">
        <f t="shared" si="481"/>
        <v>2</v>
      </c>
      <c r="BS903" s="18">
        <f t="shared" si="461"/>
        <v>12.68</v>
      </c>
      <c r="BT903" s="18">
        <f t="shared" si="482"/>
        <v>2</v>
      </c>
      <c r="BU903" s="18">
        <f t="shared" si="462"/>
        <v>12.68</v>
      </c>
      <c r="BV903" s="18">
        <f t="shared" si="483"/>
        <v>2</v>
      </c>
      <c r="BW903" s="18">
        <f t="shared" si="463"/>
        <v>12.68</v>
      </c>
      <c r="BX903" s="18">
        <f t="shared" si="484"/>
        <v>2</v>
      </c>
      <c r="BY903" s="18">
        <f t="shared" si="464"/>
        <v>12.68</v>
      </c>
      <c r="BZ903" s="18">
        <f t="shared" si="485"/>
        <v>2</v>
      </c>
      <c r="CA903" s="18">
        <f t="shared" si="465"/>
        <v>19.02</v>
      </c>
      <c r="CB903" s="18">
        <f t="shared" si="486"/>
        <v>2</v>
      </c>
      <c r="CC903" s="18">
        <f t="shared" si="466"/>
        <v>19.02</v>
      </c>
    </row>
    <row r="904" spans="1:81" ht="16.5" x14ac:dyDescent="0.2">
      <c r="A904" s="14">
        <v>895</v>
      </c>
      <c r="B904" s="18">
        <f>金币产出!CN900</f>
        <v>230995800</v>
      </c>
      <c r="W904" s="18">
        <v>895</v>
      </c>
      <c r="X904" s="25">
        <v>1</v>
      </c>
      <c r="Y904" s="18" t="e">
        <f t="shared" si="487"/>
        <v>#REF!</v>
      </c>
      <c r="Z904" s="18" t="e">
        <f t="shared" si="487"/>
        <v>#REF!</v>
      </c>
      <c r="AA904" s="18" t="e">
        <f t="shared" si="487"/>
        <v>#REF!</v>
      </c>
      <c r="AB904" s="18" t="e">
        <f t="shared" si="468"/>
        <v>#REF!</v>
      </c>
      <c r="AC904" s="18" t="e">
        <f t="shared" si="456"/>
        <v>#REF!</v>
      </c>
      <c r="AD904" s="18" t="e">
        <f t="shared" si="469"/>
        <v>#REF!</v>
      </c>
      <c r="AE904" s="18" t="e">
        <f t="shared" si="457"/>
        <v>#REF!</v>
      </c>
      <c r="AF904" s="18" t="e">
        <f t="shared" si="470"/>
        <v>#REF!</v>
      </c>
      <c r="AG904" s="18" t="e">
        <f t="shared" si="458"/>
        <v>#REF!</v>
      </c>
      <c r="BD904" s="18">
        <v>895</v>
      </c>
      <c r="BE904" s="44">
        <v>1</v>
      </c>
      <c r="BF904" s="18">
        <f t="shared" si="471"/>
        <v>25409535</v>
      </c>
      <c r="BG904" s="18">
        <f t="shared" si="472"/>
        <v>12704765</v>
      </c>
      <c r="BH904" s="18">
        <f t="shared" si="473"/>
        <v>12704765</v>
      </c>
      <c r="BI904" s="18">
        <f t="shared" si="474"/>
        <v>12704765</v>
      </c>
      <c r="BJ904" s="18">
        <f t="shared" si="475"/>
        <v>12704765</v>
      </c>
      <c r="BK904" s="18">
        <f t="shared" si="476"/>
        <v>12704765</v>
      </c>
      <c r="BL904" s="18">
        <f t="shared" si="477"/>
        <v>19057150</v>
      </c>
      <c r="BM904" s="18">
        <f t="shared" si="478"/>
        <v>19057150</v>
      </c>
      <c r="BN904" s="18">
        <f t="shared" si="479"/>
        <v>2</v>
      </c>
      <c r="BO904" s="18">
        <f t="shared" si="459"/>
        <v>25.41</v>
      </c>
      <c r="BP904" s="18">
        <f t="shared" si="480"/>
        <v>2</v>
      </c>
      <c r="BQ904" s="18">
        <f t="shared" si="460"/>
        <v>12.7</v>
      </c>
      <c r="BR904" s="18">
        <f t="shared" si="481"/>
        <v>2</v>
      </c>
      <c r="BS904" s="18">
        <f t="shared" si="461"/>
        <v>12.7</v>
      </c>
      <c r="BT904" s="18">
        <f t="shared" si="482"/>
        <v>2</v>
      </c>
      <c r="BU904" s="18">
        <f t="shared" si="462"/>
        <v>12.7</v>
      </c>
      <c r="BV904" s="18">
        <f t="shared" si="483"/>
        <v>2</v>
      </c>
      <c r="BW904" s="18">
        <f t="shared" si="463"/>
        <v>12.7</v>
      </c>
      <c r="BX904" s="18">
        <f t="shared" si="484"/>
        <v>2</v>
      </c>
      <c r="BY904" s="18">
        <f t="shared" si="464"/>
        <v>12.7</v>
      </c>
      <c r="BZ904" s="18">
        <f t="shared" si="485"/>
        <v>2</v>
      </c>
      <c r="CA904" s="18">
        <f t="shared" si="465"/>
        <v>19.059999999999999</v>
      </c>
      <c r="CB904" s="18">
        <f t="shared" si="486"/>
        <v>2</v>
      </c>
      <c r="CC904" s="18">
        <f t="shared" si="466"/>
        <v>19.059999999999999</v>
      </c>
    </row>
    <row r="905" spans="1:81" ht="16.5" x14ac:dyDescent="0.2">
      <c r="A905" s="14">
        <v>896</v>
      </c>
      <c r="B905" s="18">
        <f>金币产出!CN901</f>
        <v>231394320</v>
      </c>
      <c r="W905" s="18">
        <v>896</v>
      </c>
      <c r="X905" s="25">
        <v>1</v>
      </c>
      <c r="Y905" s="18" t="e">
        <f t="shared" si="487"/>
        <v>#REF!</v>
      </c>
      <c r="Z905" s="18" t="e">
        <f t="shared" si="487"/>
        <v>#REF!</v>
      </c>
      <c r="AA905" s="18" t="e">
        <f t="shared" si="487"/>
        <v>#REF!</v>
      </c>
      <c r="AB905" s="18" t="e">
        <f t="shared" si="468"/>
        <v>#REF!</v>
      </c>
      <c r="AC905" s="18" t="e">
        <f t="shared" si="456"/>
        <v>#REF!</v>
      </c>
      <c r="AD905" s="18" t="e">
        <f t="shared" si="469"/>
        <v>#REF!</v>
      </c>
      <c r="AE905" s="18" t="e">
        <f t="shared" si="457"/>
        <v>#REF!</v>
      </c>
      <c r="AF905" s="18" t="e">
        <f t="shared" si="470"/>
        <v>#REF!</v>
      </c>
      <c r="AG905" s="18" t="e">
        <f t="shared" si="458"/>
        <v>#REF!</v>
      </c>
      <c r="BD905" s="18">
        <v>896</v>
      </c>
      <c r="BE905" s="44">
        <v>1</v>
      </c>
      <c r="BF905" s="18">
        <f t="shared" si="471"/>
        <v>25453375</v>
      </c>
      <c r="BG905" s="18">
        <f t="shared" si="472"/>
        <v>12726685</v>
      </c>
      <c r="BH905" s="18">
        <f t="shared" si="473"/>
        <v>12726685</v>
      </c>
      <c r="BI905" s="18">
        <f t="shared" si="474"/>
        <v>12726685</v>
      </c>
      <c r="BJ905" s="18">
        <f t="shared" si="475"/>
        <v>12726685</v>
      </c>
      <c r="BK905" s="18">
        <f t="shared" si="476"/>
        <v>12726685</v>
      </c>
      <c r="BL905" s="18">
        <f t="shared" si="477"/>
        <v>19090030</v>
      </c>
      <c r="BM905" s="18">
        <f t="shared" si="478"/>
        <v>19090030</v>
      </c>
      <c r="BN905" s="18">
        <f t="shared" si="479"/>
        <v>2</v>
      </c>
      <c r="BO905" s="18">
        <f t="shared" si="459"/>
        <v>25.45</v>
      </c>
      <c r="BP905" s="18">
        <f t="shared" si="480"/>
        <v>2</v>
      </c>
      <c r="BQ905" s="18">
        <f t="shared" si="460"/>
        <v>12.73</v>
      </c>
      <c r="BR905" s="18">
        <f t="shared" si="481"/>
        <v>2</v>
      </c>
      <c r="BS905" s="18">
        <f t="shared" si="461"/>
        <v>12.73</v>
      </c>
      <c r="BT905" s="18">
        <f t="shared" si="482"/>
        <v>2</v>
      </c>
      <c r="BU905" s="18">
        <f t="shared" si="462"/>
        <v>12.73</v>
      </c>
      <c r="BV905" s="18">
        <f t="shared" si="483"/>
        <v>2</v>
      </c>
      <c r="BW905" s="18">
        <f t="shared" si="463"/>
        <v>12.73</v>
      </c>
      <c r="BX905" s="18">
        <f t="shared" si="484"/>
        <v>2</v>
      </c>
      <c r="BY905" s="18">
        <f t="shared" si="464"/>
        <v>12.73</v>
      </c>
      <c r="BZ905" s="18">
        <f t="shared" si="485"/>
        <v>2</v>
      </c>
      <c r="CA905" s="18">
        <f t="shared" si="465"/>
        <v>19.09</v>
      </c>
      <c r="CB905" s="18">
        <f t="shared" si="486"/>
        <v>2</v>
      </c>
      <c r="CC905" s="18">
        <f t="shared" si="466"/>
        <v>19.09</v>
      </c>
    </row>
    <row r="906" spans="1:81" ht="16.5" x14ac:dyDescent="0.2">
      <c r="A906" s="14">
        <v>897</v>
      </c>
      <c r="B906" s="18">
        <f>金币产出!CN902</f>
        <v>231792840</v>
      </c>
      <c r="W906" s="18">
        <v>897</v>
      </c>
      <c r="X906" s="25">
        <v>1</v>
      </c>
      <c r="Y906" s="18" t="e">
        <f t="shared" si="487"/>
        <v>#REF!</v>
      </c>
      <c r="Z906" s="18" t="e">
        <f t="shared" si="487"/>
        <v>#REF!</v>
      </c>
      <c r="AA906" s="18" t="e">
        <f t="shared" si="487"/>
        <v>#REF!</v>
      </c>
      <c r="AB906" s="18" t="e">
        <f t="shared" si="468"/>
        <v>#REF!</v>
      </c>
      <c r="AC906" s="18" t="e">
        <f t="shared" ref="AC906:AC969" si="488">ROUND(Y906/1000^AB906,2)</f>
        <v>#REF!</v>
      </c>
      <c r="AD906" s="18" t="e">
        <f t="shared" si="469"/>
        <v>#REF!</v>
      </c>
      <c r="AE906" s="18" t="e">
        <f t="shared" ref="AE906:AE969" si="489">ROUND(Z906/1000^AD906,2)</f>
        <v>#REF!</v>
      </c>
      <c r="AF906" s="18" t="e">
        <f t="shared" si="470"/>
        <v>#REF!</v>
      </c>
      <c r="AG906" s="18" t="e">
        <f t="shared" ref="AG906:AG969" si="490">ROUND(AA906/1000^AF906,2)</f>
        <v>#REF!</v>
      </c>
      <c r="BD906" s="18">
        <v>897</v>
      </c>
      <c r="BE906" s="44">
        <v>1</v>
      </c>
      <c r="BF906" s="18">
        <f t="shared" si="471"/>
        <v>25497210</v>
      </c>
      <c r="BG906" s="18">
        <f t="shared" si="472"/>
        <v>12748605</v>
      </c>
      <c r="BH906" s="18">
        <f t="shared" si="473"/>
        <v>12748605</v>
      </c>
      <c r="BI906" s="18">
        <f t="shared" si="474"/>
        <v>12748605</v>
      </c>
      <c r="BJ906" s="18">
        <f t="shared" si="475"/>
        <v>12748605</v>
      </c>
      <c r="BK906" s="18">
        <f t="shared" si="476"/>
        <v>12748605</v>
      </c>
      <c r="BL906" s="18">
        <f t="shared" si="477"/>
        <v>19122905</v>
      </c>
      <c r="BM906" s="18">
        <f t="shared" si="478"/>
        <v>19122905</v>
      </c>
      <c r="BN906" s="18">
        <f t="shared" si="479"/>
        <v>2</v>
      </c>
      <c r="BO906" s="18">
        <f t="shared" ref="BO906:BO969" si="491">ROUND(BF906/1000^BN906,2)</f>
        <v>25.5</v>
      </c>
      <c r="BP906" s="18">
        <f t="shared" si="480"/>
        <v>2</v>
      </c>
      <c r="BQ906" s="18">
        <f t="shared" ref="BQ906:BQ969" si="492">ROUND(BG906/1000^BP906,2)</f>
        <v>12.75</v>
      </c>
      <c r="BR906" s="18">
        <f t="shared" si="481"/>
        <v>2</v>
      </c>
      <c r="BS906" s="18">
        <f t="shared" ref="BS906:BS969" si="493">ROUND(BH906/1000^BR906,2)</f>
        <v>12.75</v>
      </c>
      <c r="BT906" s="18">
        <f t="shared" si="482"/>
        <v>2</v>
      </c>
      <c r="BU906" s="18">
        <f t="shared" ref="BU906:BU969" si="494">ROUND(BI906/1000^BT906,2)</f>
        <v>12.75</v>
      </c>
      <c r="BV906" s="18">
        <f t="shared" si="483"/>
        <v>2</v>
      </c>
      <c r="BW906" s="18">
        <f t="shared" ref="BW906:BW969" si="495">ROUND(BJ906/1000^BV906,2)</f>
        <v>12.75</v>
      </c>
      <c r="BX906" s="18">
        <f t="shared" si="484"/>
        <v>2</v>
      </c>
      <c r="BY906" s="18">
        <f t="shared" ref="BY906:BY969" si="496">ROUND(BK906/1000^BX906,2)</f>
        <v>12.75</v>
      </c>
      <c r="BZ906" s="18">
        <f t="shared" si="485"/>
        <v>2</v>
      </c>
      <c r="CA906" s="18">
        <f t="shared" ref="CA906:CA969" si="497">ROUND(BL906/1000^BZ906,2)</f>
        <v>19.12</v>
      </c>
      <c r="CB906" s="18">
        <f t="shared" si="486"/>
        <v>2</v>
      </c>
      <c r="CC906" s="18">
        <f t="shared" ref="CC906:CC969" si="498">ROUND(BM906/1000^CB906,2)</f>
        <v>19.12</v>
      </c>
    </row>
    <row r="907" spans="1:81" ht="16.5" x14ac:dyDescent="0.2">
      <c r="A907" s="14">
        <v>898</v>
      </c>
      <c r="B907" s="18">
        <f>金币产出!CN903</f>
        <v>232191360</v>
      </c>
      <c r="W907" s="18">
        <v>898</v>
      </c>
      <c r="X907" s="25">
        <v>1</v>
      </c>
      <c r="Y907" s="18" t="e">
        <f t="shared" ref="Y907:AA938" si="499">INT($B907*Y$7*$AM$7*$X907/5)*5</f>
        <v>#REF!</v>
      </c>
      <c r="Z907" s="18" t="e">
        <f t="shared" si="499"/>
        <v>#REF!</v>
      </c>
      <c r="AA907" s="18" t="e">
        <f t="shared" si="499"/>
        <v>#REF!</v>
      </c>
      <c r="AB907" s="18" t="e">
        <f t="shared" ref="AB907:AB970" si="500">INT(LOG(Y907/10,1000))</f>
        <v>#REF!</v>
      </c>
      <c r="AC907" s="18" t="e">
        <f t="shared" si="488"/>
        <v>#REF!</v>
      </c>
      <c r="AD907" s="18" t="e">
        <f t="shared" ref="AD907:AD970" si="501">INT(LOG(Z907/10,1000))</f>
        <v>#REF!</v>
      </c>
      <c r="AE907" s="18" t="e">
        <f t="shared" si="489"/>
        <v>#REF!</v>
      </c>
      <c r="AF907" s="18" t="e">
        <f t="shared" ref="AF907:AF970" si="502">INT(LOG(AA907/10,1000))</f>
        <v>#REF!</v>
      </c>
      <c r="AG907" s="18" t="e">
        <f t="shared" si="490"/>
        <v>#REF!</v>
      </c>
      <c r="BD907" s="18">
        <v>898</v>
      </c>
      <c r="BE907" s="44">
        <v>1</v>
      </c>
      <c r="BF907" s="18">
        <f t="shared" ref="BF907:BF970" si="503">INT($B907*BF$7/5*BE907)*5</f>
        <v>25541045</v>
      </c>
      <c r="BG907" s="18">
        <f t="shared" ref="BG907:BG970" si="504">INT($B907*BG$7*BE907/5)*5</f>
        <v>12770520</v>
      </c>
      <c r="BH907" s="18">
        <f t="shared" ref="BH907:BH970" si="505">INT($B907*BH$7*BE907/5)*5</f>
        <v>12770520</v>
      </c>
      <c r="BI907" s="18">
        <f t="shared" ref="BI907:BI970" si="506">INT($B907*BI$7*BE907/5)*5</f>
        <v>12770520</v>
      </c>
      <c r="BJ907" s="18">
        <f t="shared" ref="BJ907:BJ970" si="507">INT($B907*BJ$7*BE907/5)*5</f>
        <v>12770520</v>
      </c>
      <c r="BK907" s="18">
        <f t="shared" ref="BK907:BK970" si="508">INT($B907*BK$7*BE907/5)*5</f>
        <v>12770520</v>
      </c>
      <c r="BL907" s="18">
        <f t="shared" ref="BL907:BL970" si="509">INT($B907*BL$7*BE907/5)*5</f>
        <v>19155785</v>
      </c>
      <c r="BM907" s="18">
        <f t="shared" ref="BM907:BM970" si="510">INT($B907*BM$7*BE907/5)*5</f>
        <v>19155785</v>
      </c>
      <c r="BN907" s="18">
        <f t="shared" ref="BN907:BN970" si="511">INT(LOG(BF907/10,1000))</f>
        <v>2</v>
      </c>
      <c r="BO907" s="18">
        <f t="shared" si="491"/>
        <v>25.54</v>
      </c>
      <c r="BP907" s="18">
        <f t="shared" ref="BP907:BP970" si="512">INT(LOG(BG907/10,1000))</f>
        <v>2</v>
      </c>
      <c r="BQ907" s="18">
        <f t="shared" si="492"/>
        <v>12.77</v>
      </c>
      <c r="BR907" s="18">
        <f t="shared" ref="BR907:BR970" si="513">INT(LOG(BH907/10,1000))</f>
        <v>2</v>
      </c>
      <c r="BS907" s="18">
        <f t="shared" si="493"/>
        <v>12.77</v>
      </c>
      <c r="BT907" s="18">
        <f t="shared" ref="BT907:BT970" si="514">INT(LOG(BI907/10,1000))</f>
        <v>2</v>
      </c>
      <c r="BU907" s="18">
        <f t="shared" si="494"/>
        <v>12.77</v>
      </c>
      <c r="BV907" s="18">
        <f t="shared" ref="BV907:BV970" si="515">INT(LOG(BJ907/10,1000))</f>
        <v>2</v>
      </c>
      <c r="BW907" s="18">
        <f t="shared" si="495"/>
        <v>12.77</v>
      </c>
      <c r="BX907" s="18">
        <f t="shared" ref="BX907:BX970" si="516">INT(LOG(BK907/10,1000))</f>
        <v>2</v>
      </c>
      <c r="BY907" s="18">
        <f t="shared" si="496"/>
        <v>12.77</v>
      </c>
      <c r="BZ907" s="18">
        <f t="shared" ref="BZ907:BZ970" si="517">INT(LOG(BL907/10,1000))</f>
        <v>2</v>
      </c>
      <c r="CA907" s="18">
        <f t="shared" si="497"/>
        <v>19.16</v>
      </c>
      <c r="CB907" s="18">
        <f t="shared" ref="CB907:CB970" si="518">INT(LOG(BM907/10,1000))</f>
        <v>2</v>
      </c>
      <c r="CC907" s="18">
        <f t="shared" si="498"/>
        <v>19.16</v>
      </c>
    </row>
    <row r="908" spans="1:81" ht="16.5" x14ac:dyDescent="0.2">
      <c r="A908" s="14">
        <v>899</v>
      </c>
      <c r="B908" s="18">
        <f>金币产出!CN904</f>
        <v>232589880</v>
      </c>
      <c r="W908" s="18">
        <v>899</v>
      </c>
      <c r="X908" s="25">
        <v>1</v>
      </c>
      <c r="Y908" s="18" t="e">
        <f t="shared" si="499"/>
        <v>#REF!</v>
      </c>
      <c r="Z908" s="18" t="e">
        <f t="shared" si="499"/>
        <v>#REF!</v>
      </c>
      <c r="AA908" s="18" t="e">
        <f t="shared" si="499"/>
        <v>#REF!</v>
      </c>
      <c r="AB908" s="18" t="e">
        <f t="shared" si="500"/>
        <v>#REF!</v>
      </c>
      <c r="AC908" s="18" t="e">
        <f t="shared" si="488"/>
        <v>#REF!</v>
      </c>
      <c r="AD908" s="18" t="e">
        <f t="shared" si="501"/>
        <v>#REF!</v>
      </c>
      <c r="AE908" s="18" t="e">
        <f t="shared" si="489"/>
        <v>#REF!</v>
      </c>
      <c r="AF908" s="18" t="e">
        <f t="shared" si="502"/>
        <v>#REF!</v>
      </c>
      <c r="AG908" s="18" t="e">
        <f t="shared" si="490"/>
        <v>#REF!</v>
      </c>
      <c r="BD908" s="18">
        <v>899</v>
      </c>
      <c r="BE908" s="44">
        <v>1</v>
      </c>
      <c r="BF908" s="18">
        <f t="shared" si="503"/>
        <v>25584885</v>
      </c>
      <c r="BG908" s="18">
        <f t="shared" si="504"/>
        <v>12792440</v>
      </c>
      <c r="BH908" s="18">
        <f t="shared" si="505"/>
        <v>12792440</v>
      </c>
      <c r="BI908" s="18">
        <f t="shared" si="506"/>
        <v>12792440</v>
      </c>
      <c r="BJ908" s="18">
        <f t="shared" si="507"/>
        <v>12792440</v>
      </c>
      <c r="BK908" s="18">
        <f t="shared" si="508"/>
        <v>12792440</v>
      </c>
      <c r="BL908" s="18">
        <f t="shared" si="509"/>
        <v>19188665</v>
      </c>
      <c r="BM908" s="18">
        <f t="shared" si="510"/>
        <v>19188665</v>
      </c>
      <c r="BN908" s="18">
        <f t="shared" si="511"/>
        <v>2</v>
      </c>
      <c r="BO908" s="18">
        <f t="shared" si="491"/>
        <v>25.58</v>
      </c>
      <c r="BP908" s="18">
        <f t="shared" si="512"/>
        <v>2</v>
      </c>
      <c r="BQ908" s="18">
        <f t="shared" si="492"/>
        <v>12.79</v>
      </c>
      <c r="BR908" s="18">
        <f t="shared" si="513"/>
        <v>2</v>
      </c>
      <c r="BS908" s="18">
        <f t="shared" si="493"/>
        <v>12.79</v>
      </c>
      <c r="BT908" s="18">
        <f t="shared" si="514"/>
        <v>2</v>
      </c>
      <c r="BU908" s="18">
        <f t="shared" si="494"/>
        <v>12.79</v>
      </c>
      <c r="BV908" s="18">
        <f t="shared" si="515"/>
        <v>2</v>
      </c>
      <c r="BW908" s="18">
        <f t="shared" si="495"/>
        <v>12.79</v>
      </c>
      <c r="BX908" s="18">
        <f t="shared" si="516"/>
        <v>2</v>
      </c>
      <c r="BY908" s="18">
        <f t="shared" si="496"/>
        <v>12.79</v>
      </c>
      <c r="BZ908" s="18">
        <f t="shared" si="517"/>
        <v>2</v>
      </c>
      <c r="CA908" s="18">
        <f t="shared" si="497"/>
        <v>19.190000000000001</v>
      </c>
      <c r="CB908" s="18">
        <f t="shared" si="518"/>
        <v>2</v>
      </c>
      <c r="CC908" s="18">
        <f t="shared" si="498"/>
        <v>19.190000000000001</v>
      </c>
    </row>
    <row r="909" spans="1:81" ht="16.5" x14ac:dyDescent="0.2">
      <c r="A909" s="14">
        <v>900</v>
      </c>
      <c r="B909" s="18">
        <f>金币产出!CN905</f>
        <v>232988400</v>
      </c>
      <c r="W909" s="18">
        <v>900</v>
      </c>
      <c r="X909" s="25">
        <v>1</v>
      </c>
      <c r="Y909" s="18" t="e">
        <f t="shared" si="499"/>
        <v>#REF!</v>
      </c>
      <c r="Z909" s="18" t="e">
        <f t="shared" si="499"/>
        <v>#REF!</v>
      </c>
      <c r="AA909" s="18" t="e">
        <f t="shared" si="499"/>
        <v>#REF!</v>
      </c>
      <c r="AB909" s="18" t="e">
        <f t="shared" si="500"/>
        <v>#REF!</v>
      </c>
      <c r="AC909" s="18" t="e">
        <f t="shared" si="488"/>
        <v>#REF!</v>
      </c>
      <c r="AD909" s="18" t="e">
        <f t="shared" si="501"/>
        <v>#REF!</v>
      </c>
      <c r="AE909" s="18" t="e">
        <f t="shared" si="489"/>
        <v>#REF!</v>
      </c>
      <c r="AF909" s="18" t="e">
        <f t="shared" si="502"/>
        <v>#REF!</v>
      </c>
      <c r="AG909" s="18" t="e">
        <f t="shared" si="490"/>
        <v>#REF!</v>
      </c>
      <c r="BD909" s="18">
        <v>900</v>
      </c>
      <c r="BE909" s="44">
        <v>1</v>
      </c>
      <c r="BF909" s="18">
        <f t="shared" si="503"/>
        <v>25628720</v>
      </c>
      <c r="BG909" s="18">
        <f t="shared" si="504"/>
        <v>12814360</v>
      </c>
      <c r="BH909" s="18">
        <f t="shared" si="505"/>
        <v>12814360</v>
      </c>
      <c r="BI909" s="18">
        <f t="shared" si="506"/>
        <v>12814360</v>
      </c>
      <c r="BJ909" s="18">
        <f t="shared" si="507"/>
        <v>12814360</v>
      </c>
      <c r="BK909" s="18">
        <f t="shared" si="508"/>
        <v>12814360</v>
      </c>
      <c r="BL909" s="18">
        <f t="shared" si="509"/>
        <v>19221540</v>
      </c>
      <c r="BM909" s="18">
        <f t="shared" si="510"/>
        <v>19221540</v>
      </c>
      <c r="BN909" s="18">
        <f t="shared" si="511"/>
        <v>2</v>
      </c>
      <c r="BO909" s="18">
        <f t="shared" si="491"/>
        <v>25.63</v>
      </c>
      <c r="BP909" s="18">
        <f t="shared" si="512"/>
        <v>2</v>
      </c>
      <c r="BQ909" s="18">
        <f t="shared" si="492"/>
        <v>12.81</v>
      </c>
      <c r="BR909" s="18">
        <f t="shared" si="513"/>
        <v>2</v>
      </c>
      <c r="BS909" s="18">
        <f t="shared" si="493"/>
        <v>12.81</v>
      </c>
      <c r="BT909" s="18">
        <f t="shared" si="514"/>
        <v>2</v>
      </c>
      <c r="BU909" s="18">
        <f t="shared" si="494"/>
        <v>12.81</v>
      </c>
      <c r="BV909" s="18">
        <f t="shared" si="515"/>
        <v>2</v>
      </c>
      <c r="BW909" s="18">
        <f t="shared" si="495"/>
        <v>12.81</v>
      </c>
      <c r="BX909" s="18">
        <f t="shared" si="516"/>
        <v>2</v>
      </c>
      <c r="BY909" s="18">
        <f t="shared" si="496"/>
        <v>12.81</v>
      </c>
      <c r="BZ909" s="18">
        <f t="shared" si="517"/>
        <v>2</v>
      </c>
      <c r="CA909" s="18">
        <f t="shared" si="497"/>
        <v>19.22</v>
      </c>
      <c r="CB909" s="18">
        <f t="shared" si="518"/>
        <v>2</v>
      </c>
      <c r="CC909" s="18">
        <f t="shared" si="498"/>
        <v>19.22</v>
      </c>
    </row>
    <row r="910" spans="1:81" ht="16.5" x14ac:dyDescent="0.2">
      <c r="A910" s="14">
        <v>901</v>
      </c>
      <c r="B910" s="18">
        <f>金币产出!CN906</f>
        <v>233390160</v>
      </c>
      <c r="W910" s="18">
        <v>901</v>
      </c>
      <c r="X910" s="25">
        <v>1</v>
      </c>
      <c r="Y910" s="18" t="e">
        <f t="shared" si="499"/>
        <v>#REF!</v>
      </c>
      <c r="Z910" s="18" t="e">
        <f t="shared" si="499"/>
        <v>#REF!</v>
      </c>
      <c r="AA910" s="18" t="e">
        <f t="shared" si="499"/>
        <v>#REF!</v>
      </c>
      <c r="AB910" s="18" t="e">
        <f t="shared" si="500"/>
        <v>#REF!</v>
      </c>
      <c r="AC910" s="18" t="e">
        <f t="shared" si="488"/>
        <v>#REF!</v>
      </c>
      <c r="AD910" s="18" t="e">
        <f t="shared" si="501"/>
        <v>#REF!</v>
      </c>
      <c r="AE910" s="18" t="e">
        <f t="shared" si="489"/>
        <v>#REF!</v>
      </c>
      <c r="AF910" s="18" t="e">
        <f t="shared" si="502"/>
        <v>#REF!</v>
      </c>
      <c r="AG910" s="18" t="e">
        <f t="shared" si="490"/>
        <v>#REF!</v>
      </c>
      <c r="BD910" s="18">
        <v>901</v>
      </c>
      <c r="BE910" s="44">
        <v>1</v>
      </c>
      <c r="BF910" s="18">
        <f t="shared" si="503"/>
        <v>25672915</v>
      </c>
      <c r="BG910" s="18">
        <f t="shared" si="504"/>
        <v>12836455</v>
      </c>
      <c r="BH910" s="18">
        <f t="shared" si="505"/>
        <v>12836455</v>
      </c>
      <c r="BI910" s="18">
        <f t="shared" si="506"/>
        <v>12836455</v>
      </c>
      <c r="BJ910" s="18">
        <f t="shared" si="507"/>
        <v>12836455</v>
      </c>
      <c r="BK910" s="18">
        <f t="shared" si="508"/>
        <v>12836455</v>
      </c>
      <c r="BL910" s="18">
        <f t="shared" si="509"/>
        <v>19254685</v>
      </c>
      <c r="BM910" s="18">
        <f t="shared" si="510"/>
        <v>19254685</v>
      </c>
      <c r="BN910" s="18">
        <f t="shared" si="511"/>
        <v>2</v>
      </c>
      <c r="BO910" s="18">
        <f t="shared" si="491"/>
        <v>25.67</v>
      </c>
      <c r="BP910" s="18">
        <f t="shared" si="512"/>
        <v>2</v>
      </c>
      <c r="BQ910" s="18">
        <f t="shared" si="492"/>
        <v>12.84</v>
      </c>
      <c r="BR910" s="18">
        <f t="shared" si="513"/>
        <v>2</v>
      </c>
      <c r="BS910" s="18">
        <f t="shared" si="493"/>
        <v>12.84</v>
      </c>
      <c r="BT910" s="18">
        <f t="shared" si="514"/>
        <v>2</v>
      </c>
      <c r="BU910" s="18">
        <f t="shared" si="494"/>
        <v>12.84</v>
      </c>
      <c r="BV910" s="18">
        <f t="shared" si="515"/>
        <v>2</v>
      </c>
      <c r="BW910" s="18">
        <f t="shared" si="495"/>
        <v>12.84</v>
      </c>
      <c r="BX910" s="18">
        <f t="shared" si="516"/>
        <v>2</v>
      </c>
      <c r="BY910" s="18">
        <f t="shared" si="496"/>
        <v>12.84</v>
      </c>
      <c r="BZ910" s="18">
        <f t="shared" si="517"/>
        <v>2</v>
      </c>
      <c r="CA910" s="18">
        <f t="shared" si="497"/>
        <v>19.25</v>
      </c>
      <c r="CB910" s="18">
        <f t="shared" si="518"/>
        <v>2</v>
      </c>
      <c r="CC910" s="18">
        <f t="shared" si="498"/>
        <v>19.25</v>
      </c>
    </row>
    <row r="911" spans="1:81" ht="16.5" x14ac:dyDescent="0.2">
      <c r="A911" s="14">
        <v>902</v>
      </c>
      <c r="B911" s="18">
        <f>金币产出!CN907</f>
        <v>233791920</v>
      </c>
      <c r="W911" s="18">
        <v>902</v>
      </c>
      <c r="X911" s="25">
        <v>1</v>
      </c>
      <c r="Y911" s="18" t="e">
        <f t="shared" si="499"/>
        <v>#REF!</v>
      </c>
      <c r="Z911" s="18" t="e">
        <f t="shared" si="499"/>
        <v>#REF!</v>
      </c>
      <c r="AA911" s="18" t="e">
        <f t="shared" si="499"/>
        <v>#REF!</v>
      </c>
      <c r="AB911" s="18" t="e">
        <f t="shared" si="500"/>
        <v>#REF!</v>
      </c>
      <c r="AC911" s="18" t="e">
        <f t="shared" si="488"/>
        <v>#REF!</v>
      </c>
      <c r="AD911" s="18" t="e">
        <f t="shared" si="501"/>
        <v>#REF!</v>
      </c>
      <c r="AE911" s="18" t="e">
        <f t="shared" si="489"/>
        <v>#REF!</v>
      </c>
      <c r="AF911" s="18" t="e">
        <f t="shared" si="502"/>
        <v>#REF!</v>
      </c>
      <c r="AG911" s="18" t="e">
        <f t="shared" si="490"/>
        <v>#REF!</v>
      </c>
      <c r="BD911" s="18">
        <v>902</v>
      </c>
      <c r="BE911" s="44">
        <v>1</v>
      </c>
      <c r="BF911" s="18">
        <f t="shared" si="503"/>
        <v>25717110</v>
      </c>
      <c r="BG911" s="18">
        <f t="shared" si="504"/>
        <v>12858555</v>
      </c>
      <c r="BH911" s="18">
        <f t="shared" si="505"/>
        <v>12858555</v>
      </c>
      <c r="BI911" s="18">
        <f t="shared" si="506"/>
        <v>12858555</v>
      </c>
      <c r="BJ911" s="18">
        <f t="shared" si="507"/>
        <v>12858555</v>
      </c>
      <c r="BK911" s="18">
        <f t="shared" si="508"/>
        <v>12858555</v>
      </c>
      <c r="BL911" s="18">
        <f t="shared" si="509"/>
        <v>19287830</v>
      </c>
      <c r="BM911" s="18">
        <f t="shared" si="510"/>
        <v>19287830</v>
      </c>
      <c r="BN911" s="18">
        <f t="shared" si="511"/>
        <v>2</v>
      </c>
      <c r="BO911" s="18">
        <f t="shared" si="491"/>
        <v>25.72</v>
      </c>
      <c r="BP911" s="18">
        <f t="shared" si="512"/>
        <v>2</v>
      </c>
      <c r="BQ911" s="18">
        <f t="shared" si="492"/>
        <v>12.86</v>
      </c>
      <c r="BR911" s="18">
        <f t="shared" si="513"/>
        <v>2</v>
      </c>
      <c r="BS911" s="18">
        <f t="shared" si="493"/>
        <v>12.86</v>
      </c>
      <c r="BT911" s="18">
        <f t="shared" si="514"/>
        <v>2</v>
      </c>
      <c r="BU911" s="18">
        <f t="shared" si="494"/>
        <v>12.86</v>
      </c>
      <c r="BV911" s="18">
        <f t="shared" si="515"/>
        <v>2</v>
      </c>
      <c r="BW911" s="18">
        <f t="shared" si="495"/>
        <v>12.86</v>
      </c>
      <c r="BX911" s="18">
        <f t="shared" si="516"/>
        <v>2</v>
      </c>
      <c r="BY911" s="18">
        <f t="shared" si="496"/>
        <v>12.86</v>
      </c>
      <c r="BZ911" s="18">
        <f t="shared" si="517"/>
        <v>2</v>
      </c>
      <c r="CA911" s="18">
        <f t="shared" si="497"/>
        <v>19.29</v>
      </c>
      <c r="CB911" s="18">
        <f t="shared" si="518"/>
        <v>2</v>
      </c>
      <c r="CC911" s="18">
        <f t="shared" si="498"/>
        <v>19.29</v>
      </c>
    </row>
    <row r="912" spans="1:81" ht="16.5" x14ac:dyDescent="0.2">
      <c r="A912" s="14">
        <v>903</v>
      </c>
      <c r="B912" s="18">
        <f>金币产出!CN908</f>
        <v>234193680</v>
      </c>
      <c r="W912" s="18">
        <v>903</v>
      </c>
      <c r="X912" s="25">
        <v>1</v>
      </c>
      <c r="Y912" s="18" t="e">
        <f t="shared" si="499"/>
        <v>#REF!</v>
      </c>
      <c r="Z912" s="18" t="e">
        <f t="shared" si="499"/>
        <v>#REF!</v>
      </c>
      <c r="AA912" s="18" t="e">
        <f t="shared" si="499"/>
        <v>#REF!</v>
      </c>
      <c r="AB912" s="18" t="e">
        <f t="shared" si="500"/>
        <v>#REF!</v>
      </c>
      <c r="AC912" s="18" t="e">
        <f t="shared" si="488"/>
        <v>#REF!</v>
      </c>
      <c r="AD912" s="18" t="e">
        <f t="shared" si="501"/>
        <v>#REF!</v>
      </c>
      <c r="AE912" s="18" t="e">
        <f t="shared" si="489"/>
        <v>#REF!</v>
      </c>
      <c r="AF912" s="18" t="e">
        <f t="shared" si="502"/>
        <v>#REF!</v>
      </c>
      <c r="AG912" s="18" t="e">
        <f t="shared" si="490"/>
        <v>#REF!</v>
      </c>
      <c r="BD912" s="18">
        <v>903</v>
      </c>
      <c r="BE912" s="44">
        <v>1</v>
      </c>
      <c r="BF912" s="18">
        <f t="shared" si="503"/>
        <v>25761300</v>
      </c>
      <c r="BG912" s="18">
        <f t="shared" si="504"/>
        <v>12880650</v>
      </c>
      <c r="BH912" s="18">
        <f t="shared" si="505"/>
        <v>12880650</v>
      </c>
      <c r="BI912" s="18">
        <f t="shared" si="506"/>
        <v>12880650</v>
      </c>
      <c r="BJ912" s="18">
        <f t="shared" si="507"/>
        <v>12880650</v>
      </c>
      <c r="BK912" s="18">
        <f t="shared" si="508"/>
        <v>12880650</v>
      </c>
      <c r="BL912" s="18">
        <f t="shared" si="509"/>
        <v>19320975</v>
      </c>
      <c r="BM912" s="18">
        <f t="shared" si="510"/>
        <v>19320975</v>
      </c>
      <c r="BN912" s="18">
        <f t="shared" si="511"/>
        <v>2</v>
      </c>
      <c r="BO912" s="18">
        <f t="shared" si="491"/>
        <v>25.76</v>
      </c>
      <c r="BP912" s="18">
        <f t="shared" si="512"/>
        <v>2</v>
      </c>
      <c r="BQ912" s="18">
        <f t="shared" si="492"/>
        <v>12.88</v>
      </c>
      <c r="BR912" s="18">
        <f t="shared" si="513"/>
        <v>2</v>
      </c>
      <c r="BS912" s="18">
        <f t="shared" si="493"/>
        <v>12.88</v>
      </c>
      <c r="BT912" s="18">
        <f t="shared" si="514"/>
        <v>2</v>
      </c>
      <c r="BU912" s="18">
        <f t="shared" si="494"/>
        <v>12.88</v>
      </c>
      <c r="BV912" s="18">
        <f t="shared" si="515"/>
        <v>2</v>
      </c>
      <c r="BW912" s="18">
        <f t="shared" si="495"/>
        <v>12.88</v>
      </c>
      <c r="BX912" s="18">
        <f t="shared" si="516"/>
        <v>2</v>
      </c>
      <c r="BY912" s="18">
        <f t="shared" si="496"/>
        <v>12.88</v>
      </c>
      <c r="BZ912" s="18">
        <f t="shared" si="517"/>
        <v>2</v>
      </c>
      <c r="CA912" s="18">
        <f t="shared" si="497"/>
        <v>19.32</v>
      </c>
      <c r="CB912" s="18">
        <f t="shared" si="518"/>
        <v>2</v>
      </c>
      <c r="CC912" s="18">
        <f t="shared" si="498"/>
        <v>19.32</v>
      </c>
    </row>
    <row r="913" spans="1:81" ht="16.5" x14ac:dyDescent="0.2">
      <c r="A913" s="14">
        <v>904</v>
      </c>
      <c r="B913" s="18">
        <f>金币产出!CN909</f>
        <v>234595440</v>
      </c>
      <c r="W913" s="18">
        <v>904</v>
      </c>
      <c r="X913" s="25">
        <v>1</v>
      </c>
      <c r="Y913" s="18" t="e">
        <f t="shared" si="499"/>
        <v>#REF!</v>
      </c>
      <c r="Z913" s="18" t="e">
        <f t="shared" si="499"/>
        <v>#REF!</v>
      </c>
      <c r="AA913" s="18" t="e">
        <f t="shared" si="499"/>
        <v>#REF!</v>
      </c>
      <c r="AB913" s="18" t="e">
        <f t="shared" si="500"/>
        <v>#REF!</v>
      </c>
      <c r="AC913" s="18" t="e">
        <f t="shared" si="488"/>
        <v>#REF!</v>
      </c>
      <c r="AD913" s="18" t="e">
        <f t="shared" si="501"/>
        <v>#REF!</v>
      </c>
      <c r="AE913" s="18" t="e">
        <f t="shared" si="489"/>
        <v>#REF!</v>
      </c>
      <c r="AF913" s="18" t="e">
        <f t="shared" si="502"/>
        <v>#REF!</v>
      </c>
      <c r="AG913" s="18" t="e">
        <f t="shared" si="490"/>
        <v>#REF!</v>
      </c>
      <c r="BD913" s="18">
        <v>904</v>
      </c>
      <c r="BE913" s="44">
        <v>1</v>
      </c>
      <c r="BF913" s="18">
        <f t="shared" si="503"/>
        <v>25805495</v>
      </c>
      <c r="BG913" s="18">
        <f t="shared" si="504"/>
        <v>12902745</v>
      </c>
      <c r="BH913" s="18">
        <f t="shared" si="505"/>
        <v>12902745</v>
      </c>
      <c r="BI913" s="18">
        <f t="shared" si="506"/>
        <v>12902745</v>
      </c>
      <c r="BJ913" s="18">
        <f t="shared" si="507"/>
        <v>12902745</v>
      </c>
      <c r="BK913" s="18">
        <f t="shared" si="508"/>
        <v>12902745</v>
      </c>
      <c r="BL913" s="18">
        <f t="shared" si="509"/>
        <v>19354120</v>
      </c>
      <c r="BM913" s="18">
        <f t="shared" si="510"/>
        <v>19354120</v>
      </c>
      <c r="BN913" s="18">
        <f t="shared" si="511"/>
        <v>2</v>
      </c>
      <c r="BO913" s="18">
        <f t="shared" si="491"/>
        <v>25.81</v>
      </c>
      <c r="BP913" s="18">
        <f t="shared" si="512"/>
        <v>2</v>
      </c>
      <c r="BQ913" s="18">
        <f t="shared" si="492"/>
        <v>12.9</v>
      </c>
      <c r="BR913" s="18">
        <f t="shared" si="513"/>
        <v>2</v>
      </c>
      <c r="BS913" s="18">
        <f t="shared" si="493"/>
        <v>12.9</v>
      </c>
      <c r="BT913" s="18">
        <f t="shared" si="514"/>
        <v>2</v>
      </c>
      <c r="BU913" s="18">
        <f t="shared" si="494"/>
        <v>12.9</v>
      </c>
      <c r="BV913" s="18">
        <f t="shared" si="515"/>
        <v>2</v>
      </c>
      <c r="BW913" s="18">
        <f t="shared" si="495"/>
        <v>12.9</v>
      </c>
      <c r="BX913" s="18">
        <f t="shared" si="516"/>
        <v>2</v>
      </c>
      <c r="BY913" s="18">
        <f t="shared" si="496"/>
        <v>12.9</v>
      </c>
      <c r="BZ913" s="18">
        <f t="shared" si="517"/>
        <v>2</v>
      </c>
      <c r="CA913" s="18">
        <f t="shared" si="497"/>
        <v>19.350000000000001</v>
      </c>
      <c r="CB913" s="18">
        <f t="shared" si="518"/>
        <v>2</v>
      </c>
      <c r="CC913" s="18">
        <f t="shared" si="498"/>
        <v>19.350000000000001</v>
      </c>
    </row>
    <row r="914" spans="1:81" ht="16.5" x14ac:dyDescent="0.2">
      <c r="A914" s="14">
        <v>905</v>
      </c>
      <c r="B914" s="18">
        <f>金币产出!CN910</f>
        <v>234997200</v>
      </c>
      <c r="W914" s="18">
        <v>905</v>
      </c>
      <c r="X914" s="25">
        <v>1</v>
      </c>
      <c r="Y914" s="18" t="e">
        <f t="shared" si="499"/>
        <v>#REF!</v>
      </c>
      <c r="Z914" s="18" t="e">
        <f t="shared" si="499"/>
        <v>#REF!</v>
      </c>
      <c r="AA914" s="18" t="e">
        <f t="shared" si="499"/>
        <v>#REF!</v>
      </c>
      <c r="AB914" s="18" t="e">
        <f t="shared" si="500"/>
        <v>#REF!</v>
      </c>
      <c r="AC914" s="18" t="e">
        <f t="shared" si="488"/>
        <v>#REF!</v>
      </c>
      <c r="AD914" s="18" t="e">
        <f t="shared" si="501"/>
        <v>#REF!</v>
      </c>
      <c r="AE914" s="18" t="e">
        <f t="shared" si="489"/>
        <v>#REF!</v>
      </c>
      <c r="AF914" s="18" t="e">
        <f t="shared" si="502"/>
        <v>#REF!</v>
      </c>
      <c r="AG914" s="18" t="e">
        <f t="shared" si="490"/>
        <v>#REF!</v>
      </c>
      <c r="BD914" s="18">
        <v>905</v>
      </c>
      <c r="BE914" s="44">
        <v>1</v>
      </c>
      <c r="BF914" s="18">
        <f t="shared" si="503"/>
        <v>25849690</v>
      </c>
      <c r="BG914" s="18">
        <f t="shared" si="504"/>
        <v>12924845</v>
      </c>
      <c r="BH914" s="18">
        <f t="shared" si="505"/>
        <v>12924845</v>
      </c>
      <c r="BI914" s="18">
        <f t="shared" si="506"/>
        <v>12924845</v>
      </c>
      <c r="BJ914" s="18">
        <f t="shared" si="507"/>
        <v>12924845</v>
      </c>
      <c r="BK914" s="18">
        <f t="shared" si="508"/>
        <v>12924845</v>
      </c>
      <c r="BL914" s="18">
        <f t="shared" si="509"/>
        <v>19387265</v>
      </c>
      <c r="BM914" s="18">
        <f t="shared" si="510"/>
        <v>19387265</v>
      </c>
      <c r="BN914" s="18">
        <f t="shared" si="511"/>
        <v>2</v>
      </c>
      <c r="BO914" s="18">
        <f t="shared" si="491"/>
        <v>25.85</v>
      </c>
      <c r="BP914" s="18">
        <f t="shared" si="512"/>
        <v>2</v>
      </c>
      <c r="BQ914" s="18">
        <f t="shared" si="492"/>
        <v>12.92</v>
      </c>
      <c r="BR914" s="18">
        <f t="shared" si="513"/>
        <v>2</v>
      </c>
      <c r="BS914" s="18">
        <f t="shared" si="493"/>
        <v>12.92</v>
      </c>
      <c r="BT914" s="18">
        <f t="shared" si="514"/>
        <v>2</v>
      </c>
      <c r="BU914" s="18">
        <f t="shared" si="494"/>
        <v>12.92</v>
      </c>
      <c r="BV914" s="18">
        <f t="shared" si="515"/>
        <v>2</v>
      </c>
      <c r="BW914" s="18">
        <f t="shared" si="495"/>
        <v>12.92</v>
      </c>
      <c r="BX914" s="18">
        <f t="shared" si="516"/>
        <v>2</v>
      </c>
      <c r="BY914" s="18">
        <f t="shared" si="496"/>
        <v>12.92</v>
      </c>
      <c r="BZ914" s="18">
        <f t="shared" si="517"/>
        <v>2</v>
      </c>
      <c r="CA914" s="18">
        <f t="shared" si="497"/>
        <v>19.39</v>
      </c>
      <c r="CB914" s="18">
        <f t="shared" si="518"/>
        <v>2</v>
      </c>
      <c r="CC914" s="18">
        <f t="shared" si="498"/>
        <v>19.39</v>
      </c>
    </row>
    <row r="915" spans="1:81" ht="16.5" x14ac:dyDescent="0.2">
      <c r="A915" s="14">
        <v>906</v>
      </c>
      <c r="B915" s="18">
        <f>金币产出!CN911</f>
        <v>235398960</v>
      </c>
      <c r="W915" s="18">
        <v>906</v>
      </c>
      <c r="X915" s="25">
        <v>1</v>
      </c>
      <c r="Y915" s="18" t="e">
        <f t="shared" si="499"/>
        <v>#REF!</v>
      </c>
      <c r="Z915" s="18" t="e">
        <f t="shared" si="499"/>
        <v>#REF!</v>
      </c>
      <c r="AA915" s="18" t="e">
        <f t="shared" si="499"/>
        <v>#REF!</v>
      </c>
      <c r="AB915" s="18" t="e">
        <f t="shared" si="500"/>
        <v>#REF!</v>
      </c>
      <c r="AC915" s="18" t="e">
        <f t="shared" si="488"/>
        <v>#REF!</v>
      </c>
      <c r="AD915" s="18" t="e">
        <f t="shared" si="501"/>
        <v>#REF!</v>
      </c>
      <c r="AE915" s="18" t="e">
        <f t="shared" si="489"/>
        <v>#REF!</v>
      </c>
      <c r="AF915" s="18" t="e">
        <f t="shared" si="502"/>
        <v>#REF!</v>
      </c>
      <c r="AG915" s="18" t="e">
        <f t="shared" si="490"/>
        <v>#REF!</v>
      </c>
      <c r="BD915" s="18">
        <v>906</v>
      </c>
      <c r="BE915" s="44">
        <v>1</v>
      </c>
      <c r="BF915" s="18">
        <f t="shared" si="503"/>
        <v>25893885</v>
      </c>
      <c r="BG915" s="18">
        <f t="shared" si="504"/>
        <v>12946940</v>
      </c>
      <c r="BH915" s="18">
        <f t="shared" si="505"/>
        <v>12946940</v>
      </c>
      <c r="BI915" s="18">
        <f t="shared" si="506"/>
        <v>12946940</v>
      </c>
      <c r="BJ915" s="18">
        <f t="shared" si="507"/>
        <v>12946940</v>
      </c>
      <c r="BK915" s="18">
        <f t="shared" si="508"/>
        <v>12946940</v>
      </c>
      <c r="BL915" s="18">
        <f t="shared" si="509"/>
        <v>19420410</v>
      </c>
      <c r="BM915" s="18">
        <f t="shared" si="510"/>
        <v>19420410</v>
      </c>
      <c r="BN915" s="18">
        <f t="shared" si="511"/>
        <v>2</v>
      </c>
      <c r="BO915" s="18">
        <f t="shared" si="491"/>
        <v>25.89</v>
      </c>
      <c r="BP915" s="18">
        <f t="shared" si="512"/>
        <v>2</v>
      </c>
      <c r="BQ915" s="18">
        <f t="shared" si="492"/>
        <v>12.95</v>
      </c>
      <c r="BR915" s="18">
        <f t="shared" si="513"/>
        <v>2</v>
      </c>
      <c r="BS915" s="18">
        <f t="shared" si="493"/>
        <v>12.95</v>
      </c>
      <c r="BT915" s="18">
        <f t="shared" si="514"/>
        <v>2</v>
      </c>
      <c r="BU915" s="18">
        <f t="shared" si="494"/>
        <v>12.95</v>
      </c>
      <c r="BV915" s="18">
        <f t="shared" si="515"/>
        <v>2</v>
      </c>
      <c r="BW915" s="18">
        <f t="shared" si="495"/>
        <v>12.95</v>
      </c>
      <c r="BX915" s="18">
        <f t="shared" si="516"/>
        <v>2</v>
      </c>
      <c r="BY915" s="18">
        <f t="shared" si="496"/>
        <v>12.95</v>
      </c>
      <c r="BZ915" s="18">
        <f t="shared" si="517"/>
        <v>2</v>
      </c>
      <c r="CA915" s="18">
        <f t="shared" si="497"/>
        <v>19.420000000000002</v>
      </c>
      <c r="CB915" s="18">
        <f t="shared" si="518"/>
        <v>2</v>
      </c>
      <c r="CC915" s="18">
        <f t="shared" si="498"/>
        <v>19.420000000000002</v>
      </c>
    </row>
    <row r="916" spans="1:81" ht="16.5" x14ac:dyDescent="0.2">
      <c r="A916" s="14">
        <v>907</v>
      </c>
      <c r="B916" s="18">
        <f>金币产出!CN912</f>
        <v>235800720</v>
      </c>
      <c r="W916" s="18">
        <v>907</v>
      </c>
      <c r="X916" s="25">
        <v>1</v>
      </c>
      <c r="Y916" s="18" t="e">
        <f t="shared" si="499"/>
        <v>#REF!</v>
      </c>
      <c r="Z916" s="18" t="e">
        <f t="shared" si="499"/>
        <v>#REF!</v>
      </c>
      <c r="AA916" s="18" t="e">
        <f t="shared" si="499"/>
        <v>#REF!</v>
      </c>
      <c r="AB916" s="18" t="e">
        <f t="shared" si="500"/>
        <v>#REF!</v>
      </c>
      <c r="AC916" s="18" t="e">
        <f t="shared" si="488"/>
        <v>#REF!</v>
      </c>
      <c r="AD916" s="18" t="e">
        <f t="shared" si="501"/>
        <v>#REF!</v>
      </c>
      <c r="AE916" s="18" t="e">
        <f t="shared" si="489"/>
        <v>#REF!</v>
      </c>
      <c r="AF916" s="18" t="e">
        <f t="shared" si="502"/>
        <v>#REF!</v>
      </c>
      <c r="AG916" s="18" t="e">
        <f t="shared" si="490"/>
        <v>#REF!</v>
      </c>
      <c r="BD916" s="18">
        <v>907</v>
      </c>
      <c r="BE916" s="44">
        <v>1</v>
      </c>
      <c r="BF916" s="18">
        <f t="shared" si="503"/>
        <v>25938075</v>
      </c>
      <c r="BG916" s="18">
        <f t="shared" si="504"/>
        <v>12969035</v>
      </c>
      <c r="BH916" s="18">
        <f t="shared" si="505"/>
        <v>12969035</v>
      </c>
      <c r="BI916" s="18">
        <f t="shared" si="506"/>
        <v>12969035</v>
      </c>
      <c r="BJ916" s="18">
        <f t="shared" si="507"/>
        <v>12969035</v>
      </c>
      <c r="BK916" s="18">
        <f t="shared" si="508"/>
        <v>12969035</v>
      </c>
      <c r="BL916" s="18">
        <f t="shared" si="509"/>
        <v>19453555</v>
      </c>
      <c r="BM916" s="18">
        <f t="shared" si="510"/>
        <v>19453555</v>
      </c>
      <c r="BN916" s="18">
        <f t="shared" si="511"/>
        <v>2</v>
      </c>
      <c r="BO916" s="18">
        <f t="shared" si="491"/>
        <v>25.94</v>
      </c>
      <c r="BP916" s="18">
        <f t="shared" si="512"/>
        <v>2</v>
      </c>
      <c r="BQ916" s="18">
        <f t="shared" si="492"/>
        <v>12.97</v>
      </c>
      <c r="BR916" s="18">
        <f t="shared" si="513"/>
        <v>2</v>
      </c>
      <c r="BS916" s="18">
        <f t="shared" si="493"/>
        <v>12.97</v>
      </c>
      <c r="BT916" s="18">
        <f t="shared" si="514"/>
        <v>2</v>
      </c>
      <c r="BU916" s="18">
        <f t="shared" si="494"/>
        <v>12.97</v>
      </c>
      <c r="BV916" s="18">
        <f t="shared" si="515"/>
        <v>2</v>
      </c>
      <c r="BW916" s="18">
        <f t="shared" si="495"/>
        <v>12.97</v>
      </c>
      <c r="BX916" s="18">
        <f t="shared" si="516"/>
        <v>2</v>
      </c>
      <c r="BY916" s="18">
        <f t="shared" si="496"/>
        <v>12.97</v>
      </c>
      <c r="BZ916" s="18">
        <f t="shared" si="517"/>
        <v>2</v>
      </c>
      <c r="CA916" s="18">
        <f t="shared" si="497"/>
        <v>19.45</v>
      </c>
      <c r="CB916" s="18">
        <f t="shared" si="518"/>
        <v>2</v>
      </c>
      <c r="CC916" s="18">
        <f t="shared" si="498"/>
        <v>19.45</v>
      </c>
    </row>
    <row r="917" spans="1:81" ht="16.5" x14ac:dyDescent="0.2">
      <c r="A917" s="14">
        <v>908</v>
      </c>
      <c r="B917" s="18">
        <f>金币产出!CN913</f>
        <v>236202480</v>
      </c>
      <c r="W917" s="18">
        <v>908</v>
      </c>
      <c r="X917" s="25">
        <v>1</v>
      </c>
      <c r="Y917" s="18" t="e">
        <f t="shared" si="499"/>
        <v>#REF!</v>
      </c>
      <c r="Z917" s="18" t="e">
        <f t="shared" si="499"/>
        <v>#REF!</v>
      </c>
      <c r="AA917" s="18" t="e">
        <f t="shared" si="499"/>
        <v>#REF!</v>
      </c>
      <c r="AB917" s="18" t="e">
        <f t="shared" si="500"/>
        <v>#REF!</v>
      </c>
      <c r="AC917" s="18" t="e">
        <f t="shared" si="488"/>
        <v>#REF!</v>
      </c>
      <c r="AD917" s="18" t="e">
        <f t="shared" si="501"/>
        <v>#REF!</v>
      </c>
      <c r="AE917" s="18" t="e">
        <f t="shared" si="489"/>
        <v>#REF!</v>
      </c>
      <c r="AF917" s="18" t="e">
        <f t="shared" si="502"/>
        <v>#REF!</v>
      </c>
      <c r="AG917" s="18" t="e">
        <f t="shared" si="490"/>
        <v>#REF!</v>
      </c>
      <c r="BD917" s="18">
        <v>908</v>
      </c>
      <c r="BE917" s="44">
        <v>1</v>
      </c>
      <c r="BF917" s="18">
        <f t="shared" si="503"/>
        <v>25982270</v>
      </c>
      <c r="BG917" s="18">
        <f t="shared" si="504"/>
        <v>12991135</v>
      </c>
      <c r="BH917" s="18">
        <f t="shared" si="505"/>
        <v>12991135</v>
      </c>
      <c r="BI917" s="18">
        <f t="shared" si="506"/>
        <v>12991135</v>
      </c>
      <c r="BJ917" s="18">
        <f t="shared" si="507"/>
        <v>12991135</v>
      </c>
      <c r="BK917" s="18">
        <f t="shared" si="508"/>
        <v>12991135</v>
      </c>
      <c r="BL917" s="18">
        <f t="shared" si="509"/>
        <v>19486700</v>
      </c>
      <c r="BM917" s="18">
        <f t="shared" si="510"/>
        <v>19486700</v>
      </c>
      <c r="BN917" s="18">
        <f t="shared" si="511"/>
        <v>2</v>
      </c>
      <c r="BO917" s="18">
        <f t="shared" si="491"/>
        <v>25.98</v>
      </c>
      <c r="BP917" s="18">
        <f t="shared" si="512"/>
        <v>2</v>
      </c>
      <c r="BQ917" s="18">
        <f t="shared" si="492"/>
        <v>12.99</v>
      </c>
      <c r="BR917" s="18">
        <f t="shared" si="513"/>
        <v>2</v>
      </c>
      <c r="BS917" s="18">
        <f t="shared" si="493"/>
        <v>12.99</v>
      </c>
      <c r="BT917" s="18">
        <f t="shared" si="514"/>
        <v>2</v>
      </c>
      <c r="BU917" s="18">
        <f t="shared" si="494"/>
        <v>12.99</v>
      </c>
      <c r="BV917" s="18">
        <f t="shared" si="515"/>
        <v>2</v>
      </c>
      <c r="BW917" s="18">
        <f t="shared" si="495"/>
        <v>12.99</v>
      </c>
      <c r="BX917" s="18">
        <f t="shared" si="516"/>
        <v>2</v>
      </c>
      <c r="BY917" s="18">
        <f t="shared" si="496"/>
        <v>12.99</v>
      </c>
      <c r="BZ917" s="18">
        <f t="shared" si="517"/>
        <v>2</v>
      </c>
      <c r="CA917" s="18">
        <f t="shared" si="497"/>
        <v>19.489999999999998</v>
      </c>
      <c r="CB917" s="18">
        <f t="shared" si="518"/>
        <v>2</v>
      </c>
      <c r="CC917" s="18">
        <f t="shared" si="498"/>
        <v>19.489999999999998</v>
      </c>
    </row>
    <row r="918" spans="1:81" ht="16.5" x14ac:dyDescent="0.2">
      <c r="A918" s="14">
        <v>909</v>
      </c>
      <c r="B918" s="18">
        <f>金币产出!CN914</f>
        <v>236604240</v>
      </c>
      <c r="W918" s="18">
        <v>909</v>
      </c>
      <c r="X918" s="25">
        <v>1</v>
      </c>
      <c r="Y918" s="18" t="e">
        <f t="shared" si="499"/>
        <v>#REF!</v>
      </c>
      <c r="Z918" s="18" t="e">
        <f t="shared" si="499"/>
        <v>#REF!</v>
      </c>
      <c r="AA918" s="18" t="e">
        <f t="shared" si="499"/>
        <v>#REF!</v>
      </c>
      <c r="AB918" s="18" t="e">
        <f t="shared" si="500"/>
        <v>#REF!</v>
      </c>
      <c r="AC918" s="18" t="e">
        <f t="shared" si="488"/>
        <v>#REF!</v>
      </c>
      <c r="AD918" s="18" t="e">
        <f t="shared" si="501"/>
        <v>#REF!</v>
      </c>
      <c r="AE918" s="18" t="e">
        <f t="shared" si="489"/>
        <v>#REF!</v>
      </c>
      <c r="AF918" s="18" t="e">
        <f t="shared" si="502"/>
        <v>#REF!</v>
      </c>
      <c r="AG918" s="18" t="e">
        <f t="shared" si="490"/>
        <v>#REF!</v>
      </c>
      <c r="BD918" s="18">
        <v>909</v>
      </c>
      <c r="BE918" s="44">
        <v>1</v>
      </c>
      <c r="BF918" s="18">
        <f t="shared" si="503"/>
        <v>26026465</v>
      </c>
      <c r="BG918" s="18">
        <f t="shared" si="504"/>
        <v>13013230</v>
      </c>
      <c r="BH918" s="18">
        <f t="shared" si="505"/>
        <v>13013230</v>
      </c>
      <c r="BI918" s="18">
        <f t="shared" si="506"/>
        <v>13013230</v>
      </c>
      <c r="BJ918" s="18">
        <f t="shared" si="507"/>
        <v>13013230</v>
      </c>
      <c r="BK918" s="18">
        <f t="shared" si="508"/>
        <v>13013230</v>
      </c>
      <c r="BL918" s="18">
        <f t="shared" si="509"/>
        <v>19519845</v>
      </c>
      <c r="BM918" s="18">
        <f t="shared" si="510"/>
        <v>19519845</v>
      </c>
      <c r="BN918" s="18">
        <f t="shared" si="511"/>
        <v>2</v>
      </c>
      <c r="BO918" s="18">
        <f t="shared" si="491"/>
        <v>26.03</v>
      </c>
      <c r="BP918" s="18">
        <f t="shared" si="512"/>
        <v>2</v>
      </c>
      <c r="BQ918" s="18">
        <f t="shared" si="492"/>
        <v>13.01</v>
      </c>
      <c r="BR918" s="18">
        <f t="shared" si="513"/>
        <v>2</v>
      </c>
      <c r="BS918" s="18">
        <f t="shared" si="493"/>
        <v>13.01</v>
      </c>
      <c r="BT918" s="18">
        <f t="shared" si="514"/>
        <v>2</v>
      </c>
      <c r="BU918" s="18">
        <f t="shared" si="494"/>
        <v>13.01</v>
      </c>
      <c r="BV918" s="18">
        <f t="shared" si="515"/>
        <v>2</v>
      </c>
      <c r="BW918" s="18">
        <f t="shared" si="495"/>
        <v>13.01</v>
      </c>
      <c r="BX918" s="18">
        <f t="shared" si="516"/>
        <v>2</v>
      </c>
      <c r="BY918" s="18">
        <f t="shared" si="496"/>
        <v>13.01</v>
      </c>
      <c r="BZ918" s="18">
        <f t="shared" si="517"/>
        <v>2</v>
      </c>
      <c r="CA918" s="18">
        <f t="shared" si="497"/>
        <v>19.52</v>
      </c>
      <c r="CB918" s="18">
        <f t="shared" si="518"/>
        <v>2</v>
      </c>
      <c r="CC918" s="18">
        <f t="shared" si="498"/>
        <v>19.52</v>
      </c>
    </row>
    <row r="919" spans="1:81" ht="16.5" x14ac:dyDescent="0.2">
      <c r="A919" s="14">
        <v>910</v>
      </c>
      <c r="B919" s="18">
        <f>金币产出!CN915</f>
        <v>231853697</v>
      </c>
      <c r="W919" s="18">
        <v>910</v>
      </c>
      <c r="X919" s="25">
        <v>1</v>
      </c>
      <c r="Y919" s="18" t="e">
        <f t="shared" si="499"/>
        <v>#REF!</v>
      </c>
      <c r="Z919" s="18" t="e">
        <f t="shared" si="499"/>
        <v>#REF!</v>
      </c>
      <c r="AA919" s="18" t="e">
        <f t="shared" si="499"/>
        <v>#REF!</v>
      </c>
      <c r="AB919" s="18" t="e">
        <f t="shared" si="500"/>
        <v>#REF!</v>
      </c>
      <c r="AC919" s="18" t="e">
        <f t="shared" si="488"/>
        <v>#REF!</v>
      </c>
      <c r="AD919" s="18" t="e">
        <f t="shared" si="501"/>
        <v>#REF!</v>
      </c>
      <c r="AE919" s="18" t="e">
        <f t="shared" si="489"/>
        <v>#REF!</v>
      </c>
      <c r="AF919" s="18" t="e">
        <f t="shared" si="502"/>
        <v>#REF!</v>
      </c>
      <c r="AG919" s="18" t="e">
        <f t="shared" si="490"/>
        <v>#REF!</v>
      </c>
      <c r="BD919" s="18">
        <v>910</v>
      </c>
      <c r="BE919" s="44">
        <v>1</v>
      </c>
      <c r="BF919" s="18">
        <f t="shared" si="503"/>
        <v>25503905</v>
      </c>
      <c r="BG919" s="18">
        <f t="shared" si="504"/>
        <v>12751950</v>
      </c>
      <c r="BH919" s="18">
        <f t="shared" si="505"/>
        <v>12751950</v>
      </c>
      <c r="BI919" s="18">
        <f t="shared" si="506"/>
        <v>12751950</v>
      </c>
      <c r="BJ919" s="18">
        <f t="shared" si="507"/>
        <v>12751950</v>
      </c>
      <c r="BK919" s="18">
        <f t="shared" si="508"/>
        <v>12751950</v>
      </c>
      <c r="BL919" s="18">
        <f t="shared" si="509"/>
        <v>19127930</v>
      </c>
      <c r="BM919" s="18">
        <f t="shared" si="510"/>
        <v>19127930</v>
      </c>
      <c r="BN919" s="18">
        <f t="shared" si="511"/>
        <v>2</v>
      </c>
      <c r="BO919" s="18">
        <f t="shared" si="491"/>
        <v>25.5</v>
      </c>
      <c r="BP919" s="18">
        <f t="shared" si="512"/>
        <v>2</v>
      </c>
      <c r="BQ919" s="18">
        <f t="shared" si="492"/>
        <v>12.75</v>
      </c>
      <c r="BR919" s="18">
        <f t="shared" si="513"/>
        <v>2</v>
      </c>
      <c r="BS919" s="18">
        <f t="shared" si="493"/>
        <v>12.75</v>
      </c>
      <c r="BT919" s="18">
        <f t="shared" si="514"/>
        <v>2</v>
      </c>
      <c r="BU919" s="18">
        <f t="shared" si="494"/>
        <v>12.75</v>
      </c>
      <c r="BV919" s="18">
        <f t="shared" si="515"/>
        <v>2</v>
      </c>
      <c r="BW919" s="18">
        <f t="shared" si="495"/>
        <v>12.75</v>
      </c>
      <c r="BX919" s="18">
        <f t="shared" si="516"/>
        <v>2</v>
      </c>
      <c r="BY919" s="18">
        <f t="shared" si="496"/>
        <v>12.75</v>
      </c>
      <c r="BZ919" s="18">
        <f t="shared" si="517"/>
        <v>2</v>
      </c>
      <c r="CA919" s="18">
        <f t="shared" si="497"/>
        <v>19.13</v>
      </c>
      <c r="CB919" s="18">
        <f t="shared" si="518"/>
        <v>2</v>
      </c>
      <c r="CC919" s="18">
        <f t="shared" si="498"/>
        <v>19.13</v>
      </c>
    </row>
    <row r="920" spans="1:81" ht="16.5" x14ac:dyDescent="0.2">
      <c r="A920" s="14">
        <v>911</v>
      </c>
      <c r="B920" s="18">
        <f>金币产出!CN916</f>
        <v>232249891</v>
      </c>
      <c r="W920" s="18">
        <v>911</v>
      </c>
      <c r="X920" s="25">
        <v>1</v>
      </c>
      <c r="Y920" s="18" t="e">
        <f t="shared" si="499"/>
        <v>#REF!</v>
      </c>
      <c r="Z920" s="18" t="e">
        <f t="shared" si="499"/>
        <v>#REF!</v>
      </c>
      <c r="AA920" s="18" t="e">
        <f t="shared" si="499"/>
        <v>#REF!</v>
      </c>
      <c r="AB920" s="18" t="e">
        <f t="shared" si="500"/>
        <v>#REF!</v>
      </c>
      <c r="AC920" s="18" t="e">
        <f t="shared" si="488"/>
        <v>#REF!</v>
      </c>
      <c r="AD920" s="18" t="e">
        <f t="shared" si="501"/>
        <v>#REF!</v>
      </c>
      <c r="AE920" s="18" t="e">
        <f t="shared" si="489"/>
        <v>#REF!</v>
      </c>
      <c r="AF920" s="18" t="e">
        <f t="shared" si="502"/>
        <v>#REF!</v>
      </c>
      <c r="AG920" s="18" t="e">
        <f t="shared" si="490"/>
        <v>#REF!</v>
      </c>
      <c r="BD920" s="18">
        <v>911</v>
      </c>
      <c r="BE920" s="44">
        <v>1</v>
      </c>
      <c r="BF920" s="18">
        <f t="shared" si="503"/>
        <v>25547485</v>
      </c>
      <c r="BG920" s="18">
        <f t="shared" si="504"/>
        <v>12773740</v>
      </c>
      <c r="BH920" s="18">
        <f t="shared" si="505"/>
        <v>12773740</v>
      </c>
      <c r="BI920" s="18">
        <f t="shared" si="506"/>
        <v>12773740</v>
      </c>
      <c r="BJ920" s="18">
        <f t="shared" si="507"/>
        <v>12773740</v>
      </c>
      <c r="BK920" s="18">
        <f t="shared" si="508"/>
        <v>12773740</v>
      </c>
      <c r="BL920" s="18">
        <f t="shared" si="509"/>
        <v>19160615</v>
      </c>
      <c r="BM920" s="18">
        <f t="shared" si="510"/>
        <v>19160615</v>
      </c>
      <c r="BN920" s="18">
        <f t="shared" si="511"/>
        <v>2</v>
      </c>
      <c r="BO920" s="18">
        <f t="shared" si="491"/>
        <v>25.55</v>
      </c>
      <c r="BP920" s="18">
        <f t="shared" si="512"/>
        <v>2</v>
      </c>
      <c r="BQ920" s="18">
        <f t="shared" si="492"/>
        <v>12.77</v>
      </c>
      <c r="BR920" s="18">
        <f t="shared" si="513"/>
        <v>2</v>
      </c>
      <c r="BS920" s="18">
        <f t="shared" si="493"/>
        <v>12.77</v>
      </c>
      <c r="BT920" s="18">
        <f t="shared" si="514"/>
        <v>2</v>
      </c>
      <c r="BU920" s="18">
        <f t="shared" si="494"/>
        <v>12.77</v>
      </c>
      <c r="BV920" s="18">
        <f t="shared" si="515"/>
        <v>2</v>
      </c>
      <c r="BW920" s="18">
        <f t="shared" si="495"/>
        <v>12.77</v>
      </c>
      <c r="BX920" s="18">
        <f t="shared" si="516"/>
        <v>2</v>
      </c>
      <c r="BY920" s="18">
        <f t="shared" si="496"/>
        <v>12.77</v>
      </c>
      <c r="BZ920" s="18">
        <f t="shared" si="517"/>
        <v>2</v>
      </c>
      <c r="CA920" s="18">
        <f t="shared" si="497"/>
        <v>19.16</v>
      </c>
      <c r="CB920" s="18">
        <f t="shared" si="518"/>
        <v>2</v>
      </c>
      <c r="CC920" s="18">
        <f t="shared" si="498"/>
        <v>19.16</v>
      </c>
    </row>
    <row r="921" spans="1:81" ht="16.5" x14ac:dyDescent="0.2">
      <c r="A921" s="14">
        <v>912</v>
      </c>
      <c r="B921" s="18">
        <f>金币产出!CN917</f>
        <v>232646086</v>
      </c>
      <c r="W921" s="18">
        <v>912</v>
      </c>
      <c r="X921" s="25">
        <v>1</v>
      </c>
      <c r="Y921" s="18" t="e">
        <f t="shared" si="499"/>
        <v>#REF!</v>
      </c>
      <c r="Z921" s="18" t="e">
        <f t="shared" si="499"/>
        <v>#REF!</v>
      </c>
      <c r="AA921" s="18" t="e">
        <f t="shared" si="499"/>
        <v>#REF!</v>
      </c>
      <c r="AB921" s="18" t="e">
        <f t="shared" si="500"/>
        <v>#REF!</v>
      </c>
      <c r="AC921" s="18" t="e">
        <f t="shared" si="488"/>
        <v>#REF!</v>
      </c>
      <c r="AD921" s="18" t="e">
        <f t="shared" si="501"/>
        <v>#REF!</v>
      </c>
      <c r="AE921" s="18" t="e">
        <f t="shared" si="489"/>
        <v>#REF!</v>
      </c>
      <c r="AF921" s="18" t="e">
        <f t="shared" si="502"/>
        <v>#REF!</v>
      </c>
      <c r="AG921" s="18" t="e">
        <f t="shared" si="490"/>
        <v>#REF!</v>
      </c>
      <c r="BD921" s="18">
        <v>912</v>
      </c>
      <c r="BE921" s="44">
        <v>1</v>
      </c>
      <c r="BF921" s="18">
        <f t="shared" si="503"/>
        <v>25591065</v>
      </c>
      <c r="BG921" s="18">
        <f t="shared" si="504"/>
        <v>12795530</v>
      </c>
      <c r="BH921" s="18">
        <f t="shared" si="505"/>
        <v>12795530</v>
      </c>
      <c r="BI921" s="18">
        <f t="shared" si="506"/>
        <v>12795530</v>
      </c>
      <c r="BJ921" s="18">
        <f t="shared" si="507"/>
        <v>12795530</v>
      </c>
      <c r="BK921" s="18">
        <f t="shared" si="508"/>
        <v>12795530</v>
      </c>
      <c r="BL921" s="18">
        <f t="shared" si="509"/>
        <v>19193300</v>
      </c>
      <c r="BM921" s="18">
        <f t="shared" si="510"/>
        <v>19193300</v>
      </c>
      <c r="BN921" s="18">
        <f t="shared" si="511"/>
        <v>2</v>
      </c>
      <c r="BO921" s="18">
        <f t="shared" si="491"/>
        <v>25.59</v>
      </c>
      <c r="BP921" s="18">
        <f t="shared" si="512"/>
        <v>2</v>
      </c>
      <c r="BQ921" s="18">
        <f t="shared" si="492"/>
        <v>12.8</v>
      </c>
      <c r="BR921" s="18">
        <f t="shared" si="513"/>
        <v>2</v>
      </c>
      <c r="BS921" s="18">
        <f t="shared" si="493"/>
        <v>12.8</v>
      </c>
      <c r="BT921" s="18">
        <f t="shared" si="514"/>
        <v>2</v>
      </c>
      <c r="BU921" s="18">
        <f t="shared" si="494"/>
        <v>12.8</v>
      </c>
      <c r="BV921" s="18">
        <f t="shared" si="515"/>
        <v>2</v>
      </c>
      <c r="BW921" s="18">
        <f t="shared" si="495"/>
        <v>12.8</v>
      </c>
      <c r="BX921" s="18">
        <f t="shared" si="516"/>
        <v>2</v>
      </c>
      <c r="BY921" s="18">
        <f t="shared" si="496"/>
        <v>12.8</v>
      </c>
      <c r="BZ921" s="18">
        <f t="shared" si="517"/>
        <v>2</v>
      </c>
      <c r="CA921" s="18">
        <f t="shared" si="497"/>
        <v>19.190000000000001</v>
      </c>
      <c r="CB921" s="18">
        <f t="shared" si="518"/>
        <v>2</v>
      </c>
      <c r="CC921" s="18">
        <f t="shared" si="498"/>
        <v>19.190000000000001</v>
      </c>
    </row>
    <row r="922" spans="1:81" ht="16.5" x14ac:dyDescent="0.2">
      <c r="A922" s="14">
        <v>913</v>
      </c>
      <c r="B922" s="18">
        <f>金币产出!CN918</f>
        <v>233042283</v>
      </c>
      <c r="W922" s="18">
        <v>913</v>
      </c>
      <c r="X922" s="25">
        <v>1</v>
      </c>
      <c r="Y922" s="18" t="e">
        <f t="shared" si="499"/>
        <v>#REF!</v>
      </c>
      <c r="Z922" s="18" t="e">
        <f t="shared" si="499"/>
        <v>#REF!</v>
      </c>
      <c r="AA922" s="18" t="e">
        <f t="shared" si="499"/>
        <v>#REF!</v>
      </c>
      <c r="AB922" s="18" t="e">
        <f t="shared" si="500"/>
        <v>#REF!</v>
      </c>
      <c r="AC922" s="18" t="e">
        <f t="shared" si="488"/>
        <v>#REF!</v>
      </c>
      <c r="AD922" s="18" t="e">
        <f t="shared" si="501"/>
        <v>#REF!</v>
      </c>
      <c r="AE922" s="18" t="e">
        <f t="shared" si="489"/>
        <v>#REF!</v>
      </c>
      <c r="AF922" s="18" t="e">
        <f t="shared" si="502"/>
        <v>#REF!</v>
      </c>
      <c r="AG922" s="18" t="e">
        <f t="shared" si="490"/>
        <v>#REF!</v>
      </c>
      <c r="BD922" s="18">
        <v>913</v>
      </c>
      <c r="BE922" s="44">
        <v>1</v>
      </c>
      <c r="BF922" s="18">
        <f t="shared" si="503"/>
        <v>25634650</v>
      </c>
      <c r="BG922" s="18">
        <f t="shared" si="504"/>
        <v>12817325</v>
      </c>
      <c r="BH922" s="18">
        <f t="shared" si="505"/>
        <v>12817325</v>
      </c>
      <c r="BI922" s="18">
        <f t="shared" si="506"/>
        <v>12817325</v>
      </c>
      <c r="BJ922" s="18">
        <f t="shared" si="507"/>
        <v>12817325</v>
      </c>
      <c r="BK922" s="18">
        <f t="shared" si="508"/>
        <v>12817325</v>
      </c>
      <c r="BL922" s="18">
        <f t="shared" si="509"/>
        <v>19225985</v>
      </c>
      <c r="BM922" s="18">
        <f t="shared" si="510"/>
        <v>19225985</v>
      </c>
      <c r="BN922" s="18">
        <f t="shared" si="511"/>
        <v>2</v>
      </c>
      <c r="BO922" s="18">
        <f t="shared" si="491"/>
        <v>25.63</v>
      </c>
      <c r="BP922" s="18">
        <f t="shared" si="512"/>
        <v>2</v>
      </c>
      <c r="BQ922" s="18">
        <f t="shared" si="492"/>
        <v>12.82</v>
      </c>
      <c r="BR922" s="18">
        <f t="shared" si="513"/>
        <v>2</v>
      </c>
      <c r="BS922" s="18">
        <f t="shared" si="493"/>
        <v>12.82</v>
      </c>
      <c r="BT922" s="18">
        <f t="shared" si="514"/>
        <v>2</v>
      </c>
      <c r="BU922" s="18">
        <f t="shared" si="494"/>
        <v>12.82</v>
      </c>
      <c r="BV922" s="18">
        <f t="shared" si="515"/>
        <v>2</v>
      </c>
      <c r="BW922" s="18">
        <f t="shared" si="495"/>
        <v>12.82</v>
      </c>
      <c r="BX922" s="18">
        <f t="shared" si="516"/>
        <v>2</v>
      </c>
      <c r="BY922" s="18">
        <f t="shared" si="496"/>
        <v>12.82</v>
      </c>
      <c r="BZ922" s="18">
        <f t="shared" si="517"/>
        <v>2</v>
      </c>
      <c r="CA922" s="18">
        <f t="shared" si="497"/>
        <v>19.23</v>
      </c>
      <c r="CB922" s="18">
        <f t="shared" si="518"/>
        <v>2</v>
      </c>
      <c r="CC922" s="18">
        <f t="shared" si="498"/>
        <v>19.23</v>
      </c>
    </row>
    <row r="923" spans="1:81" ht="16.5" x14ac:dyDescent="0.2">
      <c r="A923" s="14">
        <v>914</v>
      </c>
      <c r="B923" s="18">
        <f>金币产出!CN919</f>
        <v>233438479</v>
      </c>
      <c r="W923" s="18">
        <v>914</v>
      </c>
      <c r="X923" s="25">
        <v>1</v>
      </c>
      <c r="Y923" s="18" t="e">
        <f t="shared" si="499"/>
        <v>#REF!</v>
      </c>
      <c r="Z923" s="18" t="e">
        <f t="shared" si="499"/>
        <v>#REF!</v>
      </c>
      <c r="AA923" s="18" t="e">
        <f t="shared" si="499"/>
        <v>#REF!</v>
      </c>
      <c r="AB923" s="18" t="e">
        <f t="shared" si="500"/>
        <v>#REF!</v>
      </c>
      <c r="AC923" s="18" t="e">
        <f t="shared" si="488"/>
        <v>#REF!</v>
      </c>
      <c r="AD923" s="18" t="e">
        <f t="shared" si="501"/>
        <v>#REF!</v>
      </c>
      <c r="AE923" s="18" t="e">
        <f t="shared" si="489"/>
        <v>#REF!</v>
      </c>
      <c r="AF923" s="18" t="e">
        <f t="shared" si="502"/>
        <v>#REF!</v>
      </c>
      <c r="AG923" s="18" t="e">
        <f t="shared" si="490"/>
        <v>#REF!</v>
      </c>
      <c r="BD923" s="18">
        <v>914</v>
      </c>
      <c r="BE923" s="44">
        <v>1</v>
      </c>
      <c r="BF923" s="18">
        <f t="shared" si="503"/>
        <v>25678230</v>
      </c>
      <c r="BG923" s="18">
        <f t="shared" si="504"/>
        <v>12839115</v>
      </c>
      <c r="BH923" s="18">
        <f t="shared" si="505"/>
        <v>12839115</v>
      </c>
      <c r="BI923" s="18">
        <f t="shared" si="506"/>
        <v>12839115</v>
      </c>
      <c r="BJ923" s="18">
        <f t="shared" si="507"/>
        <v>12839115</v>
      </c>
      <c r="BK923" s="18">
        <f t="shared" si="508"/>
        <v>12839115</v>
      </c>
      <c r="BL923" s="18">
        <f t="shared" si="509"/>
        <v>19258670</v>
      </c>
      <c r="BM923" s="18">
        <f t="shared" si="510"/>
        <v>19258670</v>
      </c>
      <c r="BN923" s="18">
        <f t="shared" si="511"/>
        <v>2</v>
      </c>
      <c r="BO923" s="18">
        <f t="shared" si="491"/>
        <v>25.68</v>
      </c>
      <c r="BP923" s="18">
        <f t="shared" si="512"/>
        <v>2</v>
      </c>
      <c r="BQ923" s="18">
        <f t="shared" si="492"/>
        <v>12.84</v>
      </c>
      <c r="BR923" s="18">
        <f t="shared" si="513"/>
        <v>2</v>
      </c>
      <c r="BS923" s="18">
        <f t="shared" si="493"/>
        <v>12.84</v>
      </c>
      <c r="BT923" s="18">
        <f t="shared" si="514"/>
        <v>2</v>
      </c>
      <c r="BU923" s="18">
        <f t="shared" si="494"/>
        <v>12.84</v>
      </c>
      <c r="BV923" s="18">
        <f t="shared" si="515"/>
        <v>2</v>
      </c>
      <c r="BW923" s="18">
        <f t="shared" si="495"/>
        <v>12.84</v>
      </c>
      <c r="BX923" s="18">
        <f t="shared" si="516"/>
        <v>2</v>
      </c>
      <c r="BY923" s="18">
        <f t="shared" si="496"/>
        <v>12.84</v>
      </c>
      <c r="BZ923" s="18">
        <f t="shared" si="517"/>
        <v>2</v>
      </c>
      <c r="CA923" s="18">
        <f t="shared" si="497"/>
        <v>19.260000000000002</v>
      </c>
      <c r="CB923" s="18">
        <f t="shared" si="518"/>
        <v>2</v>
      </c>
      <c r="CC923" s="18">
        <f t="shared" si="498"/>
        <v>19.260000000000002</v>
      </c>
    </row>
    <row r="924" spans="1:81" ht="16.5" x14ac:dyDescent="0.2">
      <c r="A924" s="14">
        <v>915</v>
      </c>
      <c r="B924" s="18">
        <f>金币产出!CN920</f>
        <v>233834672</v>
      </c>
      <c r="W924" s="18">
        <v>915</v>
      </c>
      <c r="X924" s="25">
        <v>1</v>
      </c>
      <c r="Y924" s="18" t="e">
        <f t="shared" si="499"/>
        <v>#REF!</v>
      </c>
      <c r="Z924" s="18" t="e">
        <f t="shared" si="499"/>
        <v>#REF!</v>
      </c>
      <c r="AA924" s="18" t="e">
        <f t="shared" si="499"/>
        <v>#REF!</v>
      </c>
      <c r="AB924" s="18" t="e">
        <f t="shared" si="500"/>
        <v>#REF!</v>
      </c>
      <c r="AC924" s="18" t="e">
        <f t="shared" si="488"/>
        <v>#REF!</v>
      </c>
      <c r="AD924" s="18" t="e">
        <f t="shared" si="501"/>
        <v>#REF!</v>
      </c>
      <c r="AE924" s="18" t="e">
        <f t="shared" si="489"/>
        <v>#REF!</v>
      </c>
      <c r="AF924" s="18" t="e">
        <f t="shared" si="502"/>
        <v>#REF!</v>
      </c>
      <c r="AG924" s="18" t="e">
        <f t="shared" si="490"/>
        <v>#REF!</v>
      </c>
      <c r="BD924" s="18">
        <v>915</v>
      </c>
      <c r="BE924" s="44">
        <v>1</v>
      </c>
      <c r="BF924" s="18">
        <f t="shared" si="503"/>
        <v>25721810</v>
      </c>
      <c r="BG924" s="18">
        <f t="shared" si="504"/>
        <v>12860905</v>
      </c>
      <c r="BH924" s="18">
        <f t="shared" si="505"/>
        <v>12860905</v>
      </c>
      <c r="BI924" s="18">
        <f t="shared" si="506"/>
        <v>12860905</v>
      </c>
      <c r="BJ924" s="18">
        <f t="shared" si="507"/>
        <v>12860905</v>
      </c>
      <c r="BK924" s="18">
        <f t="shared" si="508"/>
        <v>12860905</v>
      </c>
      <c r="BL924" s="18">
        <f t="shared" si="509"/>
        <v>19291360</v>
      </c>
      <c r="BM924" s="18">
        <f t="shared" si="510"/>
        <v>19291360</v>
      </c>
      <c r="BN924" s="18">
        <f t="shared" si="511"/>
        <v>2</v>
      </c>
      <c r="BO924" s="18">
        <f t="shared" si="491"/>
        <v>25.72</v>
      </c>
      <c r="BP924" s="18">
        <f t="shared" si="512"/>
        <v>2</v>
      </c>
      <c r="BQ924" s="18">
        <f t="shared" si="492"/>
        <v>12.86</v>
      </c>
      <c r="BR924" s="18">
        <f t="shared" si="513"/>
        <v>2</v>
      </c>
      <c r="BS924" s="18">
        <f t="shared" si="493"/>
        <v>12.86</v>
      </c>
      <c r="BT924" s="18">
        <f t="shared" si="514"/>
        <v>2</v>
      </c>
      <c r="BU924" s="18">
        <f t="shared" si="494"/>
        <v>12.86</v>
      </c>
      <c r="BV924" s="18">
        <f t="shared" si="515"/>
        <v>2</v>
      </c>
      <c r="BW924" s="18">
        <f t="shared" si="495"/>
        <v>12.86</v>
      </c>
      <c r="BX924" s="18">
        <f t="shared" si="516"/>
        <v>2</v>
      </c>
      <c r="BY924" s="18">
        <f t="shared" si="496"/>
        <v>12.86</v>
      </c>
      <c r="BZ924" s="18">
        <f t="shared" si="517"/>
        <v>2</v>
      </c>
      <c r="CA924" s="18">
        <f t="shared" si="497"/>
        <v>19.29</v>
      </c>
      <c r="CB924" s="18">
        <f t="shared" si="518"/>
        <v>2</v>
      </c>
      <c r="CC924" s="18">
        <f t="shared" si="498"/>
        <v>19.29</v>
      </c>
    </row>
    <row r="925" spans="1:81" ht="16.5" x14ac:dyDescent="0.2">
      <c r="A925" s="14">
        <v>916</v>
      </c>
      <c r="B925" s="18">
        <f>金币产出!CN921</f>
        <v>234230870</v>
      </c>
      <c r="W925" s="18">
        <v>916</v>
      </c>
      <c r="X925" s="25">
        <v>1</v>
      </c>
      <c r="Y925" s="18" t="e">
        <f t="shared" si="499"/>
        <v>#REF!</v>
      </c>
      <c r="Z925" s="18" t="e">
        <f t="shared" si="499"/>
        <v>#REF!</v>
      </c>
      <c r="AA925" s="18" t="e">
        <f t="shared" si="499"/>
        <v>#REF!</v>
      </c>
      <c r="AB925" s="18" t="e">
        <f t="shared" si="500"/>
        <v>#REF!</v>
      </c>
      <c r="AC925" s="18" t="e">
        <f t="shared" si="488"/>
        <v>#REF!</v>
      </c>
      <c r="AD925" s="18" t="e">
        <f t="shared" si="501"/>
        <v>#REF!</v>
      </c>
      <c r="AE925" s="18" t="e">
        <f t="shared" si="489"/>
        <v>#REF!</v>
      </c>
      <c r="AF925" s="18" t="e">
        <f t="shared" si="502"/>
        <v>#REF!</v>
      </c>
      <c r="AG925" s="18" t="e">
        <f t="shared" si="490"/>
        <v>#REF!</v>
      </c>
      <c r="BD925" s="18">
        <v>916</v>
      </c>
      <c r="BE925" s="44">
        <v>1</v>
      </c>
      <c r="BF925" s="18">
        <f t="shared" si="503"/>
        <v>25765395</v>
      </c>
      <c r="BG925" s="18">
        <f t="shared" si="504"/>
        <v>12882695</v>
      </c>
      <c r="BH925" s="18">
        <f t="shared" si="505"/>
        <v>12882695</v>
      </c>
      <c r="BI925" s="18">
        <f t="shared" si="506"/>
        <v>12882695</v>
      </c>
      <c r="BJ925" s="18">
        <f t="shared" si="507"/>
        <v>12882695</v>
      </c>
      <c r="BK925" s="18">
        <f t="shared" si="508"/>
        <v>12882695</v>
      </c>
      <c r="BL925" s="18">
        <f t="shared" si="509"/>
        <v>19324045</v>
      </c>
      <c r="BM925" s="18">
        <f t="shared" si="510"/>
        <v>19324045</v>
      </c>
      <c r="BN925" s="18">
        <f t="shared" si="511"/>
        <v>2</v>
      </c>
      <c r="BO925" s="18">
        <f t="shared" si="491"/>
        <v>25.77</v>
      </c>
      <c r="BP925" s="18">
        <f t="shared" si="512"/>
        <v>2</v>
      </c>
      <c r="BQ925" s="18">
        <f t="shared" si="492"/>
        <v>12.88</v>
      </c>
      <c r="BR925" s="18">
        <f t="shared" si="513"/>
        <v>2</v>
      </c>
      <c r="BS925" s="18">
        <f t="shared" si="493"/>
        <v>12.88</v>
      </c>
      <c r="BT925" s="18">
        <f t="shared" si="514"/>
        <v>2</v>
      </c>
      <c r="BU925" s="18">
        <f t="shared" si="494"/>
        <v>12.88</v>
      </c>
      <c r="BV925" s="18">
        <f t="shared" si="515"/>
        <v>2</v>
      </c>
      <c r="BW925" s="18">
        <f t="shared" si="495"/>
        <v>12.88</v>
      </c>
      <c r="BX925" s="18">
        <f t="shared" si="516"/>
        <v>2</v>
      </c>
      <c r="BY925" s="18">
        <f t="shared" si="496"/>
        <v>12.88</v>
      </c>
      <c r="BZ925" s="18">
        <f t="shared" si="517"/>
        <v>2</v>
      </c>
      <c r="CA925" s="18">
        <f t="shared" si="497"/>
        <v>19.32</v>
      </c>
      <c r="CB925" s="18">
        <f t="shared" si="518"/>
        <v>2</v>
      </c>
      <c r="CC925" s="18">
        <f t="shared" si="498"/>
        <v>19.32</v>
      </c>
    </row>
    <row r="926" spans="1:81" ht="16.5" x14ac:dyDescent="0.2">
      <c r="A926" s="14">
        <v>917</v>
      </c>
      <c r="B926" s="18">
        <f>金币产出!CN922</f>
        <v>234627066</v>
      </c>
      <c r="W926" s="18">
        <v>917</v>
      </c>
      <c r="X926" s="25">
        <v>1</v>
      </c>
      <c r="Y926" s="18" t="e">
        <f t="shared" si="499"/>
        <v>#REF!</v>
      </c>
      <c r="Z926" s="18" t="e">
        <f t="shared" si="499"/>
        <v>#REF!</v>
      </c>
      <c r="AA926" s="18" t="e">
        <f t="shared" si="499"/>
        <v>#REF!</v>
      </c>
      <c r="AB926" s="18" t="e">
        <f t="shared" si="500"/>
        <v>#REF!</v>
      </c>
      <c r="AC926" s="18" t="e">
        <f t="shared" si="488"/>
        <v>#REF!</v>
      </c>
      <c r="AD926" s="18" t="e">
        <f t="shared" si="501"/>
        <v>#REF!</v>
      </c>
      <c r="AE926" s="18" t="e">
        <f t="shared" si="489"/>
        <v>#REF!</v>
      </c>
      <c r="AF926" s="18" t="e">
        <f t="shared" si="502"/>
        <v>#REF!</v>
      </c>
      <c r="AG926" s="18" t="e">
        <f t="shared" si="490"/>
        <v>#REF!</v>
      </c>
      <c r="BD926" s="18">
        <v>917</v>
      </c>
      <c r="BE926" s="44">
        <v>1</v>
      </c>
      <c r="BF926" s="18">
        <f t="shared" si="503"/>
        <v>25808975</v>
      </c>
      <c r="BG926" s="18">
        <f t="shared" si="504"/>
        <v>12904485</v>
      </c>
      <c r="BH926" s="18">
        <f t="shared" si="505"/>
        <v>12904485</v>
      </c>
      <c r="BI926" s="18">
        <f t="shared" si="506"/>
        <v>12904485</v>
      </c>
      <c r="BJ926" s="18">
        <f t="shared" si="507"/>
        <v>12904485</v>
      </c>
      <c r="BK926" s="18">
        <f t="shared" si="508"/>
        <v>12904485</v>
      </c>
      <c r="BL926" s="18">
        <f t="shared" si="509"/>
        <v>19356730</v>
      </c>
      <c r="BM926" s="18">
        <f t="shared" si="510"/>
        <v>19356730</v>
      </c>
      <c r="BN926" s="18">
        <f t="shared" si="511"/>
        <v>2</v>
      </c>
      <c r="BO926" s="18">
        <f t="shared" si="491"/>
        <v>25.81</v>
      </c>
      <c r="BP926" s="18">
        <f t="shared" si="512"/>
        <v>2</v>
      </c>
      <c r="BQ926" s="18">
        <f t="shared" si="492"/>
        <v>12.9</v>
      </c>
      <c r="BR926" s="18">
        <f t="shared" si="513"/>
        <v>2</v>
      </c>
      <c r="BS926" s="18">
        <f t="shared" si="493"/>
        <v>12.9</v>
      </c>
      <c r="BT926" s="18">
        <f t="shared" si="514"/>
        <v>2</v>
      </c>
      <c r="BU926" s="18">
        <f t="shared" si="494"/>
        <v>12.9</v>
      </c>
      <c r="BV926" s="18">
        <f t="shared" si="515"/>
        <v>2</v>
      </c>
      <c r="BW926" s="18">
        <f t="shared" si="495"/>
        <v>12.9</v>
      </c>
      <c r="BX926" s="18">
        <f t="shared" si="516"/>
        <v>2</v>
      </c>
      <c r="BY926" s="18">
        <f t="shared" si="496"/>
        <v>12.9</v>
      </c>
      <c r="BZ926" s="18">
        <f t="shared" si="517"/>
        <v>2</v>
      </c>
      <c r="CA926" s="18">
        <f t="shared" si="497"/>
        <v>19.36</v>
      </c>
      <c r="CB926" s="18">
        <f t="shared" si="518"/>
        <v>2</v>
      </c>
      <c r="CC926" s="18">
        <f t="shared" si="498"/>
        <v>19.36</v>
      </c>
    </row>
    <row r="927" spans="1:81" ht="16.5" x14ac:dyDescent="0.2">
      <c r="A927" s="14">
        <v>918</v>
      </c>
      <c r="B927" s="18">
        <f>金币产出!CN923</f>
        <v>235023261</v>
      </c>
      <c r="W927" s="18">
        <v>918</v>
      </c>
      <c r="X927" s="25">
        <v>1</v>
      </c>
      <c r="Y927" s="18" t="e">
        <f t="shared" si="499"/>
        <v>#REF!</v>
      </c>
      <c r="Z927" s="18" t="e">
        <f t="shared" si="499"/>
        <v>#REF!</v>
      </c>
      <c r="AA927" s="18" t="e">
        <f t="shared" si="499"/>
        <v>#REF!</v>
      </c>
      <c r="AB927" s="18" t="e">
        <f t="shared" si="500"/>
        <v>#REF!</v>
      </c>
      <c r="AC927" s="18" t="e">
        <f t="shared" si="488"/>
        <v>#REF!</v>
      </c>
      <c r="AD927" s="18" t="e">
        <f t="shared" si="501"/>
        <v>#REF!</v>
      </c>
      <c r="AE927" s="18" t="e">
        <f t="shared" si="489"/>
        <v>#REF!</v>
      </c>
      <c r="AF927" s="18" t="e">
        <f t="shared" si="502"/>
        <v>#REF!</v>
      </c>
      <c r="AG927" s="18" t="e">
        <f t="shared" si="490"/>
        <v>#REF!</v>
      </c>
      <c r="BD927" s="18">
        <v>918</v>
      </c>
      <c r="BE927" s="44">
        <v>1</v>
      </c>
      <c r="BF927" s="18">
        <f t="shared" si="503"/>
        <v>25852555</v>
      </c>
      <c r="BG927" s="18">
        <f t="shared" si="504"/>
        <v>12926275</v>
      </c>
      <c r="BH927" s="18">
        <f t="shared" si="505"/>
        <v>12926275</v>
      </c>
      <c r="BI927" s="18">
        <f t="shared" si="506"/>
        <v>12926275</v>
      </c>
      <c r="BJ927" s="18">
        <f t="shared" si="507"/>
        <v>12926275</v>
      </c>
      <c r="BK927" s="18">
        <f t="shared" si="508"/>
        <v>12926275</v>
      </c>
      <c r="BL927" s="18">
        <f t="shared" si="509"/>
        <v>19389415</v>
      </c>
      <c r="BM927" s="18">
        <f t="shared" si="510"/>
        <v>19389415</v>
      </c>
      <c r="BN927" s="18">
        <f t="shared" si="511"/>
        <v>2</v>
      </c>
      <c r="BO927" s="18">
        <f t="shared" si="491"/>
        <v>25.85</v>
      </c>
      <c r="BP927" s="18">
        <f t="shared" si="512"/>
        <v>2</v>
      </c>
      <c r="BQ927" s="18">
        <f t="shared" si="492"/>
        <v>12.93</v>
      </c>
      <c r="BR927" s="18">
        <f t="shared" si="513"/>
        <v>2</v>
      </c>
      <c r="BS927" s="18">
        <f t="shared" si="493"/>
        <v>12.93</v>
      </c>
      <c r="BT927" s="18">
        <f t="shared" si="514"/>
        <v>2</v>
      </c>
      <c r="BU927" s="18">
        <f t="shared" si="494"/>
        <v>12.93</v>
      </c>
      <c r="BV927" s="18">
        <f t="shared" si="515"/>
        <v>2</v>
      </c>
      <c r="BW927" s="18">
        <f t="shared" si="495"/>
        <v>12.93</v>
      </c>
      <c r="BX927" s="18">
        <f t="shared" si="516"/>
        <v>2</v>
      </c>
      <c r="BY927" s="18">
        <f t="shared" si="496"/>
        <v>12.93</v>
      </c>
      <c r="BZ927" s="18">
        <f t="shared" si="517"/>
        <v>2</v>
      </c>
      <c r="CA927" s="18">
        <f t="shared" si="497"/>
        <v>19.39</v>
      </c>
      <c r="CB927" s="18">
        <f t="shared" si="518"/>
        <v>2</v>
      </c>
      <c r="CC927" s="18">
        <f t="shared" si="498"/>
        <v>19.39</v>
      </c>
    </row>
    <row r="928" spans="1:81" ht="16.5" x14ac:dyDescent="0.2">
      <c r="A928" s="14">
        <v>919</v>
      </c>
      <c r="B928" s="18">
        <f>金币产出!CN924</f>
        <v>235419456</v>
      </c>
      <c r="W928" s="18">
        <v>919</v>
      </c>
      <c r="X928" s="25">
        <v>1</v>
      </c>
      <c r="Y928" s="18" t="e">
        <f t="shared" si="499"/>
        <v>#REF!</v>
      </c>
      <c r="Z928" s="18" t="e">
        <f t="shared" si="499"/>
        <v>#REF!</v>
      </c>
      <c r="AA928" s="18" t="e">
        <f t="shared" si="499"/>
        <v>#REF!</v>
      </c>
      <c r="AB928" s="18" t="e">
        <f t="shared" si="500"/>
        <v>#REF!</v>
      </c>
      <c r="AC928" s="18" t="e">
        <f t="shared" si="488"/>
        <v>#REF!</v>
      </c>
      <c r="AD928" s="18" t="e">
        <f t="shared" si="501"/>
        <v>#REF!</v>
      </c>
      <c r="AE928" s="18" t="e">
        <f t="shared" si="489"/>
        <v>#REF!</v>
      </c>
      <c r="AF928" s="18" t="e">
        <f t="shared" si="502"/>
        <v>#REF!</v>
      </c>
      <c r="AG928" s="18" t="e">
        <f t="shared" si="490"/>
        <v>#REF!</v>
      </c>
      <c r="BD928" s="18">
        <v>919</v>
      </c>
      <c r="BE928" s="44">
        <v>1</v>
      </c>
      <c r="BF928" s="18">
        <f t="shared" si="503"/>
        <v>25896140</v>
      </c>
      <c r="BG928" s="18">
        <f t="shared" si="504"/>
        <v>12948070</v>
      </c>
      <c r="BH928" s="18">
        <f t="shared" si="505"/>
        <v>12948070</v>
      </c>
      <c r="BI928" s="18">
        <f t="shared" si="506"/>
        <v>12948070</v>
      </c>
      <c r="BJ928" s="18">
        <f t="shared" si="507"/>
        <v>12948070</v>
      </c>
      <c r="BK928" s="18">
        <f t="shared" si="508"/>
        <v>12948070</v>
      </c>
      <c r="BL928" s="18">
        <f t="shared" si="509"/>
        <v>19422105</v>
      </c>
      <c r="BM928" s="18">
        <f t="shared" si="510"/>
        <v>19422105</v>
      </c>
      <c r="BN928" s="18">
        <f t="shared" si="511"/>
        <v>2</v>
      </c>
      <c r="BO928" s="18">
        <f t="shared" si="491"/>
        <v>25.9</v>
      </c>
      <c r="BP928" s="18">
        <f t="shared" si="512"/>
        <v>2</v>
      </c>
      <c r="BQ928" s="18">
        <f t="shared" si="492"/>
        <v>12.95</v>
      </c>
      <c r="BR928" s="18">
        <f t="shared" si="513"/>
        <v>2</v>
      </c>
      <c r="BS928" s="18">
        <f t="shared" si="493"/>
        <v>12.95</v>
      </c>
      <c r="BT928" s="18">
        <f t="shared" si="514"/>
        <v>2</v>
      </c>
      <c r="BU928" s="18">
        <f t="shared" si="494"/>
        <v>12.95</v>
      </c>
      <c r="BV928" s="18">
        <f t="shared" si="515"/>
        <v>2</v>
      </c>
      <c r="BW928" s="18">
        <f t="shared" si="495"/>
        <v>12.95</v>
      </c>
      <c r="BX928" s="18">
        <f t="shared" si="516"/>
        <v>2</v>
      </c>
      <c r="BY928" s="18">
        <f t="shared" si="496"/>
        <v>12.95</v>
      </c>
      <c r="BZ928" s="18">
        <f t="shared" si="517"/>
        <v>2</v>
      </c>
      <c r="CA928" s="18">
        <f t="shared" si="497"/>
        <v>19.420000000000002</v>
      </c>
      <c r="CB928" s="18">
        <f t="shared" si="518"/>
        <v>2</v>
      </c>
      <c r="CC928" s="18">
        <f t="shared" si="498"/>
        <v>19.420000000000002</v>
      </c>
    </row>
    <row r="929" spans="1:81" ht="16.5" x14ac:dyDescent="0.2">
      <c r="A929" s="14">
        <v>920</v>
      </c>
      <c r="B929" s="18">
        <f>金币产出!CN925</f>
        <v>235815651</v>
      </c>
      <c r="W929" s="18">
        <v>920</v>
      </c>
      <c r="X929" s="25">
        <v>1</v>
      </c>
      <c r="Y929" s="18" t="e">
        <f t="shared" si="499"/>
        <v>#REF!</v>
      </c>
      <c r="Z929" s="18" t="e">
        <f t="shared" si="499"/>
        <v>#REF!</v>
      </c>
      <c r="AA929" s="18" t="e">
        <f t="shared" si="499"/>
        <v>#REF!</v>
      </c>
      <c r="AB929" s="18" t="e">
        <f t="shared" si="500"/>
        <v>#REF!</v>
      </c>
      <c r="AC929" s="18" t="e">
        <f t="shared" si="488"/>
        <v>#REF!</v>
      </c>
      <c r="AD929" s="18" t="e">
        <f t="shared" si="501"/>
        <v>#REF!</v>
      </c>
      <c r="AE929" s="18" t="e">
        <f t="shared" si="489"/>
        <v>#REF!</v>
      </c>
      <c r="AF929" s="18" t="e">
        <f t="shared" si="502"/>
        <v>#REF!</v>
      </c>
      <c r="AG929" s="18" t="e">
        <f t="shared" si="490"/>
        <v>#REF!</v>
      </c>
      <c r="BD929" s="18">
        <v>920</v>
      </c>
      <c r="BE929" s="44">
        <v>1</v>
      </c>
      <c r="BF929" s="18">
        <f t="shared" si="503"/>
        <v>25939720</v>
      </c>
      <c r="BG929" s="18">
        <f t="shared" si="504"/>
        <v>12969860</v>
      </c>
      <c r="BH929" s="18">
        <f t="shared" si="505"/>
        <v>12969860</v>
      </c>
      <c r="BI929" s="18">
        <f t="shared" si="506"/>
        <v>12969860</v>
      </c>
      <c r="BJ929" s="18">
        <f t="shared" si="507"/>
        <v>12969860</v>
      </c>
      <c r="BK929" s="18">
        <f t="shared" si="508"/>
        <v>12969860</v>
      </c>
      <c r="BL929" s="18">
        <f t="shared" si="509"/>
        <v>19454790</v>
      </c>
      <c r="BM929" s="18">
        <f t="shared" si="510"/>
        <v>19454790</v>
      </c>
      <c r="BN929" s="18">
        <f t="shared" si="511"/>
        <v>2</v>
      </c>
      <c r="BO929" s="18">
        <f t="shared" si="491"/>
        <v>25.94</v>
      </c>
      <c r="BP929" s="18">
        <f t="shared" si="512"/>
        <v>2</v>
      </c>
      <c r="BQ929" s="18">
        <f t="shared" si="492"/>
        <v>12.97</v>
      </c>
      <c r="BR929" s="18">
        <f t="shared" si="513"/>
        <v>2</v>
      </c>
      <c r="BS929" s="18">
        <f t="shared" si="493"/>
        <v>12.97</v>
      </c>
      <c r="BT929" s="18">
        <f t="shared" si="514"/>
        <v>2</v>
      </c>
      <c r="BU929" s="18">
        <f t="shared" si="494"/>
        <v>12.97</v>
      </c>
      <c r="BV929" s="18">
        <f t="shared" si="515"/>
        <v>2</v>
      </c>
      <c r="BW929" s="18">
        <f t="shared" si="495"/>
        <v>12.97</v>
      </c>
      <c r="BX929" s="18">
        <f t="shared" si="516"/>
        <v>2</v>
      </c>
      <c r="BY929" s="18">
        <f t="shared" si="496"/>
        <v>12.97</v>
      </c>
      <c r="BZ929" s="18">
        <f t="shared" si="517"/>
        <v>2</v>
      </c>
      <c r="CA929" s="18">
        <f t="shared" si="497"/>
        <v>19.45</v>
      </c>
      <c r="CB929" s="18">
        <f t="shared" si="518"/>
        <v>2</v>
      </c>
      <c r="CC929" s="18">
        <f t="shared" si="498"/>
        <v>19.45</v>
      </c>
    </row>
    <row r="930" spans="1:81" ht="16.5" x14ac:dyDescent="0.2">
      <c r="A930" s="14">
        <v>921</v>
      </c>
      <c r="B930" s="18">
        <f>金币产出!CN926</f>
        <v>236215017</v>
      </c>
      <c r="W930" s="18">
        <v>921</v>
      </c>
      <c r="X930" s="25">
        <v>1</v>
      </c>
      <c r="Y930" s="18" t="e">
        <f t="shared" si="499"/>
        <v>#REF!</v>
      </c>
      <c r="Z930" s="18" t="e">
        <f t="shared" si="499"/>
        <v>#REF!</v>
      </c>
      <c r="AA930" s="18" t="e">
        <f t="shared" si="499"/>
        <v>#REF!</v>
      </c>
      <c r="AB930" s="18" t="e">
        <f t="shared" si="500"/>
        <v>#REF!</v>
      </c>
      <c r="AC930" s="18" t="e">
        <f t="shared" si="488"/>
        <v>#REF!</v>
      </c>
      <c r="AD930" s="18" t="e">
        <f t="shared" si="501"/>
        <v>#REF!</v>
      </c>
      <c r="AE930" s="18" t="e">
        <f t="shared" si="489"/>
        <v>#REF!</v>
      </c>
      <c r="AF930" s="18" t="e">
        <f t="shared" si="502"/>
        <v>#REF!</v>
      </c>
      <c r="AG930" s="18" t="e">
        <f t="shared" si="490"/>
        <v>#REF!</v>
      </c>
      <c r="BD930" s="18">
        <v>921</v>
      </c>
      <c r="BE930" s="44">
        <v>1</v>
      </c>
      <c r="BF930" s="18">
        <f t="shared" si="503"/>
        <v>25983650</v>
      </c>
      <c r="BG930" s="18">
        <f t="shared" si="504"/>
        <v>12991825</v>
      </c>
      <c r="BH930" s="18">
        <f t="shared" si="505"/>
        <v>12991825</v>
      </c>
      <c r="BI930" s="18">
        <f t="shared" si="506"/>
        <v>12991825</v>
      </c>
      <c r="BJ930" s="18">
        <f t="shared" si="507"/>
        <v>12991825</v>
      </c>
      <c r="BK930" s="18">
        <f t="shared" si="508"/>
        <v>12991825</v>
      </c>
      <c r="BL930" s="18">
        <f t="shared" si="509"/>
        <v>19487735</v>
      </c>
      <c r="BM930" s="18">
        <f t="shared" si="510"/>
        <v>19487735</v>
      </c>
      <c r="BN930" s="18">
        <f t="shared" si="511"/>
        <v>2</v>
      </c>
      <c r="BO930" s="18">
        <f t="shared" si="491"/>
        <v>25.98</v>
      </c>
      <c r="BP930" s="18">
        <f t="shared" si="512"/>
        <v>2</v>
      </c>
      <c r="BQ930" s="18">
        <f t="shared" si="492"/>
        <v>12.99</v>
      </c>
      <c r="BR930" s="18">
        <f t="shared" si="513"/>
        <v>2</v>
      </c>
      <c r="BS930" s="18">
        <f t="shared" si="493"/>
        <v>12.99</v>
      </c>
      <c r="BT930" s="18">
        <f t="shared" si="514"/>
        <v>2</v>
      </c>
      <c r="BU930" s="18">
        <f t="shared" si="494"/>
        <v>12.99</v>
      </c>
      <c r="BV930" s="18">
        <f t="shared" si="515"/>
        <v>2</v>
      </c>
      <c r="BW930" s="18">
        <f t="shared" si="495"/>
        <v>12.99</v>
      </c>
      <c r="BX930" s="18">
        <f t="shared" si="516"/>
        <v>2</v>
      </c>
      <c r="BY930" s="18">
        <f t="shared" si="496"/>
        <v>12.99</v>
      </c>
      <c r="BZ930" s="18">
        <f t="shared" si="517"/>
        <v>2</v>
      </c>
      <c r="CA930" s="18">
        <f t="shared" si="497"/>
        <v>19.489999999999998</v>
      </c>
      <c r="CB930" s="18">
        <f t="shared" si="518"/>
        <v>2</v>
      </c>
      <c r="CC930" s="18">
        <f t="shared" si="498"/>
        <v>19.489999999999998</v>
      </c>
    </row>
    <row r="931" spans="1:81" ht="16.5" x14ac:dyDescent="0.2">
      <c r="A931" s="14">
        <v>922</v>
      </c>
      <c r="B931" s="18">
        <f>金币产出!CN927</f>
        <v>236614383</v>
      </c>
      <c r="W931" s="18">
        <v>922</v>
      </c>
      <c r="X931" s="25">
        <v>1</v>
      </c>
      <c r="Y931" s="18" t="e">
        <f t="shared" si="499"/>
        <v>#REF!</v>
      </c>
      <c r="Z931" s="18" t="e">
        <f t="shared" si="499"/>
        <v>#REF!</v>
      </c>
      <c r="AA931" s="18" t="e">
        <f t="shared" si="499"/>
        <v>#REF!</v>
      </c>
      <c r="AB931" s="18" t="e">
        <f t="shared" si="500"/>
        <v>#REF!</v>
      </c>
      <c r="AC931" s="18" t="e">
        <f t="shared" si="488"/>
        <v>#REF!</v>
      </c>
      <c r="AD931" s="18" t="e">
        <f t="shared" si="501"/>
        <v>#REF!</v>
      </c>
      <c r="AE931" s="18" t="e">
        <f t="shared" si="489"/>
        <v>#REF!</v>
      </c>
      <c r="AF931" s="18" t="e">
        <f t="shared" si="502"/>
        <v>#REF!</v>
      </c>
      <c r="AG931" s="18" t="e">
        <f t="shared" si="490"/>
        <v>#REF!</v>
      </c>
      <c r="BD931" s="18">
        <v>922</v>
      </c>
      <c r="BE931" s="44">
        <v>1</v>
      </c>
      <c r="BF931" s="18">
        <f t="shared" si="503"/>
        <v>26027580</v>
      </c>
      <c r="BG931" s="18">
        <f t="shared" si="504"/>
        <v>13013790</v>
      </c>
      <c r="BH931" s="18">
        <f t="shared" si="505"/>
        <v>13013790</v>
      </c>
      <c r="BI931" s="18">
        <f t="shared" si="506"/>
        <v>13013790</v>
      </c>
      <c r="BJ931" s="18">
        <f t="shared" si="507"/>
        <v>13013790</v>
      </c>
      <c r="BK931" s="18">
        <f t="shared" si="508"/>
        <v>13013790</v>
      </c>
      <c r="BL931" s="18">
        <f t="shared" si="509"/>
        <v>19520685</v>
      </c>
      <c r="BM931" s="18">
        <f t="shared" si="510"/>
        <v>19520685</v>
      </c>
      <c r="BN931" s="18">
        <f t="shared" si="511"/>
        <v>2</v>
      </c>
      <c r="BO931" s="18">
        <f t="shared" si="491"/>
        <v>26.03</v>
      </c>
      <c r="BP931" s="18">
        <f t="shared" si="512"/>
        <v>2</v>
      </c>
      <c r="BQ931" s="18">
        <f t="shared" si="492"/>
        <v>13.01</v>
      </c>
      <c r="BR931" s="18">
        <f t="shared" si="513"/>
        <v>2</v>
      </c>
      <c r="BS931" s="18">
        <f t="shared" si="493"/>
        <v>13.01</v>
      </c>
      <c r="BT931" s="18">
        <f t="shared" si="514"/>
        <v>2</v>
      </c>
      <c r="BU931" s="18">
        <f t="shared" si="494"/>
        <v>13.01</v>
      </c>
      <c r="BV931" s="18">
        <f t="shared" si="515"/>
        <v>2</v>
      </c>
      <c r="BW931" s="18">
        <f t="shared" si="495"/>
        <v>13.01</v>
      </c>
      <c r="BX931" s="18">
        <f t="shared" si="516"/>
        <v>2</v>
      </c>
      <c r="BY931" s="18">
        <f t="shared" si="496"/>
        <v>13.01</v>
      </c>
      <c r="BZ931" s="18">
        <f t="shared" si="517"/>
        <v>2</v>
      </c>
      <c r="CA931" s="18">
        <f t="shared" si="497"/>
        <v>19.52</v>
      </c>
      <c r="CB931" s="18">
        <f t="shared" si="518"/>
        <v>2</v>
      </c>
      <c r="CC931" s="18">
        <f t="shared" si="498"/>
        <v>19.52</v>
      </c>
    </row>
    <row r="932" spans="1:81" ht="16.5" x14ac:dyDescent="0.2">
      <c r="A932" s="14">
        <v>923</v>
      </c>
      <c r="B932" s="18">
        <f>金币产出!CN928</f>
        <v>237013749</v>
      </c>
      <c r="W932" s="18">
        <v>923</v>
      </c>
      <c r="X932" s="25">
        <v>1</v>
      </c>
      <c r="Y932" s="18" t="e">
        <f t="shared" si="499"/>
        <v>#REF!</v>
      </c>
      <c r="Z932" s="18" t="e">
        <f t="shared" si="499"/>
        <v>#REF!</v>
      </c>
      <c r="AA932" s="18" t="e">
        <f t="shared" si="499"/>
        <v>#REF!</v>
      </c>
      <c r="AB932" s="18" t="e">
        <f t="shared" si="500"/>
        <v>#REF!</v>
      </c>
      <c r="AC932" s="18" t="e">
        <f t="shared" si="488"/>
        <v>#REF!</v>
      </c>
      <c r="AD932" s="18" t="e">
        <f t="shared" si="501"/>
        <v>#REF!</v>
      </c>
      <c r="AE932" s="18" t="e">
        <f t="shared" si="489"/>
        <v>#REF!</v>
      </c>
      <c r="AF932" s="18" t="e">
        <f t="shared" si="502"/>
        <v>#REF!</v>
      </c>
      <c r="AG932" s="18" t="e">
        <f t="shared" si="490"/>
        <v>#REF!</v>
      </c>
      <c r="BD932" s="18">
        <v>923</v>
      </c>
      <c r="BE932" s="44">
        <v>1</v>
      </c>
      <c r="BF932" s="18">
        <f t="shared" si="503"/>
        <v>26071510</v>
      </c>
      <c r="BG932" s="18">
        <f t="shared" si="504"/>
        <v>13035755</v>
      </c>
      <c r="BH932" s="18">
        <f t="shared" si="505"/>
        <v>13035755</v>
      </c>
      <c r="BI932" s="18">
        <f t="shared" si="506"/>
        <v>13035755</v>
      </c>
      <c r="BJ932" s="18">
        <f t="shared" si="507"/>
        <v>13035755</v>
      </c>
      <c r="BK932" s="18">
        <f t="shared" si="508"/>
        <v>13035755</v>
      </c>
      <c r="BL932" s="18">
        <f t="shared" si="509"/>
        <v>19553630</v>
      </c>
      <c r="BM932" s="18">
        <f t="shared" si="510"/>
        <v>19553630</v>
      </c>
      <c r="BN932" s="18">
        <f t="shared" si="511"/>
        <v>2</v>
      </c>
      <c r="BO932" s="18">
        <f t="shared" si="491"/>
        <v>26.07</v>
      </c>
      <c r="BP932" s="18">
        <f t="shared" si="512"/>
        <v>2</v>
      </c>
      <c r="BQ932" s="18">
        <f t="shared" si="492"/>
        <v>13.04</v>
      </c>
      <c r="BR932" s="18">
        <f t="shared" si="513"/>
        <v>2</v>
      </c>
      <c r="BS932" s="18">
        <f t="shared" si="493"/>
        <v>13.04</v>
      </c>
      <c r="BT932" s="18">
        <f t="shared" si="514"/>
        <v>2</v>
      </c>
      <c r="BU932" s="18">
        <f t="shared" si="494"/>
        <v>13.04</v>
      </c>
      <c r="BV932" s="18">
        <f t="shared" si="515"/>
        <v>2</v>
      </c>
      <c r="BW932" s="18">
        <f t="shared" si="495"/>
        <v>13.04</v>
      </c>
      <c r="BX932" s="18">
        <f t="shared" si="516"/>
        <v>2</v>
      </c>
      <c r="BY932" s="18">
        <f t="shared" si="496"/>
        <v>13.04</v>
      </c>
      <c r="BZ932" s="18">
        <f t="shared" si="517"/>
        <v>2</v>
      </c>
      <c r="CA932" s="18">
        <f t="shared" si="497"/>
        <v>19.55</v>
      </c>
      <c r="CB932" s="18">
        <f t="shared" si="518"/>
        <v>2</v>
      </c>
      <c r="CC932" s="18">
        <f t="shared" si="498"/>
        <v>19.55</v>
      </c>
    </row>
    <row r="933" spans="1:81" ht="16.5" x14ac:dyDescent="0.2">
      <c r="A933" s="14">
        <v>924</v>
      </c>
      <c r="B933" s="18">
        <f>金币产出!CN929</f>
        <v>237413114</v>
      </c>
      <c r="W933" s="18">
        <v>924</v>
      </c>
      <c r="X933" s="25">
        <v>1</v>
      </c>
      <c r="Y933" s="18" t="e">
        <f t="shared" si="499"/>
        <v>#REF!</v>
      </c>
      <c r="Z933" s="18" t="e">
        <f t="shared" si="499"/>
        <v>#REF!</v>
      </c>
      <c r="AA933" s="18" t="e">
        <f t="shared" si="499"/>
        <v>#REF!</v>
      </c>
      <c r="AB933" s="18" t="e">
        <f t="shared" si="500"/>
        <v>#REF!</v>
      </c>
      <c r="AC933" s="18" t="e">
        <f t="shared" si="488"/>
        <v>#REF!</v>
      </c>
      <c r="AD933" s="18" t="e">
        <f t="shared" si="501"/>
        <v>#REF!</v>
      </c>
      <c r="AE933" s="18" t="e">
        <f t="shared" si="489"/>
        <v>#REF!</v>
      </c>
      <c r="AF933" s="18" t="e">
        <f t="shared" si="502"/>
        <v>#REF!</v>
      </c>
      <c r="AG933" s="18" t="e">
        <f t="shared" si="490"/>
        <v>#REF!</v>
      </c>
      <c r="BD933" s="18">
        <v>924</v>
      </c>
      <c r="BE933" s="44">
        <v>1</v>
      </c>
      <c r="BF933" s="18">
        <f t="shared" si="503"/>
        <v>26115440</v>
      </c>
      <c r="BG933" s="18">
        <f t="shared" si="504"/>
        <v>13057720</v>
      </c>
      <c r="BH933" s="18">
        <f t="shared" si="505"/>
        <v>13057720</v>
      </c>
      <c r="BI933" s="18">
        <f t="shared" si="506"/>
        <v>13057720</v>
      </c>
      <c r="BJ933" s="18">
        <f t="shared" si="507"/>
        <v>13057720</v>
      </c>
      <c r="BK933" s="18">
        <f t="shared" si="508"/>
        <v>13057720</v>
      </c>
      <c r="BL933" s="18">
        <f t="shared" si="509"/>
        <v>19586580</v>
      </c>
      <c r="BM933" s="18">
        <f t="shared" si="510"/>
        <v>19586580</v>
      </c>
      <c r="BN933" s="18">
        <f t="shared" si="511"/>
        <v>2</v>
      </c>
      <c r="BO933" s="18">
        <f t="shared" si="491"/>
        <v>26.12</v>
      </c>
      <c r="BP933" s="18">
        <f t="shared" si="512"/>
        <v>2</v>
      </c>
      <c r="BQ933" s="18">
        <f t="shared" si="492"/>
        <v>13.06</v>
      </c>
      <c r="BR933" s="18">
        <f t="shared" si="513"/>
        <v>2</v>
      </c>
      <c r="BS933" s="18">
        <f t="shared" si="493"/>
        <v>13.06</v>
      </c>
      <c r="BT933" s="18">
        <f t="shared" si="514"/>
        <v>2</v>
      </c>
      <c r="BU933" s="18">
        <f t="shared" si="494"/>
        <v>13.06</v>
      </c>
      <c r="BV933" s="18">
        <f t="shared" si="515"/>
        <v>2</v>
      </c>
      <c r="BW933" s="18">
        <f t="shared" si="495"/>
        <v>13.06</v>
      </c>
      <c r="BX933" s="18">
        <f t="shared" si="516"/>
        <v>2</v>
      </c>
      <c r="BY933" s="18">
        <f t="shared" si="496"/>
        <v>13.06</v>
      </c>
      <c r="BZ933" s="18">
        <f t="shared" si="517"/>
        <v>2</v>
      </c>
      <c r="CA933" s="18">
        <f t="shared" si="497"/>
        <v>19.59</v>
      </c>
      <c r="CB933" s="18">
        <f t="shared" si="518"/>
        <v>2</v>
      </c>
      <c r="CC933" s="18">
        <f t="shared" si="498"/>
        <v>19.59</v>
      </c>
    </row>
    <row r="934" spans="1:81" ht="16.5" x14ac:dyDescent="0.2">
      <c r="A934" s="14">
        <v>925</v>
      </c>
      <c r="B934" s="18">
        <f>金币产出!CN930</f>
        <v>237812479</v>
      </c>
      <c r="W934" s="18">
        <v>925</v>
      </c>
      <c r="X934" s="25">
        <v>1</v>
      </c>
      <c r="Y934" s="18" t="e">
        <f t="shared" si="499"/>
        <v>#REF!</v>
      </c>
      <c r="Z934" s="18" t="e">
        <f t="shared" si="499"/>
        <v>#REF!</v>
      </c>
      <c r="AA934" s="18" t="e">
        <f t="shared" si="499"/>
        <v>#REF!</v>
      </c>
      <c r="AB934" s="18" t="e">
        <f t="shared" si="500"/>
        <v>#REF!</v>
      </c>
      <c r="AC934" s="18" t="e">
        <f t="shared" si="488"/>
        <v>#REF!</v>
      </c>
      <c r="AD934" s="18" t="e">
        <f t="shared" si="501"/>
        <v>#REF!</v>
      </c>
      <c r="AE934" s="18" t="e">
        <f t="shared" si="489"/>
        <v>#REF!</v>
      </c>
      <c r="AF934" s="18" t="e">
        <f t="shared" si="502"/>
        <v>#REF!</v>
      </c>
      <c r="AG934" s="18" t="e">
        <f t="shared" si="490"/>
        <v>#REF!</v>
      </c>
      <c r="BD934" s="18">
        <v>925</v>
      </c>
      <c r="BE934" s="44">
        <v>1</v>
      </c>
      <c r="BF934" s="18">
        <f t="shared" si="503"/>
        <v>26159370</v>
      </c>
      <c r="BG934" s="18">
        <f t="shared" si="504"/>
        <v>13079685</v>
      </c>
      <c r="BH934" s="18">
        <f t="shared" si="505"/>
        <v>13079685</v>
      </c>
      <c r="BI934" s="18">
        <f t="shared" si="506"/>
        <v>13079685</v>
      </c>
      <c r="BJ934" s="18">
        <f t="shared" si="507"/>
        <v>13079685</v>
      </c>
      <c r="BK934" s="18">
        <f t="shared" si="508"/>
        <v>13079685</v>
      </c>
      <c r="BL934" s="18">
        <f t="shared" si="509"/>
        <v>19619525</v>
      </c>
      <c r="BM934" s="18">
        <f t="shared" si="510"/>
        <v>19619525</v>
      </c>
      <c r="BN934" s="18">
        <f t="shared" si="511"/>
        <v>2</v>
      </c>
      <c r="BO934" s="18">
        <f t="shared" si="491"/>
        <v>26.16</v>
      </c>
      <c r="BP934" s="18">
        <f t="shared" si="512"/>
        <v>2</v>
      </c>
      <c r="BQ934" s="18">
        <f t="shared" si="492"/>
        <v>13.08</v>
      </c>
      <c r="BR934" s="18">
        <f t="shared" si="513"/>
        <v>2</v>
      </c>
      <c r="BS934" s="18">
        <f t="shared" si="493"/>
        <v>13.08</v>
      </c>
      <c r="BT934" s="18">
        <f t="shared" si="514"/>
        <v>2</v>
      </c>
      <c r="BU934" s="18">
        <f t="shared" si="494"/>
        <v>13.08</v>
      </c>
      <c r="BV934" s="18">
        <f t="shared" si="515"/>
        <v>2</v>
      </c>
      <c r="BW934" s="18">
        <f t="shared" si="495"/>
        <v>13.08</v>
      </c>
      <c r="BX934" s="18">
        <f t="shared" si="516"/>
        <v>2</v>
      </c>
      <c r="BY934" s="18">
        <f t="shared" si="496"/>
        <v>13.08</v>
      </c>
      <c r="BZ934" s="18">
        <f t="shared" si="517"/>
        <v>2</v>
      </c>
      <c r="CA934" s="18">
        <f t="shared" si="497"/>
        <v>19.62</v>
      </c>
      <c r="CB934" s="18">
        <f t="shared" si="518"/>
        <v>2</v>
      </c>
      <c r="CC934" s="18">
        <f t="shared" si="498"/>
        <v>19.62</v>
      </c>
    </row>
    <row r="935" spans="1:81" ht="16.5" x14ac:dyDescent="0.2">
      <c r="A935" s="14">
        <v>926</v>
      </c>
      <c r="B935" s="18">
        <f>金币产出!CN931</f>
        <v>238211844</v>
      </c>
      <c r="W935" s="18">
        <v>926</v>
      </c>
      <c r="X935" s="25">
        <v>1</v>
      </c>
      <c r="Y935" s="18" t="e">
        <f t="shared" si="499"/>
        <v>#REF!</v>
      </c>
      <c r="Z935" s="18" t="e">
        <f t="shared" si="499"/>
        <v>#REF!</v>
      </c>
      <c r="AA935" s="18" t="e">
        <f t="shared" si="499"/>
        <v>#REF!</v>
      </c>
      <c r="AB935" s="18" t="e">
        <f t="shared" si="500"/>
        <v>#REF!</v>
      </c>
      <c r="AC935" s="18" t="e">
        <f t="shared" si="488"/>
        <v>#REF!</v>
      </c>
      <c r="AD935" s="18" t="e">
        <f t="shared" si="501"/>
        <v>#REF!</v>
      </c>
      <c r="AE935" s="18" t="e">
        <f t="shared" si="489"/>
        <v>#REF!</v>
      </c>
      <c r="AF935" s="18" t="e">
        <f t="shared" si="502"/>
        <v>#REF!</v>
      </c>
      <c r="AG935" s="18" t="e">
        <f t="shared" si="490"/>
        <v>#REF!</v>
      </c>
      <c r="BD935" s="18">
        <v>926</v>
      </c>
      <c r="BE935" s="44">
        <v>1</v>
      </c>
      <c r="BF935" s="18">
        <f t="shared" si="503"/>
        <v>26203300</v>
      </c>
      <c r="BG935" s="18">
        <f t="shared" si="504"/>
        <v>13101650</v>
      </c>
      <c r="BH935" s="18">
        <f t="shared" si="505"/>
        <v>13101650</v>
      </c>
      <c r="BI935" s="18">
        <f t="shared" si="506"/>
        <v>13101650</v>
      </c>
      <c r="BJ935" s="18">
        <f t="shared" si="507"/>
        <v>13101650</v>
      </c>
      <c r="BK935" s="18">
        <f t="shared" si="508"/>
        <v>13101650</v>
      </c>
      <c r="BL935" s="18">
        <f t="shared" si="509"/>
        <v>19652475</v>
      </c>
      <c r="BM935" s="18">
        <f t="shared" si="510"/>
        <v>19652475</v>
      </c>
      <c r="BN935" s="18">
        <f t="shared" si="511"/>
        <v>2</v>
      </c>
      <c r="BO935" s="18">
        <f t="shared" si="491"/>
        <v>26.2</v>
      </c>
      <c r="BP935" s="18">
        <f t="shared" si="512"/>
        <v>2</v>
      </c>
      <c r="BQ935" s="18">
        <f t="shared" si="492"/>
        <v>13.1</v>
      </c>
      <c r="BR935" s="18">
        <f t="shared" si="513"/>
        <v>2</v>
      </c>
      <c r="BS935" s="18">
        <f t="shared" si="493"/>
        <v>13.1</v>
      </c>
      <c r="BT935" s="18">
        <f t="shared" si="514"/>
        <v>2</v>
      </c>
      <c r="BU935" s="18">
        <f t="shared" si="494"/>
        <v>13.1</v>
      </c>
      <c r="BV935" s="18">
        <f t="shared" si="515"/>
        <v>2</v>
      </c>
      <c r="BW935" s="18">
        <f t="shared" si="495"/>
        <v>13.1</v>
      </c>
      <c r="BX935" s="18">
        <f t="shared" si="516"/>
        <v>2</v>
      </c>
      <c r="BY935" s="18">
        <f t="shared" si="496"/>
        <v>13.1</v>
      </c>
      <c r="BZ935" s="18">
        <f t="shared" si="517"/>
        <v>2</v>
      </c>
      <c r="CA935" s="18">
        <f t="shared" si="497"/>
        <v>19.649999999999999</v>
      </c>
      <c r="CB935" s="18">
        <f t="shared" si="518"/>
        <v>2</v>
      </c>
      <c r="CC935" s="18">
        <f t="shared" si="498"/>
        <v>19.649999999999999</v>
      </c>
    </row>
    <row r="936" spans="1:81" ht="16.5" x14ac:dyDescent="0.2">
      <c r="A936" s="14">
        <v>927</v>
      </c>
      <c r="B936" s="18">
        <f>金币产出!CN932</f>
        <v>238611209</v>
      </c>
      <c r="W936" s="18">
        <v>927</v>
      </c>
      <c r="X936" s="25">
        <v>1</v>
      </c>
      <c r="Y936" s="18" t="e">
        <f t="shared" si="499"/>
        <v>#REF!</v>
      </c>
      <c r="Z936" s="18" t="e">
        <f t="shared" si="499"/>
        <v>#REF!</v>
      </c>
      <c r="AA936" s="18" t="e">
        <f t="shared" si="499"/>
        <v>#REF!</v>
      </c>
      <c r="AB936" s="18" t="e">
        <f t="shared" si="500"/>
        <v>#REF!</v>
      </c>
      <c r="AC936" s="18" t="e">
        <f t="shared" si="488"/>
        <v>#REF!</v>
      </c>
      <c r="AD936" s="18" t="e">
        <f t="shared" si="501"/>
        <v>#REF!</v>
      </c>
      <c r="AE936" s="18" t="e">
        <f t="shared" si="489"/>
        <v>#REF!</v>
      </c>
      <c r="AF936" s="18" t="e">
        <f t="shared" si="502"/>
        <v>#REF!</v>
      </c>
      <c r="AG936" s="18" t="e">
        <f t="shared" si="490"/>
        <v>#REF!</v>
      </c>
      <c r="BD936" s="18">
        <v>927</v>
      </c>
      <c r="BE936" s="44">
        <v>1</v>
      </c>
      <c r="BF936" s="18">
        <f t="shared" si="503"/>
        <v>26247230</v>
      </c>
      <c r="BG936" s="18">
        <f t="shared" si="504"/>
        <v>13123615</v>
      </c>
      <c r="BH936" s="18">
        <f t="shared" si="505"/>
        <v>13123615</v>
      </c>
      <c r="BI936" s="18">
        <f t="shared" si="506"/>
        <v>13123615</v>
      </c>
      <c r="BJ936" s="18">
        <f t="shared" si="507"/>
        <v>13123615</v>
      </c>
      <c r="BK936" s="18">
        <f t="shared" si="508"/>
        <v>13123615</v>
      </c>
      <c r="BL936" s="18">
        <f t="shared" si="509"/>
        <v>19685420</v>
      </c>
      <c r="BM936" s="18">
        <f t="shared" si="510"/>
        <v>19685420</v>
      </c>
      <c r="BN936" s="18">
        <f t="shared" si="511"/>
        <v>2</v>
      </c>
      <c r="BO936" s="18">
        <f t="shared" si="491"/>
        <v>26.25</v>
      </c>
      <c r="BP936" s="18">
        <f t="shared" si="512"/>
        <v>2</v>
      </c>
      <c r="BQ936" s="18">
        <f t="shared" si="492"/>
        <v>13.12</v>
      </c>
      <c r="BR936" s="18">
        <f t="shared" si="513"/>
        <v>2</v>
      </c>
      <c r="BS936" s="18">
        <f t="shared" si="493"/>
        <v>13.12</v>
      </c>
      <c r="BT936" s="18">
        <f t="shared" si="514"/>
        <v>2</v>
      </c>
      <c r="BU936" s="18">
        <f t="shared" si="494"/>
        <v>13.12</v>
      </c>
      <c r="BV936" s="18">
        <f t="shared" si="515"/>
        <v>2</v>
      </c>
      <c r="BW936" s="18">
        <f t="shared" si="495"/>
        <v>13.12</v>
      </c>
      <c r="BX936" s="18">
        <f t="shared" si="516"/>
        <v>2</v>
      </c>
      <c r="BY936" s="18">
        <f t="shared" si="496"/>
        <v>13.12</v>
      </c>
      <c r="BZ936" s="18">
        <f t="shared" si="517"/>
        <v>2</v>
      </c>
      <c r="CA936" s="18">
        <f t="shared" si="497"/>
        <v>19.690000000000001</v>
      </c>
      <c r="CB936" s="18">
        <f t="shared" si="518"/>
        <v>2</v>
      </c>
      <c r="CC936" s="18">
        <f t="shared" si="498"/>
        <v>19.690000000000001</v>
      </c>
    </row>
    <row r="937" spans="1:81" ht="16.5" x14ac:dyDescent="0.2">
      <c r="A937" s="14">
        <v>928</v>
      </c>
      <c r="B937" s="18">
        <f>金币产出!CN933</f>
        <v>239010572</v>
      </c>
      <c r="W937" s="18">
        <v>928</v>
      </c>
      <c r="X937" s="25">
        <v>1</v>
      </c>
      <c r="Y937" s="18" t="e">
        <f t="shared" si="499"/>
        <v>#REF!</v>
      </c>
      <c r="Z937" s="18" t="e">
        <f t="shared" si="499"/>
        <v>#REF!</v>
      </c>
      <c r="AA937" s="18" t="e">
        <f t="shared" si="499"/>
        <v>#REF!</v>
      </c>
      <c r="AB937" s="18" t="e">
        <f t="shared" si="500"/>
        <v>#REF!</v>
      </c>
      <c r="AC937" s="18" t="e">
        <f t="shared" si="488"/>
        <v>#REF!</v>
      </c>
      <c r="AD937" s="18" t="e">
        <f t="shared" si="501"/>
        <v>#REF!</v>
      </c>
      <c r="AE937" s="18" t="e">
        <f t="shared" si="489"/>
        <v>#REF!</v>
      </c>
      <c r="AF937" s="18" t="e">
        <f t="shared" si="502"/>
        <v>#REF!</v>
      </c>
      <c r="AG937" s="18" t="e">
        <f t="shared" si="490"/>
        <v>#REF!</v>
      </c>
      <c r="BD937" s="18">
        <v>928</v>
      </c>
      <c r="BE937" s="44">
        <v>1</v>
      </c>
      <c r="BF937" s="18">
        <f t="shared" si="503"/>
        <v>26291160</v>
      </c>
      <c r="BG937" s="18">
        <f t="shared" si="504"/>
        <v>13145580</v>
      </c>
      <c r="BH937" s="18">
        <f t="shared" si="505"/>
        <v>13145580</v>
      </c>
      <c r="BI937" s="18">
        <f t="shared" si="506"/>
        <v>13145580</v>
      </c>
      <c r="BJ937" s="18">
        <f t="shared" si="507"/>
        <v>13145580</v>
      </c>
      <c r="BK937" s="18">
        <f t="shared" si="508"/>
        <v>13145580</v>
      </c>
      <c r="BL937" s="18">
        <f t="shared" si="509"/>
        <v>19718370</v>
      </c>
      <c r="BM937" s="18">
        <f t="shared" si="510"/>
        <v>19718370</v>
      </c>
      <c r="BN937" s="18">
        <f t="shared" si="511"/>
        <v>2</v>
      </c>
      <c r="BO937" s="18">
        <f t="shared" si="491"/>
        <v>26.29</v>
      </c>
      <c r="BP937" s="18">
        <f t="shared" si="512"/>
        <v>2</v>
      </c>
      <c r="BQ937" s="18">
        <f t="shared" si="492"/>
        <v>13.15</v>
      </c>
      <c r="BR937" s="18">
        <f t="shared" si="513"/>
        <v>2</v>
      </c>
      <c r="BS937" s="18">
        <f t="shared" si="493"/>
        <v>13.15</v>
      </c>
      <c r="BT937" s="18">
        <f t="shared" si="514"/>
        <v>2</v>
      </c>
      <c r="BU937" s="18">
        <f t="shared" si="494"/>
        <v>13.15</v>
      </c>
      <c r="BV937" s="18">
        <f t="shared" si="515"/>
        <v>2</v>
      </c>
      <c r="BW937" s="18">
        <f t="shared" si="495"/>
        <v>13.15</v>
      </c>
      <c r="BX937" s="18">
        <f t="shared" si="516"/>
        <v>2</v>
      </c>
      <c r="BY937" s="18">
        <f t="shared" si="496"/>
        <v>13.15</v>
      </c>
      <c r="BZ937" s="18">
        <f t="shared" si="517"/>
        <v>2</v>
      </c>
      <c r="CA937" s="18">
        <f t="shared" si="497"/>
        <v>19.72</v>
      </c>
      <c r="CB937" s="18">
        <f t="shared" si="518"/>
        <v>2</v>
      </c>
      <c r="CC937" s="18">
        <f t="shared" si="498"/>
        <v>19.72</v>
      </c>
    </row>
    <row r="938" spans="1:81" ht="16.5" x14ac:dyDescent="0.2">
      <c r="A938" s="14">
        <v>929</v>
      </c>
      <c r="B938" s="18">
        <f>金币产出!CN934</f>
        <v>239409939</v>
      </c>
      <c r="W938" s="18">
        <v>929</v>
      </c>
      <c r="X938" s="25">
        <v>1</v>
      </c>
      <c r="Y938" s="18" t="e">
        <f t="shared" si="499"/>
        <v>#REF!</v>
      </c>
      <c r="Z938" s="18" t="e">
        <f t="shared" si="499"/>
        <v>#REF!</v>
      </c>
      <c r="AA938" s="18" t="e">
        <f t="shared" si="499"/>
        <v>#REF!</v>
      </c>
      <c r="AB938" s="18" t="e">
        <f t="shared" si="500"/>
        <v>#REF!</v>
      </c>
      <c r="AC938" s="18" t="e">
        <f t="shared" si="488"/>
        <v>#REF!</v>
      </c>
      <c r="AD938" s="18" t="e">
        <f t="shared" si="501"/>
        <v>#REF!</v>
      </c>
      <c r="AE938" s="18" t="e">
        <f t="shared" si="489"/>
        <v>#REF!</v>
      </c>
      <c r="AF938" s="18" t="e">
        <f t="shared" si="502"/>
        <v>#REF!</v>
      </c>
      <c r="AG938" s="18" t="e">
        <f t="shared" si="490"/>
        <v>#REF!</v>
      </c>
      <c r="BD938" s="18">
        <v>929</v>
      </c>
      <c r="BE938" s="44">
        <v>1</v>
      </c>
      <c r="BF938" s="18">
        <f t="shared" si="503"/>
        <v>26335090</v>
      </c>
      <c r="BG938" s="18">
        <f t="shared" si="504"/>
        <v>13167545</v>
      </c>
      <c r="BH938" s="18">
        <f t="shared" si="505"/>
        <v>13167545</v>
      </c>
      <c r="BI938" s="18">
        <f t="shared" si="506"/>
        <v>13167545</v>
      </c>
      <c r="BJ938" s="18">
        <f t="shared" si="507"/>
        <v>13167545</v>
      </c>
      <c r="BK938" s="18">
        <f t="shared" si="508"/>
        <v>13167545</v>
      </c>
      <c r="BL938" s="18">
        <f t="shared" si="509"/>
        <v>19751315</v>
      </c>
      <c r="BM938" s="18">
        <f t="shared" si="510"/>
        <v>19751315</v>
      </c>
      <c r="BN938" s="18">
        <f t="shared" si="511"/>
        <v>2</v>
      </c>
      <c r="BO938" s="18">
        <f t="shared" si="491"/>
        <v>26.34</v>
      </c>
      <c r="BP938" s="18">
        <f t="shared" si="512"/>
        <v>2</v>
      </c>
      <c r="BQ938" s="18">
        <f t="shared" si="492"/>
        <v>13.17</v>
      </c>
      <c r="BR938" s="18">
        <f t="shared" si="513"/>
        <v>2</v>
      </c>
      <c r="BS938" s="18">
        <f t="shared" si="493"/>
        <v>13.17</v>
      </c>
      <c r="BT938" s="18">
        <f t="shared" si="514"/>
        <v>2</v>
      </c>
      <c r="BU938" s="18">
        <f t="shared" si="494"/>
        <v>13.17</v>
      </c>
      <c r="BV938" s="18">
        <f t="shared" si="515"/>
        <v>2</v>
      </c>
      <c r="BW938" s="18">
        <f t="shared" si="495"/>
        <v>13.17</v>
      </c>
      <c r="BX938" s="18">
        <f t="shared" si="516"/>
        <v>2</v>
      </c>
      <c r="BY938" s="18">
        <f t="shared" si="496"/>
        <v>13.17</v>
      </c>
      <c r="BZ938" s="18">
        <f t="shared" si="517"/>
        <v>2</v>
      </c>
      <c r="CA938" s="18">
        <f t="shared" si="497"/>
        <v>19.75</v>
      </c>
      <c r="CB938" s="18">
        <f t="shared" si="518"/>
        <v>2</v>
      </c>
      <c r="CC938" s="18">
        <f t="shared" si="498"/>
        <v>19.75</v>
      </c>
    </row>
    <row r="939" spans="1:81" ht="16.5" x14ac:dyDescent="0.2">
      <c r="A939" s="14">
        <v>930</v>
      </c>
      <c r="B939" s="18">
        <f>金币产出!CN935</f>
        <v>234706977</v>
      </c>
      <c r="W939" s="18">
        <v>930</v>
      </c>
      <c r="X939" s="25">
        <v>1</v>
      </c>
      <c r="Y939" s="18" t="e">
        <f t="shared" ref="Y939:AA970" si="519">INT($B939*Y$7*$AM$7*$X939/5)*5</f>
        <v>#REF!</v>
      </c>
      <c r="Z939" s="18" t="e">
        <f t="shared" si="519"/>
        <v>#REF!</v>
      </c>
      <c r="AA939" s="18" t="e">
        <f t="shared" si="519"/>
        <v>#REF!</v>
      </c>
      <c r="AB939" s="18" t="e">
        <f t="shared" si="500"/>
        <v>#REF!</v>
      </c>
      <c r="AC939" s="18" t="e">
        <f t="shared" si="488"/>
        <v>#REF!</v>
      </c>
      <c r="AD939" s="18" t="e">
        <f t="shared" si="501"/>
        <v>#REF!</v>
      </c>
      <c r="AE939" s="18" t="e">
        <f t="shared" si="489"/>
        <v>#REF!</v>
      </c>
      <c r="AF939" s="18" t="e">
        <f t="shared" si="502"/>
        <v>#REF!</v>
      </c>
      <c r="AG939" s="18" t="e">
        <f t="shared" si="490"/>
        <v>#REF!</v>
      </c>
      <c r="BD939" s="18">
        <v>930</v>
      </c>
      <c r="BE939" s="44">
        <v>1</v>
      </c>
      <c r="BF939" s="18">
        <f t="shared" si="503"/>
        <v>25817765</v>
      </c>
      <c r="BG939" s="18">
        <f t="shared" si="504"/>
        <v>12908880</v>
      </c>
      <c r="BH939" s="18">
        <f t="shared" si="505"/>
        <v>12908880</v>
      </c>
      <c r="BI939" s="18">
        <f t="shared" si="506"/>
        <v>12908880</v>
      </c>
      <c r="BJ939" s="18">
        <f t="shared" si="507"/>
        <v>12908880</v>
      </c>
      <c r="BK939" s="18">
        <f t="shared" si="508"/>
        <v>12908880</v>
      </c>
      <c r="BL939" s="18">
        <f t="shared" si="509"/>
        <v>19363325</v>
      </c>
      <c r="BM939" s="18">
        <f t="shared" si="510"/>
        <v>19363325</v>
      </c>
      <c r="BN939" s="18">
        <f t="shared" si="511"/>
        <v>2</v>
      </c>
      <c r="BO939" s="18">
        <f t="shared" si="491"/>
        <v>25.82</v>
      </c>
      <c r="BP939" s="18">
        <f t="shared" si="512"/>
        <v>2</v>
      </c>
      <c r="BQ939" s="18">
        <f t="shared" si="492"/>
        <v>12.91</v>
      </c>
      <c r="BR939" s="18">
        <f t="shared" si="513"/>
        <v>2</v>
      </c>
      <c r="BS939" s="18">
        <f t="shared" si="493"/>
        <v>12.91</v>
      </c>
      <c r="BT939" s="18">
        <f t="shared" si="514"/>
        <v>2</v>
      </c>
      <c r="BU939" s="18">
        <f t="shared" si="494"/>
        <v>12.91</v>
      </c>
      <c r="BV939" s="18">
        <f t="shared" si="515"/>
        <v>2</v>
      </c>
      <c r="BW939" s="18">
        <f t="shared" si="495"/>
        <v>12.91</v>
      </c>
      <c r="BX939" s="18">
        <f t="shared" si="516"/>
        <v>2</v>
      </c>
      <c r="BY939" s="18">
        <f t="shared" si="496"/>
        <v>12.91</v>
      </c>
      <c r="BZ939" s="18">
        <f t="shared" si="517"/>
        <v>2</v>
      </c>
      <c r="CA939" s="18">
        <f t="shared" si="497"/>
        <v>19.36</v>
      </c>
      <c r="CB939" s="18">
        <f t="shared" si="518"/>
        <v>2</v>
      </c>
      <c r="CC939" s="18">
        <f t="shared" si="498"/>
        <v>19.36</v>
      </c>
    </row>
    <row r="940" spans="1:81" ht="16.5" x14ac:dyDescent="0.2">
      <c r="A940" s="14">
        <v>931</v>
      </c>
      <c r="B940" s="18">
        <f>金币产出!CN936</f>
        <v>235100950</v>
      </c>
      <c r="W940" s="18">
        <v>931</v>
      </c>
      <c r="X940" s="25">
        <v>1</v>
      </c>
      <c r="Y940" s="18" t="e">
        <f t="shared" si="519"/>
        <v>#REF!</v>
      </c>
      <c r="Z940" s="18" t="e">
        <f t="shared" si="519"/>
        <v>#REF!</v>
      </c>
      <c r="AA940" s="18" t="e">
        <f t="shared" si="519"/>
        <v>#REF!</v>
      </c>
      <c r="AB940" s="18" t="e">
        <f t="shared" si="500"/>
        <v>#REF!</v>
      </c>
      <c r="AC940" s="18" t="e">
        <f t="shared" si="488"/>
        <v>#REF!</v>
      </c>
      <c r="AD940" s="18" t="e">
        <f t="shared" si="501"/>
        <v>#REF!</v>
      </c>
      <c r="AE940" s="18" t="e">
        <f t="shared" si="489"/>
        <v>#REF!</v>
      </c>
      <c r="AF940" s="18" t="e">
        <f t="shared" si="502"/>
        <v>#REF!</v>
      </c>
      <c r="AG940" s="18" t="e">
        <f t="shared" si="490"/>
        <v>#REF!</v>
      </c>
      <c r="BD940" s="18">
        <v>931</v>
      </c>
      <c r="BE940" s="44">
        <v>1</v>
      </c>
      <c r="BF940" s="18">
        <f t="shared" si="503"/>
        <v>25861100</v>
      </c>
      <c r="BG940" s="18">
        <f t="shared" si="504"/>
        <v>12930550</v>
      </c>
      <c r="BH940" s="18">
        <f t="shared" si="505"/>
        <v>12930550</v>
      </c>
      <c r="BI940" s="18">
        <f t="shared" si="506"/>
        <v>12930550</v>
      </c>
      <c r="BJ940" s="18">
        <f t="shared" si="507"/>
        <v>12930550</v>
      </c>
      <c r="BK940" s="18">
        <f t="shared" si="508"/>
        <v>12930550</v>
      </c>
      <c r="BL940" s="18">
        <f t="shared" si="509"/>
        <v>19395825</v>
      </c>
      <c r="BM940" s="18">
        <f t="shared" si="510"/>
        <v>19395825</v>
      </c>
      <c r="BN940" s="18">
        <f t="shared" si="511"/>
        <v>2</v>
      </c>
      <c r="BO940" s="18">
        <f t="shared" si="491"/>
        <v>25.86</v>
      </c>
      <c r="BP940" s="18">
        <f t="shared" si="512"/>
        <v>2</v>
      </c>
      <c r="BQ940" s="18">
        <f t="shared" si="492"/>
        <v>12.93</v>
      </c>
      <c r="BR940" s="18">
        <f t="shared" si="513"/>
        <v>2</v>
      </c>
      <c r="BS940" s="18">
        <f t="shared" si="493"/>
        <v>12.93</v>
      </c>
      <c r="BT940" s="18">
        <f t="shared" si="514"/>
        <v>2</v>
      </c>
      <c r="BU940" s="18">
        <f t="shared" si="494"/>
        <v>12.93</v>
      </c>
      <c r="BV940" s="18">
        <f t="shared" si="515"/>
        <v>2</v>
      </c>
      <c r="BW940" s="18">
        <f t="shared" si="495"/>
        <v>12.93</v>
      </c>
      <c r="BX940" s="18">
        <f t="shared" si="516"/>
        <v>2</v>
      </c>
      <c r="BY940" s="18">
        <f t="shared" si="496"/>
        <v>12.93</v>
      </c>
      <c r="BZ940" s="18">
        <f t="shared" si="517"/>
        <v>2</v>
      </c>
      <c r="CA940" s="18">
        <f t="shared" si="497"/>
        <v>19.399999999999999</v>
      </c>
      <c r="CB940" s="18">
        <f t="shared" si="518"/>
        <v>2</v>
      </c>
      <c r="CC940" s="18">
        <f t="shared" si="498"/>
        <v>19.399999999999999</v>
      </c>
    </row>
    <row r="941" spans="1:81" ht="16.5" x14ac:dyDescent="0.2">
      <c r="A941" s="14">
        <v>932</v>
      </c>
      <c r="B941" s="18">
        <f>金币产出!CN937</f>
        <v>235494918</v>
      </c>
      <c r="W941" s="18">
        <v>932</v>
      </c>
      <c r="X941" s="25">
        <v>1</v>
      </c>
      <c r="Y941" s="18" t="e">
        <f t="shared" si="519"/>
        <v>#REF!</v>
      </c>
      <c r="Z941" s="18" t="e">
        <f t="shared" si="519"/>
        <v>#REF!</v>
      </c>
      <c r="AA941" s="18" t="e">
        <f t="shared" si="519"/>
        <v>#REF!</v>
      </c>
      <c r="AB941" s="18" t="e">
        <f t="shared" si="500"/>
        <v>#REF!</v>
      </c>
      <c r="AC941" s="18" t="e">
        <f t="shared" si="488"/>
        <v>#REF!</v>
      </c>
      <c r="AD941" s="18" t="e">
        <f t="shared" si="501"/>
        <v>#REF!</v>
      </c>
      <c r="AE941" s="18" t="e">
        <f t="shared" si="489"/>
        <v>#REF!</v>
      </c>
      <c r="AF941" s="18" t="e">
        <f t="shared" si="502"/>
        <v>#REF!</v>
      </c>
      <c r="AG941" s="18" t="e">
        <f t="shared" si="490"/>
        <v>#REF!</v>
      </c>
      <c r="BD941" s="18">
        <v>932</v>
      </c>
      <c r="BE941" s="44">
        <v>1</v>
      </c>
      <c r="BF941" s="18">
        <f t="shared" si="503"/>
        <v>25904440</v>
      </c>
      <c r="BG941" s="18">
        <f t="shared" si="504"/>
        <v>12952220</v>
      </c>
      <c r="BH941" s="18">
        <f t="shared" si="505"/>
        <v>12952220</v>
      </c>
      <c r="BI941" s="18">
        <f t="shared" si="506"/>
        <v>12952220</v>
      </c>
      <c r="BJ941" s="18">
        <f t="shared" si="507"/>
        <v>12952220</v>
      </c>
      <c r="BK941" s="18">
        <f t="shared" si="508"/>
        <v>12952220</v>
      </c>
      <c r="BL941" s="18">
        <f t="shared" si="509"/>
        <v>19428330</v>
      </c>
      <c r="BM941" s="18">
        <f t="shared" si="510"/>
        <v>19428330</v>
      </c>
      <c r="BN941" s="18">
        <f t="shared" si="511"/>
        <v>2</v>
      </c>
      <c r="BO941" s="18">
        <f t="shared" si="491"/>
        <v>25.9</v>
      </c>
      <c r="BP941" s="18">
        <f t="shared" si="512"/>
        <v>2</v>
      </c>
      <c r="BQ941" s="18">
        <f t="shared" si="492"/>
        <v>12.95</v>
      </c>
      <c r="BR941" s="18">
        <f t="shared" si="513"/>
        <v>2</v>
      </c>
      <c r="BS941" s="18">
        <f t="shared" si="493"/>
        <v>12.95</v>
      </c>
      <c r="BT941" s="18">
        <f t="shared" si="514"/>
        <v>2</v>
      </c>
      <c r="BU941" s="18">
        <f t="shared" si="494"/>
        <v>12.95</v>
      </c>
      <c r="BV941" s="18">
        <f t="shared" si="515"/>
        <v>2</v>
      </c>
      <c r="BW941" s="18">
        <f t="shared" si="495"/>
        <v>12.95</v>
      </c>
      <c r="BX941" s="18">
        <f t="shared" si="516"/>
        <v>2</v>
      </c>
      <c r="BY941" s="18">
        <f t="shared" si="496"/>
        <v>12.95</v>
      </c>
      <c r="BZ941" s="18">
        <f t="shared" si="517"/>
        <v>2</v>
      </c>
      <c r="CA941" s="18">
        <f t="shared" si="497"/>
        <v>19.43</v>
      </c>
      <c r="CB941" s="18">
        <f t="shared" si="518"/>
        <v>2</v>
      </c>
      <c r="CC941" s="18">
        <f t="shared" si="498"/>
        <v>19.43</v>
      </c>
    </row>
    <row r="942" spans="1:81" ht="16.5" x14ac:dyDescent="0.2">
      <c r="A942" s="14">
        <v>933</v>
      </c>
      <c r="B942" s="18">
        <f>金币产出!CN938</f>
        <v>235888891</v>
      </c>
      <c r="W942" s="18">
        <v>933</v>
      </c>
      <c r="X942" s="25">
        <v>1</v>
      </c>
      <c r="Y942" s="18" t="e">
        <f t="shared" si="519"/>
        <v>#REF!</v>
      </c>
      <c r="Z942" s="18" t="e">
        <f t="shared" si="519"/>
        <v>#REF!</v>
      </c>
      <c r="AA942" s="18" t="e">
        <f t="shared" si="519"/>
        <v>#REF!</v>
      </c>
      <c r="AB942" s="18" t="e">
        <f t="shared" si="500"/>
        <v>#REF!</v>
      </c>
      <c r="AC942" s="18" t="e">
        <f t="shared" si="488"/>
        <v>#REF!</v>
      </c>
      <c r="AD942" s="18" t="e">
        <f t="shared" si="501"/>
        <v>#REF!</v>
      </c>
      <c r="AE942" s="18" t="e">
        <f t="shared" si="489"/>
        <v>#REF!</v>
      </c>
      <c r="AF942" s="18" t="e">
        <f t="shared" si="502"/>
        <v>#REF!</v>
      </c>
      <c r="AG942" s="18" t="e">
        <f t="shared" si="490"/>
        <v>#REF!</v>
      </c>
      <c r="BD942" s="18">
        <v>933</v>
      </c>
      <c r="BE942" s="44">
        <v>1</v>
      </c>
      <c r="BF942" s="18">
        <f t="shared" si="503"/>
        <v>25947775</v>
      </c>
      <c r="BG942" s="18">
        <f t="shared" si="504"/>
        <v>12973885</v>
      </c>
      <c r="BH942" s="18">
        <f t="shared" si="505"/>
        <v>12973885</v>
      </c>
      <c r="BI942" s="18">
        <f t="shared" si="506"/>
        <v>12973885</v>
      </c>
      <c r="BJ942" s="18">
        <f t="shared" si="507"/>
        <v>12973885</v>
      </c>
      <c r="BK942" s="18">
        <f t="shared" si="508"/>
        <v>12973885</v>
      </c>
      <c r="BL942" s="18">
        <f t="shared" si="509"/>
        <v>19460830</v>
      </c>
      <c r="BM942" s="18">
        <f t="shared" si="510"/>
        <v>19460830</v>
      </c>
      <c r="BN942" s="18">
        <f t="shared" si="511"/>
        <v>2</v>
      </c>
      <c r="BO942" s="18">
        <f t="shared" si="491"/>
        <v>25.95</v>
      </c>
      <c r="BP942" s="18">
        <f t="shared" si="512"/>
        <v>2</v>
      </c>
      <c r="BQ942" s="18">
        <f t="shared" si="492"/>
        <v>12.97</v>
      </c>
      <c r="BR942" s="18">
        <f t="shared" si="513"/>
        <v>2</v>
      </c>
      <c r="BS942" s="18">
        <f t="shared" si="493"/>
        <v>12.97</v>
      </c>
      <c r="BT942" s="18">
        <f t="shared" si="514"/>
        <v>2</v>
      </c>
      <c r="BU942" s="18">
        <f t="shared" si="494"/>
        <v>12.97</v>
      </c>
      <c r="BV942" s="18">
        <f t="shared" si="515"/>
        <v>2</v>
      </c>
      <c r="BW942" s="18">
        <f t="shared" si="495"/>
        <v>12.97</v>
      </c>
      <c r="BX942" s="18">
        <f t="shared" si="516"/>
        <v>2</v>
      </c>
      <c r="BY942" s="18">
        <f t="shared" si="496"/>
        <v>12.97</v>
      </c>
      <c r="BZ942" s="18">
        <f t="shared" si="517"/>
        <v>2</v>
      </c>
      <c r="CA942" s="18">
        <f t="shared" si="497"/>
        <v>19.46</v>
      </c>
      <c r="CB942" s="18">
        <f t="shared" si="518"/>
        <v>2</v>
      </c>
      <c r="CC942" s="18">
        <f t="shared" si="498"/>
        <v>19.46</v>
      </c>
    </row>
    <row r="943" spans="1:81" ht="16.5" x14ac:dyDescent="0.2">
      <c r="A943" s="14">
        <v>934</v>
      </c>
      <c r="B943" s="18">
        <f>金币产出!CN939</f>
        <v>236282859</v>
      </c>
      <c r="W943" s="18">
        <v>934</v>
      </c>
      <c r="X943" s="25">
        <v>1</v>
      </c>
      <c r="Y943" s="18" t="e">
        <f t="shared" si="519"/>
        <v>#REF!</v>
      </c>
      <c r="Z943" s="18" t="e">
        <f t="shared" si="519"/>
        <v>#REF!</v>
      </c>
      <c r="AA943" s="18" t="e">
        <f t="shared" si="519"/>
        <v>#REF!</v>
      </c>
      <c r="AB943" s="18" t="e">
        <f t="shared" si="500"/>
        <v>#REF!</v>
      </c>
      <c r="AC943" s="18" t="e">
        <f t="shared" si="488"/>
        <v>#REF!</v>
      </c>
      <c r="AD943" s="18" t="e">
        <f t="shared" si="501"/>
        <v>#REF!</v>
      </c>
      <c r="AE943" s="18" t="e">
        <f t="shared" si="489"/>
        <v>#REF!</v>
      </c>
      <c r="AF943" s="18" t="e">
        <f t="shared" si="502"/>
        <v>#REF!</v>
      </c>
      <c r="AG943" s="18" t="e">
        <f t="shared" si="490"/>
        <v>#REF!</v>
      </c>
      <c r="BD943" s="18">
        <v>934</v>
      </c>
      <c r="BE943" s="44">
        <v>1</v>
      </c>
      <c r="BF943" s="18">
        <f t="shared" si="503"/>
        <v>25991110</v>
      </c>
      <c r="BG943" s="18">
        <f t="shared" si="504"/>
        <v>12995555</v>
      </c>
      <c r="BH943" s="18">
        <f t="shared" si="505"/>
        <v>12995555</v>
      </c>
      <c r="BI943" s="18">
        <f t="shared" si="506"/>
        <v>12995555</v>
      </c>
      <c r="BJ943" s="18">
        <f t="shared" si="507"/>
        <v>12995555</v>
      </c>
      <c r="BK943" s="18">
        <f t="shared" si="508"/>
        <v>12995555</v>
      </c>
      <c r="BL943" s="18">
        <f t="shared" si="509"/>
        <v>19493335</v>
      </c>
      <c r="BM943" s="18">
        <f t="shared" si="510"/>
        <v>19493335</v>
      </c>
      <c r="BN943" s="18">
        <f t="shared" si="511"/>
        <v>2</v>
      </c>
      <c r="BO943" s="18">
        <f t="shared" si="491"/>
        <v>25.99</v>
      </c>
      <c r="BP943" s="18">
        <f t="shared" si="512"/>
        <v>2</v>
      </c>
      <c r="BQ943" s="18">
        <f t="shared" si="492"/>
        <v>13</v>
      </c>
      <c r="BR943" s="18">
        <f t="shared" si="513"/>
        <v>2</v>
      </c>
      <c r="BS943" s="18">
        <f t="shared" si="493"/>
        <v>13</v>
      </c>
      <c r="BT943" s="18">
        <f t="shared" si="514"/>
        <v>2</v>
      </c>
      <c r="BU943" s="18">
        <f t="shared" si="494"/>
        <v>13</v>
      </c>
      <c r="BV943" s="18">
        <f t="shared" si="515"/>
        <v>2</v>
      </c>
      <c r="BW943" s="18">
        <f t="shared" si="495"/>
        <v>13</v>
      </c>
      <c r="BX943" s="18">
        <f t="shared" si="516"/>
        <v>2</v>
      </c>
      <c r="BY943" s="18">
        <f t="shared" si="496"/>
        <v>13</v>
      </c>
      <c r="BZ943" s="18">
        <f t="shared" si="517"/>
        <v>2</v>
      </c>
      <c r="CA943" s="18">
        <f t="shared" si="497"/>
        <v>19.489999999999998</v>
      </c>
      <c r="CB943" s="18">
        <f t="shared" si="518"/>
        <v>2</v>
      </c>
      <c r="CC943" s="18">
        <f t="shared" si="498"/>
        <v>19.489999999999998</v>
      </c>
    </row>
    <row r="944" spans="1:81" ht="16.5" x14ac:dyDescent="0.2">
      <c r="A944" s="14">
        <v>935</v>
      </c>
      <c r="B944" s="18">
        <f>金币产出!CN940</f>
        <v>236676832</v>
      </c>
      <c r="W944" s="18">
        <v>935</v>
      </c>
      <c r="X944" s="25">
        <v>1</v>
      </c>
      <c r="Y944" s="18" t="e">
        <f t="shared" si="519"/>
        <v>#REF!</v>
      </c>
      <c r="Z944" s="18" t="e">
        <f t="shared" si="519"/>
        <v>#REF!</v>
      </c>
      <c r="AA944" s="18" t="e">
        <f t="shared" si="519"/>
        <v>#REF!</v>
      </c>
      <c r="AB944" s="18" t="e">
        <f t="shared" si="500"/>
        <v>#REF!</v>
      </c>
      <c r="AC944" s="18" t="e">
        <f t="shared" si="488"/>
        <v>#REF!</v>
      </c>
      <c r="AD944" s="18" t="e">
        <f t="shared" si="501"/>
        <v>#REF!</v>
      </c>
      <c r="AE944" s="18" t="e">
        <f t="shared" si="489"/>
        <v>#REF!</v>
      </c>
      <c r="AF944" s="18" t="e">
        <f t="shared" si="502"/>
        <v>#REF!</v>
      </c>
      <c r="AG944" s="18" t="e">
        <f t="shared" si="490"/>
        <v>#REF!</v>
      </c>
      <c r="BD944" s="18">
        <v>935</v>
      </c>
      <c r="BE944" s="44">
        <v>1</v>
      </c>
      <c r="BF944" s="18">
        <f t="shared" si="503"/>
        <v>26034450</v>
      </c>
      <c r="BG944" s="18">
        <f t="shared" si="504"/>
        <v>13017225</v>
      </c>
      <c r="BH944" s="18">
        <f t="shared" si="505"/>
        <v>13017225</v>
      </c>
      <c r="BI944" s="18">
        <f t="shared" si="506"/>
        <v>13017225</v>
      </c>
      <c r="BJ944" s="18">
        <f t="shared" si="507"/>
        <v>13017225</v>
      </c>
      <c r="BK944" s="18">
        <f t="shared" si="508"/>
        <v>13017225</v>
      </c>
      <c r="BL944" s="18">
        <f t="shared" si="509"/>
        <v>19525835</v>
      </c>
      <c r="BM944" s="18">
        <f t="shared" si="510"/>
        <v>19525835</v>
      </c>
      <c r="BN944" s="18">
        <f t="shared" si="511"/>
        <v>2</v>
      </c>
      <c r="BO944" s="18">
        <f t="shared" si="491"/>
        <v>26.03</v>
      </c>
      <c r="BP944" s="18">
        <f t="shared" si="512"/>
        <v>2</v>
      </c>
      <c r="BQ944" s="18">
        <f t="shared" si="492"/>
        <v>13.02</v>
      </c>
      <c r="BR944" s="18">
        <f t="shared" si="513"/>
        <v>2</v>
      </c>
      <c r="BS944" s="18">
        <f t="shared" si="493"/>
        <v>13.02</v>
      </c>
      <c r="BT944" s="18">
        <f t="shared" si="514"/>
        <v>2</v>
      </c>
      <c r="BU944" s="18">
        <f t="shared" si="494"/>
        <v>13.02</v>
      </c>
      <c r="BV944" s="18">
        <f t="shared" si="515"/>
        <v>2</v>
      </c>
      <c r="BW944" s="18">
        <f t="shared" si="495"/>
        <v>13.02</v>
      </c>
      <c r="BX944" s="18">
        <f t="shared" si="516"/>
        <v>2</v>
      </c>
      <c r="BY944" s="18">
        <f t="shared" si="496"/>
        <v>13.02</v>
      </c>
      <c r="BZ944" s="18">
        <f t="shared" si="517"/>
        <v>2</v>
      </c>
      <c r="CA944" s="18">
        <f t="shared" si="497"/>
        <v>19.53</v>
      </c>
      <c r="CB944" s="18">
        <f t="shared" si="518"/>
        <v>2</v>
      </c>
      <c r="CC944" s="18">
        <f t="shared" si="498"/>
        <v>19.53</v>
      </c>
    </row>
    <row r="945" spans="1:81" ht="16.5" x14ac:dyDescent="0.2">
      <c r="A945" s="14">
        <v>936</v>
      </c>
      <c r="B945" s="18">
        <f>金币产出!CN941</f>
        <v>237070800</v>
      </c>
      <c r="W945" s="18">
        <v>936</v>
      </c>
      <c r="X945" s="25">
        <v>1</v>
      </c>
      <c r="Y945" s="18" t="e">
        <f t="shared" si="519"/>
        <v>#REF!</v>
      </c>
      <c r="Z945" s="18" t="e">
        <f t="shared" si="519"/>
        <v>#REF!</v>
      </c>
      <c r="AA945" s="18" t="e">
        <f t="shared" si="519"/>
        <v>#REF!</v>
      </c>
      <c r="AB945" s="18" t="e">
        <f t="shared" si="500"/>
        <v>#REF!</v>
      </c>
      <c r="AC945" s="18" t="e">
        <f t="shared" si="488"/>
        <v>#REF!</v>
      </c>
      <c r="AD945" s="18" t="e">
        <f t="shared" si="501"/>
        <v>#REF!</v>
      </c>
      <c r="AE945" s="18" t="e">
        <f t="shared" si="489"/>
        <v>#REF!</v>
      </c>
      <c r="AF945" s="18" t="e">
        <f t="shared" si="502"/>
        <v>#REF!</v>
      </c>
      <c r="AG945" s="18" t="e">
        <f t="shared" si="490"/>
        <v>#REF!</v>
      </c>
      <c r="BD945" s="18">
        <v>936</v>
      </c>
      <c r="BE945" s="44">
        <v>1</v>
      </c>
      <c r="BF945" s="18">
        <f t="shared" si="503"/>
        <v>26077785</v>
      </c>
      <c r="BG945" s="18">
        <f t="shared" si="504"/>
        <v>13038890</v>
      </c>
      <c r="BH945" s="18">
        <f t="shared" si="505"/>
        <v>13038890</v>
      </c>
      <c r="BI945" s="18">
        <f t="shared" si="506"/>
        <v>13038890</v>
      </c>
      <c r="BJ945" s="18">
        <f t="shared" si="507"/>
        <v>13038890</v>
      </c>
      <c r="BK945" s="18">
        <f t="shared" si="508"/>
        <v>13038890</v>
      </c>
      <c r="BL945" s="18">
        <f t="shared" si="509"/>
        <v>19558340</v>
      </c>
      <c r="BM945" s="18">
        <f t="shared" si="510"/>
        <v>19558340</v>
      </c>
      <c r="BN945" s="18">
        <f t="shared" si="511"/>
        <v>2</v>
      </c>
      <c r="BO945" s="18">
        <f t="shared" si="491"/>
        <v>26.08</v>
      </c>
      <c r="BP945" s="18">
        <f t="shared" si="512"/>
        <v>2</v>
      </c>
      <c r="BQ945" s="18">
        <f t="shared" si="492"/>
        <v>13.04</v>
      </c>
      <c r="BR945" s="18">
        <f t="shared" si="513"/>
        <v>2</v>
      </c>
      <c r="BS945" s="18">
        <f t="shared" si="493"/>
        <v>13.04</v>
      </c>
      <c r="BT945" s="18">
        <f t="shared" si="514"/>
        <v>2</v>
      </c>
      <c r="BU945" s="18">
        <f t="shared" si="494"/>
        <v>13.04</v>
      </c>
      <c r="BV945" s="18">
        <f t="shared" si="515"/>
        <v>2</v>
      </c>
      <c r="BW945" s="18">
        <f t="shared" si="495"/>
        <v>13.04</v>
      </c>
      <c r="BX945" s="18">
        <f t="shared" si="516"/>
        <v>2</v>
      </c>
      <c r="BY945" s="18">
        <f t="shared" si="496"/>
        <v>13.04</v>
      </c>
      <c r="BZ945" s="18">
        <f t="shared" si="517"/>
        <v>2</v>
      </c>
      <c r="CA945" s="18">
        <f t="shared" si="497"/>
        <v>19.559999999999999</v>
      </c>
      <c r="CB945" s="18">
        <f t="shared" si="518"/>
        <v>2</v>
      </c>
      <c r="CC945" s="18">
        <f t="shared" si="498"/>
        <v>19.559999999999999</v>
      </c>
    </row>
    <row r="946" spans="1:81" ht="16.5" x14ac:dyDescent="0.2">
      <c r="A946" s="14">
        <v>937</v>
      </c>
      <c r="B946" s="18">
        <f>金币产出!CN942</f>
        <v>237464768</v>
      </c>
      <c r="W946" s="18">
        <v>937</v>
      </c>
      <c r="X946" s="25">
        <v>1</v>
      </c>
      <c r="Y946" s="18" t="e">
        <f t="shared" si="519"/>
        <v>#REF!</v>
      </c>
      <c r="Z946" s="18" t="e">
        <f t="shared" si="519"/>
        <v>#REF!</v>
      </c>
      <c r="AA946" s="18" t="e">
        <f t="shared" si="519"/>
        <v>#REF!</v>
      </c>
      <c r="AB946" s="18" t="e">
        <f t="shared" si="500"/>
        <v>#REF!</v>
      </c>
      <c r="AC946" s="18" t="e">
        <f t="shared" si="488"/>
        <v>#REF!</v>
      </c>
      <c r="AD946" s="18" t="e">
        <f t="shared" si="501"/>
        <v>#REF!</v>
      </c>
      <c r="AE946" s="18" t="e">
        <f t="shared" si="489"/>
        <v>#REF!</v>
      </c>
      <c r="AF946" s="18" t="e">
        <f t="shared" si="502"/>
        <v>#REF!</v>
      </c>
      <c r="AG946" s="18" t="e">
        <f t="shared" si="490"/>
        <v>#REF!</v>
      </c>
      <c r="BD946" s="18">
        <v>937</v>
      </c>
      <c r="BE946" s="44">
        <v>1</v>
      </c>
      <c r="BF946" s="18">
        <f t="shared" si="503"/>
        <v>26121120</v>
      </c>
      <c r="BG946" s="18">
        <f t="shared" si="504"/>
        <v>13060560</v>
      </c>
      <c r="BH946" s="18">
        <f t="shared" si="505"/>
        <v>13060560</v>
      </c>
      <c r="BI946" s="18">
        <f t="shared" si="506"/>
        <v>13060560</v>
      </c>
      <c r="BJ946" s="18">
        <f t="shared" si="507"/>
        <v>13060560</v>
      </c>
      <c r="BK946" s="18">
        <f t="shared" si="508"/>
        <v>13060560</v>
      </c>
      <c r="BL946" s="18">
        <f t="shared" si="509"/>
        <v>19590840</v>
      </c>
      <c r="BM946" s="18">
        <f t="shared" si="510"/>
        <v>19590840</v>
      </c>
      <c r="BN946" s="18">
        <f t="shared" si="511"/>
        <v>2</v>
      </c>
      <c r="BO946" s="18">
        <f t="shared" si="491"/>
        <v>26.12</v>
      </c>
      <c r="BP946" s="18">
        <f t="shared" si="512"/>
        <v>2</v>
      </c>
      <c r="BQ946" s="18">
        <f t="shared" si="492"/>
        <v>13.06</v>
      </c>
      <c r="BR946" s="18">
        <f t="shared" si="513"/>
        <v>2</v>
      </c>
      <c r="BS946" s="18">
        <f t="shared" si="493"/>
        <v>13.06</v>
      </c>
      <c r="BT946" s="18">
        <f t="shared" si="514"/>
        <v>2</v>
      </c>
      <c r="BU946" s="18">
        <f t="shared" si="494"/>
        <v>13.06</v>
      </c>
      <c r="BV946" s="18">
        <f t="shared" si="515"/>
        <v>2</v>
      </c>
      <c r="BW946" s="18">
        <f t="shared" si="495"/>
        <v>13.06</v>
      </c>
      <c r="BX946" s="18">
        <f t="shared" si="516"/>
        <v>2</v>
      </c>
      <c r="BY946" s="18">
        <f t="shared" si="496"/>
        <v>13.06</v>
      </c>
      <c r="BZ946" s="18">
        <f t="shared" si="517"/>
        <v>2</v>
      </c>
      <c r="CA946" s="18">
        <f t="shared" si="497"/>
        <v>19.59</v>
      </c>
      <c r="CB946" s="18">
        <f t="shared" si="518"/>
        <v>2</v>
      </c>
      <c r="CC946" s="18">
        <f t="shared" si="498"/>
        <v>19.59</v>
      </c>
    </row>
    <row r="947" spans="1:81" ht="16.5" x14ac:dyDescent="0.2">
      <c r="A947" s="14">
        <v>938</v>
      </c>
      <c r="B947" s="18">
        <f>金币产出!CN943</f>
        <v>237858741</v>
      </c>
      <c r="W947" s="18">
        <v>938</v>
      </c>
      <c r="X947" s="25">
        <v>1</v>
      </c>
      <c r="Y947" s="18" t="e">
        <f t="shared" si="519"/>
        <v>#REF!</v>
      </c>
      <c r="Z947" s="18" t="e">
        <f t="shared" si="519"/>
        <v>#REF!</v>
      </c>
      <c r="AA947" s="18" t="e">
        <f t="shared" si="519"/>
        <v>#REF!</v>
      </c>
      <c r="AB947" s="18" t="e">
        <f t="shared" si="500"/>
        <v>#REF!</v>
      </c>
      <c r="AC947" s="18" t="e">
        <f t="shared" si="488"/>
        <v>#REF!</v>
      </c>
      <c r="AD947" s="18" t="e">
        <f t="shared" si="501"/>
        <v>#REF!</v>
      </c>
      <c r="AE947" s="18" t="e">
        <f t="shared" si="489"/>
        <v>#REF!</v>
      </c>
      <c r="AF947" s="18" t="e">
        <f t="shared" si="502"/>
        <v>#REF!</v>
      </c>
      <c r="AG947" s="18" t="e">
        <f t="shared" si="490"/>
        <v>#REF!</v>
      </c>
      <c r="BD947" s="18">
        <v>938</v>
      </c>
      <c r="BE947" s="44">
        <v>1</v>
      </c>
      <c r="BF947" s="18">
        <f t="shared" si="503"/>
        <v>26164460</v>
      </c>
      <c r="BG947" s="18">
        <f t="shared" si="504"/>
        <v>13082230</v>
      </c>
      <c r="BH947" s="18">
        <f t="shared" si="505"/>
        <v>13082230</v>
      </c>
      <c r="BI947" s="18">
        <f t="shared" si="506"/>
        <v>13082230</v>
      </c>
      <c r="BJ947" s="18">
        <f t="shared" si="507"/>
        <v>13082230</v>
      </c>
      <c r="BK947" s="18">
        <f t="shared" si="508"/>
        <v>13082230</v>
      </c>
      <c r="BL947" s="18">
        <f t="shared" si="509"/>
        <v>19623345</v>
      </c>
      <c r="BM947" s="18">
        <f t="shared" si="510"/>
        <v>19623345</v>
      </c>
      <c r="BN947" s="18">
        <f t="shared" si="511"/>
        <v>2</v>
      </c>
      <c r="BO947" s="18">
        <f t="shared" si="491"/>
        <v>26.16</v>
      </c>
      <c r="BP947" s="18">
        <f t="shared" si="512"/>
        <v>2</v>
      </c>
      <c r="BQ947" s="18">
        <f t="shared" si="492"/>
        <v>13.08</v>
      </c>
      <c r="BR947" s="18">
        <f t="shared" si="513"/>
        <v>2</v>
      </c>
      <c r="BS947" s="18">
        <f t="shared" si="493"/>
        <v>13.08</v>
      </c>
      <c r="BT947" s="18">
        <f t="shared" si="514"/>
        <v>2</v>
      </c>
      <c r="BU947" s="18">
        <f t="shared" si="494"/>
        <v>13.08</v>
      </c>
      <c r="BV947" s="18">
        <f t="shared" si="515"/>
        <v>2</v>
      </c>
      <c r="BW947" s="18">
        <f t="shared" si="495"/>
        <v>13.08</v>
      </c>
      <c r="BX947" s="18">
        <f t="shared" si="516"/>
        <v>2</v>
      </c>
      <c r="BY947" s="18">
        <f t="shared" si="496"/>
        <v>13.08</v>
      </c>
      <c r="BZ947" s="18">
        <f t="shared" si="517"/>
        <v>2</v>
      </c>
      <c r="CA947" s="18">
        <f t="shared" si="497"/>
        <v>19.62</v>
      </c>
      <c r="CB947" s="18">
        <f t="shared" si="518"/>
        <v>2</v>
      </c>
      <c r="CC947" s="18">
        <f t="shared" si="498"/>
        <v>19.62</v>
      </c>
    </row>
    <row r="948" spans="1:81" ht="16.5" x14ac:dyDescent="0.2">
      <c r="A948" s="14">
        <v>939</v>
      </c>
      <c r="B948" s="18">
        <f>金币产出!CN944</f>
        <v>238252709</v>
      </c>
      <c r="W948" s="18">
        <v>939</v>
      </c>
      <c r="X948" s="25">
        <v>1</v>
      </c>
      <c r="Y948" s="18" t="e">
        <f t="shared" si="519"/>
        <v>#REF!</v>
      </c>
      <c r="Z948" s="18" t="e">
        <f t="shared" si="519"/>
        <v>#REF!</v>
      </c>
      <c r="AA948" s="18" t="e">
        <f t="shared" si="519"/>
        <v>#REF!</v>
      </c>
      <c r="AB948" s="18" t="e">
        <f t="shared" si="500"/>
        <v>#REF!</v>
      </c>
      <c r="AC948" s="18" t="e">
        <f t="shared" si="488"/>
        <v>#REF!</v>
      </c>
      <c r="AD948" s="18" t="e">
        <f t="shared" si="501"/>
        <v>#REF!</v>
      </c>
      <c r="AE948" s="18" t="e">
        <f t="shared" si="489"/>
        <v>#REF!</v>
      </c>
      <c r="AF948" s="18" t="e">
        <f t="shared" si="502"/>
        <v>#REF!</v>
      </c>
      <c r="AG948" s="18" t="e">
        <f t="shared" si="490"/>
        <v>#REF!</v>
      </c>
      <c r="BD948" s="18">
        <v>939</v>
      </c>
      <c r="BE948" s="44">
        <v>1</v>
      </c>
      <c r="BF948" s="18">
        <f t="shared" si="503"/>
        <v>26207795</v>
      </c>
      <c r="BG948" s="18">
        <f t="shared" si="504"/>
        <v>13103895</v>
      </c>
      <c r="BH948" s="18">
        <f t="shared" si="505"/>
        <v>13103895</v>
      </c>
      <c r="BI948" s="18">
        <f t="shared" si="506"/>
        <v>13103895</v>
      </c>
      <c r="BJ948" s="18">
        <f t="shared" si="507"/>
        <v>13103895</v>
      </c>
      <c r="BK948" s="18">
        <f t="shared" si="508"/>
        <v>13103895</v>
      </c>
      <c r="BL948" s="18">
        <f t="shared" si="509"/>
        <v>19655845</v>
      </c>
      <c r="BM948" s="18">
        <f t="shared" si="510"/>
        <v>19655845</v>
      </c>
      <c r="BN948" s="18">
        <f t="shared" si="511"/>
        <v>2</v>
      </c>
      <c r="BO948" s="18">
        <f t="shared" si="491"/>
        <v>26.21</v>
      </c>
      <c r="BP948" s="18">
        <f t="shared" si="512"/>
        <v>2</v>
      </c>
      <c r="BQ948" s="18">
        <f t="shared" si="492"/>
        <v>13.1</v>
      </c>
      <c r="BR948" s="18">
        <f t="shared" si="513"/>
        <v>2</v>
      </c>
      <c r="BS948" s="18">
        <f t="shared" si="493"/>
        <v>13.1</v>
      </c>
      <c r="BT948" s="18">
        <f t="shared" si="514"/>
        <v>2</v>
      </c>
      <c r="BU948" s="18">
        <f t="shared" si="494"/>
        <v>13.1</v>
      </c>
      <c r="BV948" s="18">
        <f t="shared" si="515"/>
        <v>2</v>
      </c>
      <c r="BW948" s="18">
        <f t="shared" si="495"/>
        <v>13.1</v>
      </c>
      <c r="BX948" s="18">
        <f t="shared" si="516"/>
        <v>2</v>
      </c>
      <c r="BY948" s="18">
        <f t="shared" si="496"/>
        <v>13.1</v>
      </c>
      <c r="BZ948" s="18">
        <f t="shared" si="517"/>
        <v>2</v>
      </c>
      <c r="CA948" s="18">
        <f t="shared" si="497"/>
        <v>19.66</v>
      </c>
      <c r="CB948" s="18">
        <f t="shared" si="518"/>
        <v>2</v>
      </c>
      <c r="CC948" s="18">
        <f t="shared" si="498"/>
        <v>19.66</v>
      </c>
    </row>
    <row r="949" spans="1:81" ht="16.5" x14ac:dyDescent="0.2">
      <c r="A949" s="14">
        <v>940</v>
      </c>
      <c r="B949" s="18">
        <f>金币产出!CN945</f>
        <v>238646682</v>
      </c>
      <c r="W949" s="18">
        <v>940</v>
      </c>
      <c r="X949" s="25">
        <v>1</v>
      </c>
      <c r="Y949" s="18" t="e">
        <f t="shared" si="519"/>
        <v>#REF!</v>
      </c>
      <c r="Z949" s="18" t="e">
        <f t="shared" si="519"/>
        <v>#REF!</v>
      </c>
      <c r="AA949" s="18" t="e">
        <f t="shared" si="519"/>
        <v>#REF!</v>
      </c>
      <c r="AB949" s="18" t="e">
        <f t="shared" si="500"/>
        <v>#REF!</v>
      </c>
      <c r="AC949" s="18" t="e">
        <f t="shared" si="488"/>
        <v>#REF!</v>
      </c>
      <c r="AD949" s="18" t="e">
        <f t="shared" si="501"/>
        <v>#REF!</v>
      </c>
      <c r="AE949" s="18" t="e">
        <f t="shared" si="489"/>
        <v>#REF!</v>
      </c>
      <c r="AF949" s="18" t="e">
        <f t="shared" si="502"/>
        <v>#REF!</v>
      </c>
      <c r="AG949" s="18" t="e">
        <f t="shared" si="490"/>
        <v>#REF!</v>
      </c>
      <c r="BD949" s="18">
        <v>940</v>
      </c>
      <c r="BE949" s="44">
        <v>1</v>
      </c>
      <c r="BF949" s="18">
        <f t="shared" si="503"/>
        <v>26251135</v>
      </c>
      <c r="BG949" s="18">
        <f t="shared" si="504"/>
        <v>13125565</v>
      </c>
      <c r="BH949" s="18">
        <f t="shared" si="505"/>
        <v>13125565</v>
      </c>
      <c r="BI949" s="18">
        <f t="shared" si="506"/>
        <v>13125565</v>
      </c>
      <c r="BJ949" s="18">
        <f t="shared" si="507"/>
        <v>13125565</v>
      </c>
      <c r="BK949" s="18">
        <f t="shared" si="508"/>
        <v>13125565</v>
      </c>
      <c r="BL949" s="18">
        <f t="shared" si="509"/>
        <v>19688350</v>
      </c>
      <c r="BM949" s="18">
        <f t="shared" si="510"/>
        <v>19688350</v>
      </c>
      <c r="BN949" s="18">
        <f t="shared" si="511"/>
        <v>2</v>
      </c>
      <c r="BO949" s="18">
        <f t="shared" si="491"/>
        <v>26.25</v>
      </c>
      <c r="BP949" s="18">
        <f t="shared" si="512"/>
        <v>2</v>
      </c>
      <c r="BQ949" s="18">
        <f t="shared" si="492"/>
        <v>13.13</v>
      </c>
      <c r="BR949" s="18">
        <f t="shared" si="513"/>
        <v>2</v>
      </c>
      <c r="BS949" s="18">
        <f t="shared" si="493"/>
        <v>13.13</v>
      </c>
      <c r="BT949" s="18">
        <f t="shared" si="514"/>
        <v>2</v>
      </c>
      <c r="BU949" s="18">
        <f t="shared" si="494"/>
        <v>13.13</v>
      </c>
      <c r="BV949" s="18">
        <f t="shared" si="515"/>
        <v>2</v>
      </c>
      <c r="BW949" s="18">
        <f t="shared" si="495"/>
        <v>13.13</v>
      </c>
      <c r="BX949" s="18">
        <f t="shared" si="516"/>
        <v>2</v>
      </c>
      <c r="BY949" s="18">
        <f t="shared" si="496"/>
        <v>13.13</v>
      </c>
      <c r="BZ949" s="18">
        <f t="shared" si="517"/>
        <v>2</v>
      </c>
      <c r="CA949" s="18">
        <f t="shared" si="497"/>
        <v>19.690000000000001</v>
      </c>
      <c r="CB949" s="18">
        <f t="shared" si="518"/>
        <v>2</v>
      </c>
      <c r="CC949" s="18">
        <f t="shared" si="498"/>
        <v>19.690000000000001</v>
      </c>
    </row>
    <row r="950" spans="1:81" ht="16.5" x14ac:dyDescent="0.2">
      <c r="A950" s="14">
        <v>941</v>
      </c>
      <c r="B950" s="18">
        <f>金币产出!CN946</f>
        <v>239043753</v>
      </c>
      <c r="W950" s="18">
        <v>941</v>
      </c>
      <c r="X950" s="25">
        <v>1</v>
      </c>
      <c r="Y950" s="18" t="e">
        <f t="shared" si="519"/>
        <v>#REF!</v>
      </c>
      <c r="Z950" s="18" t="e">
        <f t="shared" si="519"/>
        <v>#REF!</v>
      </c>
      <c r="AA950" s="18" t="e">
        <f t="shared" si="519"/>
        <v>#REF!</v>
      </c>
      <c r="AB950" s="18" t="e">
        <f t="shared" si="500"/>
        <v>#REF!</v>
      </c>
      <c r="AC950" s="18" t="e">
        <f t="shared" si="488"/>
        <v>#REF!</v>
      </c>
      <c r="AD950" s="18" t="e">
        <f t="shared" si="501"/>
        <v>#REF!</v>
      </c>
      <c r="AE950" s="18" t="e">
        <f t="shared" si="489"/>
        <v>#REF!</v>
      </c>
      <c r="AF950" s="18" t="e">
        <f t="shared" si="502"/>
        <v>#REF!</v>
      </c>
      <c r="AG950" s="18" t="e">
        <f t="shared" si="490"/>
        <v>#REF!</v>
      </c>
      <c r="BD950" s="18">
        <v>941</v>
      </c>
      <c r="BE950" s="44">
        <v>1</v>
      </c>
      <c r="BF950" s="18">
        <f t="shared" si="503"/>
        <v>26294810</v>
      </c>
      <c r="BG950" s="18">
        <f t="shared" si="504"/>
        <v>13147405</v>
      </c>
      <c r="BH950" s="18">
        <f t="shared" si="505"/>
        <v>13147405</v>
      </c>
      <c r="BI950" s="18">
        <f t="shared" si="506"/>
        <v>13147405</v>
      </c>
      <c r="BJ950" s="18">
        <f t="shared" si="507"/>
        <v>13147405</v>
      </c>
      <c r="BK950" s="18">
        <f t="shared" si="508"/>
        <v>13147405</v>
      </c>
      <c r="BL950" s="18">
        <f t="shared" si="509"/>
        <v>19721105</v>
      </c>
      <c r="BM950" s="18">
        <f t="shared" si="510"/>
        <v>19721105</v>
      </c>
      <c r="BN950" s="18">
        <f t="shared" si="511"/>
        <v>2</v>
      </c>
      <c r="BO950" s="18">
        <f t="shared" si="491"/>
        <v>26.29</v>
      </c>
      <c r="BP950" s="18">
        <f t="shared" si="512"/>
        <v>2</v>
      </c>
      <c r="BQ950" s="18">
        <f t="shared" si="492"/>
        <v>13.15</v>
      </c>
      <c r="BR950" s="18">
        <f t="shared" si="513"/>
        <v>2</v>
      </c>
      <c r="BS950" s="18">
        <f t="shared" si="493"/>
        <v>13.15</v>
      </c>
      <c r="BT950" s="18">
        <f t="shared" si="514"/>
        <v>2</v>
      </c>
      <c r="BU950" s="18">
        <f t="shared" si="494"/>
        <v>13.15</v>
      </c>
      <c r="BV950" s="18">
        <f t="shared" si="515"/>
        <v>2</v>
      </c>
      <c r="BW950" s="18">
        <f t="shared" si="495"/>
        <v>13.15</v>
      </c>
      <c r="BX950" s="18">
        <f t="shared" si="516"/>
        <v>2</v>
      </c>
      <c r="BY950" s="18">
        <f t="shared" si="496"/>
        <v>13.15</v>
      </c>
      <c r="BZ950" s="18">
        <f t="shared" si="517"/>
        <v>2</v>
      </c>
      <c r="CA950" s="18">
        <f t="shared" si="497"/>
        <v>19.72</v>
      </c>
      <c r="CB950" s="18">
        <f t="shared" si="518"/>
        <v>2</v>
      </c>
      <c r="CC950" s="18">
        <f t="shared" si="498"/>
        <v>19.72</v>
      </c>
    </row>
    <row r="951" spans="1:81" ht="16.5" x14ac:dyDescent="0.2">
      <c r="A951" s="14">
        <v>942</v>
      </c>
      <c r="B951" s="18">
        <f>金币产出!CN947</f>
        <v>239440825</v>
      </c>
      <c r="W951" s="18">
        <v>942</v>
      </c>
      <c r="X951" s="25">
        <v>1</v>
      </c>
      <c r="Y951" s="18" t="e">
        <f t="shared" si="519"/>
        <v>#REF!</v>
      </c>
      <c r="Z951" s="18" t="e">
        <f t="shared" si="519"/>
        <v>#REF!</v>
      </c>
      <c r="AA951" s="18" t="e">
        <f t="shared" si="519"/>
        <v>#REF!</v>
      </c>
      <c r="AB951" s="18" t="e">
        <f t="shared" si="500"/>
        <v>#REF!</v>
      </c>
      <c r="AC951" s="18" t="e">
        <f t="shared" si="488"/>
        <v>#REF!</v>
      </c>
      <c r="AD951" s="18" t="e">
        <f t="shared" si="501"/>
        <v>#REF!</v>
      </c>
      <c r="AE951" s="18" t="e">
        <f t="shared" si="489"/>
        <v>#REF!</v>
      </c>
      <c r="AF951" s="18" t="e">
        <f t="shared" si="502"/>
        <v>#REF!</v>
      </c>
      <c r="AG951" s="18" t="e">
        <f t="shared" si="490"/>
        <v>#REF!</v>
      </c>
      <c r="BD951" s="18">
        <v>942</v>
      </c>
      <c r="BE951" s="44">
        <v>1</v>
      </c>
      <c r="BF951" s="18">
        <f t="shared" si="503"/>
        <v>26338490</v>
      </c>
      <c r="BG951" s="18">
        <f t="shared" si="504"/>
        <v>13169245</v>
      </c>
      <c r="BH951" s="18">
        <f t="shared" si="505"/>
        <v>13169245</v>
      </c>
      <c r="BI951" s="18">
        <f t="shared" si="506"/>
        <v>13169245</v>
      </c>
      <c r="BJ951" s="18">
        <f t="shared" si="507"/>
        <v>13169245</v>
      </c>
      <c r="BK951" s="18">
        <f t="shared" si="508"/>
        <v>13169245</v>
      </c>
      <c r="BL951" s="18">
        <f t="shared" si="509"/>
        <v>19753865</v>
      </c>
      <c r="BM951" s="18">
        <f t="shared" si="510"/>
        <v>19753865</v>
      </c>
      <c r="BN951" s="18">
        <f t="shared" si="511"/>
        <v>2</v>
      </c>
      <c r="BO951" s="18">
        <f t="shared" si="491"/>
        <v>26.34</v>
      </c>
      <c r="BP951" s="18">
        <f t="shared" si="512"/>
        <v>2</v>
      </c>
      <c r="BQ951" s="18">
        <f t="shared" si="492"/>
        <v>13.17</v>
      </c>
      <c r="BR951" s="18">
        <f t="shared" si="513"/>
        <v>2</v>
      </c>
      <c r="BS951" s="18">
        <f t="shared" si="493"/>
        <v>13.17</v>
      </c>
      <c r="BT951" s="18">
        <f t="shared" si="514"/>
        <v>2</v>
      </c>
      <c r="BU951" s="18">
        <f t="shared" si="494"/>
        <v>13.17</v>
      </c>
      <c r="BV951" s="18">
        <f t="shared" si="515"/>
        <v>2</v>
      </c>
      <c r="BW951" s="18">
        <f t="shared" si="495"/>
        <v>13.17</v>
      </c>
      <c r="BX951" s="18">
        <f t="shared" si="516"/>
        <v>2</v>
      </c>
      <c r="BY951" s="18">
        <f t="shared" si="496"/>
        <v>13.17</v>
      </c>
      <c r="BZ951" s="18">
        <f t="shared" si="517"/>
        <v>2</v>
      </c>
      <c r="CA951" s="18">
        <f t="shared" si="497"/>
        <v>19.75</v>
      </c>
      <c r="CB951" s="18">
        <f t="shared" si="518"/>
        <v>2</v>
      </c>
      <c r="CC951" s="18">
        <f t="shared" si="498"/>
        <v>19.75</v>
      </c>
    </row>
    <row r="952" spans="1:81" ht="16.5" x14ac:dyDescent="0.2">
      <c r="A952" s="14">
        <v>943</v>
      </c>
      <c r="B952" s="18">
        <f>金币产出!CN948</f>
        <v>239837897</v>
      </c>
      <c r="W952" s="18">
        <v>943</v>
      </c>
      <c r="X952" s="25">
        <v>1</v>
      </c>
      <c r="Y952" s="18" t="e">
        <f t="shared" si="519"/>
        <v>#REF!</v>
      </c>
      <c r="Z952" s="18" t="e">
        <f t="shared" si="519"/>
        <v>#REF!</v>
      </c>
      <c r="AA952" s="18" t="e">
        <f t="shared" si="519"/>
        <v>#REF!</v>
      </c>
      <c r="AB952" s="18" t="e">
        <f t="shared" si="500"/>
        <v>#REF!</v>
      </c>
      <c r="AC952" s="18" t="e">
        <f t="shared" si="488"/>
        <v>#REF!</v>
      </c>
      <c r="AD952" s="18" t="e">
        <f t="shared" si="501"/>
        <v>#REF!</v>
      </c>
      <c r="AE952" s="18" t="e">
        <f t="shared" si="489"/>
        <v>#REF!</v>
      </c>
      <c r="AF952" s="18" t="e">
        <f t="shared" si="502"/>
        <v>#REF!</v>
      </c>
      <c r="AG952" s="18" t="e">
        <f t="shared" si="490"/>
        <v>#REF!</v>
      </c>
      <c r="BD952" s="18">
        <v>943</v>
      </c>
      <c r="BE952" s="44">
        <v>1</v>
      </c>
      <c r="BF952" s="18">
        <f t="shared" si="503"/>
        <v>26382165</v>
      </c>
      <c r="BG952" s="18">
        <f t="shared" si="504"/>
        <v>13191080</v>
      </c>
      <c r="BH952" s="18">
        <f t="shared" si="505"/>
        <v>13191080</v>
      </c>
      <c r="BI952" s="18">
        <f t="shared" si="506"/>
        <v>13191080</v>
      </c>
      <c r="BJ952" s="18">
        <f t="shared" si="507"/>
        <v>13191080</v>
      </c>
      <c r="BK952" s="18">
        <f t="shared" si="508"/>
        <v>13191080</v>
      </c>
      <c r="BL952" s="18">
        <f t="shared" si="509"/>
        <v>19786625</v>
      </c>
      <c r="BM952" s="18">
        <f t="shared" si="510"/>
        <v>19786625</v>
      </c>
      <c r="BN952" s="18">
        <f t="shared" si="511"/>
        <v>2</v>
      </c>
      <c r="BO952" s="18">
        <f t="shared" si="491"/>
        <v>26.38</v>
      </c>
      <c r="BP952" s="18">
        <f t="shared" si="512"/>
        <v>2</v>
      </c>
      <c r="BQ952" s="18">
        <f t="shared" si="492"/>
        <v>13.19</v>
      </c>
      <c r="BR952" s="18">
        <f t="shared" si="513"/>
        <v>2</v>
      </c>
      <c r="BS952" s="18">
        <f t="shared" si="493"/>
        <v>13.19</v>
      </c>
      <c r="BT952" s="18">
        <f t="shared" si="514"/>
        <v>2</v>
      </c>
      <c r="BU952" s="18">
        <f t="shared" si="494"/>
        <v>13.19</v>
      </c>
      <c r="BV952" s="18">
        <f t="shared" si="515"/>
        <v>2</v>
      </c>
      <c r="BW952" s="18">
        <f t="shared" si="495"/>
        <v>13.19</v>
      </c>
      <c r="BX952" s="18">
        <f t="shared" si="516"/>
        <v>2</v>
      </c>
      <c r="BY952" s="18">
        <f t="shared" si="496"/>
        <v>13.19</v>
      </c>
      <c r="BZ952" s="18">
        <f t="shared" si="517"/>
        <v>2</v>
      </c>
      <c r="CA952" s="18">
        <f t="shared" si="497"/>
        <v>19.79</v>
      </c>
      <c r="CB952" s="18">
        <f t="shared" si="518"/>
        <v>2</v>
      </c>
      <c r="CC952" s="18">
        <f t="shared" si="498"/>
        <v>19.79</v>
      </c>
    </row>
    <row r="953" spans="1:81" ht="16.5" x14ac:dyDescent="0.2">
      <c r="A953" s="14">
        <v>944</v>
      </c>
      <c r="B953" s="18">
        <f>金币产出!CN949</f>
        <v>240234968</v>
      </c>
      <c r="W953" s="18">
        <v>944</v>
      </c>
      <c r="X953" s="25">
        <v>1</v>
      </c>
      <c r="Y953" s="18" t="e">
        <f t="shared" si="519"/>
        <v>#REF!</v>
      </c>
      <c r="Z953" s="18" t="e">
        <f t="shared" si="519"/>
        <v>#REF!</v>
      </c>
      <c r="AA953" s="18" t="e">
        <f t="shared" si="519"/>
        <v>#REF!</v>
      </c>
      <c r="AB953" s="18" t="e">
        <f t="shared" si="500"/>
        <v>#REF!</v>
      </c>
      <c r="AC953" s="18" t="e">
        <f t="shared" si="488"/>
        <v>#REF!</v>
      </c>
      <c r="AD953" s="18" t="e">
        <f t="shared" si="501"/>
        <v>#REF!</v>
      </c>
      <c r="AE953" s="18" t="e">
        <f t="shared" si="489"/>
        <v>#REF!</v>
      </c>
      <c r="AF953" s="18" t="e">
        <f t="shared" si="502"/>
        <v>#REF!</v>
      </c>
      <c r="AG953" s="18" t="e">
        <f t="shared" si="490"/>
        <v>#REF!</v>
      </c>
      <c r="BD953" s="18">
        <v>944</v>
      </c>
      <c r="BE953" s="44">
        <v>1</v>
      </c>
      <c r="BF953" s="18">
        <f t="shared" si="503"/>
        <v>26425845</v>
      </c>
      <c r="BG953" s="18">
        <f t="shared" si="504"/>
        <v>13212920</v>
      </c>
      <c r="BH953" s="18">
        <f t="shared" si="505"/>
        <v>13212920</v>
      </c>
      <c r="BI953" s="18">
        <f t="shared" si="506"/>
        <v>13212920</v>
      </c>
      <c r="BJ953" s="18">
        <f t="shared" si="507"/>
        <v>13212920</v>
      </c>
      <c r="BK953" s="18">
        <f t="shared" si="508"/>
        <v>13212920</v>
      </c>
      <c r="BL953" s="18">
        <f t="shared" si="509"/>
        <v>19819380</v>
      </c>
      <c r="BM953" s="18">
        <f t="shared" si="510"/>
        <v>19819380</v>
      </c>
      <c r="BN953" s="18">
        <f t="shared" si="511"/>
        <v>2</v>
      </c>
      <c r="BO953" s="18">
        <f t="shared" si="491"/>
        <v>26.43</v>
      </c>
      <c r="BP953" s="18">
        <f t="shared" si="512"/>
        <v>2</v>
      </c>
      <c r="BQ953" s="18">
        <f t="shared" si="492"/>
        <v>13.21</v>
      </c>
      <c r="BR953" s="18">
        <f t="shared" si="513"/>
        <v>2</v>
      </c>
      <c r="BS953" s="18">
        <f t="shared" si="493"/>
        <v>13.21</v>
      </c>
      <c r="BT953" s="18">
        <f t="shared" si="514"/>
        <v>2</v>
      </c>
      <c r="BU953" s="18">
        <f t="shared" si="494"/>
        <v>13.21</v>
      </c>
      <c r="BV953" s="18">
        <f t="shared" si="515"/>
        <v>2</v>
      </c>
      <c r="BW953" s="18">
        <f t="shared" si="495"/>
        <v>13.21</v>
      </c>
      <c r="BX953" s="18">
        <f t="shared" si="516"/>
        <v>2</v>
      </c>
      <c r="BY953" s="18">
        <f t="shared" si="496"/>
        <v>13.21</v>
      </c>
      <c r="BZ953" s="18">
        <f t="shared" si="517"/>
        <v>2</v>
      </c>
      <c r="CA953" s="18">
        <f t="shared" si="497"/>
        <v>19.82</v>
      </c>
      <c r="CB953" s="18">
        <f t="shared" si="518"/>
        <v>2</v>
      </c>
      <c r="CC953" s="18">
        <f t="shared" si="498"/>
        <v>19.82</v>
      </c>
    </row>
    <row r="954" spans="1:81" ht="16.5" x14ac:dyDescent="0.2">
      <c r="A954" s="14">
        <v>945</v>
      </c>
      <c r="B954" s="18">
        <f>金币产出!CN950</f>
        <v>240632043</v>
      </c>
      <c r="W954" s="18">
        <v>945</v>
      </c>
      <c r="X954" s="25">
        <v>1</v>
      </c>
      <c r="Y954" s="18" t="e">
        <f t="shared" si="519"/>
        <v>#REF!</v>
      </c>
      <c r="Z954" s="18" t="e">
        <f t="shared" si="519"/>
        <v>#REF!</v>
      </c>
      <c r="AA954" s="18" t="e">
        <f t="shared" si="519"/>
        <v>#REF!</v>
      </c>
      <c r="AB954" s="18" t="e">
        <f t="shared" si="500"/>
        <v>#REF!</v>
      </c>
      <c r="AC954" s="18" t="e">
        <f t="shared" si="488"/>
        <v>#REF!</v>
      </c>
      <c r="AD954" s="18" t="e">
        <f t="shared" si="501"/>
        <v>#REF!</v>
      </c>
      <c r="AE954" s="18" t="e">
        <f t="shared" si="489"/>
        <v>#REF!</v>
      </c>
      <c r="AF954" s="18" t="e">
        <f t="shared" si="502"/>
        <v>#REF!</v>
      </c>
      <c r="AG954" s="18" t="e">
        <f t="shared" si="490"/>
        <v>#REF!</v>
      </c>
      <c r="BD954" s="18">
        <v>945</v>
      </c>
      <c r="BE954" s="44">
        <v>1</v>
      </c>
      <c r="BF954" s="18">
        <f t="shared" si="503"/>
        <v>26469520</v>
      </c>
      <c r="BG954" s="18">
        <f t="shared" si="504"/>
        <v>13234760</v>
      </c>
      <c r="BH954" s="18">
        <f t="shared" si="505"/>
        <v>13234760</v>
      </c>
      <c r="BI954" s="18">
        <f t="shared" si="506"/>
        <v>13234760</v>
      </c>
      <c r="BJ954" s="18">
        <f t="shared" si="507"/>
        <v>13234760</v>
      </c>
      <c r="BK954" s="18">
        <f t="shared" si="508"/>
        <v>13234760</v>
      </c>
      <c r="BL954" s="18">
        <f t="shared" si="509"/>
        <v>19852140</v>
      </c>
      <c r="BM954" s="18">
        <f t="shared" si="510"/>
        <v>19852140</v>
      </c>
      <c r="BN954" s="18">
        <f t="shared" si="511"/>
        <v>2</v>
      </c>
      <c r="BO954" s="18">
        <f t="shared" si="491"/>
        <v>26.47</v>
      </c>
      <c r="BP954" s="18">
        <f t="shared" si="512"/>
        <v>2</v>
      </c>
      <c r="BQ954" s="18">
        <f t="shared" si="492"/>
        <v>13.23</v>
      </c>
      <c r="BR954" s="18">
        <f t="shared" si="513"/>
        <v>2</v>
      </c>
      <c r="BS954" s="18">
        <f t="shared" si="493"/>
        <v>13.23</v>
      </c>
      <c r="BT954" s="18">
        <f t="shared" si="514"/>
        <v>2</v>
      </c>
      <c r="BU954" s="18">
        <f t="shared" si="494"/>
        <v>13.23</v>
      </c>
      <c r="BV954" s="18">
        <f t="shared" si="515"/>
        <v>2</v>
      </c>
      <c r="BW954" s="18">
        <f t="shared" si="495"/>
        <v>13.23</v>
      </c>
      <c r="BX954" s="18">
        <f t="shared" si="516"/>
        <v>2</v>
      </c>
      <c r="BY954" s="18">
        <f t="shared" si="496"/>
        <v>13.23</v>
      </c>
      <c r="BZ954" s="18">
        <f t="shared" si="517"/>
        <v>2</v>
      </c>
      <c r="CA954" s="18">
        <f t="shared" si="497"/>
        <v>19.850000000000001</v>
      </c>
      <c r="CB954" s="18">
        <f t="shared" si="518"/>
        <v>2</v>
      </c>
      <c r="CC954" s="18">
        <f t="shared" si="498"/>
        <v>19.850000000000001</v>
      </c>
    </row>
    <row r="955" spans="1:81" ht="16.5" x14ac:dyDescent="0.2">
      <c r="A955" s="14">
        <v>946</v>
      </c>
      <c r="B955" s="18">
        <f>金币产出!CN951</f>
        <v>241029116</v>
      </c>
      <c r="W955" s="18">
        <v>946</v>
      </c>
      <c r="X955" s="25">
        <v>1</v>
      </c>
      <c r="Y955" s="18" t="e">
        <f t="shared" si="519"/>
        <v>#REF!</v>
      </c>
      <c r="Z955" s="18" t="e">
        <f t="shared" si="519"/>
        <v>#REF!</v>
      </c>
      <c r="AA955" s="18" t="e">
        <f t="shared" si="519"/>
        <v>#REF!</v>
      </c>
      <c r="AB955" s="18" t="e">
        <f t="shared" si="500"/>
        <v>#REF!</v>
      </c>
      <c r="AC955" s="18" t="e">
        <f t="shared" si="488"/>
        <v>#REF!</v>
      </c>
      <c r="AD955" s="18" t="e">
        <f t="shared" si="501"/>
        <v>#REF!</v>
      </c>
      <c r="AE955" s="18" t="e">
        <f t="shared" si="489"/>
        <v>#REF!</v>
      </c>
      <c r="AF955" s="18" t="e">
        <f t="shared" si="502"/>
        <v>#REF!</v>
      </c>
      <c r="AG955" s="18" t="e">
        <f t="shared" si="490"/>
        <v>#REF!</v>
      </c>
      <c r="BD955" s="18">
        <v>946</v>
      </c>
      <c r="BE955" s="44">
        <v>1</v>
      </c>
      <c r="BF955" s="18">
        <f t="shared" si="503"/>
        <v>26513200</v>
      </c>
      <c r="BG955" s="18">
        <f t="shared" si="504"/>
        <v>13256600</v>
      </c>
      <c r="BH955" s="18">
        <f t="shared" si="505"/>
        <v>13256600</v>
      </c>
      <c r="BI955" s="18">
        <f t="shared" si="506"/>
        <v>13256600</v>
      </c>
      <c r="BJ955" s="18">
        <f t="shared" si="507"/>
        <v>13256600</v>
      </c>
      <c r="BK955" s="18">
        <f t="shared" si="508"/>
        <v>13256600</v>
      </c>
      <c r="BL955" s="18">
        <f t="shared" si="509"/>
        <v>19884900</v>
      </c>
      <c r="BM955" s="18">
        <f t="shared" si="510"/>
        <v>19884900</v>
      </c>
      <c r="BN955" s="18">
        <f t="shared" si="511"/>
        <v>2</v>
      </c>
      <c r="BO955" s="18">
        <f t="shared" si="491"/>
        <v>26.51</v>
      </c>
      <c r="BP955" s="18">
        <f t="shared" si="512"/>
        <v>2</v>
      </c>
      <c r="BQ955" s="18">
        <f t="shared" si="492"/>
        <v>13.26</v>
      </c>
      <c r="BR955" s="18">
        <f t="shared" si="513"/>
        <v>2</v>
      </c>
      <c r="BS955" s="18">
        <f t="shared" si="493"/>
        <v>13.26</v>
      </c>
      <c r="BT955" s="18">
        <f t="shared" si="514"/>
        <v>2</v>
      </c>
      <c r="BU955" s="18">
        <f t="shared" si="494"/>
        <v>13.26</v>
      </c>
      <c r="BV955" s="18">
        <f t="shared" si="515"/>
        <v>2</v>
      </c>
      <c r="BW955" s="18">
        <f t="shared" si="495"/>
        <v>13.26</v>
      </c>
      <c r="BX955" s="18">
        <f t="shared" si="516"/>
        <v>2</v>
      </c>
      <c r="BY955" s="18">
        <f t="shared" si="496"/>
        <v>13.26</v>
      </c>
      <c r="BZ955" s="18">
        <f t="shared" si="517"/>
        <v>2</v>
      </c>
      <c r="CA955" s="18">
        <f t="shared" si="497"/>
        <v>19.88</v>
      </c>
      <c r="CB955" s="18">
        <f t="shared" si="518"/>
        <v>2</v>
      </c>
      <c r="CC955" s="18">
        <f t="shared" si="498"/>
        <v>19.88</v>
      </c>
    </row>
    <row r="956" spans="1:81" ht="16.5" x14ac:dyDescent="0.2">
      <c r="A956" s="14">
        <v>947</v>
      </c>
      <c r="B956" s="18">
        <f>金币产出!CN952</f>
        <v>241426187</v>
      </c>
      <c r="W956" s="18">
        <v>947</v>
      </c>
      <c r="X956" s="25">
        <v>1</v>
      </c>
      <c r="Y956" s="18" t="e">
        <f t="shared" si="519"/>
        <v>#REF!</v>
      </c>
      <c r="Z956" s="18" t="e">
        <f t="shared" si="519"/>
        <v>#REF!</v>
      </c>
      <c r="AA956" s="18" t="e">
        <f t="shared" si="519"/>
        <v>#REF!</v>
      </c>
      <c r="AB956" s="18" t="e">
        <f t="shared" si="500"/>
        <v>#REF!</v>
      </c>
      <c r="AC956" s="18" t="e">
        <f t="shared" si="488"/>
        <v>#REF!</v>
      </c>
      <c r="AD956" s="18" t="e">
        <f t="shared" si="501"/>
        <v>#REF!</v>
      </c>
      <c r="AE956" s="18" t="e">
        <f t="shared" si="489"/>
        <v>#REF!</v>
      </c>
      <c r="AF956" s="18" t="e">
        <f t="shared" si="502"/>
        <v>#REF!</v>
      </c>
      <c r="AG956" s="18" t="e">
        <f t="shared" si="490"/>
        <v>#REF!</v>
      </c>
      <c r="BD956" s="18">
        <v>947</v>
      </c>
      <c r="BE956" s="44">
        <v>1</v>
      </c>
      <c r="BF956" s="18">
        <f t="shared" si="503"/>
        <v>26556880</v>
      </c>
      <c r="BG956" s="18">
        <f t="shared" si="504"/>
        <v>13278440</v>
      </c>
      <c r="BH956" s="18">
        <f t="shared" si="505"/>
        <v>13278440</v>
      </c>
      <c r="BI956" s="18">
        <f t="shared" si="506"/>
        <v>13278440</v>
      </c>
      <c r="BJ956" s="18">
        <f t="shared" si="507"/>
        <v>13278440</v>
      </c>
      <c r="BK956" s="18">
        <f t="shared" si="508"/>
        <v>13278440</v>
      </c>
      <c r="BL956" s="18">
        <f t="shared" si="509"/>
        <v>19917660</v>
      </c>
      <c r="BM956" s="18">
        <f t="shared" si="510"/>
        <v>19917660</v>
      </c>
      <c r="BN956" s="18">
        <f t="shared" si="511"/>
        <v>2</v>
      </c>
      <c r="BO956" s="18">
        <f t="shared" si="491"/>
        <v>26.56</v>
      </c>
      <c r="BP956" s="18">
        <f t="shared" si="512"/>
        <v>2</v>
      </c>
      <c r="BQ956" s="18">
        <f t="shared" si="492"/>
        <v>13.28</v>
      </c>
      <c r="BR956" s="18">
        <f t="shared" si="513"/>
        <v>2</v>
      </c>
      <c r="BS956" s="18">
        <f t="shared" si="493"/>
        <v>13.28</v>
      </c>
      <c r="BT956" s="18">
        <f t="shared" si="514"/>
        <v>2</v>
      </c>
      <c r="BU956" s="18">
        <f t="shared" si="494"/>
        <v>13.28</v>
      </c>
      <c r="BV956" s="18">
        <f t="shared" si="515"/>
        <v>2</v>
      </c>
      <c r="BW956" s="18">
        <f t="shared" si="495"/>
        <v>13.28</v>
      </c>
      <c r="BX956" s="18">
        <f t="shared" si="516"/>
        <v>2</v>
      </c>
      <c r="BY956" s="18">
        <f t="shared" si="496"/>
        <v>13.28</v>
      </c>
      <c r="BZ956" s="18">
        <f t="shared" si="517"/>
        <v>2</v>
      </c>
      <c r="CA956" s="18">
        <f t="shared" si="497"/>
        <v>19.920000000000002</v>
      </c>
      <c r="CB956" s="18">
        <f t="shared" si="518"/>
        <v>2</v>
      </c>
      <c r="CC956" s="18">
        <f t="shared" si="498"/>
        <v>19.920000000000002</v>
      </c>
    </row>
    <row r="957" spans="1:81" ht="16.5" x14ac:dyDescent="0.2">
      <c r="A957" s="14">
        <v>948</v>
      </c>
      <c r="B957" s="18">
        <f>金币产出!CN953</f>
        <v>241823259</v>
      </c>
      <c r="W957" s="18">
        <v>948</v>
      </c>
      <c r="X957" s="25">
        <v>1</v>
      </c>
      <c r="Y957" s="18" t="e">
        <f t="shared" si="519"/>
        <v>#REF!</v>
      </c>
      <c r="Z957" s="18" t="e">
        <f t="shared" si="519"/>
        <v>#REF!</v>
      </c>
      <c r="AA957" s="18" t="e">
        <f t="shared" si="519"/>
        <v>#REF!</v>
      </c>
      <c r="AB957" s="18" t="e">
        <f t="shared" si="500"/>
        <v>#REF!</v>
      </c>
      <c r="AC957" s="18" t="e">
        <f t="shared" si="488"/>
        <v>#REF!</v>
      </c>
      <c r="AD957" s="18" t="e">
        <f t="shared" si="501"/>
        <v>#REF!</v>
      </c>
      <c r="AE957" s="18" t="e">
        <f t="shared" si="489"/>
        <v>#REF!</v>
      </c>
      <c r="AF957" s="18" t="e">
        <f t="shared" si="502"/>
        <v>#REF!</v>
      </c>
      <c r="AG957" s="18" t="e">
        <f t="shared" si="490"/>
        <v>#REF!</v>
      </c>
      <c r="BD957" s="18">
        <v>948</v>
      </c>
      <c r="BE957" s="44">
        <v>1</v>
      </c>
      <c r="BF957" s="18">
        <f t="shared" si="503"/>
        <v>26600555</v>
      </c>
      <c r="BG957" s="18">
        <f t="shared" si="504"/>
        <v>13300275</v>
      </c>
      <c r="BH957" s="18">
        <f t="shared" si="505"/>
        <v>13300275</v>
      </c>
      <c r="BI957" s="18">
        <f t="shared" si="506"/>
        <v>13300275</v>
      </c>
      <c r="BJ957" s="18">
        <f t="shared" si="507"/>
        <v>13300275</v>
      </c>
      <c r="BK957" s="18">
        <f t="shared" si="508"/>
        <v>13300275</v>
      </c>
      <c r="BL957" s="18">
        <f t="shared" si="509"/>
        <v>19950415</v>
      </c>
      <c r="BM957" s="18">
        <f t="shared" si="510"/>
        <v>19950415</v>
      </c>
      <c r="BN957" s="18">
        <f t="shared" si="511"/>
        <v>2</v>
      </c>
      <c r="BO957" s="18">
        <f t="shared" si="491"/>
        <v>26.6</v>
      </c>
      <c r="BP957" s="18">
        <f t="shared" si="512"/>
        <v>2</v>
      </c>
      <c r="BQ957" s="18">
        <f t="shared" si="492"/>
        <v>13.3</v>
      </c>
      <c r="BR957" s="18">
        <f t="shared" si="513"/>
        <v>2</v>
      </c>
      <c r="BS957" s="18">
        <f t="shared" si="493"/>
        <v>13.3</v>
      </c>
      <c r="BT957" s="18">
        <f t="shared" si="514"/>
        <v>2</v>
      </c>
      <c r="BU957" s="18">
        <f t="shared" si="494"/>
        <v>13.3</v>
      </c>
      <c r="BV957" s="18">
        <f t="shared" si="515"/>
        <v>2</v>
      </c>
      <c r="BW957" s="18">
        <f t="shared" si="495"/>
        <v>13.3</v>
      </c>
      <c r="BX957" s="18">
        <f t="shared" si="516"/>
        <v>2</v>
      </c>
      <c r="BY957" s="18">
        <f t="shared" si="496"/>
        <v>13.3</v>
      </c>
      <c r="BZ957" s="18">
        <f t="shared" si="517"/>
        <v>2</v>
      </c>
      <c r="CA957" s="18">
        <f t="shared" si="497"/>
        <v>19.95</v>
      </c>
      <c r="CB957" s="18">
        <f t="shared" si="518"/>
        <v>2</v>
      </c>
      <c r="CC957" s="18">
        <f t="shared" si="498"/>
        <v>19.95</v>
      </c>
    </row>
    <row r="958" spans="1:81" ht="16.5" x14ac:dyDescent="0.2">
      <c r="A958" s="14">
        <v>949</v>
      </c>
      <c r="B958" s="18">
        <f>金币产出!CN954</f>
        <v>242220332</v>
      </c>
      <c r="W958" s="18">
        <v>949</v>
      </c>
      <c r="X958" s="25">
        <v>1</v>
      </c>
      <c r="Y958" s="18" t="e">
        <f t="shared" si="519"/>
        <v>#REF!</v>
      </c>
      <c r="Z958" s="18" t="e">
        <f t="shared" si="519"/>
        <v>#REF!</v>
      </c>
      <c r="AA958" s="18" t="e">
        <f t="shared" si="519"/>
        <v>#REF!</v>
      </c>
      <c r="AB958" s="18" t="e">
        <f t="shared" si="500"/>
        <v>#REF!</v>
      </c>
      <c r="AC958" s="18" t="e">
        <f t="shared" si="488"/>
        <v>#REF!</v>
      </c>
      <c r="AD958" s="18" t="e">
        <f t="shared" si="501"/>
        <v>#REF!</v>
      </c>
      <c r="AE958" s="18" t="e">
        <f t="shared" si="489"/>
        <v>#REF!</v>
      </c>
      <c r="AF958" s="18" t="e">
        <f t="shared" si="502"/>
        <v>#REF!</v>
      </c>
      <c r="AG958" s="18" t="e">
        <f t="shared" si="490"/>
        <v>#REF!</v>
      </c>
      <c r="BD958" s="18">
        <v>949</v>
      </c>
      <c r="BE958" s="44">
        <v>1</v>
      </c>
      <c r="BF958" s="18">
        <f t="shared" si="503"/>
        <v>26644235</v>
      </c>
      <c r="BG958" s="18">
        <f t="shared" si="504"/>
        <v>13322115</v>
      </c>
      <c r="BH958" s="18">
        <f t="shared" si="505"/>
        <v>13322115</v>
      </c>
      <c r="BI958" s="18">
        <f t="shared" si="506"/>
        <v>13322115</v>
      </c>
      <c r="BJ958" s="18">
        <f t="shared" si="507"/>
        <v>13322115</v>
      </c>
      <c r="BK958" s="18">
        <f t="shared" si="508"/>
        <v>13322115</v>
      </c>
      <c r="BL958" s="18">
        <f t="shared" si="509"/>
        <v>19983175</v>
      </c>
      <c r="BM958" s="18">
        <f t="shared" si="510"/>
        <v>19983175</v>
      </c>
      <c r="BN958" s="18">
        <f t="shared" si="511"/>
        <v>2</v>
      </c>
      <c r="BO958" s="18">
        <f t="shared" si="491"/>
        <v>26.64</v>
      </c>
      <c r="BP958" s="18">
        <f t="shared" si="512"/>
        <v>2</v>
      </c>
      <c r="BQ958" s="18">
        <f t="shared" si="492"/>
        <v>13.32</v>
      </c>
      <c r="BR958" s="18">
        <f t="shared" si="513"/>
        <v>2</v>
      </c>
      <c r="BS958" s="18">
        <f t="shared" si="493"/>
        <v>13.32</v>
      </c>
      <c r="BT958" s="18">
        <f t="shared" si="514"/>
        <v>2</v>
      </c>
      <c r="BU958" s="18">
        <f t="shared" si="494"/>
        <v>13.32</v>
      </c>
      <c r="BV958" s="18">
        <f t="shared" si="515"/>
        <v>2</v>
      </c>
      <c r="BW958" s="18">
        <f t="shared" si="495"/>
        <v>13.32</v>
      </c>
      <c r="BX958" s="18">
        <f t="shared" si="516"/>
        <v>2</v>
      </c>
      <c r="BY958" s="18">
        <f t="shared" si="496"/>
        <v>13.32</v>
      </c>
      <c r="BZ958" s="18">
        <f t="shared" si="517"/>
        <v>2</v>
      </c>
      <c r="CA958" s="18">
        <f t="shared" si="497"/>
        <v>19.98</v>
      </c>
      <c r="CB958" s="18">
        <f t="shared" si="518"/>
        <v>2</v>
      </c>
      <c r="CC958" s="18">
        <f t="shared" si="498"/>
        <v>19.98</v>
      </c>
    </row>
    <row r="959" spans="1:81" ht="16.5" x14ac:dyDescent="0.2">
      <c r="A959" s="14">
        <v>950</v>
      </c>
      <c r="B959" s="18">
        <f>金币产出!CN955</f>
        <v>237562875</v>
      </c>
      <c r="W959" s="18">
        <v>950</v>
      </c>
      <c r="X959" s="25">
        <v>1</v>
      </c>
      <c r="Y959" s="18" t="e">
        <f t="shared" si="519"/>
        <v>#REF!</v>
      </c>
      <c r="Z959" s="18" t="e">
        <f t="shared" si="519"/>
        <v>#REF!</v>
      </c>
      <c r="AA959" s="18" t="e">
        <f t="shared" si="519"/>
        <v>#REF!</v>
      </c>
      <c r="AB959" s="18" t="e">
        <f t="shared" si="500"/>
        <v>#REF!</v>
      </c>
      <c r="AC959" s="18" t="e">
        <f t="shared" si="488"/>
        <v>#REF!</v>
      </c>
      <c r="AD959" s="18" t="e">
        <f t="shared" si="501"/>
        <v>#REF!</v>
      </c>
      <c r="AE959" s="18" t="e">
        <f t="shared" si="489"/>
        <v>#REF!</v>
      </c>
      <c r="AF959" s="18" t="e">
        <f t="shared" si="502"/>
        <v>#REF!</v>
      </c>
      <c r="AG959" s="18" t="e">
        <f t="shared" si="490"/>
        <v>#REF!</v>
      </c>
      <c r="BD959" s="18">
        <v>950</v>
      </c>
      <c r="BE959" s="44">
        <v>1</v>
      </c>
      <c r="BF959" s="18">
        <f t="shared" si="503"/>
        <v>26131915</v>
      </c>
      <c r="BG959" s="18">
        <f t="shared" si="504"/>
        <v>13065955</v>
      </c>
      <c r="BH959" s="18">
        <f t="shared" si="505"/>
        <v>13065955</v>
      </c>
      <c r="BI959" s="18">
        <f t="shared" si="506"/>
        <v>13065955</v>
      </c>
      <c r="BJ959" s="18">
        <f t="shared" si="507"/>
        <v>13065955</v>
      </c>
      <c r="BK959" s="18">
        <f t="shared" si="508"/>
        <v>13065955</v>
      </c>
      <c r="BL959" s="18">
        <f t="shared" si="509"/>
        <v>19598935</v>
      </c>
      <c r="BM959" s="18">
        <f t="shared" si="510"/>
        <v>19598935</v>
      </c>
      <c r="BN959" s="18">
        <f t="shared" si="511"/>
        <v>2</v>
      </c>
      <c r="BO959" s="18">
        <f t="shared" si="491"/>
        <v>26.13</v>
      </c>
      <c r="BP959" s="18">
        <f t="shared" si="512"/>
        <v>2</v>
      </c>
      <c r="BQ959" s="18">
        <f t="shared" si="492"/>
        <v>13.07</v>
      </c>
      <c r="BR959" s="18">
        <f t="shared" si="513"/>
        <v>2</v>
      </c>
      <c r="BS959" s="18">
        <f t="shared" si="493"/>
        <v>13.07</v>
      </c>
      <c r="BT959" s="18">
        <f t="shared" si="514"/>
        <v>2</v>
      </c>
      <c r="BU959" s="18">
        <f t="shared" si="494"/>
        <v>13.07</v>
      </c>
      <c r="BV959" s="18">
        <f t="shared" si="515"/>
        <v>2</v>
      </c>
      <c r="BW959" s="18">
        <f t="shared" si="495"/>
        <v>13.07</v>
      </c>
      <c r="BX959" s="18">
        <f t="shared" si="516"/>
        <v>2</v>
      </c>
      <c r="BY959" s="18">
        <f t="shared" si="496"/>
        <v>13.07</v>
      </c>
      <c r="BZ959" s="18">
        <f t="shared" si="517"/>
        <v>2</v>
      </c>
      <c r="CA959" s="18">
        <f t="shared" si="497"/>
        <v>19.600000000000001</v>
      </c>
      <c r="CB959" s="18">
        <f t="shared" si="518"/>
        <v>2</v>
      </c>
      <c r="CC959" s="18">
        <f t="shared" si="498"/>
        <v>19.600000000000001</v>
      </c>
    </row>
    <row r="960" spans="1:81" ht="16.5" x14ac:dyDescent="0.2">
      <c r="A960" s="14">
        <v>951</v>
      </c>
      <c r="B960" s="18">
        <f>金币产出!CN956</f>
        <v>237954715</v>
      </c>
      <c r="W960" s="18">
        <v>951</v>
      </c>
      <c r="X960" s="25">
        <v>1</v>
      </c>
      <c r="Y960" s="18" t="e">
        <f t="shared" si="519"/>
        <v>#REF!</v>
      </c>
      <c r="Z960" s="18" t="e">
        <f t="shared" si="519"/>
        <v>#REF!</v>
      </c>
      <c r="AA960" s="18" t="e">
        <f t="shared" si="519"/>
        <v>#REF!</v>
      </c>
      <c r="AB960" s="18" t="e">
        <f t="shared" si="500"/>
        <v>#REF!</v>
      </c>
      <c r="AC960" s="18" t="e">
        <f t="shared" si="488"/>
        <v>#REF!</v>
      </c>
      <c r="AD960" s="18" t="e">
        <f t="shared" si="501"/>
        <v>#REF!</v>
      </c>
      <c r="AE960" s="18" t="e">
        <f t="shared" si="489"/>
        <v>#REF!</v>
      </c>
      <c r="AF960" s="18" t="e">
        <f t="shared" si="502"/>
        <v>#REF!</v>
      </c>
      <c r="AG960" s="18" t="e">
        <f t="shared" si="490"/>
        <v>#REF!</v>
      </c>
      <c r="BD960" s="18">
        <v>951</v>
      </c>
      <c r="BE960" s="44">
        <v>1</v>
      </c>
      <c r="BF960" s="18">
        <f t="shared" si="503"/>
        <v>26175015</v>
      </c>
      <c r="BG960" s="18">
        <f t="shared" si="504"/>
        <v>13087505</v>
      </c>
      <c r="BH960" s="18">
        <f t="shared" si="505"/>
        <v>13087505</v>
      </c>
      <c r="BI960" s="18">
        <f t="shared" si="506"/>
        <v>13087505</v>
      </c>
      <c r="BJ960" s="18">
        <f t="shared" si="507"/>
        <v>13087505</v>
      </c>
      <c r="BK960" s="18">
        <f t="shared" si="508"/>
        <v>13087505</v>
      </c>
      <c r="BL960" s="18">
        <f t="shared" si="509"/>
        <v>19631260</v>
      </c>
      <c r="BM960" s="18">
        <f t="shared" si="510"/>
        <v>19631260</v>
      </c>
      <c r="BN960" s="18">
        <f t="shared" si="511"/>
        <v>2</v>
      </c>
      <c r="BO960" s="18">
        <f t="shared" si="491"/>
        <v>26.18</v>
      </c>
      <c r="BP960" s="18">
        <f t="shared" si="512"/>
        <v>2</v>
      </c>
      <c r="BQ960" s="18">
        <f t="shared" si="492"/>
        <v>13.09</v>
      </c>
      <c r="BR960" s="18">
        <f t="shared" si="513"/>
        <v>2</v>
      </c>
      <c r="BS960" s="18">
        <f t="shared" si="493"/>
        <v>13.09</v>
      </c>
      <c r="BT960" s="18">
        <f t="shared" si="514"/>
        <v>2</v>
      </c>
      <c r="BU960" s="18">
        <f t="shared" si="494"/>
        <v>13.09</v>
      </c>
      <c r="BV960" s="18">
        <f t="shared" si="515"/>
        <v>2</v>
      </c>
      <c r="BW960" s="18">
        <f t="shared" si="495"/>
        <v>13.09</v>
      </c>
      <c r="BX960" s="18">
        <f t="shared" si="516"/>
        <v>2</v>
      </c>
      <c r="BY960" s="18">
        <f t="shared" si="496"/>
        <v>13.09</v>
      </c>
      <c r="BZ960" s="18">
        <f t="shared" si="517"/>
        <v>2</v>
      </c>
      <c r="CA960" s="18">
        <f t="shared" si="497"/>
        <v>19.63</v>
      </c>
      <c r="CB960" s="18">
        <f t="shared" si="518"/>
        <v>2</v>
      </c>
      <c r="CC960" s="18">
        <f t="shared" si="498"/>
        <v>19.63</v>
      </c>
    </row>
    <row r="961" spans="1:81" ht="16.5" x14ac:dyDescent="0.2">
      <c r="A961" s="14">
        <v>952</v>
      </c>
      <c r="B961" s="18">
        <f>金币产出!CN957</f>
        <v>238346550</v>
      </c>
      <c r="W961" s="18">
        <v>952</v>
      </c>
      <c r="X961" s="25">
        <v>1</v>
      </c>
      <c r="Y961" s="18" t="e">
        <f t="shared" si="519"/>
        <v>#REF!</v>
      </c>
      <c r="Z961" s="18" t="e">
        <f t="shared" si="519"/>
        <v>#REF!</v>
      </c>
      <c r="AA961" s="18" t="e">
        <f t="shared" si="519"/>
        <v>#REF!</v>
      </c>
      <c r="AB961" s="18" t="e">
        <f t="shared" si="500"/>
        <v>#REF!</v>
      </c>
      <c r="AC961" s="18" t="e">
        <f t="shared" si="488"/>
        <v>#REF!</v>
      </c>
      <c r="AD961" s="18" t="e">
        <f t="shared" si="501"/>
        <v>#REF!</v>
      </c>
      <c r="AE961" s="18" t="e">
        <f t="shared" si="489"/>
        <v>#REF!</v>
      </c>
      <c r="AF961" s="18" t="e">
        <f t="shared" si="502"/>
        <v>#REF!</v>
      </c>
      <c r="AG961" s="18" t="e">
        <f t="shared" si="490"/>
        <v>#REF!</v>
      </c>
      <c r="BD961" s="18">
        <v>952</v>
      </c>
      <c r="BE961" s="44">
        <v>1</v>
      </c>
      <c r="BF961" s="18">
        <f t="shared" si="503"/>
        <v>26218120</v>
      </c>
      <c r="BG961" s="18">
        <f t="shared" si="504"/>
        <v>13109060</v>
      </c>
      <c r="BH961" s="18">
        <f t="shared" si="505"/>
        <v>13109060</v>
      </c>
      <c r="BI961" s="18">
        <f t="shared" si="506"/>
        <v>13109060</v>
      </c>
      <c r="BJ961" s="18">
        <f t="shared" si="507"/>
        <v>13109060</v>
      </c>
      <c r="BK961" s="18">
        <f t="shared" si="508"/>
        <v>13109060</v>
      </c>
      <c r="BL961" s="18">
        <f t="shared" si="509"/>
        <v>19663590</v>
      </c>
      <c r="BM961" s="18">
        <f t="shared" si="510"/>
        <v>19663590</v>
      </c>
      <c r="BN961" s="18">
        <f t="shared" si="511"/>
        <v>2</v>
      </c>
      <c r="BO961" s="18">
        <f t="shared" si="491"/>
        <v>26.22</v>
      </c>
      <c r="BP961" s="18">
        <f t="shared" si="512"/>
        <v>2</v>
      </c>
      <c r="BQ961" s="18">
        <f t="shared" si="492"/>
        <v>13.11</v>
      </c>
      <c r="BR961" s="18">
        <f t="shared" si="513"/>
        <v>2</v>
      </c>
      <c r="BS961" s="18">
        <f t="shared" si="493"/>
        <v>13.11</v>
      </c>
      <c r="BT961" s="18">
        <f t="shared" si="514"/>
        <v>2</v>
      </c>
      <c r="BU961" s="18">
        <f t="shared" si="494"/>
        <v>13.11</v>
      </c>
      <c r="BV961" s="18">
        <f t="shared" si="515"/>
        <v>2</v>
      </c>
      <c r="BW961" s="18">
        <f t="shared" si="495"/>
        <v>13.11</v>
      </c>
      <c r="BX961" s="18">
        <f t="shared" si="516"/>
        <v>2</v>
      </c>
      <c r="BY961" s="18">
        <f t="shared" si="496"/>
        <v>13.11</v>
      </c>
      <c r="BZ961" s="18">
        <f t="shared" si="517"/>
        <v>2</v>
      </c>
      <c r="CA961" s="18">
        <f t="shared" si="497"/>
        <v>19.66</v>
      </c>
      <c r="CB961" s="18">
        <f t="shared" si="518"/>
        <v>2</v>
      </c>
      <c r="CC961" s="18">
        <f t="shared" si="498"/>
        <v>19.66</v>
      </c>
    </row>
    <row r="962" spans="1:81" ht="16.5" x14ac:dyDescent="0.2">
      <c r="A962" s="14">
        <v>953</v>
      </c>
      <c r="B962" s="18">
        <f>金币产出!CN958</f>
        <v>238738390</v>
      </c>
      <c r="W962" s="18">
        <v>953</v>
      </c>
      <c r="X962" s="25">
        <v>1</v>
      </c>
      <c r="Y962" s="18" t="e">
        <f t="shared" si="519"/>
        <v>#REF!</v>
      </c>
      <c r="Z962" s="18" t="e">
        <f t="shared" si="519"/>
        <v>#REF!</v>
      </c>
      <c r="AA962" s="18" t="e">
        <f t="shared" si="519"/>
        <v>#REF!</v>
      </c>
      <c r="AB962" s="18" t="e">
        <f t="shared" si="500"/>
        <v>#REF!</v>
      </c>
      <c r="AC962" s="18" t="e">
        <f t="shared" si="488"/>
        <v>#REF!</v>
      </c>
      <c r="AD962" s="18" t="e">
        <f t="shared" si="501"/>
        <v>#REF!</v>
      </c>
      <c r="AE962" s="18" t="e">
        <f t="shared" si="489"/>
        <v>#REF!</v>
      </c>
      <c r="AF962" s="18" t="e">
        <f t="shared" si="502"/>
        <v>#REF!</v>
      </c>
      <c r="AG962" s="18" t="e">
        <f t="shared" si="490"/>
        <v>#REF!</v>
      </c>
      <c r="BD962" s="18">
        <v>953</v>
      </c>
      <c r="BE962" s="44">
        <v>1</v>
      </c>
      <c r="BF962" s="18">
        <f t="shared" si="503"/>
        <v>26261220</v>
      </c>
      <c r="BG962" s="18">
        <f t="shared" si="504"/>
        <v>13130610</v>
      </c>
      <c r="BH962" s="18">
        <f t="shared" si="505"/>
        <v>13130610</v>
      </c>
      <c r="BI962" s="18">
        <f t="shared" si="506"/>
        <v>13130610</v>
      </c>
      <c r="BJ962" s="18">
        <f t="shared" si="507"/>
        <v>13130610</v>
      </c>
      <c r="BK962" s="18">
        <f t="shared" si="508"/>
        <v>13130610</v>
      </c>
      <c r="BL962" s="18">
        <f t="shared" si="509"/>
        <v>19695915</v>
      </c>
      <c r="BM962" s="18">
        <f t="shared" si="510"/>
        <v>19695915</v>
      </c>
      <c r="BN962" s="18">
        <f t="shared" si="511"/>
        <v>2</v>
      </c>
      <c r="BO962" s="18">
        <f t="shared" si="491"/>
        <v>26.26</v>
      </c>
      <c r="BP962" s="18">
        <f t="shared" si="512"/>
        <v>2</v>
      </c>
      <c r="BQ962" s="18">
        <f t="shared" si="492"/>
        <v>13.13</v>
      </c>
      <c r="BR962" s="18">
        <f t="shared" si="513"/>
        <v>2</v>
      </c>
      <c r="BS962" s="18">
        <f t="shared" si="493"/>
        <v>13.13</v>
      </c>
      <c r="BT962" s="18">
        <f t="shared" si="514"/>
        <v>2</v>
      </c>
      <c r="BU962" s="18">
        <f t="shared" si="494"/>
        <v>13.13</v>
      </c>
      <c r="BV962" s="18">
        <f t="shared" si="515"/>
        <v>2</v>
      </c>
      <c r="BW962" s="18">
        <f t="shared" si="495"/>
        <v>13.13</v>
      </c>
      <c r="BX962" s="18">
        <f t="shared" si="516"/>
        <v>2</v>
      </c>
      <c r="BY962" s="18">
        <f t="shared" si="496"/>
        <v>13.13</v>
      </c>
      <c r="BZ962" s="18">
        <f t="shared" si="517"/>
        <v>2</v>
      </c>
      <c r="CA962" s="18">
        <f t="shared" si="497"/>
        <v>19.7</v>
      </c>
      <c r="CB962" s="18">
        <f t="shared" si="518"/>
        <v>2</v>
      </c>
      <c r="CC962" s="18">
        <f t="shared" si="498"/>
        <v>19.7</v>
      </c>
    </row>
    <row r="963" spans="1:81" ht="16.5" x14ac:dyDescent="0.2">
      <c r="A963" s="14">
        <v>954</v>
      </c>
      <c r="B963" s="18">
        <f>金币产出!CN959</f>
        <v>239130225</v>
      </c>
      <c r="W963" s="18">
        <v>954</v>
      </c>
      <c r="X963" s="25">
        <v>1</v>
      </c>
      <c r="Y963" s="18" t="e">
        <f t="shared" si="519"/>
        <v>#REF!</v>
      </c>
      <c r="Z963" s="18" t="e">
        <f t="shared" si="519"/>
        <v>#REF!</v>
      </c>
      <c r="AA963" s="18" t="e">
        <f t="shared" si="519"/>
        <v>#REF!</v>
      </c>
      <c r="AB963" s="18" t="e">
        <f t="shared" si="500"/>
        <v>#REF!</v>
      </c>
      <c r="AC963" s="18" t="e">
        <f t="shared" si="488"/>
        <v>#REF!</v>
      </c>
      <c r="AD963" s="18" t="e">
        <f t="shared" si="501"/>
        <v>#REF!</v>
      </c>
      <c r="AE963" s="18" t="e">
        <f t="shared" si="489"/>
        <v>#REF!</v>
      </c>
      <c r="AF963" s="18" t="e">
        <f t="shared" si="502"/>
        <v>#REF!</v>
      </c>
      <c r="AG963" s="18" t="e">
        <f t="shared" si="490"/>
        <v>#REF!</v>
      </c>
      <c r="BD963" s="18">
        <v>954</v>
      </c>
      <c r="BE963" s="44">
        <v>1</v>
      </c>
      <c r="BF963" s="18">
        <f t="shared" si="503"/>
        <v>26304320</v>
      </c>
      <c r="BG963" s="18">
        <f t="shared" si="504"/>
        <v>13152160</v>
      </c>
      <c r="BH963" s="18">
        <f t="shared" si="505"/>
        <v>13152160</v>
      </c>
      <c r="BI963" s="18">
        <f t="shared" si="506"/>
        <v>13152160</v>
      </c>
      <c r="BJ963" s="18">
        <f t="shared" si="507"/>
        <v>13152160</v>
      </c>
      <c r="BK963" s="18">
        <f t="shared" si="508"/>
        <v>13152160</v>
      </c>
      <c r="BL963" s="18">
        <f t="shared" si="509"/>
        <v>19728240</v>
      </c>
      <c r="BM963" s="18">
        <f t="shared" si="510"/>
        <v>19728240</v>
      </c>
      <c r="BN963" s="18">
        <f t="shared" si="511"/>
        <v>2</v>
      </c>
      <c r="BO963" s="18">
        <f t="shared" si="491"/>
        <v>26.3</v>
      </c>
      <c r="BP963" s="18">
        <f t="shared" si="512"/>
        <v>2</v>
      </c>
      <c r="BQ963" s="18">
        <f t="shared" si="492"/>
        <v>13.15</v>
      </c>
      <c r="BR963" s="18">
        <f t="shared" si="513"/>
        <v>2</v>
      </c>
      <c r="BS963" s="18">
        <f t="shared" si="493"/>
        <v>13.15</v>
      </c>
      <c r="BT963" s="18">
        <f t="shared" si="514"/>
        <v>2</v>
      </c>
      <c r="BU963" s="18">
        <f t="shared" si="494"/>
        <v>13.15</v>
      </c>
      <c r="BV963" s="18">
        <f t="shared" si="515"/>
        <v>2</v>
      </c>
      <c r="BW963" s="18">
        <f t="shared" si="495"/>
        <v>13.15</v>
      </c>
      <c r="BX963" s="18">
        <f t="shared" si="516"/>
        <v>2</v>
      </c>
      <c r="BY963" s="18">
        <f t="shared" si="496"/>
        <v>13.15</v>
      </c>
      <c r="BZ963" s="18">
        <f t="shared" si="517"/>
        <v>2</v>
      </c>
      <c r="CA963" s="18">
        <f t="shared" si="497"/>
        <v>19.73</v>
      </c>
      <c r="CB963" s="18">
        <f t="shared" si="518"/>
        <v>2</v>
      </c>
      <c r="CC963" s="18">
        <f t="shared" si="498"/>
        <v>19.73</v>
      </c>
    </row>
    <row r="964" spans="1:81" ht="16.5" x14ac:dyDescent="0.2">
      <c r="A964" s="14">
        <v>955</v>
      </c>
      <c r="B964" s="18">
        <f>金币产出!CN960</f>
        <v>239522065</v>
      </c>
      <c r="W964" s="18">
        <v>955</v>
      </c>
      <c r="X964" s="25">
        <v>1</v>
      </c>
      <c r="Y964" s="18" t="e">
        <f t="shared" si="519"/>
        <v>#REF!</v>
      </c>
      <c r="Z964" s="18" t="e">
        <f t="shared" si="519"/>
        <v>#REF!</v>
      </c>
      <c r="AA964" s="18" t="e">
        <f t="shared" si="519"/>
        <v>#REF!</v>
      </c>
      <c r="AB964" s="18" t="e">
        <f t="shared" si="500"/>
        <v>#REF!</v>
      </c>
      <c r="AC964" s="18" t="e">
        <f t="shared" si="488"/>
        <v>#REF!</v>
      </c>
      <c r="AD964" s="18" t="e">
        <f t="shared" si="501"/>
        <v>#REF!</v>
      </c>
      <c r="AE964" s="18" t="e">
        <f t="shared" si="489"/>
        <v>#REF!</v>
      </c>
      <c r="AF964" s="18" t="e">
        <f t="shared" si="502"/>
        <v>#REF!</v>
      </c>
      <c r="AG964" s="18" t="e">
        <f t="shared" si="490"/>
        <v>#REF!</v>
      </c>
      <c r="BD964" s="18">
        <v>955</v>
      </c>
      <c r="BE964" s="44">
        <v>1</v>
      </c>
      <c r="BF964" s="18">
        <f t="shared" si="503"/>
        <v>26347425</v>
      </c>
      <c r="BG964" s="18">
        <f t="shared" si="504"/>
        <v>13173710</v>
      </c>
      <c r="BH964" s="18">
        <f t="shared" si="505"/>
        <v>13173710</v>
      </c>
      <c r="BI964" s="18">
        <f t="shared" si="506"/>
        <v>13173710</v>
      </c>
      <c r="BJ964" s="18">
        <f t="shared" si="507"/>
        <v>13173710</v>
      </c>
      <c r="BK964" s="18">
        <f t="shared" si="508"/>
        <v>13173710</v>
      </c>
      <c r="BL964" s="18">
        <f t="shared" si="509"/>
        <v>19760570</v>
      </c>
      <c r="BM964" s="18">
        <f t="shared" si="510"/>
        <v>19760570</v>
      </c>
      <c r="BN964" s="18">
        <f t="shared" si="511"/>
        <v>2</v>
      </c>
      <c r="BO964" s="18">
        <f t="shared" si="491"/>
        <v>26.35</v>
      </c>
      <c r="BP964" s="18">
        <f t="shared" si="512"/>
        <v>2</v>
      </c>
      <c r="BQ964" s="18">
        <f t="shared" si="492"/>
        <v>13.17</v>
      </c>
      <c r="BR964" s="18">
        <f t="shared" si="513"/>
        <v>2</v>
      </c>
      <c r="BS964" s="18">
        <f t="shared" si="493"/>
        <v>13.17</v>
      </c>
      <c r="BT964" s="18">
        <f t="shared" si="514"/>
        <v>2</v>
      </c>
      <c r="BU964" s="18">
        <f t="shared" si="494"/>
        <v>13.17</v>
      </c>
      <c r="BV964" s="18">
        <f t="shared" si="515"/>
        <v>2</v>
      </c>
      <c r="BW964" s="18">
        <f t="shared" si="495"/>
        <v>13.17</v>
      </c>
      <c r="BX964" s="18">
        <f t="shared" si="516"/>
        <v>2</v>
      </c>
      <c r="BY964" s="18">
        <f t="shared" si="496"/>
        <v>13.17</v>
      </c>
      <c r="BZ964" s="18">
        <f t="shared" si="517"/>
        <v>2</v>
      </c>
      <c r="CA964" s="18">
        <f t="shared" si="497"/>
        <v>19.760000000000002</v>
      </c>
      <c r="CB964" s="18">
        <f t="shared" si="518"/>
        <v>2</v>
      </c>
      <c r="CC964" s="18">
        <f t="shared" si="498"/>
        <v>19.760000000000002</v>
      </c>
    </row>
    <row r="965" spans="1:81" ht="16.5" x14ac:dyDescent="0.2">
      <c r="A965" s="14">
        <v>956</v>
      </c>
      <c r="B965" s="18">
        <f>金币产出!CN961</f>
        <v>239913900</v>
      </c>
      <c r="W965" s="18">
        <v>956</v>
      </c>
      <c r="X965" s="25">
        <v>1</v>
      </c>
      <c r="Y965" s="18" t="e">
        <f t="shared" si="519"/>
        <v>#REF!</v>
      </c>
      <c r="Z965" s="18" t="e">
        <f t="shared" si="519"/>
        <v>#REF!</v>
      </c>
      <c r="AA965" s="18" t="e">
        <f t="shared" si="519"/>
        <v>#REF!</v>
      </c>
      <c r="AB965" s="18" t="e">
        <f t="shared" si="500"/>
        <v>#REF!</v>
      </c>
      <c r="AC965" s="18" t="e">
        <f t="shared" si="488"/>
        <v>#REF!</v>
      </c>
      <c r="AD965" s="18" t="e">
        <f t="shared" si="501"/>
        <v>#REF!</v>
      </c>
      <c r="AE965" s="18" t="e">
        <f t="shared" si="489"/>
        <v>#REF!</v>
      </c>
      <c r="AF965" s="18" t="e">
        <f t="shared" si="502"/>
        <v>#REF!</v>
      </c>
      <c r="AG965" s="18" t="e">
        <f t="shared" si="490"/>
        <v>#REF!</v>
      </c>
      <c r="BD965" s="18">
        <v>956</v>
      </c>
      <c r="BE965" s="44">
        <v>1</v>
      </c>
      <c r="BF965" s="18">
        <f t="shared" si="503"/>
        <v>26390525</v>
      </c>
      <c r="BG965" s="18">
        <f t="shared" si="504"/>
        <v>13195260</v>
      </c>
      <c r="BH965" s="18">
        <f t="shared" si="505"/>
        <v>13195260</v>
      </c>
      <c r="BI965" s="18">
        <f t="shared" si="506"/>
        <v>13195260</v>
      </c>
      <c r="BJ965" s="18">
        <f t="shared" si="507"/>
        <v>13195260</v>
      </c>
      <c r="BK965" s="18">
        <f t="shared" si="508"/>
        <v>13195260</v>
      </c>
      <c r="BL965" s="18">
        <f t="shared" si="509"/>
        <v>19792895</v>
      </c>
      <c r="BM965" s="18">
        <f t="shared" si="510"/>
        <v>19792895</v>
      </c>
      <c r="BN965" s="18">
        <f t="shared" si="511"/>
        <v>2</v>
      </c>
      <c r="BO965" s="18">
        <f t="shared" si="491"/>
        <v>26.39</v>
      </c>
      <c r="BP965" s="18">
        <f t="shared" si="512"/>
        <v>2</v>
      </c>
      <c r="BQ965" s="18">
        <f t="shared" si="492"/>
        <v>13.2</v>
      </c>
      <c r="BR965" s="18">
        <f t="shared" si="513"/>
        <v>2</v>
      </c>
      <c r="BS965" s="18">
        <f t="shared" si="493"/>
        <v>13.2</v>
      </c>
      <c r="BT965" s="18">
        <f t="shared" si="514"/>
        <v>2</v>
      </c>
      <c r="BU965" s="18">
        <f t="shared" si="494"/>
        <v>13.2</v>
      </c>
      <c r="BV965" s="18">
        <f t="shared" si="515"/>
        <v>2</v>
      </c>
      <c r="BW965" s="18">
        <f t="shared" si="495"/>
        <v>13.2</v>
      </c>
      <c r="BX965" s="18">
        <f t="shared" si="516"/>
        <v>2</v>
      </c>
      <c r="BY965" s="18">
        <f t="shared" si="496"/>
        <v>13.2</v>
      </c>
      <c r="BZ965" s="18">
        <f t="shared" si="517"/>
        <v>2</v>
      </c>
      <c r="CA965" s="18">
        <f t="shared" si="497"/>
        <v>19.79</v>
      </c>
      <c r="CB965" s="18">
        <f t="shared" si="518"/>
        <v>2</v>
      </c>
      <c r="CC965" s="18">
        <f t="shared" si="498"/>
        <v>19.79</v>
      </c>
    </row>
    <row r="966" spans="1:81" ht="16.5" x14ac:dyDescent="0.2">
      <c r="A966" s="14">
        <v>957</v>
      </c>
      <c r="B966" s="18">
        <f>金币产出!CN962</f>
        <v>240305740</v>
      </c>
      <c r="W966" s="18">
        <v>957</v>
      </c>
      <c r="X966" s="25">
        <v>1</v>
      </c>
      <c r="Y966" s="18" t="e">
        <f t="shared" si="519"/>
        <v>#REF!</v>
      </c>
      <c r="Z966" s="18" t="e">
        <f t="shared" si="519"/>
        <v>#REF!</v>
      </c>
      <c r="AA966" s="18" t="e">
        <f t="shared" si="519"/>
        <v>#REF!</v>
      </c>
      <c r="AB966" s="18" t="e">
        <f t="shared" si="500"/>
        <v>#REF!</v>
      </c>
      <c r="AC966" s="18" t="e">
        <f t="shared" si="488"/>
        <v>#REF!</v>
      </c>
      <c r="AD966" s="18" t="e">
        <f t="shared" si="501"/>
        <v>#REF!</v>
      </c>
      <c r="AE966" s="18" t="e">
        <f t="shared" si="489"/>
        <v>#REF!</v>
      </c>
      <c r="AF966" s="18" t="e">
        <f t="shared" si="502"/>
        <v>#REF!</v>
      </c>
      <c r="AG966" s="18" t="e">
        <f t="shared" si="490"/>
        <v>#REF!</v>
      </c>
      <c r="BD966" s="18">
        <v>957</v>
      </c>
      <c r="BE966" s="44">
        <v>1</v>
      </c>
      <c r="BF966" s="18">
        <f t="shared" si="503"/>
        <v>26433630</v>
      </c>
      <c r="BG966" s="18">
        <f t="shared" si="504"/>
        <v>13216815</v>
      </c>
      <c r="BH966" s="18">
        <f t="shared" si="505"/>
        <v>13216815</v>
      </c>
      <c r="BI966" s="18">
        <f t="shared" si="506"/>
        <v>13216815</v>
      </c>
      <c r="BJ966" s="18">
        <f t="shared" si="507"/>
        <v>13216815</v>
      </c>
      <c r="BK966" s="18">
        <f t="shared" si="508"/>
        <v>13216815</v>
      </c>
      <c r="BL966" s="18">
        <f t="shared" si="509"/>
        <v>19825220</v>
      </c>
      <c r="BM966" s="18">
        <f t="shared" si="510"/>
        <v>19825220</v>
      </c>
      <c r="BN966" s="18">
        <f t="shared" si="511"/>
        <v>2</v>
      </c>
      <c r="BO966" s="18">
        <f t="shared" si="491"/>
        <v>26.43</v>
      </c>
      <c r="BP966" s="18">
        <f t="shared" si="512"/>
        <v>2</v>
      </c>
      <c r="BQ966" s="18">
        <f t="shared" si="492"/>
        <v>13.22</v>
      </c>
      <c r="BR966" s="18">
        <f t="shared" si="513"/>
        <v>2</v>
      </c>
      <c r="BS966" s="18">
        <f t="shared" si="493"/>
        <v>13.22</v>
      </c>
      <c r="BT966" s="18">
        <f t="shared" si="514"/>
        <v>2</v>
      </c>
      <c r="BU966" s="18">
        <f t="shared" si="494"/>
        <v>13.22</v>
      </c>
      <c r="BV966" s="18">
        <f t="shared" si="515"/>
        <v>2</v>
      </c>
      <c r="BW966" s="18">
        <f t="shared" si="495"/>
        <v>13.22</v>
      </c>
      <c r="BX966" s="18">
        <f t="shared" si="516"/>
        <v>2</v>
      </c>
      <c r="BY966" s="18">
        <f t="shared" si="496"/>
        <v>13.22</v>
      </c>
      <c r="BZ966" s="18">
        <f t="shared" si="517"/>
        <v>2</v>
      </c>
      <c r="CA966" s="18">
        <f t="shared" si="497"/>
        <v>19.829999999999998</v>
      </c>
      <c r="CB966" s="18">
        <f t="shared" si="518"/>
        <v>2</v>
      </c>
      <c r="CC966" s="18">
        <f t="shared" si="498"/>
        <v>19.829999999999998</v>
      </c>
    </row>
    <row r="967" spans="1:81" ht="16.5" x14ac:dyDescent="0.2">
      <c r="A967" s="14">
        <v>958</v>
      </c>
      <c r="B967" s="18">
        <f>金币产出!CN963</f>
        <v>240697575</v>
      </c>
      <c r="W967" s="18">
        <v>958</v>
      </c>
      <c r="X967" s="25">
        <v>1</v>
      </c>
      <c r="Y967" s="18" t="e">
        <f t="shared" si="519"/>
        <v>#REF!</v>
      </c>
      <c r="Z967" s="18" t="e">
        <f t="shared" si="519"/>
        <v>#REF!</v>
      </c>
      <c r="AA967" s="18" t="e">
        <f t="shared" si="519"/>
        <v>#REF!</v>
      </c>
      <c r="AB967" s="18" t="e">
        <f t="shared" si="500"/>
        <v>#REF!</v>
      </c>
      <c r="AC967" s="18" t="e">
        <f t="shared" si="488"/>
        <v>#REF!</v>
      </c>
      <c r="AD967" s="18" t="e">
        <f t="shared" si="501"/>
        <v>#REF!</v>
      </c>
      <c r="AE967" s="18" t="e">
        <f t="shared" si="489"/>
        <v>#REF!</v>
      </c>
      <c r="AF967" s="18" t="e">
        <f t="shared" si="502"/>
        <v>#REF!</v>
      </c>
      <c r="AG967" s="18" t="e">
        <f t="shared" si="490"/>
        <v>#REF!</v>
      </c>
      <c r="BD967" s="18">
        <v>958</v>
      </c>
      <c r="BE967" s="44">
        <v>1</v>
      </c>
      <c r="BF967" s="18">
        <f t="shared" si="503"/>
        <v>26476730</v>
      </c>
      <c r="BG967" s="18">
        <f t="shared" si="504"/>
        <v>13238365</v>
      </c>
      <c r="BH967" s="18">
        <f t="shared" si="505"/>
        <v>13238365</v>
      </c>
      <c r="BI967" s="18">
        <f t="shared" si="506"/>
        <v>13238365</v>
      </c>
      <c r="BJ967" s="18">
        <f t="shared" si="507"/>
        <v>13238365</v>
      </c>
      <c r="BK967" s="18">
        <f t="shared" si="508"/>
        <v>13238365</v>
      </c>
      <c r="BL967" s="18">
        <f t="shared" si="509"/>
        <v>19857545</v>
      </c>
      <c r="BM967" s="18">
        <f t="shared" si="510"/>
        <v>19857545</v>
      </c>
      <c r="BN967" s="18">
        <f t="shared" si="511"/>
        <v>2</v>
      </c>
      <c r="BO967" s="18">
        <f t="shared" si="491"/>
        <v>26.48</v>
      </c>
      <c r="BP967" s="18">
        <f t="shared" si="512"/>
        <v>2</v>
      </c>
      <c r="BQ967" s="18">
        <f t="shared" si="492"/>
        <v>13.24</v>
      </c>
      <c r="BR967" s="18">
        <f t="shared" si="513"/>
        <v>2</v>
      </c>
      <c r="BS967" s="18">
        <f t="shared" si="493"/>
        <v>13.24</v>
      </c>
      <c r="BT967" s="18">
        <f t="shared" si="514"/>
        <v>2</v>
      </c>
      <c r="BU967" s="18">
        <f t="shared" si="494"/>
        <v>13.24</v>
      </c>
      <c r="BV967" s="18">
        <f t="shared" si="515"/>
        <v>2</v>
      </c>
      <c r="BW967" s="18">
        <f t="shared" si="495"/>
        <v>13.24</v>
      </c>
      <c r="BX967" s="18">
        <f t="shared" si="516"/>
        <v>2</v>
      </c>
      <c r="BY967" s="18">
        <f t="shared" si="496"/>
        <v>13.24</v>
      </c>
      <c r="BZ967" s="18">
        <f t="shared" si="517"/>
        <v>2</v>
      </c>
      <c r="CA967" s="18">
        <f t="shared" si="497"/>
        <v>19.86</v>
      </c>
      <c r="CB967" s="18">
        <f t="shared" si="518"/>
        <v>2</v>
      </c>
      <c r="CC967" s="18">
        <f t="shared" si="498"/>
        <v>19.86</v>
      </c>
    </row>
    <row r="968" spans="1:81" ht="16.5" x14ac:dyDescent="0.2">
      <c r="A968" s="14">
        <v>959</v>
      </c>
      <c r="B968" s="18">
        <f>金币产出!CN964</f>
        <v>241089415</v>
      </c>
      <c r="W968" s="18">
        <v>959</v>
      </c>
      <c r="X968" s="25">
        <v>1</v>
      </c>
      <c r="Y968" s="18" t="e">
        <f t="shared" si="519"/>
        <v>#REF!</v>
      </c>
      <c r="Z968" s="18" t="e">
        <f t="shared" si="519"/>
        <v>#REF!</v>
      </c>
      <c r="AA968" s="18" t="e">
        <f t="shared" si="519"/>
        <v>#REF!</v>
      </c>
      <c r="AB968" s="18" t="e">
        <f t="shared" si="500"/>
        <v>#REF!</v>
      </c>
      <c r="AC968" s="18" t="e">
        <f t="shared" si="488"/>
        <v>#REF!</v>
      </c>
      <c r="AD968" s="18" t="e">
        <f t="shared" si="501"/>
        <v>#REF!</v>
      </c>
      <c r="AE968" s="18" t="e">
        <f t="shared" si="489"/>
        <v>#REF!</v>
      </c>
      <c r="AF968" s="18" t="e">
        <f t="shared" si="502"/>
        <v>#REF!</v>
      </c>
      <c r="AG968" s="18" t="e">
        <f t="shared" si="490"/>
        <v>#REF!</v>
      </c>
      <c r="BD968" s="18">
        <v>959</v>
      </c>
      <c r="BE968" s="44">
        <v>1</v>
      </c>
      <c r="BF968" s="18">
        <f t="shared" si="503"/>
        <v>26519835</v>
      </c>
      <c r="BG968" s="18">
        <f t="shared" si="504"/>
        <v>13259915</v>
      </c>
      <c r="BH968" s="18">
        <f t="shared" si="505"/>
        <v>13259915</v>
      </c>
      <c r="BI968" s="18">
        <f t="shared" si="506"/>
        <v>13259915</v>
      </c>
      <c r="BJ968" s="18">
        <f t="shared" si="507"/>
        <v>13259915</v>
      </c>
      <c r="BK968" s="18">
        <f t="shared" si="508"/>
        <v>13259915</v>
      </c>
      <c r="BL968" s="18">
        <f t="shared" si="509"/>
        <v>19889875</v>
      </c>
      <c r="BM968" s="18">
        <f t="shared" si="510"/>
        <v>19889875</v>
      </c>
      <c r="BN968" s="18">
        <f t="shared" si="511"/>
        <v>2</v>
      </c>
      <c r="BO968" s="18">
        <f t="shared" si="491"/>
        <v>26.52</v>
      </c>
      <c r="BP968" s="18">
        <f t="shared" si="512"/>
        <v>2</v>
      </c>
      <c r="BQ968" s="18">
        <f t="shared" si="492"/>
        <v>13.26</v>
      </c>
      <c r="BR968" s="18">
        <f t="shared" si="513"/>
        <v>2</v>
      </c>
      <c r="BS968" s="18">
        <f t="shared" si="493"/>
        <v>13.26</v>
      </c>
      <c r="BT968" s="18">
        <f t="shared" si="514"/>
        <v>2</v>
      </c>
      <c r="BU968" s="18">
        <f t="shared" si="494"/>
        <v>13.26</v>
      </c>
      <c r="BV968" s="18">
        <f t="shared" si="515"/>
        <v>2</v>
      </c>
      <c r="BW968" s="18">
        <f t="shared" si="495"/>
        <v>13.26</v>
      </c>
      <c r="BX968" s="18">
        <f t="shared" si="516"/>
        <v>2</v>
      </c>
      <c r="BY968" s="18">
        <f t="shared" si="496"/>
        <v>13.26</v>
      </c>
      <c r="BZ968" s="18">
        <f t="shared" si="517"/>
        <v>2</v>
      </c>
      <c r="CA968" s="18">
        <f t="shared" si="497"/>
        <v>19.89</v>
      </c>
      <c r="CB968" s="18">
        <f t="shared" si="518"/>
        <v>2</v>
      </c>
      <c r="CC968" s="18">
        <f t="shared" si="498"/>
        <v>19.89</v>
      </c>
    </row>
    <row r="969" spans="1:81" ht="16.5" x14ac:dyDescent="0.2">
      <c r="A969" s="14">
        <v>960</v>
      </c>
      <c r="B969" s="18">
        <f>金币产出!CN965</f>
        <v>241481250</v>
      </c>
      <c r="W969" s="18">
        <v>960</v>
      </c>
      <c r="X969" s="25">
        <v>1</v>
      </c>
      <c r="Y969" s="18" t="e">
        <f t="shared" si="519"/>
        <v>#REF!</v>
      </c>
      <c r="Z969" s="18" t="e">
        <f t="shared" si="519"/>
        <v>#REF!</v>
      </c>
      <c r="AA969" s="18" t="e">
        <f t="shared" si="519"/>
        <v>#REF!</v>
      </c>
      <c r="AB969" s="18" t="e">
        <f t="shared" si="500"/>
        <v>#REF!</v>
      </c>
      <c r="AC969" s="18" t="e">
        <f t="shared" si="488"/>
        <v>#REF!</v>
      </c>
      <c r="AD969" s="18" t="e">
        <f t="shared" si="501"/>
        <v>#REF!</v>
      </c>
      <c r="AE969" s="18" t="e">
        <f t="shared" si="489"/>
        <v>#REF!</v>
      </c>
      <c r="AF969" s="18" t="e">
        <f t="shared" si="502"/>
        <v>#REF!</v>
      </c>
      <c r="AG969" s="18" t="e">
        <f t="shared" si="490"/>
        <v>#REF!</v>
      </c>
      <c r="BD969" s="18">
        <v>960</v>
      </c>
      <c r="BE969" s="44">
        <v>1</v>
      </c>
      <c r="BF969" s="18">
        <f t="shared" si="503"/>
        <v>26562935</v>
      </c>
      <c r="BG969" s="18">
        <f t="shared" si="504"/>
        <v>13281465</v>
      </c>
      <c r="BH969" s="18">
        <f t="shared" si="505"/>
        <v>13281465</v>
      </c>
      <c r="BI969" s="18">
        <f t="shared" si="506"/>
        <v>13281465</v>
      </c>
      <c r="BJ969" s="18">
        <f t="shared" si="507"/>
        <v>13281465</v>
      </c>
      <c r="BK969" s="18">
        <f t="shared" si="508"/>
        <v>13281465</v>
      </c>
      <c r="BL969" s="18">
        <f t="shared" si="509"/>
        <v>19922200</v>
      </c>
      <c r="BM969" s="18">
        <f t="shared" si="510"/>
        <v>19922200</v>
      </c>
      <c r="BN969" s="18">
        <f t="shared" si="511"/>
        <v>2</v>
      </c>
      <c r="BO969" s="18">
        <f t="shared" si="491"/>
        <v>26.56</v>
      </c>
      <c r="BP969" s="18">
        <f t="shared" si="512"/>
        <v>2</v>
      </c>
      <c r="BQ969" s="18">
        <f t="shared" si="492"/>
        <v>13.28</v>
      </c>
      <c r="BR969" s="18">
        <f t="shared" si="513"/>
        <v>2</v>
      </c>
      <c r="BS969" s="18">
        <f t="shared" si="493"/>
        <v>13.28</v>
      </c>
      <c r="BT969" s="18">
        <f t="shared" si="514"/>
        <v>2</v>
      </c>
      <c r="BU969" s="18">
        <f t="shared" si="494"/>
        <v>13.28</v>
      </c>
      <c r="BV969" s="18">
        <f t="shared" si="515"/>
        <v>2</v>
      </c>
      <c r="BW969" s="18">
        <f t="shared" si="495"/>
        <v>13.28</v>
      </c>
      <c r="BX969" s="18">
        <f t="shared" si="516"/>
        <v>2</v>
      </c>
      <c r="BY969" s="18">
        <f t="shared" si="496"/>
        <v>13.28</v>
      </c>
      <c r="BZ969" s="18">
        <f t="shared" si="517"/>
        <v>2</v>
      </c>
      <c r="CA969" s="18">
        <f t="shared" si="497"/>
        <v>19.920000000000002</v>
      </c>
      <c r="CB969" s="18">
        <f t="shared" si="518"/>
        <v>2</v>
      </c>
      <c r="CC969" s="18">
        <f t="shared" si="498"/>
        <v>19.920000000000002</v>
      </c>
    </row>
    <row r="970" spans="1:81" ht="16.5" x14ac:dyDescent="0.2">
      <c r="A970" s="14">
        <v>961</v>
      </c>
      <c r="B970" s="18">
        <f>金币产出!CN966</f>
        <v>241876125</v>
      </c>
      <c r="W970" s="18">
        <v>961</v>
      </c>
      <c r="X970" s="25">
        <v>1</v>
      </c>
      <c r="Y970" s="18" t="e">
        <f t="shared" si="519"/>
        <v>#REF!</v>
      </c>
      <c r="Z970" s="18" t="e">
        <f t="shared" si="519"/>
        <v>#REF!</v>
      </c>
      <c r="AA970" s="18" t="e">
        <f t="shared" si="519"/>
        <v>#REF!</v>
      </c>
      <c r="AB970" s="18" t="e">
        <f t="shared" si="500"/>
        <v>#REF!</v>
      </c>
      <c r="AC970" s="18" t="e">
        <f t="shared" ref="AC970:AC1009" si="520">ROUND(Y970/1000^AB970,2)</f>
        <v>#REF!</v>
      </c>
      <c r="AD970" s="18" t="e">
        <f t="shared" si="501"/>
        <v>#REF!</v>
      </c>
      <c r="AE970" s="18" t="e">
        <f t="shared" ref="AE970:AE1009" si="521">ROUND(Z970/1000^AD970,2)</f>
        <v>#REF!</v>
      </c>
      <c r="AF970" s="18" t="e">
        <f t="shared" si="502"/>
        <v>#REF!</v>
      </c>
      <c r="AG970" s="18" t="e">
        <f t="shared" ref="AG970:AG1009" si="522">ROUND(AA970/1000^AF970,2)</f>
        <v>#REF!</v>
      </c>
      <c r="BD970" s="18">
        <v>961</v>
      </c>
      <c r="BE970" s="44">
        <v>1</v>
      </c>
      <c r="BF970" s="18">
        <f t="shared" si="503"/>
        <v>26606370</v>
      </c>
      <c r="BG970" s="18">
        <f t="shared" si="504"/>
        <v>13303185</v>
      </c>
      <c r="BH970" s="18">
        <f t="shared" si="505"/>
        <v>13303185</v>
      </c>
      <c r="BI970" s="18">
        <f t="shared" si="506"/>
        <v>13303185</v>
      </c>
      <c r="BJ970" s="18">
        <f t="shared" si="507"/>
        <v>13303185</v>
      </c>
      <c r="BK970" s="18">
        <f t="shared" si="508"/>
        <v>13303185</v>
      </c>
      <c r="BL970" s="18">
        <f t="shared" si="509"/>
        <v>19954780</v>
      </c>
      <c r="BM970" s="18">
        <f t="shared" si="510"/>
        <v>19954780</v>
      </c>
      <c r="BN970" s="18">
        <f t="shared" si="511"/>
        <v>2</v>
      </c>
      <c r="BO970" s="18">
        <f t="shared" ref="BO970:BO1009" si="523">ROUND(BF970/1000^BN970,2)</f>
        <v>26.61</v>
      </c>
      <c r="BP970" s="18">
        <f t="shared" si="512"/>
        <v>2</v>
      </c>
      <c r="BQ970" s="18">
        <f t="shared" ref="BQ970:BQ1009" si="524">ROUND(BG970/1000^BP970,2)</f>
        <v>13.3</v>
      </c>
      <c r="BR970" s="18">
        <f t="shared" si="513"/>
        <v>2</v>
      </c>
      <c r="BS970" s="18">
        <f t="shared" ref="BS970:BS1009" si="525">ROUND(BH970/1000^BR970,2)</f>
        <v>13.3</v>
      </c>
      <c r="BT970" s="18">
        <f t="shared" si="514"/>
        <v>2</v>
      </c>
      <c r="BU970" s="18">
        <f t="shared" ref="BU970:BU1009" si="526">ROUND(BI970/1000^BT970,2)</f>
        <v>13.3</v>
      </c>
      <c r="BV970" s="18">
        <f t="shared" si="515"/>
        <v>2</v>
      </c>
      <c r="BW970" s="18">
        <f t="shared" ref="BW970:BW1009" si="527">ROUND(BJ970/1000^BV970,2)</f>
        <v>13.3</v>
      </c>
      <c r="BX970" s="18">
        <f t="shared" si="516"/>
        <v>2</v>
      </c>
      <c r="BY970" s="18">
        <f t="shared" ref="BY970:BY1009" si="528">ROUND(BK970/1000^BX970,2)</f>
        <v>13.3</v>
      </c>
      <c r="BZ970" s="18">
        <f t="shared" si="517"/>
        <v>2</v>
      </c>
      <c r="CA970" s="18">
        <f t="shared" ref="CA970:CA1009" si="529">ROUND(BL970/1000^BZ970,2)</f>
        <v>19.95</v>
      </c>
      <c r="CB970" s="18">
        <f t="shared" si="518"/>
        <v>2</v>
      </c>
      <c r="CC970" s="18">
        <f t="shared" ref="CC970:CC1009" si="530">ROUND(BM970/1000^CB970,2)</f>
        <v>19.95</v>
      </c>
    </row>
    <row r="971" spans="1:81" ht="16.5" x14ac:dyDescent="0.2">
      <c r="A971" s="14">
        <v>962</v>
      </c>
      <c r="B971" s="18">
        <f>金币产出!CN967</f>
        <v>242271000</v>
      </c>
      <c r="W971" s="18">
        <v>962</v>
      </c>
      <c r="X971" s="25">
        <v>1</v>
      </c>
      <c r="Y971" s="18" t="e">
        <f t="shared" ref="Y971:AA1009" si="531">INT($B971*Y$7*$AM$7*$X971/5)*5</f>
        <v>#REF!</v>
      </c>
      <c r="Z971" s="18" t="e">
        <f t="shared" si="531"/>
        <v>#REF!</v>
      </c>
      <c r="AA971" s="18" t="e">
        <f t="shared" si="531"/>
        <v>#REF!</v>
      </c>
      <c r="AB971" s="18" t="e">
        <f t="shared" ref="AB971:AB1009" si="532">INT(LOG(Y971/10,1000))</f>
        <v>#REF!</v>
      </c>
      <c r="AC971" s="18" t="e">
        <f t="shared" si="520"/>
        <v>#REF!</v>
      </c>
      <c r="AD971" s="18" t="e">
        <f t="shared" ref="AD971:AD1009" si="533">INT(LOG(Z971/10,1000))</f>
        <v>#REF!</v>
      </c>
      <c r="AE971" s="18" t="e">
        <f t="shared" si="521"/>
        <v>#REF!</v>
      </c>
      <c r="AF971" s="18" t="e">
        <f t="shared" ref="AF971:AF1009" si="534">INT(LOG(AA971/10,1000))</f>
        <v>#REF!</v>
      </c>
      <c r="AG971" s="18" t="e">
        <f t="shared" si="522"/>
        <v>#REF!</v>
      </c>
      <c r="BD971" s="18">
        <v>962</v>
      </c>
      <c r="BE971" s="44">
        <v>1</v>
      </c>
      <c r="BF971" s="18">
        <f t="shared" ref="BF971:BF1009" si="535">INT($B971*BF$7/5*BE971)*5</f>
        <v>26649810</v>
      </c>
      <c r="BG971" s="18">
        <f t="shared" ref="BG971:BG1009" si="536">INT($B971*BG$7*BE971/5)*5</f>
        <v>13324905</v>
      </c>
      <c r="BH971" s="18">
        <f t="shared" ref="BH971:BH1009" si="537">INT($B971*BH$7*BE971/5)*5</f>
        <v>13324905</v>
      </c>
      <c r="BI971" s="18">
        <f t="shared" ref="BI971:BI1009" si="538">INT($B971*BI$7*BE971/5)*5</f>
        <v>13324905</v>
      </c>
      <c r="BJ971" s="18">
        <f t="shared" ref="BJ971:BJ1009" si="539">INT($B971*BJ$7*BE971/5)*5</f>
        <v>13324905</v>
      </c>
      <c r="BK971" s="18">
        <f t="shared" ref="BK971:BK1009" si="540">INT($B971*BK$7*BE971/5)*5</f>
        <v>13324905</v>
      </c>
      <c r="BL971" s="18">
        <f t="shared" ref="BL971:BL1009" si="541">INT($B971*BL$7*BE971/5)*5</f>
        <v>19987355</v>
      </c>
      <c r="BM971" s="18">
        <f t="shared" ref="BM971:BM1009" si="542">INT($B971*BM$7*BE971/5)*5</f>
        <v>19987355</v>
      </c>
      <c r="BN971" s="18">
        <f t="shared" ref="BN971:BN1009" si="543">INT(LOG(BF971/10,1000))</f>
        <v>2</v>
      </c>
      <c r="BO971" s="18">
        <f t="shared" si="523"/>
        <v>26.65</v>
      </c>
      <c r="BP971" s="18">
        <f t="shared" ref="BP971:BP1009" si="544">INT(LOG(BG971/10,1000))</f>
        <v>2</v>
      </c>
      <c r="BQ971" s="18">
        <f t="shared" si="524"/>
        <v>13.32</v>
      </c>
      <c r="BR971" s="18">
        <f t="shared" ref="BR971:BR1009" si="545">INT(LOG(BH971/10,1000))</f>
        <v>2</v>
      </c>
      <c r="BS971" s="18">
        <f t="shared" si="525"/>
        <v>13.32</v>
      </c>
      <c r="BT971" s="18">
        <f t="shared" ref="BT971:BT1009" si="546">INT(LOG(BI971/10,1000))</f>
        <v>2</v>
      </c>
      <c r="BU971" s="18">
        <f t="shared" si="526"/>
        <v>13.32</v>
      </c>
      <c r="BV971" s="18">
        <f t="shared" ref="BV971:BV1009" si="547">INT(LOG(BJ971/10,1000))</f>
        <v>2</v>
      </c>
      <c r="BW971" s="18">
        <f t="shared" si="527"/>
        <v>13.32</v>
      </c>
      <c r="BX971" s="18">
        <f t="shared" ref="BX971:BX1009" si="548">INT(LOG(BK971/10,1000))</f>
        <v>2</v>
      </c>
      <c r="BY971" s="18">
        <f t="shared" si="528"/>
        <v>13.32</v>
      </c>
      <c r="BZ971" s="18">
        <f t="shared" ref="BZ971:BZ1009" si="549">INT(LOG(BL971/10,1000))</f>
        <v>2</v>
      </c>
      <c r="CA971" s="18">
        <f t="shared" si="529"/>
        <v>19.989999999999998</v>
      </c>
      <c r="CB971" s="18">
        <f t="shared" ref="CB971:CB1009" si="550">INT(LOG(BM971/10,1000))</f>
        <v>2</v>
      </c>
      <c r="CC971" s="18">
        <f t="shared" si="530"/>
        <v>19.989999999999998</v>
      </c>
    </row>
    <row r="972" spans="1:81" ht="16.5" x14ac:dyDescent="0.2">
      <c r="A972" s="14">
        <v>963</v>
      </c>
      <c r="B972" s="18">
        <f>金币产出!CN968</f>
        <v>242665875</v>
      </c>
      <c r="W972" s="18">
        <v>963</v>
      </c>
      <c r="X972" s="25">
        <v>1</v>
      </c>
      <c r="Y972" s="18" t="e">
        <f t="shared" si="531"/>
        <v>#REF!</v>
      </c>
      <c r="Z972" s="18" t="e">
        <f t="shared" si="531"/>
        <v>#REF!</v>
      </c>
      <c r="AA972" s="18" t="e">
        <f t="shared" si="531"/>
        <v>#REF!</v>
      </c>
      <c r="AB972" s="18" t="e">
        <f t="shared" si="532"/>
        <v>#REF!</v>
      </c>
      <c r="AC972" s="18" t="e">
        <f t="shared" si="520"/>
        <v>#REF!</v>
      </c>
      <c r="AD972" s="18" t="e">
        <f t="shared" si="533"/>
        <v>#REF!</v>
      </c>
      <c r="AE972" s="18" t="e">
        <f t="shared" si="521"/>
        <v>#REF!</v>
      </c>
      <c r="AF972" s="18" t="e">
        <f t="shared" si="534"/>
        <v>#REF!</v>
      </c>
      <c r="AG972" s="18" t="e">
        <f t="shared" si="522"/>
        <v>#REF!</v>
      </c>
      <c r="BD972" s="18">
        <v>963</v>
      </c>
      <c r="BE972" s="44">
        <v>1</v>
      </c>
      <c r="BF972" s="18">
        <f t="shared" si="535"/>
        <v>26693245</v>
      </c>
      <c r="BG972" s="18">
        <f t="shared" si="536"/>
        <v>13346620</v>
      </c>
      <c r="BH972" s="18">
        <f t="shared" si="537"/>
        <v>13346620</v>
      </c>
      <c r="BI972" s="18">
        <f t="shared" si="538"/>
        <v>13346620</v>
      </c>
      <c r="BJ972" s="18">
        <f t="shared" si="539"/>
        <v>13346620</v>
      </c>
      <c r="BK972" s="18">
        <f t="shared" si="540"/>
        <v>13346620</v>
      </c>
      <c r="BL972" s="18">
        <f t="shared" si="541"/>
        <v>20019930</v>
      </c>
      <c r="BM972" s="18">
        <f t="shared" si="542"/>
        <v>20019930</v>
      </c>
      <c r="BN972" s="18">
        <f t="shared" si="543"/>
        <v>2</v>
      </c>
      <c r="BO972" s="18">
        <f t="shared" si="523"/>
        <v>26.69</v>
      </c>
      <c r="BP972" s="18">
        <f t="shared" si="544"/>
        <v>2</v>
      </c>
      <c r="BQ972" s="18">
        <f t="shared" si="524"/>
        <v>13.35</v>
      </c>
      <c r="BR972" s="18">
        <f t="shared" si="545"/>
        <v>2</v>
      </c>
      <c r="BS972" s="18">
        <f t="shared" si="525"/>
        <v>13.35</v>
      </c>
      <c r="BT972" s="18">
        <f t="shared" si="546"/>
        <v>2</v>
      </c>
      <c r="BU972" s="18">
        <f t="shared" si="526"/>
        <v>13.35</v>
      </c>
      <c r="BV972" s="18">
        <f t="shared" si="547"/>
        <v>2</v>
      </c>
      <c r="BW972" s="18">
        <f t="shared" si="527"/>
        <v>13.35</v>
      </c>
      <c r="BX972" s="18">
        <f t="shared" si="548"/>
        <v>2</v>
      </c>
      <c r="BY972" s="18">
        <f t="shared" si="528"/>
        <v>13.35</v>
      </c>
      <c r="BZ972" s="18">
        <f t="shared" si="549"/>
        <v>2</v>
      </c>
      <c r="CA972" s="18">
        <f t="shared" si="529"/>
        <v>20.02</v>
      </c>
      <c r="CB972" s="18">
        <f t="shared" si="550"/>
        <v>2</v>
      </c>
      <c r="CC972" s="18">
        <f t="shared" si="530"/>
        <v>20.02</v>
      </c>
    </row>
    <row r="973" spans="1:81" ht="16.5" x14ac:dyDescent="0.2">
      <c r="A973" s="14">
        <v>964</v>
      </c>
      <c r="B973" s="18">
        <f>金币产出!CN969</f>
        <v>243060750</v>
      </c>
      <c r="W973" s="18">
        <v>964</v>
      </c>
      <c r="X973" s="25">
        <v>1</v>
      </c>
      <c r="Y973" s="18" t="e">
        <f t="shared" si="531"/>
        <v>#REF!</v>
      </c>
      <c r="Z973" s="18" t="e">
        <f t="shared" si="531"/>
        <v>#REF!</v>
      </c>
      <c r="AA973" s="18" t="e">
        <f t="shared" si="531"/>
        <v>#REF!</v>
      </c>
      <c r="AB973" s="18" t="e">
        <f t="shared" si="532"/>
        <v>#REF!</v>
      </c>
      <c r="AC973" s="18" t="e">
        <f t="shared" si="520"/>
        <v>#REF!</v>
      </c>
      <c r="AD973" s="18" t="e">
        <f t="shared" si="533"/>
        <v>#REF!</v>
      </c>
      <c r="AE973" s="18" t="e">
        <f t="shared" si="521"/>
        <v>#REF!</v>
      </c>
      <c r="AF973" s="18" t="e">
        <f t="shared" si="534"/>
        <v>#REF!</v>
      </c>
      <c r="AG973" s="18" t="e">
        <f t="shared" si="522"/>
        <v>#REF!</v>
      </c>
      <c r="BD973" s="18">
        <v>964</v>
      </c>
      <c r="BE973" s="44">
        <v>1</v>
      </c>
      <c r="BF973" s="18">
        <f t="shared" si="535"/>
        <v>26736680</v>
      </c>
      <c r="BG973" s="18">
        <f t="shared" si="536"/>
        <v>13368340</v>
      </c>
      <c r="BH973" s="18">
        <f t="shared" si="537"/>
        <v>13368340</v>
      </c>
      <c r="BI973" s="18">
        <f t="shared" si="538"/>
        <v>13368340</v>
      </c>
      <c r="BJ973" s="18">
        <f t="shared" si="539"/>
        <v>13368340</v>
      </c>
      <c r="BK973" s="18">
        <f t="shared" si="540"/>
        <v>13368340</v>
      </c>
      <c r="BL973" s="18">
        <f t="shared" si="541"/>
        <v>20052510</v>
      </c>
      <c r="BM973" s="18">
        <f t="shared" si="542"/>
        <v>20052510</v>
      </c>
      <c r="BN973" s="18">
        <f t="shared" si="543"/>
        <v>2</v>
      </c>
      <c r="BO973" s="18">
        <f t="shared" si="523"/>
        <v>26.74</v>
      </c>
      <c r="BP973" s="18">
        <f t="shared" si="544"/>
        <v>2</v>
      </c>
      <c r="BQ973" s="18">
        <f t="shared" si="524"/>
        <v>13.37</v>
      </c>
      <c r="BR973" s="18">
        <f t="shared" si="545"/>
        <v>2</v>
      </c>
      <c r="BS973" s="18">
        <f t="shared" si="525"/>
        <v>13.37</v>
      </c>
      <c r="BT973" s="18">
        <f t="shared" si="546"/>
        <v>2</v>
      </c>
      <c r="BU973" s="18">
        <f t="shared" si="526"/>
        <v>13.37</v>
      </c>
      <c r="BV973" s="18">
        <f t="shared" si="547"/>
        <v>2</v>
      </c>
      <c r="BW973" s="18">
        <f t="shared" si="527"/>
        <v>13.37</v>
      </c>
      <c r="BX973" s="18">
        <f t="shared" si="548"/>
        <v>2</v>
      </c>
      <c r="BY973" s="18">
        <f t="shared" si="528"/>
        <v>13.37</v>
      </c>
      <c r="BZ973" s="18">
        <f t="shared" si="549"/>
        <v>2</v>
      </c>
      <c r="CA973" s="18">
        <f t="shared" si="529"/>
        <v>20.05</v>
      </c>
      <c r="CB973" s="18">
        <f t="shared" si="550"/>
        <v>2</v>
      </c>
      <c r="CC973" s="18">
        <f t="shared" si="530"/>
        <v>20.05</v>
      </c>
    </row>
    <row r="974" spans="1:81" ht="16.5" x14ac:dyDescent="0.2">
      <c r="A974" s="14">
        <v>965</v>
      </c>
      <c r="B974" s="18">
        <f>金币产出!CN970</f>
        <v>243455625</v>
      </c>
      <c r="W974" s="18">
        <v>965</v>
      </c>
      <c r="X974" s="25">
        <v>1</v>
      </c>
      <c r="Y974" s="18" t="e">
        <f t="shared" si="531"/>
        <v>#REF!</v>
      </c>
      <c r="Z974" s="18" t="e">
        <f t="shared" si="531"/>
        <v>#REF!</v>
      </c>
      <c r="AA974" s="18" t="e">
        <f t="shared" si="531"/>
        <v>#REF!</v>
      </c>
      <c r="AB974" s="18" t="e">
        <f t="shared" si="532"/>
        <v>#REF!</v>
      </c>
      <c r="AC974" s="18" t="e">
        <f t="shared" si="520"/>
        <v>#REF!</v>
      </c>
      <c r="AD974" s="18" t="e">
        <f t="shared" si="533"/>
        <v>#REF!</v>
      </c>
      <c r="AE974" s="18" t="e">
        <f t="shared" si="521"/>
        <v>#REF!</v>
      </c>
      <c r="AF974" s="18" t="e">
        <f t="shared" si="534"/>
        <v>#REF!</v>
      </c>
      <c r="AG974" s="18" t="e">
        <f t="shared" si="522"/>
        <v>#REF!</v>
      </c>
      <c r="BD974" s="18">
        <v>965</v>
      </c>
      <c r="BE974" s="44">
        <v>1</v>
      </c>
      <c r="BF974" s="18">
        <f t="shared" si="535"/>
        <v>26780115</v>
      </c>
      <c r="BG974" s="18">
        <f t="shared" si="536"/>
        <v>13390055</v>
      </c>
      <c r="BH974" s="18">
        <f t="shared" si="537"/>
        <v>13390055</v>
      </c>
      <c r="BI974" s="18">
        <f t="shared" si="538"/>
        <v>13390055</v>
      </c>
      <c r="BJ974" s="18">
        <f t="shared" si="539"/>
        <v>13390055</v>
      </c>
      <c r="BK974" s="18">
        <f t="shared" si="540"/>
        <v>13390055</v>
      </c>
      <c r="BL974" s="18">
        <f t="shared" si="541"/>
        <v>20085085</v>
      </c>
      <c r="BM974" s="18">
        <f t="shared" si="542"/>
        <v>20085085</v>
      </c>
      <c r="BN974" s="18">
        <f t="shared" si="543"/>
        <v>2</v>
      </c>
      <c r="BO974" s="18">
        <f t="shared" si="523"/>
        <v>26.78</v>
      </c>
      <c r="BP974" s="18">
        <f t="shared" si="544"/>
        <v>2</v>
      </c>
      <c r="BQ974" s="18">
        <f t="shared" si="524"/>
        <v>13.39</v>
      </c>
      <c r="BR974" s="18">
        <f t="shared" si="545"/>
        <v>2</v>
      </c>
      <c r="BS974" s="18">
        <f t="shared" si="525"/>
        <v>13.39</v>
      </c>
      <c r="BT974" s="18">
        <f t="shared" si="546"/>
        <v>2</v>
      </c>
      <c r="BU974" s="18">
        <f t="shared" si="526"/>
        <v>13.39</v>
      </c>
      <c r="BV974" s="18">
        <f t="shared" si="547"/>
        <v>2</v>
      </c>
      <c r="BW974" s="18">
        <f t="shared" si="527"/>
        <v>13.39</v>
      </c>
      <c r="BX974" s="18">
        <f t="shared" si="548"/>
        <v>2</v>
      </c>
      <c r="BY974" s="18">
        <f t="shared" si="528"/>
        <v>13.39</v>
      </c>
      <c r="BZ974" s="18">
        <f t="shared" si="549"/>
        <v>2</v>
      </c>
      <c r="CA974" s="18">
        <f t="shared" si="529"/>
        <v>20.09</v>
      </c>
      <c r="CB974" s="18">
        <f t="shared" si="550"/>
        <v>2</v>
      </c>
      <c r="CC974" s="18">
        <f t="shared" si="530"/>
        <v>20.09</v>
      </c>
    </row>
    <row r="975" spans="1:81" ht="16.5" x14ac:dyDescent="0.2">
      <c r="A975" s="14">
        <v>966</v>
      </c>
      <c r="B975" s="18">
        <f>金币产出!CN971</f>
        <v>243850500</v>
      </c>
      <c r="W975" s="18">
        <v>966</v>
      </c>
      <c r="X975" s="25">
        <v>1</v>
      </c>
      <c r="Y975" s="18" t="e">
        <f t="shared" si="531"/>
        <v>#REF!</v>
      </c>
      <c r="Z975" s="18" t="e">
        <f t="shared" si="531"/>
        <v>#REF!</v>
      </c>
      <c r="AA975" s="18" t="e">
        <f t="shared" si="531"/>
        <v>#REF!</v>
      </c>
      <c r="AB975" s="18" t="e">
        <f t="shared" si="532"/>
        <v>#REF!</v>
      </c>
      <c r="AC975" s="18" t="e">
        <f t="shared" si="520"/>
        <v>#REF!</v>
      </c>
      <c r="AD975" s="18" t="e">
        <f t="shared" si="533"/>
        <v>#REF!</v>
      </c>
      <c r="AE975" s="18" t="e">
        <f t="shared" si="521"/>
        <v>#REF!</v>
      </c>
      <c r="AF975" s="18" t="e">
        <f t="shared" si="534"/>
        <v>#REF!</v>
      </c>
      <c r="AG975" s="18" t="e">
        <f t="shared" si="522"/>
        <v>#REF!</v>
      </c>
      <c r="BD975" s="18">
        <v>966</v>
      </c>
      <c r="BE975" s="44">
        <v>1</v>
      </c>
      <c r="BF975" s="18">
        <f t="shared" si="535"/>
        <v>26823555</v>
      </c>
      <c r="BG975" s="18">
        <f t="shared" si="536"/>
        <v>13411775</v>
      </c>
      <c r="BH975" s="18">
        <f t="shared" si="537"/>
        <v>13411775</v>
      </c>
      <c r="BI975" s="18">
        <f t="shared" si="538"/>
        <v>13411775</v>
      </c>
      <c r="BJ975" s="18">
        <f t="shared" si="539"/>
        <v>13411775</v>
      </c>
      <c r="BK975" s="18">
        <f t="shared" si="540"/>
        <v>13411775</v>
      </c>
      <c r="BL975" s="18">
        <f t="shared" si="541"/>
        <v>20117665</v>
      </c>
      <c r="BM975" s="18">
        <f t="shared" si="542"/>
        <v>20117665</v>
      </c>
      <c r="BN975" s="18">
        <f t="shared" si="543"/>
        <v>2</v>
      </c>
      <c r="BO975" s="18">
        <f t="shared" si="523"/>
        <v>26.82</v>
      </c>
      <c r="BP975" s="18">
        <f t="shared" si="544"/>
        <v>2</v>
      </c>
      <c r="BQ975" s="18">
        <f t="shared" si="524"/>
        <v>13.41</v>
      </c>
      <c r="BR975" s="18">
        <f t="shared" si="545"/>
        <v>2</v>
      </c>
      <c r="BS975" s="18">
        <f t="shared" si="525"/>
        <v>13.41</v>
      </c>
      <c r="BT975" s="18">
        <f t="shared" si="546"/>
        <v>2</v>
      </c>
      <c r="BU975" s="18">
        <f t="shared" si="526"/>
        <v>13.41</v>
      </c>
      <c r="BV975" s="18">
        <f t="shared" si="547"/>
        <v>2</v>
      </c>
      <c r="BW975" s="18">
        <f t="shared" si="527"/>
        <v>13.41</v>
      </c>
      <c r="BX975" s="18">
        <f t="shared" si="548"/>
        <v>2</v>
      </c>
      <c r="BY975" s="18">
        <f t="shared" si="528"/>
        <v>13.41</v>
      </c>
      <c r="BZ975" s="18">
        <f t="shared" si="549"/>
        <v>2</v>
      </c>
      <c r="CA975" s="18">
        <f t="shared" si="529"/>
        <v>20.12</v>
      </c>
      <c r="CB975" s="18">
        <f t="shared" si="550"/>
        <v>2</v>
      </c>
      <c r="CC975" s="18">
        <f t="shared" si="530"/>
        <v>20.12</v>
      </c>
    </row>
    <row r="976" spans="1:81" ht="16.5" x14ac:dyDescent="0.2">
      <c r="A976" s="14">
        <v>967</v>
      </c>
      <c r="B976" s="18">
        <f>金币产出!CN972</f>
        <v>244245375</v>
      </c>
      <c r="W976" s="18">
        <v>967</v>
      </c>
      <c r="X976" s="25">
        <v>1</v>
      </c>
      <c r="Y976" s="18" t="e">
        <f t="shared" si="531"/>
        <v>#REF!</v>
      </c>
      <c r="Z976" s="18" t="e">
        <f t="shared" si="531"/>
        <v>#REF!</v>
      </c>
      <c r="AA976" s="18" t="e">
        <f t="shared" si="531"/>
        <v>#REF!</v>
      </c>
      <c r="AB976" s="18" t="e">
        <f t="shared" si="532"/>
        <v>#REF!</v>
      </c>
      <c r="AC976" s="18" t="e">
        <f t="shared" si="520"/>
        <v>#REF!</v>
      </c>
      <c r="AD976" s="18" t="e">
        <f t="shared" si="533"/>
        <v>#REF!</v>
      </c>
      <c r="AE976" s="18" t="e">
        <f t="shared" si="521"/>
        <v>#REF!</v>
      </c>
      <c r="AF976" s="18" t="e">
        <f t="shared" si="534"/>
        <v>#REF!</v>
      </c>
      <c r="AG976" s="18" t="e">
        <f t="shared" si="522"/>
        <v>#REF!</v>
      </c>
      <c r="BD976" s="18">
        <v>967</v>
      </c>
      <c r="BE976" s="44">
        <v>1</v>
      </c>
      <c r="BF976" s="18">
        <f t="shared" si="535"/>
        <v>26866990</v>
      </c>
      <c r="BG976" s="18">
        <f t="shared" si="536"/>
        <v>13433495</v>
      </c>
      <c r="BH976" s="18">
        <f t="shared" si="537"/>
        <v>13433495</v>
      </c>
      <c r="BI976" s="18">
        <f t="shared" si="538"/>
        <v>13433495</v>
      </c>
      <c r="BJ976" s="18">
        <f t="shared" si="539"/>
        <v>13433495</v>
      </c>
      <c r="BK976" s="18">
        <f t="shared" si="540"/>
        <v>13433495</v>
      </c>
      <c r="BL976" s="18">
        <f t="shared" si="541"/>
        <v>20150240</v>
      </c>
      <c r="BM976" s="18">
        <f t="shared" si="542"/>
        <v>20150240</v>
      </c>
      <c r="BN976" s="18">
        <f t="shared" si="543"/>
        <v>2</v>
      </c>
      <c r="BO976" s="18">
        <f t="shared" si="523"/>
        <v>26.87</v>
      </c>
      <c r="BP976" s="18">
        <f t="shared" si="544"/>
        <v>2</v>
      </c>
      <c r="BQ976" s="18">
        <f t="shared" si="524"/>
        <v>13.43</v>
      </c>
      <c r="BR976" s="18">
        <f t="shared" si="545"/>
        <v>2</v>
      </c>
      <c r="BS976" s="18">
        <f t="shared" si="525"/>
        <v>13.43</v>
      </c>
      <c r="BT976" s="18">
        <f t="shared" si="546"/>
        <v>2</v>
      </c>
      <c r="BU976" s="18">
        <f t="shared" si="526"/>
        <v>13.43</v>
      </c>
      <c r="BV976" s="18">
        <f t="shared" si="547"/>
        <v>2</v>
      </c>
      <c r="BW976" s="18">
        <f t="shared" si="527"/>
        <v>13.43</v>
      </c>
      <c r="BX976" s="18">
        <f t="shared" si="548"/>
        <v>2</v>
      </c>
      <c r="BY976" s="18">
        <f t="shared" si="528"/>
        <v>13.43</v>
      </c>
      <c r="BZ976" s="18">
        <f t="shared" si="549"/>
        <v>2</v>
      </c>
      <c r="CA976" s="18">
        <f t="shared" si="529"/>
        <v>20.149999999999999</v>
      </c>
      <c r="CB976" s="18">
        <f t="shared" si="550"/>
        <v>2</v>
      </c>
      <c r="CC976" s="18">
        <f t="shared" si="530"/>
        <v>20.149999999999999</v>
      </c>
    </row>
    <row r="977" spans="1:81" ht="16.5" x14ac:dyDescent="0.2">
      <c r="A977" s="14">
        <v>968</v>
      </c>
      <c r="B977" s="18">
        <f>金币产出!CN973</f>
        <v>244640250</v>
      </c>
      <c r="W977" s="18">
        <v>968</v>
      </c>
      <c r="X977" s="25">
        <v>1</v>
      </c>
      <c r="Y977" s="18" t="e">
        <f t="shared" si="531"/>
        <v>#REF!</v>
      </c>
      <c r="Z977" s="18" t="e">
        <f t="shared" si="531"/>
        <v>#REF!</v>
      </c>
      <c r="AA977" s="18" t="e">
        <f t="shared" si="531"/>
        <v>#REF!</v>
      </c>
      <c r="AB977" s="18" t="e">
        <f t="shared" si="532"/>
        <v>#REF!</v>
      </c>
      <c r="AC977" s="18" t="e">
        <f t="shared" si="520"/>
        <v>#REF!</v>
      </c>
      <c r="AD977" s="18" t="e">
        <f t="shared" si="533"/>
        <v>#REF!</v>
      </c>
      <c r="AE977" s="18" t="e">
        <f t="shared" si="521"/>
        <v>#REF!</v>
      </c>
      <c r="AF977" s="18" t="e">
        <f t="shared" si="534"/>
        <v>#REF!</v>
      </c>
      <c r="AG977" s="18" t="e">
        <f t="shared" si="522"/>
        <v>#REF!</v>
      </c>
      <c r="BD977" s="18">
        <v>968</v>
      </c>
      <c r="BE977" s="44">
        <v>1</v>
      </c>
      <c r="BF977" s="18">
        <f t="shared" si="535"/>
        <v>26910425</v>
      </c>
      <c r="BG977" s="18">
        <f t="shared" si="536"/>
        <v>13455210</v>
      </c>
      <c r="BH977" s="18">
        <f t="shared" si="537"/>
        <v>13455210</v>
      </c>
      <c r="BI977" s="18">
        <f t="shared" si="538"/>
        <v>13455210</v>
      </c>
      <c r="BJ977" s="18">
        <f t="shared" si="539"/>
        <v>13455210</v>
      </c>
      <c r="BK977" s="18">
        <f t="shared" si="540"/>
        <v>13455210</v>
      </c>
      <c r="BL977" s="18">
        <f t="shared" si="541"/>
        <v>20182820</v>
      </c>
      <c r="BM977" s="18">
        <f t="shared" si="542"/>
        <v>20182820</v>
      </c>
      <c r="BN977" s="18">
        <f t="shared" si="543"/>
        <v>2</v>
      </c>
      <c r="BO977" s="18">
        <f t="shared" si="523"/>
        <v>26.91</v>
      </c>
      <c r="BP977" s="18">
        <f t="shared" si="544"/>
        <v>2</v>
      </c>
      <c r="BQ977" s="18">
        <f t="shared" si="524"/>
        <v>13.46</v>
      </c>
      <c r="BR977" s="18">
        <f t="shared" si="545"/>
        <v>2</v>
      </c>
      <c r="BS977" s="18">
        <f t="shared" si="525"/>
        <v>13.46</v>
      </c>
      <c r="BT977" s="18">
        <f t="shared" si="546"/>
        <v>2</v>
      </c>
      <c r="BU977" s="18">
        <f t="shared" si="526"/>
        <v>13.46</v>
      </c>
      <c r="BV977" s="18">
        <f t="shared" si="547"/>
        <v>2</v>
      </c>
      <c r="BW977" s="18">
        <f t="shared" si="527"/>
        <v>13.46</v>
      </c>
      <c r="BX977" s="18">
        <f t="shared" si="548"/>
        <v>2</v>
      </c>
      <c r="BY977" s="18">
        <f t="shared" si="528"/>
        <v>13.46</v>
      </c>
      <c r="BZ977" s="18">
        <f t="shared" si="549"/>
        <v>2</v>
      </c>
      <c r="CA977" s="18">
        <f t="shared" si="529"/>
        <v>20.18</v>
      </c>
      <c r="CB977" s="18">
        <f t="shared" si="550"/>
        <v>2</v>
      </c>
      <c r="CC977" s="18">
        <f t="shared" si="530"/>
        <v>20.18</v>
      </c>
    </row>
    <row r="978" spans="1:81" ht="16.5" x14ac:dyDescent="0.2">
      <c r="A978" s="14">
        <v>969</v>
      </c>
      <c r="B978" s="18">
        <f>金币产出!CN974</f>
        <v>245035125</v>
      </c>
      <c r="W978" s="18">
        <v>969</v>
      </c>
      <c r="X978" s="25">
        <v>1</v>
      </c>
      <c r="Y978" s="18" t="e">
        <f t="shared" si="531"/>
        <v>#REF!</v>
      </c>
      <c r="Z978" s="18" t="e">
        <f t="shared" si="531"/>
        <v>#REF!</v>
      </c>
      <c r="AA978" s="18" t="e">
        <f t="shared" si="531"/>
        <v>#REF!</v>
      </c>
      <c r="AB978" s="18" t="e">
        <f t="shared" si="532"/>
        <v>#REF!</v>
      </c>
      <c r="AC978" s="18" t="e">
        <f t="shared" si="520"/>
        <v>#REF!</v>
      </c>
      <c r="AD978" s="18" t="e">
        <f t="shared" si="533"/>
        <v>#REF!</v>
      </c>
      <c r="AE978" s="18" t="e">
        <f t="shared" si="521"/>
        <v>#REF!</v>
      </c>
      <c r="AF978" s="18" t="e">
        <f t="shared" si="534"/>
        <v>#REF!</v>
      </c>
      <c r="AG978" s="18" t="e">
        <f t="shared" si="522"/>
        <v>#REF!</v>
      </c>
      <c r="BD978" s="18">
        <v>969</v>
      </c>
      <c r="BE978" s="44">
        <v>1</v>
      </c>
      <c r="BF978" s="18">
        <f t="shared" si="535"/>
        <v>26953860</v>
      </c>
      <c r="BG978" s="18">
        <f t="shared" si="536"/>
        <v>13476930</v>
      </c>
      <c r="BH978" s="18">
        <f t="shared" si="537"/>
        <v>13476930</v>
      </c>
      <c r="BI978" s="18">
        <f t="shared" si="538"/>
        <v>13476930</v>
      </c>
      <c r="BJ978" s="18">
        <f t="shared" si="539"/>
        <v>13476930</v>
      </c>
      <c r="BK978" s="18">
        <f t="shared" si="540"/>
        <v>13476930</v>
      </c>
      <c r="BL978" s="18">
        <f t="shared" si="541"/>
        <v>20215395</v>
      </c>
      <c r="BM978" s="18">
        <f t="shared" si="542"/>
        <v>20215395</v>
      </c>
      <c r="BN978" s="18">
        <f t="shared" si="543"/>
        <v>2</v>
      </c>
      <c r="BO978" s="18">
        <f t="shared" si="523"/>
        <v>26.95</v>
      </c>
      <c r="BP978" s="18">
        <f t="shared" si="544"/>
        <v>2</v>
      </c>
      <c r="BQ978" s="18">
        <f t="shared" si="524"/>
        <v>13.48</v>
      </c>
      <c r="BR978" s="18">
        <f t="shared" si="545"/>
        <v>2</v>
      </c>
      <c r="BS978" s="18">
        <f t="shared" si="525"/>
        <v>13.48</v>
      </c>
      <c r="BT978" s="18">
        <f t="shared" si="546"/>
        <v>2</v>
      </c>
      <c r="BU978" s="18">
        <f t="shared" si="526"/>
        <v>13.48</v>
      </c>
      <c r="BV978" s="18">
        <f t="shared" si="547"/>
        <v>2</v>
      </c>
      <c r="BW978" s="18">
        <f t="shared" si="527"/>
        <v>13.48</v>
      </c>
      <c r="BX978" s="18">
        <f t="shared" si="548"/>
        <v>2</v>
      </c>
      <c r="BY978" s="18">
        <f t="shared" si="528"/>
        <v>13.48</v>
      </c>
      <c r="BZ978" s="18">
        <f t="shared" si="549"/>
        <v>2</v>
      </c>
      <c r="CA978" s="18">
        <f t="shared" si="529"/>
        <v>20.22</v>
      </c>
      <c r="CB978" s="18">
        <f t="shared" si="550"/>
        <v>2</v>
      </c>
      <c r="CC978" s="18">
        <f t="shared" si="530"/>
        <v>20.22</v>
      </c>
    </row>
    <row r="979" spans="1:81" ht="16.5" x14ac:dyDescent="0.2">
      <c r="A979" s="14">
        <v>970</v>
      </c>
      <c r="B979" s="18">
        <f>金币产出!CN975</f>
        <v>240421225</v>
      </c>
      <c r="W979" s="18">
        <v>970</v>
      </c>
      <c r="X979" s="25">
        <v>1</v>
      </c>
      <c r="Y979" s="18" t="e">
        <f t="shared" si="531"/>
        <v>#REF!</v>
      </c>
      <c r="Z979" s="18" t="e">
        <f t="shared" si="531"/>
        <v>#REF!</v>
      </c>
      <c r="AA979" s="18" t="e">
        <f t="shared" si="531"/>
        <v>#REF!</v>
      </c>
      <c r="AB979" s="18" t="e">
        <f t="shared" si="532"/>
        <v>#REF!</v>
      </c>
      <c r="AC979" s="18" t="e">
        <f t="shared" si="520"/>
        <v>#REF!</v>
      </c>
      <c r="AD979" s="18" t="e">
        <f t="shared" si="533"/>
        <v>#REF!</v>
      </c>
      <c r="AE979" s="18" t="e">
        <f t="shared" si="521"/>
        <v>#REF!</v>
      </c>
      <c r="AF979" s="18" t="e">
        <f t="shared" si="534"/>
        <v>#REF!</v>
      </c>
      <c r="AG979" s="18" t="e">
        <f t="shared" si="522"/>
        <v>#REF!</v>
      </c>
      <c r="BD979" s="18">
        <v>970</v>
      </c>
      <c r="BE979" s="44">
        <v>1</v>
      </c>
      <c r="BF979" s="18">
        <f t="shared" si="535"/>
        <v>26446330</v>
      </c>
      <c r="BG979" s="18">
        <f t="shared" si="536"/>
        <v>13223165</v>
      </c>
      <c r="BH979" s="18">
        <f t="shared" si="537"/>
        <v>13223165</v>
      </c>
      <c r="BI979" s="18">
        <f t="shared" si="538"/>
        <v>13223165</v>
      </c>
      <c r="BJ979" s="18">
        <f t="shared" si="539"/>
        <v>13223165</v>
      </c>
      <c r="BK979" s="18">
        <f t="shared" si="540"/>
        <v>13223165</v>
      </c>
      <c r="BL979" s="18">
        <f t="shared" si="541"/>
        <v>19834750</v>
      </c>
      <c r="BM979" s="18">
        <f t="shared" si="542"/>
        <v>19834750</v>
      </c>
      <c r="BN979" s="18">
        <f t="shared" si="543"/>
        <v>2</v>
      </c>
      <c r="BO979" s="18">
        <f t="shared" si="523"/>
        <v>26.45</v>
      </c>
      <c r="BP979" s="18">
        <f t="shared" si="544"/>
        <v>2</v>
      </c>
      <c r="BQ979" s="18">
        <f t="shared" si="524"/>
        <v>13.22</v>
      </c>
      <c r="BR979" s="18">
        <f t="shared" si="545"/>
        <v>2</v>
      </c>
      <c r="BS979" s="18">
        <f t="shared" si="525"/>
        <v>13.22</v>
      </c>
      <c r="BT979" s="18">
        <f t="shared" si="546"/>
        <v>2</v>
      </c>
      <c r="BU979" s="18">
        <f t="shared" si="526"/>
        <v>13.22</v>
      </c>
      <c r="BV979" s="18">
        <f t="shared" si="547"/>
        <v>2</v>
      </c>
      <c r="BW979" s="18">
        <f t="shared" si="527"/>
        <v>13.22</v>
      </c>
      <c r="BX979" s="18">
        <f t="shared" si="548"/>
        <v>2</v>
      </c>
      <c r="BY979" s="18">
        <f t="shared" si="528"/>
        <v>13.22</v>
      </c>
      <c r="BZ979" s="18">
        <f t="shared" si="549"/>
        <v>2</v>
      </c>
      <c r="CA979" s="18">
        <f t="shared" si="529"/>
        <v>19.829999999999998</v>
      </c>
      <c r="CB979" s="18">
        <f t="shared" si="550"/>
        <v>2</v>
      </c>
      <c r="CC979" s="18">
        <f t="shared" si="530"/>
        <v>19.829999999999998</v>
      </c>
    </row>
    <row r="980" spans="1:81" ht="16.5" x14ac:dyDescent="0.2">
      <c r="A980" s="14">
        <v>971</v>
      </c>
      <c r="B980" s="18">
        <f>金币产出!CN976</f>
        <v>240962769</v>
      </c>
      <c r="W980" s="18">
        <v>971</v>
      </c>
      <c r="X980" s="25">
        <v>1</v>
      </c>
      <c r="Y980" s="18" t="e">
        <f t="shared" si="531"/>
        <v>#REF!</v>
      </c>
      <c r="Z980" s="18" t="e">
        <f t="shared" si="531"/>
        <v>#REF!</v>
      </c>
      <c r="AA980" s="18" t="e">
        <f t="shared" si="531"/>
        <v>#REF!</v>
      </c>
      <c r="AB980" s="18" t="e">
        <f t="shared" si="532"/>
        <v>#REF!</v>
      </c>
      <c r="AC980" s="18" t="e">
        <f t="shared" si="520"/>
        <v>#REF!</v>
      </c>
      <c r="AD980" s="18" t="e">
        <f t="shared" si="533"/>
        <v>#REF!</v>
      </c>
      <c r="AE980" s="18" t="e">
        <f t="shared" si="521"/>
        <v>#REF!</v>
      </c>
      <c r="AF980" s="18" t="e">
        <f t="shared" si="534"/>
        <v>#REF!</v>
      </c>
      <c r="AG980" s="18" t="e">
        <f t="shared" si="522"/>
        <v>#REF!</v>
      </c>
      <c r="BD980" s="18">
        <v>971</v>
      </c>
      <c r="BE980" s="44">
        <v>1</v>
      </c>
      <c r="BF980" s="18">
        <f t="shared" si="535"/>
        <v>26505900</v>
      </c>
      <c r="BG980" s="18">
        <f t="shared" si="536"/>
        <v>13252950</v>
      </c>
      <c r="BH980" s="18">
        <f t="shared" si="537"/>
        <v>13252950</v>
      </c>
      <c r="BI980" s="18">
        <f t="shared" si="538"/>
        <v>13252950</v>
      </c>
      <c r="BJ980" s="18">
        <f t="shared" si="539"/>
        <v>13252950</v>
      </c>
      <c r="BK980" s="18">
        <f t="shared" si="540"/>
        <v>13252950</v>
      </c>
      <c r="BL980" s="18">
        <f t="shared" si="541"/>
        <v>19879425</v>
      </c>
      <c r="BM980" s="18">
        <f t="shared" si="542"/>
        <v>19879425</v>
      </c>
      <c r="BN980" s="18">
        <f t="shared" si="543"/>
        <v>2</v>
      </c>
      <c r="BO980" s="18">
        <f t="shared" si="523"/>
        <v>26.51</v>
      </c>
      <c r="BP980" s="18">
        <f t="shared" si="544"/>
        <v>2</v>
      </c>
      <c r="BQ980" s="18">
        <f t="shared" si="524"/>
        <v>13.25</v>
      </c>
      <c r="BR980" s="18">
        <f t="shared" si="545"/>
        <v>2</v>
      </c>
      <c r="BS980" s="18">
        <f t="shared" si="525"/>
        <v>13.25</v>
      </c>
      <c r="BT980" s="18">
        <f t="shared" si="546"/>
        <v>2</v>
      </c>
      <c r="BU980" s="18">
        <f t="shared" si="526"/>
        <v>13.25</v>
      </c>
      <c r="BV980" s="18">
        <f t="shared" si="547"/>
        <v>2</v>
      </c>
      <c r="BW980" s="18">
        <f t="shared" si="527"/>
        <v>13.25</v>
      </c>
      <c r="BX980" s="18">
        <f t="shared" si="548"/>
        <v>2</v>
      </c>
      <c r="BY980" s="18">
        <f t="shared" si="528"/>
        <v>13.25</v>
      </c>
      <c r="BZ980" s="18">
        <f t="shared" si="549"/>
        <v>2</v>
      </c>
      <c r="CA980" s="18">
        <f t="shared" si="529"/>
        <v>19.88</v>
      </c>
      <c r="CB980" s="18">
        <f t="shared" si="550"/>
        <v>2</v>
      </c>
      <c r="CC980" s="18">
        <f t="shared" si="530"/>
        <v>19.88</v>
      </c>
    </row>
    <row r="981" spans="1:81" ht="16.5" x14ac:dyDescent="0.2">
      <c r="A981" s="14">
        <v>972</v>
      </c>
      <c r="B981" s="18">
        <f>金币产出!CN977</f>
        <v>241504309</v>
      </c>
      <c r="W981" s="18">
        <v>972</v>
      </c>
      <c r="X981" s="25">
        <v>1</v>
      </c>
      <c r="Y981" s="18" t="e">
        <f t="shared" si="531"/>
        <v>#REF!</v>
      </c>
      <c r="Z981" s="18" t="e">
        <f t="shared" si="531"/>
        <v>#REF!</v>
      </c>
      <c r="AA981" s="18" t="e">
        <f t="shared" si="531"/>
        <v>#REF!</v>
      </c>
      <c r="AB981" s="18" t="e">
        <f t="shared" si="532"/>
        <v>#REF!</v>
      </c>
      <c r="AC981" s="18" t="e">
        <f t="shared" si="520"/>
        <v>#REF!</v>
      </c>
      <c r="AD981" s="18" t="e">
        <f t="shared" si="533"/>
        <v>#REF!</v>
      </c>
      <c r="AE981" s="18" t="e">
        <f t="shared" si="521"/>
        <v>#REF!</v>
      </c>
      <c r="AF981" s="18" t="e">
        <f t="shared" si="534"/>
        <v>#REF!</v>
      </c>
      <c r="AG981" s="18" t="e">
        <f t="shared" si="522"/>
        <v>#REF!</v>
      </c>
      <c r="BD981" s="18">
        <v>972</v>
      </c>
      <c r="BE981" s="44">
        <v>1</v>
      </c>
      <c r="BF981" s="18">
        <f t="shared" si="535"/>
        <v>26565470</v>
      </c>
      <c r="BG981" s="18">
        <f t="shared" si="536"/>
        <v>13282735</v>
      </c>
      <c r="BH981" s="18">
        <f t="shared" si="537"/>
        <v>13282735</v>
      </c>
      <c r="BI981" s="18">
        <f t="shared" si="538"/>
        <v>13282735</v>
      </c>
      <c r="BJ981" s="18">
        <f t="shared" si="539"/>
        <v>13282735</v>
      </c>
      <c r="BK981" s="18">
        <f t="shared" si="540"/>
        <v>13282735</v>
      </c>
      <c r="BL981" s="18">
        <f t="shared" si="541"/>
        <v>19924105</v>
      </c>
      <c r="BM981" s="18">
        <f t="shared" si="542"/>
        <v>19924105</v>
      </c>
      <c r="BN981" s="18">
        <f t="shared" si="543"/>
        <v>2</v>
      </c>
      <c r="BO981" s="18">
        <f t="shared" si="523"/>
        <v>26.57</v>
      </c>
      <c r="BP981" s="18">
        <f t="shared" si="544"/>
        <v>2</v>
      </c>
      <c r="BQ981" s="18">
        <f t="shared" si="524"/>
        <v>13.28</v>
      </c>
      <c r="BR981" s="18">
        <f t="shared" si="545"/>
        <v>2</v>
      </c>
      <c r="BS981" s="18">
        <f t="shared" si="525"/>
        <v>13.28</v>
      </c>
      <c r="BT981" s="18">
        <f t="shared" si="546"/>
        <v>2</v>
      </c>
      <c r="BU981" s="18">
        <f t="shared" si="526"/>
        <v>13.28</v>
      </c>
      <c r="BV981" s="18">
        <f t="shared" si="547"/>
        <v>2</v>
      </c>
      <c r="BW981" s="18">
        <f t="shared" si="527"/>
        <v>13.28</v>
      </c>
      <c r="BX981" s="18">
        <f t="shared" si="548"/>
        <v>2</v>
      </c>
      <c r="BY981" s="18">
        <f t="shared" si="528"/>
        <v>13.28</v>
      </c>
      <c r="BZ981" s="18">
        <f t="shared" si="549"/>
        <v>2</v>
      </c>
      <c r="CA981" s="18">
        <f t="shared" si="529"/>
        <v>19.920000000000002</v>
      </c>
      <c r="CB981" s="18">
        <f t="shared" si="550"/>
        <v>2</v>
      </c>
      <c r="CC981" s="18">
        <f t="shared" si="530"/>
        <v>19.920000000000002</v>
      </c>
    </row>
    <row r="982" spans="1:81" ht="16.5" x14ac:dyDescent="0.2">
      <c r="A982" s="14">
        <v>973</v>
      </c>
      <c r="B982" s="18">
        <f>金币产出!CN978</f>
        <v>242045853</v>
      </c>
      <c r="W982" s="18">
        <v>973</v>
      </c>
      <c r="X982" s="25">
        <v>1</v>
      </c>
      <c r="Y982" s="18" t="e">
        <f t="shared" si="531"/>
        <v>#REF!</v>
      </c>
      <c r="Z982" s="18" t="e">
        <f t="shared" si="531"/>
        <v>#REF!</v>
      </c>
      <c r="AA982" s="18" t="e">
        <f t="shared" si="531"/>
        <v>#REF!</v>
      </c>
      <c r="AB982" s="18" t="e">
        <f t="shared" si="532"/>
        <v>#REF!</v>
      </c>
      <c r="AC982" s="18" t="e">
        <f t="shared" si="520"/>
        <v>#REF!</v>
      </c>
      <c r="AD982" s="18" t="e">
        <f t="shared" si="533"/>
        <v>#REF!</v>
      </c>
      <c r="AE982" s="18" t="e">
        <f t="shared" si="521"/>
        <v>#REF!</v>
      </c>
      <c r="AF982" s="18" t="e">
        <f t="shared" si="534"/>
        <v>#REF!</v>
      </c>
      <c r="AG982" s="18" t="e">
        <f t="shared" si="522"/>
        <v>#REF!</v>
      </c>
      <c r="BD982" s="18">
        <v>973</v>
      </c>
      <c r="BE982" s="44">
        <v>1</v>
      </c>
      <c r="BF982" s="18">
        <f t="shared" si="535"/>
        <v>26625040</v>
      </c>
      <c r="BG982" s="18">
        <f t="shared" si="536"/>
        <v>13312520</v>
      </c>
      <c r="BH982" s="18">
        <f t="shared" si="537"/>
        <v>13312520</v>
      </c>
      <c r="BI982" s="18">
        <f t="shared" si="538"/>
        <v>13312520</v>
      </c>
      <c r="BJ982" s="18">
        <f t="shared" si="539"/>
        <v>13312520</v>
      </c>
      <c r="BK982" s="18">
        <f t="shared" si="540"/>
        <v>13312520</v>
      </c>
      <c r="BL982" s="18">
        <f t="shared" si="541"/>
        <v>19968780</v>
      </c>
      <c r="BM982" s="18">
        <f t="shared" si="542"/>
        <v>19968780</v>
      </c>
      <c r="BN982" s="18">
        <f t="shared" si="543"/>
        <v>2</v>
      </c>
      <c r="BO982" s="18">
        <f t="shared" si="523"/>
        <v>26.63</v>
      </c>
      <c r="BP982" s="18">
        <f t="shared" si="544"/>
        <v>2</v>
      </c>
      <c r="BQ982" s="18">
        <f t="shared" si="524"/>
        <v>13.31</v>
      </c>
      <c r="BR982" s="18">
        <f t="shared" si="545"/>
        <v>2</v>
      </c>
      <c r="BS982" s="18">
        <f t="shared" si="525"/>
        <v>13.31</v>
      </c>
      <c r="BT982" s="18">
        <f t="shared" si="546"/>
        <v>2</v>
      </c>
      <c r="BU982" s="18">
        <f t="shared" si="526"/>
        <v>13.31</v>
      </c>
      <c r="BV982" s="18">
        <f t="shared" si="547"/>
        <v>2</v>
      </c>
      <c r="BW982" s="18">
        <f t="shared" si="527"/>
        <v>13.31</v>
      </c>
      <c r="BX982" s="18">
        <f t="shared" si="548"/>
        <v>2</v>
      </c>
      <c r="BY982" s="18">
        <f t="shared" si="528"/>
        <v>13.31</v>
      </c>
      <c r="BZ982" s="18">
        <f t="shared" si="549"/>
        <v>2</v>
      </c>
      <c r="CA982" s="18">
        <f t="shared" si="529"/>
        <v>19.97</v>
      </c>
      <c r="CB982" s="18">
        <f t="shared" si="550"/>
        <v>2</v>
      </c>
      <c r="CC982" s="18">
        <f t="shared" si="530"/>
        <v>19.97</v>
      </c>
    </row>
    <row r="983" spans="1:81" ht="16.5" x14ac:dyDescent="0.2">
      <c r="A983" s="14">
        <v>974</v>
      </c>
      <c r="B983" s="18">
        <f>金币产出!CN979</f>
        <v>242587396</v>
      </c>
      <c r="W983" s="18">
        <v>974</v>
      </c>
      <c r="X983" s="25">
        <v>1</v>
      </c>
      <c r="Y983" s="18" t="e">
        <f t="shared" si="531"/>
        <v>#REF!</v>
      </c>
      <c r="Z983" s="18" t="e">
        <f t="shared" si="531"/>
        <v>#REF!</v>
      </c>
      <c r="AA983" s="18" t="e">
        <f t="shared" si="531"/>
        <v>#REF!</v>
      </c>
      <c r="AB983" s="18" t="e">
        <f t="shared" si="532"/>
        <v>#REF!</v>
      </c>
      <c r="AC983" s="18" t="e">
        <f t="shared" si="520"/>
        <v>#REF!</v>
      </c>
      <c r="AD983" s="18" t="e">
        <f t="shared" si="533"/>
        <v>#REF!</v>
      </c>
      <c r="AE983" s="18" t="e">
        <f t="shared" si="521"/>
        <v>#REF!</v>
      </c>
      <c r="AF983" s="18" t="e">
        <f t="shared" si="534"/>
        <v>#REF!</v>
      </c>
      <c r="AG983" s="18" t="e">
        <f t="shared" si="522"/>
        <v>#REF!</v>
      </c>
      <c r="BD983" s="18">
        <v>974</v>
      </c>
      <c r="BE983" s="44">
        <v>1</v>
      </c>
      <c r="BF983" s="18">
        <f t="shared" si="535"/>
        <v>26684610</v>
      </c>
      <c r="BG983" s="18">
        <f t="shared" si="536"/>
        <v>13342305</v>
      </c>
      <c r="BH983" s="18">
        <f t="shared" si="537"/>
        <v>13342305</v>
      </c>
      <c r="BI983" s="18">
        <f t="shared" si="538"/>
        <v>13342305</v>
      </c>
      <c r="BJ983" s="18">
        <f t="shared" si="539"/>
        <v>13342305</v>
      </c>
      <c r="BK983" s="18">
        <f t="shared" si="540"/>
        <v>13342305</v>
      </c>
      <c r="BL983" s="18">
        <f t="shared" si="541"/>
        <v>20013460</v>
      </c>
      <c r="BM983" s="18">
        <f t="shared" si="542"/>
        <v>20013460</v>
      </c>
      <c r="BN983" s="18">
        <f t="shared" si="543"/>
        <v>2</v>
      </c>
      <c r="BO983" s="18">
        <f t="shared" si="523"/>
        <v>26.68</v>
      </c>
      <c r="BP983" s="18">
        <f t="shared" si="544"/>
        <v>2</v>
      </c>
      <c r="BQ983" s="18">
        <f t="shared" si="524"/>
        <v>13.34</v>
      </c>
      <c r="BR983" s="18">
        <f t="shared" si="545"/>
        <v>2</v>
      </c>
      <c r="BS983" s="18">
        <f t="shared" si="525"/>
        <v>13.34</v>
      </c>
      <c r="BT983" s="18">
        <f t="shared" si="546"/>
        <v>2</v>
      </c>
      <c r="BU983" s="18">
        <f t="shared" si="526"/>
        <v>13.34</v>
      </c>
      <c r="BV983" s="18">
        <f t="shared" si="547"/>
        <v>2</v>
      </c>
      <c r="BW983" s="18">
        <f t="shared" si="527"/>
        <v>13.34</v>
      </c>
      <c r="BX983" s="18">
        <f t="shared" si="548"/>
        <v>2</v>
      </c>
      <c r="BY983" s="18">
        <f t="shared" si="528"/>
        <v>13.34</v>
      </c>
      <c r="BZ983" s="18">
        <f t="shared" si="549"/>
        <v>2</v>
      </c>
      <c r="CA983" s="18">
        <f t="shared" si="529"/>
        <v>20.010000000000002</v>
      </c>
      <c r="CB983" s="18">
        <f t="shared" si="550"/>
        <v>2</v>
      </c>
      <c r="CC983" s="18">
        <f t="shared" si="530"/>
        <v>20.010000000000002</v>
      </c>
    </row>
    <row r="984" spans="1:81" ht="16.5" x14ac:dyDescent="0.2">
      <c r="A984" s="14">
        <v>975</v>
      </c>
      <c r="B984" s="18">
        <f>金币产出!CN980</f>
        <v>243128941</v>
      </c>
      <c r="W984" s="18">
        <v>975</v>
      </c>
      <c r="X984" s="25">
        <v>1</v>
      </c>
      <c r="Y984" s="18" t="e">
        <f t="shared" si="531"/>
        <v>#REF!</v>
      </c>
      <c r="Z984" s="18" t="e">
        <f t="shared" si="531"/>
        <v>#REF!</v>
      </c>
      <c r="AA984" s="18" t="e">
        <f t="shared" si="531"/>
        <v>#REF!</v>
      </c>
      <c r="AB984" s="18" t="e">
        <f t="shared" si="532"/>
        <v>#REF!</v>
      </c>
      <c r="AC984" s="18" t="e">
        <f t="shared" si="520"/>
        <v>#REF!</v>
      </c>
      <c r="AD984" s="18" t="e">
        <f t="shared" si="533"/>
        <v>#REF!</v>
      </c>
      <c r="AE984" s="18" t="e">
        <f t="shared" si="521"/>
        <v>#REF!</v>
      </c>
      <c r="AF984" s="18" t="e">
        <f t="shared" si="534"/>
        <v>#REF!</v>
      </c>
      <c r="AG984" s="18" t="e">
        <f t="shared" si="522"/>
        <v>#REF!</v>
      </c>
      <c r="BD984" s="18">
        <v>975</v>
      </c>
      <c r="BE984" s="44">
        <v>1</v>
      </c>
      <c r="BF984" s="18">
        <f t="shared" si="535"/>
        <v>26744180</v>
      </c>
      <c r="BG984" s="18">
        <f t="shared" si="536"/>
        <v>13372090</v>
      </c>
      <c r="BH984" s="18">
        <f t="shared" si="537"/>
        <v>13372090</v>
      </c>
      <c r="BI984" s="18">
        <f t="shared" si="538"/>
        <v>13372090</v>
      </c>
      <c r="BJ984" s="18">
        <f t="shared" si="539"/>
        <v>13372090</v>
      </c>
      <c r="BK984" s="18">
        <f t="shared" si="540"/>
        <v>13372090</v>
      </c>
      <c r="BL984" s="18">
        <f t="shared" si="541"/>
        <v>20058135</v>
      </c>
      <c r="BM984" s="18">
        <f t="shared" si="542"/>
        <v>20058135</v>
      </c>
      <c r="BN984" s="18">
        <f t="shared" si="543"/>
        <v>2</v>
      </c>
      <c r="BO984" s="18">
        <f t="shared" si="523"/>
        <v>26.74</v>
      </c>
      <c r="BP984" s="18">
        <f t="shared" si="544"/>
        <v>2</v>
      </c>
      <c r="BQ984" s="18">
        <f t="shared" si="524"/>
        <v>13.37</v>
      </c>
      <c r="BR984" s="18">
        <f t="shared" si="545"/>
        <v>2</v>
      </c>
      <c r="BS984" s="18">
        <f t="shared" si="525"/>
        <v>13.37</v>
      </c>
      <c r="BT984" s="18">
        <f t="shared" si="546"/>
        <v>2</v>
      </c>
      <c r="BU984" s="18">
        <f t="shared" si="526"/>
        <v>13.37</v>
      </c>
      <c r="BV984" s="18">
        <f t="shared" si="547"/>
        <v>2</v>
      </c>
      <c r="BW984" s="18">
        <f t="shared" si="527"/>
        <v>13.37</v>
      </c>
      <c r="BX984" s="18">
        <f t="shared" si="548"/>
        <v>2</v>
      </c>
      <c r="BY984" s="18">
        <f t="shared" si="528"/>
        <v>13.37</v>
      </c>
      <c r="BZ984" s="18">
        <f t="shared" si="549"/>
        <v>2</v>
      </c>
      <c r="CA984" s="18">
        <f t="shared" si="529"/>
        <v>20.059999999999999</v>
      </c>
      <c r="CB984" s="18">
        <f t="shared" si="550"/>
        <v>2</v>
      </c>
      <c r="CC984" s="18">
        <f t="shared" si="530"/>
        <v>20.059999999999999</v>
      </c>
    </row>
    <row r="985" spans="1:81" ht="16.5" x14ac:dyDescent="0.2">
      <c r="A985" s="14">
        <v>976</v>
      </c>
      <c r="B985" s="18">
        <f>金币产出!CN981</f>
        <v>243670482</v>
      </c>
      <c r="W985" s="18">
        <v>976</v>
      </c>
      <c r="X985" s="25">
        <v>1</v>
      </c>
      <c r="Y985" s="18" t="e">
        <f t="shared" si="531"/>
        <v>#REF!</v>
      </c>
      <c r="Z985" s="18" t="e">
        <f t="shared" si="531"/>
        <v>#REF!</v>
      </c>
      <c r="AA985" s="18" t="e">
        <f t="shared" si="531"/>
        <v>#REF!</v>
      </c>
      <c r="AB985" s="18" t="e">
        <f t="shared" si="532"/>
        <v>#REF!</v>
      </c>
      <c r="AC985" s="18" t="e">
        <f t="shared" si="520"/>
        <v>#REF!</v>
      </c>
      <c r="AD985" s="18" t="e">
        <f t="shared" si="533"/>
        <v>#REF!</v>
      </c>
      <c r="AE985" s="18" t="e">
        <f t="shared" si="521"/>
        <v>#REF!</v>
      </c>
      <c r="AF985" s="18" t="e">
        <f t="shared" si="534"/>
        <v>#REF!</v>
      </c>
      <c r="AG985" s="18" t="e">
        <f t="shared" si="522"/>
        <v>#REF!</v>
      </c>
      <c r="BD985" s="18">
        <v>976</v>
      </c>
      <c r="BE985" s="44">
        <v>1</v>
      </c>
      <c r="BF985" s="18">
        <f t="shared" si="535"/>
        <v>26803750</v>
      </c>
      <c r="BG985" s="18">
        <f t="shared" si="536"/>
        <v>13401875</v>
      </c>
      <c r="BH985" s="18">
        <f t="shared" si="537"/>
        <v>13401875</v>
      </c>
      <c r="BI985" s="18">
        <f t="shared" si="538"/>
        <v>13401875</v>
      </c>
      <c r="BJ985" s="18">
        <f t="shared" si="539"/>
        <v>13401875</v>
      </c>
      <c r="BK985" s="18">
        <f t="shared" si="540"/>
        <v>13401875</v>
      </c>
      <c r="BL985" s="18">
        <f t="shared" si="541"/>
        <v>20102810</v>
      </c>
      <c r="BM985" s="18">
        <f t="shared" si="542"/>
        <v>20102810</v>
      </c>
      <c r="BN985" s="18">
        <f t="shared" si="543"/>
        <v>2</v>
      </c>
      <c r="BO985" s="18">
        <f t="shared" si="523"/>
        <v>26.8</v>
      </c>
      <c r="BP985" s="18">
        <f t="shared" si="544"/>
        <v>2</v>
      </c>
      <c r="BQ985" s="18">
        <f t="shared" si="524"/>
        <v>13.4</v>
      </c>
      <c r="BR985" s="18">
        <f t="shared" si="545"/>
        <v>2</v>
      </c>
      <c r="BS985" s="18">
        <f t="shared" si="525"/>
        <v>13.4</v>
      </c>
      <c r="BT985" s="18">
        <f t="shared" si="546"/>
        <v>2</v>
      </c>
      <c r="BU985" s="18">
        <f t="shared" si="526"/>
        <v>13.4</v>
      </c>
      <c r="BV985" s="18">
        <f t="shared" si="547"/>
        <v>2</v>
      </c>
      <c r="BW985" s="18">
        <f t="shared" si="527"/>
        <v>13.4</v>
      </c>
      <c r="BX985" s="18">
        <f t="shared" si="548"/>
        <v>2</v>
      </c>
      <c r="BY985" s="18">
        <f t="shared" si="528"/>
        <v>13.4</v>
      </c>
      <c r="BZ985" s="18">
        <f t="shared" si="549"/>
        <v>2</v>
      </c>
      <c r="CA985" s="18">
        <f t="shared" si="529"/>
        <v>20.100000000000001</v>
      </c>
      <c r="CB985" s="18">
        <f t="shared" si="550"/>
        <v>2</v>
      </c>
      <c r="CC985" s="18">
        <f t="shared" si="530"/>
        <v>20.100000000000001</v>
      </c>
    </row>
    <row r="986" spans="1:81" ht="16.5" x14ac:dyDescent="0.2">
      <c r="A986" s="14">
        <v>977</v>
      </c>
      <c r="B986" s="18">
        <f>金币产出!CN982</f>
        <v>244212025</v>
      </c>
      <c r="W986" s="18">
        <v>977</v>
      </c>
      <c r="X986" s="25">
        <v>1</v>
      </c>
      <c r="Y986" s="18" t="e">
        <f t="shared" si="531"/>
        <v>#REF!</v>
      </c>
      <c r="Z986" s="18" t="e">
        <f t="shared" si="531"/>
        <v>#REF!</v>
      </c>
      <c r="AA986" s="18" t="e">
        <f t="shared" si="531"/>
        <v>#REF!</v>
      </c>
      <c r="AB986" s="18" t="e">
        <f t="shared" si="532"/>
        <v>#REF!</v>
      </c>
      <c r="AC986" s="18" t="e">
        <f t="shared" si="520"/>
        <v>#REF!</v>
      </c>
      <c r="AD986" s="18" t="e">
        <f t="shared" si="533"/>
        <v>#REF!</v>
      </c>
      <c r="AE986" s="18" t="e">
        <f t="shared" si="521"/>
        <v>#REF!</v>
      </c>
      <c r="AF986" s="18" t="e">
        <f t="shared" si="534"/>
        <v>#REF!</v>
      </c>
      <c r="AG986" s="18" t="e">
        <f t="shared" si="522"/>
        <v>#REF!</v>
      </c>
      <c r="BD986" s="18">
        <v>977</v>
      </c>
      <c r="BE986" s="44">
        <v>1</v>
      </c>
      <c r="BF986" s="18">
        <f t="shared" si="535"/>
        <v>26863320</v>
      </c>
      <c r="BG986" s="18">
        <f t="shared" si="536"/>
        <v>13431660</v>
      </c>
      <c r="BH986" s="18">
        <f t="shared" si="537"/>
        <v>13431660</v>
      </c>
      <c r="BI986" s="18">
        <f t="shared" si="538"/>
        <v>13431660</v>
      </c>
      <c r="BJ986" s="18">
        <f t="shared" si="539"/>
        <v>13431660</v>
      </c>
      <c r="BK986" s="18">
        <f t="shared" si="540"/>
        <v>13431660</v>
      </c>
      <c r="BL986" s="18">
        <f t="shared" si="541"/>
        <v>20147490</v>
      </c>
      <c r="BM986" s="18">
        <f t="shared" si="542"/>
        <v>20147490</v>
      </c>
      <c r="BN986" s="18">
        <f t="shared" si="543"/>
        <v>2</v>
      </c>
      <c r="BO986" s="18">
        <f t="shared" si="523"/>
        <v>26.86</v>
      </c>
      <c r="BP986" s="18">
        <f t="shared" si="544"/>
        <v>2</v>
      </c>
      <c r="BQ986" s="18">
        <f t="shared" si="524"/>
        <v>13.43</v>
      </c>
      <c r="BR986" s="18">
        <f t="shared" si="545"/>
        <v>2</v>
      </c>
      <c r="BS986" s="18">
        <f t="shared" si="525"/>
        <v>13.43</v>
      </c>
      <c r="BT986" s="18">
        <f t="shared" si="546"/>
        <v>2</v>
      </c>
      <c r="BU986" s="18">
        <f t="shared" si="526"/>
        <v>13.43</v>
      </c>
      <c r="BV986" s="18">
        <f t="shared" si="547"/>
        <v>2</v>
      </c>
      <c r="BW986" s="18">
        <f t="shared" si="527"/>
        <v>13.43</v>
      </c>
      <c r="BX986" s="18">
        <f t="shared" si="548"/>
        <v>2</v>
      </c>
      <c r="BY986" s="18">
        <f t="shared" si="528"/>
        <v>13.43</v>
      </c>
      <c r="BZ986" s="18">
        <f t="shared" si="549"/>
        <v>2</v>
      </c>
      <c r="CA986" s="18">
        <f t="shared" si="529"/>
        <v>20.149999999999999</v>
      </c>
      <c r="CB986" s="18">
        <f t="shared" si="550"/>
        <v>2</v>
      </c>
      <c r="CC986" s="18">
        <f t="shared" si="530"/>
        <v>20.149999999999999</v>
      </c>
    </row>
    <row r="987" spans="1:81" ht="16.5" x14ac:dyDescent="0.2">
      <c r="A987" s="14">
        <v>978</v>
      </c>
      <c r="B987" s="18">
        <f>金币产出!CN983</f>
        <v>244753569</v>
      </c>
      <c r="W987" s="18">
        <v>978</v>
      </c>
      <c r="X987" s="25">
        <v>1</v>
      </c>
      <c r="Y987" s="18" t="e">
        <f t="shared" si="531"/>
        <v>#REF!</v>
      </c>
      <c r="Z987" s="18" t="e">
        <f t="shared" si="531"/>
        <v>#REF!</v>
      </c>
      <c r="AA987" s="18" t="e">
        <f t="shared" si="531"/>
        <v>#REF!</v>
      </c>
      <c r="AB987" s="18" t="e">
        <f t="shared" si="532"/>
        <v>#REF!</v>
      </c>
      <c r="AC987" s="18" t="e">
        <f t="shared" si="520"/>
        <v>#REF!</v>
      </c>
      <c r="AD987" s="18" t="e">
        <f t="shared" si="533"/>
        <v>#REF!</v>
      </c>
      <c r="AE987" s="18" t="e">
        <f t="shared" si="521"/>
        <v>#REF!</v>
      </c>
      <c r="AF987" s="18" t="e">
        <f t="shared" si="534"/>
        <v>#REF!</v>
      </c>
      <c r="AG987" s="18" t="e">
        <f t="shared" si="522"/>
        <v>#REF!</v>
      </c>
      <c r="BD987" s="18">
        <v>978</v>
      </c>
      <c r="BE987" s="44">
        <v>1</v>
      </c>
      <c r="BF987" s="18">
        <f t="shared" si="535"/>
        <v>26922890</v>
      </c>
      <c r="BG987" s="18">
        <f t="shared" si="536"/>
        <v>13461445</v>
      </c>
      <c r="BH987" s="18">
        <f t="shared" si="537"/>
        <v>13461445</v>
      </c>
      <c r="BI987" s="18">
        <f t="shared" si="538"/>
        <v>13461445</v>
      </c>
      <c r="BJ987" s="18">
        <f t="shared" si="539"/>
        <v>13461445</v>
      </c>
      <c r="BK987" s="18">
        <f t="shared" si="540"/>
        <v>13461445</v>
      </c>
      <c r="BL987" s="18">
        <f t="shared" si="541"/>
        <v>20192165</v>
      </c>
      <c r="BM987" s="18">
        <f t="shared" si="542"/>
        <v>20192165</v>
      </c>
      <c r="BN987" s="18">
        <f t="shared" si="543"/>
        <v>2</v>
      </c>
      <c r="BO987" s="18">
        <f t="shared" si="523"/>
        <v>26.92</v>
      </c>
      <c r="BP987" s="18">
        <f t="shared" si="544"/>
        <v>2</v>
      </c>
      <c r="BQ987" s="18">
        <f t="shared" si="524"/>
        <v>13.46</v>
      </c>
      <c r="BR987" s="18">
        <f t="shared" si="545"/>
        <v>2</v>
      </c>
      <c r="BS987" s="18">
        <f t="shared" si="525"/>
        <v>13.46</v>
      </c>
      <c r="BT987" s="18">
        <f t="shared" si="546"/>
        <v>2</v>
      </c>
      <c r="BU987" s="18">
        <f t="shared" si="526"/>
        <v>13.46</v>
      </c>
      <c r="BV987" s="18">
        <f t="shared" si="547"/>
        <v>2</v>
      </c>
      <c r="BW987" s="18">
        <f t="shared" si="527"/>
        <v>13.46</v>
      </c>
      <c r="BX987" s="18">
        <f t="shared" si="548"/>
        <v>2</v>
      </c>
      <c r="BY987" s="18">
        <f t="shared" si="528"/>
        <v>13.46</v>
      </c>
      <c r="BZ987" s="18">
        <f t="shared" si="549"/>
        <v>2</v>
      </c>
      <c r="CA987" s="18">
        <f t="shared" si="529"/>
        <v>20.190000000000001</v>
      </c>
      <c r="CB987" s="18">
        <f t="shared" si="550"/>
        <v>2</v>
      </c>
      <c r="CC987" s="18">
        <f t="shared" si="530"/>
        <v>20.190000000000001</v>
      </c>
    </row>
    <row r="988" spans="1:81" ht="16.5" x14ac:dyDescent="0.2">
      <c r="A988" s="14">
        <v>979</v>
      </c>
      <c r="B988" s="18">
        <f>金币产出!CN984</f>
        <v>245295109</v>
      </c>
      <c r="W988" s="18">
        <v>979</v>
      </c>
      <c r="X988" s="25">
        <v>1</v>
      </c>
      <c r="Y988" s="18" t="e">
        <f t="shared" si="531"/>
        <v>#REF!</v>
      </c>
      <c r="Z988" s="18" t="e">
        <f t="shared" si="531"/>
        <v>#REF!</v>
      </c>
      <c r="AA988" s="18" t="e">
        <f t="shared" si="531"/>
        <v>#REF!</v>
      </c>
      <c r="AB988" s="18" t="e">
        <f t="shared" si="532"/>
        <v>#REF!</v>
      </c>
      <c r="AC988" s="18" t="e">
        <f t="shared" si="520"/>
        <v>#REF!</v>
      </c>
      <c r="AD988" s="18" t="e">
        <f t="shared" si="533"/>
        <v>#REF!</v>
      </c>
      <c r="AE988" s="18" t="e">
        <f t="shared" si="521"/>
        <v>#REF!</v>
      </c>
      <c r="AF988" s="18" t="e">
        <f t="shared" si="534"/>
        <v>#REF!</v>
      </c>
      <c r="AG988" s="18" t="e">
        <f t="shared" si="522"/>
        <v>#REF!</v>
      </c>
      <c r="BD988" s="18">
        <v>979</v>
      </c>
      <c r="BE988" s="44">
        <v>1</v>
      </c>
      <c r="BF988" s="18">
        <f t="shared" si="535"/>
        <v>26982460</v>
      </c>
      <c r="BG988" s="18">
        <f t="shared" si="536"/>
        <v>13491230</v>
      </c>
      <c r="BH988" s="18">
        <f t="shared" si="537"/>
        <v>13491230</v>
      </c>
      <c r="BI988" s="18">
        <f t="shared" si="538"/>
        <v>13491230</v>
      </c>
      <c r="BJ988" s="18">
        <f t="shared" si="539"/>
        <v>13491230</v>
      </c>
      <c r="BK988" s="18">
        <f t="shared" si="540"/>
        <v>13491230</v>
      </c>
      <c r="BL988" s="18">
        <f t="shared" si="541"/>
        <v>20236845</v>
      </c>
      <c r="BM988" s="18">
        <f t="shared" si="542"/>
        <v>20236845</v>
      </c>
      <c r="BN988" s="18">
        <f t="shared" si="543"/>
        <v>2</v>
      </c>
      <c r="BO988" s="18">
        <f t="shared" si="523"/>
        <v>26.98</v>
      </c>
      <c r="BP988" s="18">
        <f t="shared" si="544"/>
        <v>2</v>
      </c>
      <c r="BQ988" s="18">
        <f t="shared" si="524"/>
        <v>13.49</v>
      </c>
      <c r="BR988" s="18">
        <f t="shared" si="545"/>
        <v>2</v>
      </c>
      <c r="BS988" s="18">
        <f t="shared" si="525"/>
        <v>13.49</v>
      </c>
      <c r="BT988" s="18">
        <f t="shared" si="546"/>
        <v>2</v>
      </c>
      <c r="BU988" s="18">
        <f t="shared" si="526"/>
        <v>13.49</v>
      </c>
      <c r="BV988" s="18">
        <f t="shared" si="547"/>
        <v>2</v>
      </c>
      <c r="BW988" s="18">
        <f t="shared" si="527"/>
        <v>13.49</v>
      </c>
      <c r="BX988" s="18">
        <f t="shared" si="548"/>
        <v>2</v>
      </c>
      <c r="BY988" s="18">
        <f t="shared" si="528"/>
        <v>13.49</v>
      </c>
      <c r="BZ988" s="18">
        <f t="shared" si="549"/>
        <v>2</v>
      </c>
      <c r="CA988" s="18">
        <f t="shared" si="529"/>
        <v>20.239999999999998</v>
      </c>
      <c r="CB988" s="18">
        <f t="shared" si="550"/>
        <v>2</v>
      </c>
      <c r="CC988" s="18">
        <f t="shared" si="530"/>
        <v>20.239999999999998</v>
      </c>
    </row>
    <row r="989" spans="1:81" ht="16.5" x14ac:dyDescent="0.2">
      <c r="A989" s="14">
        <v>980</v>
      </c>
      <c r="B989" s="18">
        <f>金币产出!CN985</f>
        <v>245836653</v>
      </c>
      <c r="W989" s="18">
        <v>980</v>
      </c>
      <c r="X989" s="25">
        <v>1</v>
      </c>
      <c r="Y989" s="18" t="e">
        <f t="shared" si="531"/>
        <v>#REF!</v>
      </c>
      <c r="Z989" s="18" t="e">
        <f t="shared" si="531"/>
        <v>#REF!</v>
      </c>
      <c r="AA989" s="18" t="e">
        <f t="shared" si="531"/>
        <v>#REF!</v>
      </c>
      <c r="AB989" s="18" t="e">
        <f t="shared" si="532"/>
        <v>#REF!</v>
      </c>
      <c r="AC989" s="18" t="e">
        <f t="shared" si="520"/>
        <v>#REF!</v>
      </c>
      <c r="AD989" s="18" t="e">
        <f t="shared" si="533"/>
        <v>#REF!</v>
      </c>
      <c r="AE989" s="18" t="e">
        <f t="shared" si="521"/>
        <v>#REF!</v>
      </c>
      <c r="AF989" s="18" t="e">
        <f t="shared" si="534"/>
        <v>#REF!</v>
      </c>
      <c r="AG989" s="18" t="e">
        <f t="shared" si="522"/>
        <v>#REF!</v>
      </c>
      <c r="BD989" s="18">
        <v>980</v>
      </c>
      <c r="BE989" s="44">
        <v>1</v>
      </c>
      <c r="BF989" s="18">
        <f t="shared" si="535"/>
        <v>27042030</v>
      </c>
      <c r="BG989" s="18">
        <f t="shared" si="536"/>
        <v>13521015</v>
      </c>
      <c r="BH989" s="18">
        <f t="shared" si="537"/>
        <v>13521015</v>
      </c>
      <c r="BI989" s="18">
        <f t="shared" si="538"/>
        <v>13521015</v>
      </c>
      <c r="BJ989" s="18">
        <f t="shared" si="539"/>
        <v>13521015</v>
      </c>
      <c r="BK989" s="18">
        <f t="shared" si="540"/>
        <v>13521015</v>
      </c>
      <c r="BL989" s="18">
        <f t="shared" si="541"/>
        <v>20281520</v>
      </c>
      <c r="BM989" s="18">
        <f t="shared" si="542"/>
        <v>20281520</v>
      </c>
      <c r="BN989" s="18">
        <f t="shared" si="543"/>
        <v>2</v>
      </c>
      <c r="BO989" s="18">
        <f t="shared" si="523"/>
        <v>27.04</v>
      </c>
      <c r="BP989" s="18">
        <f t="shared" si="544"/>
        <v>2</v>
      </c>
      <c r="BQ989" s="18">
        <f t="shared" si="524"/>
        <v>13.52</v>
      </c>
      <c r="BR989" s="18">
        <f t="shared" si="545"/>
        <v>2</v>
      </c>
      <c r="BS989" s="18">
        <f t="shared" si="525"/>
        <v>13.52</v>
      </c>
      <c r="BT989" s="18">
        <f t="shared" si="546"/>
        <v>2</v>
      </c>
      <c r="BU989" s="18">
        <f t="shared" si="526"/>
        <v>13.52</v>
      </c>
      <c r="BV989" s="18">
        <f t="shared" si="547"/>
        <v>2</v>
      </c>
      <c r="BW989" s="18">
        <f t="shared" si="527"/>
        <v>13.52</v>
      </c>
      <c r="BX989" s="18">
        <f t="shared" si="548"/>
        <v>2</v>
      </c>
      <c r="BY989" s="18">
        <f t="shared" si="528"/>
        <v>13.52</v>
      </c>
      <c r="BZ989" s="18">
        <f t="shared" si="549"/>
        <v>2</v>
      </c>
      <c r="CA989" s="18">
        <f t="shared" si="529"/>
        <v>20.28</v>
      </c>
      <c r="CB989" s="18">
        <f t="shared" si="550"/>
        <v>2</v>
      </c>
      <c r="CC989" s="18">
        <f t="shared" si="530"/>
        <v>20.28</v>
      </c>
    </row>
    <row r="990" spans="1:81" ht="16.5" x14ac:dyDescent="0.2">
      <c r="A990" s="14">
        <v>981</v>
      </c>
      <c r="B990" s="18">
        <f>金币产出!CN986</f>
        <v>246537386</v>
      </c>
      <c r="W990" s="18">
        <v>981</v>
      </c>
      <c r="X990" s="25">
        <v>1</v>
      </c>
      <c r="Y990" s="18" t="e">
        <f t="shared" si="531"/>
        <v>#REF!</v>
      </c>
      <c r="Z990" s="18" t="e">
        <f t="shared" si="531"/>
        <v>#REF!</v>
      </c>
      <c r="AA990" s="18" t="e">
        <f t="shared" si="531"/>
        <v>#REF!</v>
      </c>
      <c r="AB990" s="18" t="e">
        <f t="shared" si="532"/>
        <v>#REF!</v>
      </c>
      <c r="AC990" s="18" t="e">
        <f t="shared" si="520"/>
        <v>#REF!</v>
      </c>
      <c r="AD990" s="18" t="e">
        <f t="shared" si="533"/>
        <v>#REF!</v>
      </c>
      <c r="AE990" s="18" t="e">
        <f t="shared" si="521"/>
        <v>#REF!</v>
      </c>
      <c r="AF990" s="18" t="e">
        <f t="shared" si="534"/>
        <v>#REF!</v>
      </c>
      <c r="AG990" s="18" t="e">
        <f t="shared" si="522"/>
        <v>#REF!</v>
      </c>
      <c r="BD990" s="18">
        <v>981</v>
      </c>
      <c r="BE990" s="44">
        <v>1</v>
      </c>
      <c r="BF990" s="18">
        <f t="shared" si="535"/>
        <v>27119110</v>
      </c>
      <c r="BG990" s="18">
        <f t="shared" si="536"/>
        <v>13559555</v>
      </c>
      <c r="BH990" s="18">
        <f t="shared" si="537"/>
        <v>13559555</v>
      </c>
      <c r="BI990" s="18">
        <f t="shared" si="538"/>
        <v>13559555</v>
      </c>
      <c r="BJ990" s="18">
        <f t="shared" si="539"/>
        <v>13559555</v>
      </c>
      <c r="BK990" s="18">
        <f t="shared" si="540"/>
        <v>13559555</v>
      </c>
      <c r="BL990" s="18">
        <f t="shared" si="541"/>
        <v>20339330</v>
      </c>
      <c r="BM990" s="18">
        <f t="shared" si="542"/>
        <v>20339330</v>
      </c>
      <c r="BN990" s="18">
        <f t="shared" si="543"/>
        <v>2</v>
      </c>
      <c r="BO990" s="18">
        <f t="shared" si="523"/>
        <v>27.12</v>
      </c>
      <c r="BP990" s="18">
        <f t="shared" si="544"/>
        <v>2</v>
      </c>
      <c r="BQ990" s="18">
        <f t="shared" si="524"/>
        <v>13.56</v>
      </c>
      <c r="BR990" s="18">
        <f t="shared" si="545"/>
        <v>2</v>
      </c>
      <c r="BS990" s="18">
        <f t="shared" si="525"/>
        <v>13.56</v>
      </c>
      <c r="BT990" s="18">
        <f t="shared" si="546"/>
        <v>2</v>
      </c>
      <c r="BU990" s="18">
        <f t="shared" si="526"/>
        <v>13.56</v>
      </c>
      <c r="BV990" s="18">
        <f t="shared" si="547"/>
        <v>2</v>
      </c>
      <c r="BW990" s="18">
        <f t="shared" si="527"/>
        <v>13.56</v>
      </c>
      <c r="BX990" s="18">
        <f t="shared" si="548"/>
        <v>2</v>
      </c>
      <c r="BY990" s="18">
        <f t="shared" si="528"/>
        <v>13.56</v>
      </c>
      <c r="BZ990" s="18">
        <f t="shared" si="549"/>
        <v>2</v>
      </c>
      <c r="CA990" s="18">
        <f t="shared" si="529"/>
        <v>20.34</v>
      </c>
      <c r="CB990" s="18">
        <f t="shared" si="550"/>
        <v>2</v>
      </c>
      <c r="CC990" s="18">
        <f t="shared" si="530"/>
        <v>20.34</v>
      </c>
    </row>
    <row r="991" spans="1:81" ht="16.5" x14ac:dyDescent="0.2">
      <c r="A991" s="14">
        <v>982</v>
      </c>
      <c r="B991" s="18">
        <f>金币产出!CN987</f>
        <v>247238118</v>
      </c>
      <c r="W991" s="18">
        <v>982</v>
      </c>
      <c r="X991" s="25">
        <v>1</v>
      </c>
      <c r="Y991" s="18" t="e">
        <f t="shared" si="531"/>
        <v>#REF!</v>
      </c>
      <c r="Z991" s="18" t="e">
        <f t="shared" si="531"/>
        <v>#REF!</v>
      </c>
      <c r="AA991" s="18" t="e">
        <f t="shared" si="531"/>
        <v>#REF!</v>
      </c>
      <c r="AB991" s="18" t="e">
        <f t="shared" si="532"/>
        <v>#REF!</v>
      </c>
      <c r="AC991" s="18" t="e">
        <f t="shared" si="520"/>
        <v>#REF!</v>
      </c>
      <c r="AD991" s="18" t="e">
        <f t="shared" si="533"/>
        <v>#REF!</v>
      </c>
      <c r="AE991" s="18" t="e">
        <f t="shared" si="521"/>
        <v>#REF!</v>
      </c>
      <c r="AF991" s="18" t="e">
        <f t="shared" si="534"/>
        <v>#REF!</v>
      </c>
      <c r="AG991" s="18" t="e">
        <f t="shared" si="522"/>
        <v>#REF!</v>
      </c>
      <c r="BD991" s="18">
        <v>982</v>
      </c>
      <c r="BE991" s="44">
        <v>1</v>
      </c>
      <c r="BF991" s="18">
        <f t="shared" si="535"/>
        <v>27196190</v>
      </c>
      <c r="BG991" s="18">
        <f t="shared" si="536"/>
        <v>13598095</v>
      </c>
      <c r="BH991" s="18">
        <f t="shared" si="537"/>
        <v>13598095</v>
      </c>
      <c r="BI991" s="18">
        <f t="shared" si="538"/>
        <v>13598095</v>
      </c>
      <c r="BJ991" s="18">
        <f t="shared" si="539"/>
        <v>13598095</v>
      </c>
      <c r="BK991" s="18">
        <f t="shared" si="540"/>
        <v>13598095</v>
      </c>
      <c r="BL991" s="18">
        <f t="shared" si="541"/>
        <v>20397140</v>
      </c>
      <c r="BM991" s="18">
        <f t="shared" si="542"/>
        <v>20397140</v>
      </c>
      <c r="BN991" s="18">
        <f t="shared" si="543"/>
        <v>2</v>
      </c>
      <c r="BO991" s="18">
        <f t="shared" si="523"/>
        <v>27.2</v>
      </c>
      <c r="BP991" s="18">
        <f t="shared" si="544"/>
        <v>2</v>
      </c>
      <c r="BQ991" s="18">
        <f t="shared" si="524"/>
        <v>13.6</v>
      </c>
      <c r="BR991" s="18">
        <f t="shared" si="545"/>
        <v>2</v>
      </c>
      <c r="BS991" s="18">
        <f t="shared" si="525"/>
        <v>13.6</v>
      </c>
      <c r="BT991" s="18">
        <f t="shared" si="546"/>
        <v>2</v>
      </c>
      <c r="BU991" s="18">
        <f t="shared" si="526"/>
        <v>13.6</v>
      </c>
      <c r="BV991" s="18">
        <f t="shared" si="547"/>
        <v>2</v>
      </c>
      <c r="BW991" s="18">
        <f t="shared" si="527"/>
        <v>13.6</v>
      </c>
      <c r="BX991" s="18">
        <f t="shared" si="548"/>
        <v>2</v>
      </c>
      <c r="BY991" s="18">
        <f t="shared" si="528"/>
        <v>13.6</v>
      </c>
      <c r="BZ991" s="18">
        <f t="shared" si="549"/>
        <v>2</v>
      </c>
      <c r="CA991" s="18">
        <f t="shared" si="529"/>
        <v>20.399999999999999</v>
      </c>
      <c r="CB991" s="18">
        <f t="shared" si="550"/>
        <v>2</v>
      </c>
      <c r="CC991" s="18">
        <f t="shared" si="530"/>
        <v>20.399999999999999</v>
      </c>
    </row>
    <row r="992" spans="1:81" ht="16.5" x14ac:dyDescent="0.2">
      <c r="A992" s="14">
        <v>983</v>
      </c>
      <c r="B992" s="18">
        <f>金币产出!CN988</f>
        <v>247938851</v>
      </c>
      <c r="W992" s="18">
        <v>983</v>
      </c>
      <c r="X992" s="25">
        <v>1</v>
      </c>
      <c r="Y992" s="18" t="e">
        <f t="shared" si="531"/>
        <v>#REF!</v>
      </c>
      <c r="Z992" s="18" t="e">
        <f t="shared" si="531"/>
        <v>#REF!</v>
      </c>
      <c r="AA992" s="18" t="e">
        <f t="shared" si="531"/>
        <v>#REF!</v>
      </c>
      <c r="AB992" s="18" t="e">
        <f t="shared" si="532"/>
        <v>#REF!</v>
      </c>
      <c r="AC992" s="18" t="e">
        <f t="shared" si="520"/>
        <v>#REF!</v>
      </c>
      <c r="AD992" s="18" t="e">
        <f t="shared" si="533"/>
        <v>#REF!</v>
      </c>
      <c r="AE992" s="18" t="e">
        <f t="shared" si="521"/>
        <v>#REF!</v>
      </c>
      <c r="AF992" s="18" t="e">
        <f t="shared" si="534"/>
        <v>#REF!</v>
      </c>
      <c r="AG992" s="18" t="e">
        <f t="shared" si="522"/>
        <v>#REF!</v>
      </c>
      <c r="BD992" s="18">
        <v>983</v>
      </c>
      <c r="BE992" s="44">
        <v>1</v>
      </c>
      <c r="BF992" s="18">
        <f t="shared" si="535"/>
        <v>27273270</v>
      </c>
      <c r="BG992" s="18">
        <f t="shared" si="536"/>
        <v>13636635</v>
      </c>
      <c r="BH992" s="18">
        <f t="shared" si="537"/>
        <v>13636635</v>
      </c>
      <c r="BI992" s="18">
        <f t="shared" si="538"/>
        <v>13636635</v>
      </c>
      <c r="BJ992" s="18">
        <f t="shared" si="539"/>
        <v>13636635</v>
      </c>
      <c r="BK992" s="18">
        <f t="shared" si="540"/>
        <v>13636635</v>
      </c>
      <c r="BL992" s="18">
        <f t="shared" si="541"/>
        <v>20454955</v>
      </c>
      <c r="BM992" s="18">
        <f t="shared" si="542"/>
        <v>20454955</v>
      </c>
      <c r="BN992" s="18">
        <f t="shared" si="543"/>
        <v>2</v>
      </c>
      <c r="BO992" s="18">
        <f t="shared" si="523"/>
        <v>27.27</v>
      </c>
      <c r="BP992" s="18">
        <f t="shared" si="544"/>
        <v>2</v>
      </c>
      <c r="BQ992" s="18">
        <f t="shared" si="524"/>
        <v>13.64</v>
      </c>
      <c r="BR992" s="18">
        <f t="shared" si="545"/>
        <v>2</v>
      </c>
      <c r="BS992" s="18">
        <f t="shared" si="525"/>
        <v>13.64</v>
      </c>
      <c r="BT992" s="18">
        <f t="shared" si="546"/>
        <v>2</v>
      </c>
      <c r="BU992" s="18">
        <f t="shared" si="526"/>
        <v>13.64</v>
      </c>
      <c r="BV992" s="18">
        <f t="shared" si="547"/>
        <v>2</v>
      </c>
      <c r="BW992" s="18">
        <f t="shared" si="527"/>
        <v>13.64</v>
      </c>
      <c r="BX992" s="18">
        <f t="shared" si="548"/>
        <v>2</v>
      </c>
      <c r="BY992" s="18">
        <f t="shared" si="528"/>
        <v>13.64</v>
      </c>
      <c r="BZ992" s="18">
        <f t="shared" si="549"/>
        <v>2</v>
      </c>
      <c r="CA992" s="18">
        <f t="shared" si="529"/>
        <v>20.45</v>
      </c>
      <c r="CB992" s="18">
        <f t="shared" si="550"/>
        <v>2</v>
      </c>
      <c r="CC992" s="18">
        <f t="shared" si="530"/>
        <v>20.45</v>
      </c>
    </row>
    <row r="993" spans="1:81" ht="16.5" x14ac:dyDescent="0.2">
      <c r="A993" s="14">
        <v>984</v>
      </c>
      <c r="B993" s="18">
        <f>金币产出!CN989</f>
        <v>248639582</v>
      </c>
      <c r="W993" s="18">
        <v>984</v>
      </c>
      <c r="X993" s="25">
        <v>1</v>
      </c>
      <c r="Y993" s="18" t="e">
        <f t="shared" si="531"/>
        <v>#REF!</v>
      </c>
      <c r="Z993" s="18" t="e">
        <f t="shared" si="531"/>
        <v>#REF!</v>
      </c>
      <c r="AA993" s="18" t="e">
        <f t="shared" si="531"/>
        <v>#REF!</v>
      </c>
      <c r="AB993" s="18" t="e">
        <f t="shared" si="532"/>
        <v>#REF!</v>
      </c>
      <c r="AC993" s="18" t="e">
        <f t="shared" si="520"/>
        <v>#REF!</v>
      </c>
      <c r="AD993" s="18" t="e">
        <f t="shared" si="533"/>
        <v>#REF!</v>
      </c>
      <c r="AE993" s="18" t="e">
        <f t="shared" si="521"/>
        <v>#REF!</v>
      </c>
      <c r="AF993" s="18" t="e">
        <f t="shared" si="534"/>
        <v>#REF!</v>
      </c>
      <c r="AG993" s="18" t="e">
        <f t="shared" si="522"/>
        <v>#REF!</v>
      </c>
      <c r="BD993" s="18">
        <v>984</v>
      </c>
      <c r="BE993" s="44">
        <v>1</v>
      </c>
      <c r="BF993" s="18">
        <f t="shared" si="535"/>
        <v>27350350</v>
      </c>
      <c r="BG993" s="18">
        <f t="shared" si="536"/>
        <v>13675175</v>
      </c>
      <c r="BH993" s="18">
        <f t="shared" si="537"/>
        <v>13675175</v>
      </c>
      <c r="BI993" s="18">
        <f t="shared" si="538"/>
        <v>13675175</v>
      </c>
      <c r="BJ993" s="18">
        <f t="shared" si="539"/>
        <v>13675175</v>
      </c>
      <c r="BK993" s="18">
        <f t="shared" si="540"/>
        <v>13675175</v>
      </c>
      <c r="BL993" s="18">
        <f t="shared" si="541"/>
        <v>20512765</v>
      </c>
      <c r="BM993" s="18">
        <f t="shared" si="542"/>
        <v>20512765</v>
      </c>
      <c r="BN993" s="18">
        <f t="shared" si="543"/>
        <v>2</v>
      </c>
      <c r="BO993" s="18">
        <f t="shared" si="523"/>
        <v>27.35</v>
      </c>
      <c r="BP993" s="18">
        <f t="shared" si="544"/>
        <v>2</v>
      </c>
      <c r="BQ993" s="18">
        <f t="shared" si="524"/>
        <v>13.68</v>
      </c>
      <c r="BR993" s="18">
        <f t="shared" si="545"/>
        <v>2</v>
      </c>
      <c r="BS993" s="18">
        <f t="shared" si="525"/>
        <v>13.68</v>
      </c>
      <c r="BT993" s="18">
        <f t="shared" si="546"/>
        <v>2</v>
      </c>
      <c r="BU993" s="18">
        <f t="shared" si="526"/>
        <v>13.68</v>
      </c>
      <c r="BV993" s="18">
        <f t="shared" si="547"/>
        <v>2</v>
      </c>
      <c r="BW993" s="18">
        <f t="shared" si="527"/>
        <v>13.68</v>
      </c>
      <c r="BX993" s="18">
        <f t="shared" si="548"/>
        <v>2</v>
      </c>
      <c r="BY993" s="18">
        <f t="shared" si="528"/>
        <v>13.68</v>
      </c>
      <c r="BZ993" s="18">
        <f t="shared" si="549"/>
        <v>2</v>
      </c>
      <c r="CA993" s="18">
        <f t="shared" si="529"/>
        <v>20.51</v>
      </c>
      <c r="CB993" s="18">
        <f t="shared" si="550"/>
        <v>2</v>
      </c>
      <c r="CC993" s="18">
        <f t="shared" si="530"/>
        <v>20.51</v>
      </c>
    </row>
    <row r="994" spans="1:81" ht="16.5" x14ac:dyDescent="0.2">
      <c r="A994" s="14">
        <v>985</v>
      </c>
      <c r="B994" s="18">
        <f>金币产出!CN990</f>
        <v>249340318</v>
      </c>
      <c r="W994" s="18">
        <v>985</v>
      </c>
      <c r="X994" s="25">
        <v>1</v>
      </c>
      <c r="Y994" s="18" t="e">
        <f t="shared" si="531"/>
        <v>#REF!</v>
      </c>
      <c r="Z994" s="18" t="e">
        <f t="shared" si="531"/>
        <v>#REF!</v>
      </c>
      <c r="AA994" s="18" t="e">
        <f t="shared" si="531"/>
        <v>#REF!</v>
      </c>
      <c r="AB994" s="18" t="e">
        <f t="shared" si="532"/>
        <v>#REF!</v>
      </c>
      <c r="AC994" s="18" t="e">
        <f t="shared" si="520"/>
        <v>#REF!</v>
      </c>
      <c r="AD994" s="18" t="e">
        <f t="shared" si="533"/>
        <v>#REF!</v>
      </c>
      <c r="AE994" s="18" t="e">
        <f t="shared" si="521"/>
        <v>#REF!</v>
      </c>
      <c r="AF994" s="18" t="e">
        <f t="shared" si="534"/>
        <v>#REF!</v>
      </c>
      <c r="AG994" s="18" t="e">
        <f t="shared" si="522"/>
        <v>#REF!</v>
      </c>
      <c r="BD994" s="18">
        <v>985</v>
      </c>
      <c r="BE994" s="44">
        <v>1</v>
      </c>
      <c r="BF994" s="18">
        <f t="shared" si="535"/>
        <v>27427430</v>
      </c>
      <c r="BG994" s="18">
        <f t="shared" si="536"/>
        <v>13713715</v>
      </c>
      <c r="BH994" s="18">
        <f t="shared" si="537"/>
        <v>13713715</v>
      </c>
      <c r="BI994" s="18">
        <f t="shared" si="538"/>
        <v>13713715</v>
      </c>
      <c r="BJ994" s="18">
        <f t="shared" si="539"/>
        <v>13713715</v>
      </c>
      <c r="BK994" s="18">
        <f t="shared" si="540"/>
        <v>13713715</v>
      </c>
      <c r="BL994" s="18">
        <f t="shared" si="541"/>
        <v>20570575</v>
      </c>
      <c r="BM994" s="18">
        <f t="shared" si="542"/>
        <v>20570575</v>
      </c>
      <c r="BN994" s="18">
        <f t="shared" si="543"/>
        <v>2</v>
      </c>
      <c r="BO994" s="18">
        <f t="shared" si="523"/>
        <v>27.43</v>
      </c>
      <c r="BP994" s="18">
        <f t="shared" si="544"/>
        <v>2</v>
      </c>
      <c r="BQ994" s="18">
        <f t="shared" si="524"/>
        <v>13.71</v>
      </c>
      <c r="BR994" s="18">
        <f t="shared" si="545"/>
        <v>2</v>
      </c>
      <c r="BS994" s="18">
        <f t="shared" si="525"/>
        <v>13.71</v>
      </c>
      <c r="BT994" s="18">
        <f t="shared" si="546"/>
        <v>2</v>
      </c>
      <c r="BU994" s="18">
        <f t="shared" si="526"/>
        <v>13.71</v>
      </c>
      <c r="BV994" s="18">
        <f t="shared" si="547"/>
        <v>2</v>
      </c>
      <c r="BW994" s="18">
        <f t="shared" si="527"/>
        <v>13.71</v>
      </c>
      <c r="BX994" s="18">
        <f t="shared" si="548"/>
        <v>2</v>
      </c>
      <c r="BY994" s="18">
        <f t="shared" si="528"/>
        <v>13.71</v>
      </c>
      <c r="BZ994" s="18">
        <f t="shared" si="549"/>
        <v>2</v>
      </c>
      <c r="CA994" s="18">
        <f t="shared" si="529"/>
        <v>20.57</v>
      </c>
      <c r="CB994" s="18">
        <f t="shared" si="550"/>
        <v>2</v>
      </c>
      <c r="CC994" s="18">
        <f t="shared" si="530"/>
        <v>20.57</v>
      </c>
    </row>
    <row r="995" spans="1:81" ht="16.5" x14ac:dyDescent="0.2">
      <c r="A995" s="14">
        <v>986</v>
      </c>
      <c r="B995" s="18">
        <f>金币产出!CN991</f>
        <v>250041049</v>
      </c>
      <c r="W995" s="18">
        <v>986</v>
      </c>
      <c r="X995" s="25">
        <v>1</v>
      </c>
      <c r="Y995" s="18" t="e">
        <f t="shared" si="531"/>
        <v>#REF!</v>
      </c>
      <c r="Z995" s="18" t="e">
        <f t="shared" si="531"/>
        <v>#REF!</v>
      </c>
      <c r="AA995" s="18" t="e">
        <f t="shared" si="531"/>
        <v>#REF!</v>
      </c>
      <c r="AB995" s="18" t="e">
        <f t="shared" si="532"/>
        <v>#REF!</v>
      </c>
      <c r="AC995" s="18" t="e">
        <f t="shared" si="520"/>
        <v>#REF!</v>
      </c>
      <c r="AD995" s="18" t="e">
        <f t="shared" si="533"/>
        <v>#REF!</v>
      </c>
      <c r="AE995" s="18" t="e">
        <f t="shared" si="521"/>
        <v>#REF!</v>
      </c>
      <c r="AF995" s="18" t="e">
        <f t="shared" si="534"/>
        <v>#REF!</v>
      </c>
      <c r="AG995" s="18" t="e">
        <f t="shared" si="522"/>
        <v>#REF!</v>
      </c>
      <c r="BD995" s="18">
        <v>986</v>
      </c>
      <c r="BE995" s="44">
        <v>1</v>
      </c>
      <c r="BF995" s="18">
        <f t="shared" si="535"/>
        <v>27504515</v>
      </c>
      <c r="BG995" s="18">
        <f t="shared" si="536"/>
        <v>13752255</v>
      </c>
      <c r="BH995" s="18">
        <f t="shared" si="537"/>
        <v>13752255</v>
      </c>
      <c r="BI995" s="18">
        <f t="shared" si="538"/>
        <v>13752255</v>
      </c>
      <c r="BJ995" s="18">
        <f t="shared" si="539"/>
        <v>13752255</v>
      </c>
      <c r="BK995" s="18">
        <f t="shared" si="540"/>
        <v>13752255</v>
      </c>
      <c r="BL995" s="18">
        <f t="shared" si="541"/>
        <v>20628385</v>
      </c>
      <c r="BM995" s="18">
        <f t="shared" si="542"/>
        <v>20628385</v>
      </c>
      <c r="BN995" s="18">
        <f t="shared" si="543"/>
        <v>2</v>
      </c>
      <c r="BO995" s="18">
        <f t="shared" si="523"/>
        <v>27.5</v>
      </c>
      <c r="BP995" s="18">
        <f t="shared" si="544"/>
        <v>2</v>
      </c>
      <c r="BQ995" s="18">
        <f t="shared" si="524"/>
        <v>13.75</v>
      </c>
      <c r="BR995" s="18">
        <f t="shared" si="545"/>
        <v>2</v>
      </c>
      <c r="BS995" s="18">
        <f t="shared" si="525"/>
        <v>13.75</v>
      </c>
      <c r="BT995" s="18">
        <f t="shared" si="546"/>
        <v>2</v>
      </c>
      <c r="BU995" s="18">
        <f t="shared" si="526"/>
        <v>13.75</v>
      </c>
      <c r="BV995" s="18">
        <f t="shared" si="547"/>
        <v>2</v>
      </c>
      <c r="BW995" s="18">
        <f t="shared" si="527"/>
        <v>13.75</v>
      </c>
      <c r="BX995" s="18">
        <f t="shared" si="548"/>
        <v>2</v>
      </c>
      <c r="BY995" s="18">
        <f t="shared" si="528"/>
        <v>13.75</v>
      </c>
      <c r="BZ995" s="18">
        <f t="shared" si="549"/>
        <v>2</v>
      </c>
      <c r="CA995" s="18">
        <f t="shared" si="529"/>
        <v>20.63</v>
      </c>
      <c r="CB995" s="18">
        <f t="shared" si="550"/>
        <v>2</v>
      </c>
      <c r="CC995" s="18">
        <f t="shared" si="530"/>
        <v>20.63</v>
      </c>
    </row>
    <row r="996" spans="1:81" ht="16.5" x14ac:dyDescent="0.2">
      <c r="A996" s="14">
        <v>987</v>
      </c>
      <c r="B996" s="18">
        <f>金币产出!CN992</f>
        <v>250741782</v>
      </c>
      <c r="W996" s="18">
        <v>987</v>
      </c>
      <c r="X996" s="25">
        <v>1</v>
      </c>
      <c r="Y996" s="18" t="e">
        <f t="shared" si="531"/>
        <v>#REF!</v>
      </c>
      <c r="Z996" s="18" t="e">
        <f t="shared" si="531"/>
        <v>#REF!</v>
      </c>
      <c r="AA996" s="18" t="e">
        <f t="shared" si="531"/>
        <v>#REF!</v>
      </c>
      <c r="AB996" s="18" t="e">
        <f t="shared" si="532"/>
        <v>#REF!</v>
      </c>
      <c r="AC996" s="18" t="e">
        <f t="shared" si="520"/>
        <v>#REF!</v>
      </c>
      <c r="AD996" s="18" t="e">
        <f t="shared" si="533"/>
        <v>#REF!</v>
      </c>
      <c r="AE996" s="18" t="e">
        <f t="shared" si="521"/>
        <v>#REF!</v>
      </c>
      <c r="AF996" s="18" t="e">
        <f t="shared" si="534"/>
        <v>#REF!</v>
      </c>
      <c r="AG996" s="18" t="e">
        <f t="shared" si="522"/>
        <v>#REF!</v>
      </c>
      <c r="BD996" s="18">
        <v>987</v>
      </c>
      <c r="BE996" s="44">
        <v>1</v>
      </c>
      <c r="BF996" s="18">
        <f t="shared" si="535"/>
        <v>27581595</v>
      </c>
      <c r="BG996" s="18">
        <f t="shared" si="536"/>
        <v>13790795</v>
      </c>
      <c r="BH996" s="18">
        <f t="shared" si="537"/>
        <v>13790795</v>
      </c>
      <c r="BI996" s="18">
        <f t="shared" si="538"/>
        <v>13790795</v>
      </c>
      <c r="BJ996" s="18">
        <f t="shared" si="539"/>
        <v>13790795</v>
      </c>
      <c r="BK996" s="18">
        <f t="shared" si="540"/>
        <v>13790795</v>
      </c>
      <c r="BL996" s="18">
        <f t="shared" si="541"/>
        <v>20686195</v>
      </c>
      <c r="BM996" s="18">
        <f t="shared" si="542"/>
        <v>20686195</v>
      </c>
      <c r="BN996" s="18">
        <f t="shared" si="543"/>
        <v>2</v>
      </c>
      <c r="BO996" s="18">
        <f t="shared" si="523"/>
        <v>27.58</v>
      </c>
      <c r="BP996" s="18">
        <f t="shared" si="544"/>
        <v>2</v>
      </c>
      <c r="BQ996" s="18">
        <f t="shared" si="524"/>
        <v>13.79</v>
      </c>
      <c r="BR996" s="18">
        <f t="shared" si="545"/>
        <v>2</v>
      </c>
      <c r="BS996" s="18">
        <f t="shared" si="525"/>
        <v>13.79</v>
      </c>
      <c r="BT996" s="18">
        <f t="shared" si="546"/>
        <v>2</v>
      </c>
      <c r="BU996" s="18">
        <f t="shared" si="526"/>
        <v>13.79</v>
      </c>
      <c r="BV996" s="18">
        <f t="shared" si="547"/>
        <v>2</v>
      </c>
      <c r="BW996" s="18">
        <f t="shared" si="527"/>
        <v>13.79</v>
      </c>
      <c r="BX996" s="18">
        <f t="shared" si="548"/>
        <v>2</v>
      </c>
      <c r="BY996" s="18">
        <f t="shared" si="528"/>
        <v>13.79</v>
      </c>
      <c r="BZ996" s="18">
        <f t="shared" si="549"/>
        <v>2</v>
      </c>
      <c r="CA996" s="18">
        <f t="shared" si="529"/>
        <v>20.69</v>
      </c>
      <c r="CB996" s="18">
        <f t="shared" si="550"/>
        <v>2</v>
      </c>
      <c r="CC996" s="18">
        <f t="shared" si="530"/>
        <v>20.69</v>
      </c>
    </row>
    <row r="997" spans="1:81" ht="16.5" x14ac:dyDescent="0.2">
      <c r="A997" s="14">
        <v>988</v>
      </c>
      <c r="B997" s="18">
        <f>金币产出!CN993</f>
        <v>251442514</v>
      </c>
      <c r="W997" s="18">
        <v>988</v>
      </c>
      <c r="X997" s="25">
        <v>1</v>
      </c>
      <c r="Y997" s="18" t="e">
        <f t="shared" si="531"/>
        <v>#REF!</v>
      </c>
      <c r="Z997" s="18" t="e">
        <f t="shared" si="531"/>
        <v>#REF!</v>
      </c>
      <c r="AA997" s="18" t="e">
        <f t="shared" si="531"/>
        <v>#REF!</v>
      </c>
      <c r="AB997" s="18" t="e">
        <f t="shared" si="532"/>
        <v>#REF!</v>
      </c>
      <c r="AC997" s="18" t="e">
        <f t="shared" si="520"/>
        <v>#REF!</v>
      </c>
      <c r="AD997" s="18" t="e">
        <f t="shared" si="533"/>
        <v>#REF!</v>
      </c>
      <c r="AE997" s="18" t="e">
        <f t="shared" si="521"/>
        <v>#REF!</v>
      </c>
      <c r="AF997" s="18" t="e">
        <f t="shared" si="534"/>
        <v>#REF!</v>
      </c>
      <c r="AG997" s="18" t="e">
        <f t="shared" si="522"/>
        <v>#REF!</v>
      </c>
      <c r="BD997" s="18">
        <v>988</v>
      </c>
      <c r="BE997" s="44">
        <v>1</v>
      </c>
      <c r="BF997" s="18">
        <f t="shared" si="535"/>
        <v>27658675</v>
      </c>
      <c r="BG997" s="18">
        <f t="shared" si="536"/>
        <v>13829335</v>
      </c>
      <c r="BH997" s="18">
        <f t="shared" si="537"/>
        <v>13829335</v>
      </c>
      <c r="BI997" s="18">
        <f t="shared" si="538"/>
        <v>13829335</v>
      </c>
      <c r="BJ997" s="18">
        <f t="shared" si="539"/>
        <v>13829335</v>
      </c>
      <c r="BK997" s="18">
        <f t="shared" si="540"/>
        <v>13829335</v>
      </c>
      <c r="BL997" s="18">
        <f t="shared" si="541"/>
        <v>20744005</v>
      </c>
      <c r="BM997" s="18">
        <f t="shared" si="542"/>
        <v>20744005</v>
      </c>
      <c r="BN997" s="18">
        <f t="shared" si="543"/>
        <v>2</v>
      </c>
      <c r="BO997" s="18">
        <f t="shared" si="523"/>
        <v>27.66</v>
      </c>
      <c r="BP997" s="18">
        <f t="shared" si="544"/>
        <v>2</v>
      </c>
      <c r="BQ997" s="18">
        <f t="shared" si="524"/>
        <v>13.83</v>
      </c>
      <c r="BR997" s="18">
        <f t="shared" si="545"/>
        <v>2</v>
      </c>
      <c r="BS997" s="18">
        <f t="shared" si="525"/>
        <v>13.83</v>
      </c>
      <c r="BT997" s="18">
        <f t="shared" si="546"/>
        <v>2</v>
      </c>
      <c r="BU997" s="18">
        <f t="shared" si="526"/>
        <v>13.83</v>
      </c>
      <c r="BV997" s="18">
        <f t="shared" si="547"/>
        <v>2</v>
      </c>
      <c r="BW997" s="18">
        <f t="shared" si="527"/>
        <v>13.83</v>
      </c>
      <c r="BX997" s="18">
        <f t="shared" si="548"/>
        <v>2</v>
      </c>
      <c r="BY997" s="18">
        <f t="shared" si="528"/>
        <v>13.83</v>
      </c>
      <c r="BZ997" s="18">
        <f t="shared" si="549"/>
        <v>2</v>
      </c>
      <c r="CA997" s="18">
        <f t="shared" si="529"/>
        <v>20.74</v>
      </c>
      <c r="CB997" s="18">
        <f t="shared" si="550"/>
        <v>2</v>
      </c>
      <c r="CC997" s="18">
        <f t="shared" si="530"/>
        <v>20.74</v>
      </c>
    </row>
    <row r="998" spans="1:81" ht="16.5" x14ac:dyDescent="0.2">
      <c r="A998" s="14">
        <v>989</v>
      </c>
      <c r="B998" s="18">
        <f>金币产出!CN994</f>
        <v>252143247</v>
      </c>
      <c r="W998" s="18">
        <v>989</v>
      </c>
      <c r="X998" s="25">
        <v>1</v>
      </c>
      <c r="Y998" s="18" t="e">
        <f t="shared" si="531"/>
        <v>#REF!</v>
      </c>
      <c r="Z998" s="18" t="e">
        <f t="shared" si="531"/>
        <v>#REF!</v>
      </c>
      <c r="AA998" s="18" t="e">
        <f t="shared" si="531"/>
        <v>#REF!</v>
      </c>
      <c r="AB998" s="18" t="e">
        <f t="shared" si="532"/>
        <v>#REF!</v>
      </c>
      <c r="AC998" s="18" t="e">
        <f t="shared" si="520"/>
        <v>#REF!</v>
      </c>
      <c r="AD998" s="18" t="e">
        <f t="shared" si="533"/>
        <v>#REF!</v>
      </c>
      <c r="AE998" s="18" t="e">
        <f t="shared" si="521"/>
        <v>#REF!</v>
      </c>
      <c r="AF998" s="18" t="e">
        <f t="shared" si="534"/>
        <v>#REF!</v>
      </c>
      <c r="AG998" s="18" t="e">
        <f t="shared" si="522"/>
        <v>#REF!</v>
      </c>
      <c r="BD998" s="18">
        <v>989</v>
      </c>
      <c r="BE998" s="44">
        <v>1</v>
      </c>
      <c r="BF998" s="18">
        <f t="shared" si="535"/>
        <v>27735755</v>
      </c>
      <c r="BG998" s="18">
        <f t="shared" si="536"/>
        <v>13867875</v>
      </c>
      <c r="BH998" s="18">
        <f t="shared" si="537"/>
        <v>13867875</v>
      </c>
      <c r="BI998" s="18">
        <f t="shared" si="538"/>
        <v>13867875</v>
      </c>
      <c r="BJ998" s="18">
        <f t="shared" si="539"/>
        <v>13867875</v>
      </c>
      <c r="BK998" s="18">
        <f t="shared" si="540"/>
        <v>13867875</v>
      </c>
      <c r="BL998" s="18">
        <f t="shared" si="541"/>
        <v>20801815</v>
      </c>
      <c r="BM998" s="18">
        <f t="shared" si="542"/>
        <v>20801815</v>
      </c>
      <c r="BN998" s="18">
        <f t="shared" si="543"/>
        <v>2</v>
      </c>
      <c r="BO998" s="18">
        <f t="shared" si="523"/>
        <v>27.74</v>
      </c>
      <c r="BP998" s="18">
        <f t="shared" si="544"/>
        <v>2</v>
      </c>
      <c r="BQ998" s="18">
        <f t="shared" si="524"/>
        <v>13.87</v>
      </c>
      <c r="BR998" s="18">
        <f t="shared" si="545"/>
        <v>2</v>
      </c>
      <c r="BS998" s="18">
        <f t="shared" si="525"/>
        <v>13.87</v>
      </c>
      <c r="BT998" s="18">
        <f t="shared" si="546"/>
        <v>2</v>
      </c>
      <c r="BU998" s="18">
        <f t="shared" si="526"/>
        <v>13.87</v>
      </c>
      <c r="BV998" s="18">
        <f t="shared" si="547"/>
        <v>2</v>
      </c>
      <c r="BW998" s="18">
        <f t="shared" si="527"/>
        <v>13.87</v>
      </c>
      <c r="BX998" s="18">
        <f t="shared" si="548"/>
        <v>2</v>
      </c>
      <c r="BY998" s="18">
        <f t="shared" si="528"/>
        <v>13.87</v>
      </c>
      <c r="BZ998" s="18">
        <f t="shared" si="549"/>
        <v>2</v>
      </c>
      <c r="CA998" s="18">
        <f t="shared" si="529"/>
        <v>20.8</v>
      </c>
      <c r="CB998" s="18">
        <f t="shared" si="550"/>
        <v>2</v>
      </c>
      <c r="CC998" s="18">
        <f t="shared" si="530"/>
        <v>20.8</v>
      </c>
    </row>
    <row r="999" spans="1:81" ht="16.5" x14ac:dyDescent="0.2">
      <c r="A999" s="14">
        <v>990</v>
      </c>
      <c r="B999" s="18">
        <f>金币产出!CN995</f>
        <v>247787100</v>
      </c>
      <c r="W999" s="18">
        <v>990</v>
      </c>
      <c r="X999" s="25">
        <v>1</v>
      </c>
      <c r="Y999" s="18" t="e">
        <f t="shared" si="531"/>
        <v>#REF!</v>
      </c>
      <c r="Z999" s="18" t="e">
        <f t="shared" si="531"/>
        <v>#REF!</v>
      </c>
      <c r="AA999" s="18" t="e">
        <f t="shared" si="531"/>
        <v>#REF!</v>
      </c>
      <c r="AB999" s="18" t="e">
        <f t="shared" si="532"/>
        <v>#REF!</v>
      </c>
      <c r="AC999" s="18" t="e">
        <f t="shared" si="520"/>
        <v>#REF!</v>
      </c>
      <c r="AD999" s="18" t="e">
        <f t="shared" si="533"/>
        <v>#REF!</v>
      </c>
      <c r="AE999" s="18" t="e">
        <f t="shared" si="521"/>
        <v>#REF!</v>
      </c>
      <c r="AF999" s="18" t="e">
        <f t="shared" si="534"/>
        <v>#REF!</v>
      </c>
      <c r="AG999" s="18" t="e">
        <f t="shared" si="522"/>
        <v>#REF!</v>
      </c>
      <c r="BD999" s="18">
        <v>990</v>
      </c>
      <c r="BE999" s="44">
        <v>1</v>
      </c>
      <c r="BF999" s="18">
        <f t="shared" si="535"/>
        <v>27256580</v>
      </c>
      <c r="BG999" s="18">
        <f t="shared" si="536"/>
        <v>13628290</v>
      </c>
      <c r="BH999" s="18">
        <f t="shared" si="537"/>
        <v>13628290</v>
      </c>
      <c r="BI999" s="18">
        <f t="shared" si="538"/>
        <v>13628290</v>
      </c>
      <c r="BJ999" s="18">
        <f t="shared" si="539"/>
        <v>13628290</v>
      </c>
      <c r="BK999" s="18">
        <f t="shared" si="540"/>
        <v>13628290</v>
      </c>
      <c r="BL999" s="18">
        <f t="shared" si="541"/>
        <v>20442435</v>
      </c>
      <c r="BM999" s="18">
        <f t="shared" si="542"/>
        <v>20442435</v>
      </c>
      <c r="BN999" s="18">
        <f t="shared" si="543"/>
        <v>2</v>
      </c>
      <c r="BO999" s="18">
        <f t="shared" si="523"/>
        <v>27.26</v>
      </c>
      <c r="BP999" s="18">
        <f t="shared" si="544"/>
        <v>2</v>
      </c>
      <c r="BQ999" s="18">
        <f t="shared" si="524"/>
        <v>13.63</v>
      </c>
      <c r="BR999" s="18">
        <f t="shared" si="545"/>
        <v>2</v>
      </c>
      <c r="BS999" s="18">
        <f t="shared" si="525"/>
        <v>13.63</v>
      </c>
      <c r="BT999" s="18">
        <f t="shared" si="546"/>
        <v>2</v>
      </c>
      <c r="BU999" s="18">
        <f t="shared" si="526"/>
        <v>13.63</v>
      </c>
      <c r="BV999" s="18">
        <f t="shared" si="547"/>
        <v>2</v>
      </c>
      <c r="BW999" s="18">
        <f t="shared" si="527"/>
        <v>13.63</v>
      </c>
      <c r="BX999" s="18">
        <f t="shared" si="548"/>
        <v>2</v>
      </c>
      <c r="BY999" s="18">
        <f t="shared" si="528"/>
        <v>13.63</v>
      </c>
      <c r="BZ999" s="18">
        <f t="shared" si="549"/>
        <v>2</v>
      </c>
      <c r="CA999" s="18">
        <f t="shared" si="529"/>
        <v>20.440000000000001</v>
      </c>
      <c r="CB999" s="18">
        <f t="shared" si="550"/>
        <v>2</v>
      </c>
      <c r="CC999" s="18">
        <f t="shared" si="530"/>
        <v>20.440000000000001</v>
      </c>
    </row>
    <row r="1000" spans="1:81" ht="16.5" x14ac:dyDescent="0.2">
      <c r="A1000" s="14">
        <v>991</v>
      </c>
      <c r="B1000" s="18">
        <f>金币产出!CN996</f>
        <v>248785830</v>
      </c>
      <c r="W1000" s="18">
        <v>991</v>
      </c>
      <c r="X1000" s="25">
        <v>1</v>
      </c>
      <c r="Y1000" s="18" t="e">
        <f t="shared" si="531"/>
        <v>#REF!</v>
      </c>
      <c r="Z1000" s="18" t="e">
        <f t="shared" si="531"/>
        <v>#REF!</v>
      </c>
      <c r="AA1000" s="18" t="e">
        <f t="shared" si="531"/>
        <v>#REF!</v>
      </c>
      <c r="AB1000" s="18" t="e">
        <f t="shared" si="532"/>
        <v>#REF!</v>
      </c>
      <c r="AC1000" s="18" t="e">
        <f t="shared" si="520"/>
        <v>#REF!</v>
      </c>
      <c r="AD1000" s="18" t="e">
        <f t="shared" si="533"/>
        <v>#REF!</v>
      </c>
      <c r="AE1000" s="18" t="e">
        <f t="shared" si="521"/>
        <v>#REF!</v>
      </c>
      <c r="AF1000" s="18" t="e">
        <f t="shared" si="534"/>
        <v>#REF!</v>
      </c>
      <c r="AG1000" s="18" t="e">
        <f t="shared" si="522"/>
        <v>#REF!</v>
      </c>
      <c r="BD1000" s="18">
        <v>991</v>
      </c>
      <c r="BE1000" s="44">
        <v>1</v>
      </c>
      <c r="BF1000" s="18">
        <f t="shared" si="535"/>
        <v>27366440</v>
      </c>
      <c r="BG1000" s="18">
        <f t="shared" si="536"/>
        <v>13683220</v>
      </c>
      <c r="BH1000" s="18">
        <f t="shared" si="537"/>
        <v>13683220</v>
      </c>
      <c r="BI1000" s="18">
        <f t="shared" si="538"/>
        <v>13683220</v>
      </c>
      <c r="BJ1000" s="18">
        <f t="shared" si="539"/>
        <v>13683220</v>
      </c>
      <c r="BK1000" s="18">
        <f t="shared" si="540"/>
        <v>13683220</v>
      </c>
      <c r="BL1000" s="18">
        <f t="shared" si="541"/>
        <v>20524830</v>
      </c>
      <c r="BM1000" s="18">
        <f t="shared" si="542"/>
        <v>20524830</v>
      </c>
      <c r="BN1000" s="18">
        <f t="shared" si="543"/>
        <v>2</v>
      </c>
      <c r="BO1000" s="18">
        <f t="shared" si="523"/>
        <v>27.37</v>
      </c>
      <c r="BP1000" s="18">
        <f t="shared" si="544"/>
        <v>2</v>
      </c>
      <c r="BQ1000" s="18">
        <f t="shared" si="524"/>
        <v>13.68</v>
      </c>
      <c r="BR1000" s="18">
        <f t="shared" si="545"/>
        <v>2</v>
      </c>
      <c r="BS1000" s="18">
        <f t="shared" si="525"/>
        <v>13.68</v>
      </c>
      <c r="BT1000" s="18">
        <f t="shared" si="546"/>
        <v>2</v>
      </c>
      <c r="BU1000" s="18">
        <f t="shared" si="526"/>
        <v>13.68</v>
      </c>
      <c r="BV1000" s="18">
        <f t="shared" si="547"/>
        <v>2</v>
      </c>
      <c r="BW1000" s="18">
        <f t="shared" si="527"/>
        <v>13.68</v>
      </c>
      <c r="BX1000" s="18">
        <f t="shared" si="548"/>
        <v>2</v>
      </c>
      <c r="BY1000" s="18">
        <f t="shared" si="528"/>
        <v>13.68</v>
      </c>
      <c r="BZ1000" s="18">
        <f t="shared" si="549"/>
        <v>2</v>
      </c>
      <c r="CA1000" s="18">
        <f t="shared" si="529"/>
        <v>20.52</v>
      </c>
      <c r="CB1000" s="18">
        <f t="shared" si="550"/>
        <v>2</v>
      </c>
      <c r="CC1000" s="18">
        <f t="shared" si="530"/>
        <v>20.52</v>
      </c>
    </row>
    <row r="1001" spans="1:81" ht="16.5" x14ac:dyDescent="0.2">
      <c r="A1001" s="14">
        <v>992</v>
      </c>
      <c r="B1001" s="18">
        <f>金币产出!CN997</f>
        <v>249784560</v>
      </c>
      <c r="W1001" s="18">
        <v>992</v>
      </c>
      <c r="X1001" s="25">
        <v>1</v>
      </c>
      <c r="Y1001" s="18" t="e">
        <f t="shared" si="531"/>
        <v>#REF!</v>
      </c>
      <c r="Z1001" s="18" t="e">
        <f t="shared" si="531"/>
        <v>#REF!</v>
      </c>
      <c r="AA1001" s="18" t="e">
        <f t="shared" si="531"/>
        <v>#REF!</v>
      </c>
      <c r="AB1001" s="18" t="e">
        <f t="shared" si="532"/>
        <v>#REF!</v>
      </c>
      <c r="AC1001" s="18" t="e">
        <f t="shared" si="520"/>
        <v>#REF!</v>
      </c>
      <c r="AD1001" s="18" t="e">
        <f t="shared" si="533"/>
        <v>#REF!</v>
      </c>
      <c r="AE1001" s="18" t="e">
        <f t="shared" si="521"/>
        <v>#REF!</v>
      </c>
      <c r="AF1001" s="18" t="e">
        <f t="shared" si="534"/>
        <v>#REF!</v>
      </c>
      <c r="AG1001" s="18" t="e">
        <f t="shared" si="522"/>
        <v>#REF!</v>
      </c>
      <c r="BD1001" s="18">
        <v>992</v>
      </c>
      <c r="BE1001" s="44">
        <v>1</v>
      </c>
      <c r="BF1001" s="18">
        <f t="shared" si="535"/>
        <v>27476300</v>
      </c>
      <c r="BG1001" s="18">
        <f t="shared" si="536"/>
        <v>13738150</v>
      </c>
      <c r="BH1001" s="18">
        <f t="shared" si="537"/>
        <v>13738150</v>
      </c>
      <c r="BI1001" s="18">
        <f t="shared" si="538"/>
        <v>13738150</v>
      </c>
      <c r="BJ1001" s="18">
        <f t="shared" si="539"/>
        <v>13738150</v>
      </c>
      <c r="BK1001" s="18">
        <f t="shared" si="540"/>
        <v>13738150</v>
      </c>
      <c r="BL1001" s="18">
        <f t="shared" si="541"/>
        <v>20607225</v>
      </c>
      <c r="BM1001" s="18">
        <f t="shared" si="542"/>
        <v>20607225</v>
      </c>
      <c r="BN1001" s="18">
        <f t="shared" si="543"/>
        <v>2</v>
      </c>
      <c r="BO1001" s="18">
        <f t="shared" si="523"/>
        <v>27.48</v>
      </c>
      <c r="BP1001" s="18">
        <f t="shared" si="544"/>
        <v>2</v>
      </c>
      <c r="BQ1001" s="18">
        <f t="shared" si="524"/>
        <v>13.74</v>
      </c>
      <c r="BR1001" s="18">
        <f t="shared" si="545"/>
        <v>2</v>
      </c>
      <c r="BS1001" s="18">
        <f t="shared" si="525"/>
        <v>13.74</v>
      </c>
      <c r="BT1001" s="18">
        <f t="shared" si="546"/>
        <v>2</v>
      </c>
      <c r="BU1001" s="18">
        <f t="shared" si="526"/>
        <v>13.74</v>
      </c>
      <c r="BV1001" s="18">
        <f t="shared" si="547"/>
        <v>2</v>
      </c>
      <c r="BW1001" s="18">
        <f t="shared" si="527"/>
        <v>13.74</v>
      </c>
      <c r="BX1001" s="18">
        <f t="shared" si="548"/>
        <v>2</v>
      </c>
      <c r="BY1001" s="18">
        <f t="shared" si="528"/>
        <v>13.74</v>
      </c>
      <c r="BZ1001" s="18">
        <f t="shared" si="549"/>
        <v>2</v>
      </c>
      <c r="CA1001" s="18">
        <f t="shared" si="529"/>
        <v>20.61</v>
      </c>
      <c r="CB1001" s="18">
        <f t="shared" si="550"/>
        <v>2</v>
      </c>
      <c r="CC1001" s="18">
        <f t="shared" si="530"/>
        <v>20.61</v>
      </c>
    </row>
    <row r="1002" spans="1:81" ht="16.5" x14ac:dyDescent="0.2">
      <c r="A1002" s="14">
        <v>993</v>
      </c>
      <c r="B1002" s="18">
        <f>金币产出!CN998</f>
        <v>250783290</v>
      </c>
      <c r="W1002" s="18">
        <v>993</v>
      </c>
      <c r="X1002" s="25">
        <v>1</v>
      </c>
      <c r="Y1002" s="18" t="e">
        <f t="shared" si="531"/>
        <v>#REF!</v>
      </c>
      <c r="Z1002" s="18" t="e">
        <f t="shared" si="531"/>
        <v>#REF!</v>
      </c>
      <c r="AA1002" s="18" t="e">
        <f t="shared" si="531"/>
        <v>#REF!</v>
      </c>
      <c r="AB1002" s="18" t="e">
        <f t="shared" si="532"/>
        <v>#REF!</v>
      </c>
      <c r="AC1002" s="18" t="e">
        <f t="shared" si="520"/>
        <v>#REF!</v>
      </c>
      <c r="AD1002" s="18" t="e">
        <f t="shared" si="533"/>
        <v>#REF!</v>
      </c>
      <c r="AE1002" s="18" t="e">
        <f t="shared" si="521"/>
        <v>#REF!</v>
      </c>
      <c r="AF1002" s="18" t="e">
        <f t="shared" si="534"/>
        <v>#REF!</v>
      </c>
      <c r="AG1002" s="18" t="e">
        <f t="shared" si="522"/>
        <v>#REF!</v>
      </c>
      <c r="BD1002" s="18">
        <v>993</v>
      </c>
      <c r="BE1002" s="44">
        <v>1</v>
      </c>
      <c r="BF1002" s="18">
        <f t="shared" si="535"/>
        <v>27586160</v>
      </c>
      <c r="BG1002" s="18">
        <f t="shared" si="536"/>
        <v>13793080</v>
      </c>
      <c r="BH1002" s="18">
        <f t="shared" si="537"/>
        <v>13793080</v>
      </c>
      <c r="BI1002" s="18">
        <f t="shared" si="538"/>
        <v>13793080</v>
      </c>
      <c r="BJ1002" s="18">
        <f t="shared" si="539"/>
        <v>13793080</v>
      </c>
      <c r="BK1002" s="18">
        <f t="shared" si="540"/>
        <v>13793080</v>
      </c>
      <c r="BL1002" s="18">
        <f t="shared" si="541"/>
        <v>20689620</v>
      </c>
      <c r="BM1002" s="18">
        <f t="shared" si="542"/>
        <v>20689620</v>
      </c>
      <c r="BN1002" s="18">
        <f t="shared" si="543"/>
        <v>2</v>
      </c>
      <c r="BO1002" s="18">
        <f t="shared" si="523"/>
        <v>27.59</v>
      </c>
      <c r="BP1002" s="18">
        <f t="shared" si="544"/>
        <v>2</v>
      </c>
      <c r="BQ1002" s="18">
        <f t="shared" si="524"/>
        <v>13.79</v>
      </c>
      <c r="BR1002" s="18">
        <f t="shared" si="545"/>
        <v>2</v>
      </c>
      <c r="BS1002" s="18">
        <f t="shared" si="525"/>
        <v>13.79</v>
      </c>
      <c r="BT1002" s="18">
        <f t="shared" si="546"/>
        <v>2</v>
      </c>
      <c r="BU1002" s="18">
        <f t="shared" si="526"/>
        <v>13.79</v>
      </c>
      <c r="BV1002" s="18">
        <f t="shared" si="547"/>
        <v>2</v>
      </c>
      <c r="BW1002" s="18">
        <f t="shared" si="527"/>
        <v>13.79</v>
      </c>
      <c r="BX1002" s="18">
        <f t="shared" si="548"/>
        <v>2</v>
      </c>
      <c r="BY1002" s="18">
        <f t="shared" si="528"/>
        <v>13.79</v>
      </c>
      <c r="BZ1002" s="18">
        <f t="shared" si="549"/>
        <v>2</v>
      </c>
      <c r="CA1002" s="18">
        <f t="shared" si="529"/>
        <v>20.69</v>
      </c>
      <c r="CB1002" s="18">
        <f t="shared" si="550"/>
        <v>2</v>
      </c>
      <c r="CC1002" s="18">
        <f t="shared" si="530"/>
        <v>20.69</v>
      </c>
    </row>
    <row r="1003" spans="1:81" ht="16.5" x14ac:dyDescent="0.2">
      <c r="A1003" s="14">
        <v>994</v>
      </c>
      <c r="B1003" s="18">
        <f>金币产出!CN999</f>
        <v>251782020</v>
      </c>
      <c r="W1003" s="18">
        <v>994</v>
      </c>
      <c r="X1003" s="25">
        <v>1</v>
      </c>
      <c r="Y1003" s="18" t="e">
        <f t="shared" si="531"/>
        <v>#REF!</v>
      </c>
      <c r="Z1003" s="18" t="e">
        <f t="shared" si="531"/>
        <v>#REF!</v>
      </c>
      <c r="AA1003" s="18" t="e">
        <f t="shared" si="531"/>
        <v>#REF!</v>
      </c>
      <c r="AB1003" s="18" t="e">
        <f t="shared" si="532"/>
        <v>#REF!</v>
      </c>
      <c r="AC1003" s="18" t="e">
        <f t="shared" si="520"/>
        <v>#REF!</v>
      </c>
      <c r="AD1003" s="18" t="e">
        <f t="shared" si="533"/>
        <v>#REF!</v>
      </c>
      <c r="AE1003" s="18" t="e">
        <f t="shared" si="521"/>
        <v>#REF!</v>
      </c>
      <c r="AF1003" s="18" t="e">
        <f t="shared" si="534"/>
        <v>#REF!</v>
      </c>
      <c r="AG1003" s="18" t="e">
        <f t="shared" si="522"/>
        <v>#REF!</v>
      </c>
      <c r="BD1003" s="18">
        <v>994</v>
      </c>
      <c r="BE1003" s="44">
        <v>1</v>
      </c>
      <c r="BF1003" s="18">
        <f t="shared" si="535"/>
        <v>27696020</v>
      </c>
      <c r="BG1003" s="18">
        <f t="shared" si="536"/>
        <v>13848010</v>
      </c>
      <c r="BH1003" s="18">
        <f t="shared" si="537"/>
        <v>13848010</v>
      </c>
      <c r="BI1003" s="18">
        <f t="shared" si="538"/>
        <v>13848010</v>
      </c>
      <c r="BJ1003" s="18">
        <f t="shared" si="539"/>
        <v>13848010</v>
      </c>
      <c r="BK1003" s="18">
        <f t="shared" si="540"/>
        <v>13848010</v>
      </c>
      <c r="BL1003" s="18">
        <f t="shared" si="541"/>
        <v>20772015</v>
      </c>
      <c r="BM1003" s="18">
        <f t="shared" si="542"/>
        <v>20772015</v>
      </c>
      <c r="BN1003" s="18">
        <f t="shared" si="543"/>
        <v>2</v>
      </c>
      <c r="BO1003" s="18">
        <f t="shared" si="523"/>
        <v>27.7</v>
      </c>
      <c r="BP1003" s="18">
        <f t="shared" si="544"/>
        <v>2</v>
      </c>
      <c r="BQ1003" s="18">
        <f t="shared" si="524"/>
        <v>13.85</v>
      </c>
      <c r="BR1003" s="18">
        <f t="shared" si="545"/>
        <v>2</v>
      </c>
      <c r="BS1003" s="18">
        <f t="shared" si="525"/>
        <v>13.85</v>
      </c>
      <c r="BT1003" s="18">
        <f t="shared" si="546"/>
        <v>2</v>
      </c>
      <c r="BU1003" s="18">
        <f t="shared" si="526"/>
        <v>13.85</v>
      </c>
      <c r="BV1003" s="18">
        <f t="shared" si="547"/>
        <v>2</v>
      </c>
      <c r="BW1003" s="18">
        <f t="shared" si="527"/>
        <v>13.85</v>
      </c>
      <c r="BX1003" s="18">
        <f t="shared" si="548"/>
        <v>2</v>
      </c>
      <c r="BY1003" s="18">
        <f t="shared" si="528"/>
        <v>13.85</v>
      </c>
      <c r="BZ1003" s="18">
        <f t="shared" si="549"/>
        <v>2</v>
      </c>
      <c r="CA1003" s="18">
        <f t="shared" si="529"/>
        <v>20.77</v>
      </c>
      <c r="CB1003" s="18">
        <f t="shared" si="550"/>
        <v>2</v>
      </c>
      <c r="CC1003" s="18">
        <f t="shared" si="530"/>
        <v>20.77</v>
      </c>
    </row>
    <row r="1004" spans="1:81" ht="16.5" x14ac:dyDescent="0.2">
      <c r="A1004" s="14">
        <v>995</v>
      </c>
      <c r="B1004" s="18">
        <f>金币产出!CN1000</f>
        <v>252780750</v>
      </c>
      <c r="W1004" s="18">
        <v>995</v>
      </c>
      <c r="X1004" s="25">
        <v>1</v>
      </c>
      <c r="Y1004" s="18" t="e">
        <f t="shared" si="531"/>
        <v>#REF!</v>
      </c>
      <c r="Z1004" s="18" t="e">
        <f t="shared" si="531"/>
        <v>#REF!</v>
      </c>
      <c r="AA1004" s="18" t="e">
        <f t="shared" si="531"/>
        <v>#REF!</v>
      </c>
      <c r="AB1004" s="18" t="e">
        <f t="shared" si="532"/>
        <v>#REF!</v>
      </c>
      <c r="AC1004" s="18" t="e">
        <f t="shared" si="520"/>
        <v>#REF!</v>
      </c>
      <c r="AD1004" s="18" t="e">
        <f t="shared" si="533"/>
        <v>#REF!</v>
      </c>
      <c r="AE1004" s="18" t="e">
        <f t="shared" si="521"/>
        <v>#REF!</v>
      </c>
      <c r="AF1004" s="18" t="e">
        <f t="shared" si="534"/>
        <v>#REF!</v>
      </c>
      <c r="AG1004" s="18" t="e">
        <f t="shared" si="522"/>
        <v>#REF!</v>
      </c>
      <c r="BD1004" s="18">
        <v>995</v>
      </c>
      <c r="BE1004" s="44">
        <v>1</v>
      </c>
      <c r="BF1004" s="18">
        <f t="shared" si="535"/>
        <v>27805880</v>
      </c>
      <c r="BG1004" s="18">
        <f t="shared" si="536"/>
        <v>13902940</v>
      </c>
      <c r="BH1004" s="18">
        <f t="shared" si="537"/>
        <v>13902940</v>
      </c>
      <c r="BI1004" s="18">
        <f t="shared" si="538"/>
        <v>13902940</v>
      </c>
      <c r="BJ1004" s="18">
        <f t="shared" si="539"/>
        <v>13902940</v>
      </c>
      <c r="BK1004" s="18">
        <f t="shared" si="540"/>
        <v>13902940</v>
      </c>
      <c r="BL1004" s="18">
        <f t="shared" si="541"/>
        <v>20854410</v>
      </c>
      <c r="BM1004" s="18">
        <f t="shared" si="542"/>
        <v>20854410</v>
      </c>
      <c r="BN1004" s="18">
        <f t="shared" si="543"/>
        <v>2</v>
      </c>
      <c r="BO1004" s="18">
        <f t="shared" si="523"/>
        <v>27.81</v>
      </c>
      <c r="BP1004" s="18">
        <f t="shared" si="544"/>
        <v>2</v>
      </c>
      <c r="BQ1004" s="18">
        <f t="shared" si="524"/>
        <v>13.9</v>
      </c>
      <c r="BR1004" s="18">
        <f t="shared" si="545"/>
        <v>2</v>
      </c>
      <c r="BS1004" s="18">
        <f t="shared" si="525"/>
        <v>13.9</v>
      </c>
      <c r="BT1004" s="18">
        <f t="shared" si="546"/>
        <v>2</v>
      </c>
      <c r="BU1004" s="18">
        <f t="shared" si="526"/>
        <v>13.9</v>
      </c>
      <c r="BV1004" s="18">
        <f t="shared" si="547"/>
        <v>2</v>
      </c>
      <c r="BW1004" s="18">
        <f t="shared" si="527"/>
        <v>13.9</v>
      </c>
      <c r="BX1004" s="18">
        <f t="shared" si="548"/>
        <v>2</v>
      </c>
      <c r="BY1004" s="18">
        <f t="shared" si="528"/>
        <v>13.9</v>
      </c>
      <c r="BZ1004" s="18">
        <f t="shared" si="549"/>
        <v>2</v>
      </c>
      <c r="CA1004" s="18">
        <f t="shared" si="529"/>
        <v>20.85</v>
      </c>
      <c r="CB1004" s="18">
        <f t="shared" si="550"/>
        <v>2</v>
      </c>
      <c r="CC1004" s="18">
        <f t="shared" si="530"/>
        <v>20.85</v>
      </c>
    </row>
    <row r="1005" spans="1:81" ht="16.5" x14ac:dyDescent="0.2">
      <c r="A1005" s="14">
        <v>996</v>
      </c>
      <c r="B1005" s="18">
        <f>金币产出!CN1001</f>
        <v>253779480</v>
      </c>
      <c r="W1005" s="18">
        <v>996</v>
      </c>
      <c r="X1005" s="25">
        <v>1</v>
      </c>
      <c r="Y1005" s="18" t="e">
        <f t="shared" si="531"/>
        <v>#REF!</v>
      </c>
      <c r="Z1005" s="18" t="e">
        <f t="shared" si="531"/>
        <v>#REF!</v>
      </c>
      <c r="AA1005" s="18" t="e">
        <f t="shared" si="531"/>
        <v>#REF!</v>
      </c>
      <c r="AB1005" s="18" t="e">
        <f t="shared" si="532"/>
        <v>#REF!</v>
      </c>
      <c r="AC1005" s="18" t="e">
        <f t="shared" si="520"/>
        <v>#REF!</v>
      </c>
      <c r="AD1005" s="18" t="e">
        <f t="shared" si="533"/>
        <v>#REF!</v>
      </c>
      <c r="AE1005" s="18" t="e">
        <f t="shared" si="521"/>
        <v>#REF!</v>
      </c>
      <c r="AF1005" s="18" t="e">
        <f t="shared" si="534"/>
        <v>#REF!</v>
      </c>
      <c r="AG1005" s="18" t="e">
        <f t="shared" si="522"/>
        <v>#REF!</v>
      </c>
      <c r="BD1005" s="18">
        <v>996</v>
      </c>
      <c r="BE1005" s="44">
        <v>1</v>
      </c>
      <c r="BF1005" s="18">
        <f t="shared" si="535"/>
        <v>27915740</v>
      </c>
      <c r="BG1005" s="18">
        <f t="shared" si="536"/>
        <v>13957870</v>
      </c>
      <c r="BH1005" s="18">
        <f t="shared" si="537"/>
        <v>13957870</v>
      </c>
      <c r="BI1005" s="18">
        <f t="shared" si="538"/>
        <v>13957870</v>
      </c>
      <c r="BJ1005" s="18">
        <f t="shared" si="539"/>
        <v>13957870</v>
      </c>
      <c r="BK1005" s="18">
        <f t="shared" si="540"/>
        <v>13957870</v>
      </c>
      <c r="BL1005" s="18">
        <f t="shared" si="541"/>
        <v>20936805</v>
      </c>
      <c r="BM1005" s="18">
        <f t="shared" si="542"/>
        <v>20936805</v>
      </c>
      <c r="BN1005" s="18">
        <f t="shared" si="543"/>
        <v>2</v>
      </c>
      <c r="BO1005" s="18">
        <f t="shared" si="523"/>
        <v>27.92</v>
      </c>
      <c r="BP1005" s="18">
        <f t="shared" si="544"/>
        <v>2</v>
      </c>
      <c r="BQ1005" s="18">
        <f t="shared" si="524"/>
        <v>13.96</v>
      </c>
      <c r="BR1005" s="18">
        <f t="shared" si="545"/>
        <v>2</v>
      </c>
      <c r="BS1005" s="18">
        <f t="shared" si="525"/>
        <v>13.96</v>
      </c>
      <c r="BT1005" s="18">
        <f t="shared" si="546"/>
        <v>2</v>
      </c>
      <c r="BU1005" s="18">
        <f t="shared" si="526"/>
        <v>13.96</v>
      </c>
      <c r="BV1005" s="18">
        <f t="shared" si="547"/>
        <v>2</v>
      </c>
      <c r="BW1005" s="18">
        <f t="shared" si="527"/>
        <v>13.96</v>
      </c>
      <c r="BX1005" s="18">
        <f t="shared" si="548"/>
        <v>2</v>
      </c>
      <c r="BY1005" s="18">
        <f t="shared" si="528"/>
        <v>13.96</v>
      </c>
      <c r="BZ1005" s="18">
        <f t="shared" si="549"/>
        <v>2</v>
      </c>
      <c r="CA1005" s="18">
        <f t="shared" si="529"/>
        <v>20.94</v>
      </c>
      <c r="CB1005" s="18">
        <f t="shared" si="550"/>
        <v>2</v>
      </c>
      <c r="CC1005" s="18">
        <f t="shared" si="530"/>
        <v>20.94</v>
      </c>
    </row>
    <row r="1006" spans="1:81" ht="16.5" x14ac:dyDescent="0.2">
      <c r="A1006" s="14">
        <v>997</v>
      </c>
      <c r="B1006" s="18">
        <f>金币产出!CN1002</f>
        <v>254778210</v>
      </c>
      <c r="W1006" s="18">
        <v>997</v>
      </c>
      <c r="X1006" s="25">
        <v>1</v>
      </c>
      <c r="Y1006" s="18" t="e">
        <f t="shared" si="531"/>
        <v>#REF!</v>
      </c>
      <c r="Z1006" s="18" t="e">
        <f t="shared" si="531"/>
        <v>#REF!</v>
      </c>
      <c r="AA1006" s="18" t="e">
        <f t="shared" si="531"/>
        <v>#REF!</v>
      </c>
      <c r="AB1006" s="18" t="e">
        <f t="shared" si="532"/>
        <v>#REF!</v>
      </c>
      <c r="AC1006" s="18" t="e">
        <f t="shared" si="520"/>
        <v>#REF!</v>
      </c>
      <c r="AD1006" s="18" t="e">
        <f t="shared" si="533"/>
        <v>#REF!</v>
      </c>
      <c r="AE1006" s="18" t="e">
        <f t="shared" si="521"/>
        <v>#REF!</v>
      </c>
      <c r="AF1006" s="18" t="e">
        <f t="shared" si="534"/>
        <v>#REF!</v>
      </c>
      <c r="AG1006" s="18" t="e">
        <f t="shared" si="522"/>
        <v>#REF!</v>
      </c>
      <c r="BD1006" s="18">
        <v>997</v>
      </c>
      <c r="BE1006" s="44">
        <v>1</v>
      </c>
      <c r="BF1006" s="18">
        <f t="shared" si="535"/>
        <v>28025600</v>
      </c>
      <c r="BG1006" s="18">
        <f t="shared" si="536"/>
        <v>14012800</v>
      </c>
      <c r="BH1006" s="18">
        <f t="shared" si="537"/>
        <v>14012800</v>
      </c>
      <c r="BI1006" s="18">
        <f t="shared" si="538"/>
        <v>14012800</v>
      </c>
      <c r="BJ1006" s="18">
        <f t="shared" si="539"/>
        <v>14012800</v>
      </c>
      <c r="BK1006" s="18">
        <f t="shared" si="540"/>
        <v>14012800</v>
      </c>
      <c r="BL1006" s="18">
        <f t="shared" si="541"/>
        <v>21019200</v>
      </c>
      <c r="BM1006" s="18">
        <f t="shared" si="542"/>
        <v>21019200</v>
      </c>
      <c r="BN1006" s="18">
        <f t="shared" si="543"/>
        <v>2</v>
      </c>
      <c r="BO1006" s="18">
        <f t="shared" si="523"/>
        <v>28.03</v>
      </c>
      <c r="BP1006" s="18">
        <f t="shared" si="544"/>
        <v>2</v>
      </c>
      <c r="BQ1006" s="18">
        <f t="shared" si="524"/>
        <v>14.01</v>
      </c>
      <c r="BR1006" s="18">
        <f t="shared" si="545"/>
        <v>2</v>
      </c>
      <c r="BS1006" s="18">
        <f t="shared" si="525"/>
        <v>14.01</v>
      </c>
      <c r="BT1006" s="18">
        <f t="shared" si="546"/>
        <v>2</v>
      </c>
      <c r="BU1006" s="18">
        <f t="shared" si="526"/>
        <v>14.01</v>
      </c>
      <c r="BV1006" s="18">
        <f t="shared" si="547"/>
        <v>2</v>
      </c>
      <c r="BW1006" s="18">
        <f t="shared" si="527"/>
        <v>14.01</v>
      </c>
      <c r="BX1006" s="18">
        <f t="shared" si="548"/>
        <v>2</v>
      </c>
      <c r="BY1006" s="18">
        <f t="shared" si="528"/>
        <v>14.01</v>
      </c>
      <c r="BZ1006" s="18">
        <f t="shared" si="549"/>
        <v>2</v>
      </c>
      <c r="CA1006" s="18">
        <f t="shared" si="529"/>
        <v>21.02</v>
      </c>
      <c r="CB1006" s="18">
        <f t="shared" si="550"/>
        <v>2</v>
      </c>
      <c r="CC1006" s="18">
        <f t="shared" si="530"/>
        <v>21.02</v>
      </c>
    </row>
    <row r="1007" spans="1:81" ht="16.5" x14ac:dyDescent="0.2">
      <c r="A1007" s="14">
        <v>998</v>
      </c>
      <c r="B1007" s="18">
        <f>金币产出!CN1003</f>
        <v>255776940</v>
      </c>
      <c r="W1007" s="18">
        <v>998</v>
      </c>
      <c r="X1007" s="25">
        <v>1</v>
      </c>
      <c r="Y1007" s="18" t="e">
        <f t="shared" si="531"/>
        <v>#REF!</v>
      </c>
      <c r="Z1007" s="18" t="e">
        <f t="shared" si="531"/>
        <v>#REF!</v>
      </c>
      <c r="AA1007" s="18" t="e">
        <f t="shared" si="531"/>
        <v>#REF!</v>
      </c>
      <c r="AB1007" s="18" t="e">
        <f t="shared" si="532"/>
        <v>#REF!</v>
      </c>
      <c r="AC1007" s="18" t="e">
        <f t="shared" si="520"/>
        <v>#REF!</v>
      </c>
      <c r="AD1007" s="18" t="e">
        <f t="shared" si="533"/>
        <v>#REF!</v>
      </c>
      <c r="AE1007" s="18" t="e">
        <f t="shared" si="521"/>
        <v>#REF!</v>
      </c>
      <c r="AF1007" s="18" t="e">
        <f t="shared" si="534"/>
        <v>#REF!</v>
      </c>
      <c r="AG1007" s="18" t="e">
        <f t="shared" si="522"/>
        <v>#REF!</v>
      </c>
      <c r="BD1007" s="18">
        <v>998</v>
      </c>
      <c r="BE1007" s="44">
        <v>1</v>
      </c>
      <c r="BF1007" s="18">
        <f t="shared" si="535"/>
        <v>28135460</v>
      </c>
      <c r="BG1007" s="18">
        <f t="shared" si="536"/>
        <v>14067730</v>
      </c>
      <c r="BH1007" s="18">
        <f t="shared" si="537"/>
        <v>14067730</v>
      </c>
      <c r="BI1007" s="18">
        <f t="shared" si="538"/>
        <v>14067730</v>
      </c>
      <c r="BJ1007" s="18">
        <f t="shared" si="539"/>
        <v>14067730</v>
      </c>
      <c r="BK1007" s="18">
        <f t="shared" si="540"/>
        <v>14067730</v>
      </c>
      <c r="BL1007" s="18">
        <f t="shared" si="541"/>
        <v>21101595</v>
      </c>
      <c r="BM1007" s="18">
        <f t="shared" si="542"/>
        <v>21101595</v>
      </c>
      <c r="BN1007" s="18">
        <f t="shared" si="543"/>
        <v>2</v>
      </c>
      <c r="BO1007" s="18">
        <f t="shared" si="523"/>
        <v>28.14</v>
      </c>
      <c r="BP1007" s="18">
        <f t="shared" si="544"/>
        <v>2</v>
      </c>
      <c r="BQ1007" s="18">
        <f t="shared" si="524"/>
        <v>14.07</v>
      </c>
      <c r="BR1007" s="18">
        <f t="shared" si="545"/>
        <v>2</v>
      </c>
      <c r="BS1007" s="18">
        <f t="shared" si="525"/>
        <v>14.07</v>
      </c>
      <c r="BT1007" s="18">
        <f t="shared" si="546"/>
        <v>2</v>
      </c>
      <c r="BU1007" s="18">
        <f t="shared" si="526"/>
        <v>14.07</v>
      </c>
      <c r="BV1007" s="18">
        <f t="shared" si="547"/>
        <v>2</v>
      </c>
      <c r="BW1007" s="18">
        <f t="shared" si="527"/>
        <v>14.07</v>
      </c>
      <c r="BX1007" s="18">
        <f t="shared" si="548"/>
        <v>2</v>
      </c>
      <c r="BY1007" s="18">
        <f t="shared" si="528"/>
        <v>14.07</v>
      </c>
      <c r="BZ1007" s="18">
        <f t="shared" si="549"/>
        <v>2</v>
      </c>
      <c r="CA1007" s="18">
        <f t="shared" si="529"/>
        <v>21.1</v>
      </c>
      <c r="CB1007" s="18">
        <f t="shared" si="550"/>
        <v>2</v>
      </c>
      <c r="CC1007" s="18">
        <f t="shared" si="530"/>
        <v>21.1</v>
      </c>
    </row>
    <row r="1008" spans="1:81" ht="16.5" x14ac:dyDescent="0.2">
      <c r="A1008" s="14">
        <v>999</v>
      </c>
      <c r="B1008" s="18">
        <f>金币产出!CN1004</f>
        <v>256775670</v>
      </c>
      <c r="W1008" s="18">
        <v>999</v>
      </c>
      <c r="X1008" s="25">
        <v>1</v>
      </c>
      <c r="Y1008" s="18" t="e">
        <f t="shared" si="531"/>
        <v>#REF!</v>
      </c>
      <c r="Z1008" s="18" t="e">
        <f t="shared" si="531"/>
        <v>#REF!</v>
      </c>
      <c r="AA1008" s="18" t="e">
        <f t="shared" si="531"/>
        <v>#REF!</v>
      </c>
      <c r="AB1008" s="18" t="e">
        <f t="shared" si="532"/>
        <v>#REF!</v>
      </c>
      <c r="AC1008" s="18" t="e">
        <f t="shared" si="520"/>
        <v>#REF!</v>
      </c>
      <c r="AD1008" s="18" t="e">
        <f t="shared" si="533"/>
        <v>#REF!</v>
      </c>
      <c r="AE1008" s="18" t="e">
        <f t="shared" si="521"/>
        <v>#REF!</v>
      </c>
      <c r="AF1008" s="18" t="e">
        <f t="shared" si="534"/>
        <v>#REF!</v>
      </c>
      <c r="AG1008" s="18" t="e">
        <f t="shared" si="522"/>
        <v>#REF!</v>
      </c>
      <c r="BD1008" s="18">
        <v>999</v>
      </c>
      <c r="BE1008" s="44">
        <v>1</v>
      </c>
      <c r="BF1008" s="18">
        <f t="shared" si="535"/>
        <v>28245320</v>
      </c>
      <c r="BG1008" s="18">
        <f t="shared" si="536"/>
        <v>14122660</v>
      </c>
      <c r="BH1008" s="18">
        <f t="shared" si="537"/>
        <v>14122660</v>
      </c>
      <c r="BI1008" s="18">
        <f t="shared" si="538"/>
        <v>14122660</v>
      </c>
      <c r="BJ1008" s="18">
        <f t="shared" si="539"/>
        <v>14122660</v>
      </c>
      <c r="BK1008" s="18">
        <f t="shared" si="540"/>
        <v>14122660</v>
      </c>
      <c r="BL1008" s="18">
        <f t="shared" si="541"/>
        <v>21183990</v>
      </c>
      <c r="BM1008" s="18">
        <f t="shared" si="542"/>
        <v>21183990</v>
      </c>
      <c r="BN1008" s="18">
        <f t="shared" si="543"/>
        <v>2</v>
      </c>
      <c r="BO1008" s="18">
        <f t="shared" si="523"/>
        <v>28.25</v>
      </c>
      <c r="BP1008" s="18">
        <f t="shared" si="544"/>
        <v>2</v>
      </c>
      <c r="BQ1008" s="18">
        <f t="shared" si="524"/>
        <v>14.12</v>
      </c>
      <c r="BR1008" s="18">
        <f t="shared" si="545"/>
        <v>2</v>
      </c>
      <c r="BS1008" s="18">
        <f t="shared" si="525"/>
        <v>14.12</v>
      </c>
      <c r="BT1008" s="18">
        <f t="shared" si="546"/>
        <v>2</v>
      </c>
      <c r="BU1008" s="18">
        <f t="shared" si="526"/>
        <v>14.12</v>
      </c>
      <c r="BV1008" s="18">
        <f t="shared" si="547"/>
        <v>2</v>
      </c>
      <c r="BW1008" s="18">
        <f t="shared" si="527"/>
        <v>14.12</v>
      </c>
      <c r="BX1008" s="18">
        <f t="shared" si="548"/>
        <v>2</v>
      </c>
      <c r="BY1008" s="18">
        <f t="shared" si="528"/>
        <v>14.12</v>
      </c>
      <c r="BZ1008" s="18">
        <f t="shared" si="549"/>
        <v>2</v>
      </c>
      <c r="CA1008" s="18">
        <f t="shared" si="529"/>
        <v>21.18</v>
      </c>
      <c r="CB1008" s="18">
        <f t="shared" si="550"/>
        <v>2</v>
      </c>
      <c r="CC1008" s="18">
        <f t="shared" si="530"/>
        <v>21.18</v>
      </c>
    </row>
    <row r="1009" spans="1:81" ht="16.5" x14ac:dyDescent="0.2">
      <c r="A1009" s="14">
        <v>1000</v>
      </c>
      <c r="B1009" s="18">
        <f>金币产出!CN1005</f>
        <v>257774400</v>
      </c>
      <c r="W1009" s="18">
        <v>1000</v>
      </c>
      <c r="X1009" s="25">
        <v>1</v>
      </c>
      <c r="Y1009" s="18" t="e">
        <f t="shared" si="531"/>
        <v>#REF!</v>
      </c>
      <c r="Z1009" s="18" t="e">
        <f t="shared" si="531"/>
        <v>#REF!</v>
      </c>
      <c r="AA1009" s="18" t="e">
        <f t="shared" si="531"/>
        <v>#REF!</v>
      </c>
      <c r="AB1009" s="18" t="e">
        <f t="shared" si="532"/>
        <v>#REF!</v>
      </c>
      <c r="AC1009" s="18" t="e">
        <f t="shared" si="520"/>
        <v>#REF!</v>
      </c>
      <c r="AD1009" s="18" t="e">
        <f t="shared" si="533"/>
        <v>#REF!</v>
      </c>
      <c r="AE1009" s="18" t="e">
        <f t="shared" si="521"/>
        <v>#REF!</v>
      </c>
      <c r="AF1009" s="18" t="e">
        <f t="shared" si="534"/>
        <v>#REF!</v>
      </c>
      <c r="AG1009" s="18" t="e">
        <f t="shared" si="522"/>
        <v>#REF!</v>
      </c>
      <c r="BD1009" s="18">
        <v>1000</v>
      </c>
      <c r="BE1009" s="44">
        <v>1</v>
      </c>
      <c r="BF1009" s="18">
        <f t="shared" si="535"/>
        <v>28355180</v>
      </c>
      <c r="BG1009" s="18">
        <f t="shared" si="536"/>
        <v>14177590</v>
      </c>
      <c r="BH1009" s="18">
        <f t="shared" si="537"/>
        <v>14177590</v>
      </c>
      <c r="BI1009" s="18">
        <f t="shared" si="538"/>
        <v>14177590</v>
      </c>
      <c r="BJ1009" s="18">
        <f t="shared" si="539"/>
        <v>14177590</v>
      </c>
      <c r="BK1009" s="18">
        <f t="shared" si="540"/>
        <v>14177590</v>
      </c>
      <c r="BL1009" s="18">
        <f t="shared" si="541"/>
        <v>21266385</v>
      </c>
      <c r="BM1009" s="18">
        <f t="shared" si="542"/>
        <v>21266385</v>
      </c>
      <c r="BN1009" s="18">
        <f t="shared" si="543"/>
        <v>2</v>
      </c>
      <c r="BO1009" s="18">
        <f t="shared" si="523"/>
        <v>28.36</v>
      </c>
      <c r="BP1009" s="18">
        <f t="shared" si="544"/>
        <v>2</v>
      </c>
      <c r="BQ1009" s="18">
        <f t="shared" si="524"/>
        <v>14.18</v>
      </c>
      <c r="BR1009" s="18">
        <f t="shared" si="545"/>
        <v>2</v>
      </c>
      <c r="BS1009" s="18">
        <f t="shared" si="525"/>
        <v>14.18</v>
      </c>
      <c r="BT1009" s="18">
        <f t="shared" si="546"/>
        <v>2</v>
      </c>
      <c r="BU1009" s="18">
        <f t="shared" si="526"/>
        <v>14.18</v>
      </c>
      <c r="BV1009" s="18">
        <f t="shared" si="547"/>
        <v>2</v>
      </c>
      <c r="BW1009" s="18">
        <f t="shared" si="527"/>
        <v>14.18</v>
      </c>
      <c r="BX1009" s="18">
        <f t="shared" si="548"/>
        <v>2</v>
      </c>
      <c r="BY1009" s="18">
        <f t="shared" si="528"/>
        <v>14.18</v>
      </c>
      <c r="BZ1009" s="18">
        <f t="shared" si="549"/>
        <v>2</v>
      </c>
      <c r="CA1009" s="18">
        <f t="shared" si="529"/>
        <v>21.27</v>
      </c>
      <c r="CB1009" s="18">
        <f t="shared" si="550"/>
        <v>2</v>
      </c>
      <c r="CC1009" s="18">
        <f t="shared" si="530"/>
        <v>21.27</v>
      </c>
    </row>
  </sheetData>
  <mergeCells count="8">
    <mergeCell ref="I24:P24"/>
    <mergeCell ref="W8:AG8"/>
    <mergeCell ref="AJ8:BA8"/>
    <mergeCell ref="DT8:EE8"/>
    <mergeCell ref="A8:E8"/>
    <mergeCell ref="A3:E3"/>
    <mergeCell ref="CK8:DQ8"/>
    <mergeCell ref="BD8:CC8"/>
  </mergeCells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957A3-855F-4746-91A0-9B9977DB819E}">
  <dimension ref="A1:BD234"/>
  <sheetViews>
    <sheetView topLeftCell="AD1" workbookViewId="0">
      <selection activeCell="AQ4" sqref="AQ4"/>
    </sheetView>
  </sheetViews>
  <sheetFormatPr defaultRowHeight="14.25" x14ac:dyDescent="0.2"/>
  <cols>
    <col min="6" max="8" width="9" style="37"/>
    <col min="36" max="36" width="9.625" bestFit="1" customWidth="1"/>
    <col min="37" max="39" width="10.375" customWidth="1"/>
    <col min="40" max="41" width="10.625" customWidth="1"/>
    <col min="42" max="42" width="11" customWidth="1"/>
    <col min="43" max="43" width="9.5" customWidth="1"/>
    <col min="44" max="44" width="9.25" customWidth="1"/>
    <col min="47" max="47" width="11" customWidth="1"/>
    <col min="52" max="53" width="10.5" customWidth="1"/>
    <col min="54" max="55" width="10.125" customWidth="1"/>
  </cols>
  <sheetData>
    <row r="1" spans="1:55" x14ac:dyDescent="0.2">
      <c r="AG1" t="s">
        <v>760</v>
      </c>
    </row>
    <row r="2" spans="1:55" ht="17.25" x14ac:dyDescent="0.2">
      <c r="A2" s="26" t="s">
        <v>566</v>
      </c>
      <c r="B2" s="18"/>
      <c r="AG2" s="17" t="s">
        <v>757</v>
      </c>
      <c r="AH2" s="18" t="e">
        <f>节奏规划!#REF!</f>
        <v>#REF!</v>
      </c>
      <c r="AI2" s="13" t="s">
        <v>745</v>
      </c>
      <c r="AJ2" s="13" t="s">
        <v>746</v>
      </c>
      <c r="AK2" s="13" t="s">
        <v>749</v>
      </c>
      <c r="AL2" s="13" t="s">
        <v>759</v>
      </c>
      <c r="AM2" s="13" t="s">
        <v>747</v>
      </c>
      <c r="AN2" s="13" t="s">
        <v>748</v>
      </c>
      <c r="AO2" s="13" t="s">
        <v>746</v>
      </c>
      <c r="AP2" s="13" t="s">
        <v>749</v>
      </c>
      <c r="AQ2" s="13" t="s">
        <v>759</v>
      </c>
      <c r="AR2" s="13" t="s">
        <v>747</v>
      </c>
      <c r="AS2" s="13" t="s">
        <v>748</v>
      </c>
      <c r="AX2" s="13" t="s">
        <v>767</v>
      </c>
      <c r="AY2" s="18" t="e">
        <f>SUMPRODUCT(AG3:AG5,AP3:AP5)/2</f>
        <v>#REF!</v>
      </c>
      <c r="AZ2" s="13" t="s">
        <v>773</v>
      </c>
      <c r="BA2" s="18" t="e">
        <f>INT(AO3/2)</f>
        <v>#REF!</v>
      </c>
      <c r="BB2" s="13" t="s">
        <v>774</v>
      </c>
      <c r="BC2" s="18" t="e">
        <f>INT(AO4/2)</f>
        <v>#REF!</v>
      </c>
    </row>
    <row r="3" spans="1:55" ht="16.5" x14ac:dyDescent="0.2">
      <c r="V3">
        <f>SUM(W10:Z10)*8</f>
        <v>220800</v>
      </c>
      <c r="W3">
        <f>V3/600</f>
        <v>368</v>
      </c>
      <c r="AG3" s="14">
        <v>2.5</v>
      </c>
      <c r="AH3" s="17" t="s">
        <v>742</v>
      </c>
      <c r="AI3" s="18">
        <f>标准物价!E12</f>
        <v>1520450</v>
      </c>
      <c r="AJ3" s="22">
        <v>0.3</v>
      </c>
      <c r="AK3" s="22">
        <v>0.2</v>
      </c>
      <c r="AL3" s="22">
        <v>0.4</v>
      </c>
      <c r="AM3" s="22">
        <v>0.1</v>
      </c>
      <c r="AN3" s="22">
        <v>0</v>
      </c>
      <c r="AO3" s="18" t="e">
        <f>INT($AI3*AJ3/$AH$2)</f>
        <v>#REF!</v>
      </c>
      <c r="AP3" s="18" t="e">
        <f t="shared" ref="AP3:AS3" si="0">INT($AI3*AK3/$AH$2)</f>
        <v>#REF!</v>
      </c>
      <c r="AQ3" s="18" t="e">
        <f t="shared" si="0"/>
        <v>#REF!</v>
      </c>
      <c r="AR3" s="18" t="e">
        <f t="shared" si="0"/>
        <v>#REF!</v>
      </c>
      <c r="AS3" s="18" t="e">
        <f t="shared" si="0"/>
        <v>#REF!</v>
      </c>
      <c r="AU3" s="32"/>
    </row>
    <row r="4" spans="1:55" ht="20.25" x14ac:dyDescent="0.2">
      <c r="A4" s="70" t="s">
        <v>705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AG4" s="14">
        <v>25</v>
      </c>
      <c r="AH4" s="17" t="s">
        <v>743</v>
      </c>
      <c r="AI4" s="18">
        <f>标准物价!E13</f>
        <v>65500</v>
      </c>
      <c r="AJ4" s="22">
        <v>0.2</v>
      </c>
      <c r="AK4" s="22">
        <v>0.2</v>
      </c>
      <c r="AL4" s="22">
        <v>0.2</v>
      </c>
      <c r="AM4" s="22">
        <v>0.3</v>
      </c>
      <c r="AN4" s="22">
        <v>0.1</v>
      </c>
      <c r="AO4" s="18" t="e">
        <f t="shared" ref="AO4:AO5" si="1">INT($AI4*AJ4/$AH$2)</f>
        <v>#REF!</v>
      </c>
      <c r="AP4" s="18" t="e">
        <f t="shared" ref="AP4:AP5" si="2">INT($AI4*AK4/$AH$2)</f>
        <v>#REF!</v>
      </c>
      <c r="AQ4" s="18" t="e">
        <f t="shared" ref="AQ4:AQ5" si="3">INT($AI4*AL4/$AH$2)</f>
        <v>#REF!</v>
      </c>
      <c r="AR4" s="18" t="e">
        <f t="shared" ref="AR4:AR5" si="4">INT($AI4*AM4/$AH$2)</f>
        <v>#REF!</v>
      </c>
      <c r="AS4" s="18" t="e">
        <f t="shared" ref="AS4:AS5" si="5">INT($AI4*AN4/$AH$2)</f>
        <v>#REF!</v>
      </c>
      <c r="AU4" s="33" t="e">
        <f>AR4/8</f>
        <v>#REF!</v>
      </c>
    </row>
    <row r="5" spans="1:55" ht="20.25" x14ac:dyDescent="0.2">
      <c r="A5" s="13" t="s">
        <v>233</v>
      </c>
      <c r="B5" s="13" t="s">
        <v>346</v>
      </c>
      <c r="C5" s="13" t="s">
        <v>710</v>
      </c>
      <c r="D5" s="13" t="s">
        <v>711</v>
      </c>
      <c r="E5" s="13" t="s">
        <v>724</v>
      </c>
      <c r="F5" s="13" t="s">
        <v>794</v>
      </c>
      <c r="G5" s="13" t="s">
        <v>795</v>
      </c>
      <c r="H5" s="13" t="s">
        <v>796</v>
      </c>
      <c r="I5" s="13" t="s">
        <v>706</v>
      </c>
      <c r="J5" s="13" t="s">
        <v>707</v>
      </c>
      <c r="K5" s="13" t="s">
        <v>708</v>
      </c>
      <c r="L5" s="13" t="s">
        <v>709</v>
      </c>
      <c r="M5" s="13" t="s">
        <v>715</v>
      </c>
      <c r="N5" s="13" t="s">
        <v>716</v>
      </c>
      <c r="O5" s="13" t="s">
        <v>712</v>
      </c>
      <c r="P5" s="13" t="s">
        <v>718</v>
      </c>
      <c r="Q5" s="13" t="s">
        <v>719</v>
      </c>
      <c r="R5" s="13" t="s">
        <v>720</v>
      </c>
      <c r="S5" s="13" t="s">
        <v>721</v>
      </c>
      <c r="T5" s="13" t="s">
        <v>722</v>
      </c>
      <c r="W5" s="70" t="s">
        <v>627</v>
      </c>
      <c r="X5" s="70"/>
      <c r="Y5" s="70"/>
      <c r="Z5" s="70"/>
      <c r="AG5" s="14">
        <v>200</v>
      </c>
      <c r="AH5" s="17" t="s">
        <v>744</v>
      </c>
      <c r="AI5" s="18">
        <f>标准物价!E14</f>
        <v>7500</v>
      </c>
      <c r="AJ5" s="22">
        <v>0.05</v>
      </c>
      <c r="AK5" s="22">
        <v>0.3</v>
      </c>
      <c r="AL5" s="22">
        <v>0.1</v>
      </c>
      <c r="AM5" s="22">
        <v>0.2</v>
      </c>
      <c r="AN5" s="22">
        <v>0.3</v>
      </c>
      <c r="AO5" s="18" t="e">
        <f t="shared" si="1"/>
        <v>#REF!</v>
      </c>
      <c r="AP5" s="18" t="e">
        <f t="shared" si="2"/>
        <v>#REF!</v>
      </c>
      <c r="AQ5" s="18" t="e">
        <f t="shared" si="3"/>
        <v>#REF!</v>
      </c>
      <c r="AR5" s="18" t="e">
        <f t="shared" si="4"/>
        <v>#REF!</v>
      </c>
      <c r="AS5" s="18" t="e">
        <f t="shared" si="5"/>
        <v>#REF!</v>
      </c>
      <c r="AY5" t="s">
        <v>788</v>
      </c>
      <c r="BA5" t="s">
        <v>789</v>
      </c>
      <c r="BC5" t="s">
        <v>790</v>
      </c>
    </row>
    <row r="6" spans="1:55" ht="17.25" x14ac:dyDescent="0.2">
      <c r="A6" s="14">
        <v>1</v>
      </c>
      <c r="B6" s="14"/>
      <c r="C6" s="14"/>
      <c r="D6" s="14"/>
      <c r="E6" s="14"/>
      <c r="F6" s="14"/>
      <c r="G6" s="14"/>
      <c r="H6" s="14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W6" s="13" t="s">
        <v>628</v>
      </c>
      <c r="X6" s="13" t="s">
        <v>629</v>
      </c>
      <c r="Y6" s="13" t="s">
        <v>630</v>
      </c>
      <c r="Z6" s="13" t="s">
        <v>631</v>
      </c>
      <c r="AB6" s="13" t="s">
        <v>233</v>
      </c>
      <c r="AC6" s="13" t="s">
        <v>633</v>
      </c>
      <c r="AH6" s="13" t="s">
        <v>751</v>
      </c>
      <c r="AI6" s="13" t="s">
        <v>756</v>
      </c>
      <c r="AJ6" s="13" t="s">
        <v>750</v>
      </c>
      <c r="AK6" s="13" t="s">
        <v>752</v>
      </c>
      <c r="AL6" s="13" t="s">
        <v>787</v>
      </c>
      <c r="AM6" s="13" t="s">
        <v>753</v>
      </c>
      <c r="AN6" s="13" t="s">
        <v>754</v>
      </c>
      <c r="AO6" s="13" t="s">
        <v>755</v>
      </c>
      <c r="AR6" s="13" t="s">
        <v>777</v>
      </c>
      <c r="AS6" s="13" t="s">
        <v>778</v>
      </c>
      <c r="AT6" s="36" t="s">
        <v>791</v>
      </c>
      <c r="AW6" s="13" t="s">
        <v>770</v>
      </c>
      <c r="AX6" s="13" t="s">
        <v>771</v>
      </c>
      <c r="AY6" s="13" t="s">
        <v>772</v>
      </c>
      <c r="AZ6" s="13" t="s">
        <v>238</v>
      </c>
      <c r="BA6" s="13" t="s">
        <v>772</v>
      </c>
      <c r="BB6" s="13" t="s">
        <v>238</v>
      </c>
      <c r="BC6" s="13" t="s">
        <v>772</v>
      </c>
    </row>
    <row r="7" spans="1:55" ht="16.5" x14ac:dyDescent="0.2">
      <c r="A7" s="14">
        <v>2</v>
      </c>
      <c r="B7" s="14">
        <v>2</v>
      </c>
      <c r="C7" s="14"/>
      <c r="D7" s="14"/>
      <c r="E7" s="14"/>
      <c r="F7" s="14"/>
      <c r="G7" s="14"/>
      <c r="H7" s="14"/>
      <c r="I7" s="18">
        <f>PRODUCT(B$7:B7)</f>
        <v>2</v>
      </c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V7" s="17" t="s">
        <v>632</v>
      </c>
      <c r="W7" s="14">
        <v>5</v>
      </c>
      <c r="X7" s="14">
        <v>10</v>
      </c>
      <c r="Y7" s="14">
        <v>25</v>
      </c>
      <c r="Z7" s="14">
        <v>50</v>
      </c>
      <c r="AB7" s="14">
        <v>1</v>
      </c>
      <c r="AC7" s="14">
        <v>5</v>
      </c>
      <c r="AH7" s="14">
        <v>1</v>
      </c>
      <c r="AI7" s="14">
        <v>0</v>
      </c>
      <c r="AJ7" s="14">
        <v>10</v>
      </c>
      <c r="AK7" s="14">
        <f>INDEX(节奏规划!$A$5:$A$55,MATCH(装备!AJ7,节奏规划!$B$5:$B$55,1)+1)</f>
        <v>1</v>
      </c>
      <c r="AL7" s="14">
        <v>2</v>
      </c>
      <c r="AM7" s="14"/>
      <c r="AN7" s="14"/>
      <c r="AO7" s="14"/>
      <c r="AR7" s="14" t="s">
        <v>775</v>
      </c>
      <c r="AS7" s="14">
        <v>15</v>
      </c>
      <c r="AT7" s="14">
        <f>INT(INDEX(宝箱数值!$J$6:$J$1005,MATCH(装备!AJ7,宝箱数值!$A$6:$A$1005,0))/100)</f>
        <v>1280</v>
      </c>
      <c r="AV7">
        <f t="shared" ref="AV7:AV44" si="6">AW7*6</f>
        <v>6</v>
      </c>
      <c r="AW7" s="14">
        <v>1</v>
      </c>
      <c r="AX7" s="23">
        <v>2E-3</v>
      </c>
      <c r="AY7" s="18" t="e">
        <f>INT($AY$2*AX7)</f>
        <v>#REF!</v>
      </c>
      <c r="AZ7" s="23"/>
      <c r="BA7" s="18"/>
      <c r="BB7" s="14"/>
      <c r="BC7" s="18"/>
    </row>
    <row r="8" spans="1:55" ht="16.5" x14ac:dyDescent="0.2">
      <c r="A8" s="14">
        <v>3</v>
      </c>
      <c r="B8" s="14">
        <v>2</v>
      </c>
      <c r="C8" s="14">
        <v>10</v>
      </c>
      <c r="D8" s="14"/>
      <c r="E8" s="14"/>
      <c r="F8" s="18">
        <f>SUMPRODUCT($I8:$T8,$I$19:$T$19)*11</f>
        <v>0</v>
      </c>
      <c r="G8" s="18">
        <f>SUMPRODUCT($I8:$T8,$I$20:$T$20)*11</f>
        <v>0</v>
      </c>
      <c r="H8" s="18">
        <f>SUMPRODUCT($I8:$T8,$I$21:$T$21)*11</f>
        <v>0</v>
      </c>
      <c r="I8" s="18">
        <f>PRODUCT(B$7:B8)</f>
        <v>4</v>
      </c>
      <c r="J8" s="18">
        <f>PRODUCT(B$8:B8)</f>
        <v>2</v>
      </c>
      <c r="K8" s="18"/>
      <c r="L8" s="18"/>
      <c r="M8" s="18"/>
      <c r="N8" s="18"/>
      <c r="O8" s="18"/>
      <c r="P8" s="18"/>
      <c r="Q8" s="18"/>
      <c r="R8" s="18"/>
      <c r="S8" s="18"/>
      <c r="T8" s="18"/>
      <c r="V8" s="17" t="s">
        <v>233</v>
      </c>
      <c r="W8" s="14">
        <v>30</v>
      </c>
      <c r="X8" s="14">
        <v>60</v>
      </c>
      <c r="Y8" s="14">
        <v>90</v>
      </c>
      <c r="Z8" s="14">
        <v>120</v>
      </c>
      <c r="AB8" s="14">
        <v>2</v>
      </c>
      <c r="AC8" s="14">
        <v>10</v>
      </c>
      <c r="AH8" s="14">
        <v>2</v>
      </c>
      <c r="AI8" s="14">
        <v>0</v>
      </c>
      <c r="AJ8" s="14">
        <v>15</v>
      </c>
      <c r="AK8" s="14">
        <f>INDEX(节奏规划!$A$5:$A$55,MATCH(装备!AJ8,节奏规划!$B$5:$B$55,1)+1)</f>
        <v>1</v>
      </c>
      <c r="AL8" s="14">
        <v>2</v>
      </c>
      <c r="AM8" s="14"/>
      <c r="AN8" s="14"/>
      <c r="AO8" s="14"/>
      <c r="AR8" s="14" t="s">
        <v>775</v>
      </c>
      <c r="AS8" s="14">
        <v>20</v>
      </c>
      <c r="AT8" s="14">
        <f>INT(INDEX(宝箱数值!$J$6:$J$1005,MATCH(装备!AJ8,宝箱数值!$A$6:$A$1005,0))/100)</f>
        <v>1472</v>
      </c>
      <c r="AV8">
        <f t="shared" si="6"/>
        <v>12</v>
      </c>
      <c r="AW8" s="14">
        <v>2</v>
      </c>
      <c r="AX8" s="23">
        <v>3.0000000000000001E-3</v>
      </c>
      <c r="AY8" s="18" t="e">
        <f t="shared" ref="AY8:AY44" si="7">INT($AY$2*AX8)</f>
        <v>#REF!</v>
      </c>
      <c r="AZ8" s="23">
        <v>3.0000000000000001E-3</v>
      </c>
      <c r="BA8" s="18" t="e">
        <f>INT($BA$2*AZ8)</f>
        <v>#REF!</v>
      </c>
      <c r="BB8" s="14"/>
      <c r="BC8" s="18"/>
    </row>
    <row r="9" spans="1:55" ht="16.5" x14ac:dyDescent="0.2">
      <c r="A9" s="14">
        <v>4</v>
      </c>
      <c r="B9" s="14">
        <v>3</v>
      </c>
      <c r="C9" s="14">
        <v>30</v>
      </c>
      <c r="D9" s="14"/>
      <c r="E9" s="14"/>
      <c r="F9" s="18">
        <f t="shared" ref="F9:F17" si="8">SUMPRODUCT($I9:$T9,$I$19:$T$19)*11</f>
        <v>330</v>
      </c>
      <c r="G9" s="18">
        <f t="shared" ref="G9:G17" si="9">SUMPRODUCT($I9:$T9,$I$20:$T$20)*11</f>
        <v>0</v>
      </c>
      <c r="H9" s="18">
        <f t="shared" ref="H9:H17" si="10">SUMPRODUCT($I9:$T9,$I$21:$T$21)*11</f>
        <v>0</v>
      </c>
      <c r="I9" s="18">
        <f>PRODUCT(B$7:B9)</f>
        <v>12</v>
      </c>
      <c r="J9" s="18">
        <f>PRODUCT(B$8:B9)</f>
        <v>6</v>
      </c>
      <c r="K9" s="18">
        <f>PRODUCT(B$9:B9)</f>
        <v>3</v>
      </c>
      <c r="L9" s="18"/>
      <c r="M9" s="18"/>
      <c r="N9" s="18"/>
      <c r="O9" s="18"/>
      <c r="P9" s="18"/>
      <c r="Q9" s="18"/>
      <c r="R9" s="18"/>
      <c r="S9" s="18"/>
      <c r="T9" s="18"/>
      <c r="V9" s="17" t="s">
        <v>634</v>
      </c>
      <c r="W9" s="14">
        <f>SUMIFS($AC$7:$AC$126,$AB$7:$AB$126,"&lt;"&amp;W8)/W7</f>
        <v>435</v>
      </c>
      <c r="X9" s="14">
        <f>SUMIFS($AC$7:$AC$126,$AB$7:$AB$126,"&lt;"&amp;X8,$AB$7:$AB$126,"&gt;="&amp;W8)/X7</f>
        <v>885</v>
      </c>
      <c r="Y9" s="14">
        <f t="shared" ref="Y9:Z9" si="11">SUMIFS($AC$7:$AC$126,$AB$7:$AB$126,"&lt;"&amp;Y8,$AB$7:$AB$126,"&gt;="&amp;X8)/Y7</f>
        <v>975</v>
      </c>
      <c r="Z9" s="14">
        <f t="shared" si="11"/>
        <v>1155</v>
      </c>
      <c r="AB9" s="14">
        <v>3</v>
      </c>
      <c r="AC9" s="14">
        <v>15</v>
      </c>
      <c r="AH9" s="14">
        <v>3</v>
      </c>
      <c r="AI9" s="14">
        <v>1</v>
      </c>
      <c r="AJ9" s="14">
        <v>15</v>
      </c>
      <c r="AK9" s="14">
        <f>INDEX(节奏规划!$A$5:$A$55,MATCH(装备!AJ9,节奏规划!$B$5:$B$55,1)+1)</f>
        <v>1</v>
      </c>
      <c r="AL9" s="14">
        <v>4</v>
      </c>
      <c r="AM9" s="14"/>
      <c r="AN9" s="14"/>
      <c r="AO9" s="14"/>
      <c r="AR9" s="14" t="s">
        <v>775</v>
      </c>
      <c r="AS9" s="14">
        <v>35</v>
      </c>
      <c r="AT9" s="14">
        <f>INT(INDEX(宝箱数值!$J$6:$J$1005,MATCH(装备!AJ9,宝箱数值!$A$6:$A$1005,0))/100)</f>
        <v>1472</v>
      </c>
      <c r="AV9">
        <f t="shared" si="6"/>
        <v>18</v>
      </c>
      <c r="AW9" s="14">
        <v>3</v>
      </c>
      <c r="AX9" s="23">
        <v>4.0000000000000001E-3</v>
      </c>
      <c r="AY9" s="18" t="e">
        <f t="shared" si="7"/>
        <v>#REF!</v>
      </c>
      <c r="AZ9" s="23">
        <v>4.0000000000000001E-3</v>
      </c>
      <c r="BA9" s="18" t="e">
        <f t="shared" ref="BA9:BA44" si="12">INT($BA$2*AZ9)</f>
        <v>#REF!</v>
      </c>
      <c r="BB9" s="14"/>
      <c r="BC9" s="18"/>
    </row>
    <row r="10" spans="1:55" ht="16.5" x14ac:dyDescent="0.2">
      <c r="A10" s="14">
        <v>5</v>
      </c>
      <c r="B10" s="14">
        <v>2</v>
      </c>
      <c r="C10" s="14">
        <v>70</v>
      </c>
      <c r="D10" s="14"/>
      <c r="E10" s="14"/>
      <c r="F10" s="18">
        <f t="shared" si="8"/>
        <v>1320</v>
      </c>
      <c r="G10" s="18">
        <f t="shared" si="9"/>
        <v>0</v>
      </c>
      <c r="H10" s="18">
        <f t="shared" si="10"/>
        <v>0</v>
      </c>
      <c r="I10" s="18">
        <f>PRODUCT(B$7:B10)</f>
        <v>24</v>
      </c>
      <c r="J10" s="18">
        <f>PRODUCT(B$8:B10)</f>
        <v>12</v>
      </c>
      <c r="K10" s="18">
        <f>PRODUCT(B$9:B10)</f>
        <v>6</v>
      </c>
      <c r="L10" s="18">
        <f>PRODUCT(B$10:B10)</f>
        <v>2</v>
      </c>
      <c r="M10" s="18"/>
      <c r="N10" s="18"/>
      <c r="O10" s="18"/>
      <c r="P10" s="18"/>
      <c r="Q10" s="18"/>
      <c r="R10" s="18"/>
      <c r="S10" s="18"/>
      <c r="T10" s="18"/>
      <c r="V10" s="17" t="s">
        <v>635</v>
      </c>
      <c r="W10" s="14">
        <f>W9*8</f>
        <v>3480</v>
      </c>
      <c r="X10" s="14">
        <f t="shared" ref="X10:Z10" si="13">X9*8</f>
        <v>7080</v>
      </c>
      <c r="Y10" s="14">
        <f t="shared" si="13"/>
        <v>7800</v>
      </c>
      <c r="Z10" s="14">
        <f t="shared" si="13"/>
        <v>9240</v>
      </c>
      <c r="AB10" s="14">
        <v>4</v>
      </c>
      <c r="AC10" s="14">
        <v>20</v>
      </c>
      <c r="AH10" s="14">
        <v>4</v>
      </c>
      <c r="AI10" s="14">
        <v>0</v>
      </c>
      <c r="AJ10" s="14">
        <v>20</v>
      </c>
      <c r="AK10" s="14">
        <f>INDEX(节奏规划!$A$5:$A$55,MATCH(装备!AJ10,节奏规划!$B$5:$B$55,1)+1)</f>
        <v>1</v>
      </c>
      <c r="AL10" s="14">
        <v>2</v>
      </c>
      <c r="AM10" s="14"/>
      <c r="AN10" s="14"/>
      <c r="AO10" s="14"/>
      <c r="AR10" s="14" t="s">
        <v>775</v>
      </c>
      <c r="AS10" s="14">
        <v>25</v>
      </c>
      <c r="AT10" s="14">
        <f>INT(INDEX(宝箱数值!$J$6:$J$1005,MATCH(装备!AJ10,宝箱数值!$A$6:$A$1005,0))/100)</f>
        <v>1664</v>
      </c>
      <c r="AV10">
        <f t="shared" si="6"/>
        <v>24</v>
      </c>
      <c r="AW10" s="14">
        <v>4</v>
      </c>
      <c r="AX10" s="23">
        <v>5.0000000000000001E-3</v>
      </c>
      <c r="AY10" s="18" t="e">
        <f t="shared" si="7"/>
        <v>#REF!</v>
      </c>
      <c r="AZ10" s="23">
        <v>5.0000000000000001E-3</v>
      </c>
      <c r="BA10" s="18" t="e">
        <f t="shared" si="12"/>
        <v>#REF!</v>
      </c>
      <c r="BB10" s="14"/>
      <c r="BC10" s="18"/>
    </row>
    <row r="11" spans="1:55" ht="16.5" x14ac:dyDescent="0.2">
      <c r="A11" s="14">
        <v>6</v>
      </c>
      <c r="B11" s="14">
        <v>2</v>
      </c>
      <c r="C11" s="14">
        <v>175</v>
      </c>
      <c r="D11" s="14"/>
      <c r="E11" s="14"/>
      <c r="F11" s="18">
        <f t="shared" si="8"/>
        <v>4180</v>
      </c>
      <c r="G11" s="18">
        <f t="shared" si="9"/>
        <v>0</v>
      </c>
      <c r="H11" s="18">
        <f t="shared" si="10"/>
        <v>0</v>
      </c>
      <c r="I11" s="18">
        <f>PRODUCT(B$7:B11)</f>
        <v>48</v>
      </c>
      <c r="J11" s="18">
        <f>PRODUCT(B$8:B11)</f>
        <v>24</v>
      </c>
      <c r="K11" s="18">
        <f>PRODUCT(B$9:B11)</f>
        <v>12</v>
      </c>
      <c r="L11" s="18">
        <f>PRODUCT(B$10:B11)</f>
        <v>4</v>
      </c>
      <c r="M11" s="18">
        <f>PRODUCT(B$11:B11)</f>
        <v>2</v>
      </c>
      <c r="N11" s="18"/>
      <c r="O11" s="18"/>
      <c r="P11" s="18"/>
      <c r="Q11" s="18"/>
      <c r="R11" s="18"/>
      <c r="S11" s="18"/>
      <c r="T11" s="18"/>
      <c r="V11" s="17" t="s">
        <v>672</v>
      </c>
      <c r="W11" s="14">
        <v>10</v>
      </c>
      <c r="X11" s="14">
        <v>25</v>
      </c>
      <c r="Y11" s="14">
        <v>100</v>
      </c>
      <c r="Z11" s="14">
        <v>250</v>
      </c>
      <c r="AB11" s="14">
        <v>5</v>
      </c>
      <c r="AC11" s="14">
        <v>25</v>
      </c>
      <c r="AH11" s="14">
        <v>5</v>
      </c>
      <c r="AI11" s="14">
        <v>0</v>
      </c>
      <c r="AJ11" s="14">
        <v>22</v>
      </c>
      <c r="AK11" s="14">
        <f>INDEX(节奏规划!$A$5:$A$55,MATCH(装备!AJ11,节奏规划!$B$5:$B$55,1)+1)</f>
        <v>1</v>
      </c>
      <c r="AL11" s="14">
        <v>2</v>
      </c>
      <c r="AM11" s="14"/>
      <c r="AN11" s="14"/>
      <c r="AO11" s="14"/>
      <c r="AR11" s="14" t="s">
        <v>775</v>
      </c>
      <c r="AS11" s="14">
        <v>25</v>
      </c>
      <c r="AT11" s="14">
        <f>INT(INDEX(宝箱数值!$J$6:$J$1005,MATCH(装备!AJ11,宝箱数值!$A$6:$A$1005,0))/100)</f>
        <v>1766</v>
      </c>
      <c r="AV11">
        <f t="shared" si="6"/>
        <v>30</v>
      </c>
      <c r="AW11" s="14">
        <v>5</v>
      </c>
      <c r="AX11" s="23">
        <v>6.0000000000000001E-3</v>
      </c>
      <c r="AY11" s="18" t="e">
        <f t="shared" si="7"/>
        <v>#REF!</v>
      </c>
      <c r="AZ11" s="23">
        <v>6.0000000000000001E-3</v>
      </c>
      <c r="BA11" s="18" t="e">
        <f t="shared" si="12"/>
        <v>#REF!</v>
      </c>
      <c r="BB11" s="14"/>
      <c r="BC11" s="18"/>
    </row>
    <row r="12" spans="1:55" ht="16.5" x14ac:dyDescent="0.2">
      <c r="A12" s="14">
        <v>7</v>
      </c>
      <c r="B12" s="14">
        <v>3</v>
      </c>
      <c r="C12" s="14"/>
      <c r="D12" s="14">
        <v>25</v>
      </c>
      <c r="E12" s="14"/>
      <c r="F12" s="18">
        <f t="shared" si="8"/>
        <v>18315</v>
      </c>
      <c r="G12" s="18">
        <f t="shared" si="9"/>
        <v>0</v>
      </c>
      <c r="H12" s="18">
        <f t="shared" si="10"/>
        <v>0</v>
      </c>
      <c r="I12" s="18">
        <f>PRODUCT(B$7:B12)</f>
        <v>144</v>
      </c>
      <c r="J12" s="18">
        <f>PRODUCT(B$8:B12)</f>
        <v>72</v>
      </c>
      <c r="K12" s="18">
        <f>PRODUCT(B$9:B12)</f>
        <v>36</v>
      </c>
      <c r="L12" s="18">
        <f>PRODUCT(B$10:B12)</f>
        <v>12</v>
      </c>
      <c r="M12" s="18">
        <f>PRODUCT(B$11:B12)</f>
        <v>6</v>
      </c>
      <c r="N12" s="18">
        <f>PRODUCT(B$12:B12)</f>
        <v>3</v>
      </c>
      <c r="O12" s="18"/>
      <c r="P12" s="18"/>
      <c r="Q12" s="18"/>
      <c r="R12" s="18"/>
      <c r="S12" s="18"/>
      <c r="T12" s="18"/>
      <c r="AB12" s="14">
        <v>6</v>
      </c>
      <c r="AC12" s="14">
        <v>30</v>
      </c>
      <c r="AH12" s="14">
        <v>6</v>
      </c>
      <c r="AI12" s="14">
        <v>2</v>
      </c>
      <c r="AJ12" s="14">
        <v>25</v>
      </c>
      <c r="AK12" s="14">
        <f>INDEX(节奏规划!$A$5:$A$55,MATCH(装备!AJ12,节奏规划!$B$5:$B$55,1)+1)</f>
        <v>1</v>
      </c>
      <c r="AL12" s="14">
        <v>5</v>
      </c>
      <c r="AM12" s="14"/>
      <c r="AN12" s="14"/>
      <c r="AO12" s="14"/>
      <c r="AR12" s="14" t="s">
        <v>775</v>
      </c>
      <c r="AS12" s="14">
        <v>60</v>
      </c>
      <c r="AT12" s="14">
        <f>INT(INDEX(宝箱数值!$J$6:$J$1005,MATCH(装备!AJ12,宝箱数值!$A$6:$A$1005,0))/100)</f>
        <v>1920</v>
      </c>
      <c r="AV12">
        <f t="shared" si="6"/>
        <v>36</v>
      </c>
      <c r="AW12" s="14">
        <v>6</v>
      </c>
      <c r="AX12" s="23">
        <v>7.0000000000000001E-3</v>
      </c>
      <c r="AY12" s="18" t="e">
        <f t="shared" si="7"/>
        <v>#REF!</v>
      </c>
      <c r="AZ12" s="23">
        <v>7.0000000000000001E-3</v>
      </c>
      <c r="BA12" s="18" t="e">
        <f t="shared" si="12"/>
        <v>#REF!</v>
      </c>
      <c r="BB12" s="14"/>
      <c r="BC12" s="18"/>
    </row>
    <row r="13" spans="1:55" ht="16.5" x14ac:dyDescent="0.2">
      <c r="A13" s="14">
        <v>8</v>
      </c>
      <c r="B13" s="14">
        <v>2</v>
      </c>
      <c r="C13" s="14"/>
      <c r="D13" s="14">
        <v>50</v>
      </c>
      <c r="E13" s="14"/>
      <c r="F13" s="18">
        <f t="shared" si="8"/>
        <v>36630</v>
      </c>
      <c r="G13" s="18">
        <f t="shared" si="9"/>
        <v>550</v>
      </c>
      <c r="H13" s="18">
        <f t="shared" si="10"/>
        <v>0</v>
      </c>
      <c r="I13" s="18">
        <f>PRODUCT(B$7:B13)</f>
        <v>288</v>
      </c>
      <c r="J13" s="18">
        <f>PRODUCT(B$8:B13)</f>
        <v>144</v>
      </c>
      <c r="K13" s="18">
        <f>PRODUCT(B$9:B13)</f>
        <v>72</v>
      </c>
      <c r="L13" s="18">
        <f>PRODUCT(B$10:B13)</f>
        <v>24</v>
      </c>
      <c r="M13" s="18">
        <f>PRODUCT(B$11:B13)</f>
        <v>12</v>
      </c>
      <c r="N13" s="18">
        <f>PRODUCT(B$12:B13)</f>
        <v>6</v>
      </c>
      <c r="O13" s="18">
        <f>PRODUCT(B$13:B13)</f>
        <v>2</v>
      </c>
      <c r="P13" s="18"/>
      <c r="Q13" s="18"/>
      <c r="R13" s="18"/>
      <c r="S13" s="18"/>
      <c r="T13" s="18"/>
      <c r="X13" s="14" t="s">
        <v>673</v>
      </c>
      <c r="Y13" s="14" t="s">
        <v>673</v>
      </c>
      <c r="AB13" s="14">
        <v>7</v>
      </c>
      <c r="AC13" s="14">
        <v>35</v>
      </c>
      <c r="AH13" s="14">
        <v>7</v>
      </c>
      <c r="AI13" s="14">
        <v>0</v>
      </c>
      <c r="AJ13" s="14">
        <v>27</v>
      </c>
      <c r="AK13" s="14">
        <f>INDEX(节奏规划!$A$5:$A$55,MATCH(装备!AJ13,节奏规划!$B$5:$B$55,1)+1)</f>
        <v>1</v>
      </c>
      <c r="AL13" s="14">
        <v>3</v>
      </c>
      <c r="AM13" s="14"/>
      <c r="AN13" s="14"/>
      <c r="AO13" s="14"/>
      <c r="AR13" s="14" t="s">
        <v>775</v>
      </c>
      <c r="AS13" s="14">
        <v>35</v>
      </c>
      <c r="AT13" s="14">
        <f>INT(INDEX(宝箱数值!$J$6:$J$1005,MATCH(装备!AJ13,宝箱数值!$A$6:$A$1005,0))/100)</f>
        <v>1996</v>
      </c>
      <c r="AV13">
        <f t="shared" si="6"/>
        <v>42</v>
      </c>
      <c r="AW13" s="14">
        <v>7</v>
      </c>
      <c r="AX13" s="23">
        <v>8.0000000000000002E-3</v>
      </c>
      <c r="AY13" s="18" t="e">
        <f t="shared" si="7"/>
        <v>#REF!</v>
      </c>
      <c r="AZ13" s="23">
        <v>8.0000000000000002E-3</v>
      </c>
      <c r="BA13" s="18" t="e">
        <f t="shared" si="12"/>
        <v>#REF!</v>
      </c>
      <c r="BB13" s="14"/>
      <c r="BC13" s="18"/>
    </row>
    <row r="14" spans="1:55" ht="16.5" x14ac:dyDescent="0.2">
      <c r="A14" s="14">
        <v>9</v>
      </c>
      <c r="B14" s="14">
        <v>2</v>
      </c>
      <c r="C14" s="14"/>
      <c r="D14" s="14">
        <v>100</v>
      </c>
      <c r="E14" s="14"/>
      <c r="F14" s="18">
        <f t="shared" si="8"/>
        <v>73260</v>
      </c>
      <c r="G14" s="18">
        <f t="shared" si="9"/>
        <v>2200</v>
      </c>
      <c r="H14" s="18">
        <f t="shared" si="10"/>
        <v>0</v>
      </c>
      <c r="I14" s="18">
        <f>PRODUCT(B$7:B14)</f>
        <v>576</v>
      </c>
      <c r="J14" s="18">
        <f>PRODUCT(B$8:B14)</f>
        <v>288</v>
      </c>
      <c r="K14" s="18">
        <f>PRODUCT(B$9:B14)</f>
        <v>144</v>
      </c>
      <c r="L14" s="18">
        <f>PRODUCT(B$10:B14)</f>
        <v>48</v>
      </c>
      <c r="M14" s="18">
        <f>PRODUCT(B$11:B14)</f>
        <v>24</v>
      </c>
      <c r="N14" s="18">
        <f>PRODUCT(B$12:B14)</f>
        <v>12</v>
      </c>
      <c r="O14" s="18">
        <f>PRODUCT(B$13:B14)</f>
        <v>4</v>
      </c>
      <c r="P14" s="18">
        <f>PRODUCT(B$14:B14)</f>
        <v>2</v>
      </c>
      <c r="Q14" s="18"/>
      <c r="R14" s="18"/>
      <c r="S14" s="18"/>
      <c r="T14" s="18"/>
      <c r="X14" s="14" t="s">
        <v>674</v>
      </c>
      <c r="Y14" s="14" t="s">
        <v>674</v>
      </c>
      <c r="AB14" s="14">
        <v>8</v>
      </c>
      <c r="AC14" s="14">
        <v>40</v>
      </c>
      <c r="AH14" s="14">
        <v>8</v>
      </c>
      <c r="AI14" s="14">
        <v>0</v>
      </c>
      <c r="AJ14" s="14">
        <v>29</v>
      </c>
      <c r="AK14" s="14">
        <f>INDEX(节奏规划!$A$5:$A$55,MATCH(装备!AJ14,节奏规划!$B$5:$B$55,1)+1)</f>
        <v>1</v>
      </c>
      <c r="AL14" s="14">
        <v>3</v>
      </c>
      <c r="AM14" s="14"/>
      <c r="AN14" s="14"/>
      <c r="AO14" s="14"/>
      <c r="AR14" s="14" t="s">
        <v>775</v>
      </c>
      <c r="AS14" s="14">
        <v>35</v>
      </c>
      <c r="AT14" s="14">
        <f>INT(INDEX(宝箱数值!$J$6:$J$1005,MATCH(装备!AJ14,宝箱数值!$A$6:$A$1005,0))/100)</f>
        <v>2073</v>
      </c>
      <c r="AV14">
        <f t="shared" si="6"/>
        <v>48</v>
      </c>
      <c r="AW14" s="14">
        <v>8</v>
      </c>
      <c r="AX14" s="23">
        <v>8.9999999999999993E-3</v>
      </c>
      <c r="AY14" s="18" t="e">
        <f t="shared" si="7"/>
        <v>#REF!</v>
      </c>
      <c r="AZ14" s="23">
        <v>8.9999999999999993E-3</v>
      </c>
      <c r="BA14" s="18" t="e">
        <f t="shared" si="12"/>
        <v>#REF!</v>
      </c>
      <c r="BB14" s="14"/>
      <c r="BC14" s="18"/>
    </row>
    <row r="15" spans="1:55" ht="16.5" x14ac:dyDescent="0.2">
      <c r="A15" s="14">
        <v>10</v>
      </c>
      <c r="B15" s="14">
        <v>3</v>
      </c>
      <c r="C15" s="14"/>
      <c r="D15" s="14"/>
      <c r="E15" s="14">
        <v>50</v>
      </c>
      <c r="F15" s="18">
        <f t="shared" si="8"/>
        <v>219780</v>
      </c>
      <c r="G15" s="18">
        <f t="shared" si="9"/>
        <v>9900</v>
      </c>
      <c r="H15" s="18">
        <f t="shared" si="10"/>
        <v>0</v>
      </c>
      <c r="I15" s="18">
        <f>PRODUCT(B$7:B15)</f>
        <v>1728</v>
      </c>
      <c r="J15" s="18">
        <f>PRODUCT(B$8:B15)</f>
        <v>864</v>
      </c>
      <c r="K15" s="18">
        <f>PRODUCT(B$9:B15)</f>
        <v>432</v>
      </c>
      <c r="L15" s="18">
        <f>PRODUCT(B$10:B15)</f>
        <v>144</v>
      </c>
      <c r="M15" s="18">
        <f>PRODUCT(B$11:B15)</f>
        <v>72</v>
      </c>
      <c r="N15" s="18">
        <f>PRODUCT(B$12:B15)</f>
        <v>36</v>
      </c>
      <c r="O15" s="18">
        <f>PRODUCT(B$13:B15)</f>
        <v>12</v>
      </c>
      <c r="P15" s="18">
        <f>PRODUCT(B$14:B15)</f>
        <v>6</v>
      </c>
      <c r="Q15" s="18">
        <f>PRODUCT(B$15:B15)</f>
        <v>3</v>
      </c>
      <c r="R15" s="18"/>
      <c r="S15" s="18"/>
      <c r="T15" s="18"/>
      <c r="AB15" s="14">
        <v>9</v>
      </c>
      <c r="AC15" s="14">
        <v>45</v>
      </c>
      <c r="AH15" s="14">
        <v>9</v>
      </c>
      <c r="AI15" s="14">
        <v>1</v>
      </c>
      <c r="AJ15" s="14">
        <v>29</v>
      </c>
      <c r="AK15" s="14">
        <f>INDEX(节奏规划!$A$5:$A$55,MATCH(装备!AJ15,节奏规划!$B$5:$B$55,1)+1)</f>
        <v>1</v>
      </c>
      <c r="AL15" s="14">
        <v>5</v>
      </c>
      <c r="AM15" s="14">
        <v>4</v>
      </c>
      <c r="AN15" s="14"/>
      <c r="AO15" s="14"/>
      <c r="AR15" s="14" t="s">
        <v>775</v>
      </c>
      <c r="AS15" s="14">
        <v>75</v>
      </c>
      <c r="AT15" s="14">
        <f>INT(INDEX(宝箱数值!$J$6:$J$1005,MATCH(装备!AJ15,宝箱数值!$A$6:$A$1005,0))/100)</f>
        <v>2073</v>
      </c>
      <c r="AV15">
        <f t="shared" si="6"/>
        <v>54</v>
      </c>
      <c r="AW15" s="14">
        <v>9</v>
      </c>
      <c r="AX15" s="23">
        <v>0.01</v>
      </c>
      <c r="AY15" s="18" t="e">
        <f t="shared" si="7"/>
        <v>#REF!</v>
      </c>
      <c r="AZ15" s="23">
        <v>0.01</v>
      </c>
      <c r="BA15" s="18" t="e">
        <f t="shared" si="12"/>
        <v>#REF!</v>
      </c>
      <c r="BB15" s="14"/>
      <c r="BC15" s="18"/>
    </row>
    <row r="16" spans="1:55" ht="16.5" x14ac:dyDescent="0.2">
      <c r="A16" s="14">
        <v>11</v>
      </c>
      <c r="B16" s="14">
        <v>2</v>
      </c>
      <c r="C16" s="14"/>
      <c r="D16" s="14"/>
      <c r="E16" s="14">
        <v>100</v>
      </c>
      <c r="F16" s="18">
        <f t="shared" si="8"/>
        <v>439560</v>
      </c>
      <c r="G16" s="18">
        <f t="shared" si="9"/>
        <v>19800</v>
      </c>
      <c r="H16" s="18">
        <f t="shared" si="10"/>
        <v>1100</v>
      </c>
      <c r="I16" s="18">
        <f>PRODUCT(B$7:B16)</f>
        <v>3456</v>
      </c>
      <c r="J16" s="18">
        <f>PRODUCT(B$8:B16)</f>
        <v>1728</v>
      </c>
      <c r="K16" s="18">
        <f>PRODUCT(B$9:B16)</f>
        <v>864</v>
      </c>
      <c r="L16" s="18">
        <f>PRODUCT(B$10:B16)</f>
        <v>288</v>
      </c>
      <c r="M16" s="18">
        <f>PRODUCT(B$11:B16)</f>
        <v>144</v>
      </c>
      <c r="N16" s="18">
        <f>PRODUCT(B$12:B16)</f>
        <v>72</v>
      </c>
      <c r="O16" s="18">
        <f>PRODUCT(B$13:B16)</f>
        <v>24</v>
      </c>
      <c r="P16" s="18">
        <f>PRODUCT(B$14:B16)</f>
        <v>12</v>
      </c>
      <c r="Q16" s="18">
        <f>PRODUCT(B$15:B16)</f>
        <v>6</v>
      </c>
      <c r="R16" s="18">
        <f>PRODUCT(B$16:B16)</f>
        <v>2</v>
      </c>
      <c r="S16" s="18"/>
      <c r="T16" s="18"/>
      <c r="AB16" s="14">
        <v>10</v>
      </c>
      <c r="AC16" s="14">
        <v>50</v>
      </c>
      <c r="AH16" s="14">
        <v>10</v>
      </c>
      <c r="AI16" s="14">
        <v>0</v>
      </c>
      <c r="AJ16" s="14">
        <v>35</v>
      </c>
      <c r="AK16" s="14">
        <f>INDEX(节奏规划!$A$5:$A$55,MATCH(装备!AJ16,节奏规划!$B$5:$B$55,1)+1)</f>
        <v>1</v>
      </c>
      <c r="AL16" s="14">
        <v>3</v>
      </c>
      <c r="AM16" s="14"/>
      <c r="AN16" s="14"/>
      <c r="AO16" s="14"/>
      <c r="AR16" s="14" t="s">
        <v>776</v>
      </c>
      <c r="AS16" s="14">
        <v>25</v>
      </c>
      <c r="AT16" s="14">
        <f>INT(INDEX(宝箱数值!$J$6:$J$1005,MATCH(装备!AJ16,宝箱数值!$A$6:$A$1005,0))/100)</f>
        <v>2304</v>
      </c>
      <c r="AV16">
        <f t="shared" si="6"/>
        <v>60</v>
      </c>
      <c r="AW16" s="14">
        <v>10</v>
      </c>
      <c r="AX16" s="23">
        <v>1.2E-2</v>
      </c>
      <c r="AY16" s="18" t="e">
        <f t="shared" si="7"/>
        <v>#REF!</v>
      </c>
      <c r="AZ16" s="23">
        <v>1.2E-2</v>
      </c>
      <c r="BA16" s="18" t="e">
        <f t="shared" si="12"/>
        <v>#REF!</v>
      </c>
      <c r="BB16" s="14"/>
      <c r="BC16" s="18"/>
    </row>
    <row r="17" spans="1:55" ht="16.5" x14ac:dyDescent="0.2">
      <c r="A17" s="14">
        <v>12</v>
      </c>
      <c r="B17" s="14">
        <v>2</v>
      </c>
      <c r="C17" s="14"/>
      <c r="D17" s="14"/>
      <c r="E17" s="14">
        <v>250</v>
      </c>
      <c r="F17" s="18">
        <f t="shared" si="8"/>
        <v>879120</v>
      </c>
      <c r="G17" s="18">
        <f t="shared" si="9"/>
        <v>39600</v>
      </c>
      <c r="H17" s="18">
        <f t="shared" si="10"/>
        <v>4400</v>
      </c>
      <c r="I17" s="18">
        <f>PRODUCT(B$7:B17)</f>
        <v>6912</v>
      </c>
      <c r="J17" s="18">
        <f>PRODUCT(B$8:B17)</f>
        <v>3456</v>
      </c>
      <c r="K17" s="18">
        <f>PRODUCT(B$9:B17)</f>
        <v>1728</v>
      </c>
      <c r="L17" s="18">
        <f>PRODUCT(B$10:B17)</f>
        <v>576</v>
      </c>
      <c r="M17" s="18">
        <f>PRODUCT(B$11:B17)</f>
        <v>288</v>
      </c>
      <c r="N17" s="18">
        <f>PRODUCT(B$12:B17)</f>
        <v>144</v>
      </c>
      <c r="O17" s="18">
        <f>PRODUCT(B$13:B17)</f>
        <v>48</v>
      </c>
      <c r="P17" s="18">
        <f>PRODUCT(B$14:B17)</f>
        <v>24</v>
      </c>
      <c r="Q17" s="18">
        <f>PRODUCT(B$15:B17)</f>
        <v>12</v>
      </c>
      <c r="R17" s="18">
        <f>PRODUCT(B$16:B17)</f>
        <v>4</v>
      </c>
      <c r="S17" s="18">
        <f>PRODUCT(B$17:B17)</f>
        <v>2</v>
      </c>
      <c r="T17" s="18"/>
      <c r="AB17" s="14">
        <v>11</v>
      </c>
      <c r="AC17" s="14">
        <v>55</v>
      </c>
      <c r="AH17" s="14">
        <v>11</v>
      </c>
      <c r="AI17" s="14">
        <v>0</v>
      </c>
      <c r="AJ17" s="14">
        <v>37</v>
      </c>
      <c r="AK17" s="14">
        <f>INDEX(节奏规划!$A$5:$A$55,MATCH(装备!AJ17,节奏规划!$B$5:$B$55,1)+1)</f>
        <v>1</v>
      </c>
      <c r="AL17" s="14">
        <v>3</v>
      </c>
      <c r="AM17" s="14"/>
      <c r="AN17" s="14"/>
      <c r="AO17" s="14"/>
      <c r="AR17" s="14" t="s">
        <v>776</v>
      </c>
      <c r="AS17" s="14">
        <v>25</v>
      </c>
      <c r="AT17" s="14">
        <f>INT(INDEX(宝箱数值!$J$6:$J$1005,MATCH(装备!AJ17,宝箱数值!$A$6:$A$1005,0))/100)</f>
        <v>2457</v>
      </c>
      <c r="AV17">
        <f t="shared" si="6"/>
        <v>66</v>
      </c>
      <c r="AW17" s="14">
        <v>11</v>
      </c>
      <c r="AX17" s="23">
        <v>1.4E-2</v>
      </c>
      <c r="AY17" s="18" t="e">
        <f t="shared" si="7"/>
        <v>#REF!</v>
      </c>
      <c r="AZ17" s="23">
        <v>1.4E-2</v>
      </c>
      <c r="BA17" s="18" t="e">
        <f t="shared" si="12"/>
        <v>#REF!</v>
      </c>
      <c r="BB17" s="14"/>
      <c r="BC17" s="18"/>
    </row>
    <row r="18" spans="1:55" ht="16.5" x14ac:dyDescent="0.2">
      <c r="A18" s="14" t="s">
        <v>717</v>
      </c>
      <c r="B18" s="14"/>
      <c r="C18" s="14"/>
      <c r="D18" s="14"/>
      <c r="E18" s="14"/>
      <c r="F18" s="14"/>
      <c r="G18" s="14"/>
      <c r="H18" s="14"/>
      <c r="I18" s="18">
        <f t="shared" ref="I18:S18" si="14">SUM(I6:I17)</f>
        <v>13194</v>
      </c>
      <c r="J18" s="18">
        <f t="shared" si="14"/>
        <v>6596</v>
      </c>
      <c r="K18" s="18">
        <f t="shared" si="14"/>
        <v>3297</v>
      </c>
      <c r="L18" s="18">
        <f t="shared" si="14"/>
        <v>1098</v>
      </c>
      <c r="M18" s="18">
        <f t="shared" si="14"/>
        <v>548</v>
      </c>
      <c r="N18" s="18">
        <f t="shared" si="14"/>
        <v>273</v>
      </c>
      <c r="O18" s="18">
        <f t="shared" si="14"/>
        <v>90</v>
      </c>
      <c r="P18" s="18">
        <f t="shared" si="14"/>
        <v>44</v>
      </c>
      <c r="Q18" s="18">
        <f t="shared" si="14"/>
        <v>21</v>
      </c>
      <c r="R18" s="18">
        <f t="shared" si="14"/>
        <v>6</v>
      </c>
      <c r="S18" s="18">
        <f t="shared" si="14"/>
        <v>2</v>
      </c>
      <c r="T18" s="18">
        <v>1</v>
      </c>
      <c r="V18">
        <v>4</v>
      </c>
      <c r="W18">
        <v>60</v>
      </c>
      <c r="Y18" s="20">
        <v>0.4</v>
      </c>
      <c r="AB18" s="14">
        <v>12</v>
      </c>
      <c r="AC18" s="14">
        <v>60</v>
      </c>
      <c r="AH18" s="14">
        <v>12</v>
      </c>
      <c r="AI18" s="14">
        <v>2</v>
      </c>
      <c r="AJ18" s="14">
        <v>40</v>
      </c>
      <c r="AK18" s="14">
        <f>INDEX(节奏规划!$A$5:$A$55,MATCH(装备!AJ18,节奏规划!$B$5:$B$55,1)+1)</f>
        <v>1</v>
      </c>
      <c r="AL18" s="14">
        <v>8</v>
      </c>
      <c r="AM18" s="14">
        <v>3</v>
      </c>
      <c r="AN18" s="14"/>
      <c r="AO18" s="14"/>
      <c r="AR18" s="14" t="s">
        <v>775</v>
      </c>
      <c r="AS18" s="14">
        <v>110</v>
      </c>
      <c r="AT18" s="14">
        <f>INT(INDEX(宝箱数值!$J$6:$J$1005,MATCH(装备!AJ18,宝箱数值!$A$6:$A$1005,0))/100)</f>
        <v>2622</v>
      </c>
      <c r="AV18">
        <f t="shared" si="6"/>
        <v>72</v>
      </c>
      <c r="AW18" s="14">
        <v>12</v>
      </c>
      <c r="AX18" s="23">
        <v>1.6E-2</v>
      </c>
      <c r="AY18" s="18" t="e">
        <f t="shared" si="7"/>
        <v>#REF!</v>
      </c>
      <c r="AZ18" s="23">
        <v>1.6E-2</v>
      </c>
      <c r="BA18" s="18" t="e">
        <f t="shared" si="12"/>
        <v>#REF!</v>
      </c>
      <c r="BB18" s="14"/>
      <c r="BC18" s="18"/>
    </row>
    <row r="19" spans="1:55" ht="16.5" x14ac:dyDescent="0.2">
      <c r="A19" s="14" t="s">
        <v>710</v>
      </c>
      <c r="B19" s="14"/>
      <c r="C19" s="14"/>
      <c r="D19" s="14"/>
      <c r="E19" s="14"/>
      <c r="F19" s="14"/>
      <c r="G19" s="14"/>
      <c r="H19" s="14"/>
      <c r="I19" s="14"/>
      <c r="J19" s="14"/>
      <c r="K19" s="14">
        <v>10</v>
      </c>
      <c r="L19" s="14">
        <v>30</v>
      </c>
      <c r="M19" s="14">
        <v>70</v>
      </c>
      <c r="N19" s="14">
        <v>175</v>
      </c>
      <c r="O19" s="14"/>
      <c r="P19" s="14"/>
      <c r="Q19" s="14"/>
      <c r="R19" s="14"/>
      <c r="S19" s="14"/>
      <c r="T19" s="14"/>
      <c r="V19">
        <v>4</v>
      </c>
      <c r="W19">
        <v>160</v>
      </c>
      <c r="Y19" s="20">
        <v>0.3</v>
      </c>
      <c r="AB19" s="14">
        <v>13</v>
      </c>
      <c r="AC19" s="14">
        <v>65</v>
      </c>
      <c r="AH19" s="14">
        <v>13</v>
      </c>
      <c r="AI19" s="14">
        <v>0</v>
      </c>
      <c r="AJ19" s="14">
        <v>43</v>
      </c>
      <c r="AK19" s="14">
        <f>INDEX(节奏规划!$A$5:$A$55,MATCH(装备!AJ19,节奏规划!$B$5:$B$55,1)+1)</f>
        <v>1</v>
      </c>
      <c r="AL19" s="14">
        <v>4</v>
      </c>
      <c r="AM19" s="14"/>
      <c r="AN19" s="14"/>
      <c r="AO19" s="14"/>
      <c r="AR19" s="14" t="s">
        <v>776</v>
      </c>
      <c r="AS19" s="14">
        <v>25</v>
      </c>
      <c r="AT19" s="14">
        <f>INT(INDEX(宝箱数值!$J$6:$J$1005,MATCH(装备!AJ19,宝箱数值!$A$6:$A$1005,0))/100)</f>
        <v>2903</v>
      </c>
      <c r="AV19">
        <f t="shared" si="6"/>
        <v>78</v>
      </c>
      <c r="AW19" s="14">
        <v>13</v>
      </c>
      <c r="AX19" s="23">
        <v>1.7999999999999999E-2</v>
      </c>
      <c r="AY19" s="18" t="e">
        <f t="shared" si="7"/>
        <v>#REF!</v>
      </c>
      <c r="AZ19" s="23">
        <v>1.7999999999999999E-2</v>
      </c>
      <c r="BA19" s="18" t="e">
        <f t="shared" si="12"/>
        <v>#REF!</v>
      </c>
      <c r="BB19" s="30"/>
      <c r="BC19" s="18"/>
    </row>
    <row r="20" spans="1:55" ht="16.5" x14ac:dyDescent="0.2">
      <c r="A20" s="14" t="s">
        <v>711</v>
      </c>
      <c r="B20" s="14"/>
      <c r="C20" s="14"/>
      <c r="D20" s="14"/>
      <c r="E20" s="14"/>
      <c r="F20" s="14"/>
      <c r="G20" s="14"/>
      <c r="H20" s="14"/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25</v>
      </c>
      <c r="P20" s="14">
        <v>50</v>
      </c>
      <c r="Q20" s="14">
        <v>100</v>
      </c>
      <c r="R20" s="14">
        <v>0</v>
      </c>
      <c r="S20" s="14">
        <v>0</v>
      </c>
      <c r="T20" s="14">
        <v>0</v>
      </c>
      <c r="V20">
        <v>10</v>
      </c>
      <c r="W20">
        <v>150</v>
      </c>
      <c r="Y20" s="20">
        <v>0.2</v>
      </c>
      <c r="AB20" s="14">
        <v>14</v>
      </c>
      <c r="AC20" s="14">
        <v>70</v>
      </c>
      <c r="AH20" s="14">
        <v>14</v>
      </c>
      <c r="AI20" s="14">
        <v>0</v>
      </c>
      <c r="AJ20" s="14">
        <v>45</v>
      </c>
      <c r="AK20" s="14">
        <f>INDEX(节奏规划!$A$5:$A$55,MATCH(装备!AJ20,节奏规划!$B$5:$B$55,1)+1)</f>
        <v>1</v>
      </c>
      <c r="AL20" s="14">
        <v>4</v>
      </c>
      <c r="AM20" s="14"/>
      <c r="AN20" s="14"/>
      <c r="AO20" s="14"/>
      <c r="AR20" s="14" t="s">
        <v>776</v>
      </c>
      <c r="AS20" s="14">
        <v>25</v>
      </c>
      <c r="AT20" s="14">
        <f>INT(INDEX(宝箱数值!$J$6:$J$1005,MATCH(装备!AJ20,宝箱数值!$A$6:$A$1005,0))/100)</f>
        <v>3017</v>
      </c>
      <c r="AV20">
        <f t="shared" si="6"/>
        <v>84</v>
      </c>
      <c r="AW20" s="14">
        <v>14</v>
      </c>
      <c r="AX20" s="23">
        <v>0.02</v>
      </c>
      <c r="AY20" s="18" t="e">
        <f t="shared" si="7"/>
        <v>#REF!</v>
      </c>
      <c r="AZ20" s="23">
        <v>0.02</v>
      </c>
      <c r="BA20" s="18" t="e">
        <f t="shared" si="12"/>
        <v>#REF!</v>
      </c>
      <c r="BB20" s="30">
        <v>0.02</v>
      </c>
      <c r="BC20" s="18" t="e">
        <f t="shared" ref="BC20:BC44" si="15">INT($BC$2*BB20)</f>
        <v>#REF!</v>
      </c>
    </row>
    <row r="21" spans="1:55" ht="16.5" x14ac:dyDescent="0.2">
      <c r="A21" s="14" t="s">
        <v>724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>
        <v>50</v>
      </c>
      <c r="S21" s="14">
        <v>100</v>
      </c>
      <c r="T21" s="14">
        <v>250</v>
      </c>
      <c r="V21">
        <v>10</v>
      </c>
      <c r="W21">
        <v>400</v>
      </c>
      <c r="Y21" s="20">
        <v>0.1</v>
      </c>
      <c r="AB21" s="14">
        <v>15</v>
      </c>
      <c r="AC21" s="14">
        <v>75</v>
      </c>
      <c r="AH21" s="14">
        <v>15</v>
      </c>
      <c r="AI21" s="14">
        <v>1</v>
      </c>
      <c r="AJ21" s="14">
        <v>45</v>
      </c>
      <c r="AK21" s="14">
        <f>INDEX(节奏规划!$A$5:$A$55,MATCH(装备!AJ21,节奏规划!$B$5:$B$55,1)+1)</f>
        <v>1</v>
      </c>
      <c r="AL21" s="14">
        <v>8</v>
      </c>
      <c r="AM21" s="14">
        <v>6</v>
      </c>
      <c r="AN21" s="14"/>
      <c r="AO21" s="14"/>
      <c r="AR21" s="14" t="s">
        <v>775</v>
      </c>
      <c r="AS21" s="14">
        <v>100</v>
      </c>
      <c r="AT21" s="14">
        <f>INT(INDEX(宝箱数值!$J$6:$J$1005,MATCH(装备!AJ21,宝箱数值!$A$6:$A$1005,0))/100)</f>
        <v>3017</v>
      </c>
      <c r="AV21">
        <f t="shared" si="6"/>
        <v>90</v>
      </c>
      <c r="AW21" s="14">
        <v>15</v>
      </c>
      <c r="AX21" s="23">
        <v>2.1999999999999999E-2</v>
      </c>
      <c r="AY21" s="18" t="e">
        <f t="shared" si="7"/>
        <v>#REF!</v>
      </c>
      <c r="AZ21" s="23">
        <v>2.1999999999999999E-2</v>
      </c>
      <c r="BA21" s="18" t="e">
        <f t="shared" si="12"/>
        <v>#REF!</v>
      </c>
      <c r="BB21" s="30">
        <v>2.2499999999999999E-2</v>
      </c>
      <c r="BC21" s="18" t="e">
        <f t="shared" si="15"/>
        <v>#REF!</v>
      </c>
    </row>
    <row r="22" spans="1:55" ht="16.5" x14ac:dyDescent="0.2">
      <c r="A22" s="72"/>
      <c r="B22" s="72"/>
      <c r="C22" s="72"/>
      <c r="D22" s="72"/>
      <c r="E22" s="72"/>
      <c r="AB22" s="14">
        <v>16</v>
      </c>
      <c r="AC22" s="14">
        <v>80</v>
      </c>
      <c r="AH22" s="14">
        <v>16</v>
      </c>
      <c r="AI22" s="14">
        <v>0</v>
      </c>
      <c r="AJ22" s="14">
        <v>50</v>
      </c>
      <c r="AK22" s="14">
        <f>INDEX(节奏规划!$A$5:$A$55,MATCH(装备!AJ22,节奏规划!$B$5:$B$55,1)+1)</f>
        <v>1</v>
      </c>
      <c r="AL22" s="14">
        <v>4</v>
      </c>
      <c r="AM22" s="14"/>
      <c r="AN22" s="14"/>
      <c r="AO22" s="14"/>
      <c r="AR22" s="14" t="s">
        <v>776</v>
      </c>
      <c r="AS22" s="14">
        <v>25</v>
      </c>
      <c r="AT22" s="14">
        <f>INT(INDEX(宝箱数值!$J$6:$J$1005,MATCH(装备!AJ22,宝箱数值!$A$6:$A$1005,0))/100)</f>
        <v>3687</v>
      </c>
      <c r="AV22">
        <f t="shared" si="6"/>
        <v>96</v>
      </c>
      <c r="AW22" s="14">
        <v>16</v>
      </c>
      <c r="AX22" s="23">
        <v>2.4E-2</v>
      </c>
      <c r="AY22" s="18" t="e">
        <f t="shared" si="7"/>
        <v>#REF!</v>
      </c>
      <c r="AZ22" s="23">
        <v>2.4E-2</v>
      </c>
      <c r="BA22" s="18" t="e">
        <f t="shared" si="12"/>
        <v>#REF!</v>
      </c>
      <c r="BB22" s="30">
        <v>2.5000000000000001E-2</v>
      </c>
      <c r="BC22" s="18" t="e">
        <f t="shared" si="15"/>
        <v>#REF!</v>
      </c>
    </row>
    <row r="23" spans="1:55" ht="16.5" x14ac:dyDescent="0.2">
      <c r="AB23" s="14">
        <v>17</v>
      </c>
      <c r="AC23" s="14">
        <v>85</v>
      </c>
      <c r="AH23" s="14">
        <v>17</v>
      </c>
      <c r="AI23" s="14">
        <v>0</v>
      </c>
      <c r="AJ23" s="14">
        <v>53</v>
      </c>
      <c r="AK23" s="14">
        <f>INDEX(节奏规划!$A$5:$A$55,MATCH(装备!AJ23,节奏规划!$B$5:$B$55,1)+1)</f>
        <v>1</v>
      </c>
      <c r="AL23" s="14">
        <v>4</v>
      </c>
      <c r="AM23" s="14"/>
      <c r="AN23" s="14"/>
      <c r="AO23" s="14"/>
      <c r="AR23" s="14" t="s">
        <v>776</v>
      </c>
      <c r="AS23" s="14">
        <v>25</v>
      </c>
      <c r="AT23" s="14">
        <f>INT(INDEX(宝箱数值!$J$6:$J$1005,MATCH(装备!AJ23,宝箱数值!$A$6:$A$1005,0))/100)</f>
        <v>3768</v>
      </c>
      <c r="AV23">
        <f t="shared" si="6"/>
        <v>102</v>
      </c>
      <c r="AW23" s="14">
        <v>17</v>
      </c>
      <c r="AX23" s="23">
        <v>2.5999999999999999E-2</v>
      </c>
      <c r="AY23" s="18" t="e">
        <f t="shared" si="7"/>
        <v>#REF!</v>
      </c>
      <c r="AZ23" s="23">
        <v>2.5999999999999999E-2</v>
      </c>
      <c r="BA23" s="18" t="e">
        <f t="shared" si="12"/>
        <v>#REF!</v>
      </c>
      <c r="BB23" s="30">
        <v>2.75E-2</v>
      </c>
      <c r="BC23" s="18" t="e">
        <f t="shared" si="15"/>
        <v>#REF!</v>
      </c>
    </row>
    <row r="24" spans="1:55" ht="16.5" x14ac:dyDescent="0.2">
      <c r="B24" t="s">
        <v>793</v>
      </c>
      <c r="W24">
        <f>SUMPRODUCT(W18:W21,Y18:Y21)</f>
        <v>142</v>
      </c>
      <c r="AB24" s="14">
        <v>18</v>
      </c>
      <c r="AC24" s="14">
        <v>90</v>
      </c>
      <c r="AH24" s="14">
        <v>18</v>
      </c>
      <c r="AI24" s="14">
        <v>2</v>
      </c>
      <c r="AJ24" s="14">
        <v>55</v>
      </c>
      <c r="AK24" s="14">
        <f>INDEX(节奏规划!$A$5:$A$55,MATCH(装备!AJ24,节奏规划!$B$5:$B$55,1)+1)</f>
        <v>1</v>
      </c>
      <c r="AL24" s="14">
        <v>10</v>
      </c>
      <c r="AM24" s="14">
        <v>4</v>
      </c>
      <c r="AN24" s="14"/>
      <c r="AO24" s="14"/>
      <c r="AR24" s="14" t="s">
        <v>775</v>
      </c>
      <c r="AS24" s="14">
        <v>125</v>
      </c>
      <c r="AT24" s="14">
        <f>INT(INDEX(宝箱数值!$J$6:$J$1005,MATCH(装备!AJ24,宝箱数值!$A$6:$A$1005,0))/100)</f>
        <v>3821</v>
      </c>
      <c r="AV24">
        <f t="shared" si="6"/>
        <v>108</v>
      </c>
      <c r="AW24" s="14">
        <v>18</v>
      </c>
      <c r="AX24" s="23">
        <v>2.8000000000000001E-2</v>
      </c>
      <c r="AY24" s="18" t="e">
        <f t="shared" si="7"/>
        <v>#REF!</v>
      </c>
      <c r="AZ24" s="23">
        <v>2.8000000000000001E-2</v>
      </c>
      <c r="BA24" s="18" t="e">
        <f t="shared" si="12"/>
        <v>#REF!</v>
      </c>
      <c r="BB24" s="30">
        <v>0.03</v>
      </c>
      <c r="BC24" s="18" t="e">
        <f t="shared" si="15"/>
        <v>#REF!</v>
      </c>
    </row>
    <row r="25" spans="1:55" ht="16.5" x14ac:dyDescent="0.2">
      <c r="AB25" s="14">
        <v>19</v>
      </c>
      <c r="AC25" s="14">
        <v>95</v>
      </c>
      <c r="AH25" s="14">
        <v>19</v>
      </c>
      <c r="AI25" s="14">
        <v>0</v>
      </c>
      <c r="AJ25" s="14">
        <v>57</v>
      </c>
      <c r="AK25" s="14">
        <f>INDEX(节奏规划!$A$5:$A$55,MATCH(装备!AJ25,节奏规划!$B$5:$B$55,1)+1)</f>
        <v>1</v>
      </c>
      <c r="AL25" s="14">
        <v>5</v>
      </c>
      <c r="AM25" s="14"/>
      <c r="AN25" s="14"/>
      <c r="AO25" s="14"/>
      <c r="AR25" s="14" t="s">
        <v>776</v>
      </c>
      <c r="AS25" s="14">
        <v>32</v>
      </c>
      <c r="AT25" s="14">
        <f>INT(INDEX(宝箱数值!$J$6:$J$1005,MATCH(装备!AJ25,宝箱数值!$A$6:$A$1005,0))/100)</f>
        <v>3924</v>
      </c>
      <c r="AV25">
        <f t="shared" si="6"/>
        <v>114</v>
      </c>
      <c r="AW25" s="14">
        <v>19</v>
      </c>
      <c r="AX25" s="23">
        <v>0.03</v>
      </c>
      <c r="AY25" s="18" t="e">
        <f t="shared" si="7"/>
        <v>#REF!</v>
      </c>
      <c r="AZ25" s="23">
        <v>0.03</v>
      </c>
      <c r="BA25" s="18" t="e">
        <f t="shared" si="12"/>
        <v>#REF!</v>
      </c>
      <c r="BB25" s="30">
        <v>3.2000000000000001E-2</v>
      </c>
      <c r="BC25" s="18" t="e">
        <f t="shared" si="15"/>
        <v>#REF!</v>
      </c>
    </row>
    <row r="26" spans="1:55" ht="16.5" x14ac:dyDescent="0.2">
      <c r="AB26" s="14">
        <v>20</v>
      </c>
      <c r="AC26" s="14">
        <v>100</v>
      </c>
      <c r="AH26" s="14">
        <v>20</v>
      </c>
      <c r="AI26" s="14">
        <v>0</v>
      </c>
      <c r="AJ26" s="14">
        <v>60</v>
      </c>
      <c r="AK26" s="14">
        <f>INDEX(节奏规划!$A$5:$A$55,MATCH(装备!AJ26,节奏规划!$B$5:$B$55,1)+1)</f>
        <v>1</v>
      </c>
      <c r="AL26" s="14">
        <v>5</v>
      </c>
      <c r="AM26" s="14"/>
      <c r="AN26" s="14"/>
      <c r="AO26" s="14"/>
      <c r="AR26" s="14" t="s">
        <v>776</v>
      </c>
      <c r="AS26" s="14">
        <v>32</v>
      </c>
      <c r="AT26" s="14">
        <f>INT(INDEX(宝箱数值!$J$6:$J$1005,MATCH(装备!AJ26,宝箱数值!$A$6:$A$1005,0))/100)</f>
        <v>4020</v>
      </c>
      <c r="AV26">
        <f t="shared" si="6"/>
        <v>120</v>
      </c>
      <c r="AW26" s="14">
        <v>20</v>
      </c>
      <c r="AX26" s="23">
        <v>3.2000000000000001E-2</v>
      </c>
      <c r="AY26" s="18" t="e">
        <f t="shared" si="7"/>
        <v>#REF!</v>
      </c>
      <c r="AZ26" s="23">
        <v>3.2000000000000001E-2</v>
      </c>
      <c r="BA26" s="18" t="e">
        <f t="shared" si="12"/>
        <v>#REF!</v>
      </c>
      <c r="BB26" s="30">
        <v>3.4000000000000002E-2</v>
      </c>
      <c r="BC26" s="18" t="e">
        <f t="shared" si="15"/>
        <v>#REF!</v>
      </c>
    </row>
    <row r="27" spans="1:55" ht="16.5" x14ac:dyDescent="0.2">
      <c r="AB27" s="14">
        <v>21</v>
      </c>
      <c r="AC27" s="14">
        <v>105</v>
      </c>
      <c r="AH27" s="14">
        <v>21</v>
      </c>
      <c r="AI27" s="14">
        <v>1</v>
      </c>
      <c r="AJ27" s="14">
        <v>60</v>
      </c>
      <c r="AK27" s="14">
        <f>INDEX(节奏规划!$A$5:$A$55,MATCH(装备!AJ27,节奏规划!$B$5:$B$55,1)+1)</f>
        <v>1</v>
      </c>
      <c r="AL27" s="14">
        <v>10</v>
      </c>
      <c r="AM27" s="14">
        <v>7</v>
      </c>
      <c r="AN27" s="14"/>
      <c r="AO27" s="14"/>
      <c r="AR27" s="14" t="s">
        <v>775</v>
      </c>
      <c r="AS27" s="14">
        <v>125</v>
      </c>
      <c r="AT27" s="14">
        <f>INT(INDEX(宝箱数值!$J$6:$J$1005,MATCH(装备!AJ27,宝箱数值!$A$6:$A$1005,0))/100)</f>
        <v>4020</v>
      </c>
      <c r="AV27">
        <f t="shared" si="6"/>
        <v>126</v>
      </c>
      <c r="AW27" s="14">
        <v>21</v>
      </c>
      <c r="AX27" s="23">
        <v>3.4000000000000002E-2</v>
      </c>
      <c r="AY27" s="18" t="e">
        <f t="shared" si="7"/>
        <v>#REF!</v>
      </c>
      <c r="AZ27" s="23">
        <v>3.4000000000000002E-2</v>
      </c>
      <c r="BA27" s="18" t="e">
        <f t="shared" si="12"/>
        <v>#REF!</v>
      </c>
      <c r="BB27" s="30">
        <v>3.5999999999999997E-2</v>
      </c>
      <c r="BC27" s="18" t="e">
        <f t="shared" si="15"/>
        <v>#REF!</v>
      </c>
    </row>
    <row r="28" spans="1:55" ht="16.5" x14ac:dyDescent="0.2">
      <c r="AB28" s="14">
        <v>22</v>
      </c>
      <c r="AC28" s="14">
        <v>110</v>
      </c>
      <c r="AH28" s="14">
        <v>22</v>
      </c>
      <c r="AI28" s="14">
        <v>0</v>
      </c>
      <c r="AJ28" s="14">
        <v>65</v>
      </c>
      <c r="AK28" s="14">
        <f>INDEX(节奏规划!$A$5:$A$55,MATCH(装备!AJ28,节奏规划!$B$5:$B$55,1)+1)</f>
        <v>1</v>
      </c>
      <c r="AL28" s="14">
        <v>5</v>
      </c>
      <c r="AM28" s="14"/>
      <c r="AN28" s="14"/>
      <c r="AO28" s="14"/>
      <c r="AR28" s="14" t="s">
        <v>776</v>
      </c>
      <c r="AS28" s="14">
        <v>32</v>
      </c>
      <c r="AT28" s="14">
        <f>INT(INDEX(宝箱数值!$J$6:$J$1005,MATCH(装备!AJ28,宝箱数值!$A$6:$A$1005,0))/100)</f>
        <v>4355</v>
      </c>
      <c r="AV28">
        <f t="shared" si="6"/>
        <v>132</v>
      </c>
      <c r="AW28" s="14">
        <v>22</v>
      </c>
      <c r="AX28" s="23">
        <v>3.5999999999999997E-2</v>
      </c>
      <c r="AY28" s="18" t="e">
        <f t="shared" si="7"/>
        <v>#REF!</v>
      </c>
      <c r="AZ28" s="23">
        <v>3.5999999999999997E-2</v>
      </c>
      <c r="BA28" s="18" t="e">
        <f t="shared" si="12"/>
        <v>#REF!</v>
      </c>
      <c r="BB28" s="30">
        <v>3.7999999999999999E-2</v>
      </c>
      <c r="BC28" s="18" t="e">
        <f t="shared" si="15"/>
        <v>#REF!</v>
      </c>
    </row>
    <row r="29" spans="1:55" ht="16.5" x14ac:dyDescent="0.2">
      <c r="AB29" s="14">
        <v>23</v>
      </c>
      <c r="AC29" s="14">
        <v>115</v>
      </c>
      <c r="AH29" s="14">
        <v>23</v>
      </c>
      <c r="AI29" s="14">
        <v>0</v>
      </c>
      <c r="AJ29" s="14">
        <v>67</v>
      </c>
      <c r="AK29" s="14">
        <f>INDEX(节奏规划!$A$5:$A$55,MATCH(装备!AJ29,节奏规划!$B$5:$B$55,1)+1)</f>
        <v>1</v>
      </c>
      <c r="AL29" s="14">
        <v>5</v>
      </c>
      <c r="AM29" s="14"/>
      <c r="AN29" s="14"/>
      <c r="AO29" s="14"/>
      <c r="AR29" s="14" t="s">
        <v>776</v>
      </c>
      <c r="AS29" s="14">
        <v>32</v>
      </c>
      <c r="AT29" s="14">
        <f>INT(INDEX(宝箱数值!$J$6:$J$1005,MATCH(装备!AJ29,宝箱数值!$A$6:$A$1005,0))/100)</f>
        <v>4501</v>
      </c>
      <c r="AV29">
        <f t="shared" si="6"/>
        <v>138</v>
      </c>
      <c r="AW29" s="14">
        <v>23</v>
      </c>
      <c r="AX29" s="23">
        <v>0.04</v>
      </c>
      <c r="AY29" s="18" t="e">
        <f t="shared" si="7"/>
        <v>#REF!</v>
      </c>
      <c r="AZ29" s="23">
        <v>0.04</v>
      </c>
      <c r="BA29" s="18" t="e">
        <f t="shared" si="12"/>
        <v>#REF!</v>
      </c>
      <c r="BB29" s="30">
        <v>0.04</v>
      </c>
      <c r="BC29" s="18" t="e">
        <f t="shared" si="15"/>
        <v>#REF!</v>
      </c>
    </row>
    <row r="30" spans="1:55" ht="16.5" x14ac:dyDescent="0.2">
      <c r="AB30" s="14">
        <v>24</v>
      </c>
      <c r="AC30" s="14">
        <v>120</v>
      </c>
      <c r="AH30" s="14">
        <v>24</v>
      </c>
      <c r="AI30" s="14">
        <v>2</v>
      </c>
      <c r="AJ30" s="14">
        <v>70</v>
      </c>
      <c r="AK30" s="14">
        <f>INDEX(节奏规划!$A$5:$A$55,MATCH(装备!AJ30,节奏规划!$B$5:$B$55,1)+1)</f>
        <v>1</v>
      </c>
      <c r="AL30" s="14">
        <v>12</v>
      </c>
      <c r="AM30" s="14">
        <v>5</v>
      </c>
      <c r="AN30" s="14"/>
      <c r="AO30" s="14"/>
      <c r="AR30" s="14" t="s">
        <v>775</v>
      </c>
      <c r="AS30" s="14">
        <v>160</v>
      </c>
      <c r="AT30" s="14">
        <f>INT(INDEX(宝箱数值!$J$6:$J$1005,MATCH(装备!AJ30,宝箱数值!$A$6:$A$1005,0))/100)</f>
        <v>4688</v>
      </c>
      <c r="AV30" s="34">
        <f t="shared" si="6"/>
        <v>144</v>
      </c>
      <c r="AW30" s="14">
        <v>24</v>
      </c>
      <c r="AX30" s="23">
        <v>0.04</v>
      </c>
      <c r="AY30" s="18" t="e">
        <f t="shared" si="7"/>
        <v>#REF!</v>
      </c>
      <c r="AZ30" s="23">
        <v>0.04</v>
      </c>
      <c r="BA30" s="18" t="e">
        <f t="shared" si="12"/>
        <v>#REF!</v>
      </c>
      <c r="BB30" s="30">
        <v>4.2000000000000003E-2</v>
      </c>
      <c r="BC30" s="18" t="e">
        <f t="shared" si="15"/>
        <v>#REF!</v>
      </c>
    </row>
    <row r="31" spans="1:55" ht="16.5" x14ac:dyDescent="0.2">
      <c r="AB31" s="14">
        <v>25</v>
      </c>
      <c r="AC31" s="14">
        <v>125</v>
      </c>
      <c r="AH31" s="14">
        <v>25</v>
      </c>
      <c r="AI31" s="14">
        <v>0</v>
      </c>
      <c r="AJ31" s="14">
        <v>72</v>
      </c>
      <c r="AK31" s="14">
        <f>INDEX(节奏规划!$A$5:$A$55,MATCH(装备!AJ31,节奏规划!$B$5:$B$55,1)+1)</f>
        <v>1</v>
      </c>
      <c r="AL31" s="14">
        <v>6</v>
      </c>
      <c r="AM31" s="14"/>
      <c r="AN31" s="14"/>
      <c r="AO31" s="14"/>
      <c r="AR31" s="14" t="s">
        <v>776</v>
      </c>
      <c r="AS31" s="14">
        <v>32</v>
      </c>
      <c r="AT31" s="14">
        <f>INT(INDEX(宝箱数值!$J$6:$J$1005,MATCH(装备!AJ31,宝箱数值!$A$6:$A$1005,0))/100)</f>
        <v>4822</v>
      </c>
      <c r="AV31" s="34">
        <f t="shared" si="6"/>
        <v>150</v>
      </c>
      <c r="AW31" s="14">
        <v>25</v>
      </c>
      <c r="AX31" s="23">
        <v>0.04</v>
      </c>
      <c r="AY31" s="18" t="e">
        <f t="shared" si="7"/>
        <v>#REF!</v>
      </c>
      <c r="AZ31" s="23">
        <v>0.04</v>
      </c>
      <c r="BA31" s="18" t="e">
        <f t="shared" si="12"/>
        <v>#REF!</v>
      </c>
      <c r="BB31" s="30">
        <v>4.3999999999999997E-2</v>
      </c>
      <c r="BC31" s="18" t="e">
        <f t="shared" si="15"/>
        <v>#REF!</v>
      </c>
    </row>
    <row r="32" spans="1:55" ht="16.5" x14ac:dyDescent="0.2">
      <c r="AB32" s="14">
        <v>26</v>
      </c>
      <c r="AC32" s="14">
        <v>130</v>
      </c>
      <c r="AH32" s="14">
        <v>26</v>
      </c>
      <c r="AI32" s="14">
        <v>0</v>
      </c>
      <c r="AJ32" s="14">
        <v>74</v>
      </c>
      <c r="AK32" s="14">
        <f>INDEX(节奏规划!$A$5:$A$55,MATCH(装备!AJ32,节奏规划!$B$5:$B$55,1)+1)</f>
        <v>1</v>
      </c>
      <c r="AL32" s="14">
        <v>6</v>
      </c>
      <c r="AM32" s="14"/>
      <c r="AN32" s="14"/>
      <c r="AO32" s="14"/>
      <c r="AR32" s="14" t="s">
        <v>776</v>
      </c>
      <c r="AS32" s="14">
        <v>32</v>
      </c>
      <c r="AT32" s="14">
        <f>INT(INDEX(宝箱数值!$J$6:$J$1005,MATCH(装备!AJ32,宝箱数值!$A$6:$A$1005,0))/100)</f>
        <v>4956</v>
      </c>
      <c r="AV32" s="34">
        <f t="shared" si="6"/>
        <v>156</v>
      </c>
      <c r="AW32" s="14">
        <v>26</v>
      </c>
      <c r="AX32" s="23">
        <v>0.04</v>
      </c>
      <c r="AY32" s="18" t="e">
        <f t="shared" si="7"/>
        <v>#REF!</v>
      </c>
      <c r="AZ32" s="23">
        <v>0.04</v>
      </c>
      <c r="BA32" s="18" t="e">
        <f t="shared" si="12"/>
        <v>#REF!</v>
      </c>
      <c r="BB32" s="30">
        <v>4.5999999999999999E-2</v>
      </c>
      <c r="BC32" s="18" t="e">
        <f t="shared" si="15"/>
        <v>#REF!</v>
      </c>
    </row>
    <row r="33" spans="28:56" ht="16.5" x14ac:dyDescent="0.2">
      <c r="AB33" s="14">
        <v>27</v>
      </c>
      <c r="AC33" s="14">
        <v>135</v>
      </c>
      <c r="AH33" s="14">
        <v>27</v>
      </c>
      <c r="AI33" s="14">
        <v>1</v>
      </c>
      <c r="AJ33" s="14">
        <v>74</v>
      </c>
      <c r="AK33" s="14">
        <f>INDEX(节奏规划!$A$5:$A$55,MATCH(装备!AJ33,节奏规划!$B$5:$B$55,1)+1)</f>
        <v>1</v>
      </c>
      <c r="AL33" s="14">
        <v>12</v>
      </c>
      <c r="AM33" s="14">
        <v>8</v>
      </c>
      <c r="AN33" s="14"/>
      <c r="AO33" s="14"/>
      <c r="AR33" s="14" t="s">
        <v>775</v>
      </c>
      <c r="AS33" s="14">
        <v>150</v>
      </c>
      <c r="AT33" s="14">
        <f>INT(INDEX(宝箱数值!$J$6:$J$1005,MATCH(装备!AJ33,宝箱数值!$A$6:$A$1005,0))/100)</f>
        <v>4956</v>
      </c>
      <c r="AV33" s="34">
        <f t="shared" si="6"/>
        <v>162</v>
      </c>
      <c r="AW33" s="14">
        <v>27</v>
      </c>
      <c r="AX33" s="23">
        <v>0.04</v>
      </c>
      <c r="AY33" s="18" t="e">
        <f t="shared" si="7"/>
        <v>#REF!</v>
      </c>
      <c r="AZ33" s="23">
        <v>0.04</v>
      </c>
      <c r="BA33" s="18" t="e">
        <f t="shared" si="12"/>
        <v>#REF!</v>
      </c>
      <c r="BB33" s="30">
        <v>4.8000000000000001E-2</v>
      </c>
      <c r="BC33" s="18" t="e">
        <f t="shared" si="15"/>
        <v>#REF!</v>
      </c>
    </row>
    <row r="34" spans="28:56" ht="16.5" x14ac:dyDescent="0.2">
      <c r="AB34" s="14">
        <v>28</v>
      </c>
      <c r="AC34" s="14">
        <v>140</v>
      </c>
      <c r="AH34" s="14">
        <v>28</v>
      </c>
      <c r="AI34" s="14">
        <v>0</v>
      </c>
      <c r="AJ34" s="14">
        <v>76</v>
      </c>
      <c r="AK34" s="14">
        <f>INDEX(节奏规划!$A$5:$A$55,MATCH(装备!AJ34,节奏规划!$B$5:$B$55,1)+1)</f>
        <v>1</v>
      </c>
      <c r="AL34" s="14">
        <v>6</v>
      </c>
      <c r="AM34" s="14"/>
      <c r="AN34" s="14"/>
      <c r="AO34" s="14"/>
      <c r="AR34" s="14" t="s">
        <v>776</v>
      </c>
      <c r="AS34" s="14">
        <v>35</v>
      </c>
      <c r="AT34" s="14">
        <f>INT(INDEX(宝箱数值!$J$6:$J$1005,MATCH(装备!AJ34,宝箱数值!$A$6:$A$1005,0))/100)</f>
        <v>5105</v>
      </c>
      <c r="AV34" s="34">
        <f t="shared" si="6"/>
        <v>168</v>
      </c>
      <c r="AW34" s="14">
        <v>28</v>
      </c>
      <c r="AX34" s="23">
        <v>0.04</v>
      </c>
      <c r="AY34" s="18" t="e">
        <f t="shared" si="7"/>
        <v>#REF!</v>
      </c>
      <c r="AZ34" s="23">
        <v>0.04</v>
      </c>
      <c r="BA34" s="18" t="e">
        <f t="shared" si="12"/>
        <v>#REF!</v>
      </c>
      <c r="BB34" s="30">
        <v>0.05</v>
      </c>
      <c r="BC34" s="18" t="e">
        <f t="shared" si="15"/>
        <v>#REF!</v>
      </c>
    </row>
    <row r="35" spans="28:56" ht="16.5" x14ac:dyDescent="0.2">
      <c r="AB35" s="14">
        <v>29</v>
      </c>
      <c r="AC35" s="14">
        <v>145</v>
      </c>
      <c r="AH35" s="14">
        <v>29</v>
      </c>
      <c r="AI35" s="14">
        <v>0</v>
      </c>
      <c r="AJ35" s="14">
        <v>78</v>
      </c>
      <c r="AK35" s="14">
        <f>INDEX(节奏规划!$A$5:$A$55,MATCH(装备!AJ35,节奏规划!$B$5:$B$55,1)+1)</f>
        <v>1</v>
      </c>
      <c r="AL35" s="14">
        <v>6</v>
      </c>
      <c r="AM35" s="14"/>
      <c r="AN35" s="14"/>
      <c r="AO35" s="14"/>
      <c r="AR35" s="14" t="s">
        <v>776</v>
      </c>
      <c r="AS35" s="14">
        <v>35</v>
      </c>
      <c r="AT35" s="14">
        <f>INT(INDEX(宝箱数值!$J$6:$J$1005,MATCH(装备!AJ35,宝箱数值!$A$6:$A$1005,0))/100)</f>
        <v>5267</v>
      </c>
      <c r="AV35" s="34">
        <f t="shared" si="6"/>
        <v>174</v>
      </c>
      <c r="AW35" s="14">
        <v>29</v>
      </c>
      <c r="AX35" s="23">
        <v>0.04</v>
      </c>
      <c r="AY35" s="18" t="e">
        <f t="shared" si="7"/>
        <v>#REF!</v>
      </c>
      <c r="AZ35" s="23">
        <v>0.04</v>
      </c>
      <c r="BA35" s="18" t="e">
        <f t="shared" si="12"/>
        <v>#REF!</v>
      </c>
      <c r="BB35" s="30">
        <v>0.05</v>
      </c>
      <c r="BC35" s="18" t="e">
        <f t="shared" si="15"/>
        <v>#REF!</v>
      </c>
    </row>
    <row r="36" spans="28:56" ht="16.5" x14ac:dyDescent="0.2">
      <c r="AB36" s="14">
        <v>30</v>
      </c>
      <c r="AC36" s="14">
        <v>150</v>
      </c>
      <c r="AH36" s="14">
        <v>30</v>
      </c>
      <c r="AI36" s="14">
        <v>2</v>
      </c>
      <c r="AJ36" s="14">
        <v>80</v>
      </c>
      <c r="AK36" s="14">
        <f>INDEX(节奏规划!$A$5:$A$55,MATCH(装备!AJ36,节奏规划!$B$5:$B$55,1)+1)</f>
        <v>1</v>
      </c>
      <c r="AL36" s="14">
        <v>15</v>
      </c>
      <c r="AM36" s="14">
        <v>7</v>
      </c>
      <c r="AN36" s="14"/>
      <c r="AO36" s="14"/>
      <c r="AR36" s="14" t="s">
        <v>775</v>
      </c>
      <c r="AS36" s="14">
        <v>185</v>
      </c>
      <c r="AT36" s="14">
        <f>INT(INDEX(宝箱数值!$J$6:$J$1005,MATCH(装备!AJ36,宝箱数值!$A$6:$A$1005,0))/100)</f>
        <v>5355</v>
      </c>
      <c r="AV36" s="34">
        <f t="shared" si="6"/>
        <v>180</v>
      </c>
      <c r="AW36" s="14">
        <v>30</v>
      </c>
      <c r="AX36" s="23">
        <v>0.04</v>
      </c>
      <c r="AY36" s="18" t="e">
        <f t="shared" si="7"/>
        <v>#REF!</v>
      </c>
      <c r="AZ36" s="23">
        <v>0.04</v>
      </c>
      <c r="BA36" s="18" t="e">
        <f t="shared" si="12"/>
        <v>#REF!</v>
      </c>
      <c r="BB36" s="30">
        <v>0.05</v>
      </c>
      <c r="BC36" s="18" t="e">
        <f t="shared" si="15"/>
        <v>#REF!</v>
      </c>
    </row>
    <row r="37" spans="28:56" ht="16.5" x14ac:dyDescent="0.2">
      <c r="AB37" s="14">
        <v>31</v>
      </c>
      <c r="AC37" s="14">
        <v>160</v>
      </c>
      <c r="AH37" s="14">
        <v>31</v>
      </c>
      <c r="AI37" s="14">
        <v>0</v>
      </c>
      <c r="AJ37" s="14">
        <v>83</v>
      </c>
      <c r="AK37" s="14">
        <f>INDEX(节奏规划!$A$5:$A$55,MATCH(装备!AJ37,节奏规划!$B$5:$B$55,1)+1)</f>
        <v>1</v>
      </c>
      <c r="AL37" s="14">
        <v>7</v>
      </c>
      <c r="AM37" s="14"/>
      <c r="AN37" s="14"/>
      <c r="AO37" s="14"/>
      <c r="AR37" s="14" t="s">
        <v>776</v>
      </c>
      <c r="AS37" s="14">
        <v>35</v>
      </c>
      <c r="AT37" s="14">
        <f>INT(INDEX(宝箱数值!$J$6:$J$1005,MATCH(装备!AJ37,宝箱数值!$A$6:$A$1005,0))/100)</f>
        <v>5823</v>
      </c>
      <c r="AV37" s="34">
        <f t="shared" si="6"/>
        <v>186</v>
      </c>
      <c r="AW37" s="14">
        <v>31</v>
      </c>
      <c r="AX37" s="23">
        <v>0.04</v>
      </c>
      <c r="AY37" s="18" t="e">
        <f t="shared" si="7"/>
        <v>#REF!</v>
      </c>
      <c r="AZ37" s="23">
        <v>0.04</v>
      </c>
      <c r="BA37" s="18" t="e">
        <f t="shared" si="12"/>
        <v>#REF!</v>
      </c>
      <c r="BB37" s="30">
        <v>0.05</v>
      </c>
      <c r="BC37" s="18" t="e">
        <f t="shared" si="15"/>
        <v>#REF!</v>
      </c>
    </row>
    <row r="38" spans="28:56" ht="16.5" x14ac:dyDescent="0.2">
      <c r="AB38" s="14">
        <v>32</v>
      </c>
      <c r="AC38" s="14">
        <v>170</v>
      </c>
      <c r="AH38" s="14">
        <v>32</v>
      </c>
      <c r="AI38" s="14">
        <v>0</v>
      </c>
      <c r="AJ38" s="14">
        <v>85</v>
      </c>
      <c r="AK38" s="14">
        <f>INDEX(节奏规划!$A$5:$A$55,MATCH(装备!AJ38,节奏规划!$B$5:$B$55,1)+1)</f>
        <v>1</v>
      </c>
      <c r="AL38" s="14">
        <v>7</v>
      </c>
      <c r="AM38" s="14"/>
      <c r="AN38" s="14"/>
      <c r="AO38" s="14"/>
      <c r="AR38" s="14" t="s">
        <v>776</v>
      </c>
      <c r="AS38" s="14">
        <v>35</v>
      </c>
      <c r="AT38" s="14">
        <f>INT(INDEX(宝箱数值!$J$6:$J$1005,MATCH(装备!AJ38,宝箱数值!$A$6:$A$1005,0))/100)</f>
        <v>6135</v>
      </c>
      <c r="AV38" s="34">
        <f t="shared" si="6"/>
        <v>192</v>
      </c>
      <c r="AW38" s="14">
        <v>32</v>
      </c>
      <c r="AX38" s="23">
        <v>0.04</v>
      </c>
      <c r="AY38" s="18" t="e">
        <f t="shared" si="7"/>
        <v>#REF!</v>
      </c>
      <c r="AZ38" s="23">
        <v>0.04</v>
      </c>
      <c r="BA38" s="18" t="e">
        <f t="shared" si="12"/>
        <v>#REF!</v>
      </c>
      <c r="BB38" s="30">
        <v>0.05</v>
      </c>
      <c r="BC38" s="18" t="e">
        <f t="shared" si="15"/>
        <v>#REF!</v>
      </c>
    </row>
    <row r="39" spans="28:56" ht="16.5" x14ac:dyDescent="0.2">
      <c r="AB39" s="14">
        <v>33</v>
      </c>
      <c r="AC39" s="14">
        <v>180</v>
      </c>
      <c r="AH39" s="14">
        <v>33</v>
      </c>
      <c r="AI39" s="14">
        <v>1</v>
      </c>
      <c r="AJ39" s="14">
        <v>85</v>
      </c>
      <c r="AK39" s="14">
        <f>INDEX(节奏规划!$A$5:$A$55,MATCH(装备!AJ39,节奏规划!$B$5:$B$55,1)+1)</f>
        <v>1</v>
      </c>
      <c r="AL39" s="14">
        <v>14</v>
      </c>
      <c r="AM39" s="14">
        <v>9</v>
      </c>
      <c r="AN39" s="14"/>
      <c r="AO39" s="14"/>
      <c r="AR39" s="14" t="s">
        <v>775</v>
      </c>
      <c r="AS39" s="14">
        <v>150</v>
      </c>
      <c r="AT39" s="14">
        <f>INT(INDEX(宝箱数值!$J$6:$J$1005,MATCH(装备!AJ39,宝箱数值!$A$6:$A$1005,0))/100)</f>
        <v>6135</v>
      </c>
      <c r="AV39" s="34">
        <f t="shared" si="6"/>
        <v>198</v>
      </c>
      <c r="AW39" s="14">
        <v>33</v>
      </c>
      <c r="AX39" s="23">
        <v>0.04</v>
      </c>
      <c r="AY39" s="18" t="e">
        <f t="shared" si="7"/>
        <v>#REF!</v>
      </c>
      <c r="AZ39" s="23">
        <v>0.04</v>
      </c>
      <c r="BA39" s="18" t="e">
        <f t="shared" si="12"/>
        <v>#REF!</v>
      </c>
      <c r="BB39" s="30">
        <v>0.05</v>
      </c>
      <c r="BC39" s="18" t="e">
        <f t="shared" si="15"/>
        <v>#REF!</v>
      </c>
    </row>
    <row r="40" spans="28:56" ht="16.5" x14ac:dyDescent="0.2">
      <c r="AB40" s="14">
        <v>34</v>
      </c>
      <c r="AC40" s="14">
        <v>190</v>
      </c>
      <c r="AH40" s="14">
        <v>34</v>
      </c>
      <c r="AI40" s="14">
        <v>0</v>
      </c>
      <c r="AJ40" s="14">
        <v>90</v>
      </c>
      <c r="AK40" s="14">
        <f>INDEX(节奏规划!$A$5:$A$55,MATCH(装备!AJ40,节奏规划!$B$5:$B$55,1)+1)</f>
        <v>1</v>
      </c>
      <c r="AL40" s="14">
        <v>7</v>
      </c>
      <c r="AM40" s="14"/>
      <c r="AN40" s="14"/>
      <c r="AO40" s="14"/>
      <c r="AR40" s="14" t="s">
        <v>776</v>
      </c>
      <c r="AS40" s="14">
        <v>35</v>
      </c>
      <c r="AT40" s="14">
        <f>INT(INDEX(宝箱数值!$J$6:$J$1005,MATCH(装备!AJ40,宝箱数值!$A$6:$A$1005,0))/100)</f>
        <v>6684</v>
      </c>
      <c r="AV40" s="34">
        <f t="shared" si="6"/>
        <v>204</v>
      </c>
      <c r="AW40" s="14">
        <v>34</v>
      </c>
      <c r="AX40" s="23">
        <v>0.04</v>
      </c>
      <c r="AY40" s="18" t="e">
        <f t="shared" si="7"/>
        <v>#REF!</v>
      </c>
      <c r="AZ40" s="23">
        <v>0.04</v>
      </c>
      <c r="BA40" s="18" t="e">
        <f t="shared" si="12"/>
        <v>#REF!</v>
      </c>
      <c r="BB40" s="30">
        <v>0.05</v>
      </c>
      <c r="BC40" s="18" t="e">
        <f t="shared" si="15"/>
        <v>#REF!</v>
      </c>
      <c r="BD40">
        <v>1</v>
      </c>
    </row>
    <row r="41" spans="28:56" ht="16.5" x14ac:dyDescent="0.2">
      <c r="AB41" s="14">
        <v>35</v>
      </c>
      <c r="AC41" s="14">
        <v>200</v>
      </c>
      <c r="AH41" s="14">
        <v>35</v>
      </c>
      <c r="AI41" s="14">
        <v>0</v>
      </c>
      <c r="AJ41" s="14">
        <v>95</v>
      </c>
      <c r="AK41" s="14">
        <f>INDEX(节奏规划!$A$5:$A$55,MATCH(装备!AJ41,节奏规划!$B$5:$B$55,1)+1)</f>
        <v>1</v>
      </c>
      <c r="AL41" s="14">
        <v>7</v>
      </c>
      <c r="AM41" s="14"/>
      <c r="AN41" s="14"/>
      <c r="AO41" s="14"/>
      <c r="AR41" s="14" t="s">
        <v>776</v>
      </c>
      <c r="AS41" s="14">
        <v>35</v>
      </c>
      <c r="AT41" s="14">
        <f>INT(INDEX(宝箱数值!$J$6:$J$1005,MATCH(装备!AJ41,宝箱数值!$A$6:$A$1005,0))/100)</f>
        <v>7352</v>
      </c>
      <c r="AV41" s="34">
        <f t="shared" si="6"/>
        <v>210</v>
      </c>
      <c r="AW41" s="14">
        <v>35</v>
      </c>
      <c r="AX41" s="23">
        <v>0.04</v>
      </c>
      <c r="AY41" s="18" t="e">
        <f t="shared" si="7"/>
        <v>#REF!</v>
      </c>
      <c r="AZ41" s="23">
        <v>0.04</v>
      </c>
      <c r="BA41" s="18" t="e">
        <f t="shared" si="12"/>
        <v>#REF!</v>
      </c>
      <c r="BB41" s="30">
        <v>0.05</v>
      </c>
      <c r="BC41" s="18" t="e">
        <f t="shared" si="15"/>
        <v>#REF!</v>
      </c>
      <c r="BD41">
        <v>1</v>
      </c>
    </row>
    <row r="42" spans="28:56" ht="16.5" x14ac:dyDescent="0.2">
      <c r="AB42" s="14">
        <v>36</v>
      </c>
      <c r="AC42" s="14">
        <v>210</v>
      </c>
      <c r="AH42" s="14">
        <v>36</v>
      </c>
      <c r="AI42" s="14">
        <v>2</v>
      </c>
      <c r="AJ42" s="14">
        <v>100</v>
      </c>
      <c r="AK42" s="14">
        <f>INDEX(节奏规划!$A$5:$A$55,MATCH(装备!AJ42,节奏规划!$B$5:$B$55,1)+1)</f>
        <v>2</v>
      </c>
      <c r="AL42" s="14">
        <v>17</v>
      </c>
      <c r="AM42" s="14">
        <v>8</v>
      </c>
      <c r="AN42" s="14"/>
      <c r="AO42" s="14"/>
      <c r="AR42" s="14" t="s">
        <v>775</v>
      </c>
      <c r="AS42" s="14">
        <v>225</v>
      </c>
      <c r="AT42" s="14">
        <f>INT(INDEX(宝箱数值!$J$6:$J$1005,MATCH(装备!AJ42,宝箱数值!$A$6:$A$1005,0))/100)</f>
        <v>8021</v>
      </c>
      <c r="AV42" s="34">
        <f t="shared" si="6"/>
        <v>216</v>
      </c>
      <c r="AW42" s="14">
        <v>36</v>
      </c>
      <c r="AX42" s="23">
        <v>0.04</v>
      </c>
      <c r="AY42" s="18" t="e">
        <f t="shared" si="7"/>
        <v>#REF!</v>
      </c>
      <c r="AZ42" s="23">
        <v>0.04</v>
      </c>
      <c r="BA42" s="18" t="e">
        <f t="shared" si="12"/>
        <v>#REF!</v>
      </c>
      <c r="BB42" s="30">
        <v>0.05</v>
      </c>
      <c r="BC42" s="18" t="e">
        <f t="shared" si="15"/>
        <v>#REF!</v>
      </c>
      <c r="BD42">
        <v>1</v>
      </c>
    </row>
    <row r="43" spans="28:56" ht="16.5" x14ac:dyDescent="0.2">
      <c r="AB43" s="14">
        <v>37</v>
      </c>
      <c r="AC43" s="14">
        <v>220</v>
      </c>
      <c r="AH43" s="14">
        <v>37</v>
      </c>
      <c r="AI43" s="14">
        <v>0</v>
      </c>
      <c r="AJ43" s="14">
        <v>102</v>
      </c>
      <c r="AK43" s="14">
        <f>INDEX(节奏规划!$A$5:$A$55,MATCH(装备!AJ43,节奏规划!$B$5:$B$55,1)+1)</f>
        <v>2</v>
      </c>
      <c r="AL43" s="14">
        <v>8</v>
      </c>
      <c r="AM43" s="14"/>
      <c r="AN43" s="14"/>
      <c r="AO43" s="14"/>
      <c r="AR43" s="14" t="s">
        <v>776</v>
      </c>
      <c r="AS43" s="14">
        <v>40</v>
      </c>
      <c r="AT43" s="14" t="e">
        <f>INT(INDEX(宝箱数值!$J$6:$J$1005,MATCH(装备!AJ43,宝箱数值!$A$6:$A$1005,0))/100)</f>
        <v>#REF!</v>
      </c>
      <c r="AV43" s="34">
        <f t="shared" si="6"/>
        <v>222</v>
      </c>
      <c r="AW43" s="14">
        <v>37</v>
      </c>
      <c r="AX43" s="23">
        <v>0.04</v>
      </c>
      <c r="AY43" s="18" t="e">
        <f t="shared" si="7"/>
        <v>#REF!</v>
      </c>
      <c r="AZ43" s="23">
        <v>0.04</v>
      </c>
      <c r="BA43" s="18" t="e">
        <f t="shared" si="12"/>
        <v>#REF!</v>
      </c>
      <c r="BB43" s="30">
        <v>0.05</v>
      </c>
      <c r="BC43" s="18" t="e">
        <f t="shared" si="15"/>
        <v>#REF!</v>
      </c>
      <c r="BD43">
        <v>1</v>
      </c>
    </row>
    <row r="44" spans="28:56" ht="16.5" x14ac:dyDescent="0.2">
      <c r="AB44" s="14">
        <v>38</v>
      </c>
      <c r="AC44" s="14">
        <v>230</v>
      </c>
      <c r="AH44" s="14">
        <v>38</v>
      </c>
      <c r="AI44" s="14">
        <v>0</v>
      </c>
      <c r="AJ44" s="14">
        <v>105</v>
      </c>
      <c r="AK44" s="14">
        <f>INDEX(节奏规划!$A$5:$A$55,MATCH(装备!AJ44,节奏规划!$B$5:$B$55,1)+1)</f>
        <v>2</v>
      </c>
      <c r="AL44" s="14">
        <v>8</v>
      </c>
      <c r="AM44" s="14"/>
      <c r="AN44" s="14"/>
      <c r="AO44" s="14"/>
      <c r="AR44" s="14" t="s">
        <v>776</v>
      </c>
      <c r="AS44" s="14">
        <v>40</v>
      </c>
      <c r="AT44" s="14" t="e">
        <f>INT(INDEX(宝箱数值!$J$6:$J$1005,MATCH(装备!AJ44,宝箱数值!$A$6:$A$1005,0))/100)</f>
        <v>#REF!</v>
      </c>
      <c r="AV44" s="34">
        <f t="shared" si="6"/>
        <v>228</v>
      </c>
      <c r="AW44" s="14">
        <v>38</v>
      </c>
      <c r="AX44" s="23">
        <v>0.04</v>
      </c>
      <c r="AY44" s="18" t="e">
        <f t="shared" si="7"/>
        <v>#REF!</v>
      </c>
      <c r="AZ44" s="23">
        <v>0.04</v>
      </c>
      <c r="BA44" s="18" t="e">
        <f t="shared" si="12"/>
        <v>#REF!</v>
      </c>
      <c r="BB44" s="30">
        <v>0.05</v>
      </c>
      <c r="BC44" s="18" t="e">
        <f t="shared" si="15"/>
        <v>#REF!</v>
      </c>
      <c r="BD44">
        <v>1</v>
      </c>
    </row>
    <row r="45" spans="28:56" ht="16.5" x14ac:dyDescent="0.2">
      <c r="AB45" s="14">
        <v>39</v>
      </c>
      <c r="AC45" s="14">
        <v>240</v>
      </c>
      <c r="AH45" s="14">
        <v>39</v>
      </c>
      <c r="AI45" s="14">
        <v>1</v>
      </c>
      <c r="AJ45" s="14">
        <v>105</v>
      </c>
      <c r="AK45" s="14">
        <f>INDEX(节奏规划!$A$5:$A$55,MATCH(装备!AJ45,节奏规划!$B$5:$B$55,1)+1)</f>
        <v>2</v>
      </c>
      <c r="AL45" s="14">
        <v>16</v>
      </c>
      <c r="AM45" s="14">
        <v>9</v>
      </c>
      <c r="AN45" s="14"/>
      <c r="AO45" s="14"/>
      <c r="AR45" s="14" t="s">
        <v>775</v>
      </c>
      <c r="AS45" s="14">
        <v>175</v>
      </c>
      <c r="AT45" s="14" t="e">
        <f>INT(INDEX(宝箱数值!$J$6:$J$1005,MATCH(装备!AJ45,宝箱数值!$A$6:$A$1005,0))/100)</f>
        <v>#REF!</v>
      </c>
    </row>
    <row r="46" spans="28:56" ht="16.5" x14ac:dyDescent="0.2">
      <c r="AB46" s="14">
        <v>40</v>
      </c>
      <c r="AC46" s="14">
        <v>250</v>
      </c>
      <c r="AH46" s="14">
        <v>40</v>
      </c>
      <c r="AI46" s="14">
        <v>0</v>
      </c>
      <c r="AJ46" s="14">
        <v>110</v>
      </c>
      <c r="AK46" s="14">
        <f>INDEX(节奏规划!$A$5:$A$55,MATCH(装备!AJ46,节奏规划!$B$5:$B$55,1)+1)</f>
        <v>2</v>
      </c>
      <c r="AL46" s="14">
        <v>8</v>
      </c>
      <c r="AM46" s="14"/>
      <c r="AN46" s="14"/>
      <c r="AO46" s="14"/>
      <c r="AR46" s="14" t="s">
        <v>776</v>
      </c>
      <c r="AS46" s="14">
        <v>40</v>
      </c>
      <c r="AT46" s="14" t="e">
        <f>INT(INDEX(宝箱数值!$J$6:$J$1005,MATCH(装备!AJ46,宝箱数值!$A$6:$A$1005,0))/100)</f>
        <v>#REF!</v>
      </c>
    </row>
    <row r="47" spans="28:56" ht="16.5" x14ac:dyDescent="0.2">
      <c r="AB47" s="14">
        <v>41</v>
      </c>
      <c r="AC47" s="14">
        <v>260</v>
      </c>
      <c r="AH47" s="14">
        <v>41</v>
      </c>
      <c r="AI47" s="14">
        <v>0</v>
      </c>
      <c r="AJ47" s="14">
        <v>113</v>
      </c>
      <c r="AK47" s="14">
        <f>INDEX(节奏规划!$A$5:$A$55,MATCH(装备!AJ47,节奏规划!$B$5:$B$55,1)+1)</f>
        <v>2</v>
      </c>
      <c r="AL47" s="14">
        <v>8</v>
      </c>
      <c r="AM47" s="14"/>
      <c r="AN47" s="14"/>
      <c r="AO47" s="14"/>
      <c r="AR47" s="14" t="s">
        <v>776</v>
      </c>
      <c r="AS47" s="14">
        <v>40</v>
      </c>
      <c r="AT47" s="14">
        <f>INT(INDEX(宝箱数值!$J$6:$J$1005,MATCH(装备!AJ47,宝箱数值!$A$6:$A$1005,0))/100)</f>
        <v>10804</v>
      </c>
    </row>
    <row r="48" spans="28:56" ht="16.5" x14ac:dyDescent="0.2">
      <c r="AB48" s="14">
        <v>42</v>
      </c>
      <c r="AC48" s="14">
        <v>270</v>
      </c>
      <c r="AH48" s="14">
        <v>42</v>
      </c>
      <c r="AI48" s="14">
        <v>2</v>
      </c>
      <c r="AJ48" s="14">
        <v>120</v>
      </c>
      <c r="AK48" s="14">
        <f>INDEX(节奏规划!$A$5:$A$55,MATCH(装备!AJ48,节奏规划!$B$5:$B$55,1)+1)</f>
        <v>2</v>
      </c>
      <c r="AL48" s="14">
        <v>20</v>
      </c>
      <c r="AM48" s="14">
        <v>11</v>
      </c>
      <c r="AN48" s="14"/>
      <c r="AO48" s="14"/>
      <c r="AR48" s="14" t="s">
        <v>775</v>
      </c>
      <c r="AS48" s="14">
        <v>225</v>
      </c>
      <c r="AT48" s="14">
        <f>INT(INDEX(宝箱数值!$J$6:$J$1005,MATCH(装备!AJ48,宝箱数值!$A$6:$A$1005,0))/100)</f>
        <v>12000</v>
      </c>
    </row>
    <row r="49" spans="28:46" ht="16.5" x14ac:dyDescent="0.2">
      <c r="AB49" s="14">
        <v>43</v>
      </c>
      <c r="AC49" s="14">
        <v>280</v>
      </c>
      <c r="AH49" s="14">
        <v>43</v>
      </c>
      <c r="AI49" s="14">
        <v>0</v>
      </c>
      <c r="AJ49" s="14">
        <v>122</v>
      </c>
      <c r="AK49" s="14">
        <f>INDEX(节奏规划!$A$5:$A$55,MATCH(装备!AJ49,节奏规划!$B$5:$B$55,1)+1)</f>
        <v>2</v>
      </c>
      <c r="AL49" s="14">
        <v>9</v>
      </c>
      <c r="AM49" s="14"/>
      <c r="AN49" s="14"/>
      <c r="AO49" s="14"/>
      <c r="AR49" s="14" t="s">
        <v>776</v>
      </c>
      <c r="AS49" s="14">
        <v>42</v>
      </c>
      <c r="AT49" s="14">
        <f>INT(INDEX(宝箱数值!$J$6:$J$1005,MATCH(装备!AJ49,宝箱数值!$A$6:$A$1005,0))/100)</f>
        <v>12533</v>
      </c>
    </row>
    <row r="50" spans="28:46" ht="16.5" x14ac:dyDescent="0.2">
      <c r="AB50" s="14">
        <v>44</v>
      </c>
      <c r="AC50" s="14">
        <v>290</v>
      </c>
      <c r="AH50" s="14">
        <v>44</v>
      </c>
      <c r="AI50" s="14">
        <v>0</v>
      </c>
      <c r="AJ50" s="14">
        <v>125</v>
      </c>
      <c r="AK50" s="14">
        <f>INDEX(节奏规划!$A$5:$A$55,MATCH(装备!AJ50,节奏规划!$B$5:$B$55,1)+1)</f>
        <v>2</v>
      </c>
      <c r="AL50" s="14">
        <v>9</v>
      </c>
      <c r="AM50" s="14"/>
      <c r="AN50" s="14"/>
      <c r="AO50" s="14"/>
      <c r="AR50" s="14" t="s">
        <v>776</v>
      </c>
      <c r="AS50" s="14">
        <v>42</v>
      </c>
      <c r="AT50" s="14">
        <f>INT(INDEX(宝箱数值!$J$6:$J$1005,MATCH(装备!AJ50,宝箱数值!$A$6:$A$1005,0))/100)</f>
        <v>13333</v>
      </c>
    </row>
    <row r="51" spans="28:46" ht="16.5" x14ac:dyDescent="0.2">
      <c r="AB51" s="14">
        <v>45</v>
      </c>
      <c r="AC51" s="14">
        <v>300</v>
      </c>
      <c r="AH51" s="14">
        <v>45</v>
      </c>
      <c r="AI51" s="14">
        <v>1</v>
      </c>
      <c r="AJ51" s="14">
        <v>125</v>
      </c>
      <c r="AK51" s="14">
        <f>INDEX(节奏规划!$A$5:$A$55,MATCH(装备!AJ51,节奏规划!$B$5:$B$55,1)+1)</f>
        <v>2</v>
      </c>
      <c r="AL51" s="14">
        <v>18</v>
      </c>
      <c r="AM51" s="14">
        <v>12</v>
      </c>
      <c r="AN51" s="14"/>
      <c r="AO51" s="14"/>
      <c r="AR51" s="14" t="s">
        <v>775</v>
      </c>
      <c r="AS51" s="14">
        <v>175</v>
      </c>
      <c r="AT51" s="14">
        <f>INT(INDEX(宝箱数值!$J$6:$J$1005,MATCH(装备!AJ51,宝箱数值!$A$6:$A$1005,0))/100)</f>
        <v>13333</v>
      </c>
    </row>
    <row r="52" spans="28:46" ht="16.5" x14ac:dyDescent="0.2">
      <c r="AB52" s="14">
        <v>46</v>
      </c>
      <c r="AC52" s="14">
        <v>310</v>
      </c>
      <c r="AH52" s="14">
        <v>46</v>
      </c>
      <c r="AI52" s="14">
        <v>0</v>
      </c>
      <c r="AJ52" s="14">
        <v>130</v>
      </c>
      <c r="AK52" s="14">
        <f>INDEX(节奏规划!$A$5:$A$55,MATCH(装备!AJ52,节奏规划!$B$5:$B$55,1)+1)</f>
        <v>2</v>
      </c>
      <c r="AL52" s="14">
        <v>9</v>
      </c>
      <c r="AM52" s="14"/>
      <c r="AN52" s="14"/>
      <c r="AO52" s="14"/>
      <c r="AR52" s="14" t="s">
        <v>776</v>
      </c>
      <c r="AS52" s="14">
        <v>42</v>
      </c>
      <c r="AT52" s="14">
        <f>INT(INDEX(宝箱数值!$J$6:$J$1005,MATCH(装备!AJ52,宝箱数值!$A$6:$A$1005,0))/100)</f>
        <v>14666</v>
      </c>
    </row>
    <row r="53" spans="28:46" ht="16.5" x14ac:dyDescent="0.2">
      <c r="AB53" s="14">
        <v>47</v>
      </c>
      <c r="AC53" s="14">
        <v>320</v>
      </c>
      <c r="AH53" s="14">
        <v>47</v>
      </c>
      <c r="AI53" s="14">
        <v>0</v>
      </c>
      <c r="AJ53" s="14">
        <v>132</v>
      </c>
      <c r="AK53" s="14">
        <f>INDEX(节奏规划!$A$5:$A$55,MATCH(装备!AJ53,节奏规划!$B$5:$B$55,1)+1)</f>
        <v>2</v>
      </c>
      <c r="AL53" s="14">
        <v>9</v>
      </c>
      <c r="AM53" s="14"/>
      <c r="AN53" s="14"/>
      <c r="AO53" s="14"/>
      <c r="AR53" s="14" t="s">
        <v>776</v>
      </c>
      <c r="AS53" s="14">
        <v>42</v>
      </c>
      <c r="AT53" s="14">
        <f>INT(INDEX(宝箱数值!$J$6:$J$1005,MATCH(装备!AJ53,宝箱数值!$A$6:$A$1005,0))/100)</f>
        <v>15814</v>
      </c>
    </row>
    <row r="54" spans="28:46" ht="16.5" x14ac:dyDescent="0.2">
      <c r="AB54" s="14">
        <v>48</v>
      </c>
      <c r="AC54" s="14">
        <v>330</v>
      </c>
      <c r="AH54" s="14">
        <v>48</v>
      </c>
      <c r="AI54" s="14">
        <v>2</v>
      </c>
      <c r="AJ54" s="14">
        <v>140</v>
      </c>
      <c r="AK54" s="14">
        <f>INDEX(节奏规划!$A$5:$A$55,MATCH(装备!AJ54,节奏规划!$B$5:$B$55,1)+1)</f>
        <v>2</v>
      </c>
      <c r="AL54" s="14">
        <v>22</v>
      </c>
      <c r="AM54" s="14">
        <v>10</v>
      </c>
      <c r="AN54" s="14"/>
      <c r="AO54" s="14"/>
      <c r="AR54" s="14" t="s">
        <v>775</v>
      </c>
      <c r="AS54" s="14">
        <v>250</v>
      </c>
      <c r="AT54" s="14">
        <f>INT(INDEX(宝箱数值!$J$6:$J$1005,MATCH(装备!AJ54,宝箱数值!$A$6:$A$1005,0))/100)</f>
        <v>19678</v>
      </c>
    </row>
    <row r="55" spans="28:46" ht="16.5" x14ac:dyDescent="0.2">
      <c r="AB55" s="14">
        <v>49</v>
      </c>
      <c r="AC55" s="14">
        <v>340</v>
      </c>
      <c r="AH55" s="14">
        <v>49</v>
      </c>
      <c r="AI55" s="14">
        <v>0</v>
      </c>
      <c r="AJ55" s="14">
        <v>142</v>
      </c>
      <c r="AK55" s="14">
        <f>INDEX(节奏规划!$A$5:$A$55,MATCH(装备!AJ55,节奏规划!$B$5:$B$55,1)+1)</f>
        <v>2</v>
      </c>
      <c r="AL55" s="14">
        <v>10</v>
      </c>
      <c r="AM55" s="14"/>
      <c r="AN55" s="14"/>
      <c r="AO55" s="14"/>
      <c r="AR55" s="14" t="s">
        <v>776</v>
      </c>
      <c r="AS55" s="14">
        <v>45</v>
      </c>
      <c r="AT55" s="14">
        <f>INT(INDEX(宝箱数值!$J$6:$J$1005,MATCH(装备!AJ55,宝箱数值!$A$6:$A$1005,0))/100)</f>
        <v>20628</v>
      </c>
    </row>
    <row r="56" spans="28:46" ht="16.5" x14ac:dyDescent="0.2">
      <c r="AB56" s="14">
        <v>50</v>
      </c>
      <c r="AC56" s="14">
        <v>350</v>
      </c>
      <c r="AH56" s="14">
        <v>50</v>
      </c>
      <c r="AI56" s="14">
        <v>0</v>
      </c>
      <c r="AJ56" s="14">
        <v>145</v>
      </c>
      <c r="AK56" s="14">
        <f>INDEX(节奏规划!$A$5:$A$55,MATCH(装备!AJ56,节奏规划!$B$5:$B$55,1)+1)</f>
        <v>2</v>
      </c>
      <c r="AL56" s="14">
        <v>10</v>
      </c>
      <c r="AM56" s="14"/>
      <c r="AN56" s="14"/>
      <c r="AO56" s="14"/>
      <c r="AR56" s="14" t="s">
        <v>776</v>
      </c>
      <c r="AS56" s="14">
        <v>45</v>
      </c>
      <c r="AT56" s="14">
        <f>INT(INDEX(宝箱数值!$J$6:$J$1005,MATCH(装备!AJ56,宝箱数值!$A$6:$A$1005,0))/100)</f>
        <v>22053</v>
      </c>
    </row>
    <row r="57" spans="28:46" ht="16.5" x14ac:dyDescent="0.2">
      <c r="AB57" s="14">
        <v>51</v>
      </c>
      <c r="AC57" s="14">
        <v>360</v>
      </c>
      <c r="AH57" s="14">
        <v>51</v>
      </c>
      <c r="AI57" s="14">
        <v>1</v>
      </c>
      <c r="AJ57" s="14">
        <v>145</v>
      </c>
      <c r="AK57" s="14">
        <f>INDEX(节奏规划!$A$5:$A$55,MATCH(装备!AJ57,节奏规划!$B$5:$B$55,1)+1)</f>
        <v>2</v>
      </c>
      <c r="AL57" s="14">
        <v>20</v>
      </c>
      <c r="AM57" s="14">
        <v>13</v>
      </c>
      <c r="AN57" s="14"/>
      <c r="AO57" s="14"/>
      <c r="AR57" s="14" t="s">
        <v>775</v>
      </c>
      <c r="AS57" s="14">
        <v>200</v>
      </c>
      <c r="AT57" s="14">
        <f>INT(INDEX(宝箱数值!$J$6:$J$1005,MATCH(装备!AJ57,宝箱数值!$A$6:$A$1005,0))/100)</f>
        <v>22053</v>
      </c>
    </row>
    <row r="58" spans="28:46" ht="16.5" x14ac:dyDescent="0.2">
      <c r="AB58" s="14">
        <v>52</v>
      </c>
      <c r="AC58" s="14">
        <v>370</v>
      </c>
      <c r="AH58" s="14">
        <v>52</v>
      </c>
      <c r="AI58" s="14">
        <v>0</v>
      </c>
      <c r="AJ58" s="14">
        <v>150</v>
      </c>
      <c r="AK58" s="14">
        <f>INDEX(节奏规划!$A$5:$A$55,MATCH(装备!AJ58,节奏规划!$B$5:$B$55,1)+1)</f>
        <v>3</v>
      </c>
      <c r="AL58" s="14">
        <v>10</v>
      </c>
      <c r="AM58" s="14"/>
      <c r="AN58" s="14"/>
      <c r="AO58" s="14"/>
      <c r="AR58" s="14" t="s">
        <v>776</v>
      </c>
      <c r="AS58" s="14">
        <v>45</v>
      </c>
      <c r="AT58" s="14">
        <f>INT(INDEX(宝箱数值!$J$6:$J$1005,MATCH(装备!AJ58,宝箱数值!$A$6:$A$1005,0))/100)</f>
        <v>24428</v>
      </c>
    </row>
    <row r="59" spans="28:46" ht="16.5" x14ac:dyDescent="0.2">
      <c r="AB59" s="14">
        <v>53</v>
      </c>
      <c r="AC59" s="14">
        <v>380</v>
      </c>
      <c r="AH59" s="14">
        <v>53</v>
      </c>
      <c r="AI59" s="14">
        <v>0</v>
      </c>
      <c r="AJ59" s="14">
        <v>152</v>
      </c>
      <c r="AK59" s="14">
        <f>INDEX(节奏规划!$A$5:$A$55,MATCH(装备!AJ59,节奏规划!$B$5:$B$55,1)+1)</f>
        <v>3</v>
      </c>
      <c r="AL59" s="14">
        <v>10</v>
      </c>
      <c r="AM59" s="14"/>
      <c r="AN59" s="14"/>
      <c r="AO59" s="14"/>
      <c r="AR59" s="14" t="s">
        <v>776</v>
      </c>
      <c r="AS59" s="14">
        <v>45</v>
      </c>
      <c r="AT59" s="14">
        <f>INT(INDEX(宝箱数值!$J$6:$J$1005,MATCH(装备!AJ59,宝箱数值!$A$6:$A$1005,0))/100)</f>
        <v>25649</v>
      </c>
    </row>
    <row r="60" spans="28:46" ht="16.5" x14ac:dyDescent="0.2">
      <c r="AB60" s="14">
        <v>54</v>
      </c>
      <c r="AC60" s="14">
        <v>390</v>
      </c>
      <c r="AH60" s="14">
        <v>54</v>
      </c>
      <c r="AI60" s="14">
        <v>2</v>
      </c>
      <c r="AJ60" s="14">
        <v>160</v>
      </c>
      <c r="AK60" s="14">
        <f>INDEX(节奏规划!$A$5:$A$55,MATCH(装备!AJ60,节奏规划!$B$5:$B$55,1)+1)</f>
        <v>3</v>
      </c>
      <c r="AL60" s="14">
        <v>25</v>
      </c>
      <c r="AM60" s="14">
        <v>12</v>
      </c>
      <c r="AN60" s="14"/>
      <c r="AO60" s="14"/>
      <c r="AR60" s="14" t="s">
        <v>775</v>
      </c>
      <c r="AS60" s="14">
        <v>250</v>
      </c>
      <c r="AT60" s="14">
        <f>INT(INDEX(宝箱数值!$J$6:$J$1005,MATCH(装备!AJ60,宝箱数值!$A$6:$A$1005,0))/100)</f>
        <v>30535</v>
      </c>
    </row>
    <row r="61" spans="28:46" ht="16.5" x14ac:dyDescent="0.2">
      <c r="AB61" s="14">
        <v>55</v>
      </c>
      <c r="AC61" s="14">
        <v>400</v>
      </c>
      <c r="AH61" s="14">
        <v>55</v>
      </c>
      <c r="AI61" s="14">
        <v>0</v>
      </c>
      <c r="AJ61" s="14">
        <v>163</v>
      </c>
      <c r="AK61" s="14">
        <f>INDEX(节奏规划!$A$5:$A$55,MATCH(装备!AJ61,节奏规划!$B$5:$B$55,1)+1)</f>
        <v>3</v>
      </c>
      <c r="AL61" s="14">
        <v>12</v>
      </c>
      <c r="AM61" s="14"/>
      <c r="AN61" s="14"/>
      <c r="AO61" s="14"/>
      <c r="AR61" s="14" t="s">
        <v>776</v>
      </c>
      <c r="AS61" s="14">
        <v>50</v>
      </c>
      <c r="AT61" s="14">
        <f>INT(INDEX(宝箱数值!$J$6:$J$1005,MATCH(装备!AJ61,宝箱数值!$A$6:$A$1005,0))/100)</f>
        <v>32571</v>
      </c>
    </row>
    <row r="62" spans="28:46" ht="16.5" x14ac:dyDescent="0.2">
      <c r="AB62" s="14">
        <v>56</v>
      </c>
      <c r="AC62" s="14">
        <v>410</v>
      </c>
      <c r="AH62" s="14">
        <v>56</v>
      </c>
      <c r="AI62" s="14">
        <v>0</v>
      </c>
      <c r="AJ62" s="14">
        <v>165</v>
      </c>
      <c r="AK62" s="14">
        <f>INDEX(节奏规划!$A$5:$A$55,MATCH(装备!AJ62,节奏规划!$B$5:$B$55,1)+1)</f>
        <v>3</v>
      </c>
      <c r="AL62" s="14">
        <v>12</v>
      </c>
      <c r="AM62" s="14"/>
      <c r="AN62" s="14"/>
      <c r="AO62" s="14"/>
      <c r="AR62" s="14" t="s">
        <v>776</v>
      </c>
      <c r="AS62" s="14">
        <v>50</v>
      </c>
      <c r="AT62" s="14">
        <f>INT(INDEX(宝箱数值!$J$6:$J$1005,MATCH(装备!AJ62,宝箱数值!$A$6:$A$1005,0))/100)</f>
        <v>33928</v>
      </c>
    </row>
    <row r="63" spans="28:46" ht="16.5" x14ac:dyDescent="0.2">
      <c r="AB63" s="14">
        <v>57</v>
      </c>
      <c r="AC63" s="14">
        <v>420</v>
      </c>
      <c r="AH63" s="14">
        <v>57</v>
      </c>
      <c r="AI63" s="14">
        <v>1</v>
      </c>
      <c r="AJ63" s="14">
        <v>165</v>
      </c>
      <c r="AK63" s="14">
        <f>INDEX(节奏规划!$A$5:$A$55,MATCH(装备!AJ63,节奏规划!$B$5:$B$55,1)+1)</f>
        <v>3</v>
      </c>
      <c r="AL63" s="14">
        <v>24</v>
      </c>
      <c r="AM63" s="14">
        <v>16</v>
      </c>
      <c r="AN63" s="14"/>
      <c r="AO63" s="14"/>
      <c r="AR63" s="14" t="s">
        <v>775</v>
      </c>
      <c r="AS63" s="14">
        <v>200</v>
      </c>
      <c r="AT63" s="14">
        <f>INT(INDEX(宝箱数值!$J$6:$J$1005,MATCH(装备!AJ63,宝箱数值!$A$6:$A$1005,0))/100)</f>
        <v>33928</v>
      </c>
    </row>
    <row r="64" spans="28:46" ht="16.5" x14ac:dyDescent="0.2">
      <c r="AB64" s="14">
        <v>58</v>
      </c>
      <c r="AC64" s="14">
        <v>430</v>
      </c>
      <c r="AH64" s="14">
        <v>58</v>
      </c>
      <c r="AI64" s="14">
        <v>0</v>
      </c>
      <c r="AJ64" s="14">
        <v>170</v>
      </c>
      <c r="AK64" s="14">
        <f>INDEX(节奏规划!$A$5:$A$55,MATCH(装备!AJ64,节奏规划!$B$5:$B$55,1)+1)</f>
        <v>3</v>
      </c>
      <c r="AL64" s="14">
        <v>12</v>
      </c>
      <c r="AM64" s="14"/>
      <c r="AN64" s="14"/>
      <c r="AO64" s="14"/>
      <c r="AR64" s="14" t="s">
        <v>776</v>
      </c>
      <c r="AS64" s="14">
        <v>50</v>
      </c>
      <c r="AT64" s="14">
        <f>INT(INDEX(宝箱数值!$J$6:$J$1005,MATCH(装备!AJ64,宝箱数值!$A$6:$A$1005,0))/100)</f>
        <v>37321</v>
      </c>
    </row>
    <row r="65" spans="28:46" ht="16.5" x14ac:dyDescent="0.2">
      <c r="AB65" s="14">
        <v>59</v>
      </c>
      <c r="AC65" s="14">
        <v>440</v>
      </c>
      <c r="AH65" s="14">
        <v>59</v>
      </c>
      <c r="AI65" s="14">
        <v>0</v>
      </c>
      <c r="AJ65" s="14">
        <v>173</v>
      </c>
      <c r="AK65" s="14">
        <f>INDEX(节奏规划!$A$5:$A$55,MATCH(装备!AJ65,节奏规划!$B$5:$B$55,1)+1)</f>
        <v>3</v>
      </c>
      <c r="AL65" s="14">
        <v>12</v>
      </c>
      <c r="AM65" s="14"/>
      <c r="AN65" s="14"/>
      <c r="AO65" s="14"/>
      <c r="AR65" s="14" t="s">
        <v>776</v>
      </c>
      <c r="AS65" s="14">
        <v>50</v>
      </c>
      <c r="AT65" s="14">
        <f>INT(INDEX(宝箱数值!$J$6:$J$1005,MATCH(装备!AJ65,宝箱数值!$A$6:$A$1005,0))/100)</f>
        <v>40374</v>
      </c>
    </row>
    <row r="66" spans="28:46" ht="16.5" x14ac:dyDescent="0.2">
      <c r="AB66" s="14">
        <v>60</v>
      </c>
      <c r="AC66" s="14">
        <v>450</v>
      </c>
      <c r="AH66" s="14">
        <v>60</v>
      </c>
      <c r="AI66" s="14">
        <v>2</v>
      </c>
      <c r="AJ66" s="14">
        <v>180</v>
      </c>
      <c r="AK66" s="14">
        <f>INDEX(节奏规划!$A$5:$A$55,MATCH(装备!AJ66,节奏规划!$B$5:$B$55,1)+1)</f>
        <v>3</v>
      </c>
      <c r="AL66" s="14">
        <v>30</v>
      </c>
      <c r="AM66" s="14">
        <v>14</v>
      </c>
      <c r="AN66" s="14"/>
      <c r="AO66" s="14"/>
      <c r="AR66" s="14" t="s">
        <v>775</v>
      </c>
      <c r="AS66" s="14">
        <v>275</v>
      </c>
      <c r="AT66" s="14">
        <f>INT(INDEX(宝箱数值!$J$6:$J$1005,MATCH(装备!AJ66,宝箱数值!$A$6:$A$1005,0))/100)</f>
        <v>47499</v>
      </c>
    </row>
    <row r="67" spans="28:46" ht="16.5" x14ac:dyDescent="0.2">
      <c r="AB67" s="14">
        <v>61</v>
      </c>
      <c r="AC67" s="14">
        <v>475</v>
      </c>
      <c r="AH67" s="14">
        <v>61</v>
      </c>
      <c r="AI67" s="14">
        <v>0</v>
      </c>
      <c r="AJ67" s="14">
        <v>182</v>
      </c>
      <c r="AK67" s="14">
        <f>INDEX(节奏规划!$A$5:$A$55,MATCH(装备!AJ67,节奏规划!$B$5:$B$55,1)+1)</f>
        <v>3</v>
      </c>
      <c r="AL67" s="14">
        <v>14</v>
      </c>
      <c r="AM67" s="14"/>
      <c r="AN67" s="14"/>
      <c r="AO67" s="14"/>
      <c r="AR67" s="14" t="s">
        <v>776</v>
      </c>
      <c r="AS67" s="14">
        <v>52</v>
      </c>
      <c r="AT67" s="14">
        <f>INT(INDEX(宝箱数值!$J$6:$J$1005,MATCH(装备!AJ67,宝箱数值!$A$6:$A$1005,0))/100)</f>
        <v>49535</v>
      </c>
    </row>
    <row r="68" spans="28:46" ht="16.5" x14ac:dyDescent="0.2">
      <c r="AB68" s="14">
        <v>62</v>
      </c>
      <c r="AC68" s="14">
        <v>500</v>
      </c>
      <c r="AH68" s="14">
        <v>62</v>
      </c>
      <c r="AI68" s="14">
        <v>0</v>
      </c>
      <c r="AJ68" s="14">
        <v>185</v>
      </c>
      <c r="AK68" s="14">
        <f>INDEX(节奏规划!$A$5:$A$55,MATCH(装备!AJ68,节奏规划!$B$5:$B$55,1)+1)</f>
        <v>3</v>
      </c>
      <c r="AL68" s="14">
        <v>14</v>
      </c>
      <c r="AM68" s="14"/>
      <c r="AN68" s="14"/>
      <c r="AO68" s="14"/>
      <c r="AR68" s="14" t="s">
        <v>776</v>
      </c>
      <c r="AS68" s="14">
        <v>52</v>
      </c>
      <c r="AT68" s="14">
        <f>INT(INDEX(宝箱数值!$J$6:$J$1005,MATCH(装备!AJ68,宝箱数值!$A$6:$A$1005,0))/100)</f>
        <v>52589</v>
      </c>
    </row>
    <row r="69" spans="28:46" ht="16.5" x14ac:dyDescent="0.2">
      <c r="AB69" s="14">
        <v>63</v>
      </c>
      <c r="AC69" s="14">
        <v>525</v>
      </c>
      <c r="AH69" s="14">
        <v>63</v>
      </c>
      <c r="AI69" s="14">
        <v>1</v>
      </c>
      <c r="AJ69" s="14">
        <v>185</v>
      </c>
      <c r="AK69" s="14">
        <f>INDEX(节奏规划!$A$5:$A$55,MATCH(装备!AJ69,节奏规划!$B$5:$B$55,1)+1)</f>
        <v>3</v>
      </c>
      <c r="AL69" s="14">
        <v>28</v>
      </c>
      <c r="AM69" s="14">
        <v>18</v>
      </c>
      <c r="AN69" s="14"/>
      <c r="AO69" s="14"/>
      <c r="AR69" s="14" t="s">
        <v>775</v>
      </c>
      <c r="AS69" s="14">
        <v>225</v>
      </c>
      <c r="AT69" s="14">
        <f>INT(INDEX(宝箱数值!$J$6:$J$1005,MATCH(装备!AJ69,宝箱数值!$A$6:$A$1005,0))/100)</f>
        <v>52589</v>
      </c>
    </row>
    <row r="70" spans="28:46" ht="16.5" x14ac:dyDescent="0.2">
      <c r="AB70" s="14">
        <v>64</v>
      </c>
      <c r="AC70" s="14">
        <v>550</v>
      </c>
      <c r="AH70" s="14">
        <v>64</v>
      </c>
      <c r="AI70" s="14">
        <v>0</v>
      </c>
      <c r="AJ70" s="14">
        <v>190</v>
      </c>
      <c r="AK70" s="14">
        <f>INDEX(节奏规划!$A$5:$A$55,MATCH(装备!AJ70,节奏规划!$B$5:$B$55,1)+1)</f>
        <v>3</v>
      </c>
      <c r="AL70" s="14">
        <v>14</v>
      </c>
      <c r="AM70" s="14"/>
      <c r="AN70" s="14"/>
      <c r="AO70" s="14"/>
      <c r="AR70" s="14" t="s">
        <v>776</v>
      </c>
      <c r="AS70" s="14">
        <v>52</v>
      </c>
      <c r="AT70" s="14">
        <f>INT(INDEX(宝箱数值!$J$6:$J$1005,MATCH(装备!AJ70,宝箱数值!$A$6:$A$1005,0))/100)</f>
        <v>57678</v>
      </c>
    </row>
    <row r="71" spans="28:46" ht="16.5" x14ac:dyDescent="0.2">
      <c r="AB71" s="14">
        <v>65</v>
      </c>
      <c r="AC71" s="14">
        <v>575</v>
      </c>
      <c r="AH71" s="14">
        <v>65</v>
      </c>
      <c r="AI71" s="14">
        <v>0</v>
      </c>
      <c r="AJ71" s="14">
        <v>195</v>
      </c>
      <c r="AK71" s="14">
        <f>INDEX(节奏规划!$A$5:$A$55,MATCH(装备!AJ71,节奏规划!$B$5:$B$55,1)+1)</f>
        <v>3</v>
      </c>
      <c r="AL71" s="14">
        <v>14</v>
      </c>
      <c r="AM71" s="14"/>
      <c r="AN71" s="14"/>
      <c r="AO71" s="14"/>
      <c r="AR71" s="14" t="s">
        <v>776</v>
      </c>
      <c r="AS71" s="14">
        <v>52</v>
      </c>
      <c r="AT71" s="14">
        <f>INT(INDEX(宝箱数值!$J$6:$J$1005,MATCH(装备!AJ71,宝箱数值!$A$6:$A$1005,0))/100)</f>
        <v>65673</v>
      </c>
    </row>
    <row r="72" spans="28:46" ht="16.5" x14ac:dyDescent="0.2">
      <c r="AB72" s="14">
        <v>66</v>
      </c>
      <c r="AC72" s="14">
        <v>600</v>
      </c>
      <c r="AH72" s="14">
        <v>66</v>
      </c>
      <c r="AI72" s="14">
        <v>2</v>
      </c>
      <c r="AJ72" s="14">
        <v>200</v>
      </c>
      <c r="AK72" s="14">
        <f>INDEX(节奏规划!$A$5:$A$55,MATCH(装备!AJ72,节奏规划!$B$5:$B$55,1)+1)</f>
        <v>4</v>
      </c>
      <c r="AL72" s="14">
        <v>35</v>
      </c>
      <c r="AM72" s="14">
        <v>17</v>
      </c>
      <c r="AN72" s="14"/>
      <c r="AO72" s="14"/>
      <c r="AR72" s="14" t="s">
        <v>775</v>
      </c>
      <c r="AS72" s="14">
        <v>275</v>
      </c>
      <c r="AT72" s="14">
        <f>INT(INDEX(宝箱数值!$J$6:$J$1005,MATCH(装备!AJ72,宝箱数值!$A$6:$A$1005,0))/100)</f>
        <v>67535</v>
      </c>
    </row>
    <row r="73" spans="28:46" ht="16.5" x14ac:dyDescent="0.2">
      <c r="AB73" s="14">
        <v>67</v>
      </c>
      <c r="AC73" s="14">
        <v>625</v>
      </c>
      <c r="AH73" s="14">
        <v>67</v>
      </c>
      <c r="AI73" s="14">
        <v>0</v>
      </c>
      <c r="AJ73" s="14">
        <v>205</v>
      </c>
      <c r="AK73" s="14">
        <f>INDEX(节奏规划!$A$5:$A$55,MATCH(装备!AJ73,节奏规划!$B$5:$B$55,1)+1)</f>
        <v>4</v>
      </c>
      <c r="AL73" s="14">
        <v>16</v>
      </c>
      <c r="AM73" s="14"/>
      <c r="AN73" s="14"/>
      <c r="AO73" s="14"/>
      <c r="AR73" s="14" t="s">
        <v>776</v>
      </c>
      <c r="AS73" s="14">
        <v>55</v>
      </c>
      <c r="AT73" s="14">
        <f>INT(INDEX(宝箱数值!$J$6:$J$1005,MATCH(装备!AJ73,宝箱数值!$A$6:$A$1005,0))/100)</f>
        <v>74289</v>
      </c>
    </row>
    <row r="74" spans="28:46" ht="16.5" x14ac:dyDescent="0.2">
      <c r="AB74" s="14">
        <v>68</v>
      </c>
      <c r="AC74" s="14">
        <v>650</v>
      </c>
      <c r="AH74" s="14">
        <v>68</v>
      </c>
      <c r="AI74" s="14">
        <v>0</v>
      </c>
      <c r="AJ74" s="14">
        <v>210</v>
      </c>
      <c r="AK74" s="14">
        <f>INDEX(节奏规划!$A$5:$A$55,MATCH(装备!AJ74,节奏规划!$B$5:$B$55,1)+1)</f>
        <v>4</v>
      </c>
      <c r="AL74" s="14">
        <v>16</v>
      </c>
      <c r="AM74" s="14"/>
      <c r="AN74" s="14"/>
      <c r="AO74" s="14"/>
      <c r="AR74" s="14" t="s">
        <v>776</v>
      </c>
      <c r="AS74" s="14">
        <v>55</v>
      </c>
      <c r="AT74" s="14">
        <f>INT(INDEX(宝箱数值!$J$6:$J$1005,MATCH(装备!AJ74,宝箱数值!$A$6:$A$1005,0))/100)</f>
        <v>81043</v>
      </c>
    </row>
    <row r="75" spans="28:46" ht="16.5" x14ac:dyDescent="0.2">
      <c r="AB75" s="14">
        <v>69</v>
      </c>
      <c r="AC75" s="14">
        <v>675</v>
      </c>
      <c r="AH75" s="14">
        <v>69</v>
      </c>
      <c r="AI75" s="14">
        <v>1</v>
      </c>
      <c r="AJ75" s="14">
        <v>210</v>
      </c>
      <c r="AK75" s="14">
        <f>INDEX(节奏规划!$A$5:$A$55,MATCH(装备!AJ75,节奏规划!$B$5:$B$55,1)+1)</f>
        <v>4</v>
      </c>
      <c r="AL75" s="14">
        <v>32</v>
      </c>
      <c r="AM75" s="14">
        <v>21</v>
      </c>
      <c r="AN75" s="14"/>
      <c r="AO75" s="14"/>
      <c r="AR75" s="14" t="s">
        <v>775</v>
      </c>
      <c r="AS75" s="14">
        <v>225</v>
      </c>
      <c r="AT75" s="14">
        <f>INT(INDEX(宝箱数值!$J$6:$J$1005,MATCH(装备!AJ75,宝箱数值!$A$6:$A$1005,0))/100)</f>
        <v>81043</v>
      </c>
    </row>
    <row r="76" spans="28:46" ht="16.5" x14ac:dyDescent="0.2">
      <c r="AB76" s="14">
        <v>70</v>
      </c>
      <c r="AC76" s="14">
        <v>700</v>
      </c>
      <c r="AH76" s="14">
        <v>70</v>
      </c>
      <c r="AI76" s="14">
        <v>0</v>
      </c>
      <c r="AJ76" s="14">
        <v>220</v>
      </c>
      <c r="AK76" s="14">
        <f>INDEX(节奏规划!$A$5:$A$55,MATCH(装备!AJ76,节奏规划!$B$5:$B$55,1)+1)</f>
        <v>4</v>
      </c>
      <c r="AL76" s="14">
        <v>16</v>
      </c>
      <c r="AM76" s="14"/>
      <c r="AN76" s="14"/>
      <c r="AO76" s="14"/>
      <c r="AR76" s="14" t="s">
        <v>776</v>
      </c>
      <c r="AS76" s="14">
        <v>55</v>
      </c>
      <c r="AT76" s="14">
        <f>INT(INDEX(宝箱数值!$J$6:$J$1005,MATCH(装备!AJ76,宝箱数值!$A$6:$A$1005,0))/100)</f>
        <v>94550</v>
      </c>
    </row>
    <row r="77" spans="28:46" ht="16.5" x14ac:dyDescent="0.2">
      <c r="AB77" s="14">
        <v>71</v>
      </c>
      <c r="AC77" s="14">
        <v>725</v>
      </c>
      <c r="AH77" s="14">
        <v>71</v>
      </c>
      <c r="AI77" s="14">
        <v>0</v>
      </c>
      <c r="AJ77" s="14">
        <v>225</v>
      </c>
      <c r="AK77" s="14">
        <f>INDEX(节奏规划!$A$5:$A$55,MATCH(装备!AJ77,节奏规划!$B$5:$B$55,1)+1)</f>
        <v>4</v>
      </c>
      <c r="AL77" s="14">
        <v>16</v>
      </c>
      <c r="AM77" s="14"/>
      <c r="AN77" s="14"/>
      <c r="AO77" s="14"/>
      <c r="AR77" s="14" t="s">
        <v>776</v>
      </c>
      <c r="AS77" s="14">
        <v>55</v>
      </c>
      <c r="AT77" s="14">
        <f>INT(INDEX(宝箱数值!$J$6:$J$1005,MATCH(装备!AJ77,宝箱数值!$A$6:$A$1005,0))/100)</f>
        <v>103434</v>
      </c>
    </row>
    <row r="78" spans="28:46" ht="16.5" x14ac:dyDescent="0.2">
      <c r="AB78" s="14">
        <v>72</v>
      </c>
      <c r="AC78" s="14">
        <v>750</v>
      </c>
      <c r="AH78" s="14">
        <v>72</v>
      </c>
      <c r="AI78" s="14">
        <v>2</v>
      </c>
      <c r="AJ78" s="14">
        <v>240</v>
      </c>
      <c r="AK78" s="14">
        <f>INDEX(节奏规划!$A$5:$A$55,MATCH(装备!AJ78,节奏规划!$B$5:$B$55,1)+1)</f>
        <v>5</v>
      </c>
      <c r="AL78" s="14">
        <v>40</v>
      </c>
      <c r="AM78" s="14">
        <v>19</v>
      </c>
      <c r="AN78" s="14"/>
      <c r="AO78" s="14"/>
      <c r="AR78" s="14" t="s">
        <v>775</v>
      </c>
      <c r="AS78" s="14">
        <v>285</v>
      </c>
      <c r="AT78" s="14">
        <f>INT(INDEX(宝箱数值!$J$6:$J$1005,MATCH(装备!AJ78,宝箱数值!$A$6:$A$1005,0))/100)</f>
        <v>122903</v>
      </c>
    </row>
    <row r="79" spans="28:46" ht="16.5" x14ac:dyDescent="0.2">
      <c r="AB79" s="14">
        <v>73</v>
      </c>
      <c r="AC79" s="14">
        <v>775</v>
      </c>
      <c r="AH79" s="14">
        <v>73</v>
      </c>
      <c r="AI79" s="14">
        <v>0</v>
      </c>
      <c r="AJ79" s="14">
        <v>243</v>
      </c>
      <c r="AK79" s="14">
        <f>INDEX(节奏规划!$A$5:$A$55,MATCH(装备!AJ79,节奏规划!$B$5:$B$55,1)+1)</f>
        <v>5</v>
      </c>
      <c r="AL79" s="14">
        <v>18</v>
      </c>
      <c r="AM79" s="14"/>
      <c r="AN79" s="14"/>
      <c r="AO79" s="14"/>
      <c r="AR79" s="14" t="s">
        <v>776</v>
      </c>
      <c r="AS79" s="14">
        <v>60</v>
      </c>
      <c r="AT79" s="14">
        <f>INT(INDEX(宝箱数值!$J$6:$J$1005,MATCH(装备!AJ79,宝箱数值!$A$6:$A$1005,0))/100)</f>
        <v>129683</v>
      </c>
    </row>
    <row r="80" spans="28:46" ht="16.5" x14ac:dyDescent="0.2">
      <c r="AB80" s="14">
        <v>74</v>
      </c>
      <c r="AC80" s="14">
        <v>800</v>
      </c>
      <c r="AH80" s="14">
        <v>74</v>
      </c>
      <c r="AI80" s="14">
        <v>0</v>
      </c>
      <c r="AJ80" s="14">
        <v>245</v>
      </c>
      <c r="AK80" s="14">
        <f>INDEX(节奏规划!$A$5:$A$55,MATCH(装备!AJ80,节奏规划!$B$5:$B$55,1)+1)</f>
        <v>5</v>
      </c>
      <c r="AL80" s="14">
        <v>18</v>
      </c>
      <c r="AM80" s="14"/>
      <c r="AN80" s="14"/>
      <c r="AO80" s="14"/>
      <c r="AR80" s="14" t="s">
        <v>776</v>
      </c>
      <c r="AS80" s="14">
        <v>60</v>
      </c>
      <c r="AT80" s="14">
        <f>INT(INDEX(宝箱数值!$J$6:$J$1005,MATCH(装备!AJ80,宝箱数值!$A$6:$A$1005,0))/100)</f>
        <v>134203</v>
      </c>
    </row>
    <row r="81" spans="28:46" ht="16.5" x14ac:dyDescent="0.2">
      <c r="AB81" s="14">
        <v>75</v>
      </c>
      <c r="AC81" s="14">
        <v>825</v>
      </c>
      <c r="AH81" s="14">
        <v>75</v>
      </c>
      <c r="AI81" s="14">
        <v>1</v>
      </c>
      <c r="AJ81" s="14">
        <v>245</v>
      </c>
      <c r="AK81" s="14">
        <f>INDEX(节奏规划!$A$5:$A$55,MATCH(装备!AJ81,节奏规划!$B$5:$B$55,1)+1)</f>
        <v>5</v>
      </c>
      <c r="AL81" s="14">
        <v>36</v>
      </c>
      <c r="AM81" s="14">
        <v>23</v>
      </c>
      <c r="AN81" s="14"/>
      <c r="AO81" s="14"/>
      <c r="AR81" s="14" t="s">
        <v>775</v>
      </c>
      <c r="AS81" s="14">
        <v>225</v>
      </c>
      <c r="AT81" s="14">
        <f>INT(INDEX(宝箱数值!$J$6:$J$1005,MATCH(装备!AJ81,宝箱数值!$A$6:$A$1005,0))/100)</f>
        <v>134203</v>
      </c>
    </row>
    <row r="82" spans="28:46" ht="16.5" x14ac:dyDescent="0.2">
      <c r="AB82" s="14">
        <v>76</v>
      </c>
      <c r="AC82" s="14">
        <v>850</v>
      </c>
      <c r="AH82" s="14">
        <v>76</v>
      </c>
      <c r="AI82" s="14">
        <v>0</v>
      </c>
      <c r="AJ82" s="14">
        <v>250</v>
      </c>
      <c r="AK82" s="14">
        <f>INDEX(节奏规划!$A$5:$A$55,MATCH(装备!AJ82,节奏规划!$B$5:$B$55,1)+1)</f>
        <v>5</v>
      </c>
      <c r="AL82" s="14">
        <v>18</v>
      </c>
      <c r="AM82" s="14"/>
      <c r="AN82" s="14"/>
      <c r="AO82" s="14"/>
      <c r="AR82" s="14" t="s">
        <v>776</v>
      </c>
      <c r="AS82" s="14">
        <v>60</v>
      </c>
      <c r="AT82" s="14">
        <f>INT(INDEX(宝箱数值!$J$6:$J$1005,MATCH(装备!AJ82,宝箱数值!$A$6:$A$1005,0))/100)</f>
        <v>135999</v>
      </c>
    </row>
    <row r="83" spans="28:46" ht="16.5" x14ac:dyDescent="0.2">
      <c r="AB83" s="14">
        <v>77</v>
      </c>
      <c r="AC83" s="14">
        <v>875</v>
      </c>
      <c r="AH83" s="14">
        <v>77</v>
      </c>
      <c r="AI83" s="14">
        <v>0</v>
      </c>
      <c r="AJ83" s="14">
        <v>253</v>
      </c>
      <c r="AK83" s="14">
        <f>INDEX(节奏规划!$A$5:$A$55,MATCH(装备!AJ83,节奏规划!$B$5:$B$55,1)+1)</f>
        <v>5</v>
      </c>
      <c r="AL83" s="14">
        <v>18</v>
      </c>
      <c r="AM83" s="14"/>
      <c r="AN83" s="14"/>
      <c r="AO83" s="14"/>
      <c r="AR83" s="14" t="s">
        <v>779</v>
      </c>
      <c r="AS83" s="14">
        <v>5</v>
      </c>
      <c r="AT83" s="14">
        <f>INT(INDEX(宝箱数值!$J$6:$J$1005,MATCH(装备!AJ83,宝箱数值!$A$6:$A$1005,0))/100)</f>
        <v>142787</v>
      </c>
    </row>
    <row r="84" spans="28:46" ht="16.5" x14ac:dyDescent="0.2">
      <c r="AB84" s="14">
        <v>78</v>
      </c>
      <c r="AC84" s="14">
        <v>900</v>
      </c>
      <c r="AH84" s="14">
        <v>78</v>
      </c>
      <c r="AI84" s="14">
        <v>2</v>
      </c>
      <c r="AJ84" s="14">
        <v>260</v>
      </c>
      <c r="AK84" s="14">
        <f>INDEX(节奏规划!$A$5:$A$55,MATCH(装备!AJ84,节奏规划!$B$5:$B$55,1)+1)</f>
        <v>5</v>
      </c>
      <c r="AL84" s="14">
        <v>45</v>
      </c>
      <c r="AM84" s="14">
        <v>22</v>
      </c>
      <c r="AN84" s="14"/>
      <c r="AO84" s="14"/>
      <c r="AR84" s="14" t="s">
        <v>775</v>
      </c>
      <c r="AS84" s="14">
        <v>310</v>
      </c>
      <c r="AT84" s="14">
        <f>INT(INDEX(宝箱数值!$J$6:$J$1005,MATCH(装备!AJ84,宝箱数值!$A$6:$A$1005,0))/100)</f>
        <v>152661</v>
      </c>
    </row>
    <row r="85" spans="28:46" ht="16.5" x14ac:dyDescent="0.2">
      <c r="AB85" s="14">
        <v>79</v>
      </c>
      <c r="AC85" s="14">
        <v>925</v>
      </c>
      <c r="AH85" s="14">
        <v>79</v>
      </c>
      <c r="AI85" s="14">
        <v>0</v>
      </c>
      <c r="AJ85" s="14">
        <v>265</v>
      </c>
      <c r="AK85" s="14">
        <f>INDEX(节奏规划!$A$5:$A$55,MATCH(装备!AJ85,节奏规划!$B$5:$B$55,1)+1)</f>
        <v>5</v>
      </c>
      <c r="AL85" s="14">
        <v>20</v>
      </c>
      <c r="AM85" s="14"/>
      <c r="AN85" s="14"/>
      <c r="AO85" s="14"/>
      <c r="AR85" s="14" t="s">
        <v>776</v>
      </c>
      <c r="AS85" s="14">
        <v>60</v>
      </c>
      <c r="AT85" s="14">
        <f>INT(INDEX(宝箱数值!$J$6:$J$1005,MATCH(装备!AJ85,宝箱数值!$A$6:$A$1005,0))/100)</f>
        <v>162345</v>
      </c>
    </row>
    <row r="86" spans="28:46" ht="16.5" x14ac:dyDescent="0.2">
      <c r="AB86" s="14">
        <v>80</v>
      </c>
      <c r="AC86" s="14">
        <v>950</v>
      </c>
      <c r="AH86" s="14">
        <v>80</v>
      </c>
      <c r="AI86" s="14">
        <v>0</v>
      </c>
      <c r="AJ86" s="14">
        <v>270</v>
      </c>
      <c r="AK86" s="14">
        <f>INDEX(节奏规划!$A$5:$A$55,MATCH(装备!AJ86,节奏规划!$B$5:$B$55,1)+1)</f>
        <v>5</v>
      </c>
      <c r="AL86" s="14">
        <v>20</v>
      </c>
      <c r="AM86" s="14"/>
      <c r="AN86" s="14"/>
      <c r="AO86" s="14"/>
      <c r="AR86" s="14" t="s">
        <v>779</v>
      </c>
      <c r="AS86" s="14">
        <v>5</v>
      </c>
      <c r="AT86" s="14">
        <f>INT(INDEX(宝箱数值!$J$6:$J$1005,MATCH(装备!AJ86,宝箱数值!$A$6:$A$1005,0))/100)</f>
        <v>169481</v>
      </c>
    </row>
    <row r="87" spans="28:46" ht="16.5" x14ac:dyDescent="0.2">
      <c r="AB87" s="14">
        <v>81</v>
      </c>
      <c r="AC87" s="14">
        <v>975</v>
      </c>
      <c r="AH87" s="14">
        <v>81</v>
      </c>
      <c r="AI87" s="14">
        <v>1</v>
      </c>
      <c r="AJ87" s="14">
        <v>270</v>
      </c>
      <c r="AK87" s="14">
        <f>INDEX(节奏规划!$A$5:$A$55,MATCH(装备!AJ87,节奏规划!$B$5:$B$55,1)+1)</f>
        <v>5</v>
      </c>
      <c r="AL87" s="14">
        <v>40</v>
      </c>
      <c r="AM87" s="14">
        <v>26</v>
      </c>
      <c r="AN87" s="14">
        <v>1</v>
      </c>
      <c r="AO87" s="14"/>
      <c r="AR87" s="14" t="s">
        <v>775</v>
      </c>
      <c r="AS87" s="14">
        <v>250</v>
      </c>
      <c r="AT87" s="14">
        <f>INT(INDEX(宝箱数值!$J$6:$J$1005,MATCH(装备!AJ87,宝箱数值!$A$6:$A$1005,0))/100)</f>
        <v>169481</v>
      </c>
    </row>
    <row r="88" spans="28:46" ht="16.5" x14ac:dyDescent="0.2">
      <c r="AB88" s="14">
        <v>82</v>
      </c>
      <c r="AC88" s="14">
        <v>1000</v>
      </c>
      <c r="AH88" s="14">
        <v>82</v>
      </c>
      <c r="AI88" s="14">
        <v>0</v>
      </c>
      <c r="AJ88" s="14">
        <v>285</v>
      </c>
      <c r="AK88" s="14">
        <f>INDEX(节奏规划!$A$5:$A$55,MATCH(装备!AJ88,节奏规划!$B$5:$B$55,1)+1)</f>
        <v>6</v>
      </c>
      <c r="AL88" s="14">
        <v>20</v>
      </c>
      <c r="AM88" s="14"/>
      <c r="AN88" s="14"/>
      <c r="AO88" s="14"/>
      <c r="AR88" s="14" t="s">
        <v>776</v>
      </c>
      <c r="AS88" s="14">
        <v>60</v>
      </c>
      <c r="AT88" s="14">
        <f>INT(INDEX(宝箱数值!$J$6:$J$1005,MATCH(装备!AJ88,宝箱数值!$A$6:$A$1005,0))/100)</f>
        <v>196057</v>
      </c>
    </row>
    <row r="89" spans="28:46" ht="16.5" x14ac:dyDescent="0.2">
      <c r="AB89" s="14">
        <v>83</v>
      </c>
      <c r="AC89" s="14">
        <v>1025</v>
      </c>
      <c r="AH89" s="14">
        <v>83</v>
      </c>
      <c r="AI89" s="14">
        <v>0</v>
      </c>
      <c r="AJ89" s="14">
        <v>290</v>
      </c>
      <c r="AK89" s="14">
        <f>INDEX(节奏规划!$A$5:$A$55,MATCH(装备!AJ89,节奏规划!$B$5:$B$55,1)+1)</f>
        <v>6</v>
      </c>
      <c r="AL89" s="14">
        <v>20</v>
      </c>
      <c r="AM89" s="14"/>
      <c r="AN89" s="14"/>
      <c r="AO89" s="14"/>
      <c r="AR89" s="14" t="s">
        <v>779</v>
      </c>
      <c r="AS89" s="14">
        <v>5</v>
      </c>
      <c r="AT89" s="14">
        <f>INT(INDEX(宝箱数值!$J$6:$J$1005,MATCH(装备!AJ89,宝箱数值!$A$6:$A$1005,0))/100)</f>
        <v>202971</v>
      </c>
    </row>
    <row r="90" spans="28:46" ht="16.5" x14ac:dyDescent="0.2">
      <c r="AB90" s="14">
        <v>84</v>
      </c>
      <c r="AC90" s="14">
        <v>1050</v>
      </c>
      <c r="AH90" s="14">
        <v>84</v>
      </c>
      <c r="AI90" s="14">
        <v>2</v>
      </c>
      <c r="AJ90" s="14">
        <v>300</v>
      </c>
      <c r="AK90" s="14">
        <f>INDEX(节奏规划!$A$5:$A$55,MATCH(装备!AJ90,节奏规划!$B$5:$B$55,1)+1)</f>
        <v>6</v>
      </c>
      <c r="AL90" s="14">
        <v>50</v>
      </c>
      <c r="AM90" s="14">
        <v>24</v>
      </c>
      <c r="AN90" s="14"/>
      <c r="AO90" s="14"/>
      <c r="AR90" s="14" t="s">
        <v>775</v>
      </c>
      <c r="AS90" s="14">
        <v>310</v>
      </c>
      <c r="AT90" s="14">
        <f>INT(INDEX(宝箱数值!$J$6:$J$1005,MATCH(装备!AJ90,宝箱数值!$A$6:$A$1005,0))/100)</f>
        <v>229946</v>
      </c>
    </row>
    <row r="91" spans="28:46" ht="16.5" x14ac:dyDescent="0.2">
      <c r="AB91" s="14">
        <v>85</v>
      </c>
      <c r="AC91" s="14">
        <v>1075</v>
      </c>
      <c r="AH91" s="14">
        <v>85</v>
      </c>
      <c r="AI91" s="14">
        <v>0</v>
      </c>
      <c r="AJ91" s="14">
        <v>302</v>
      </c>
      <c r="AK91" s="14">
        <f>INDEX(节奏规划!$A$5:$A$55,MATCH(装备!AJ91,节奏规划!$B$5:$B$55,1)+1)</f>
        <v>6</v>
      </c>
      <c r="AL91" s="14">
        <v>22</v>
      </c>
      <c r="AM91" s="14"/>
      <c r="AN91" s="14"/>
      <c r="AO91" s="14"/>
      <c r="AR91" s="14" t="s">
        <v>776</v>
      </c>
      <c r="AS91" s="14">
        <v>65</v>
      </c>
      <c r="AT91" s="14">
        <f>INT(INDEX(宝箱数值!$J$6:$J$1005,MATCH(装备!AJ91,宝箱数值!$A$6:$A$1005,0))/100)</f>
        <v>232996</v>
      </c>
    </row>
    <row r="92" spans="28:46" ht="16.5" x14ac:dyDescent="0.2">
      <c r="AB92" s="14">
        <v>86</v>
      </c>
      <c r="AC92" s="14">
        <v>1100</v>
      </c>
      <c r="AH92" s="14">
        <v>86</v>
      </c>
      <c r="AI92" s="14">
        <v>0</v>
      </c>
      <c r="AJ92" s="14">
        <v>305</v>
      </c>
      <c r="AK92" s="14">
        <f>INDEX(节奏规划!$A$5:$A$55,MATCH(装备!AJ92,节奏规划!$B$5:$B$55,1)+1)</f>
        <v>6</v>
      </c>
      <c r="AL92" s="14">
        <v>22</v>
      </c>
      <c r="AM92" s="14"/>
      <c r="AN92" s="14"/>
      <c r="AO92" s="14"/>
      <c r="AR92" s="14" t="s">
        <v>779</v>
      </c>
      <c r="AS92" s="14">
        <v>5</v>
      </c>
      <c r="AT92" s="14">
        <f>INT(INDEX(宝箱数值!$J$6:$J$1005,MATCH(装备!AJ92,宝箱数值!$A$6:$A$1005,0))/100)</f>
        <v>237571</v>
      </c>
    </row>
    <row r="93" spans="28:46" ht="16.5" x14ac:dyDescent="0.2">
      <c r="AB93" s="14">
        <v>87</v>
      </c>
      <c r="AC93" s="14">
        <v>1125</v>
      </c>
      <c r="AH93" s="14">
        <v>87</v>
      </c>
      <c r="AI93" s="14">
        <v>1</v>
      </c>
      <c r="AJ93" s="14">
        <v>305</v>
      </c>
      <c r="AK93" s="14">
        <f>INDEX(节奏规划!$A$5:$A$55,MATCH(装备!AJ93,节奏规划!$B$5:$B$55,1)+1)</f>
        <v>6</v>
      </c>
      <c r="AL93" s="14">
        <v>44</v>
      </c>
      <c r="AM93" s="14">
        <v>28</v>
      </c>
      <c r="AN93" s="14">
        <v>1</v>
      </c>
      <c r="AO93" s="14"/>
      <c r="AR93" s="14" t="s">
        <v>775</v>
      </c>
      <c r="AS93" s="14">
        <v>250</v>
      </c>
      <c r="AT93" s="14">
        <f>INT(INDEX(宝箱数值!$J$6:$J$1005,MATCH(装备!AJ93,宝箱数值!$A$6:$A$1005,0))/100)</f>
        <v>237571</v>
      </c>
    </row>
    <row r="94" spans="28:46" ht="16.5" x14ac:dyDescent="0.2">
      <c r="AB94" s="14">
        <v>88</v>
      </c>
      <c r="AC94" s="14">
        <v>1150</v>
      </c>
      <c r="AH94" s="14">
        <v>88</v>
      </c>
      <c r="AI94" s="14">
        <v>0</v>
      </c>
      <c r="AJ94" s="14">
        <v>310</v>
      </c>
      <c r="AK94" s="14">
        <f>INDEX(节奏规划!$A$5:$A$55,MATCH(装备!AJ94,节奏规划!$B$5:$B$55,1)+1)</f>
        <v>6</v>
      </c>
      <c r="AL94" s="14">
        <v>22</v>
      </c>
      <c r="AM94" s="14"/>
      <c r="AN94" s="14"/>
      <c r="AO94" s="14"/>
      <c r="AR94" s="14" t="s">
        <v>776</v>
      </c>
      <c r="AS94" s="14">
        <v>65</v>
      </c>
      <c r="AT94" s="14">
        <f>INT(INDEX(宝箱数值!$J$6:$J$1005,MATCH(装备!AJ94,宝箱数值!$A$6:$A$1005,0))/100)</f>
        <v>245197</v>
      </c>
    </row>
    <row r="95" spans="28:46" ht="16.5" x14ac:dyDescent="0.2">
      <c r="AB95" s="14">
        <v>89</v>
      </c>
      <c r="AC95" s="14">
        <v>1175</v>
      </c>
      <c r="AH95" s="14">
        <v>89</v>
      </c>
      <c r="AI95" s="14">
        <v>0</v>
      </c>
      <c r="AJ95" s="14">
        <v>315</v>
      </c>
      <c r="AK95" s="14">
        <f>INDEX(节奏规划!$A$5:$A$55,MATCH(装备!AJ95,节奏规划!$B$5:$B$55,1)+1)</f>
        <v>6</v>
      </c>
      <c r="AL95" s="14">
        <v>22</v>
      </c>
      <c r="AM95" s="14"/>
      <c r="AN95" s="14"/>
      <c r="AO95" s="14"/>
      <c r="AR95" s="14" t="s">
        <v>779</v>
      </c>
      <c r="AS95" s="14">
        <v>5</v>
      </c>
      <c r="AT95" s="14">
        <f>INT(INDEX(宝箱数值!$J$6:$J$1005,MATCH(装备!AJ95,宝箱数值!$A$6:$A$1005,0))/100)</f>
        <v>252822</v>
      </c>
    </row>
    <row r="96" spans="28:46" ht="16.5" x14ac:dyDescent="0.2">
      <c r="AB96" s="14">
        <v>90</v>
      </c>
      <c r="AC96" s="14">
        <v>1200</v>
      </c>
      <c r="AH96" s="14">
        <v>90</v>
      </c>
      <c r="AI96" s="14">
        <v>2</v>
      </c>
      <c r="AJ96" s="14">
        <v>320</v>
      </c>
      <c r="AK96" s="14">
        <f>INDEX(节奏规划!$A$5:$A$55,MATCH(装备!AJ96,节奏规划!$B$5:$B$55,1)+1)</f>
        <v>7</v>
      </c>
      <c r="AL96" s="14">
        <v>55</v>
      </c>
      <c r="AM96" s="14">
        <v>27</v>
      </c>
      <c r="AN96" s="14"/>
      <c r="AO96" s="14"/>
      <c r="AR96" s="14" t="s">
        <v>775</v>
      </c>
      <c r="AS96" s="14">
        <v>325</v>
      </c>
      <c r="AT96" s="14">
        <f>INT(INDEX(宝箱数值!$J$6:$J$1005,MATCH(装备!AJ96,宝箱数值!$A$6:$A$1005,0))/100)</f>
        <v>256805</v>
      </c>
    </row>
    <row r="97" spans="28:46" ht="16.5" x14ac:dyDescent="0.2">
      <c r="AB97" s="14">
        <v>91</v>
      </c>
      <c r="AC97" s="14">
        <v>1250</v>
      </c>
      <c r="AH97" s="14">
        <v>91</v>
      </c>
      <c r="AI97" s="14">
        <v>0</v>
      </c>
      <c r="AJ97" s="14">
        <v>323</v>
      </c>
      <c r="AK97" s="14">
        <f>INDEX(节奏规划!$A$5:$A$55,MATCH(装备!AJ97,节奏规划!$B$5:$B$55,1)+1)</f>
        <v>7</v>
      </c>
      <c r="AL97" s="14">
        <v>24</v>
      </c>
      <c r="AM97" s="14"/>
      <c r="AN97" s="14"/>
      <c r="AO97" s="14"/>
      <c r="AR97" s="14" t="s">
        <v>776</v>
      </c>
      <c r="AS97" s="14">
        <v>65</v>
      </c>
      <c r="AT97" s="14">
        <f>INT(INDEX(宝箱数值!$J$6:$J$1005,MATCH(装备!AJ97,宝箱数值!$A$6:$A$1005,0))/100)</f>
        <v>266555</v>
      </c>
    </row>
    <row r="98" spans="28:46" ht="16.5" x14ac:dyDescent="0.2">
      <c r="AB98" s="14">
        <v>92</v>
      </c>
      <c r="AC98" s="14">
        <v>1300</v>
      </c>
      <c r="AH98" s="14">
        <v>92</v>
      </c>
      <c r="AI98" s="14">
        <v>0</v>
      </c>
      <c r="AJ98" s="14">
        <v>325</v>
      </c>
      <c r="AK98" s="14">
        <f>INDEX(节奏规划!$A$5:$A$55,MATCH(装备!AJ98,节奏规划!$B$5:$B$55,1)+1)</f>
        <v>7</v>
      </c>
      <c r="AL98" s="14">
        <v>24</v>
      </c>
      <c r="AM98" s="14"/>
      <c r="AN98" s="14"/>
      <c r="AO98" s="14"/>
      <c r="AR98" s="14" t="s">
        <v>779</v>
      </c>
      <c r="AS98" s="14">
        <v>5</v>
      </c>
      <c r="AT98" s="14">
        <f>INT(INDEX(宝箱数值!$J$6:$J$1005,MATCH(装备!AJ98,宝箱数值!$A$6:$A$1005,0))/100)</f>
        <v>273056</v>
      </c>
    </row>
    <row r="99" spans="28:46" ht="16.5" x14ac:dyDescent="0.2">
      <c r="AB99" s="14">
        <v>93</v>
      </c>
      <c r="AC99" s="14">
        <v>1350</v>
      </c>
      <c r="AH99" s="14">
        <v>93</v>
      </c>
      <c r="AI99" s="14">
        <v>1</v>
      </c>
      <c r="AJ99" s="14">
        <v>325</v>
      </c>
      <c r="AK99" s="14">
        <f>INDEX(节奏规划!$A$5:$A$55,MATCH(装备!AJ99,节奏规划!$B$5:$B$55,1)+1)</f>
        <v>7</v>
      </c>
      <c r="AL99" s="14">
        <v>48</v>
      </c>
      <c r="AM99" s="14">
        <v>31</v>
      </c>
      <c r="AN99" s="14">
        <v>1</v>
      </c>
      <c r="AO99" s="14"/>
      <c r="AR99" s="14" t="s">
        <v>775</v>
      </c>
      <c r="AS99" s="14">
        <v>275</v>
      </c>
      <c r="AT99" s="14">
        <f>INT(INDEX(宝箱数值!$J$6:$J$1005,MATCH(装备!AJ99,宝箱数值!$A$6:$A$1005,0))/100)</f>
        <v>273056</v>
      </c>
    </row>
    <row r="100" spans="28:46" ht="16.5" x14ac:dyDescent="0.2">
      <c r="AB100" s="14">
        <v>94</v>
      </c>
      <c r="AC100" s="14">
        <v>1400</v>
      </c>
      <c r="AH100" s="14">
        <v>94</v>
      </c>
      <c r="AI100" s="14">
        <v>0</v>
      </c>
      <c r="AJ100" s="14">
        <v>340</v>
      </c>
      <c r="AK100" s="14">
        <f>INDEX(节奏规划!$A$5:$A$55,MATCH(装备!AJ100,节奏规划!$B$5:$B$55,1)+1)</f>
        <v>7</v>
      </c>
      <c r="AL100" s="14">
        <v>24</v>
      </c>
      <c r="AM100" s="14"/>
      <c r="AN100" s="14"/>
      <c r="AO100" s="14"/>
      <c r="AR100" s="14" t="s">
        <v>776</v>
      </c>
      <c r="AS100" s="14">
        <v>70</v>
      </c>
      <c r="AT100" s="14">
        <f>INT(INDEX(宝箱数值!$J$6:$J$1005,MATCH(装备!AJ100,宝箱数值!$A$6:$A$1005,0))/100)</f>
        <v>289061</v>
      </c>
    </row>
    <row r="101" spans="28:46" ht="16.5" x14ac:dyDescent="0.2">
      <c r="AB101" s="14">
        <v>95</v>
      </c>
      <c r="AC101" s="14">
        <v>1450</v>
      </c>
      <c r="AH101" s="14">
        <v>95</v>
      </c>
      <c r="AI101" s="14">
        <v>0</v>
      </c>
      <c r="AJ101" s="14">
        <v>343</v>
      </c>
      <c r="AK101" s="14">
        <f>INDEX(节奏规划!$A$5:$A$55,MATCH(装备!AJ101,节奏规划!$B$5:$B$55,1)+1)</f>
        <v>7</v>
      </c>
      <c r="AL101" s="14">
        <v>24</v>
      </c>
      <c r="AM101" s="14"/>
      <c r="AN101" s="14"/>
      <c r="AO101" s="14"/>
      <c r="AR101" s="14" t="s">
        <v>779</v>
      </c>
      <c r="AS101" s="14">
        <v>5</v>
      </c>
      <c r="AT101" s="14">
        <f>INT(INDEX(宝箱数值!$J$6:$J$1005,MATCH(装备!AJ101,宝箱数值!$A$6:$A$1005,0))/100)</f>
        <v>293523</v>
      </c>
    </row>
    <row r="102" spans="28:46" ht="16.5" x14ac:dyDescent="0.2">
      <c r="AB102" s="14">
        <v>96</v>
      </c>
      <c r="AC102" s="14">
        <v>1500</v>
      </c>
      <c r="AH102" s="14">
        <v>96</v>
      </c>
      <c r="AI102" s="14">
        <v>2</v>
      </c>
      <c r="AJ102" s="14">
        <v>350</v>
      </c>
      <c r="AK102" s="14">
        <f>INDEX(节奏规划!$A$5:$A$55,MATCH(装备!AJ102,节奏规划!$B$5:$B$55,1)+1)</f>
        <v>7</v>
      </c>
      <c r="AL102" s="14">
        <v>60</v>
      </c>
      <c r="AM102" s="14">
        <v>29</v>
      </c>
      <c r="AN102" s="14"/>
      <c r="AO102" s="14"/>
      <c r="AR102" s="14" t="s">
        <v>775</v>
      </c>
      <c r="AS102" s="14">
        <v>325</v>
      </c>
      <c r="AT102" s="14">
        <f>INT(INDEX(宝箱数值!$J$6:$J$1005,MATCH(装备!AJ102,宝箱数值!$A$6:$A$1005,0))/100)</f>
        <v>303935</v>
      </c>
    </row>
    <row r="103" spans="28:46" ht="16.5" x14ac:dyDescent="0.2">
      <c r="AB103" s="14">
        <v>97</v>
      </c>
      <c r="AC103" s="14">
        <v>1550</v>
      </c>
      <c r="AH103" s="14">
        <v>97</v>
      </c>
      <c r="AI103" s="14">
        <v>0</v>
      </c>
      <c r="AJ103" s="14">
        <v>352</v>
      </c>
      <c r="AK103" s="14">
        <f>INDEX(节奏规划!$A$5:$A$55,MATCH(装备!AJ103,节奏规划!$B$5:$B$55,1)+1)</f>
        <v>7</v>
      </c>
      <c r="AL103" s="14">
        <v>26</v>
      </c>
      <c r="AM103" s="14"/>
      <c r="AN103" s="14"/>
      <c r="AO103" s="14"/>
      <c r="AR103" s="14" t="s">
        <v>776</v>
      </c>
      <c r="AS103" s="14">
        <v>70</v>
      </c>
      <c r="AT103" s="14">
        <f>INT(INDEX(宝箱数值!$J$6:$J$1005,MATCH(装备!AJ103,宝箱数值!$A$6:$A$1005,0))/100)</f>
        <v>306910</v>
      </c>
    </row>
    <row r="104" spans="28:46" ht="16.5" x14ac:dyDescent="0.2">
      <c r="AB104" s="14">
        <v>98</v>
      </c>
      <c r="AC104" s="14">
        <v>1600</v>
      </c>
      <c r="AH104" s="14">
        <v>98</v>
      </c>
      <c r="AI104" s="14">
        <v>0</v>
      </c>
      <c r="AJ104" s="14">
        <v>355</v>
      </c>
      <c r="AK104" s="14">
        <f>INDEX(节奏规划!$A$5:$A$55,MATCH(装备!AJ104,节奏规划!$B$5:$B$55,1)+1)</f>
        <v>7</v>
      </c>
      <c r="AL104" s="14">
        <v>26</v>
      </c>
      <c r="AM104" s="14"/>
      <c r="AN104" s="14"/>
      <c r="AO104" s="14"/>
      <c r="AR104" s="14" t="s">
        <v>779</v>
      </c>
      <c r="AS104" s="14">
        <v>6</v>
      </c>
      <c r="AT104" s="14">
        <f>INT(INDEX(宝箱数值!$J$6:$J$1005,MATCH(装备!AJ104,宝箱数值!$A$6:$A$1005,0))/100)</f>
        <v>311372</v>
      </c>
    </row>
    <row r="105" spans="28:46" ht="16.5" x14ac:dyDescent="0.2">
      <c r="AB105" s="14">
        <v>99</v>
      </c>
      <c r="AC105" s="14">
        <v>1650</v>
      </c>
      <c r="AH105" s="14">
        <v>99</v>
      </c>
      <c r="AI105" s="14">
        <v>1</v>
      </c>
      <c r="AJ105" s="14">
        <v>355</v>
      </c>
      <c r="AK105" s="14">
        <f>INDEX(节奏规划!$A$5:$A$55,MATCH(装备!AJ105,节奏规划!$B$5:$B$55,1)+1)</f>
        <v>7</v>
      </c>
      <c r="AL105" s="14">
        <v>52</v>
      </c>
      <c r="AM105" s="14">
        <v>33</v>
      </c>
      <c r="AN105" s="14">
        <v>1</v>
      </c>
      <c r="AO105" s="14"/>
      <c r="AR105" s="14" t="s">
        <v>775</v>
      </c>
      <c r="AS105" s="14">
        <v>275</v>
      </c>
      <c r="AT105" s="14">
        <f>INT(INDEX(宝箱数值!$J$6:$J$1005,MATCH(装备!AJ105,宝箱数值!$A$6:$A$1005,0))/100)</f>
        <v>311372</v>
      </c>
    </row>
    <row r="106" spans="28:46" ht="16.5" x14ac:dyDescent="0.2">
      <c r="AB106" s="14">
        <v>100</v>
      </c>
      <c r="AC106" s="14">
        <v>1700</v>
      </c>
      <c r="AH106" s="14">
        <v>100</v>
      </c>
      <c r="AI106" s="14">
        <v>0</v>
      </c>
      <c r="AJ106" s="14">
        <v>360</v>
      </c>
      <c r="AK106" s="14">
        <f>INDEX(节奏规划!$A$5:$A$55,MATCH(装备!AJ106,节奏规划!$B$5:$B$55,1)+1)</f>
        <v>8</v>
      </c>
      <c r="AL106" s="14">
        <v>26</v>
      </c>
      <c r="AM106" s="14"/>
      <c r="AN106" s="14"/>
      <c r="AO106" s="14"/>
      <c r="AR106" s="14" t="s">
        <v>776</v>
      </c>
      <c r="AS106" s="14">
        <v>70</v>
      </c>
      <c r="AT106" s="14">
        <f>INT(INDEX(宝箱数值!$J$6:$J$1005,MATCH(装备!AJ106,宝箱数值!$A$6:$A$1005,0))/100)</f>
        <v>316424</v>
      </c>
    </row>
    <row r="107" spans="28:46" ht="16.5" x14ac:dyDescent="0.2">
      <c r="AB107" s="14">
        <v>101</v>
      </c>
      <c r="AC107" s="14">
        <v>1750</v>
      </c>
      <c r="AH107" s="14">
        <v>101</v>
      </c>
      <c r="AI107" s="14">
        <v>0</v>
      </c>
      <c r="AJ107" s="14">
        <v>365</v>
      </c>
      <c r="AK107" s="14">
        <f>INDEX(节奏规划!$A$5:$A$55,MATCH(装备!AJ107,节奏规划!$B$5:$B$55,1)+1)</f>
        <v>8</v>
      </c>
      <c r="AL107" s="14">
        <v>26</v>
      </c>
      <c r="AM107" s="14"/>
      <c r="AN107" s="14"/>
      <c r="AO107" s="14"/>
      <c r="AR107" s="14" t="s">
        <v>779</v>
      </c>
      <c r="AS107" s="14">
        <v>6</v>
      </c>
      <c r="AT107" s="14">
        <f>INT(INDEX(宝箱数值!$J$6:$J$1005,MATCH(装备!AJ107,宝箱数值!$A$6:$A$1005,0))/100)</f>
        <v>323902</v>
      </c>
    </row>
    <row r="108" spans="28:46" ht="16.5" x14ac:dyDescent="0.2">
      <c r="AB108" s="14">
        <v>102</v>
      </c>
      <c r="AC108" s="14">
        <v>1800</v>
      </c>
      <c r="AH108" s="14">
        <v>102</v>
      </c>
      <c r="AI108" s="14">
        <v>2</v>
      </c>
      <c r="AJ108" s="14">
        <v>370</v>
      </c>
      <c r="AK108" s="14">
        <f>INDEX(节奏规划!$A$5:$A$55,MATCH(装备!AJ108,节奏规划!$B$5:$B$55,1)+1)</f>
        <v>8</v>
      </c>
      <c r="AL108" s="14">
        <v>65</v>
      </c>
      <c r="AM108" s="14">
        <v>32</v>
      </c>
      <c r="AN108" s="14"/>
      <c r="AO108" s="14"/>
      <c r="AR108" s="14" t="s">
        <v>775</v>
      </c>
      <c r="AS108" s="14">
        <v>350</v>
      </c>
      <c r="AT108" s="14">
        <f>INT(INDEX(宝箱数值!$J$6:$J$1005,MATCH(装备!AJ108,宝箱数值!$A$6:$A$1005,0))/100)</f>
        <v>331379</v>
      </c>
    </row>
    <row r="109" spans="28:46" ht="16.5" x14ac:dyDescent="0.2">
      <c r="AB109" s="14">
        <v>103</v>
      </c>
      <c r="AC109" s="14">
        <v>1850</v>
      </c>
      <c r="AH109" s="14">
        <v>103</v>
      </c>
      <c r="AI109" s="14">
        <v>0</v>
      </c>
      <c r="AJ109" s="14">
        <v>372</v>
      </c>
      <c r="AK109" s="14">
        <f>INDEX(节奏规划!$A$5:$A$55,MATCH(装备!AJ109,节奏规划!$B$5:$B$55,1)+1)</f>
        <v>8</v>
      </c>
      <c r="AL109" s="14">
        <v>28</v>
      </c>
      <c r="AM109" s="14"/>
      <c r="AN109" s="14"/>
      <c r="AO109" s="14"/>
      <c r="AR109" s="14" t="s">
        <v>776</v>
      </c>
      <c r="AS109" s="14">
        <v>75</v>
      </c>
      <c r="AT109" s="14">
        <f>INT(INDEX(宝箱数值!$J$6:$J$1005,MATCH(装备!AJ109,宝箱数值!$A$6:$A$1005,0))/100)</f>
        <v>334370</v>
      </c>
    </row>
    <row r="110" spans="28:46" ht="16.5" x14ac:dyDescent="0.2">
      <c r="AB110" s="14">
        <v>104</v>
      </c>
      <c r="AC110" s="14">
        <v>1900</v>
      </c>
      <c r="AH110" s="14">
        <v>104</v>
      </c>
      <c r="AI110" s="14">
        <v>0</v>
      </c>
      <c r="AJ110" s="14">
        <v>375</v>
      </c>
      <c r="AK110" s="14">
        <f>INDEX(节奏规划!$A$5:$A$55,MATCH(装备!AJ110,节奏规划!$B$5:$B$55,1)+1)</f>
        <v>8</v>
      </c>
      <c r="AL110" s="14">
        <v>28</v>
      </c>
      <c r="AM110" s="14"/>
      <c r="AN110" s="14"/>
      <c r="AO110" s="14"/>
      <c r="AR110" s="14" t="s">
        <v>779</v>
      </c>
      <c r="AS110" s="14">
        <v>6</v>
      </c>
      <c r="AT110" s="14">
        <f>INT(INDEX(宝箱数值!$J$6:$J$1005,MATCH(装备!AJ110,宝箱数值!$A$6:$A$1005,0))/100)</f>
        <v>338856</v>
      </c>
    </row>
    <row r="111" spans="28:46" ht="16.5" x14ac:dyDescent="0.2">
      <c r="AB111" s="14">
        <v>105</v>
      </c>
      <c r="AC111" s="14">
        <v>1950</v>
      </c>
      <c r="AH111" s="14">
        <v>105</v>
      </c>
      <c r="AI111" s="14">
        <v>1</v>
      </c>
      <c r="AJ111" s="14">
        <v>375</v>
      </c>
      <c r="AK111" s="14">
        <f>INDEX(节奏规划!$A$5:$A$55,MATCH(装备!AJ111,节奏规划!$B$5:$B$55,1)+1)</f>
        <v>8</v>
      </c>
      <c r="AL111" s="14">
        <v>56</v>
      </c>
      <c r="AM111" s="14">
        <v>36</v>
      </c>
      <c r="AN111" s="14">
        <v>1</v>
      </c>
      <c r="AO111" s="14"/>
      <c r="AR111" s="14" t="s">
        <v>775</v>
      </c>
      <c r="AS111" s="14">
        <v>300</v>
      </c>
      <c r="AT111" s="14">
        <f>INT(INDEX(宝箱数值!$J$6:$J$1005,MATCH(装备!AJ111,宝箱数值!$A$6:$A$1005,0))/100)</f>
        <v>338856</v>
      </c>
    </row>
    <row r="112" spans="28:46" ht="16.5" x14ac:dyDescent="0.2">
      <c r="AB112" s="14">
        <v>106</v>
      </c>
      <c r="AC112" s="14">
        <v>2000</v>
      </c>
      <c r="AH112" s="14">
        <v>106</v>
      </c>
      <c r="AI112" s="14">
        <v>0</v>
      </c>
      <c r="AJ112" s="14">
        <v>385</v>
      </c>
      <c r="AK112" s="14">
        <f>INDEX(节奏规划!$A$5:$A$55,MATCH(装备!AJ112,节奏规划!$B$5:$B$55,1)+1)</f>
        <v>8</v>
      </c>
      <c r="AL112" s="14">
        <v>28</v>
      </c>
      <c r="AM112" s="14"/>
      <c r="AN112" s="14"/>
      <c r="AO112" s="14"/>
      <c r="AR112" s="14" t="s">
        <v>776</v>
      </c>
      <c r="AS112" s="14">
        <v>75</v>
      </c>
      <c r="AT112" s="14">
        <f>INT(INDEX(宝箱数值!$J$6:$J$1005,MATCH(装备!AJ112,宝箱数值!$A$6:$A$1005,0))/100)</f>
        <v>355841</v>
      </c>
    </row>
    <row r="113" spans="28:46" ht="16.5" x14ac:dyDescent="0.2">
      <c r="AB113" s="14">
        <v>107</v>
      </c>
      <c r="AC113" s="14">
        <v>2050</v>
      </c>
      <c r="AH113" s="14">
        <v>107</v>
      </c>
      <c r="AI113" s="14">
        <v>0</v>
      </c>
      <c r="AJ113" s="14">
        <v>390</v>
      </c>
      <c r="AK113" s="14">
        <f>INDEX(节奏规划!$A$5:$A$55,MATCH(装备!AJ113,节奏规划!$B$5:$B$55,1)+1)</f>
        <v>8</v>
      </c>
      <c r="AL113" s="14">
        <v>28</v>
      </c>
      <c r="AM113" s="14"/>
      <c r="AN113" s="14"/>
      <c r="AO113" s="14"/>
      <c r="AR113" s="14" t="s">
        <v>779</v>
      </c>
      <c r="AS113" s="14">
        <v>6</v>
      </c>
      <c r="AT113" s="14">
        <f>INT(INDEX(宝箱数值!$J$6:$J$1005,MATCH(装备!AJ113,宝箱数值!$A$6:$A$1005,0))/100)</f>
        <v>367920</v>
      </c>
    </row>
    <row r="114" spans="28:46" ht="16.5" x14ac:dyDescent="0.2">
      <c r="AB114" s="14">
        <v>108</v>
      </c>
      <c r="AC114" s="14">
        <v>2100</v>
      </c>
      <c r="AH114" s="14">
        <v>108</v>
      </c>
      <c r="AI114" s="14">
        <v>2</v>
      </c>
      <c r="AJ114" s="14">
        <v>400</v>
      </c>
      <c r="AK114" s="14">
        <f>INDEX(节奏规划!$A$5:$A$55,MATCH(装备!AJ114,节奏规划!$B$5:$B$55,1)+1)</f>
        <v>9</v>
      </c>
      <c r="AL114" s="14">
        <v>70</v>
      </c>
      <c r="AM114" s="14">
        <v>34</v>
      </c>
      <c r="AN114" s="14">
        <v>1</v>
      </c>
      <c r="AO114" s="14"/>
      <c r="AR114" s="14" t="s">
        <v>775</v>
      </c>
      <c r="AS114" s="14">
        <v>375</v>
      </c>
      <c r="AT114" s="14">
        <f>INT(INDEX(宝箱数值!$J$6:$J$1005,MATCH(装备!AJ114,宝箱数值!$A$6:$A$1005,0))/100)</f>
        <v>381686</v>
      </c>
    </row>
    <row r="115" spans="28:46" ht="16.5" x14ac:dyDescent="0.2">
      <c r="AB115" s="14">
        <v>109</v>
      </c>
      <c r="AC115" s="14">
        <v>2150</v>
      </c>
      <c r="AH115" s="14">
        <v>109</v>
      </c>
      <c r="AI115" s="14">
        <v>0</v>
      </c>
      <c r="AJ115" s="14">
        <v>402</v>
      </c>
      <c r="AK115" s="14">
        <f>INDEX(节奏规划!$A$5:$A$55,MATCH(装备!AJ115,节奏规划!$B$5:$B$55,1)+1)</f>
        <v>9</v>
      </c>
      <c r="AL115" s="14">
        <v>30</v>
      </c>
      <c r="AM115" s="14"/>
      <c r="AN115" s="14"/>
      <c r="AO115" s="14"/>
      <c r="AR115" s="14" t="s">
        <v>776</v>
      </c>
      <c r="AS115" s="14">
        <v>75</v>
      </c>
      <c r="AT115" s="14">
        <f>INT(INDEX(宝箱数值!$J$6:$J$1005,MATCH(装备!AJ115,宝箱数值!$A$6:$A$1005,0))/100)</f>
        <v>385711</v>
      </c>
    </row>
    <row r="116" spans="28:46" ht="16.5" x14ac:dyDescent="0.2">
      <c r="AB116" s="14">
        <v>110</v>
      </c>
      <c r="AC116" s="14">
        <v>2200</v>
      </c>
      <c r="AH116" s="14">
        <v>110</v>
      </c>
      <c r="AI116" s="14">
        <v>0</v>
      </c>
      <c r="AJ116" s="14">
        <v>405</v>
      </c>
      <c r="AK116" s="14">
        <f>INDEX(节奏规划!$A$5:$A$55,MATCH(装备!AJ116,节奏规划!$B$5:$B$55,1)+1)</f>
        <v>9</v>
      </c>
      <c r="AL116" s="14">
        <v>30</v>
      </c>
      <c r="AM116" s="14"/>
      <c r="AN116" s="14"/>
      <c r="AO116" s="14"/>
      <c r="AR116" s="14" t="s">
        <v>779</v>
      </c>
      <c r="AS116" s="14">
        <v>6</v>
      </c>
      <c r="AT116" s="14">
        <f>INT(INDEX(宝箱数值!$J$6:$J$1005,MATCH(装备!AJ116,宝箱数值!$A$6:$A$1005,0))/100)</f>
        <v>391749</v>
      </c>
    </row>
    <row r="117" spans="28:46" ht="16.5" x14ac:dyDescent="0.2">
      <c r="AB117" s="14">
        <v>111</v>
      </c>
      <c r="AC117" s="14">
        <v>2250</v>
      </c>
      <c r="AH117" s="14">
        <v>111</v>
      </c>
      <c r="AI117" s="14">
        <v>1</v>
      </c>
      <c r="AJ117" s="14">
        <v>405</v>
      </c>
      <c r="AK117" s="14">
        <f>INDEX(节奏规划!$A$5:$A$55,MATCH(装备!AJ117,节奏规划!$B$5:$B$55,1)+1)</f>
        <v>9</v>
      </c>
      <c r="AL117" s="14">
        <v>60</v>
      </c>
      <c r="AM117" s="14">
        <v>39</v>
      </c>
      <c r="AN117" s="14">
        <v>1</v>
      </c>
      <c r="AO117" s="14"/>
      <c r="AR117" s="14" t="s">
        <v>775</v>
      </c>
      <c r="AS117" s="14">
        <v>300</v>
      </c>
      <c r="AT117" s="14">
        <f>INT(INDEX(宝箱数值!$J$6:$J$1005,MATCH(装备!AJ117,宝箱数值!$A$6:$A$1005,0))/100)</f>
        <v>391749</v>
      </c>
    </row>
    <row r="118" spans="28:46" ht="16.5" x14ac:dyDescent="0.2">
      <c r="AB118" s="14">
        <v>112</v>
      </c>
      <c r="AC118" s="14">
        <v>2300</v>
      </c>
      <c r="AH118" s="14">
        <v>112</v>
      </c>
      <c r="AI118" s="14">
        <v>0</v>
      </c>
      <c r="AJ118" s="14">
        <v>410</v>
      </c>
      <c r="AK118" s="14">
        <f>INDEX(节奏规划!$A$5:$A$55,MATCH(装备!AJ118,节奏规划!$B$5:$B$55,1)+1)</f>
        <v>9</v>
      </c>
      <c r="AL118" s="14">
        <v>30</v>
      </c>
      <c r="AM118" s="14"/>
      <c r="AN118" s="14"/>
      <c r="AO118" s="14"/>
      <c r="AR118" s="14" t="s">
        <v>776</v>
      </c>
      <c r="AS118" s="14">
        <v>80</v>
      </c>
      <c r="AT118" s="14">
        <f>INT(INDEX(宝箱数值!$J$6:$J$1005,MATCH(装备!AJ118,宝箱数值!$A$6:$A$1005,0))/100)</f>
        <v>401812</v>
      </c>
    </row>
    <row r="119" spans="28:46" ht="16.5" x14ac:dyDescent="0.2">
      <c r="AB119" s="14">
        <v>113</v>
      </c>
      <c r="AC119" s="14">
        <v>2350</v>
      </c>
      <c r="AH119" s="14">
        <v>113</v>
      </c>
      <c r="AI119" s="14">
        <v>0</v>
      </c>
      <c r="AJ119" s="14">
        <v>413</v>
      </c>
      <c r="AK119" s="14">
        <f>INDEX(节奏规划!$A$5:$A$55,MATCH(装备!AJ119,节奏规划!$B$5:$B$55,1)+1)</f>
        <v>9</v>
      </c>
      <c r="AL119" s="14">
        <v>30</v>
      </c>
      <c r="AM119" s="14"/>
      <c r="AN119" s="14"/>
      <c r="AO119" s="14"/>
      <c r="AR119" s="14" t="s">
        <v>779</v>
      </c>
      <c r="AS119" s="14">
        <v>6</v>
      </c>
      <c r="AT119" s="14">
        <f>INT(INDEX(宝箱数值!$J$6:$J$1005,MATCH(装备!AJ119,宝箱数值!$A$6:$A$1005,0))/100)</f>
        <v>407849</v>
      </c>
    </row>
    <row r="120" spans="28:46" ht="16.5" x14ac:dyDescent="0.2">
      <c r="AB120" s="14">
        <v>114</v>
      </c>
      <c r="AC120" s="14">
        <v>2400</v>
      </c>
      <c r="AH120" s="14">
        <v>114</v>
      </c>
      <c r="AI120" s="14">
        <v>2</v>
      </c>
      <c r="AJ120" s="14">
        <v>420</v>
      </c>
      <c r="AK120" s="14">
        <f>INDEX(节奏规划!$A$5:$A$55,MATCH(装备!AJ120,节奏规划!$B$5:$B$55,1)+1)</f>
        <v>9</v>
      </c>
      <c r="AL120" s="14">
        <v>75</v>
      </c>
      <c r="AM120" s="14">
        <v>37</v>
      </c>
      <c r="AN120" s="14">
        <v>1</v>
      </c>
      <c r="AO120" s="14"/>
      <c r="AR120" s="14" t="s">
        <v>775</v>
      </c>
      <c r="AS120" s="14">
        <v>375</v>
      </c>
      <c r="AT120" s="14">
        <f>INT(INDEX(宝箱数值!$J$6:$J$1005,MATCH(装备!AJ120,宝箱数值!$A$6:$A$1005,0))/100)</f>
        <v>415924</v>
      </c>
    </row>
    <row r="121" spans="28:46" ht="16.5" x14ac:dyDescent="0.2">
      <c r="AB121" s="14">
        <v>115</v>
      </c>
      <c r="AC121" s="14">
        <v>2450</v>
      </c>
      <c r="AH121" s="14">
        <v>115</v>
      </c>
      <c r="AI121" s="14">
        <v>0</v>
      </c>
      <c r="AJ121" s="14">
        <v>423</v>
      </c>
      <c r="AK121" s="14">
        <f>INDEX(节奏规划!$A$5:$A$55,MATCH(装备!AJ121,节奏规划!$B$5:$B$55,1)+1)</f>
        <v>9</v>
      </c>
      <c r="AL121" s="14">
        <v>32</v>
      </c>
      <c r="AM121" s="14"/>
      <c r="AN121" s="14"/>
      <c r="AO121" s="14"/>
      <c r="AR121" s="14" t="s">
        <v>776</v>
      </c>
      <c r="AS121" s="14">
        <v>80</v>
      </c>
      <c r="AT121" s="14">
        <f>INT(INDEX(宝箱数值!$J$6:$J$1005,MATCH(装备!AJ121,宝箱数值!$A$6:$A$1005,0))/100)</f>
        <v>422012</v>
      </c>
    </row>
    <row r="122" spans="28:46" ht="16.5" x14ac:dyDescent="0.2">
      <c r="AB122" s="14">
        <v>116</v>
      </c>
      <c r="AC122" s="14">
        <v>2500</v>
      </c>
      <c r="AH122" s="14">
        <v>116</v>
      </c>
      <c r="AI122" s="14">
        <v>0</v>
      </c>
      <c r="AJ122" s="14">
        <v>425</v>
      </c>
      <c r="AK122" s="14">
        <f>INDEX(节奏规划!$A$5:$A$55,MATCH(装备!AJ122,节奏规划!$B$5:$B$55,1)+1)</f>
        <v>9</v>
      </c>
      <c r="AL122" s="14">
        <v>32</v>
      </c>
      <c r="AM122" s="14"/>
      <c r="AN122" s="14"/>
      <c r="AO122" s="14"/>
      <c r="AR122" s="14" t="s">
        <v>779</v>
      </c>
      <c r="AS122" s="14">
        <v>6</v>
      </c>
      <c r="AT122" s="14">
        <f>INT(INDEX(宝箱数值!$J$6:$J$1005,MATCH(装备!AJ122,宝箱数值!$A$6:$A$1005,0))/100)</f>
        <v>426071</v>
      </c>
    </row>
    <row r="123" spans="28:46" ht="16.5" x14ac:dyDescent="0.2">
      <c r="AB123" s="14">
        <v>117</v>
      </c>
      <c r="AC123" s="14">
        <v>2550</v>
      </c>
      <c r="AH123" s="14">
        <v>117</v>
      </c>
      <c r="AI123" s="14">
        <v>1</v>
      </c>
      <c r="AJ123" s="14">
        <v>425</v>
      </c>
      <c r="AK123" s="14">
        <f>INDEX(节奏规划!$A$5:$A$55,MATCH(装备!AJ123,节奏规划!$B$5:$B$55,1)+1)</f>
        <v>9</v>
      </c>
      <c r="AL123" s="14">
        <v>64</v>
      </c>
      <c r="AM123" s="14">
        <v>41</v>
      </c>
      <c r="AN123" s="14">
        <v>1</v>
      </c>
      <c r="AO123" s="14"/>
      <c r="AR123" s="14" t="s">
        <v>775</v>
      </c>
      <c r="AS123" s="14">
        <v>300</v>
      </c>
      <c r="AT123" s="14">
        <f>INT(INDEX(宝箱数值!$J$6:$J$1005,MATCH(装备!AJ123,宝箱数值!$A$6:$A$1005,0))/100)</f>
        <v>426071</v>
      </c>
    </row>
    <row r="124" spans="28:46" ht="16.5" x14ac:dyDescent="0.2">
      <c r="AB124" s="14">
        <v>118</v>
      </c>
      <c r="AC124" s="14">
        <v>2600</v>
      </c>
      <c r="AH124" s="14">
        <v>118</v>
      </c>
      <c r="AI124" s="14">
        <v>0</v>
      </c>
      <c r="AJ124" s="14">
        <v>430</v>
      </c>
      <c r="AK124" s="14">
        <f>INDEX(节奏规划!$A$5:$A$55,MATCH(装备!AJ124,节奏规划!$B$5:$B$55,1)+1)</f>
        <v>9</v>
      </c>
      <c r="AL124" s="14">
        <v>32</v>
      </c>
      <c r="AM124" s="14"/>
      <c r="AN124" s="14"/>
      <c r="AO124" s="14"/>
      <c r="AR124" s="14" t="s">
        <v>776</v>
      </c>
      <c r="AS124" s="14">
        <v>80</v>
      </c>
      <c r="AT124" s="14">
        <f>INT(INDEX(宝箱数值!$J$6:$J$1005,MATCH(装备!AJ124,宝箱数值!$A$6:$A$1005,0))/100)</f>
        <v>436218</v>
      </c>
    </row>
    <row r="125" spans="28:46" ht="16.5" x14ac:dyDescent="0.2">
      <c r="AB125" s="14">
        <v>119</v>
      </c>
      <c r="AC125" s="14">
        <v>2650</v>
      </c>
      <c r="AH125" s="14">
        <v>119</v>
      </c>
      <c r="AI125" s="14">
        <v>0</v>
      </c>
      <c r="AJ125" s="14">
        <v>433</v>
      </c>
      <c r="AK125" s="14">
        <f>INDEX(节奏规划!$A$5:$A$55,MATCH(装备!AJ125,节奏规划!$B$5:$B$55,1)+1)</f>
        <v>9</v>
      </c>
      <c r="AL125" s="14">
        <v>32</v>
      </c>
      <c r="AM125" s="14"/>
      <c r="AN125" s="14"/>
      <c r="AO125" s="14"/>
      <c r="AR125" s="14" t="s">
        <v>779</v>
      </c>
      <c r="AS125" s="14">
        <v>6</v>
      </c>
      <c r="AT125" s="14">
        <f>INT(INDEX(宝箱数值!$J$6:$J$1005,MATCH(装备!AJ125,宝箱数值!$A$6:$A$1005,0))/100)</f>
        <v>442306</v>
      </c>
    </row>
    <row r="126" spans="28:46" ht="16.5" x14ac:dyDescent="0.2">
      <c r="AB126" s="14">
        <v>120</v>
      </c>
      <c r="AC126" s="14">
        <v>2700</v>
      </c>
      <c r="AH126" s="14">
        <v>120</v>
      </c>
      <c r="AI126" s="14">
        <v>2</v>
      </c>
      <c r="AJ126" s="14">
        <v>440</v>
      </c>
      <c r="AK126" s="14">
        <f>INDEX(节奏规划!$A$5:$A$55,MATCH(装备!AJ126,节奏规划!$B$5:$B$55,1)+1)</f>
        <v>10</v>
      </c>
      <c r="AL126" s="14">
        <v>80</v>
      </c>
      <c r="AM126" s="14">
        <v>39</v>
      </c>
      <c r="AN126" s="14">
        <v>1</v>
      </c>
      <c r="AO126" s="14"/>
      <c r="AR126" s="14" t="s">
        <v>775</v>
      </c>
      <c r="AS126" s="14">
        <v>400</v>
      </c>
      <c r="AT126" s="14">
        <f>INT(INDEX(宝箱数值!$J$6:$J$1005,MATCH(装备!AJ126,宝箱数值!$A$6:$A$1005,0))/100)</f>
        <v>450098</v>
      </c>
    </row>
    <row r="127" spans="28:46" ht="16.5" x14ac:dyDescent="0.2">
      <c r="AH127" s="14">
        <v>121</v>
      </c>
      <c r="AI127" s="14">
        <v>0</v>
      </c>
      <c r="AJ127" s="14">
        <v>442</v>
      </c>
      <c r="AK127" s="14">
        <f>INDEX(节奏规划!$A$5:$A$55,MATCH(装备!AJ127,节奏规划!$B$5:$B$55,1)+1)</f>
        <v>10</v>
      </c>
      <c r="AL127" s="14">
        <v>34</v>
      </c>
      <c r="AM127" s="14"/>
      <c r="AN127" s="14"/>
      <c r="AO127" s="14"/>
      <c r="AR127" s="14" t="s">
        <v>776</v>
      </c>
      <c r="AS127" s="14">
        <v>85</v>
      </c>
      <c r="AT127" s="14">
        <f>INT(INDEX(宝箱数值!$J$6:$J$1005,MATCH(装备!AJ127,宝箱数值!$A$6:$A$1005,0))/100)</f>
        <v>455990</v>
      </c>
    </row>
    <row r="128" spans="28:46" ht="16.5" x14ac:dyDescent="0.2">
      <c r="AH128" s="14">
        <v>122</v>
      </c>
      <c r="AI128" s="14">
        <v>0</v>
      </c>
      <c r="AJ128" s="14">
        <v>445</v>
      </c>
      <c r="AK128" s="14">
        <f>INDEX(节奏规划!$A$5:$A$55,MATCH(装备!AJ128,节奏规划!$B$5:$B$55,1)+1)</f>
        <v>10</v>
      </c>
      <c r="AL128" s="14">
        <v>34</v>
      </c>
      <c r="AM128" s="14"/>
      <c r="AN128" s="14"/>
      <c r="AO128" s="14"/>
      <c r="AR128" s="14" t="s">
        <v>779</v>
      </c>
      <c r="AS128" s="14">
        <v>6</v>
      </c>
      <c r="AT128" s="14">
        <f>INT(INDEX(宝箱数值!$J$6:$J$1005,MATCH(装备!AJ128,宝箱数值!$A$6:$A$1005,0))/100)</f>
        <v>464828</v>
      </c>
    </row>
    <row r="129" spans="34:46" ht="16.5" x14ac:dyDescent="0.2">
      <c r="AH129" s="14">
        <v>123</v>
      </c>
      <c r="AI129" s="14">
        <v>1</v>
      </c>
      <c r="AJ129" s="14">
        <v>445</v>
      </c>
      <c r="AK129" s="14">
        <f>INDEX(节奏规划!$A$5:$A$55,MATCH(装备!AJ129,节奏规划!$B$5:$B$55,1)+1)</f>
        <v>10</v>
      </c>
      <c r="AL129" s="14">
        <v>68</v>
      </c>
      <c r="AM129" s="14">
        <v>43</v>
      </c>
      <c r="AN129" s="14">
        <v>1</v>
      </c>
      <c r="AO129" s="14"/>
      <c r="AR129" s="14" t="s">
        <v>775</v>
      </c>
      <c r="AS129" s="14">
        <v>325</v>
      </c>
      <c r="AT129" s="14">
        <f>INT(INDEX(宝箱数值!$J$6:$J$1005,MATCH(装备!AJ129,宝箱数值!$A$6:$A$1005,0))/100)</f>
        <v>464828</v>
      </c>
    </row>
    <row r="130" spans="34:46" ht="16.5" x14ac:dyDescent="0.2">
      <c r="AH130" s="14">
        <v>124</v>
      </c>
      <c r="AI130" s="14">
        <v>0</v>
      </c>
      <c r="AJ130" s="14">
        <v>450</v>
      </c>
      <c r="AK130" s="14">
        <f>INDEX(节奏规划!$A$5:$A$55,MATCH(装备!AJ130,节奏规划!$B$5:$B$55,1)+1)</f>
        <v>10</v>
      </c>
      <c r="AL130" s="14">
        <v>34</v>
      </c>
      <c r="AM130" s="14"/>
      <c r="AN130" s="14"/>
      <c r="AO130" s="14"/>
      <c r="AR130" s="14" t="s">
        <v>776</v>
      </c>
      <c r="AS130" s="14">
        <v>85</v>
      </c>
      <c r="AT130" s="14">
        <f>INT(INDEX(宝箱数值!$J$6:$J$1005,MATCH(装备!AJ130,宝箱数值!$A$6:$A$1005,0))/100)</f>
        <v>479559</v>
      </c>
    </row>
    <row r="131" spans="34:46" ht="16.5" x14ac:dyDescent="0.2">
      <c r="AH131" s="14">
        <v>125</v>
      </c>
      <c r="AI131" s="14">
        <v>0</v>
      </c>
      <c r="AJ131" s="14">
        <v>455</v>
      </c>
      <c r="AK131" s="14">
        <f>INDEX(节奏规划!$A$5:$A$55,MATCH(装备!AJ131,节奏规划!$B$5:$B$55,1)+1)</f>
        <v>10</v>
      </c>
      <c r="AL131" s="14">
        <v>34</v>
      </c>
      <c r="AM131" s="14"/>
      <c r="AN131" s="14"/>
      <c r="AO131" s="14"/>
      <c r="AR131" s="14" t="s">
        <v>779</v>
      </c>
      <c r="AS131" s="14">
        <v>6</v>
      </c>
      <c r="AT131" s="14">
        <f>INT(INDEX(宝箱数值!$J$6:$J$1005,MATCH(装备!AJ131,宝箱数值!$A$6:$A$1005,0))/100)</f>
        <v>494289</v>
      </c>
    </row>
    <row r="132" spans="34:46" ht="16.5" x14ac:dyDescent="0.2">
      <c r="AH132" s="14">
        <v>126</v>
      </c>
      <c r="AI132" s="14">
        <v>2</v>
      </c>
      <c r="AJ132" s="14">
        <v>460</v>
      </c>
      <c r="AK132" s="14">
        <f>INDEX(节奏规划!$A$5:$A$55,MATCH(装备!AJ132,节奏规划!$B$5:$B$55,1)+1)</f>
        <v>10</v>
      </c>
      <c r="AL132" s="14">
        <v>85</v>
      </c>
      <c r="AM132" s="14">
        <v>42</v>
      </c>
      <c r="AN132" s="14">
        <v>1</v>
      </c>
      <c r="AO132" s="14"/>
      <c r="AR132" s="14" t="s">
        <v>775</v>
      </c>
      <c r="AS132" s="14">
        <v>400</v>
      </c>
      <c r="AT132" s="14">
        <f>INT(INDEX(宝箱数值!$J$6:$J$1005,MATCH(装备!AJ132,宝箱数值!$A$6:$A$1005,0))/100)</f>
        <v>482832</v>
      </c>
    </row>
    <row r="133" spans="34:46" ht="16.5" x14ac:dyDescent="0.2">
      <c r="AH133" s="14">
        <v>127</v>
      </c>
      <c r="AI133" s="14">
        <v>0</v>
      </c>
      <c r="AJ133" s="14">
        <v>462</v>
      </c>
      <c r="AK133" s="14">
        <f>INDEX(节奏规划!$A$5:$A$55,MATCH(装备!AJ133,节奏规划!$B$5:$B$55,1)+1)</f>
        <v>10</v>
      </c>
      <c r="AL133" s="14">
        <v>36</v>
      </c>
      <c r="AM133" s="14"/>
      <c r="AN133" s="14"/>
      <c r="AO133" s="14"/>
      <c r="AR133" s="14" t="s">
        <v>776</v>
      </c>
      <c r="AS133" s="14">
        <v>85</v>
      </c>
      <c r="AT133" s="14">
        <f>INT(INDEX(宝箱数值!$J$6:$J$1005,MATCH(装备!AJ133,宝箱数值!$A$6:$A$1005,0))/100)</f>
        <v>486976</v>
      </c>
    </row>
    <row r="134" spans="34:46" ht="16.5" x14ac:dyDescent="0.2">
      <c r="AH134" s="14">
        <v>128</v>
      </c>
      <c r="AI134" s="14">
        <v>0</v>
      </c>
      <c r="AJ134" s="14">
        <v>465</v>
      </c>
      <c r="AK134" s="14">
        <f>INDEX(节奏规划!$A$5:$A$55,MATCH(装备!AJ134,节奏规划!$B$5:$B$55,1)+1)</f>
        <v>10</v>
      </c>
      <c r="AL134" s="14">
        <v>36</v>
      </c>
      <c r="AM134" s="14"/>
      <c r="AN134" s="14"/>
      <c r="AO134" s="14"/>
      <c r="AR134" s="14" t="s">
        <v>779</v>
      </c>
      <c r="AS134" s="14">
        <v>6</v>
      </c>
      <c r="AT134" s="14">
        <f>INT(INDEX(宝箱数值!$J$6:$J$1005,MATCH(装备!AJ134,宝箱数值!$A$6:$A$1005,0))/100)</f>
        <v>493192</v>
      </c>
    </row>
    <row r="135" spans="34:46" ht="16.5" x14ac:dyDescent="0.2">
      <c r="AH135" s="14">
        <v>129</v>
      </c>
      <c r="AI135" s="14">
        <v>1</v>
      </c>
      <c r="AJ135" s="14">
        <v>465</v>
      </c>
      <c r="AK135" s="14">
        <f>INDEX(节奏规划!$A$5:$A$55,MATCH(装备!AJ135,节奏规划!$B$5:$B$55,1)+1)</f>
        <v>10</v>
      </c>
      <c r="AL135" s="14">
        <v>72</v>
      </c>
      <c r="AM135" s="14">
        <v>46</v>
      </c>
      <c r="AN135" s="14">
        <v>1</v>
      </c>
      <c r="AO135" s="14"/>
      <c r="AR135" s="14" t="s">
        <v>775</v>
      </c>
      <c r="AS135" s="14">
        <v>325</v>
      </c>
      <c r="AT135" s="14">
        <f>INT(INDEX(宝箱数值!$J$6:$J$1005,MATCH(装备!AJ135,宝箱数值!$A$6:$A$1005,0))/100)</f>
        <v>493192</v>
      </c>
    </row>
    <row r="136" spans="34:46" ht="16.5" x14ac:dyDescent="0.2">
      <c r="AH136" s="14">
        <v>130</v>
      </c>
      <c r="AI136" s="14">
        <v>0</v>
      </c>
      <c r="AJ136" s="14">
        <v>470</v>
      </c>
      <c r="AK136" s="14">
        <f>INDEX(节奏规划!$A$5:$A$55,MATCH(装备!AJ136,节奏规划!$B$5:$B$55,1)+1)</f>
        <v>10</v>
      </c>
      <c r="AL136" s="14">
        <v>36</v>
      </c>
      <c r="AM136" s="14"/>
      <c r="AN136" s="14"/>
      <c r="AO136" s="14"/>
      <c r="AR136" s="14" t="s">
        <v>776</v>
      </c>
      <c r="AS136" s="14">
        <v>85</v>
      </c>
      <c r="AT136" s="14">
        <f>INT(INDEX(宝箱数值!$J$6:$J$1005,MATCH(装备!AJ136,宝箱数值!$A$6:$A$1005,0))/100)</f>
        <v>503552</v>
      </c>
    </row>
    <row r="137" spans="34:46" ht="16.5" x14ac:dyDescent="0.2">
      <c r="AH137" s="14">
        <v>131</v>
      </c>
      <c r="AI137" s="14">
        <v>0</v>
      </c>
      <c r="AJ137" s="14">
        <v>473</v>
      </c>
      <c r="AK137" s="14">
        <f>INDEX(节奏规划!$A$5:$A$55,MATCH(装备!AJ137,节奏规划!$B$5:$B$55,1)+1)</f>
        <v>10</v>
      </c>
      <c r="AL137" s="14">
        <v>36</v>
      </c>
      <c r="AM137" s="14"/>
      <c r="AN137" s="14"/>
      <c r="AO137" s="14"/>
      <c r="AR137" s="14" t="s">
        <v>780</v>
      </c>
      <c r="AS137" s="14">
        <v>3</v>
      </c>
      <c r="AT137" s="14">
        <f>INT(INDEX(宝箱数值!$J$6:$J$1005,MATCH(装备!AJ137,宝箱数值!$A$6:$A$1005,0))/100)</f>
        <v>509768</v>
      </c>
    </row>
    <row r="138" spans="34:46" ht="16.5" x14ac:dyDescent="0.2">
      <c r="AH138" s="14">
        <v>132</v>
      </c>
      <c r="AI138" s="14">
        <v>2</v>
      </c>
      <c r="AJ138" s="14">
        <v>480</v>
      </c>
      <c r="AK138" s="14">
        <f>INDEX(节奏规划!$A$5:$A$55,MATCH(装备!AJ138,节奏规划!$B$5:$B$55,1)+1)</f>
        <v>11</v>
      </c>
      <c r="AL138" s="14">
        <v>90</v>
      </c>
      <c r="AM138" s="14">
        <v>44</v>
      </c>
      <c r="AN138" s="14">
        <v>1</v>
      </c>
      <c r="AO138" s="14"/>
      <c r="AR138" s="14" t="s">
        <v>775</v>
      </c>
      <c r="AS138" s="14">
        <v>435</v>
      </c>
      <c r="AT138" s="14">
        <f>INT(INDEX(宝箱数值!$J$6:$J$1005,MATCH(装备!AJ138,宝箱数值!$A$6:$A$1005,0))/100)</f>
        <v>516787</v>
      </c>
    </row>
    <row r="139" spans="34:46" ht="16.5" x14ac:dyDescent="0.2">
      <c r="AH139" s="14">
        <v>133</v>
      </c>
      <c r="AI139" s="14">
        <v>0</v>
      </c>
      <c r="AJ139" s="14">
        <v>483</v>
      </c>
      <c r="AK139" s="14">
        <f>INDEX(节奏规划!$A$5:$A$55,MATCH(装备!AJ139,节奏规划!$B$5:$B$55,1)+1)</f>
        <v>11</v>
      </c>
      <c r="AL139" s="14">
        <v>38</v>
      </c>
      <c r="AM139" s="14"/>
      <c r="AN139" s="14"/>
      <c r="AO139" s="14"/>
      <c r="AR139" s="14" t="s">
        <v>776</v>
      </c>
      <c r="AS139" s="14">
        <v>85</v>
      </c>
      <c r="AT139" s="14">
        <f>INT(INDEX(宝箱数值!$J$6:$J$1005,MATCH(装备!AJ139,宝箱数值!$A$6:$A$1005,0))/100)</f>
        <v>522503</v>
      </c>
    </row>
    <row r="140" spans="34:46" ht="16.5" x14ac:dyDescent="0.2">
      <c r="AH140" s="14">
        <v>134</v>
      </c>
      <c r="AI140" s="14">
        <v>0</v>
      </c>
      <c r="AJ140" s="14">
        <v>485</v>
      </c>
      <c r="AK140" s="14">
        <f>INDEX(节奏规划!$A$5:$A$55,MATCH(装备!AJ140,节奏规划!$B$5:$B$55,1)+1)</f>
        <v>11</v>
      </c>
      <c r="AL140" s="14">
        <v>38</v>
      </c>
      <c r="AM140" s="14"/>
      <c r="AN140" s="14"/>
      <c r="AO140" s="14"/>
      <c r="AR140" s="14" t="s">
        <v>780</v>
      </c>
      <c r="AS140" s="14">
        <v>3</v>
      </c>
      <c r="AT140" s="14">
        <f>INT(INDEX(宝箱数值!$J$6:$J$1005,MATCH(装备!AJ140,宝箱数值!$A$6:$A$1005,0))/100)</f>
        <v>526314</v>
      </c>
    </row>
    <row r="141" spans="34:46" ht="16.5" x14ac:dyDescent="0.2">
      <c r="AH141" s="14">
        <v>135</v>
      </c>
      <c r="AI141" s="14">
        <v>1</v>
      </c>
      <c r="AJ141" s="14">
        <v>485</v>
      </c>
      <c r="AK141" s="14">
        <f>INDEX(节奏规划!$A$5:$A$55,MATCH(装备!AJ141,节奏规划!$B$5:$B$55,1)+1)</f>
        <v>11</v>
      </c>
      <c r="AL141" s="14">
        <v>76</v>
      </c>
      <c r="AM141" s="14">
        <v>48</v>
      </c>
      <c r="AN141" s="14">
        <v>1</v>
      </c>
      <c r="AO141" s="14"/>
      <c r="AR141" s="14" t="s">
        <v>775</v>
      </c>
      <c r="AS141" s="14">
        <v>375</v>
      </c>
      <c r="AT141" s="14">
        <f>INT(INDEX(宝箱数值!$J$6:$J$1005,MATCH(装备!AJ141,宝箱数值!$A$6:$A$1005,0))/100)</f>
        <v>526314</v>
      </c>
    </row>
    <row r="142" spans="34:46" ht="16.5" x14ac:dyDescent="0.2">
      <c r="AH142" s="14">
        <v>136</v>
      </c>
      <c r="AI142" s="14">
        <v>0</v>
      </c>
      <c r="AJ142" s="14">
        <v>490</v>
      </c>
      <c r="AK142" s="14">
        <f>INDEX(节奏规划!$A$5:$A$55,MATCH(装备!AJ142,节奏规划!$B$5:$B$55,1)+1)</f>
        <v>11</v>
      </c>
      <c r="AL142" s="14">
        <v>38</v>
      </c>
      <c r="AM142" s="14"/>
      <c r="AN142" s="14"/>
      <c r="AO142" s="14"/>
      <c r="AR142" s="14" t="s">
        <v>776</v>
      </c>
      <c r="AS142" s="14">
        <v>85</v>
      </c>
      <c r="AT142" s="14">
        <f>INT(INDEX(宝箱数值!$J$6:$J$1005,MATCH(装备!AJ142,宝箱数值!$A$6:$A$1005,0))/100)</f>
        <v>535840</v>
      </c>
    </row>
    <row r="143" spans="34:46" ht="16.5" x14ac:dyDescent="0.2">
      <c r="AH143" s="14">
        <v>137</v>
      </c>
      <c r="AI143" s="14">
        <v>0</v>
      </c>
      <c r="AJ143" s="14">
        <v>493</v>
      </c>
      <c r="AK143" s="14">
        <f>INDEX(节奏规划!$A$5:$A$55,MATCH(装备!AJ143,节奏规划!$B$5:$B$55,1)+1)</f>
        <v>11</v>
      </c>
      <c r="AL143" s="14">
        <v>38</v>
      </c>
      <c r="AM143" s="14"/>
      <c r="AN143" s="14"/>
      <c r="AO143" s="14"/>
      <c r="AR143" s="14" t="s">
        <v>780</v>
      </c>
      <c r="AS143" s="14">
        <v>3</v>
      </c>
      <c r="AT143" s="14">
        <f>INT(INDEX(宝箱数值!$J$6:$J$1005,MATCH(装备!AJ143,宝箱数值!$A$6:$A$1005,0))/100)</f>
        <v>541557</v>
      </c>
    </row>
    <row r="144" spans="34:46" ht="16.5" x14ac:dyDescent="0.2">
      <c r="AH144" s="14">
        <v>138</v>
      </c>
      <c r="AI144" s="14">
        <v>2</v>
      </c>
      <c r="AJ144" s="14">
        <v>500</v>
      </c>
      <c r="AK144" s="14">
        <f>INDEX(节奏规划!$A$5:$A$55,MATCH(装备!AJ144,节奏规划!$B$5:$B$55,1)+1)</f>
        <v>11</v>
      </c>
      <c r="AL144" s="14">
        <v>95</v>
      </c>
      <c r="AM144" s="14">
        <v>47</v>
      </c>
      <c r="AN144" s="14">
        <v>1</v>
      </c>
      <c r="AO144" s="14"/>
      <c r="AR144" s="14" t="s">
        <v>775</v>
      </c>
      <c r="AS144" s="14">
        <v>500</v>
      </c>
      <c r="AT144" s="14">
        <f>INT(INDEX(宝箱数值!$J$6:$J$1005,MATCH(装备!AJ144,宝箱数值!$A$6:$A$1005,0))/100)</f>
        <v>550961</v>
      </c>
    </row>
    <row r="145" spans="34:46" ht="16.5" x14ac:dyDescent="0.2">
      <c r="AH145" s="14">
        <v>139</v>
      </c>
      <c r="AI145" s="14">
        <v>0</v>
      </c>
      <c r="AJ145" s="14">
        <v>502</v>
      </c>
      <c r="AK145" s="14">
        <f>INDEX(节奏规划!$A$5:$A$55,MATCH(装备!AJ145,节奏规划!$B$5:$B$55,1)+1)</f>
        <v>11</v>
      </c>
      <c r="AL145" s="14">
        <v>40</v>
      </c>
      <c r="AM145" s="14"/>
      <c r="AN145" s="14"/>
      <c r="AO145" s="14"/>
      <c r="AR145" s="14"/>
      <c r="AS145" s="14"/>
      <c r="AT145" s="14">
        <f>INT(INDEX(宝箱数值!$J$6:$J$1005,MATCH(装备!AJ145,宝箱数值!$A$6:$A$1005,0))/100)</f>
        <v>556777</v>
      </c>
    </row>
    <row r="146" spans="34:46" ht="16.5" x14ac:dyDescent="0.2">
      <c r="AH146" s="14">
        <v>140</v>
      </c>
      <c r="AI146" s="14">
        <v>0</v>
      </c>
      <c r="AJ146" s="14">
        <v>505</v>
      </c>
      <c r="AK146" s="14">
        <f>INDEX(节奏规划!$A$5:$A$55,MATCH(装备!AJ146,节奏规划!$B$5:$B$55,1)+1)</f>
        <v>11</v>
      </c>
      <c r="AL146" s="14">
        <v>40</v>
      </c>
      <c r="AM146" s="14"/>
      <c r="AN146" s="14"/>
      <c r="AO146" s="14"/>
      <c r="AR146" s="14"/>
      <c r="AS146" s="14"/>
      <c r="AT146" s="14">
        <f>INT(INDEX(宝箱数值!$J$6:$J$1005,MATCH(装备!AJ146,宝箱数值!$A$6:$A$1005,0))/100)</f>
        <v>565501</v>
      </c>
    </row>
    <row r="147" spans="34:46" ht="16.5" x14ac:dyDescent="0.2">
      <c r="AH147" s="14">
        <v>141</v>
      </c>
      <c r="AI147" s="14">
        <v>1</v>
      </c>
      <c r="AJ147" s="14">
        <v>505</v>
      </c>
      <c r="AK147" s="14">
        <f>INDEX(节奏规划!$A$5:$A$55,MATCH(装备!AJ147,节奏规划!$B$5:$B$55,1)+1)</f>
        <v>11</v>
      </c>
      <c r="AL147" s="14">
        <v>80</v>
      </c>
      <c r="AM147" s="14">
        <v>51</v>
      </c>
      <c r="AN147" s="14">
        <v>1</v>
      </c>
      <c r="AO147" s="14"/>
      <c r="AR147" s="14"/>
      <c r="AS147" s="14"/>
      <c r="AT147" s="14">
        <f>INT(INDEX(宝箱数值!$J$6:$J$1005,MATCH(装备!AJ147,宝箱数值!$A$6:$A$1005,0))/100)</f>
        <v>565501</v>
      </c>
    </row>
    <row r="148" spans="34:46" ht="16.5" x14ac:dyDescent="0.2">
      <c r="AH148" s="14">
        <v>142</v>
      </c>
      <c r="AI148" s="14">
        <v>0</v>
      </c>
      <c r="AJ148" s="14">
        <v>510</v>
      </c>
      <c r="AK148" s="14">
        <f>INDEX(节奏规划!$A$5:$A$55,MATCH(装备!AJ148,节奏规划!$B$5:$B$55,1)+1)</f>
        <v>11</v>
      </c>
      <c r="AL148" s="14">
        <v>40</v>
      </c>
      <c r="AM148" s="14"/>
      <c r="AN148" s="14"/>
      <c r="AO148" s="14"/>
      <c r="AR148" s="14"/>
      <c r="AS148" s="14"/>
      <c r="AT148" s="14">
        <f>INT(INDEX(宝箱数值!$J$6:$J$1005,MATCH(装备!AJ148,宝箱数值!$A$6:$A$1005,0))/100)</f>
        <v>580042</v>
      </c>
    </row>
    <row r="149" spans="34:46" ht="16.5" x14ac:dyDescent="0.2">
      <c r="AH149" s="14">
        <v>143</v>
      </c>
      <c r="AI149" s="14">
        <v>0</v>
      </c>
      <c r="AJ149" s="14">
        <v>513</v>
      </c>
      <c r="AK149" s="14">
        <f>INDEX(节奏规划!$A$5:$A$55,MATCH(装备!AJ149,节奏规划!$B$5:$B$55,1)+1)</f>
        <v>11</v>
      </c>
      <c r="AL149" s="14">
        <v>40</v>
      </c>
      <c r="AM149" s="14"/>
      <c r="AN149" s="14"/>
      <c r="AO149" s="14"/>
      <c r="AR149" s="14"/>
      <c r="AS149" s="14"/>
      <c r="AT149" s="14">
        <f>INT(INDEX(宝箱数值!$J$6:$J$1005,MATCH(装备!AJ149,宝箱数值!$A$6:$A$1005,0))/100)</f>
        <v>588766</v>
      </c>
    </row>
    <row r="150" spans="34:46" ht="16.5" x14ac:dyDescent="0.2">
      <c r="AH150" s="14">
        <v>144</v>
      </c>
      <c r="AI150" s="14">
        <v>2</v>
      </c>
      <c r="AJ150" s="14">
        <v>520</v>
      </c>
      <c r="AK150" s="14">
        <f>INDEX(节奏规划!$A$5:$A$55,MATCH(装备!AJ150,节奏规划!$B$5:$B$55,1)+1)</f>
        <v>12</v>
      </c>
      <c r="AL150" s="14">
        <v>100</v>
      </c>
      <c r="AM150" s="14">
        <v>49</v>
      </c>
      <c r="AN150" s="14">
        <v>2</v>
      </c>
      <c r="AO150" s="14"/>
      <c r="AR150" s="14"/>
      <c r="AS150" s="14"/>
      <c r="AT150" s="14">
        <f>INT(INDEX(宝箱数值!$J$6:$J$1005,MATCH(装备!AJ150,宝箱数值!$A$6:$A$1005,0))/100)</f>
        <v>583666</v>
      </c>
    </row>
    <row r="151" spans="34:46" ht="16.5" x14ac:dyDescent="0.2">
      <c r="AH151" s="14">
        <v>145</v>
      </c>
      <c r="AI151" s="14">
        <v>0</v>
      </c>
      <c r="AJ151" s="14">
        <v>522</v>
      </c>
      <c r="AK151" s="14">
        <f>INDEX(节奏规划!$A$5:$A$55,MATCH(装备!AJ151,节奏规划!$B$5:$B$55,1)+1)</f>
        <v>12</v>
      </c>
      <c r="AL151" s="14">
        <v>40</v>
      </c>
      <c r="AM151" s="14"/>
      <c r="AN151" s="14"/>
      <c r="AO151" s="14"/>
      <c r="AR151" s="14"/>
      <c r="AS151" s="14"/>
      <c r="AT151" s="14">
        <f>INT(INDEX(宝箱数值!$J$6:$J$1005,MATCH(装备!AJ151,宝箱数值!$A$6:$A$1005,0))/100)</f>
        <v>587100</v>
      </c>
    </row>
    <row r="152" spans="34:46" ht="16.5" x14ac:dyDescent="0.2">
      <c r="AH152" s="14">
        <v>146</v>
      </c>
      <c r="AI152" s="14">
        <v>0</v>
      </c>
      <c r="AJ152" s="14">
        <v>525</v>
      </c>
      <c r="AK152" s="14">
        <f>INDEX(节奏规划!$A$5:$A$55,MATCH(装备!AJ152,节奏规划!$B$5:$B$55,1)+1)</f>
        <v>12</v>
      </c>
      <c r="AL152" s="14">
        <v>40</v>
      </c>
      <c r="AM152" s="14"/>
      <c r="AN152" s="14"/>
      <c r="AO152" s="14"/>
      <c r="AR152" s="14"/>
      <c r="AS152" s="14"/>
      <c r="AT152" s="14">
        <f>INT(INDEX(宝箱数值!$J$6:$J$1005,MATCH(装备!AJ152,宝箱数值!$A$6:$A$1005,0))/100)</f>
        <v>592249</v>
      </c>
    </row>
    <row r="153" spans="34:46" ht="16.5" x14ac:dyDescent="0.2">
      <c r="AH153" s="14">
        <v>147</v>
      </c>
      <c r="AI153" s="14">
        <v>1</v>
      </c>
      <c r="AJ153" s="14">
        <v>525</v>
      </c>
      <c r="AK153" s="14">
        <f>INDEX(节奏规划!$A$5:$A$55,MATCH(装备!AJ153,节奏规划!$B$5:$B$55,1)+1)</f>
        <v>12</v>
      </c>
      <c r="AL153" s="14">
        <v>80</v>
      </c>
      <c r="AM153" s="14">
        <v>51</v>
      </c>
      <c r="AN153" s="14">
        <v>1</v>
      </c>
      <c r="AO153" s="14"/>
      <c r="AR153" s="14"/>
      <c r="AS153" s="14"/>
      <c r="AT153" s="14">
        <f>INT(INDEX(宝箱数值!$J$6:$J$1005,MATCH(装备!AJ153,宝箱数值!$A$6:$A$1005,0))/100)</f>
        <v>592249</v>
      </c>
    </row>
    <row r="154" spans="34:46" ht="16.5" x14ac:dyDescent="0.2">
      <c r="AH154" s="14">
        <v>148</v>
      </c>
      <c r="AI154" s="14">
        <v>0</v>
      </c>
      <c r="AJ154" s="14">
        <v>530</v>
      </c>
      <c r="AK154" s="14">
        <f>INDEX(节奏规划!$A$5:$A$55,MATCH(装备!AJ154,节奏规划!$B$5:$B$55,1)+1)</f>
        <v>12</v>
      </c>
      <c r="AL154" s="14">
        <v>40</v>
      </c>
      <c r="AM154" s="14"/>
      <c r="AN154" s="14"/>
      <c r="AO154" s="14"/>
      <c r="AR154" s="14"/>
      <c r="AS154" s="14"/>
      <c r="AT154" s="14">
        <f>INT(INDEX(宝箱数值!$J$6:$J$1005,MATCH(装备!AJ154,宝箱数值!$A$6:$A$1005,0))/100)</f>
        <v>600833</v>
      </c>
    </row>
    <row r="155" spans="34:46" ht="16.5" x14ac:dyDescent="0.2">
      <c r="AH155" s="14">
        <v>149</v>
      </c>
      <c r="AI155" s="14">
        <v>0</v>
      </c>
      <c r="AJ155" s="14">
        <v>533</v>
      </c>
      <c r="AK155" s="14">
        <f>INDEX(节奏规划!$A$5:$A$55,MATCH(装备!AJ155,节奏规划!$B$5:$B$55,1)+1)</f>
        <v>12</v>
      </c>
      <c r="AL155" s="14">
        <v>40</v>
      </c>
      <c r="AM155" s="14"/>
      <c r="AN155" s="14"/>
      <c r="AO155" s="14"/>
      <c r="AR155" s="14"/>
      <c r="AS155" s="14"/>
      <c r="AT155" s="14">
        <f>INT(INDEX(宝箱数值!$J$6:$J$1005,MATCH(装备!AJ155,宝箱数值!$A$6:$A$1005,0))/100)</f>
        <v>605983</v>
      </c>
    </row>
    <row r="156" spans="34:46" ht="16.5" x14ac:dyDescent="0.2">
      <c r="AH156" s="14">
        <v>150</v>
      </c>
      <c r="AI156" s="14">
        <v>2</v>
      </c>
      <c r="AJ156" s="14">
        <v>540</v>
      </c>
      <c r="AK156" s="14">
        <f>INDEX(节奏规划!$A$5:$A$55,MATCH(装备!AJ156,节奏规划!$B$5:$B$55,1)+1)</f>
        <v>12</v>
      </c>
      <c r="AL156" s="14">
        <v>100</v>
      </c>
      <c r="AM156" s="14">
        <v>49</v>
      </c>
      <c r="AN156" s="14">
        <v>2</v>
      </c>
      <c r="AO156" s="14"/>
      <c r="AR156" s="14"/>
      <c r="AS156" s="14"/>
      <c r="AT156" s="14">
        <f>INT(INDEX(宝箱数值!$J$6:$J$1005,MATCH(装备!AJ156,宝箱数值!$A$6:$A$1005,0))/100)</f>
        <v>618000</v>
      </c>
    </row>
    <row r="157" spans="34:46" ht="16.5" x14ac:dyDescent="0.2">
      <c r="AH157" s="14">
        <v>151</v>
      </c>
      <c r="AI157" s="14">
        <v>0</v>
      </c>
      <c r="AJ157" s="14">
        <v>542</v>
      </c>
      <c r="AK157" s="14">
        <f>INDEX(节奏规划!$A$5:$A$55,MATCH(装备!AJ157,节奏规划!$B$5:$B$55,1)+1)</f>
        <v>12</v>
      </c>
      <c r="AL157" s="14">
        <v>40</v>
      </c>
      <c r="AM157" s="14"/>
      <c r="AN157" s="14"/>
      <c r="AO157" s="14"/>
      <c r="AR157" s="14"/>
      <c r="AS157" s="14"/>
      <c r="AT157" s="14">
        <f>INT(INDEX(宝箱数值!$J$6:$J$1005,MATCH(装备!AJ157,宝箱数值!$A$6:$A$1005,0))/100)</f>
        <v>621433</v>
      </c>
    </row>
    <row r="158" spans="34:46" ht="16.5" x14ac:dyDescent="0.2">
      <c r="AH158" s="14">
        <v>152</v>
      </c>
      <c r="AI158" s="14">
        <v>0</v>
      </c>
      <c r="AJ158" s="14">
        <v>545</v>
      </c>
      <c r="AK158" s="14">
        <f>INDEX(节奏规划!$A$5:$A$55,MATCH(装备!AJ158,节奏规划!$B$5:$B$55,1)+1)</f>
        <v>12</v>
      </c>
      <c r="AL158" s="14">
        <v>40</v>
      </c>
      <c r="AM158" s="14"/>
      <c r="AN158" s="14"/>
      <c r="AO158" s="14"/>
      <c r="AR158" s="14"/>
      <c r="AS158" s="14"/>
      <c r="AT158" s="14">
        <f>INT(INDEX(宝箱数值!$J$6:$J$1005,MATCH(装备!AJ158,宝箱数值!$A$6:$A$1005,0))/100)</f>
        <v>626583</v>
      </c>
    </row>
    <row r="159" spans="34:46" ht="16.5" x14ac:dyDescent="0.2">
      <c r="AH159" s="14">
        <v>153</v>
      </c>
      <c r="AI159" s="14">
        <v>1</v>
      </c>
      <c r="AJ159" s="14">
        <v>545</v>
      </c>
      <c r="AK159" s="14">
        <f>INDEX(节奏规划!$A$5:$A$55,MATCH(装备!AJ159,节奏规划!$B$5:$B$55,1)+1)</f>
        <v>12</v>
      </c>
      <c r="AL159" s="14">
        <v>80</v>
      </c>
      <c r="AM159" s="14">
        <v>51</v>
      </c>
      <c r="AN159" s="14">
        <v>1</v>
      </c>
      <c r="AO159" s="14"/>
      <c r="AR159" s="14"/>
      <c r="AS159" s="14"/>
      <c r="AT159" s="14">
        <f>INT(INDEX(宝箱数值!$J$6:$J$1005,MATCH(装备!AJ159,宝箱数值!$A$6:$A$1005,0))/100)</f>
        <v>626583</v>
      </c>
    </row>
    <row r="160" spans="34:46" ht="16.5" x14ac:dyDescent="0.2">
      <c r="AH160" s="14">
        <v>154</v>
      </c>
      <c r="AI160" s="14">
        <v>0</v>
      </c>
      <c r="AJ160" s="14">
        <v>550</v>
      </c>
      <c r="AK160" s="14">
        <f>INDEX(节奏规划!$A$5:$A$55,MATCH(装备!AJ160,节奏规划!$B$5:$B$55,1)+1)</f>
        <v>13</v>
      </c>
      <c r="AL160" s="14">
        <v>40</v>
      </c>
      <c r="AM160" s="14"/>
      <c r="AN160" s="14"/>
      <c r="AO160" s="14"/>
      <c r="AR160" s="14"/>
      <c r="AS160" s="14"/>
      <c r="AT160" s="14">
        <f>INT(INDEX(宝箱数值!$J$6:$J$1005,MATCH(装备!AJ160,宝箱数值!$A$6:$A$1005,0))/100)</f>
        <v>635166</v>
      </c>
    </row>
    <row r="161" spans="34:46" ht="16.5" x14ac:dyDescent="0.2">
      <c r="AH161" s="14">
        <v>155</v>
      </c>
      <c r="AI161" s="14">
        <v>0</v>
      </c>
      <c r="AJ161" s="14">
        <v>553</v>
      </c>
      <c r="AK161" s="14">
        <f>INDEX(节奏规划!$A$5:$A$55,MATCH(装备!AJ161,节奏规划!$B$5:$B$55,1)+1)</f>
        <v>13</v>
      </c>
      <c r="AL161" s="14">
        <v>40</v>
      </c>
      <c r="AM161" s="14"/>
      <c r="AN161" s="14"/>
      <c r="AO161" s="14"/>
      <c r="AR161" s="14"/>
      <c r="AS161" s="14"/>
      <c r="AT161" s="14">
        <f>INT(INDEX(宝箱数值!$J$6:$J$1005,MATCH(装备!AJ161,宝箱数值!$A$6:$A$1005,0))/100)</f>
        <v>640316</v>
      </c>
    </row>
    <row r="162" spans="34:46" ht="16.5" x14ac:dyDescent="0.2">
      <c r="AH162" s="14">
        <v>156</v>
      </c>
      <c r="AI162" s="14">
        <v>2</v>
      </c>
      <c r="AJ162" s="14">
        <v>560</v>
      </c>
      <c r="AK162" s="14">
        <f>INDEX(节奏规划!$A$5:$A$55,MATCH(装备!AJ162,节奏规划!$B$5:$B$55,1)+1)</f>
        <v>13</v>
      </c>
      <c r="AL162" s="14">
        <v>100</v>
      </c>
      <c r="AM162" s="14">
        <v>49</v>
      </c>
      <c r="AN162" s="14">
        <v>2</v>
      </c>
      <c r="AO162" s="14"/>
      <c r="AR162" s="14"/>
      <c r="AS162" s="14"/>
      <c r="AT162" s="14">
        <f>INT(INDEX(宝箱数值!$J$6:$J$1005,MATCH(装备!AJ162,宝箱数值!$A$6:$A$1005,0))/100)</f>
        <v>652333</v>
      </c>
    </row>
    <row r="163" spans="34:46" ht="16.5" x14ac:dyDescent="0.2">
      <c r="AH163" s="14">
        <v>157</v>
      </c>
      <c r="AI163" s="14">
        <v>0</v>
      </c>
      <c r="AJ163" s="14">
        <v>562</v>
      </c>
      <c r="AK163" s="14">
        <f>INDEX(节奏规划!$A$5:$A$55,MATCH(装备!AJ163,节奏规划!$B$5:$B$55,1)+1)</f>
        <v>13</v>
      </c>
      <c r="AL163" s="14">
        <v>40</v>
      </c>
      <c r="AM163" s="14"/>
      <c r="AN163" s="14"/>
      <c r="AO163" s="14"/>
      <c r="AR163" s="14"/>
      <c r="AS163" s="14"/>
      <c r="AT163" s="14">
        <f>INT(INDEX(宝箱数值!$J$6:$J$1005,MATCH(装备!AJ163,宝箱数值!$A$6:$A$1005,0))/100)</f>
        <v>655766</v>
      </c>
    </row>
    <row r="164" spans="34:46" ht="16.5" x14ac:dyDescent="0.2">
      <c r="AH164" s="14">
        <v>158</v>
      </c>
      <c r="AI164" s="14">
        <v>0</v>
      </c>
      <c r="AJ164" s="14">
        <v>565</v>
      </c>
      <c r="AK164" s="14">
        <f>INDEX(节奏规划!$A$5:$A$55,MATCH(装备!AJ164,节奏规划!$B$5:$B$55,1)+1)</f>
        <v>13</v>
      </c>
      <c r="AL164" s="14">
        <v>40</v>
      </c>
      <c r="AM164" s="14"/>
      <c r="AN164" s="14"/>
      <c r="AO164" s="14"/>
      <c r="AR164" s="14"/>
      <c r="AS164" s="14"/>
      <c r="AT164" s="14">
        <f>INT(INDEX(宝箱数值!$J$6:$J$1005,MATCH(装备!AJ164,宝箱数值!$A$6:$A$1005,0))/100)</f>
        <v>660916</v>
      </c>
    </row>
    <row r="165" spans="34:46" ht="16.5" x14ac:dyDescent="0.2">
      <c r="AH165" s="14">
        <v>159</v>
      </c>
      <c r="AI165" s="14">
        <v>1</v>
      </c>
      <c r="AJ165" s="14">
        <v>565</v>
      </c>
      <c r="AK165" s="14">
        <f>INDEX(节奏规划!$A$5:$A$55,MATCH(装备!AJ165,节奏规划!$B$5:$B$55,1)+1)</f>
        <v>13</v>
      </c>
      <c r="AL165" s="14">
        <v>80</v>
      </c>
      <c r="AM165" s="14">
        <v>51</v>
      </c>
      <c r="AN165" s="14">
        <v>1</v>
      </c>
      <c r="AO165" s="14"/>
      <c r="AR165" s="14"/>
      <c r="AS165" s="14"/>
      <c r="AT165" s="14">
        <f>INT(INDEX(宝箱数值!$J$6:$J$1005,MATCH(装备!AJ165,宝箱数值!$A$6:$A$1005,0))/100)</f>
        <v>660916</v>
      </c>
    </row>
    <row r="166" spans="34:46" ht="16.5" x14ac:dyDescent="0.2">
      <c r="AH166" s="14">
        <v>160</v>
      </c>
      <c r="AI166" s="14">
        <v>0</v>
      </c>
      <c r="AJ166" s="14">
        <v>570</v>
      </c>
      <c r="AK166" s="14">
        <f>INDEX(节奏规划!$A$5:$A$55,MATCH(装备!AJ166,节奏规划!$B$5:$B$55,1)+1)</f>
        <v>13</v>
      </c>
      <c r="AL166" s="14">
        <v>40</v>
      </c>
      <c r="AM166" s="14"/>
      <c r="AN166" s="14"/>
      <c r="AO166" s="14"/>
      <c r="AR166" s="14"/>
      <c r="AS166" s="14"/>
      <c r="AT166" s="14">
        <f>INT(INDEX(宝箱数值!$J$6:$J$1005,MATCH(装备!AJ166,宝箱数值!$A$6:$A$1005,0))/100)</f>
        <v>669500</v>
      </c>
    </row>
    <row r="167" spans="34:46" ht="16.5" x14ac:dyDescent="0.2">
      <c r="AH167" s="14">
        <v>161</v>
      </c>
      <c r="AI167" s="14">
        <v>0</v>
      </c>
      <c r="AJ167" s="14">
        <v>573</v>
      </c>
      <c r="AK167" s="14">
        <f>INDEX(节奏规划!$A$5:$A$55,MATCH(装备!AJ167,节奏规划!$B$5:$B$55,1)+1)</f>
        <v>13</v>
      </c>
      <c r="AL167" s="14">
        <v>40</v>
      </c>
      <c r="AM167" s="14"/>
      <c r="AN167" s="14"/>
      <c r="AO167" s="14"/>
      <c r="AR167" s="14"/>
      <c r="AS167" s="14"/>
      <c r="AT167" s="14">
        <f>INT(INDEX(宝箱数值!$J$6:$J$1005,MATCH(装备!AJ167,宝箱数值!$A$6:$A$1005,0))/100)</f>
        <v>674649</v>
      </c>
    </row>
    <row r="168" spans="34:46" ht="16.5" x14ac:dyDescent="0.2">
      <c r="AH168" s="14">
        <v>162</v>
      </c>
      <c r="AI168" s="14">
        <v>2</v>
      </c>
      <c r="AJ168" s="14">
        <v>580</v>
      </c>
      <c r="AK168" s="14">
        <f>INDEX(节奏规划!$A$5:$A$55,MATCH(装备!AJ168,节奏规划!$B$5:$B$55,1)+1)</f>
        <v>14</v>
      </c>
      <c r="AL168" s="14">
        <v>100</v>
      </c>
      <c r="AM168" s="14">
        <v>49</v>
      </c>
      <c r="AN168" s="14">
        <v>2</v>
      </c>
      <c r="AO168" s="14"/>
      <c r="AR168" s="14"/>
      <c r="AS168" s="14"/>
      <c r="AT168" s="14">
        <f>INT(INDEX(宝箱数值!$J$6:$J$1005,MATCH(装备!AJ168,宝箱数值!$A$6:$A$1005,0))/100)</f>
        <v>686666</v>
      </c>
    </row>
    <row r="169" spans="34:46" ht="16.5" x14ac:dyDescent="0.2">
      <c r="AH169" s="14">
        <v>163</v>
      </c>
      <c r="AI169" s="14">
        <v>0</v>
      </c>
      <c r="AJ169" s="14">
        <v>582</v>
      </c>
      <c r="AK169" s="14">
        <f>INDEX(节奏规划!$A$5:$A$55,MATCH(装备!AJ169,节奏规划!$B$5:$B$55,1)+1)</f>
        <v>14</v>
      </c>
      <c r="AL169" s="14">
        <v>40</v>
      </c>
      <c r="AM169" s="14"/>
      <c r="AN169" s="14"/>
      <c r="AO169" s="14"/>
      <c r="AR169" s="14"/>
      <c r="AS169" s="14"/>
      <c r="AT169" s="14">
        <f>INT(INDEX(宝箱数值!$J$6:$J$1005,MATCH(装备!AJ169,宝箱数值!$A$6:$A$1005,0))/100)</f>
        <v>695000</v>
      </c>
    </row>
    <row r="170" spans="34:46" ht="16.5" x14ac:dyDescent="0.2">
      <c r="AH170" s="14">
        <v>164</v>
      </c>
      <c r="AI170" s="14">
        <v>0</v>
      </c>
      <c r="AJ170" s="14">
        <v>585</v>
      </c>
      <c r="AK170" s="14">
        <f>INDEX(节奏规划!$A$5:$A$55,MATCH(装备!AJ170,节奏规划!$B$5:$B$55,1)+1)</f>
        <v>14</v>
      </c>
      <c r="AL170" s="14">
        <v>40</v>
      </c>
      <c r="AM170" s="14"/>
      <c r="AN170" s="14"/>
      <c r="AO170" s="14"/>
      <c r="AR170" s="14"/>
      <c r="AS170" s="14"/>
      <c r="AT170" s="14">
        <f>INT(INDEX(宝箱数值!$J$6:$J$1005,MATCH(装备!AJ170,宝箱数值!$A$6:$A$1005,0))/100)</f>
        <v>707500</v>
      </c>
    </row>
    <row r="171" spans="34:46" ht="16.5" x14ac:dyDescent="0.2">
      <c r="AH171" s="14">
        <v>165</v>
      </c>
      <c r="AI171" s="14">
        <v>1</v>
      </c>
      <c r="AJ171" s="14">
        <v>585</v>
      </c>
      <c r="AK171" s="14">
        <f>INDEX(节奏规划!$A$5:$A$55,MATCH(装备!AJ171,节奏规划!$B$5:$B$55,1)+1)</f>
        <v>14</v>
      </c>
      <c r="AL171" s="14">
        <v>80</v>
      </c>
      <c r="AM171" s="14">
        <v>51</v>
      </c>
      <c r="AN171" s="14">
        <v>1</v>
      </c>
      <c r="AO171" s="14"/>
      <c r="AR171" s="14"/>
      <c r="AS171" s="14"/>
      <c r="AT171" s="14">
        <f>INT(INDEX(宝箱数值!$J$6:$J$1005,MATCH(装备!AJ171,宝箱数值!$A$6:$A$1005,0))/100)</f>
        <v>707500</v>
      </c>
    </row>
    <row r="172" spans="34:46" ht="16.5" x14ac:dyDescent="0.2">
      <c r="AH172" s="14">
        <v>166</v>
      </c>
      <c r="AI172" s="14">
        <v>0</v>
      </c>
      <c r="AJ172" s="14">
        <v>590</v>
      </c>
      <c r="AK172" s="14">
        <f>INDEX(节奏规划!$A$5:$A$55,MATCH(装备!AJ172,节奏规划!$B$5:$B$55,1)+1)</f>
        <v>14</v>
      </c>
      <c r="AL172" s="14">
        <v>40</v>
      </c>
      <c r="AM172" s="14"/>
      <c r="AN172" s="14"/>
      <c r="AO172" s="14"/>
      <c r="AR172" s="14"/>
      <c r="AS172" s="14"/>
      <c r="AT172" s="14">
        <f>INT(INDEX(宝箱数值!$J$6:$J$1005,MATCH(装备!AJ172,宝箱数值!$A$6:$A$1005,0))/100)</f>
        <v>728333</v>
      </c>
    </row>
    <row r="173" spans="34:46" ht="16.5" x14ac:dyDescent="0.2">
      <c r="AH173" s="14">
        <v>167</v>
      </c>
      <c r="AI173" s="14">
        <v>0</v>
      </c>
      <c r="AJ173" s="14">
        <v>593</v>
      </c>
      <c r="AK173" s="14">
        <f>INDEX(节奏规划!$A$5:$A$55,MATCH(装备!AJ173,节奏规划!$B$5:$B$55,1)+1)</f>
        <v>14</v>
      </c>
      <c r="AL173" s="14">
        <v>40</v>
      </c>
      <c r="AM173" s="14"/>
      <c r="AN173" s="14"/>
      <c r="AO173" s="14"/>
      <c r="AR173" s="14"/>
      <c r="AS173" s="14"/>
      <c r="AT173" s="14">
        <f>INT(INDEX(宝箱数值!$J$6:$J$1005,MATCH(装备!AJ173,宝箱数值!$A$6:$A$1005,0))/100)</f>
        <v>740833</v>
      </c>
    </row>
    <row r="174" spans="34:46" ht="16.5" x14ac:dyDescent="0.2">
      <c r="AH174" s="14">
        <v>168</v>
      </c>
      <c r="AI174" s="14">
        <v>2</v>
      </c>
      <c r="AJ174" s="14">
        <v>600</v>
      </c>
      <c r="AK174" s="14">
        <f>INDEX(节奏规划!$A$5:$A$55,MATCH(装备!AJ174,节奏规划!$B$5:$B$55,1)+1)</f>
        <v>14</v>
      </c>
      <c r="AL174" s="14">
        <v>100</v>
      </c>
      <c r="AM174" s="14">
        <v>49</v>
      </c>
      <c r="AN174" s="14">
        <v>2</v>
      </c>
      <c r="AO174" s="14"/>
      <c r="AR174" s="14"/>
      <c r="AS174" s="14"/>
      <c r="AT174" s="14">
        <f>INT(INDEX(宝箱数值!$J$6:$J$1005,MATCH(装备!AJ174,宝箱数值!$A$6:$A$1005,0))/100)</f>
        <v>762061</v>
      </c>
    </row>
    <row r="175" spans="34:46" ht="16.5" x14ac:dyDescent="0.2">
      <c r="AH175" s="14">
        <v>169</v>
      </c>
      <c r="AI175" s="14">
        <v>0</v>
      </c>
      <c r="AJ175" s="14">
        <v>602</v>
      </c>
      <c r="AK175" s="14">
        <f>INDEX(节奏规划!$A$5:$A$55,MATCH(装备!AJ175,节奏规划!$B$5:$B$55,1)+1)</f>
        <v>14</v>
      </c>
      <c r="AL175" s="14">
        <v>40</v>
      </c>
      <c r="AM175" s="14"/>
      <c r="AN175" s="14"/>
      <c r="AO175" s="14"/>
      <c r="AR175" s="14"/>
      <c r="AS175" s="14"/>
      <c r="AT175" s="14">
        <f>INT(INDEX(宝箱数值!$J$6:$J$1005,MATCH(装备!AJ175,宝箱数值!$A$6:$A$1005,0))/100)</f>
        <v>774531</v>
      </c>
    </row>
    <row r="176" spans="34:46" ht="16.5" x14ac:dyDescent="0.2">
      <c r="AH176" s="14">
        <v>170</v>
      </c>
      <c r="AI176" s="14">
        <v>0</v>
      </c>
      <c r="AJ176" s="14">
        <v>605</v>
      </c>
      <c r="AK176" s="14">
        <f>INDEX(节奏规划!$A$5:$A$55,MATCH(装备!AJ176,节奏规划!$B$5:$B$55,1)+1)</f>
        <v>14</v>
      </c>
      <c r="AL176" s="14">
        <v>40</v>
      </c>
      <c r="AM176" s="14"/>
      <c r="AN176" s="14"/>
      <c r="AO176" s="14"/>
      <c r="AR176" s="14"/>
      <c r="AS176" s="14"/>
      <c r="AT176" s="14">
        <f>INT(INDEX(宝箱数值!$J$6:$J$1005,MATCH(装备!AJ176,宝箱数值!$A$6:$A$1005,0))/100)</f>
        <v>793237</v>
      </c>
    </row>
    <row r="177" spans="34:46" ht="16.5" x14ac:dyDescent="0.2">
      <c r="AH177" s="14">
        <v>171</v>
      </c>
      <c r="AI177" s="14">
        <v>1</v>
      </c>
      <c r="AJ177" s="14">
        <v>605</v>
      </c>
      <c r="AK177" s="14">
        <f>INDEX(节奏规划!$A$5:$A$55,MATCH(装备!AJ177,节奏规划!$B$5:$B$55,1)+1)</f>
        <v>14</v>
      </c>
      <c r="AL177" s="14">
        <v>80</v>
      </c>
      <c r="AM177" s="14">
        <v>51</v>
      </c>
      <c r="AN177" s="14">
        <v>1</v>
      </c>
      <c r="AO177" s="14"/>
      <c r="AR177" s="14"/>
      <c r="AS177" s="14"/>
      <c r="AT177" s="14">
        <f>INT(INDEX(宝箱数值!$J$6:$J$1005,MATCH(装备!AJ177,宝箱数值!$A$6:$A$1005,0))/100)</f>
        <v>793237</v>
      </c>
    </row>
    <row r="178" spans="34:46" ht="16.5" x14ac:dyDescent="0.2">
      <c r="AH178" s="14">
        <v>172</v>
      </c>
      <c r="AI178" s="14">
        <v>0</v>
      </c>
      <c r="AJ178" s="14">
        <v>610</v>
      </c>
      <c r="AK178" s="14">
        <f>INDEX(节奏规划!$A$5:$A$55,MATCH(装备!AJ178,节奏规划!$B$5:$B$55,1)+1)</f>
        <v>15</v>
      </c>
      <c r="AL178" s="14">
        <v>40</v>
      </c>
      <c r="AM178" s="14"/>
      <c r="AN178" s="14"/>
      <c r="AO178" s="14"/>
      <c r="AR178" s="14"/>
      <c r="AS178" s="14"/>
      <c r="AT178" s="14">
        <f>INT(INDEX(宝箱数值!$J$6:$J$1005,MATCH(装备!AJ178,宝箱数值!$A$6:$A$1005,0))/100)</f>
        <v>824412</v>
      </c>
    </row>
    <row r="179" spans="34:46" ht="16.5" x14ac:dyDescent="0.2">
      <c r="AH179" s="14">
        <v>173</v>
      </c>
      <c r="AI179" s="14">
        <v>0</v>
      </c>
      <c r="AJ179" s="14">
        <v>613</v>
      </c>
      <c r="AK179" s="14">
        <f>INDEX(节奏规划!$A$5:$A$55,MATCH(装备!AJ179,节奏规划!$B$5:$B$55,1)+1)</f>
        <v>15</v>
      </c>
      <c r="AL179" s="14">
        <v>40</v>
      </c>
      <c r="AM179" s="14"/>
      <c r="AN179" s="14"/>
      <c r="AO179" s="14"/>
      <c r="AR179" s="14"/>
      <c r="AS179" s="14"/>
      <c r="AT179" s="14">
        <f>INT(INDEX(宝箱数值!$J$6:$J$1005,MATCH(装备!AJ179,宝箱数值!$A$6:$A$1005,0))/100)</f>
        <v>843117</v>
      </c>
    </row>
    <row r="180" spans="34:46" ht="16.5" x14ac:dyDescent="0.2">
      <c r="AH180" s="14">
        <v>174</v>
      </c>
      <c r="AI180" s="14">
        <v>2</v>
      </c>
      <c r="AJ180" s="14">
        <v>620</v>
      </c>
      <c r="AK180" s="14">
        <f>INDEX(节奏规划!$A$5:$A$55,MATCH(装备!AJ180,节奏规划!$B$5:$B$55,1)+1)</f>
        <v>15</v>
      </c>
      <c r="AL180" s="14">
        <v>100</v>
      </c>
      <c r="AM180" s="14">
        <v>49</v>
      </c>
      <c r="AN180" s="14">
        <v>2</v>
      </c>
      <c r="AO180" s="14"/>
      <c r="AR180" s="14"/>
      <c r="AS180" s="14"/>
      <c r="AT180" s="14">
        <f>INT(INDEX(宝箱数值!$J$6:$J$1005,MATCH(装备!AJ180,宝箱数值!$A$6:$A$1005,0))/100)</f>
        <v>827076</v>
      </c>
    </row>
    <row r="181" spans="34:46" ht="16.5" x14ac:dyDescent="0.2">
      <c r="AH181" s="14">
        <v>175</v>
      </c>
      <c r="AI181" s="14">
        <v>0</v>
      </c>
      <c r="AJ181" s="14">
        <v>622</v>
      </c>
      <c r="AK181" s="14">
        <f>INDEX(节奏规划!$A$5:$A$55,MATCH(装备!AJ181,节奏规划!$B$5:$B$55,1)+1)</f>
        <v>15</v>
      </c>
      <c r="AL181" s="14">
        <v>40</v>
      </c>
      <c r="AM181" s="14"/>
      <c r="AN181" s="14"/>
      <c r="AO181" s="14"/>
      <c r="AR181" s="14"/>
      <c r="AS181" s="14"/>
      <c r="AT181" s="14">
        <f>INT(INDEX(宝箱数值!$J$6:$J$1005,MATCH(装备!AJ181,宝箱数值!$A$6:$A$1005,0))/100)</f>
        <v>834609</v>
      </c>
    </row>
    <row r="182" spans="34:46" ht="16.5" x14ac:dyDescent="0.2">
      <c r="AH182" s="14">
        <v>176</v>
      </c>
      <c r="AI182" s="14">
        <v>0</v>
      </c>
      <c r="AJ182" s="14">
        <v>625</v>
      </c>
      <c r="AK182" s="14">
        <f>INDEX(节奏规划!$A$5:$A$55,MATCH(装备!AJ182,节奏规划!$B$5:$B$55,1)+1)</f>
        <v>15</v>
      </c>
      <c r="AL182" s="14">
        <v>40</v>
      </c>
      <c r="AM182" s="14"/>
      <c r="AN182" s="14"/>
      <c r="AO182" s="14"/>
      <c r="AR182" s="14"/>
      <c r="AS182" s="14"/>
      <c r="AT182" s="14">
        <f>INT(INDEX(宝箱数值!$J$6:$J$1005,MATCH(装备!AJ182,宝箱数值!$A$6:$A$1005,0))/100)</f>
        <v>845907</v>
      </c>
    </row>
    <row r="183" spans="34:46" ht="16.5" x14ac:dyDescent="0.2">
      <c r="AH183" s="14">
        <v>177</v>
      </c>
      <c r="AI183" s="14">
        <v>1</v>
      </c>
      <c r="AJ183" s="14">
        <v>625</v>
      </c>
      <c r="AK183" s="14">
        <f>INDEX(节奏规划!$A$5:$A$55,MATCH(装备!AJ183,节奏规划!$B$5:$B$55,1)+1)</f>
        <v>15</v>
      </c>
      <c r="AL183" s="14">
        <v>80</v>
      </c>
      <c r="AM183" s="14">
        <v>51</v>
      </c>
      <c r="AN183" s="14">
        <v>1</v>
      </c>
      <c r="AO183" s="14"/>
      <c r="AR183" s="14"/>
      <c r="AS183" s="14"/>
      <c r="AT183" s="14">
        <f>INT(INDEX(宝箱数值!$J$6:$J$1005,MATCH(装备!AJ183,宝箱数值!$A$6:$A$1005,0))/100)</f>
        <v>845907</v>
      </c>
    </row>
    <row r="184" spans="34:46" ht="16.5" x14ac:dyDescent="0.2">
      <c r="AH184" s="14">
        <v>178</v>
      </c>
      <c r="AI184" s="14">
        <v>0</v>
      </c>
      <c r="AJ184" s="14">
        <v>630</v>
      </c>
      <c r="AK184" s="14">
        <f>INDEX(节奏规划!$A$5:$A$55,MATCH(装备!AJ184,节奏规划!$B$5:$B$55,1)+1)</f>
        <v>15</v>
      </c>
      <c r="AL184" s="14">
        <v>40</v>
      </c>
      <c r="AM184" s="14"/>
      <c r="AN184" s="14"/>
      <c r="AO184" s="14"/>
      <c r="AR184" s="14"/>
      <c r="AS184" s="14"/>
      <c r="AT184" s="14">
        <f>INT(INDEX(宝箱数值!$J$6:$J$1005,MATCH(装备!AJ184,宝箱数值!$A$6:$A$1005,0))/100)</f>
        <v>864738</v>
      </c>
    </row>
    <row r="185" spans="34:46" ht="16.5" x14ac:dyDescent="0.2">
      <c r="AH185" s="14">
        <v>179</v>
      </c>
      <c r="AI185" s="14">
        <v>0</v>
      </c>
      <c r="AJ185" s="14">
        <v>633</v>
      </c>
      <c r="AK185" s="14">
        <f>INDEX(节奏规划!$A$5:$A$55,MATCH(装备!AJ185,节奏规划!$B$5:$B$55,1)+1)</f>
        <v>15</v>
      </c>
      <c r="AL185" s="14">
        <v>40</v>
      </c>
      <c r="AM185" s="14"/>
      <c r="AN185" s="14"/>
      <c r="AO185" s="14"/>
      <c r="AR185" s="14"/>
      <c r="AS185" s="14"/>
      <c r="AT185" s="14">
        <f>INT(INDEX(宝箱数值!$J$6:$J$1005,MATCH(装备!AJ185,宝箱数值!$A$6:$A$1005,0))/100)</f>
        <v>876036</v>
      </c>
    </row>
    <row r="186" spans="34:46" ht="16.5" x14ac:dyDescent="0.2">
      <c r="AH186" s="14">
        <v>180</v>
      </c>
      <c r="AI186" s="14">
        <v>2</v>
      </c>
      <c r="AJ186" s="14">
        <v>640</v>
      </c>
      <c r="AK186" s="14">
        <f>INDEX(节奏规划!$A$5:$A$55,MATCH(装备!AJ186,节奏规划!$B$5:$B$55,1)+1)</f>
        <v>16</v>
      </c>
      <c r="AL186" s="14">
        <v>100</v>
      </c>
      <c r="AM186" s="14">
        <v>49</v>
      </c>
      <c r="AN186" s="14">
        <v>2</v>
      </c>
      <c r="AO186" s="14"/>
      <c r="AR186" s="14"/>
      <c r="AS186" s="14"/>
      <c r="AT186" s="14">
        <f>INT(INDEX(宝箱数值!$J$6:$J$1005,MATCH(装备!AJ186,宝箱数值!$A$6:$A$1005,0))/100)</f>
        <v>895511</v>
      </c>
    </row>
    <row r="187" spans="34:46" ht="16.5" x14ac:dyDescent="0.2">
      <c r="AH187" s="14">
        <v>181</v>
      </c>
      <c r="AI187" s="14">
        <v>0</v>
      </c>
      <c r="AJ187" s="14">
        <v>642</v>
      </c>
      <c r="AK187" s="14">
        <f>INDEX(节奏规划!$A$5:$A$55,MATCH(装备!AJ187,节奏规划!$B$5:$B$55,1)+1)</f>
        <v>16</v>
      </c>
      <c r="AL187" s="14">
        <v>40</v>
      </c>
      <c r="AM187" s="14"/>
      <c r="AN187" s="14"/>
      <c r="AO187" s="14"/>
      <c r="AR187" s="14"/>
      <c r="AS187" s="14"/>
      <c r="AT187" s="14">
        <f>INT(INDEX(宝箱数值!$J$6:$J$1005,MATCH(装备!AJ187,宝箱数值!$A$6:$A$1005,0))/100)</f>
        <v>903083</v>
      </c>
    </row>
    <row r="188" spans="34:46" ht="16.5" x14ac:dyDescent="0.2">
      <c r="AH188" s="14">
        <v>182</v>
      </c>
      <c r="AI188" s="14">
        <v>0</v>
      </c>
      <c r="AJ188" s="14">
        <v>645</v>
      </c>
      <c r="AK188" s="14">
        <f>INDEX(节奏规划!$A$5:$A$55,MATCH(装备!AJ188,节奏规划!$B$5:$B$55,1)+1)</f>
        <v>16</v>
      </c>
      <c r="AL188" s="14">
        <v>40</v>
      </c>
      <c r="AM188" s="14"/>
      <c r="AN188" s="14"/>
      <c r="AO188" s="14"/>
      <c r="AR188" s="14"/>
      <c r="AS188" s="14"/>
      <c r="AT188" s="14">
        <f>INT(INDEX(宝箱数值!$J$6:$J$1005,MATCH(装备!AJ188,宝箱数值!$A$6:$A$1005,0))/100)</f>
        <v>914442</v>
      </c>
    </row>
    <row r="189" spans="34:46" ht="16.5" x14ac:dyDescent="0.2">
      <c r="AH189" s="14">
        <v>183</v>
      </c>
      <c r="AI189" s="14">
        <v>1</v>
      </c>
      <c r="AJ189" s="14">
        <v>645</v>
      </c>
      <c r="AK189" s="14">
        <f>INDEX(节奏规划!$A$5:$A$55,MATCH(装备!AJ189,节奏规划!$B$5:$B$55,1)+1)</f>
        <v>16</v>
      </c>
      <c r="AL189" s="14">
        <v>80</v>
      </c>
      <c r="AM189" s="14">
        <v>51</v>
      </c>
      <c r="AN189" s="14">
        <v>1</v>
      </c>
      <c r="AO189" s="14"/>
      <c r="AR189" s="14"/>
      <c r="AS189" s="14"/>
      <c r="AT189" s="14">
        <f>INT(INDEX(宝箱数值!$J$6:$J$1005,MATCH(装备!AJ189,宝箱数值!$A$6:$A$1005,0))/100)</f>
        <v>914442</v>
      </c>
    </row>
    <row r="190" spans="34:46" ht="16.5" x14ac:dyDescent="0.2">
      <c r="AH190" s="14">
        <v>184</v>
      </c>
      <c r="AI190" s="14">
        <v>0</v>
      </c>
      <c r="AJ190" s="14">
        <v>650</v>
      </c>
      <c r="AK190" s="14">
        <f>INDEX(节奏规划!$A$5:$A$55,MATCH(装备!AJ190,节奏规划!$B$5:$B$55,1)+1)</f>
        <v>16</v>
      </c>
      <c r="AL190" s="14">
        <v>40</v>
      </c>
      <c r="AM190" s="14"/>
      <c r="AN190" s="14"/>
      <c r="AO190" s="14"/>
      <c r="AR190" s="14"/>
      <c r="AS190" s="14"/>
      <c r="AT190" s="14">
        <f>INT(INDEX(宝箱数值!$J$6:$J$1005,MATCH(装备!AJ190,宝箱数值!$A$6:$A$1005,0))/100)</f>
        <v>933374</v>
      </c>
    </row>
    <row r="191" spans="34:46" ht="16.5" x14ac:dyDescent="0.2">
      <c r="AH191" s="14">
        <v>185</v>
      </c>
      <c r="AI191" s="14">
        <v>0</v>
      </c>
      <c r="AJ191" s="14">
        <v>653</v>
      </c>
      <c r="AK191" s="14">
        <f>INDEX(节奏规划!$A$5:$A$55,MATCH(装备!AJ191,节奏规划!$B$5:$B$55,1)+1)</f>
        <v>16</v>
      </c>
      <c r="AL191" s="14">
        <v>40</v>
      </c>
      <c r="AM191" s="14"/>
      <c r="AN191" s="14"/>
      <c r="AO191" s="14"/>
      <c r="AR191" s="14"/>
      <c r="AS191" s="14"/>
      <c r="AT191" s="14">
        <f>INT(INDEX(宝箱数值!$J$6:$J$1005,MATCH(装备!AJ191,宝箱数值!$A$6:$A$1005,0))/100)</f>
        <v>944732</v>
      </c>
    </row>
    <row r="192" spans="34:46" ht="16.5" x14ac:dyDescent="0.2">
      <c r="AH192" s="14">
        <v>186</v>
      </c>
      <c r="AI192" s="14">
        <v>2</v>
      </c>
      <c r="AJ192" s="14">
        <v>660</v>
      </c>
      <c r="AK192" s="14">
        <f>INDEX(节奏规划!$A$5:$A$55,MATCH(装备!AJ192,节奏规划!$B$5:$B$55,1)+1)</f>
        <v>16</v>
      </c>
      <c r="AL192" s="14">
        <v>100</v>
      </c>
      <c r="AM192" s="14">
        <v>49</v>
      </c>
      <c r="AN192" s="14">
        <v>2</v>
      </c>
      <c r="AO192" s="14"/>
      <c r="AR192" s="14"/>
      <c r="AS192" s="14"/>
      <c r="AT192" s="14">
        <f>INT(INDEX(宝箱数值!$J$6:$J$1005,MATCH(装备!AJ192,宝箱数值!$A$6:$A$1005,0))/100)</f>
        <v>963878</v>
      </c>
    </row>
    <row r="193" spans="34:46" ht="16.5" x14ac:dyDescent="0.2">
      <c r="AH193" s="14">
        <v>187</v>
      </c>
      <c r="AI193" s="14">
        <v>0</v>
      </c>
      <c r="AJ193" s="14">
        <v>662</v>
      </c>
      <c r="AK193" s="14">
        <f>INDEX(节奏规划!$A$5:$A$55,MATCH(装备!AJ193,节奏规划!$B$5:$B$55,1)+1)</f>
        <v>16</v>
      </c>
      <c r="AL193" s="14">
        <v>40</v>
      </c>
      <c r="AM193" s="14"/>
      <c r="AN193" s="14"/>
      <c r="AO193" s="14"/>
      <c r="AR193" s="14"/>
      <c r="AS193" s="14"/>
      <c r="AT193" s="14">
        <f>INT(INDEX(宝箱数值!$J$6:$J$1005,MATCH(装备!AJ193,宝箱数值!$A$6:$A$1005,0))/100)</f>
        <v>971490</v>
      </c>
    </row>
    <row r="194" spans="34:46" ht="16.5" x14ac:dyDescent="0.2">
      <c r="AH194" s="14">
        <v>188</v>
      </c>
      <c r="AI194" s="14">
        <v>0</v>
      </c>
      <c r="AJ194" s="14">
        <v>665</v>
      </c>
      <c r="AK194" s="14">
        <f>INDEX(节奏规划!$A$5:$A$55,MATCH(装备!AJ194,节奏规划!$B$5:$B$55,1)+1)</f>
        <v>16</v>
      </c>
      <c r="AL194" s="14">
        <v>40</v>
      </c>
      <c r="AM194" s="14"/>
      <c r="AN194" s="14"/>
      <c r="AO194" s="14"/>
      <c r="AR194" s="14"/>
      <c r="AS194" s="14"/>
      <c r="AT194" s="14">
        <f>INT(INDEX(宝箱数值!$J$6:$J$1005,MATCH(装备!AJ194,宝箱数值!$A$6:$A$1005,0))/100)</f>
        <v>982909</v>
      </c>
    </row>
    <row r="195" spans="34:46" ht="16.5" x14ac:dyDescent="0.2">
      <c r="AH195" s="14">
        <v>189</v>
      </c>
      <c r="AI195" s="14">
        <v>1</v>
      </c>
      <c r="AJ195" s="14">
        <v>665</v>
      </c>
      <c r="AK195" s="14">
        <f>INDEX(节奏规划!$A$5:$A$55,MATCH(装备!AJ195,节奏规划!$B$5:$B$55,1)+1)</f>
        <v>16</v>
      </c>
      <c r="AL195" s="14">
        <v>80</v>
      </c>
      <c r="AM195" s="14">
        <v>51</v>
      </c>
      <c r="AN195" s="14">
        <v>1</v>
      </c>
      <c r="AO195" s="14"/>
      <c r="AR195" s="14"/>
      <c r="AS195" s="14"/>
      <c r="AT195" s="14">
        <f>INT(INDEX(宝箱数值!$J$6:$J$1005,MATCH(装备!AJ195,宝箱数值!$A$6:$A$1005,0))/100)</f>
        <v>982909</v>
      </c>
    </row>
    <row r="196" spans="34:46" ht="16.5" x14ac:dyDescent="0.2">
      <c r="AH196" s="14">
        <v>190</v>
      </c>
      <c r="AI196" s="14">
        <v>0</v>
      </c>
      <c r="AJ196" s="14">
        <v>670</v>
      </c>
      <c r="AK196" s="14">
        <f>INDEX(节奏规划!$A$5:$A$55,MATCH(装备!AJ196,节奏规划!$B$5:$B$55,1)+1)</f>
        <v>17</v>
      </c>
      <c r="AL196" s="14">
        <v>40</v>
      </c>
      <c r="AM196" s="14"/>
      <c r="AN196" s="14"/>
      <c r="AO196" s="14"/>
      <c r="AR196" s="14"/>
      <c r="AS196" s="14"/>
      <c r="AT196" s="14">
        <f>INT(INDEX(宝箱数值!$J$6:$J$1005,MATCH(装备!AJ196,宝箱数值!$A$6:$A$1005,0))/100)</f>
        <v>1001939</v>
      </c>
    </row>
    <row r="197" spans="34:46" ht="16.5" x14ac:dyDescent="0.2">
      <c r="AH197" s="14">
        <v>191</v>
      </c>
      <c r="AI197" s="14">
        <v>0</v>
      </c>
      <c r="AJ197" s="14">
        <v>673</v>
      </c>
      <c r="AK197" s="14">
        <f>INDEX(节奏规划!$A$5:$A$55,MATCH(装备!AJ197,节奏规划!$B$5:$B$55,1)+1)</f>
        <v>17</v>
      </c>
      <c r="AL197" s="14">
        <v>40</v>
      </c>
      <c r="AM197" s="14"/>
      <c r="AN197" s="14"/>
      <c r="AO197" s="14"/>
      <c r="AR197" s="14"/>
      <c r="AS197" s="14"/>
      <c r="AT197" s="14">
        <f>INT(INDEX(宝箱数值!$J$6:$J$1005,MATCH(装备!AJ197,宝箱数值!$A$6:$A$1005,0))/100)</f>
        <v>1013357</v>
      </c>
    </row>
    <row r="198" spans="34:46" ht="16.5" x14ac:dyDescent="0.2">
      <c r="AH198" s="14">
        <v>192</v>
      </c>
      <c r="AI198" s="14">
        <v>2</v>
      </c>
      <c r="AJ198" s="14">
        <v>680</v>
      </c>
      <c r="AK198" s="14">
        <f>INDEX(节奏规划!$A$5:$A$55,MATCH(装备!AJ198,节奏规划!$B$5:$B$55,1)+1)</f>
        <v>17</v>
      </c>
      <c r="AL198" s="14">
        <v>100</v>
      </c>
      <c r="AM198" s="14">
        <v>49</v>
      </c>
      <c r="AN198" s="14">
        <v>2</v>
      </c>
      <c r="AO198" s="14"/>
      <c r="AR198" s="14"/>
      <c r="AS198" s="14"/>
      <c r="AT198" s="14">
        <f>INT(INDEX(宝箱数值!$J$6:$J$1005,MATCH(装备!AJ198,宝箱数值!$A$6:$A$1005,0))/100)</f>
        <v>1032180</v>
      </c>
    </row>
    <row r="199" spans="34:46" ht="16.5" x14ac:dyDescent="0.2">
      <c r="AH199" s="14">
        <v>193</v>
      </c>
      <c r="AI199" s="14">
        <v>0</v>
      </c>
      <c r="AJ199" s="14">
        <v>682</v>
      </c>
      <c r="AK199" s="14">
        <f>INDEX(节奏规划!$A$5:$A$55,MATCH(装备!AJ199,节奏规划!$B$5:$B$55,1)+1)</f>
        <v>17</v>
      </c>
      <c r="AL199" s="14">
        <v>40</v>
      </c>
      <c r="AM199" s="14"/>
      <c r="AN199" s="14"/>
      <c r="AO199" s="14"/>
      <c r="AR199" s="14"/>
      <c r="AS199" s="14"/>
      <c r="AT199" s="14">
        <f>INT(INDEX(宝箱数值!$J$6:$J$1005,MATCH(装备!AJ199,宝箱数值!$A$6:$A$1005,0))/100)</f>
        <v>1039831</v>
      </c>
    </row>
    <row r="200" spans="34:46" ht="16.5" x14ac:dyDescent="0.2">
      <c r="AH200" s="14">
        <v>194</v>
      </c>
      <c r="AI200" s="14">
        <v>0</v>
      </c>
      <c r="AJ200" s="14">
        <v>685</v>
      </c>
      <c r="AK200" s="14">
        <f>INDEX(节奏规划!$A$5:$A$55,MATCH(装备!AJ200,节奏规划!$B$5:$B$55,1)+1)</f>
        <v>17</v>
      </c>
      <c r="AL200" s="14">
        <v>40</v>
      </c>
      <c r="AM200" s="14"/>
      <c r="AN200" s="14"/>
      <c r="AO200" s="14"/>
      <c r="AR200" s="14"/>
      <c r="AS200" s="14"/>
      <c r="AT200" s="14">
        <f>INT(INDEX(宝箱数值!$J$6:$J$1005,MATCH(装备!AJ200,宝箱数值!$A$6:$A$1005,0))/100)</f>
        <v>1051308</v>
      </c>
    </row>
    <row r="201" spans="34:46" ht="16.5" x14ac:dyDescent="0.2">
      <c r="AH201" s="14">
        <v>195</v>
      </c>
      <c r="AI201" s="14">
        <v>1</v>
      </c>
      <c r="AJ201" s="14">
        <v>685</v>
      </c>
      <c r="AK201" s="14">
        <f>INDEX(节奏规划!$A$5:$A$55,MATCH(装备!AJ201,节奏规划!$B$5:$B$55,1)+1)</f>
        <v>17</v>
      </c>
      <c r="AL201" s="14">
        <v>80</v>
      </c>
      <c r="AM201" s="14">
        <v>51</v>
      </c>
      <c r="AN201" s="14">
        <v>1</v>
      </c>
      <c r="AO201" s="14"/>
      <c r="AR201" s="14"/>
      <c r="AS201" s="14"/>
      <c r="AT201" s="14">
        <f>INT(INDEX(宝箱数值!$J$6:$J$1005,MATCH(装备!AJ201,宝箱数值!$A$6:$A$1005,0))/100)</f>
        <v>1051308</v>
      </c>
    </row>
    <row r="202" spans="34:46" ht="16.5" x14ac:dyDescent="0.2">
      <c r="AH202" s="14">
        <v>196</v>
      </c>
      <c r="AI202" s="14">
        <v>0</v>
      </c>
      <c r="AJ202" s="14">
        <v>690</v>
      </c>
      <c r="AK202" s="14">
        <f>INDEX(节奏规划!$A$5:$A$55,MATCH(装备!AJ202,节奏规划!$B$5:$B$55,1)+1)</f>
        <v>17</v>
      </c>
      <c r="AL202" s="14">
        <v>40</v>
      </c>
      <c r="AM202" s="14"/>
      <c r="AN202" s="14"/>
      <c r="AO202" s="14"/>
      <c r="AR202" s="14"/>
      <c r="AS202" s="14"/>
      <c r="AT202" s="14">
        <f>INT(INDEX(宝箱数值!$J$6:$J$1005,MATCH(装备!AJ202,宝箱数值!$A$6:$A$1005,0))/100)</f>
        <v>1070436</v>
      </c>
    </row>
    <row r="203" spans="34:46" ht="16.5" x14ac:dyDescent="0.2">
      <c r="AH203" s="14">
        <v>197</v>
      </c>
      <c r="AI203" s="14">
        <v>0</v>
      </c>
      <c r="AJ203" s="14">
        <v>693</v>
      </c>
      <c r="AK203" s="14">
        <f>INDEX(节奏规划!$A$5:$A$55,MATCH(装备!AJ203,节奏规划!$B$5:$B$55,1)+1)</f>
        <v>17</v>
      </c>
      <c r="AL203" s="14">
        <v>40</v>
      </c>
      <c r="AM203" s="14"/>
      <c r="AN203" s="14"/>
      <c r="AO203" s="14"/>
      <c r="AR203" s="14"/>
      <c r="AS203" s="14"/>
      <c r="AT203" s="14">
        <f>INT(INDEX(宝箱数值!$J$6:$J$1005,MATCH(装备!AJ203,宝箱数值!$A$6:$A$1005,0))/100)</f>
        <v>1081912</v>
      </c>
    </row>
    <row r="204" spans="34:46" ht="16.5" x14ac:dyDescent="0.2">
      <c r="AH204" s="14">
        <v>198</v>
      </c>
      <c r="AI204" s="14">
        <v>2</v>
      </c>
      <c r="AJ204" s="14">
        <v>700</v>
      </c>
      <c r="AK204" s="14">
        <f>INDEX(节奏规划!$A$5:$A$55,MATCH(装备!AJ204,节奏规划!$B$5:$B$55,1)+1)</f>
        <v>18</v>
      </c>
      <c r="AL204" s="14">
        <v>100</v>
      </c>
      <c r="AM204" s="14">
        <v>49</v>
      </c>
      <c r="AN204" s="14">
        <v>2</v>
      </c>
      <c r="AO204" s="14"/>
      <c r="AR204" s="14"/>
      <c r="AS204" s="14"/>
      <c r="AT204" s="14">
        <f>INT(INDEX(宝箱数值!$J$6:$J$1005,MATCH(装备!AJ204,宝箱数值!$A$6:$A$1005,0))/100)</f>
        <v>1100417</v>
      </c>
    </row>
    <row r="205" spans="34:46" ht="16.5" x14ac:dyDescent="0.2">
      <c r="AH205" s="14">
        <v>199</v>
      </c>
      <c r="AI205" s="14">
        <v>0</v>
      </c>
      <c r="AJ205" s="14">
        <v>702</v>
      </c>
      <c r="AK205" s="14">
        <f>INDEX(节奏规划!$A$5:$A$55,MATCH(装备!AJ205,节奏规划!$B$5:$B$55,1)+1)</f>
        <v>18</v>
      </c>
      <c r="AL205" s="14">
        <v>40</v>
      </c>
      <c r="AM205" s="14"/>
      <c r="AN205" s="14"/>
      <c r="AO205" s="14"/>
      <c r="AR205" s="14"/>
      <c r="AS205" s="14"/>
      <c r="AT205" s="14">
        <f>INT(INDEX(宝箱数值!$J$6:$J$1005,MATCH(装备!AJ205,宝箱数值!$A$6:$A$1005,0))/100)</f>
        <v>1108107</v>
      </c>
    </row>
    <row r="206" spans="34:46" ht="16.5" x14ac:dyDescent="0.2">
      <c r="AH206" s="14">
        <v>200</v>
      </c>
      <c r="AI206" s="14">
        <v>0</v>
      </c>
      <c r="AJ206" s="14">
        <v>705</v>
      </c>
      <c r="AK206" s="14">
        <f>INDEX(节奏规划!$A$5:$A$55,MATCH(装备!AJ206,节奏规划!$B$5:$B$55,1)+1)</f>
        <v>18</v>
      </c>
      <c r="AL206" s="14">
        <v>40</v>
      </c>
      <c r="AM206" s="14"/>
      <c r="AN206" s="14"/>
      <c r="AO206" s="14"/>
      <c r="AR206" s="14"/>
      <c r="AS206" s="14"/>
      <c r="AT206" s="14">
        <f>INT(INDEX(宝箱数值!$J$6:$J$1005,MATCH(装备!AJ206,宝箱数值!$A$6:$A$1005,0))/100)</f>
        <v>1119641</v>
      </c>
    </row>
    <row r="207" spans="34:46" ht="16.5" x14ac:dyDescent="0.2">
      <c r="AH207" s="14">
        <v>201</v>
      </c>
      <c r="AI207" s="14">
        <v>1</v>
      </c>
      <c r="AJ207" s="14">
        <v>705</v>
      </c>
      <c r="AK207" s="14">
        <f>INDEX(节奏规划!$A$5:$A$55,MATCH(装备!AJ207,节奏规划!$B$5:$B$55,1)+1)</f>
        <v>18</v>
      </c>
      <c r="AL207" s="14">
        <v>80</v>
      </c>
      <c r="AM207" s="14">
        <v>54</v>
      </c>
      <c r="AN207" s="14">
        <v>1</v>
      </c>
      <c r="AO207" s="14"/>
      <c r="AR207" s="14"/>
      <c r="AS207" s="14"/>
      <c r="AT207" s="14">
        <f>INT(INDEX(宝箱数值!$J$6:$J$1005,MATCH(装备!AJ207,宝箱数值!$A$6:$A$1005,0))/100)</f>
        <v>1119641</v>
      </c>
    </row>
    <row r="208" spans="34:46" ht="16.5" x14ac:dyDescent="0.2">
      <c r="AH208" s="14">
        <v>202</v>
      </c>
      <c r="AI208" s="14">
        <v>0</v>
      </c>
      <c r="AJ208" s="14">
        <v>710</v>
      </c>
      <c r="AK208" s="14">
        <f>INDEX(节奏规划!$A$5:$A$55,MATCH(装备!AJ208,节奏规划!$B$5:$B$55,1)+1)</f>
        <v>18</v>
      </c>
      <c r="AL208" s="14">
        <v>40</v>
      </c>
      <c r="AM208" s="14"/>
      <c r="AN208" s="14"/>
      <c r="AO208" s="14"/>
      <c r="AR208" s="14"/>
      <c r="AS208" s="14"/>
      <c r="AT208" s="14">
        <f>INT(INDEX(宝箱数值!$J$6:$J$1005,MATCH(装备!AJ208,宝箱数值!$A$6:$A$1005,0))/100)</f>
        <v>1138865</v>
      </c>
    </row>
    <row r="209" spans="34:46" ht="16.5" x14ac:dyDescent="0.2">
      <c r="AH209" s="14">
        <v>203</v>
      </c>
      <c r="AI209" s="14">
        <v>0</v>
      </c>
      <c r="AJ209" s="14">
        <v>713</v>
      </c>
      <c r="AK209" s="14">
        <f>INDEX(节奏规划!$A$5:$A$55,MATCH(装备!AJ209,节奏规划!$B$5:$B$55,1)+1)</f>
        <v>18</v>
      </c>
      <c r="AL209" s="14">
        <v>40</v>
      </c>
      <c r="AM209" s="14"/>
      <c r="AN209" s="14"/>
      <c r="AO209" s="14"/>
      <c r="AR209" s="14"/>
      <c r="AS209" s="14"/>
      <c r="AT209" s="14">
        <f>INT(INDEX(宝箱数值!$J$6:$J$1005,MATCH(装备!AJ209,宝箱数值!$A$6:$A$1005,0))/100)</f>
        <v>1150400</v>
      </c>
    </row>
    <row r="210" spans="34:46" ht="16.5" x14ac:dyDescent="0.2">
      <c r="AH210" s="14">
        <v>204</v>
      </c>
      <c r="AI210" s="14">
        <v>2</v>
      </c>
      <c r="AJ210" s="14">
        <v>720</v>
      </c>
      <c r="AK210" s="14">
        <f>INDEX(节奏规划!$A$5:$A$55,MATCH(装备!AJ210,节奏规划!$B$5:$B$55,1)+1)</f>
        <v>19</v>
      </c>
      <c r="AL210" s="14">
        <v>100</v>
      </c>
      <c r="AM210" s="14">
        <v>50</v>
      </c>
      <c r="AN210" s="14">
        <v>2</v>
      </c>
      <c r="AO210" s="14"/>
      <c r="AR210" s="14"/>
      <c r="AS210" s="14"/>
      <c r="AT210" s="14">
        <f>INT(INDEX(宝箱数值!$J$6:$J$1005,MATCH(装备!AJ210,宝箱数值!$A$6:$A$1005,0))/100)</f>
        <v>1168592</v>
      </c>
    </row>
    <row r="211" spans="34:46" ht="16.5" x14ac:dyDescent="0.2">
      <c r="AH211" s="14">
        <v>205</v>
      </c>
      <c r="AI211" s="14">
        <v>0</v>
      </c>
      <c r="AJ211" s="14">
        <v>722</v>
      </c>
      <c r="AK211" s="14">
        <f>INDEX(节奏规划!$A$5:$A$55,MATCH(装备!AJ211,节奏规划!$B$5:$B$55,1)+1)</f>
        <v>19</v>
      </c>
      <c r="AL211" s="14">
        <v>40</v>
      </c>
      <c r="AM211" s="14"/>
      <c r="AN211" s="14"/>
      <c r="AO211" s="14"/>
      <c r="AR211" s="14"/>
      <c r="AS211" s="14"/>
      <c r="AT211" s="14">
        <f>INT(INDEX(宝箱数值!$J$6:$J$1005,MATCH(装备!AJ211,宝箱数值!$A$6:$A$1005,0))/100)</f>
        <v>1176320</v>
      </c>
    </row>
    <row r="212" spans="34:46" ht="16.5" x14ac:dyDescent="0.2">
      <c r="AH212" s="14">
        <v>206</v>
      </c>
      <c r="AI212" s="14">
        <v>0</v>
      </c>
      <c r="AJ212" s="14">
        <v>725</v>
      </c>
      <c r="AK212" s="14">
        <f>INDEX(节奏规划!$A$5:$A$55,MATCH(装备!AJ212,节奏规划!$B$5:$B$55,1)+1)</f>
        <v>19</v>
      </c>
      <c r="AL212" s="14">
        <v>40</v>
      </c>
      <c r="AM212" s="14"/>
      <c r="AN212" s="14"/>
      <c r="AO212" s="14"/>
      <c r="AR212" s="14"/>
      <c r="AS212" s="14"/>
      <c r="AT212" s="14">
        <f>INT(INDEX(宝箱数值!$J$6:$J$1005,MATCH(装备!AJ212,宝箱数值!$A$6:$A$1005,0))/100)</f>
        <v>1187911</v>
      </c>
    </row>
    <row r="213" spans="34:46" ht="16.5" x14ac:dyDescent="0.2">
      <c r="AH213" s="14">
        <v>207</v>
      </c>
      <c r="AI213" s="14">
        <v>1</v>
      </c>
      <c r="AJ213" s="14">
        <v>725</v>
      </c>
      <c r="AK213" s="14">
        <f>INDEX(节奏规划!$A$5:$A$55,MATCH(装备!AJ213,节奏规划!$B$5:$B$55,1)+1)</f>
        <v>19</v>
      </c>
      <c r="AL213" s="14">
        <v>80</v>
      </c>
      <c r="AM213" s="14">
        <v>54</v>
      </c>
      <c r="AN213" s="14">
        <v>1</v>
      </c>
      <c r="AO213" s="14">
        <v>1</v>
      </c>
      <c r="AR213" s="14"/>
      <c r="AS213" s="14"/>
      <c r="AT213" s="14">
        <f>INT(INDEX(宝箱数值!$J$6:$J$1005,MATCH(装备!AJ213,宝箱数值!$A$6:$A$1005,0))/100)</f>
        <v>1187911</v>
      </c>
    </row>
    <row r="214" spans="34:46" ht="16.5" x14ac:dyDescent="0.2">
      <c r="AH214" s="14">
        <v>208</v>
      </c>
      <c r="AI214" s="14">
        <v>0</v>
      </c>
      <c r="AJ214" s="14">
        <v>730</v>
      </c>
      <c r="AK214" s="14">
        <f>INDEX(节奏规划!$A$5:$A$55,MATCH(装备!AJ214,节奏规划!$B$5:$B$55,1)+1)</f>
        <v>19</v>
      </c>
      <c r="AL214" s="14">
        <v>40</v>
      </c>
      <c r="AM214" s="14"/>
      <c r="AN214" s="14"/>
      <c r="AO214" s="14"/>
      <c r="AR214" s="14"/>
      <c r="AS214" s="14"/>
      <c r="AT214" s="14">
        <f>INT(INDEX(宝箱数值!$J$6:$J$1005,MATCH(装备!AJ214,宝箱数值!$A$6:$A$1005,0))/100)</f>
        <v>1207229</v>
      </c>
    </row>
    <row r="215" spans="34:46" ht="16.5" x14ac:dyDescent="0.2">
      <c r="AH215" s="14">
        <v>209</v>
      </c>
      <c r="AI215" s="14">
        <v>0</v>
      </c>
      <c r="AJ215" s="14">
        <v>733</v>
      </c>
      <c r="AK215" s="14">
        <f>INDEX(节奏规划!$A$5:$A$55,MATCH(装备!AJ215,节奏规划!$B$5:$B$55,1)+1)</f>
        <v>19</v>
      </c>
      <c r="AL215" s="14">
        <v>40</v>
      </c>
      <c r="AM215" s="14"/>
      <c r="AN215" s="14"/>
      <c r="AO215" s="14"/>
      <c r="AR215" s="14"/>
      <c r="AS215" s="14"/>
      <c r="AT215" s="14">
        <f>INT(INDEX(宝箱数值!$J$6:$J$1005,MATCH(装备!AJ215,宝箱数值!$A$6:$A$1005,0))/100)</f>
        <v>1218820</v>
      </c>
    </row>
    <row r="216" spans="34:46" ht="16.5" x14ac:dyDescent="0.2">
      <c r="AH216" s="14">
        <v>210</v>
      </c>
      <c r="AI216" s="14">
        <v>2</v>
      </c>
      <c r="AJ216" s="14">
        <v>740</v>
      </c>
      <c r="AK216" s="14">
        <f>INDEX(节奏规划!$A$5:$A$55,MATCH(装备!AJ216,节奏规划!$B$5:$B$55,1)+1)</f>
        <v>20</v>
      </c>
      <c r="AL216" s="14">
        <v>100</v>
      </c>
      <c r="AM216" s="14">
        <v>50</v>
      </c>
      <c r="AN216" s="14">
        <v>2</v>
      </c>
      <c r="AO216" s="14"/>
      <c r="AR216" s="14"/>
      <c r="AS216" s="14"/>
      <c r="AT216" s="14">
        <f>INT(INDEX(宝箱数值!$J$6:$J$1005,MATCH(装备!AJ216,宝箱数值!$A$6:$A$1005,0))/100)</f>
        <v>1236705</v>
      </c>
    </row>
    <row r="217" spans="34:46" ht="16.5" x14ac:dyDescent="0.2">
      <c r="AH217" s="14">
        <v>211</v>
      </c>
      <c r="AI217" s="14">
        <v>0</v>
      </c>
      <c r="AJ217" s="14">
        <v>742</v>
      </c>
      <c r="AK217" s="14">
        <f>INDEX(节奏规划!$A$5:$A$55,MATCH(装备!AJ217,节奏规划!$B$5:$B$55,1)+1)</f>
        <v>20</v>
      </c>
      <c r="AL217" s="14">
        <v>40</v>
      </c>
      <c r="AM217" s="14"/>
      <c r="AN217" s="14"/>
      <c r="AO217" s="14"/>
      <c r="AR217" s="14"/>
      <c r="AS217" s="14"/>
      <c r="AT217" s="14">
        <f>INT(INDEX(宝箱数值!$J$6:$J$1005,MATCH(装备!AJ217,宝箱数值!$A$6:$A$1005,0))/100)</f>
        <v>1253076</v>
      </c>
    </row>
    <row r="218" spans="34:46" ht="16.5" x14ac:dyDescent="0.2">
      <c r="AH218" s="14">
        <v>212</v>
      </c>
      <c r="AI218" s="14">
        <v>0</v>
      </c>
      <c r="AJ218" s="14">
        <v>745</v>
      </c>
      <c r="AK218" s="14">
        <f>INDEX(节奏规划!$A$5:$A$55,MATCH(装备!AJ218,节奏规划!$B$5:$B$55,1)+1)</f>
        <v>20</v>
      </c>
      <c r="AL218" s="14">
        <v>40</v>
      </c>
      <c r="AM218" s="14"/>
      <c r="AN218" s="14"/>
      <c r="AO218" s="14"/>
      <c r="AR218" s="14"/>
      <c r="AS218" s="14"/>
      <c r="AT218" s="14">
        <f>INT(INDEX(宝箱数值!$J$6:$J$1005,MATCH(装备!AJ218,宝箱数值!$A$6:$A$1005,0))/100)</f>
        <v>1277632</v>
      </c>
    </row>
    <row r="219" spans="34:46" ht="16.5" x14ac:dyDescent="0.2">
      <c r="AH219" s="14">
        <v>213</v>
      </c>
      <c r="AI219" s="14">
        <v>1</v>
      </c>
      <c r="AJ219" s="14">
        <v>745</v>
      </c>
      <c r="AK219" s="14">
        <f>INDEX(节奏规划!$A$5:$A$55,MATCH(装备!AJ219,节奏规划!$B$5:$B$55,1)+1)</f>
        <v>20</v>
      </c>
      <c r="AL219" s="14">
        <v>80</v>
      </c>
      <c r="AM219" s="14">
        <v>54</v>
      </c>
      <c r="AN219" s="14">
        <v>1</v>
      </c>
      <c r="AO219" s="14">
        <v>1</v>
      </c>
      <c r="AR219" s="14"/>
      <c r="AS219" s="14"/>
      <c r="AT219" s="14">
        <f>INT(INDEX(宝箱数值!$J$6:$J$1005,MATCH(装备!AJ219,宝箱数值!$A$6:$A$1005,0))/100)</f>
        <v>1277632</v>
      </c>
    </row>
    <row r="220" spans="34:46" ht="16.5" x14ac:dyDescent="0.2">
      <c r="AH220" s="14">
        <v>214</v>
      </c>
      <c r="AI220" s="14">
        <v>0</v>
      </c>
      <c r="AJ220" s="14">
        <v>750</v>
      </c>
      <c r="AK220" s="14">
        <f>INDEX(节奏规划!$A$5:$A$55,MATCH(装备!AJ220,节奏规划!$B$5:$B$55,1)+1)</f>
        <v>20</v>
      </c>
      <c r="AL220" s="14">
        <v>40</v>
      </c>
      <c r="AM220" s="14"/>
      <c r="AN220" s="14"/>
      <c r="AO220" s="14"/>
      <c r="AR220" s="14"/>
      <c r="AS220" s="14"/>
      <c r="AT220" s="14">
        <f>INT(INDEX(宝箱数值!$J$6:$J$1005,MATCH(装备!AJ220,宝箱数值!$A$6:$A$1005,0))/100)</f>
        <v>1318558</v>
      </c>
    </row>
    <row r="221" spans="34:46" ht="16.5" x14ac:dyDescent="0.2">
      <c r="AH221" s="14">
        <v>215</v>
      </c>
      <c r="AI221" s="14">
        <v>0</v>
      </c>
      <c r="AJ221" s="14">
        <v>753</v>
      </c>
      <c r="AK221" s="14">
        <f>INDEX(节奏规划!$A$5:$A$55,MATCH(装备!AJ221,节奏规划!$B$5:$B$55,1)+1)</f>
        <v>20</v>
      </c>
      <c r="AL221" s="14">
        <v>40</v>
      </c>
      <c r="AM221" s="14"/>
      <c r="AN221" s="14"/>
      <c r="AO221" s="14"/>
      <c r="AR221" s="14"/>
      <c r="AS221" s="14"/>
      <c r="AT221" s="14">
        <f>INT(INDEX(宝箱数值!$J$6:$J$1005,MATCH(装备!AJ221,宝箱数值!$A$6:$A$1005,0))/100)</f>
        <v>1343114</v>
      </c>
    </row>
    <row r="222" spans="34:46" ht="16.5" x14ac:dyDescent="0.2">
      <c r="AH222" s="14">
        <v>216</v>
      </c>
      <c r="AI222" s="14">
        <v>2</v>
      </c>
      <c r="AJ222" s="14">
        <v>760</v>
      </c>
      <c r="AK222" s="14">
        <f>INDEX(节奏规划!$A$5:$A$55,MATCH(装备!AJ222,节奏规划!$B$5:$B$55,1)+1)</f>
        <v>21</v>
      </c>
      <c r="AL222" s="14">
        <v>100</v>
      </c>
      <c r="AM222" s="14">
        <v>50</v>
      </c>
      <c r="AN222" s="14">
        <v>2</v>
      </c>
      <c r="AO222" s="14"/>
      <c r="AR222" s="14"/>
      <c r="AS222" s="14"/>
      <c r="AT222" s="14">
        <f>INT(INDEX(宝箱数值!$J$6:$J$1005,MATCH(装备!AJ222,宝箱数值!$A$6:$A$1005,0))/100)</f>
        <v>1298932</v>
      </c>
    </row>
    <row r="223" spans="34:46" ht="16.5" x14ac:dyDescent="0.2">
      <c r="AH223" s="14">
        <v>217</v>
      </c>
      <c r="AI223" s="14">
        <v>0</v>
      </c>
      <c r="AJ223" s="14">
        <v>762</v>
      </c>
      <c r="AK223" s="14">
        <f>INDEX(节奏规划!$A$5:$A$55,MATCH(装备!AJ223,节奏规划!$B$5:$B$55,1)+1)</f>
        <v>21</v>
      </c>
      <c r="AL223" s="14">
        <v>40</v>
      </c>
      <c r="AM223" s="14"/>
      <c r="AN223" s="14"/>
      <c r="AO223" s="14"/>
      <c r="AR223" s="14"/>
      <c r="AS223" s="14"/>
      <c r="AT223" s="14">
        <f>INT(INDEX(宝箱数值!$J$6:$J$1005,MATCH(装备!AJ223,宝箱数值!$A$6:$A$1005,0))/100)</f>
        <v>1306751</v>
      </c>
    </row>
    <row r="224" spans="34:46" ht="16.5" x14ac:dyDescent="0.2">
      <c r="AH224" s="14">
        <v>218</v>
      </c>
      <c r="AI224" s="14">
        <v>0</v>
      </c>
      <c r="AJ224" s="14">
        <v>765</v>
      </c>
      <c r="AK224" s="14">
        <f>INDEX(节奏规划!$A$5:$A$55,MATCH(装备!AJ224,节奏规划!$B$5:$B$55,1)+1)</f>
        <v>21</v>
      </c>
      <c r="AL224" s="14">
        <v>40</v>
      </c>
      <c r="AM224" s="14"/>
      <c r="AN224" s="14"/>
      <c r="AO224" s="14"/>
      <c r="AR224" s="14"/>
      <c r="AS224" s="14"/>
      <c r="AT224" s="14">
        <f>INT(INDEX(宝箱数值!$J$6:$J$1005,MATCH(装备!AJ224,宝箱数值!$A$6:$A$1005,0))/100)</f>
        <v>1318479</v>
      </c>
    </row>
    <row r="225" spans="34:46" ht="16.5" x14ac:dyDescent="0.2">
      <c r="AH225" s="14">
        <v>219</v>
      </c>
      <c r="AI225" s="14">
        <v>1</v>
      </c>
      <c r="AJ225" s="14">
        <v>765</v>
      </c>
      <c r="AK225" s="14">
        <f>INDEX(节奏规划!$A$5:$A$55,MATCH(装备!AJ225,节奏规划!$B$5:$B$55,1)+1)</f>
        <v>21</v>
      </c>
      <c r="AL225" s="14">
        <v>80</v>
      </c>
      <c r="AM225" s="14">
        <v>54</v>
      </c>
      <c r="AN225" s="14">
        <v>1</v>
      </c>
      <c r="AO225" s="14">
        <v>1</v>
      </c>
      <c r="AR225" s="14"/>
      <c r="AS225" s="14"/>
      <c r="AT225" s="14">
        <f>INT(INDEX(宝箱数值!$J$6:$J$1005,MATCH(装备!AJ225,宝箱数值!$A$6:$A$1005,0))/100)</f>
        <v>1318479</v>
      </c>
    </row>
    <row r="226" spans="34:46" ht="16.5" x14ac:dyDescent="0.2">
      <c r="AH226" s="14">
        <v>220</v>
      </c>
      <c r="AI226" s="14">
        <v>0</v>
      </c>
      <c r="AJ226" s="14">
        <v>770</v>
      </c>
      <c r="AK226" s="14">
        <f>INDEX(节奏规划!$A$5:$A$55,MATCH(装备!AJ226,节奏规划!$B$5:$B$55,1)+1)</f>
        <v>21</v>
      </c>
      <c r="AL226" s="14">
        <v>40</v>
      </c>
      <c r="AM226" s="14"/>
      <c r="AN226" s="14"/>
      <c r="AO226" s="14"/>
      <c r="AR226" s="14"/>
      <c r="AS226" s="14"/>
      <c r="AT226" s="14">
        <f>INT(INDEX(宝箱数值!$J$6:$J$1005,MATCH(装备!AJ226,宝箱数值!$A$6:$A$1005,0))/100)</f>
        <v>1338025</v>
      </c>
    </row>
    <row r="227" spans="34:46" ht="16.5" x14ac:dyDescent="0.2">
      <c r="AH227" s="14">
        <v>221</v>
      </c>
      <c r="AI227" s="14">
        <v>0</v>
      </c>
      <c r="AJ227" s="14">
        <v>773</v>
      </c>
      <c r="AK227" s="14">
        <f>INDEX(节奏规划!$A$5:$A$55,MATCH(装备!AJ227,节奏规划!$B$5:$B$55,1)+1)</f>
        <v>21</v>
      </c>
      <c r="AL227" s="14">
        <v>40</v>
      </c>
      <c r="AM227" s="14"/>
      <c r="AN227" s="14"/>
      <c r="AO227" s="14"/>
      <c r="AR227" s="14"/>
      <c r="AS227" s="14"/>
      <c r="AT227" s="14">
        <f>INT(INDEX(宝箱数值!$J$6:$J$1005,MATCH(装备!AJ227,宝箱数值!$A$6:$A$1005,0))/100)</f>
        <v>1349753</v>
      </c>
    </row>
    <row r="228" spans="34:46" ht="16.5" x14ac:dyDescent="0.2">
      <c r="AH228" s="14">
        <v>222</v>
      </c>
      <c r="AI228" s="14">
        <v>2</v>
      </c>
      <c r="AJ228" s="14">
        <v>780</v>
      </c>
      <c r="AK228" s="14">
        <f>INDEX(节奏规划!$A$5:$A$55,MATCH(装备!AJ228,节奏规划!$B$5:$B$55,1)+1)</f>
        <v>22</v>
      </c>
      <c r="AL228" s="14">
        <v>100</v>
      </c>
      <c r="AM228" s="14">
        <v>50</v>
      </c>
      <c r="AN228" s="14">
        <v>2</v>
      </c>
      <c r="AO228" s="14"/>
      <c r="AR228" s="14"/>
      <c r="AS228" s="14"/>
      <c r="AT228" s="14">
        <f>INT(INDEX(宝箱数值!$J$6:$J$1005,MATCH(装备!AJ228,宝箱数值!$A$6:$A$1005,0))/100)</f>
        <v>1366632</v>
      </c>
    </row>
    <row r="229" spans="34:46" ht="16.5" x14ac:dyDescent="0.2">
      <c r="AH229" s="14">
        <v>223</v>
      </c>
      <c r="AI229" s="14">
        <v>0</v>
      </c>
      <c r="AJ229" s="14">
        <v>782</v>
      </c>
      <c r="AK229" s="14">
        <f>INDEX(节奏规划!$A$5:$A$55,MATCH(装备!AJ229,节奏规划!$B$5:$B$55,1)+1)</f>
        <v>22</v>
      </c>
      <c r="AL229" s="14">
        <v>40</v>
      </c>
      <c r="AM229" s="14"/>
      <c r="AN229" s="14"/>
      <c r="AO229" s="14"/>
      <c r="AR229" s="14"/>
      <c r="AS229" s="14"/>
      <c r="AT229" s="14">
        <f>INT(INDEX(宝箱数值!$J$6:$J$1005,MATCH(装备!AJ229,宝箱数值!$A$6:$A$1005,0))/100)</f>
        <v>1376763</v>
      </c>
    </row>
    <row r="230" spans="34:46" ht="16.5" x14ac:dyDescent="0.2">
      <c r="AH230" s="14">
        <v>224</v>
      </c>
      <c r="AI230" s="14">
        <v>0</v>
      </c>
      <c r="AJ230" s="14">
        <v>785</v>
      </c>
      <c r="AK230" s="14">
        <f>INDEX(节奏规划!$A$5:$A$55,MATCH(装备!AJ230,节奏规划!$B$5:$B$55,1)+1)</f>
        <v>22</v>
      </c>
      <c r="AL230" s="14">
        <v>40</v>
      </c>
      <c r="AM230" s="14"/>
      <c r="AN230" s="14"/>
      <c r="AO230" s="14"/>
      <c r="AR230" s="14"/>
      <c r="AS230" s="14"/>
      <c r="AT230" s="14">
        <f>INT(INDEX(宝箱数值!$J$6:$J$1005,MATCH(装备!AJ230,宝箱数值!$A$6:$A$1005,0))/100)</f>
        <v>1391959</v>
      </c>
    </row>
    <row r="231" spans="34:46" ht="16.5" x14ac:dyDescent="0.2">
      <c r="AH231" s="14">
        <v>225</v>
      </c>
      <c r="AI231" s="14">
        <v>1</v>
      </c>
      <c r="AJ231" s="14">
        <v>785</v>
      </c>
      <c r="AK231" s="14">
        <f>INDEX(节奏规划!$A$5:$A$55,MATCH(装备!AJ231,节奏规划!$B$5:$B$55,1)+1)</f>
        <v>22</v>
      </c>
      <c r="AL231" s="14">
        <v>80</v>
      </c>
      <c r="AM231" s="14">
        <v>54</v>
      </c>
      <c r="AN231" s="14">
        <v>1</v>
      </c>
      <c r="AO231" s="14">
        <v>1</v>
      </c>
      <c r="AR231" s="14"/>
      <c r="AS231" s="14"/>
      <c r="AT231" s="14">
        <f>INT(INDEX(宝箱数值!$J$6:$J$1005,MATCH(装备!AJ231,宝箱数值!$A$6:$A$1005,0))/100)</f>
        <v>1391959</v>
      </c>
    </row>
    <row r="232" spans="34:46" ht="16.5" x14ac:dyDescent="0.2">
      <c r="AH232" s="14">
        <v>226</v>
      </c>
      <c r="AI232" s="14">
        <v>0</v>
      </c>
      <c r="AJ232" s="14">
        <v>790</v>
      </c>
      <c r="AK232" s="14">
        <f>INDEX(节奏规划!$A$5:$A$55,MATCH(装备!AJ232,节奏规划!$B$5:$B$55,1)+1)</f>
        <v>22</v>
      </c>
      <c r="AL232" s="14">
        <v>40</v>
      </c>
      <c r="AM232" s="14"/>
      <c r="AN232" s="14"/>
      <c r="AO232" s="14"/>
      <c r="AR232" s="14"/>
      <c r="AS232" s="14"/>
      <c r="AT232" s="14">
        <f>INT(INDEX(宝箱数值!$J$6:$J$1005,MATCH(装备!AJ232,宝箱数值!$A$6:$A$1005,0))/100)</f>
        <v>1417285</v>
      </c>
    </row>
    <row r="233" spans="34:46" ht="16.5" x14ac:dyDescent="0.2">
      <c r="AH233" s="14">
        <v>227</v>
      </c>
      <c r="AI233" s="14">
        <v>0</v>
      </c>
      <c r="AJ233" s="14">
        <v>793</v>
      </c>
      <c r="AK233" s="14">
        <f>INDEX(节奏规划!$A$5:$A$55,MATCH(装备!AJ233,节奏规划!$B$5:$B$55,1)+1)</f>
        <v>22</v>
      </c>
      <c r="AL233" s="14">
        <v>40</v>
      </c>
      <c r="AM233" s="14"/>
      <c r="AN233" s="14"/>
      <c r="AO233" s="14"/>
      <c r="AR233" s="14"/>
      <c r="AS233" s="14"/>
      <c r="AT233" s="14">
        <f>INT(INDEX(宝箱数值!$J$6:$J$1005,MATCH(装备!AJ233,宝箱数值!$A$6:$A$1005,0))/100)</f>
        <v>1432481</v>
      </c>
    </row>
    <row r="234" spans="34:46" ht="16.5" x14ac:dyDescent="0.2">
      <c r="AH234" s="14">
        <v>228</v>
      </c>
      <c r="AI234" s="14">
        <v>2</v>
      </c>
      <c r="AJ234" s="14">
        <v>800</v>
      </c>
      <c r="AK234" s="14">
        <f>INDEX(节奏规划!$A$5:$A$55,MATCH(装备!AJ234,节奏规划!$B$5:$B$55,1)+1)</f>
        <v>23</v>
      </c>
      <c r="AL234" s="14">
        <v>100</v>
      </c>
      <c r="AM234" s="14">
        <v>50</v>
      </c>
      <c r="AN234" s="14">
        <v>2</v>
      </c>
      <c r="AO234" s="14">
        <v>1</v>
      </c>
      <c r="AR234" s="14"/>
      <c r="AS234" s="14"/>
      <c r="AT234" s="14">
        <f>INT(INDEX(宝箱数值!$J$6:$J$1005,MATCH(装备!AJ234,宝箱数值!$A$6:$A$1005,0))/100)</f>
        <v>1432786</v>
      </c>
    </row>
  </sheetData>
  <mergeCells count="3">
    <mergeCell ref="W5:Z5"/>
    <mergeCell ref="A22:E22"/>
    <mergeCell ref="A4:T4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56F41-6C7A-47DC-A4EF-BF2007CA6B5E}">
  <dimension ref="A2:BY1005"/>
  <sheetViews>
    <sheetView topLeftCell="BD4" zoomScaleNormal="100" workbookViewId="0">
      <selection activeCell="BI6" sqref="BI6:BJ12"/>
    </sheetView>
  </sheetViews>
  <sheetFormatPr defaultRowHeight="14.25" x14ac:dyDescent="0.2"/>
  <cols>
    <col min="1" max="1" width="16.875" customWidth="1"/>
    <col min="2" max="2" width="12.375" customWidth="1"/>
    <col min="3" max="3" width="12.375" style="38" customWidth="1"/>
    <col min="4" max="4" width="13.625" customWidth="1"/>
    <col min="5" max="5" width="11" customWidth="1"/>
    <col min="6" max="6" width="11.5" customWidth="1"/>
    <col min="7" max="7" width="11.375" customWidth="1"/>
    <col min="8" max="8" width="12.125" customWidth="1"/>
    <col min="9" max="9" width="12.25" customWidth="1"/>
    <col min="10" max="10" width="16.25" customWidth="1"/>
    <col min="11" max="24" width="16.25" style="43" customWidth="1"/>
    <col min="25" max="30" width="11.625" customWidth="1"/>
    <col min="31" max="31" width="16.25" customWidth="1"/>
    <col min="32" max="32" width="12" style="47" customWidth="1"/>
    <col min="33" max="34" width="12.625" customWidth="1"/>
    <col min="35" max="38" width="14" customWidth="1"/>
    <col min="39" max="39" width="13.875" customWidth="1"/>
    <col min="40" max="40" width="14" customWidth="1"/>
    <col min="41" max="44" width="14" style="31" customWidth="1"/>
    <col min="45" max="52" width="14" style="47" customWidth="1"/>
    <col min="63" max="63" width="9.375" customWidth="1"/>
    <col min="64" max="64" width="12.25" customWidth="1"/>
    <col min="65" max="65" width="10.25" customWidth="1"/>
    <col min="66" max="67" width="10.625" customWidth="1"/>
    <col min="68" max="68" width="10.125" customWidth="1"/>
    <col min="69" max="69" width="10.75" customWidth="1"/>
    <col min="70" max="70" width="13.5" customWidth="1"/>
    <col min="72" max="72" width="12.25" customWidth="1"/>
    <col min="73" max="74" width="11.75" customWidth="1"/>
    <col min="75" max="75" width="11.625" customWidth="1"/>
    <col min="76" max="76" width="11.875" customWidth="1"/>
  </cols>
  <sheetData>
    <row r="2" spans="1:76" ht="28.5" x14ac:dyDescent="0.2">
      <c r="A2" s="26" t="s">
        <v>377</v>
      </c>
      <c r="B2" s="28">
        <v>20</v>
      </c>
      <c r="C2" s="17" t="s">
        <v>371</v>
      </c>
      <c r="D2" s="28">
        <v>36</v>
      </c>
      <c r="E2" s="17" t="s">
        <v>376</v>
      </c>
      <c r="F2" s="28">
        <v>1</v>
      </c>
      <c r="G2" s="17" t="s">
        <v>393</v>
      </c>
      <c r="H2" s="25">
        <f>BD6*BD9</f>
        <v>0.25</v>
      </c>
      <c r="BN2" s="17" t="s">
        <v>594</v>
      </c>
      <c r="BO2" s="18">
        <f>INT(SUMPRODUCT(BD6:BF6,BD12:BF12)*D3)</f>
        <v>37</v>
      </c>
      <c r="BP2" s="17" t="s">
        <v>595</v>
      </c>
      <c r="BQ2" s="18">
        <f>核能!B24/宝箱数值!BO2</f>
        <v>7.6216216216216219</v>
      </c>
    </row>
    <row r="3" spans="1:76" ht="17.25" customHeight="1" x14ac:dyDescent="0.2">
      <c r="A3" s="26" t="s">
        <v>358</v>
      </c>
      <c r="B3" s="18">
        <f>24*60/B2</f>
        <v>72</v>
      </c>
      <c r="C3" s="17" t="s">
        <v>372</v>
      </c>
      <c r="D3" s="18">
        <f>(24+D2)*60/B2</f>
        <v>180</v>
      </c>
      <c r="E3" s="17" t="s">
        <v>378</v>
      </c>
      <c r="F3" s="25">
        <f>F2/B2</f>
        <v>0.05</v>
      </c>
      <c r="G3" s="17" t="s">
        <v>586</v>
      </c>
      <c r="H3" s="14">
        <f>SUMPRODUCT(BD6:BF6,BD10:BF10)</f>
        <v>0.1</v>
      </c>
      <c r="AH3">
        <f>突破数值!B22</f>
        <v>2407.5</v>
      </c>
      <c r="AN3" s="18">
        <f>装备!AI3*装备!AL3</f>
        <v>608180</v>
      </c>
      <c r="AP3" s="18">
        <f>装备!AI4*装备!AL4</f>
        <v>13100</v>
      </c>
      <c r="AR3" s="18">
        <f>装备!AI5*装备!AL5</f>
        <v>750</v>
      </c>
      <c r="BH3" s="14">
        <v>1</v>
      </c>
      <c r="BI3" s="14">
        <v>2</v>
      </c>
      <c r="BJ3" s="14">
        <v>3</v>
      </c>
      <c r="BK3" s="14">
        <v>5</v>
      </c>
      <c r="BL3" s="14">
        <v>10</v>
      </c>
      <c r="BM3" s="14">
        <v>15</v>
      </c>
      <c r="BT3">
        <v>1</v>
      </c>
      <c r="BU3">
        <v>2</v>
      </c>
      <c r="BV3">
        <v>4</v>
      </c>
      <c r="BW3">
        <v>12</v>
      </c>
      <c r="BX3">
        <v>24</v>
      </c>
    </row>
    <row r="4" spans="1:76" ht="18.75" customHeight="1" x14ac:dyDescent="0.2">
      <c r="AF4" s="47" t="e">
        <f>SUM(AF6:AF1005)</f>
        <v>#REF!</v>
      </c>
      <c r="AH4" t="e">
        <f>SUM(AH6:AH604)</f>
        <v>#REF!</v>
      </c>
      <c r="AJ4" t="e">
        <f>SUM(AJ6:AJ1005)</f>
        <v>#REF!</v>
      </c>
      <c r="AL4" t="e">
        <f>SUM(AL6:AL1005)</f>
        <v>#REF!</v>
      </c>
      <c r="AN4" t="e">
        <f>SUM(AN6:AN1005)</f>
        <v>#REF!</v>
      </c>
      <c r="AP4" s="31" t="e">
        <f>SUM(AP6:AP1005)</f>
        <v>#REF!</v>
      </c>
      <c r="AR4" s="31" t="e">
        <f>SUM(AR6:AR1005)</f>
        <v>#REF!</v>
      </c>
      <c r="AT4" s="47" t="e">
        <f>SUM(AT6:AT1005)</f>
        <v>#REF!</v>
      </c>
      <c r="AV4" s="47" t="e">
        <f>SUM(AV6:AV1005)</f>
        <v>#REF!</v>
      </c>
      <c r="AX4" s="47" t="e">
        <f>SUM(AX6:AX1005)</f>
        <v>#REF!</v>
      </c>
      <c r="AZ4" s="47" t="e">
        <f>SUM(AZ6:AZ1005)</f>
        <v>#REF!</v>
      </c>
      <c r="BC4" s="70" t="s">
        <v>356</v>
      </c>
      <c r="BD4" s="70"/>
      <c r="BE4" s="70"/>
      <c r="BF4" s="70"/>
      <c r="BH4" s="70" t="s">
        <v>373</v>
      </c>
      <c r="BI4" s="70"/>
      <c r="BJ4" s="70"/>
      <c r="BK4" s="70"/>
      <c r="BL4" s="70"/>
      <c r="BM4" s="70"/>
      <c r="BN4" s="70"/>
      <c r="BO4" s="70"/>
      <c r="BP4" s="70"/>
    </row>
    <row r="5" spans="1:76" ht="17.25" x14ac:dyDescent="0.2">
      <c r="A5" s="13" t="s">
        <v>369</v>
      </c>
      <c r="B5" s="13" t="s">
        <v>370</v>
      </c>
      <c r="C5" s="13" t="s">
        <v>809</v>
      </c>
      <c r="D5" s="13" t="s">
        <v>373</v>
      </c>
      <c r="E5" s="13" t="s">
        <v>386</v>
      </c>
      <c r="F5" s="13" t="s">
        <v>385</v>
      </c>
      <c r="G5" s="13" t="s">
        <v>384</v>
      </c>
      <c r="H5" s="13" t="s">
        <v>383</v>
      </c>
      <c r="I5" s="13" t="s">
        <v>382</v>
      </c>
      <c r="J5" s="13" t="s">
        <v>388</v>
      </c>
      <c r="K5" s="13" t="s">
        <v>834</v>
      </c>
      <c r="L5" s="13" t="s">
        <v>835</v>
      </c>
      <c r="M5" s="13" t="s">
        <v>836</v>
      </c>
      <c r="N5" s="13" t="s">
        <v>837</v>
      </c>
      <c r="O5" s="13" t="s">
        <v>838</v>
      </c>
      <c r="P5" s="13" t="s">
        <v>839</v>
      </c>
      <c r="Q5" s="13" t="s">
        <v>840</v>
      </c>
      <c r="R5" s="13" t="s">
        <v>841</v>
      </c>
      <c r="S5" s="13" t="s">
        <v>842</v>
      </c>
      <c r="T5" s="13" t="s">
        <v>843</v>
      </c>
      <c r="U5" s="13" t="s">
        <v>844</v>
      </c>
      <c r="V5" s="13" t="s">
        <v>845</v>
      </c>
      <c r="W5" s="13" t="s">
        <v>846</v>
      </c>
      <c r="X5" s="13" t="s">
        <v>847</v>
      </c>
      <c r="Y5" s="13" t="s">
        <v>389</v>
      </c>
      <c r="Z5" s="13" t="s">
        <v>390</v>
      </c>
      <c r="AA5" s="13" t="s">
        <v>391</v>
      </c>
      <c r="AB5" s="13" t="s">
        <v>392</v>
      </c>
      <c r="AC5" s="13" t="s">
        <v>380</v>
      </c>
      <c r="AD5" s="13" t="s">
        <v>387</v>
      </c>
      <c r="AE5" s="13" t="s">
        <v>379</v>
      </c>
      <c r="AF5" s="13" t="s">
        <v>549</v>
      </c>
      <c r="AG5" s="13" t="s">
        <v>552</v>
      </c>
      <c r="AH5" s="13" t="s">
        <v>549</v>
      </c>
      <c r="AI5" s="13" t="s">
        <v>596</v>
      </c>
      <c r="AJ5" s="13" t="s">
        <v>549</v>
      </c>
      <c r="AK5" s="13" t="s">
        <v>620</v>
      </c>
      <c r="AL5" s="13" t="s">
        <v>621</v>
      </c>
      <c r="AM5" s="13" t="s">
        <v>622</v>
      </c>
      <c r="AN5" s="13" t="s">
        <v>621</v>
      </c>
      <c r="AO5" s="13" t="s">
        <v>781</v>
      </c>
      <c r="AP5" s="13" t="s">
        <v>549</v>
      </c>
      <c r="AQ5" s="13" t="s">
        <v>782</v>
      </c>
      <c r="AR5" s="13" t="s">
        <v>549</v>
      </c>
      <c r="AS5" s="13" t="s">
        <v>854</v>
      </c>
      <c r="AT5" s="13" t="s">
        <v>858</v>
      </c>
      <c r="AU5" s="13" t="s">
        <v>855</v>
      </c>
      <c r="AV5" s="13" t="s">
        <v>858</v>
      </c>
      <c r="AW5" s="13" t="s">
        <v>856</v>
      </c>
      <c r="AX5" s="13" t="s">
        <v>858</v>
      </c>
      <c r="AY5" s="13" t="s">
        <v>857</v>
      </c>
      <c r="AZ5" s="13" t="s">
        <v>549</v>
      </c>
      <c r="BD5" s="13" t="s">
        <v>363</v>
      </c>
      <c r="BE5" s="13" t="s">
        <v>364</v>
      </c>
      <c r="BF5" s="13" t="s">
        <v>365</v>
      </c>
      <c r="BH5" s="13" t="s">
        <v>348</v>
      </c>
      <c r="BI5" s="13" t="s">
        <v>354</v>
      </c>
      <c r="BJ5" s="13" t="s">
        <v>355</v>
      </c>
      <c r="BK5" s="13" t="s">
        <v>375</v>
      </c>
      <c r="BL5" s="13" t="s">
        <v>374</v>
      </c>
      <c r="BM5" s="13" t="s">
        <v>537</v>
      </c>
      <c r="BN5" s="13" t="s">
        <v>539</v>
      </c>
      <c r="BO5" s="13" t="s">
        <v>540</v>
      </c>
      <c r="BP5" s="13" t="s">
        <v>578</v>
      </c>
      <c r="BQ5" s="13" t="s">
        <v>598</v>
      </c>
      <c r="BR5" s="13" t="s">
        <v>599</v>
      </c>
      <c r="BS5" s="13" t="s">
        <v>597</v>
      </c>
      <c r="BT5" s="13" t="s">
        <v>600</v>
      </c>
      <c r="BU5" s="13" t="s">
        <v>601</v>
      </c>
      <c r="BV5" s="13" t="s">
        <v>602</v>
      </c>
      <c r="BW5" s="13" t="s">
        <v>603</v>
      </c>
      <c r="BX5" s="13" t="s">
        <v>604</v>
      </c>
    </row>
    <row r="6" spans="1:76" ht="16.5" x14ac:dyDescent="0.2">
      <c r="A6" s="14">
        <v>1</v>
      </c>
      <c r="B6" s="14">
        <f>金币产出!CH6/金币产出!CB6</f>
        <v>4320000</v>
      </c>
      <c r="C6" s="18">
        <f>INDEX(金币产出!$D$7:$D$90,MATCH(宝箱数值!A6,金币产出!$A$7:$A$90,1))</f>
        <v>0</v>
      </c>
      <c r="D6" s="18">
        <f>ROUND(B6/($D$3*$H$2*(1+C6/100))/1.5,0)</f>
        <v>64000</v>
      </c>
      <c r="E6" s="18">
        <f t="shared" ref="E6:E69" si="0">INT(IF(A6&lt;=$BK$6,D6,SQRT(INDEX($D$6:$D$1005,$BK$6)*D6)))</f>
        <v>64000</v>
      </c>
      <c r="F6" s="18">
        <f t="shared" ref="F6:F69" si="1">INT(IF(A6&lt;=$BK$7,D6,SQRT(INDEX($D$6:$D$1005,$BK$7)*D6)))</f>
        <v>64000</v>
      </c>
      <c r="G6" s="18">
        <f t="shared" ref="G6:G69" si="2">INT(IF(A6&lt;=$BK$8,D6,SQRT(INDEX($D$6:$D$1005,$BK$8)*D6)))</f>
        <v>64000</v>
      </c>
      <c r="H6" s="18">
        <f t="shared" ref="H6:H69" si="3">INT(IF(A6&lt;=$BK$9,D6,SQRT(INDEX($D$6:$D$1005,$BK$9)*D6)))</f>
        <v>64000</v>
      </c>
      <c r="I6" s="18">
        <f t="shared" ref="I6:I69" si="4">INT(IF(A6&lt;=$BK$10,D6,SQRT(INDEX($D$6:$D$1005,$BK$10)*D6)))</f>
        <v>64000</v>
      </c>
      <c r="J6" s="18">
        <f t="shared" ref="J6:J69" si="5">INT(IF(A6&lt;=$BK$11,D6,SQRT(INDEX($D$6:$D$1005,$BK$11)*D6)))</f>
        <v>64000</v>
      </c>
      <c r="K6" s="18">
        <f>INT(LOG(E6/10,1000))</f>
        <v>1</v>
      </c>
      <c r="L6" s="18">
        <f>ROUND(E6/1000^K6,2)</f>
        <v>64</v>
      </c>
      <c r="M6" s="18">
        <f>INT(LOG(F6/10,1000))</f>
        <v>1</v>
      </c>
      <c r="N6" s="18">
        <f>ROUND(F6/1000^M6,2)</f>
        <v>64</v>
      </c>
      <c r="O6" s="18">
        <f>INT(LOG(G6/10,1000))</f>
        <v>1</v>
      </c>
      <c r="P6" s="18">
        <f>ROUND(G6/1000^O6,2)</f>
        <v>64</v>
      </c>
      <c r="Q6" s="18">
        <f>INT(LOG(H6/10,1000))</f>
        <v>1</v>
      </c>
      <c r="R6" s="18">
        <f>ROUND(H6/1000^Q6,2)</f>
        <v>64</v>
      </c>
      <c r="S6" s="18">
        <f>INT(LOG(I6/10,1000))</f>
        <v>1</v>
      </c>
      <c r="T6" s="18">
        <f>ROUND(I6/1000^S6,2)</f>
        <v>64</v>
      </c>
      <c r="U6" s="18">
        <f>INT(LOG(J6/10,1000))</f>
        <v>1</v>
      </c>
      <c r="V6" s="18">
        <f>ROUND(J6/1000^U6,2)</f>
        <v>64</v>
      </c>
      <c r="W6" s="18">
        <f>INT(LOG(D6/10,1000))</f>
        <v>1</v>
      </c>
      <c r="X6" s="18">
        <f>ROUND(D6/1000^W6,2)</f>
        <v>64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18">
        <f>SUMPRODUCT(E6:J6,Y6:AD6)*(1+$C6/100)</f>
        <v>0</v>
      </c>
      <c r="AF6" s="18">
        <f>AE6*节奏规划!$J5</f>
        <v>0</v>
      </c>
      <c r="AG6" s="18">
        <f>SUMPRODUCT($BH$3:$BM$3,Y6:AD6)*$D$3*(1+$C6/100)</f>
        <v>0</v>
      </c>
      <c r="AH6" s="18">
        <f>AG6*节奏规划!$J5</f>
        <v>0</v>
      </c>
      <c r="AI6" s="18">
        <f t="shared" ref="AI6:AI69" si="6">SUMPRODUCT($BK$21:$BP$21,Y6:AD6)*$D$3</f>
        <v>0</v>
      </c>
      <c r="AJ6" s="18">
        <f>AI6*节奏规划!$J5</f>
        <v>0</v>
      </c>
      <c r="AK6" s="18">
        <f t="shared" ref="AK6:AK69" si="7">SUMPRODUCT(Y6:AD6,$BS$24:$BX$24)*$BE$6*$BE$15*$D$3</f>
        <v>0</v>
      </c>
      <c r="AL6" s="18">
        <f>AK6*节奏规划!$J5</f>
        <v>0</v>
      </c>
      <c r="AM6" s="18">
        <f t="shared" ref="AM6:AM69" si="8">SUMPRODUCT(Y6:AD6,$BS$27:$BX$27)*$D$3</f>
        <v>0</v>
      </c>
      <c r="AN6" s="18">
        <f>AM6*节奏规划!$J5</f>
        <v>0</v>
      </c>
      <c r="AO6" s="18">
        <f t="shared" ref="AO6:AO69" si="9">SUMPRODUCT(Y6:AD6,$BS$30:$BX$30)*$D$3</f>
        <v>0</v>
      </c>
      <c r="AP6" s="18">
        <f>AO6*节奏规划!$J5</f>
        <v>0</v>
      </c>
      <c r="AQ6" s="18">
        <f t="shared" ref="AQ6:AQ69" si="10">SUMPRODUCT(Y6:AD6,$BS$33:$BX$33)*$D$3</f>
        <v>0</v>
      </c>
      <c r="AR6" s="18">
        <f>AQ6*节奏规划!$J5</f>
        <v>0</v>
      </c>
      <c r="AS6" s="18">
        <f>SUMPRODUCT(Y6:AD6,$BS$34:$BX$34,$BS$38:$BX$38,$BS$42:$BX$42)*$D$3*(1+$C6/100)</f>
        <v>0</v>
      </c>
      <c r="AT6" s="18">
        <f>AS6*节奏规划!$J5</f>
        <v>0</v>
      </c>
      <c r="AU6" s="18">
        <f>SUMPRODUCT(Y6:AD6,$BS$35:$BX$35,$BS$39:$BX$39,$BS$42:$BX$42)*$D$3*(1+$C6/100)</f>
        <v>0</v>
      </c>
      <c r="AV6" s="18">
        <f>AU6*节奏规划!$J5</f>
        <v>0</v>
      </c>
      <c r="AW6" s="18">
        <f>SUMPRODUCT(Y6:AD6,$BS$36:$BX$36,$BS$40:$BX$40,$BS$42:$BX$42)*$D$3*(1+$C6/100)</f>
        <v>0</v>
      </c>
      <c r="AX6" s="18">
        <f>AW6*节奏规划!$J5</f>
        <v>0</v>
      </c>
      <c r="AY6" s="18">
        <f>SUMPRODUCT(Y6:AD6,$BS$37:$BX$37,$BS$41:$BX$41,$BS$42:$BX$42)*$D$3*(1+$C6/100)</f>
        <v>0</v>
      </c>
      <c r="AZ6" s="18">
        <f>AY6*节奏规划!$J5</f>
        <v>0</v>
      </c>
      <c r="BC6" s="17" t="s">
        <v>366</v>
      </c>
      <c r="BD6" s="22">
        <v>0.5</v>
      </c>
      <c r="BE6" s="22">
        <v>0.3</v>
      </c>
      <c r="BF6" s="22">
        <v>0.2</v>
      </c>
      <c r="BH6" s="14" t="s">
        <v>351</v>
      </c>
      <c r="BI6" s="14">
        <v>1</v>
      </c>
      <c r="BJ6" s="14">
        <v>79</v>
      </c>
      <c r="BK6" s="14">
        <v>80</v>
      </c>
      <c r="BL6" s="14">
        <f t="shared" ref="BL6:BL12" si="11">VLOOKUP(BK6,$A$6:$D$1005,3)</f>
        <v>8.75</v>
      </c>
      <c r="BM6" s="14">
        <v>1</v>
      </c>
      <c r="BN6" s="14">
        <f t="shared" ref="BN6:BN11" si="12">BM6/SUMPRODUCT($BD$6:$BF$6,$BD$10:$BF$10)*0.5</f>
        <v>5</v>
      </c>
      <c r="BO6" s="14">
        <f t="shared" ref="BO6:BO11" si="13">BM6/SUMPRODUCT($BD$6:$BF$6,$BD$10:$BF$10)*1.5</f>
        <v>15</v>
      </c>
      <c r="BP6" s="14">
        <v>2</v>
      </c>
      <c r="BQ6" s="14">
        <f t="shared" ref="BQ6:BQ11" si="14">BP6*0.5</f>
        <v>1</v>
      </c>
      <c r="BR6" s="14">
        <f t="shared" ref="BR6:BR11" si="15">BP6*1.5</f>
        <v>3</v>
      </c>
      <c r="BS6" s="14">
        <f t="shared" ref="BS6:BS11" si="16">SUMPRODUCT($BD$6:$BF$6,$BD$12:$BF$12)*BP6</f>
        <v>0.42</v>
      </c>
      <c r="BT6" s="23">
        <v>1</v>
      </c>
      <c r="BU6" s="23"/>
      <c r="BV6" s="23"/>
      <c r="BW6" s="23"/>
      <c r="BX6" s="23"/>
    </row>
    <row r="7" spans="1:76" ht="16.5" x14ac:dyDescent="0.2">
      <c r="A7" s="14">
        <v>2</v>
      </c>
      <c r="B7" s="14">
        <f>金币产出!CH7/金币产出!CB7</f>
        <v>4860000</v>
      </c>
      <c r="C7" s="18">
        <f>INDEX(金币产出!$D$7:$D$90,MATCH(宝箱数值!A7,金币产出!$A$7:$A$90,1))</f>
        <v>0</v>
      </c>
      <c r="D7" s="18">
        <f t="shared" ref="D7:D70" si="17">ROUND(B7/($D$3*$H$2*(1+C7/100))/1.5,0)</f>
        <v>72000</v>
      </c>
      <c r="E7" s="18">
        <f t="shared" si="0"/>
        <v>72000</v>
      </c>
      <c r="F7" s="18">
        <f t="shared" si="1"/>
        <v>72000</v>
      </c>
      <c r="G7" s="18">
        <f t="shared" si="2"/>
        <v>72000</v>
      </c>
      <c r="H7" s="18">
        <f t="shared" si="3"/>
        <v>72000</v>
      </c>
      <c r="I7" s="18">
        <f t="shared" si="4"/>
        <v>72000</v>
      </c>
      <c r="J7" s="18">
        <f t="shared" si="5"/>
        <v>72000</v>
      </c>
      <c r="K7" s="18">
        <f t="shared" ref="K7:K70" si="18">INT(LOG(E7/10,1000))</f>
        <v>1</v>
      </c>
      <c r="L7" s="18">
        <f t="shared" ref="L7:L70" si="19">ROUND(E7/1000^K7,2)</f>
        <v>72</v>
      </c>
      <c r="M7" s="18">
        <f t="shared" ref="M7:M70" si="20">INT(LOG(F7/10,1000))</f>
        <v>1</v>
      </c>
      <c r="N7" s="18">
        <f t="shared" ref="N7:N70" si="21">ROUND(F7/1000^M7,2)</f>
        <v>72</v>
      </c>
      <c r="O7" s="18">
        <f t="shared" ref="O7:O70" si="22">INT(LOG(G7/10,1000))</f>
        <v>1</v>
      </c>
      <c r="P7" s="18">
        <f t="shared" ref="P7:P70" si="23">ROUND(G7/1000^O7,2)</f>
        <v>72</v>
      </c>
      <c r="Q7" s="18">
        <f t="shared" ref="Q7:Q70" si="24">INT(LOG(H7/10,1000))</f>
        <v>1</v>
      </c>
      <c r="R7" s="18">
        <f t="shared" ref="R7:R70" si="25">ROUND(H7/1000^Q7,2)</f>
        <v>72</v>
      </c>
      <c r="S7" s="18">
        <f t="shared" ref="S7:S70" si="26">INT(LOG(I7/10,1000))</f>
        <v>1</v>
      </c>
      <c r="T7" s="18">
        <f t="shared" ref="T7:T70" si="27">ROUND(I7/1000^S7,2)</f>
        <v>72</v>
      </c>
      <c r="U7" s="18">
        <f t="shared" ref="U7:U70" si="28">INT(LOG(J7/10,1000))</f>
        <v>1</v>
      </c>
      <c r="V7" s="18">
        <f t="shared" ref="V7:V70" si="29">ROUND(J7/1000^U7,2)</f>
        <v>72</v>
      </c>
      <c r="W7" s="18">
        <f t="shared" ref="W7:W70" si="30">INT(LOG(D7/10,1000))</f>
        <v>1</v>
      </c>
      <c r="X7" s="18">
        <f t="shared" ref="X7:X70" si="31">ROUND(D7/1000^W7,2)</f>
        <v>72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18">
        <f t="shared" ref="AE7:AE70" si="32">SUMPRODUCT(E7:J7,Y7:AD7)*(1+$C7/100)</f>
        <v>0</v>
      </c>
      <c r="AF7" s="18">
        <f>AE7*节奏规划!$J6</f>
        <v>0</v>
      </c>
      <c r="AG7" s="18">
        <f t="shared" ref="AG7:AG70" si="33">SUMPRODUCT($BH$3:$BM$3,Y7:AD7)*$D$3*(1+$C7/100)</f>
        <v>0</v>
      </c>
      <c r="AH7" s="18">
        <f>AG7*节奏规划!$J6</f>
        <v>0</v>
      </c>
      <c r="AI7" s="18">
        <f t="shared" si="6"/>
        <v>0</v>
      </c>
      <c r="AJ7" s="18">
        <f>AI7*节奏规划!$J6</f>
        <v>0</v>
      </c>
      <c r="AK7" s="18">
        <f t="shared" si="7"/>
        <v>0</v>
      </c>
      <c r="AL7" s="18">
        <f>AK7*节奏规划!$J6</f>
        <v>0</v>
      </c>
      <c r="AM7" s="18">
        <f t="shared" si="8"/>
        <v>0</v>
      </c>
      <c r="AN7" s="18">
        <f>AM7*节奏规划!$J6</f>
        <v>0</v>
      </c>
      <c r="AO7" s="18">
        <f t="shared" si="9"/>
        <v>0</v>
      </c>
      <c r="AP7" s="18">
        <f>AO7*节奏规划!$J6</f>
        <v>0</v>
      </c>
      <c r="AQ7" s="18">
        <f t="shared" si="10"/>
        <v>0</v>
      </c>
      <c r="AR7" s="18">
        <f>AQ7*节奏规划!$J6</f>
        <v>0</v>
      </c>
      <c r="AS7" s="18">
        <f t="shared" ref="AS7:AS70" si="34">SUMPRODUCT(Y7:AD7,$BS$34:$BX$34,$BS$38:$BX$38,$BS$42:$BX$42)*$D$3*(1+$C7/100)</f>
        <v>0</v>
      </c>
      <c r="AT7" s="18">
        <f>AS7*节奏规划!$J6</f>
        <v>0</v>
      </c>
      <c r="AU7" s="18">
        <f t="shared" ref="AU7:AU70" si="35">SUMPRODUCT(Y7:AD7,$BS$35:$BX$35,$BS$39:$BX$39,$BS$42:$BX$42)*$D$3*(1+$C7/100)</f>
        <v>0</v>
      </c>
      <c r="AV7" s="18">
        <f>AU7*节奏规划!$J6</f>
        <v>0</v>
      </c>
      <c r="AW7" s="18">
        <f t="shared" ref="AW7:AW70" si="36">SUMPRODUCT(Y7:AD7,$BS$36:$BX$36,$BS$40:$BX$40,$BS$42:$BX$42)*$D$3*(1+$C7/100)</f>
        <v>0</v>
      </c>
      <c r="AX7" s="18">
        <f>AW7*节奏规划!$J6</f>
        <v>0</v>
      </c>
      <c r="AY7" s="18">
        <f t="shared" ref="AY7:AY70" si="37">SUMPRODUCT(Y7:AD7,$BS$37:$BX$37,$BS$41:$BX$41,$BS$42:$BX$42)*$D$3*(1+$C7/100)</f>
        <v>0</v>
      </c>
      <c r="AZ7" s="18">
        <f>AY7*节奏规划!$J6</f>
        <v>0</v>
      </c>
      <c r="BC7" s="17" t="s">
        <v>367</v>
      </c>
      <c r="BD7" s="22">
        <v>1</v>
      </c>
      <c r="BE7" s="22">
        <v>0</v>
      </c>
      <c r="BF7" s="22">
        <v>0</v>
      </c>
      <c r="BH7" s="14" t="s">
        <v>350</v>
      </c>
      <c r="BI7" s="14">
        <v>80</v>
      </c>
      <c r="BJ7" s="14">
        <v>199</v>
      </c>
      <c r="BK7" s="14">
        <v>200</v>
      </c>
      <c r="BL7" s="14">
        <f t="shared" si="11"/>
        <v>35.75</v>
      </c>
      <c r="BM7" s="14">
        <v>2</v>
      </c>
      <c r="BN7" s="14">
        <f t="shared" si="12"/>
        <v>10</v>
      </c>
      <c r="BO7" s="14">
        <f t="shared" si="13"/>
        <v>30</v>
      </c>
      <c r="BP7" s="14">
        <v>5</v>
      </c>
      <c r="BQ7" s="14">
        <f t="shared" si="14"/>
        <v>2.5</v>
      </c>
      <c r="BR7" s="14">
        <f t="shared" si="15"/>
        <v>7.5</v>
      </c>
      <c r="BS7" s="14">
        <f t="shared" si="16"/>
        <v>1.05</v>
      </c>
      <c r="BT7" s="23">
        <v>0.7</v>
      </c>
      <c r="BU7" s="23">
        <v>0.3</v>
      </c>
      <c r="BV7" s="23"/>
      <c r="BW7" s="23"/>
      <c r="BX7" s="23"/>
    </row>
    <row r="8" spans="1:76" ht="16.5" x14ac:dyDescent="0.2">
      <c r="A8" s="14">
        <v>3</v>
      </c>
      <c r="B8" s="14">
        <f>金币产出!CH8/金币产出!CB8</f>
        <v>5400000</v>
      </c>
      <c r="C8" s="18">
        <f>INDEX(金币产出!$D$7:$D$90,MATCH(宝箱数值!A8,金币产出!$A$7:$A$90,1))</f>
        <v>0</v>
      </c>
      <c r="D8" s="18">
        <f t="shared" si="17"/>
        <v>80000</v>
      </c>
      <c r="E8" s="18">
        <f t="shared" si="0"/>
        <v>80000</v>
      </c>
      <c r="F8" s="18">
        <f t="shared" si="1"/>
        <v>80000</v>
      </c>
      <c r="G8" s="18">
        <f t="shared" si="2"/>
        <v>80000</v>
      </c>
      <c r="H8" s="18">
        <f t="shared" si="3"/>
        <v>80000</v>
      </c>
      <c r="I8" s="18">
        <f t="shared" si="4"/>
        <v>80000</v>
      </c>
      <c r="J8" s="18">
        <f t="shared" si="5"/>
        <v>80000</v>
      </c>
      <c r="K8" s="18">
        <f t="shared" si="18"/>
        <v>1</v>
      </c>
      <c r="L8" s="18">
        <f t="shared" si="19"/>
        <v>80</v>
      </c>
      <c r="M8" s="18">
        <f t="shared" si="20"/>
        <v>1</v>
      </c>
      <c r="N8" s="18">
        <f t="shared" si="21"/>
        <v>80</v>
      </c>
      <c r="O8" s="18">
        <f t="shared" si="22"/>
        <v>1</v>
      </c>
      <c r="P8" s="18">
        <f t="shared" si="23"/>
        <v>80</v>
      </c>
      <c r="Q8" s="18">
        <f t="shared" si="24"/>
        <v>1</v>
      </c>
      <c r="R8" s="18">
        <f t="shared" si="25"/>
        <v>80</v>
      </c>
      <c r="S8" s="18">
        <f t="shared" si="26"/>
        <v>1</v>
      </c>
      <c r="T8" s="18">
        <f t="shared" si="27"/>
        <v>80</v>
      </c>
      <c r="U8" s="18">
        <f t="shared" si="28"/>
        <v>1</v>
      </c>
      <c r="V8" s="18">
        <f t="shared" si="29"/>
        <v>80</v>
      </c>
      <c r="W8" s="18">
        <f t="shared" si="30"/>
        <v>1</v>
      </c>
      <c r="X8" s="18">
        <f t="shared" si="31"/>
        <v>80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18">
        <f t="shared" si="32"/>
        <v>0</v>
      </c>
      <c r="AF8" s="18">
        <f>AE8*节奏规划!$J7</f>
        <v>0</v>
      </c>
      <c r="AG8" s="18">
        <f t="shared" si="33"/>
        <v>0</v>
      </c>
      <c r="AH8" s="18">
        <f>AG8*节奏规划!$J7</f>
        <v>0</v>
      </c>
      <c r="AI8" s="18">
        <f t="shared" si="6"/>
        <v>0</v>
      </c>
      <c r="AJ8" s="18">
        <f>AI8*节奏规划!$J7</f>
        <v>0</v>
      </c>
      <c r="AK8" s="18">
        <f t="shared" si="7"/>
        <v>0</v>
      </c>
      <c r="AL8" s="18">
        <f>AK8*节奏规划!$J7</f>
        <v>0</v>
      </c>
      <c r="AM8" s="18">
        <f t="shared" si="8"/>
        <v>0</v>
      </c>
      <c r="AN8" s="18">
        <f>AM8*节奏规划!$J7</f>
        <v>0</v>
      </c>
      <c r="AO8" s="18">
        <f t="shared" si="9"/>
        <v>0</v>
      </c>
      <c r="AP8" s="18">
        <f>AO8*节奏规划!$J7</f>
        <v>0</v>
      </c>
      <c r="AQ8" s="18">
        <f t="shared" si="10"/>
        <v>0</v>
      </c>
      <c r="AR8" s="18">
        <f>AQ8*节奏规划!$J7</f>
        <v>0</v>
      </c>
      <c r="AS8" s="18">
        <f t="shared" si="34"/>
        <v>0</v>
      </c>
      <c r="AT8" s="18">
        <f>AS8*节奏规划!$J7</f>
        <v>0</v>
      </c>
      <c r="AU8" s="18">
        <f t="shared" si="35"/>
        <v>0</v>
      </c>
      <c r="AV8" s="18">
        <f>AU8*节奏规划!$J7</f>
        <v>0</v>
      </c>
      <c r="AW8" s="18">
        <f t="shared" si="36"/>
        <v>0</v>
      </c>
      <c r="AX8" s="18">
        <f>AW8*节奏规划!$J7</f>
        <v>0</v>
      </c>
      <c r="AY8" s="18">
        <f t="shared" si="37"/>
        <v>0</v>
      </c>
      <c r="AZ8" s="18">
        <f>AY8*节奏规划!$J7</f>
        <v>0</v>
      </c>
      <c r="BC8" s="17" t="s">
        <v>368</v>
      </c>
      <c r="BD8" s="14">
        <v>1</v>
      </c>
      <c r="BE8" s="18">
        <f>ROUND(BE7/BE6/($BD7/$BD6),2)</f>
        <v>0</v>
      </c>
      <c r="BF8" s="18">
        <f>ROUND(BF7/BF6/($BD7/$BD6),2)</f>
        <v>0</v>
      </c>
      <c r="BH8" s="14" t="s">
        <v>349</v>
      </c>
      <c r="BI8" s="14">
        <v>200</v>
      </c>
      <c r="BJ8" s="14">
        <v>349</v>
      </c>
      <c r="BK8" s="14">
        <v>350</v>
      </c>
      <c r="BL8" s="14">
        <f t="shared" si="11"/>
        <v>99</v>
      </c>
      <c r="BM8" s="14">
        <v>3</v>
      </c>
      <c r="BN8" s="14">
        <f t="shared" si="12"/>
        <v>15</v>
      </c>
      <c r="BO8" s="14">
        <f t="shared" si="13"/>
        <v>45</v>
      </c>
      <c r="BP8" s="14">
        <v>7</v>
      </c>
      <c r="BQ8" s="14">
        <f t="shared" si="14"/>
        <v>3.5</v>
      </c>
      <c r="BR8" s="14">
        <f t="shared" si="15"/>
        <v>10.5</v>
      </c>
      <c r="BS8" s="14">
        <f t="shared" si="16"/>
        <v>1.47</v>
      </c>
      <c r="BT8" s="23">
        <v>0.3</v>
      </c>
      <c r="BU8" s="23">
        <v>0.4</v>
      </c>
      <c r="BV8" s="23">
        <v>0.3</v>
      </c>
      <c r="BW8" s="23"/>
      <c r="BX8" s="23"/>
    </row>
    <row r="9" spans="1:76" ht="16.5" x14ac:dyDescent="0.2">
      <c r="A9" s="14">
        <v>4</v>
      </c>
      <c r="B9" s="14">
        <f>金币产出!CH9/金币产出!CB9</f>
        <v>5940000</v>
      </c>
      <c r="C9" s="18">
        <f>INDEX(金币产出!$D$7:$D$90,MATCH(宝箱数值!A9,金币产出!$A$7:$A$90,1))</f>
        <v>0</v>
      </c>
      <c r="D9" s="18">
        <f t="shared" si="17"/>
        <v>88000</v>
      </c>
      <c r="E9" s="18">
        <f t="shared" si="0"/>
        <v>88000</v>
      </c>
      <c r="F9" s="18">
        <f t="shared" si="1"/>
        <v>88000</v>
      </c>
      <c r="G9" s="18">
        <f t="shared" si="2"/>
        <v>88000</v>
      </c>
      <c r="H9" s="18">
        <f t="shared" si="3"/>
        <v>88000</v>
      </c>
      <c r="I9" s="18">
        <f t="shared" si="4"/>
        <v>88000</v>
      </c>
      <c r="J9" s="18">
        <f t="shared" si="5"/>
        <v>88000</v>
      </c>
      <c r="K9" s="18">
        <f t="shared" si="18"/>
        <v>1</v>
      </c>
      <c r="L9" s="18">
        <f t="shared" si="19"/>
        <v>88</v>
      </c>
      <c r="M9" s="18">
        <f t="shared" si="20"/>
        <v>1</v>
      </c>
      <c r="N9" s="18">
        <f t="shared" si="21"/>
        <v>88</v>
      </c>
      <c r="O9" s="18">
        <f t="shared" si="22"/>
        <v>1</v>
      </c>
      <c r="P9" s="18">
        <f t="shared" si="23"/>
        <v>88</v>
      </c>
      <c r="Q9" s="18">
        <f t="shared" si="24"/>
        <v>1</v>
      </c>
      <c r="R9" s="18">
        <f t="shared" si="25"/>
        <v>88</v>
      </c>
      <c r="S9" s="18">
        <f t="shared" si="26"/>
        <v>1</v>
      </c>
      <c r="T9" s="18">
        <f t="shared" si="27"/>
        <v>88</v>
      </c>
      <c r="U9" s="18">
        <f t="shared" si="28"/>
        <v>1</v>
      </c>
      <c r="V9" s="18">
        <f t="shared" si="29"/>
        <v>88</v>
      </c>
      <c r="W9" s="18">
        <f t="shared" si="30"/>
        <v>1</v>
      </c>
      <c r="X9" s="18">
        <f t="shared" si="31"/>
        <v>88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18">
        <f t="shared" si="32"/>
        <v>0</v>
      </c>
      <c r="AF9" s="18">
        <f>AE9*节奏规划!$J8</f>
        <v>0</v>
      </c>
      <c r="AG9" s="18">
        <f t="shared" si="33"/>
        <v>0</v>
      </c>
      <c r="AH9" s="18">
        <f>AG9*节奏规划!$J8</f>
        <v>0</v>
      </c>
      <c r="AI9" s="18">
        <f t="shared" si="6"/>
        <v>0</v>
      </c>
      <c r="AJ9" s="18">
        <f>AI9*节奏规划!$J8</f>
        <v>0</v>
      </c>
      <c r="AK9" s="18">
        <f t="shared" si="7"/>
        <v>0</v>
      </c>
      <c r="AL9" s="18">
        <f>AK9*节奏规划!$J8</f>
        <v>0</v>
      </c>
      <c r="AM9" s="18">
        <f t="shared" si="8"/>
        <v>0</v>
      </c>
      <c r="AN9" s="18">
        <f>AM9*节奏规划!$J8</f>
        <v>0</v>
      </c>
      <c r="AO9" s="18">
        <f t="shared" si="9"/>
        <v>0</v>
      </c>
      <c r="AP9" s="18">
        <f>AO9*节奏规划!$J8</f>
        <v>0</v>
      </c>
      <c r="AQ9" s="18">
        <f t="shared" si="10"/>
        <v>0</v>
      </c>
      <c r="AR9" s="18">
        <f>AQ9*节奏规划!$J8</f>
        <v>0</v>
      </c>
      <c r="AS9" s="18">
        <f t="shared" si="34"/>
        <v>0</v>
      </c>
      <c r="AT9" s="18">
        <f>AS9*节奏规划!$J8</f>
        <v>0</v>
      </c>
      <c r="AU9" s="18">
        <f t="shared" si="35"/>
        <v>0</v>
      </c>
      <c r="AV9" s="18">
        <f>AU9*节奏规划!$J8</f>
        <v>0</v>
      </c>
      <c r="AW9" s="18">
        <f t="shared" si="36"/>
        <v>0</v>
      </c>
      <c r="AX9" s="18">
        <f>AW9*节奏规划!$J8</f>
        <v>0</v>
      </c>
      <c r="AY9" s="18">
        <f t="shared" si="37"/>
        <v>0</v>
      </c>
      <c r="AZ9" s="18">
        <f>AY9*节奏规划!$J8</f>
        <v>0</v>
      </c>
      <c r="BC9" s="17" t="s">
        <v>581</v>
      </c>
      <c r="BD9" s="22">
        <v>0.5</v>
      </c>
      <c r="BE9" s="14"/>
      <c r="BF9" s="14"/>
      <c r="BH9" s="14" t="s">
        <v>352</v>
      </c>
      <c r="BI9" s="14">
        <v>350</v>
      </c>
      <c r="BJ9" s="14">
        <v>499</v>
      </c>
      <c r="BK9" s="14">
        <v>500</v>
      </c>
      <c r="BL9" s="14">
        <f t="shared" si="11"/>
        <v>129.97</v>
      </c>
      <c r="BM9" s="14">
        <v>5</v>
      </c>
      <c r="BN9" s="14">
        <f t="shared" si="12"/>
        <v>25</v>
      </c>
      <c r="BO9" s="14">
        <f t="shared" si="13"/>
        <v>75</v>
      </c>
      <c r="BP9" s="14">
        <v>10</v>
      </c>
      <c r="BQ9" s="14">
        <f t="shared" si="14"/>
        <v>5</v>
      </c>
      <c r="BR9" s="14">
        <f t="shared" si="15"/>
        <v>15</v>
      </c>
      <c r="BS9" s="14">
        <f t="shared" si="16"/>
        <v>2.1</v>
      </c>
      <c r="BT9" s="23"/>
      <c r="BU9" s="23">
        <v>0.5</v>
      </c>
      <c r="BV9" s="23">
        <v>0.5</v>
      </c>
      <c r="BW9" s="23"/>
      <c r="BX9" s="23"/>
    </row>
    <row r="10" spans="1:76" ht="16.5" x14ac:dyDescent="0.2">
      <c r="A10" s="14">
        <v>5</v>
      </c>
      <c r="B10" s="14">
        <f>金币产出!CH10/金币产出!CB10</f>
        <v>6480000</v>
      </c>
      <c r="C10" s="18">
        <f>INDEX(金币产出!$D$7:$D$90,MATCH(宝箱数值!A10,金币产出!$A$7:$A$90,1))</f>
        <v>0</v>
      </c>
      <c r="D10" s="18">
        <f t="shared" si="17"/>
        <v>96000</v>
      </c>
      <c r="E10" s="18">
        <f t="shared" si="0"/>
        <v>96000</v>
      </c>
      <c r="F10" s="18">
        <f t="shared" si="1"/>
        <v>96000</v>
      </c>
      <c r="G10" s="18">
        <f t="shared" si="2"/>
        <v>96000</v>
      </c>
      <c r="H10" s="18">
        <f t="shared" si="3"/>
        <v>96000</v>
      </c>
      <c r="I10" s="18">
        <f t="shared" si="4"/>
        <v>96000</v>
      </c>
      <c r="J10" s="18">
        <f t="shared" si="5"/>
        <v>96000</v>
      </c>
      <c r="K10" s="18">
        <f t="shared" si="18"/>
        <v>1</v>
      </c>
      <c r="L10" s="18">
        <f t="shared" si="19"/>
        <v>96</v>
      </c>
      <c r="M10" s="18">
        <f t="shared" si="20"/>
        <v>1</v>
      </c>
      <c r="N10" s="18">
        <f t="shared" si="21"/>
        <v>96</v>
      </c>
      <c r="O10" s="18">
        <f t="shared" si="22"/>
        <v>1</v>
      </c>
      <c r="P10" s="18">
        <f t="shared" si="23"/>
        <v>96</v>
      </c>
      <c r="Q10" s="18">
        <f t="shared" si="24"/>
        <v>1</v>
      </c>
      <c r="R10" s="18">
        <f t="shared" si="25"/>
        <v>96</v>
      </c>
      <c r="S10" s="18">
        <f t="shared" si="26"/>
        <v>1</v>
      </c>
      <c r="T10" s="18">
        <f t="shared" si="27"/>
        <v>96</v>
      </c>
      <c r="U10" s="18">
        <f t="shared" si="28"/>
        <v>1</v>
      </c>
      <c r="V10" s="18">
        <f t="shared" si="29"/>
        <v>96</v>
      </c>
      <c r="W10" s="18">
        <f t="shared" si="30"/>
        <v>1</v>
      </c>
      <c r="X10" s="18">
        <f t="shared" si="31"/>
        <v>96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18">
        <f t="shared" si="32"/>
        <v>0</v>
      </c>
      <c r="AF10" s="18">
        <f>AE10*节奏规划!$J9</f>
        <v>0</v>
      </c>
      <c r="AG10" s="18">
        <f t="shared" si="33"/>
        <v>0</v>
      </c>
      <c r="AH10" s="18">
        <f>AG10*节奏规划!$J9</f>
        <v>0</v>
      </c>
      <c r="AI10" s="18">
        <f t="shared" si="6"/>
        <v>0</v>
      </c>
      <c r="AJ10" s="18">
        <f>AI10*节奏规划!$J9</f>
        <v>0</v>
      </c>
      <c r="AK10" s="18">
        <f t="shared" si="7"/>
        <v>0</v>
      </c>
      <c r="AL10" s="18">
        <f>AK10*节奏规划!$J9</f>
        <v>0</v>
      </c>
      <c r="AM10" s="18">
        <f t="shared" si="8"/>
        <v>0</v>
      </c>
      <c r="AN10" s="18">
        <f>AM10*节奏规划!$J9</f>
        <v>0</v>
      </c>
      <c r="AO10" s="18">
        <f t="shared" si="9"/>
        <v>0</v>
      </c>
      <c r="AP10" s="18">
        <f>AO10*节奏规划!$J9</f>
        <v>0</v>
      </c>
      <c r="AQ10" s="18">
        <f t="shared" si="10"/>
        <v>0</v>
      </c>
      <c r="AR10" s="18">
        <f>AQ10*节奏规划!$J9</f>
        <v>0</v>
      </c>
      <c r="AS10" s="18">
        <f t="shared" si="34"/>
        <v>0</v>
      </c>
      <c r="AT10" s="18">
        <f>AS10*节奏规划!$J9</f>
        <v>0</v>
      </c>
      <c r="AU10" s="18">
        <f t="shared" si="35"/>
        <v>0</v>
      </c>
      <c r="AV10" s="18">
        <f>AU10*节奏规划!$J9</f>
        <v>0</v>
      </c>
      <c r="AW10" s="18">
        <f t="shared" si="36"/>
        <v>0</v>
      </c>
      <c r="AX10" s="18">
        <f>AW10*节奏规划!$J9</f>
        <v>0</v>
      </c>
      <c r="AY10" s="18">
        <f t="shared" si="37"/>
        <v>0</v>
      </c>
      <c r="AZ10" s="18">
        <f>AY10*节奏规划!$J9</f>
        <v>0</v>
      </c>
      <c r="BC10" s="17" t="s">
        <v>538</v>
      </c>
      <c r="BD10" s="23">
        <v>0.2</v>
      </c>
      <c r="BE10" s="23">
        <v>0</v>
      </c>
      <c r="BF10" s="23">
        <v>0</v>
      </c>
      <c r="BH10" s="14" t="s">
        <v>381</v>
      </c>
      <c r="BI10" s="14">
        <v>500</v>
      </c>
      <c r="BJ10" s="14">
        <v>799</v>
      </c>
      <c r="BK10" s="14">
        <v>800</v>
      </c>
      <c r="BL10" s="14">
        <f t="shared" si="11"/>
        <v>202.75</v>
      </c>
      <c r="BM10" s="14">
        <v>10</v>
      </c>
      <c r="BN10" s="14">
        <f t="shared" si="12"/>
        <v>50</v>
      </c>
      <c r="BO10" s="14">
        <f t="shared" si="13"/>
        <v>150</v>
      </c>
      <c r="BP10" s="14">
        <v>15</v>
      </c>
      <c r="BQ10" s="14">
        <f t="shared" si="14"/>
        <v>7.5</v>
      </c>
      <c r="BR10" s="14">
        <f t="shared" si="15"/>
        <v>22.5</v>
      </c>
      <c r="BS10" s="14">
        <f t="shared" si="16"/>
        <v>3.15</v>
      </c>
      <c r="BT10" s="23"/>
      <c r="BU10" s="23">
        <v>0.3</v>
      </c>
      <c r="BV10" s="23">
        <v>0.4</v>
      </c>
      <c r="BW10" s="23">
        <v>0.3</v>
      </c>
      <c r="BX10" s="23"/>
    </row>
    <row r="11" spans="1:76" ht="16.5" x14ac:dyDescent="0.2">
      <c r="A11" s="14">
        <v>6</v>
      </c>
      <c r="B11" s="14">
        <f>金币产出!CH11/金币产出!CB11</f>
        <v>6912000</v>
      </c>
      <c r="C11" s="18">
        <f>INDEX(金币产出!$D$7:$D$90,MATCH(宝箱数值!A11,金币产出!$A$7:$A$90,1))</f>
        <v>0</v>
      </c>
      <c r="D11" s="18">
        <f t="shared" si="17"/>
        <v>102400</v>
      </c>
      <c r="E11" s="18">
        <f t="shared" si="0"/>
        <v>102400</v>
      </c>
      <c r="F11" s="18">
        <f t="shared" si="1"/>
        <v>102400</v>
      </c>
      <c r="G11" s="18">
        <f t="shared" si="2"/>
        <v>102400</v>
      </c>
      <c r="H11" s="18">
        <f t="shared" si="3"/>
        <v>102400</v>
      </c>
      <c r="I11" s="18">
        <f t="shared" si="4"/>
        <v>102400</v>
      </c>
      <c r="J11" s="18">
        <f t="shared" si="5"/>
        <v>102400</v>
      </c>
      <c r="K11" s="18">
        <f t="shared" si="18"/>
        <v>1</v>
      </c>
      <c r="L11" s="18">
        <f t="shared" si="19"/>
        <v>102.4</v>
      </c>
      <c r="M11" s="18">
        <f t="shared" si="20"/>
        <v>1</v>
      </c>
      <c r="N11" s="18">
        <f t="shared" si="21"/>
        <v>102.4</v>
      </c>
      <c r="O11" s="18">
        <f t="shared" si="22"/>
        <v>1</v>
      </c>
      <c r="P11" s="18">
        <f t="shared" si="23"/>
        <v>102.4</v>
      </c>
      <c r="Q11" s="18">
        <f t="shared" si="24"/>
        <v>1</v>
      </c>
      <c r="R11" s="18">
        <f t="shared" si="25"/>
        <v>102.4</v>
      </c>
      <c r="S11" s="18">
        <f t="shared" si="26"/>
        <v>1</v>
      </c>
      <c r="T11" s="18">
        <f t="shared" si="27"/>
        <v>102.4</v>
      </c>
      <c r="U11" s="18">
        <f t="shared" si="28"/>
        <v>1</v>
      </c>
      <c r="V11" s="18">
        <f t="shared" si="29"/>
        <v>102.4</v>
      </c>
      <c r="W11" s="18">
        <f t="shared" si="30"/>
        <v>1</v>
      </c>
      <c r="X11" s="18">
        <f t="shared" si="31"/>
        <v>102.4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18">
        <f t="shared" si="32"/>
        <v>0</v>
      </c>
      <c r="AF11" s="18">
        <f>AE11*节奏规划!$J10</f>
        <v>0</v>
      </c>
      <c r="AG11" s="18">
        <f t="shared" si="33"/>
        <v>0</v>
      </c>
      <c r="AH11" s="18">
        <f>AG11*节奏规划!$J10</f>
        <v>0</v>
      </c>
      <c r="AI11" s="18">
        <f t="shared" si="6"/>
        <v>0</v>
      </c>
      <c r="AJ11" s="18">
        <f>AI11*节奏规划!$J10</f>
        <v>0</v>
      </c>
      <c r="AK11" s="18">
        <f t="shared" si="7"/>
        <v>0</v>
      </c>
      <c r="AL11" s="18">
        <f>AK11*节奏规划!$J10</f>
        <v>0</v>
      </c>
      <c r="AM11" s="18">
        <f t="shared" si="8"/>
        <v>0</v>
      </c>
      <c r="AN11" s="18">
        <f>AM11*节奏规划!$J10</f>
        <v>0</v>
      </c>
      <c r="AO11" s="18">
        <f t="shared" si="9"/>
        <v>0</v>
      </c>
      <c r="AP11" s="18">
        <f>AO11*节奏规划!$J10</f>
        <v>0</v>
      </c>
      <c r="AQ11" s="18">
        <f t="shared" si="10"/>
        <v>0</v>
      </c>
      <c r="AR11" s="18">
        <f>AQ11*节奏规划!$J10</f>
        <v>0</v>
      </c>
      <c r="AS11" s="18">
        <f t="shared" si="34"/>
        <v>0</v>
      </c>
      <c r="AT11" s="18">
        <f>AS11*节奏规划!$J10</f>
        <v>0</v>
      </c>
      <c r="AU11" s="18">
        <f t="shared" si="35"/>
        <v>0</v>
      </c>
      <c r="AV11" s="18">
        <f>AU11*节奏规划!$J10</f>
        <v>0</v>
      </c>
      <c r="AW11" s="18">
        <f t="shared" si="36"/>
        <v>0</v>
      </c>
      <c r="AX11" s="18">
        <f>AW11*节奏规划!$J10</f>
        <v>0</v>
      </c>
      <c r="AY11" s="18">
        <f t="shared" si="37"/>
        <v>0</v>
      </c>
      <c r="AZ11" s="18">
        <f>AY11*节奏规划!$J10</f>
        <v>0</v>
      </c>
      <c r="BC11" s="17" t="s">
        <v>580</v>
      </c>
      <c r="BD11" s="23">
        <v>0</v>
      </c>
      <c r="BE11" s="22">
        <v>0.2</v>
      </c>
      <c r="BF11" s="14"/>
      <c r="BH11" s="14" t="s">
        <v>353</v>
      </c>
      <c r="BI11" s="14">
        <v>800</v>
      </c>
      <c r="BJ11" s="14">
        <v>999</v>
      </c>
      <c r="BK11" s="14">
        <v>1000</v>
      </c>
      <c r="BL11" s="14">
        <f t="shared" si="11"/>
        <v>305</v>
      </c>
      <c r="BM11" s="14">
        <v>15</v>
      </c>
      <c r="BN11" s="14">
        <f t="shared" si="12"/>
        <v>75</v>
      </c>
      <c r="BO11" s="14">
        <f t="shared" si="13"/>
        <v>225</v>
      </c>
      <c r="BP11" s="14">
        <v>20</v>
      </c>
      <c r="BQ11" s="14">
        <f t="shared" si="14"/>
        <v>10</v>
      </c>
      <c r="BR11" s="14">
        <f t="shared" si="15"/>
        <v>30</v>
      </c>
      <c r="BS11" s="14">
        <f t="shared" si="16"/>
        <v>4.2</v>
      </c>
      <c r="BT11" s="23"/>
      <c r="BU11" s="23"/>
      <c r="BV11" s="23">
        <v>0.5</v>
      </c>
      <c r="BW11" s="23">
        <v>0.5</v>
      </c>
      <c r="BX11" s="23"/>
    </row>
    <row r="12" spans="1:76" ht="16.5" x14ac:dyDescent="0.2">
      <c r="A12" s="14">
        <v>7</v>
      </c>
      <c r="B12" s="14">
        <f>金币产出!CH12/金币产出!CB12</f>
        <v>7344000</v>
      </c>
      <c r="C12" s="18">
        <f>INDEX(金币产出!$D$7:$D$90,MATCH(宝箱数值!A12,金币产出!$A$7:$A$90,1))</f>
        <v>0</v>
      </c>
      <c r="D12" s="18">
        <f t="shared" si="17"/>
        <v>108800</v>
      </c>
      <c r="E12" s="18">
        <f t="shared" si="0"/>
        <v>108800</v>
      </c>
      <c r="F12" s="18">
        <f t="shared" si="1"/>
        <v>108800</v>
      </c>
      <c r="G12" s="18">
        <f t="shared" si="2"/>
        <v>108800</v>
      </c>
      <c r="H12" s="18">
        <f t="shared" si="3"/>
        <v>108800</v>
      </c>
      <c r="I12" s="18">
        <f t="shared" si="4"/>
        <v>108800</v>
      </c>
      <c r="J12" s="18">
        <f t="shared" si="5"/>
        <v>108800</v>
      </c>
      <c r="K12" s="18">
        <f t="shared" si="18"/>
        <v>1</v>
      </c>
      <c r="L12" s="18">
        <f t="shared" si="19"/>
        <v>108.8</v>
      </c>
      <c r="M12" s="18">
        <f t="shared" si="20"/>
        <v>1</v>
      </c>
      <c r="N12" s="18">
        <f t="shared" si="21"/>
        <v>108.8</v>
      </c>
      <c r="O12" s="18">
        <f t="shared" si="22"/>
        <v>1</v>
      </c>
      <c r="P12" s="18">
        <f t="shared" si="23"/>
        <v>108.8</v>
      </c>
      <c r="Q12" s="18">
        <f t="shared" si="24"/>
        <v>1</v>
      </c>
      <c r="R12" s="18">
        <f t="shared" si="25"/>
        <v>108.8</v>
      </c>
      <c r="S12" s="18">
        <f t="shared" si="26"/>
        <v>1</v>
      </c>
      <c r="T12" s="18">
        <f t="shared" si="27"/>
        <v>108.8</v>
      </c>
      <c r="U12" s="18">
        <f t="shared" si="28"/>
        <v>1</v>
      </c>
      <c r="V12" s="18">
        <f t="shared" si="29"/>
        <v>108.8</v>
      </c>
      <c r="W12" s="18">
        <f t="shared" si="30"/>
        <v>1</v>
      </c>
      <c r="X12" s="18">
        <f t="shared" si="31"/>
        <v>108.8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18">
        <f t="shared" si="32"/>
        <v>0</v>
      </c>
      <c r="AF12" s="18">
        <f>AE12*节奏规划!$J11</f>
        <v>0</v>
      </c>
      <c r="AG12" s="18">
        <f t="shared" si="33"/>
        <v>0</v>
      </c>
      <c r="AH12" s="18">
        <f>AG12*节奏规划!$J11</f>
        <v>0</v>
      </c>
      <c r="AI12" s="18">
        <f t="shared" si="6"/>
        <v>0</v>
      </c>
      <c r="AJ12" s="18">
        <f>AI12*节奏规划!$J11</f>
        <v>0</v>
      </c>
      <c r="AK12" s="18">
        <f t="shared" si="7"/>
        <v>0</v>
      </c>
      <c r="AL12" s="18">
        <f>AK12*节奏规划!$J11</f>
        <v>0</v>
      </c>
      <c r="AM12" s="18">
        <f t="shared" si="8"/>
        <v>0</v>
      </c>
      <c r="AN12" s="18">
        <f>AM12*节奏规划!$J11</f>
        <v>0</v>
      </c>
      <c r="AO12" s="18">
        <f t="shared" si="9"/>
        <v>0</v>
      </c>
      <c r="AP12" s="18">
        <f>AO12*节奏规划!$J11</f>
        <v>0</v>
      </c>
      <c r="AQ12" s="18">
        <f t="shared" si="10"/>
        <v>0</v>
      </c>
      <c r="AR12" s="18">
        <f>AQ12*节奏规划!$J11</f>
        <v>0</v>
      </c>
      <c r="AS12" s="18">
        <f t="shared" si="34"/>
        <v>0</v>
      </c>
      <c r="AT12" s="18">
        <f>AS12*节奏规划!$J11</f>
        <v>0</v>
      </c>
      <c r="AU12" s="18">
        <f t="shared" si="35"/>
        <v>0</v>
      </c>
      <c r="AV12" s="18">
        <f>AU12*节奏规划!$J11</f>
        <v>0</v>
      </c>
      <c r="AW12" s="18">
        <f t="shared" si="36"/>
        <v>0</v>
      </c>
      <c r="AX12" s="18">
        <f>AW12*节奏规划!$J11</f>
        <v>0</v>
      </c>
      <c r="AY12" s="18">
        <f t="shared" si="37"/>
        <v>0</v>
      </c>
      <c r="AZ12" s="18">
        <f>AY12*节奏规划!$J11</f>
        <v>0</v>
      </c>
      <c r="BC12" s="17" t="s">
        <v>578</v>
      </c>
      <c r="BD12" s="22">
        <v>0.3</v>
      </c>
      <c r="BE12" s="22">
        <v>0.2</v>
      </c>
      <c r="BF12" s="22">
        <v>0</v>
      </c>
      <c r="BH12" s="14" t="s">
        <v>873</v>
      </c>
      <c r="BI12" s="14">
        <v>1000</v>
      </c>
      <c r="BJ12" s="14">
        <v>2000</v>
      </c>
      <c r="BK12" s="14">
        <v>2000</v>
      </c>
      <c r="BL12" s="14">
        <f t="shared" si="11"/>
        <v>305</v>
      </c>
      <c r="BM12" s="14">
        <v>20</v>
      </c>
      <c r="BN12" s="14">
        <f t="shared" ref="BN12" si="38">BM12/SUMPRODUCT($BD$6:$BF$6,$BD$10:$BF$10)*0.5</f>
        <v>100</v>
      </c>
      <c r="BO12" s="14">
        <f t="shared" ref="BO12" si="39">BM12/SUMPRODUCT($BD$6:$BF$6,$BD$10:$BF$10)*1.5</f>
        <v>300</v>
      </c>
      <c r="BP12" s="14">
        <v>21</v>
      </c>
      <c r="BQ12" s="14">
        <f t="shared" ref="BQ12" si="40">BP12*0.5</f>
        <v>10.5</v>
      </c>
      <c r="BR12" s="14">
        <f t="shared" ref="BR12" si="41">BP12*1.5</f>
        <v>31.5</v>
      </c>
      <c r="BS12" s="14">
        <f t="shared" ref="BS12" si="42">SUMPRODUCT($BD$6:$BF$6,$BD$12:$BF$12)*BP12</f>
        <v>4.41</v>
      </c>
      <c r="BT12" s="14"/>
      <c r="BU12" s="14"/>
      <c r="BV12" s="23">
        <v>0.3</v>
      </c>
      <c r="BW12" s="23">
        <v>0.4</v>
      </c>
      <c r="BX12" s="23">
        <v>0.3</v>
      </c>
    </row>
    <row r="13" spans="1:76" ht="16.5" x14ac:dyDescent="0.2">
      <c r="A13" s="14">
        <v>8</v>
      </c>
      <c r="B13" s="14">
        <f>金币产出!CH13/金币产出!CB13</f>
        <v>7776000</v>
      </c>
      <c r="C13" s="18">
        <f>INDEX(金币产出!$D$7:$D$90,MATCH(宝箱数值!A13,金币产出!$A$7:$A$90,1))</f>
        <v>0</v>
      </c>
      <c r="D13" s="18">
        <f t="shared" si="17"/>
        <v>115200</v>
      </c>
      <c r="E13" s="18">
        <f t="shared" si="0"/>
        <v>115200</v>
      </c>
      <c r="F13" s="18">
        <f t="shared" si="1"/>
        <v>115200</v>
      </c>
      <c r="G13" s="18">
        <f t="shared" si="2"/>
        <v>115200</v>
      </c>
      <c r="H13" s="18">
        <f t="shared" si="3"/>
        <v>115200</v>
      </c>
      <c r="I13" s="18">
        <f t="shared" si="4"/>
        <v>115200</v>
      </c>
      <c r="J13" s="18">
        <f t="shared" si="5"/>
        <v>115200</v>
      </c>
      <c r="K13" s="18">
        <f t="shared" si="18"/>
        <v>1</v>
      </c>
      <c r="L13" s="18">
        <f t="shared" si="19"/>
        <v>115.2</v>
      </c>
      <c r="M13" s="18">
        <f t="shared" si="20"/>
        <v>1</v>
      </c>
      <c r="N13" s="18">
        <f t="shared" si="21"/>
        <v>115.2</v>
      </c>
      <c r="O13" s="18">
        <f t="shared" si="22"/>
        <v>1</v>
      </c>
      <c r="P13" s="18">
        <f t="shared" si="23"/>
        <v>115.2</v>
      </c>
      <c r="Q13" s="18">
        <f t="shared" si="24"/>
        <v>1</v>
      </c>
      <c r="R13" s="18">
        <f t="shared" si="25"/>
        <v>115.2</v>
      </c>
      <c r="S13" s="18">
        <f t="shared" si="26"/>
        <v>1</v>
      </c>
      <c r="T13" s="18">
        <f t="shared" si="27"/>
        <v>115.2</v>
      </c>
      <c r="U13" s="18">
        <f t="shared" si="28"/>
        <v>1</v>
      </c>
      <c r="V13" s="18">
        <f t="shared" si="29"/>
        <v>115.2</v>
      </c>
      <c r="W13" s="18">
        <f t="shared" si="30"/>
        <v>1</v>
      </c>
      <c r="X13" s="18">
        <f t="shared" si="31"/>
        <v>115.2</v>
      </c>
      <c r="Y13" s="22">
        <v>0</v>
      </c>
      <c r="Z13" s="22">
        <v>0</v>
      </c>
      <c r="AA13" s="22">
        <v>0</v>
      </c>
      <c r="AB13" s="22">
        <v>0</v>
      </c>
      <c r="AC13" s="22">
        <v>0</v>
      </c>
      <c r="AD13" s="22">
        <v>0</v>
      </c>
      <c r="AE13" s="18">
        <f t="shared" si="32"/>
        <v>0</v>
      </c>
      <c r="AF13" s="18">
        <f>AE13*节奏规划!$J12</f>
        <v>0</v>
      </c>
      <c r="AG13" s="18">
        <f t="shared" si="33"/>
        <v>0</v>
      </c>
      <c r="AH13" s="18">
        <f>AG13*节奏规划!$J12</f>
        <v>0</v>
      </c>
      <c r="AI13" s="18">
        <f t="shared" si="6"/>
        <v>0</v>
      </c>
      <c r="AJ13" s="18">
        <f>AI13*节奏规划!$J12</f>
        <v>0</v>
      </c>
      <c r="AK13" s="18">
        <f t="shared" si="7"/>
        <v>0</v>
      </c>
      <c r="AL13" s="18">
        <f>AK13*节奏规划!$J12</f>
        <v>0</v>
      </c>
      <c r="AM13" s="18">
        <f t="shared" si="8"/>
        <v>0</v>
      </c>
      <c r="AN13" s="18">
        <f>AM13*节奏规划!$J12</f>
        <v>0</v>
      </c>
      <c r="AO13" s="18">
        <f t="shared" si="9"/>
        <v>0</v>
      </c>
      <c r="AP13" s="18">
        <f>AO13*节奏规划!$J12</f>
        <v>0</v>
      </c>
      <c r="AQ13" s="18">
        <f t="shared" si="10"/>
        <v>0</v>
      </c>
      <c r="AR13" s="18">
        <f>AQ13*节奏规划!$J12</f>
        <v>0</v>
      </c>
      <c r="AS13" s="18">
        <f t="shared" si="34"/>
        <v>0</v>
      </c>
      <c r="AT13" s="18">
        <f>AS13*节奏规划!$J12</f>
        <v>0</v>
      </c>
      <c r="AU13" s="18">
        <f t="shared" si="35"/>
        <v>0</v>
      </c>
      <c r="AV13" s="18">
        <f>AU13*节奏规划!$J12</f>
        <v>0</v>
      </c>
      <c r="AW13" s="18">
        <f t="shared" si="36"/>
        <v>0</v>
      </c>
      <c r="AX13" s="18">
        <f>AW13*节奏规划!$J12</f>
        <v>0</v>
      </c>
      <c r="AY13" s="18">
        <f t="shared" si="37"/>
        <v>0</v>
      </c>
      <c r="AZ13" s="18">
        <f>AY13*节奏规划!$J12</f>
        <v>0</v>
      </c>
      <c r="BC13" s="17" t="s">
        <v>582</v>
      </c>
      <c r="BD13" s="23">
        <v>0</v>
      </c>
      <c r="BE13" s="14"/>
      <c r="BF13" s="14"/>
    </row>
    <row r="14" spans="1:76" ht="16.5" x14ac:dyDescent="0.2">
      <c r="A14" s="14">
        <v>9</v>
      </c>
      <c r="B14" s="14">
        <f>金币产出!CH14/金币产出!CB14</f>
        <v>8208000</v>
      </c>
      <c r="C14" s="18">
        <f>INDEX(金币产出!$D$7:$D$90,MATCH(宝箱数值!A14,金币产出!$A$7:$A$90,1))</f>
        <v>0</v>
      </c>
      <c r="D14" s="18">
        <f t="shared" si="17"/>
        <v>121600</v>
      </c>
      <c r="E14" s="18">
        <f t="shared" si="0"/>
        <v>121600</v>
      </c>
      <c r="F14" s="18">
        <f t="shared" si="1"/>
        <v>121600</v>
      </c>
      <c r="G14" s="18">
        <f t="shared" si="2"/>
        <v>121600</v>
      </c>
      <c r="H14" s="18">
        <f t="shared" si="3"/>
        <v>121600</v>
      </c>
      <c r="I14" s="18">
        <f t="shared" si="4"/>
        <v>121600</v>
      </c>
      <c r="J14" s="18">
        <f t="shared" si="5"/>
        <v>121600</v>
      </c>
      <c r="K14" s="18">
        <f t="shared" si="18"/>
        <v>1</v>
      </c>
      <c r="L14" s="18">
        <f t="shared" si="19"/>
        <v>121.6</v>
      </c>
      <c r="M14" s="18">
        <f t="shared" si="20"/>
        <v>1</v>
      </c>
      <c r="N14" s="18">
        <f t="shared" si="21"/>
        <v>121.6</v>
      </c>
      <c r="O14" s="18">
        <f t="shared" si="22"/>
        <v>1</v>
      </c>
      <c r="P14" s="18">
        <f t="shared" si="23"/>
        <v>121.6</v>
      </c>
      <c r="Q14" s="18">
        <f t="shared" si="24"/>
        <v>1</v>
      </c>
      <c r="R14" s="18">
        <f t="shared" si="25"/>
        <v>121.6</v>
      </c>
      <c r="S14" s="18">
        <f t="shared" si="26"/>
        <v>1</v>
      </c>
      <c r="T14" s="18">
        <f t="shared" si="27"/>
        <v>121.6</v>
      </c>
      <c r="U14" s="18">
        <f t="shared" si="28"/>
        <v>1</v>
      </c>
      <c r="V14" s="18">
        <f t="shared" si="29"/>
        <v>121.6</v>
      </c>
      <c r="W14" s="18">
        <f t="shared" si="30"/>
        <v>1</v>
      </c>
      <c r="X14" s="18">
        <f t="shared" si="31"/>
        <v>121.6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18">
        <f t="shared" si="32"/>
        <v>0</v>
      </c>
      <c r="AF14" s="18">
        <f>AE14*节奏规划!$J13</f>
        <v>0</v>
      </c>
      <c r="AG14" s="18">
        <f t="shared" si="33"/>
        <v>0</v>
      </c>
      <c r="AH14" s="18">
        <f>AG14*节奏规划!$J13</f>
        <v>0</v>
      </c>
      <c r="AI14" s="18">
        <f t="shared" si="6"/>
        <v>0</v>
      </c>
      <c r="AJ14" s="18">
        <f>AI14*节奏规划!$J13</f>
        <v>0</v>
      </c>
      <c r="AK14" s="18">
        <f t="shared" si="7"/>
        <v>0</v>
      </c>
      <c r="AL14" s="18">
        <f>AK14*节奏规划!$J13</f>
        <v>0</v>
      </c>
      <c r="AM14" s="18">
        <f t="shared" si="8"/>
        <v>0</v>
      </c>
      <c r="AN14" s="18">
        <f>AM14*节奏规划!$J13</f>
        <v>0</v>
      </c>
      <c r="AO14" s="18">
        <f t="shared" si="9"/>
        <v>0</v>
      </c>
      <c r="AP14" s="18">
        <f>AO14*节奏规划!$J13</f>
        <v>0</v>
      </c>
      <c r="AQ14" s="18">
        <f t="shared" si="10"/>
        <v>0</v>
      </c>
      <c r="AR14" s="18">
        <f>AQ14*节奏规划!$J13</f>
        <v>0</v>
      </c>
      <c r="AS14" s="18">
        <f t="shared" si="34"/>
        <v>0</v>
      </c>
      <c r="AT14" s="18">
        <f>AS14*节奏规划!$J13</f>
        <v>0</v>
      </c>
      <c r="AU14" s="18">
        <f t="shared" si="35"/>
        <v>0</v>
      </c>
      <c r="AV14" s="18">
        <f>AU14*节奏规划!$J13</f>
        <v>0</v>
      </c>
      <c r="AW14" s="18">
        <f t="shared" si="36"/>
        <v>0</v>
      </c>
      <c r="AX14" s="18">
        <f>AW14*节奏规划!$J13</f>
        <v>0</v>
      </c>
      <c r="AY14" s="18">
        <f t="shared" si="37"/>
        <v>0</v>
      </c>
      <c r="AZ14" s="18">
        <f>AY14*节奏规划!$J13</f>
        <v>0</v>
      </c>
      <c r="BC14" s="17" t="s">
        <v>583</v>
      </c>
      <c r="BD14" s="23">
        <v>0</v>
      </c>
      <c r="BE14" s="22">
        <v>0.6</v>
      </c>
      <c r="BF14" s="14"/>
    </row>
    <row r="15" spans="1:76" ht="16.5" x14ac:dyDescent="0.2">
      <c r="A15" s="14">
        <v>10</v>
      </c>
      <c r="B15" s="14">
        <f>金币产出!CH15/金币产出!CB15</f>
        <v>8640000</v>
      </c>
      <c r="C15" s="18">
        <f>INDEX(金币产出!$D$7:$D$90,MATCH(宝箱数值!A15,金币产出!$A$7:$A$90,1))</f>
        <v>0</v>
      </c>
      <c r="D15" s="18">
        <f t="shared" si="17"/>
        <v>128000</v>
      </c>
      <c r="E15" s="18">
        <f t="shared" si="0"/>
        <v>128000</v>
      </c>
      <c r="F15" s="18">
        <f t="shared" si="1"/>
        <v>128000</v>
      </c>
      <c r="G15" s="18">
        <f t="shared" si="2"/>
        <v>128000</v>
      </c>
      <c r="H15" s="18">
        <f t="shared" si="3"/>
        <v>128000</v>
      </c>
      <c r="I15" s="18">
        <f t="shared" si="4"/>
        <v>128000</v>
      </c>
      <c r="J15" s="18">
        <f t="shared" si="5"/>
        <v>128000</v>
      </c>
      <c r="K15" s="18">
        <f t="shared" si="18"/>
        <v>1</v>
      </c>
      <c r="L15" s="18">
        <f t="shared" si="19"/>
        <v>128</v>
      </c>
      <c r="M15" s="18">
        <f t="shared" si="20"/>
        <v>1</v>
      </c>
      <c r="N15" s="18">
        <f t="shared" si="21"/>
        <v>128</v>
      </c>
      <c r="O15" s="18">
        <f t="shared" si="22"/>
        <v>1</v>
      </c>
      <c r="P15" s="18">
        <f t="shared" si="23"/>
        <v>128</v>
      </c>
      <c r="Q15" s="18">
        <f t="shared" si="24"/>
        <v>1</v>
      </c>
      <c r="R15" s="18">
        <f t="shared" si="25"/>
        <v>128</v>
      </c>
      <c r="S15" s="18">
        <f t="shared" si="26"/>
        <v>1</v>
      </c>
      <c r="T15" s="18">
        <f t="shared" si="27"/>
        <v>128</v>
      </c>
      <c r="U15" s="18">
        <f t="shared" si="28"/>
        <v>1</v>
      </c>
      <c r="V15" s="18">
        <f t="shared" si="29"/>
        <v>128</v>
      </c>
      <c r="W15" s="18">
        <f t="shared" si="30"/>
        <v>1</v>
      </c>
      <c r="X15" s="18">
        <f t="shared" si="31"/>
        <v>128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18">
        <f t="shared" si="32"/>
        <v>0</v>
      </c>
      <c r="AF15" s="18">
        <f>AE15*节奏规划!$J14</f>
        <v>0</v>
      </c>
      <c r="AG15" s="18">
        <f t="shared" si="33"/>
        <v>0</v>
      </c>
      <c r="AH15" s="18">
        <f>AG15*节奏规划!$J14</f>
        <v>0</v>
      </c>
      <c r="AI15" s="18">
        <f t="shared" si="6"/>
        <v>0</v>
      </c>
      <c r="AJ15" s="18">
        <f>AI15*节奏规划!$J14</f>
        <v>0</v>
      </c>
      <c r="AK15" s="18">
        <f t="shared" si="7"/>
        <v>0</v>
      </c>
      <c r="AL15" s="18">
        <f>AK15*节奏规划!$J14</f>
        <v>0</v>
      </c>
      <c r="AM15" s="18">
        <f t="shared" si="8"/>
        <v>0</v>
      </c>
      <c r="AN15" s="18">
        <f>AM15*节奏规划!$J14</f>
        <v>0</v>
      </c>
      <c r="AO15" s="18">
        <f t="shared" si="9"/>
        <v>0</v>
      </c>
      <c r="AP15" s="18">
        <f>AO15*节奏规划!$J14</f>
        <v>0</v>
      </c>
      <c r="AQ15" s="18">
        <f t="shared" si="10"/>
        <v>0</v>
      </c>
      <c r="AR15" s="18">
        <f>AQ15*节奏规划!$J14</f>
        <v>0</v>
      </c>
      <c r="AS15" s="18">
        <f t="shared" si="34"/>
        <v>0</v>
      </c>
      <c r="AT15" s="18">
        <f>AS15*节奏规划!$J14</f>
        <v>0</v>
      </c>
      <c r="AU15" s="18">
        <f t="shared" si="35"/>
        <v>0</v>
      </c>
      <c r="AV15" s="18">
        <f>AU15*节奏规划!$J14</f>
        <v>0</v>
      </c>
      <c r="AW15" s="18">
        <f t="shared" si="36"/>
        <v>0</v>
      </c>
      <c r="AX15" s="18">
        <f>AW15*节奏规划!$J14</f>
        <v>0</v>
      </c>
      <c r="AY15" s="18">
        <f t="shared" si="37"/>
        <v>0</v>
      </c>
      <c r="AZ15" s="18">
        <f>AY15*节奏规划!$J14</f>
        <v>0</v>
      </c>
      <c r="BC15" s="17" t="s">
        <v>584</v>
      </c>
      <c r="BD15" s="23">
        <v>0</v>
      </c>
      <c r="BE15" s="22">
        <v>1</v>
      </c>
      <c r="BF15" s="14"/>
    </row>
    <row r="16" spans="1:76" ht="16.5" x14ac:dyDescent="0.2">
      <c r="A16" s="14">
        <v>11</v>
      </c>
      <c r="B16" s="14">
        <f>金币产出!CH16/金币产出!CB16</f>
        <v>8899100</v>
      </c>
      <c r="C16" s="18">
        <f>INDEX(金币产出!$D$7:$D$90,MATCH(宝箱数值!A16,金币产出!$A$7:$A$90,1))</f>
        <v>0</v>
      </c>
      <c r="D16" s="18">
        <f t="shared" si="17"/>
        <v>131839</v>
      </c>
      <c r="E16" s="18">
        <f t="shared" si="0"/>
        <v>131839</v>
      </c>
      <c r="F16" s="18">
        <f t="shared" si="1"/>
        <v>131839</v>
      </c>
      <c r="G16" s="18">
        <f t="shared" si="2"/>
        <v>131839</v>
      </c>
      <c r="H16" s="18">
        <f t="shared" si="3"/>
        <v>131839</v>
      </c>
      <c r="I16" s="18">
        <f t="shared" si="4"/>
        <v>131839</v>
      </c>
      <c r="J16" s="18">
        <f t="shared" si="5"/>
        <v>131839</v>
      </c>
      <c r="K16" s="18">
        <f t="shared" si="18"/>
        <v>1</v>
      </c>
      <c r="L16" s="18">
        <f t="shared" si="19"/>
        <v>131.84</v>
      </c>
      <c r="M16" s="18">
        <f t="shared" si="20"/>
        <v>1</v>
      </c>
      <c r="N16" s="18">
        <f t="shared" si="21"/>
        <v>131.84</v>
      </c>
      <c r="O16" s="18">
        <f t="shared" si="22"/>
        <v>1</v>
      </c>
      <c r="P16" s="18">
        <f t="shared" si="23"/>
        <v>131.84</v>
      </c>
      <c r="Q16" s="18">
        <f t="shared" si="24"/>
        <v>1</v>
      </c>
      <c r="R16" s="18">
        <f t="shared" si="25"/>
        <v>131.84</v>
      </c>
      <c r="S16" s="18">
        <f t="shared" si="26"/>
        <v>1</v>
      </c>
      <c r="T16" s="18">
        <f t="shared" si="27"/>
        <v>131.84</v>
      </c>
      <c r="U16" s="18">
        <f t="shared" si="28"/>
        <v>1</v>
      </c>
      <c r="V16" s="18">
        <f t="shared" si="29"/>
        <v>131.84</v>
      </c>
      <c r="W16" s="18">
        <f t="shared" si="30"/>
        <v>1</v>
      </c>
      <c r="X16" s="18">
        <f t="shared" si="31"/>
        <v>131.84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18">
        <f t="shared" si="32"/>
        <v>0</v>
      </c>
      <c r="AF16" s="18">
        <f>AE16*节奏规划!$J15</f>
        <v>0</v>
      </c>
      <c r="AG16" s="18">
        <f t="shared" si="33"/>
        <v>0</v>
      </c>
      <c r="AH16" s="18">
        <f>AG16*节奏规划!$J15</f>
        <v>0</v>
      </c>
      <c r="AI16" s="18">
        <f t="shared" si="6"/>
        <v>0</v>
      </c>
      <c r="AJ16" s="18">
        <f>AI16*节奏规划!$J15</f>
        <v>0</v>
      </c>
      <c r="AK16" s="18">
        <f t="shared" si="7"/>
        <v>0</v>
      </c>
      <c r="AL16" s="18">
        <f>AK16*节奏规划!$J15</f>
        <v>0</v>
      </c>
      <c r="AM16" s="18">
        <f t="shared" si="8"/>
        <v>0</v>
      </c>
      <c r="AN16" s="18">
        <f>AM16*节奏规划!$J15</f>
        <v>0</v>
      </c>
      <c r="AO16" s="18">
        <f t="shared" si="9"/>
        <v>0</v>
      </c>
      <c r="AP16" s="18">
        <f>AO16*节奏规划!$J15</f>
        <v>0</v>
      </c>
      <c r="AQ16" s="18">
        <f t="shared" si="10"/>
        <v>0</v>
      </c>
      <c r="AR16" s="18">
        <f>AQ16*节奏规划!$J15</f>
        <v>0</v>
      </c>
      <c r="AS16" s="18">
        <f t="shared" si="34"/>
        <v>0</v>
      </c>
      <c r="AT16" s="18">
        <f>AS16*节奏规划!$J15</f>
        <v>0</v>
      </c>
      <c r="AU16" s="18">
        <f t="shared" si="35"/>
        <v>0</v>
      </c>
      <c r="AV16" s="18">
        <f>AU16*节奏规划!$J15</f>
        <v>0</v>
      </c>
      <c r="AW16" s="18">
        <f t="shared" si="36"/>
        <v>0</v>
      </c>
      <c r="AX16" s="18">
        <f>AW16*节奏规划!$J15</f>
        <v>0</v>
      </c>
      <c r="AY16" s="18">
        <f t="shared" si="37"/>
        <v>0</v>
      </c>
      <c r="AZ16" s="18">
        <f>AY16*节奏规划!$J15</f>
        <v>0</v>
      </c>
      <c r="BC16" s="17" t="s">
        <v>585</v>
      </c>
      <c r="BD16" s="23">
        <v>0</v>
      </c>
      <c r="BE16" s="14"/>
      <c r="BF16" s="22">
        <v>1</v>
      </c>
    </row>
    <row r="17" spans="1:77" ht="16.5" x14ac:dyDescent="0.2">
      <c r="A17" s="14">
        <v>12</v>
      </c>
      <c r="B17" s="14">
        <f>金币产出!CH17/金币产出!CB17</f>
        <v>9158400</v>
      </c>
      <c r="C17" s="18">
        <f>INDEX(金币产出!$D$7:$D$90,MATCH(宝箱数值!A17,金币产出!$A$7:$A$90,1))</f>
        <v>0</v>
      </c>
      <c r="D17" s="18">
        <f t="shared" si="17"/>
        <v>135680</v>
      </c>
      <c r="E17" s="18">
        <f t="shared" si="0"/>
        <v>135680</v>
      </c>
      <c r="F17" s="18">
        <f t="shared" si="1"/>
        <v>135680</v>
      </c>
      <c r="G17" s="18">
        <f t="shared" si="2"/>
        <v>135680</v>
      </c>
      <c r="H17" s="18">
        <f t="shared" si="3"/>
        <v>135680</v>
      </c>
      <c r="I17" s="18">
        <f t="shared" si="4"/>
        <v>135680</v>
      </c>
      <c r="J17" s="18">
        <f t="shared" si="5"/>
        <v>135680</v>
      </c>
      <c r="K17" s="18">
        <f t="shared" si="18"/>
        <v>1</v>
      </c>
      <c r="L17" s="18">
        <f t="shared" si="19"/>
        <v>135.68</v>
      </c>
      <c r="M17" s="18">
        <f t="shared" si="20"/>
        <v>1</v>
      </c>
      <c r="N17" s="18">
        <f t="shared" si="21"/>
        <v>135.68</v>
      </c>
      <c r="O17" s="18">
        <f t="shared" si="22"/>
        <v>1</v>
      </c>
      <c r="P17" s="18">
        <f t="shared" si="23"/>
        <v>135.68</v>
      </c>
      <c r="Q17" s="18">
        <f t="shared" si="24"/>
        <v>1</v>
      </c>
      <c r="R17" s="18">
        <f t="shared" si="25"/>
        <v>135.68</v>
      </c>
      <c r="S17" s="18">
        <f t="shared" si="26"/>
        <v>1</v>
      </c>
      <c r="T17" s="18">
        <f t="shared" si="27"/>
        <v>135.68</v>
      </c>
      <c r="U17" s="18">
        <f t="shared" si="28"/>
        <v>1</v>
      </c>
      <c r="V17" s="18">
        <f t="shared" si="29"/>
        <v>135.68</v>
      </c>
      <c r="W17" s="18">
        <f t="shared" si="30"/>
        <v>1</v>
      </c>
      <c r="X17" s="18">
        <f t="shared" si="31"/>
        <v>135.68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18">
        <f t="shared" si="32"/>
        <v>0</v>
      </c>
      <c r="AF17" s="18">
        <f>AE17*节奏规划!$J16</f>
        <v>0</v>
      </c>
      <c r="AG17" s="18">
        <f t="shared" si="33"/>
        <v>0</v>
      </c>
      <c r="AH17" s="18">
        <f>AG17*节奏规划!$J16</f>
        <v>0</v>
      </c>
      <c r="AI17" s="18">
        <f t="shared" si="6"/>
        <v>0</v>
      </c>
      <c r="AJ17" s="18">
        <f>AI17*节奏规划!$J16</f>
        <v>0</v>
      </c>
      <c r="AK17" s="18">
        <f t="shared" si="7"/>
        <v>0</v>
      </c>
      <c r="AL17" s="18">
        <f>AK17*节奏规划!$J16</f>
        <v>0</v>
      </c>
      <c r="AM17" s="18">
        <f t="shared" si="8"/>
        <v>0</v>
      </c>
      <c r="AN17" s="18">
        <f>AM17*节奏规划!$J16</f>
        <v>0</v>
      </c>
      <c r="AO17" s="18">
        <f t="shared" si="9"/>
        <v>0</v>
      </c>
      <c r="AP17" s="18">
        <f>AO17*节奏规划!$J16</f>
        <v>0</v>
      </c>
      <c r="AQ17" s="18">
        <f t="shared" si="10"/>
        <v>0</v>
      </c>
      <c r="AR17" s="18">
        <f>AQ17*节奏规划!$J16</f>
        <v>0</v>
      </c>
      <c r="AS17" s="18">
        <f t="shared" si="34"/>
        <v>0</v>
      </c>
      <c r="AT17" s="18">
        <f>AS17*节奏规划!$J16</f>
        <v>0</v>
      </c>
      <c r="AU17" s="18">
        <f t="shared" si="35"/>
        <v>0</v>
      </c>
      <c r="AV17" s="18">
        <f>AU17*节奏规划!$J16</f>
        <v>0</v>
      </c>
      <c r="AW17" s="18">
        <f t="shared" si="36"/>
        <v>0</v>
      </c>
      <c r="AX17" s="18">
        <f>AW17*节奏规划!$J16</f>
        <v>0</v>
      </c>
      <c r="AY17" s="18">
        <f t="shared" si="37"/>
        <v>0</v>
      </c>
      <c r="AZ17" s="18">
        <f>AY17*节奏规划!$J16</f>
        <v>0</v>
      </c>
    </row>
    <row r="18" spans="1:77" ht="16.5" x14ac:dyDescent="0.2">
      <c r="A18" s="14">
        <v>13</v>
      </c>
      <c r="B18" s="14">
        <f>金币产出!CH18/金币产出!CB18</f>
        <v>9417500</v>
      </c>
      <c r="C18" s="18">
        <f>INDEX(金币产出!$D$7:$D$90,MATCH(宝箱数值!A18,金币产出!$A$7:$A$90,1))</f>
        <v>0</v>
      </c>
      <c r="D18" s="18">
        <f t="shared" si="17"/>
        <v>139519</v>
      </c>
      <c r="E18" s="18">
        <f t="shared" si="0"/>
        <v>139519</v>
      </c>
      <c r="F18" s="18">
        <f t="shared" si="1"/>
        <v>139519</v>
      </c>
      <c r="G18" s="18">
        <f t="shared" si="2"/>
        <v>139519</v>
      </c>
      <c r="H18" s="18">
        <f t="shared" si="3"/>
        <v>139519</v>
      </c>
      <c r="I18" s="18">
        <f t="shared" si="4"/>
        <v>139519</v>
      </c>
      <c r="J18" s="18">
        <f t="shared" si="5"/>
        <v>139519</v>
      </c>
      <c r="K18" s="18">
        <f t="shared" si="18"/>
        <v>1</v>
      </c>
      <c r="L18" s="18">
        <f t="shared" si="19"/>
        <v>139.52000000000001</v>
      </c>
      <c r="M18" s="18">
        <f t="shared" si="20"/>
        <v>1</v>
      </c>
      <c r="N18" s="18">
        <f t="shared" si="21"/>
        <v>139.52000000000001</v>
      </c>
      <c r="O18" s="18">
        <f t="shared" si="22"/>
        <v>1</v>
      </c>
      <c r="P18" s="18">
        <f t="shared" si="23"/>
        <v>139.52000000000001</v>
      </c>
      <c r="Q18" s="18">
        <f t="shared" si="24"/>
        <v>1</v>
      </c>
      <c r="R18" s="18">
        <f t="shared" si="25"/>
        <v>139.52000000000001</v>
      </c>
      <c r="S18" s="18">
        <f t="shared" si="26"/>
        <v>1</v>
      </c>
      <c r="T18" s="18">
        <f t="shared" si="27"/>
        <v>139.52000000000001</v>
      </c>
      <c r="U18" s="18">
        <f t="shared" si="28"/>
        <v>1</v>
      </c>
      <c r="V18" s="18">
        <f t="shared" si="29"/>
        <v>139.52000000000001</v>
      </c>
      <c r="W18" s="18">
        <f t="shared" si="30"/>
        <v>1</v>
      </c>
      <c r="X18" s="18">
        <f t="shared" si="31"/>
        <v>139.52000000000001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18">
        <f t="shared" si="32"/>
        <v>0</v>
      </c>
      <c r="AF18" s="18">
        <f>AE18*节奏规划!$J17</f>
        <v>0</v>
      </c>
      <c r="AG18" s="18">
        <f t="shared" si="33"/>
        <v>0</v>
      </c>
      <c r="AH18" s="18">
        <f>AG18*节奏规划!$J17</f>
        <v>0</v>
      </c>
      <c r="AI18" s="18">
        <f t="shared" si="6"/>
        <v>0</v>
      </c>
      <c r="AJ18" s="18">
        <f>AI18*节奏规划!$J17</f>
        <v>0</v>
      </c>
      <c r="AK18" s="18">
        <f t="shared" si="7"/>
        <v>0</v>
      </c>
      <c r="AL18" s="18">
        <f>AK18*节奏规划!$J17</f>
        <v>0</v>
      </c>
      <c r="AM18" s="18">
        <f t="shared" si="8"/>
        <v>0</v>
      </c>
      <c r="AN18" s="18">
        <f>AM18*节奏规划!$J17</f>
        <v>0</v>
      </c>
      <c r="AO18" s="18">
        <f t="shared" si="9"/>
        <v>0</v>
      </c>
      <c r="AP18" s="18">
        <f>AO18*节奏规划!$J17</f>
        <v>0</v>
      </c>
      <c r="AQ18" s="18">
        <f t="shared" si="10"/>
        <v>0</v>
      </c>
      <c r="AR18" s="18">
        <f>AQ18*节奏规划!$J17</f>
        <v>0</v>
      </c>
      <c r="AS18" s="18">
        <f t="shared" si="34"/>
        <v>0</v>
      </c>
      <c r="AT18" s="18">
        <f>AS18*节奏规划!$J17</f>
        <v>0</v>
      </c>
      <c r="AU18" s="18">
        <f t="shared" si="35"/>
        <v>0</v>
      </c>
      <c r="AV18" s="18">
        <f>AU18*节奏规划!$J17</f>
        <v>0</v>
      </c>
      <c r="AW18" s="18">
        <f t="shared" si="36"/>
        <v>0</v>
      </c>
      <c r="AX18" s="18">
        <f>AW18*节奏规划!$J17</f>
        <v>0</v>
      </c>
      <c r="AY18" s="18">
        <f t="shared" si="37"/>
        <v>0</v>
      </c>
      <c r="AZ18" s="18">
        <f>AY18*节奏规划!$J17</f>
        <v>0</v>
      </c>
    </row>
    <row r="19" spans="1:77" ht="16.5" x14ac:dyDescent="0.2">
      <c r="A19" s="14">
        <v>14</v>
      </c>
      <c r="B19" s="14">
        <f>金币产出!CH19/金币产出!CB19</f>
        <v>9676800</v>
      </c>
      <c r="C19" s="18">
        <f>INDEX(金币产出!$D$7:$D$90,MATCH(宝箱数值!A19,金币产出!$A$7:$A$90,1))</f>
        <v>0</v>
      </c>
      <c r="D19" s="18">
        <f t="shared" si="17"/>
        <v>143360</v>
      </c>
      <c r="E19" s="18">
        <f t="shared" si="0"/>
        <v>143360</v>
      </c>
      <c r="F19" s="18">
        <f t="shared" si="1"/>
        <v>143360</v>
      </c>
      <c r="G19" s="18">
        <f t="shared" si="2"/>
        <v>143360</v>
      </c>
      <c r="H19" s="18">
        <f t="shared" si="3"/>
        <v>143360</v>
      </c>
      <c r="I19" s="18">
        <f t="shared" si="4"/>
        <v>143360</v>
      </c>
      <c r="J19" s="18">
        <f t="shared" si="5"/>
        <v>143360</v>
      </c>
      <c r="K19" s="18">
        <f t="shared" si="18"/>
        <v>1</v>
      </c>
      <c r="L19" s="18">
        <f t="shared" si="19"/>
        <v>143.36000000000001</v>
      </c>
      <c r="M19" s="18">
        <f t="shared" si="20"/>
        <v>1</v>
      </c>
      <c r="N19" s="18">
        <f t="shared" si="21"/>
        <v>143.36000000000001</v>
      </c>
      <c r="O19" s="18">
        <f t="shared" si="22"/>
        <v>1</v>
      </c>
      <c r="P19" s="18">
        <f t="shared" si="23"/>
        <v>143.36000000000001</v>
      </c>
      <c r="Q19" s="18">
        <f t="shared" si="24"/>
        <v>1</v>
      </c>
      <c r="R19" s="18">
        <f t="shared" si="25"/>
        <v>143.36000000000001</v>
      </c>
      <c r="S19" s="18">
        <f t="shared" si="26"/>
        <v>1</v>
      </c>
      <c r="T19" s="18">
        <f t="shared" si="27"/>
        <v>143.36000000000001</v>
      </c>
      <c r="U19" s="18">
        <f t="shared" si="28"/>
        <v>1</v>
      </c>
      <c r="V19" s="18">
        <f t="shared" si="29"/>
        <v>143.36000000000001</v>
      </c>
      <c r="W19" s="18">
        <f t="shared" si="30"/>
        <v>1</v>
      </c>
      <c r="X19" s="18">
        <f t="shared" si="31"/>
        <v>143.36000000000001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18">
        <f t="shared" si="32"/>
        <v>0</v>
      </c>
      <c r="AF19" s="18">
        <f>AE19*节奏规划!$J18</f>
        <v>0</v>
      </c>
      <c r="AG19" s="18">
        <f t="shared" si="33"/>
        <v>0</v>
      </c>
      <c r="AH19" s="18">
        <f>AG19*节奏规划!$J18</f>
        <v>0</v>
      </c>
      <c r="AI19" s="18">
        <f t="shared" si="6"/>
        <v>0</v>
      </c>
      <c r="AJ19" s="18">
        <f>AI19*节奏规划!$J18</f>
        <v>0</v>
      </c>
      <c r="AK19" s="18">
        <f t="shared" si="7"/>
        <v>0</v>
      </c>
      <c r="AL19" s="18">
        <f>AK19*节奏规划!$J18</f>
        <v>0</v>
      </c>
      <c r="AM19" s="18">
        <f t="shared" si="8"/>
        <v>0</v>
      </c>
      <c r="AN19" s="18">
        <f>AM19*节奏规划!$J18</f>
        <v>0</v>
      </c>
      <c r="AO19" s="18">
        <f t="shared" si="9"/>
        <v>0</v>
      </c>
      <c r="AP19" s="18">
        <f>AO19*节奏规划!$J18</f>
        <v>0</v>
      </c>
      <c r="AQ19" s="18">
        <f t="shared" si="10"/>
        <v>0</v>
      </c>
      <c r="AR19" s="18">
        <f>AQ19*节奏规划!$J18</f>
        <v>0</v>
      </c>
      <c r="AS19" s="18">
        <f t="shared" si="34"/>
        <v>0</v>
      </c>
      <c r="AT19" s="18">
        <f>AS19*节奏规划!$J18</f>
        <v>0</v>
      </c>
      <c r="AU19" s="18">
        <f t="shared" si="35"/>
        <v>0</v>
      </c>
      <c r="AV19" s="18">
        <f>AU19*节奏规划!$J18</f>
        <v>0</v>
      </c>
      <c r="AW19" s="18">
        <f t="shared" si="36"/>
        <v>0</v>
      </c>
      <c r="AX19" s="18">
        <f>AW19*节奏规划!$J18</f>
        <v>0</v>
      </c>
      <c r="AY19" s="18">
        <f t="shared" si="37"/>
        <v>0</v>
      </c>
      <c r="AZ19" s="18">
        <f>AY19*节奏规划!$J18</f>
        <v>0</v>
      </c>
      <c r="BC19" s="17" t="s">
        <v>587</v>
      </c>
      <c r="BD19" t="s">
        <v>593</v>
      </c>
    </row>
    <row r="20" spans="1:77" ht="20.25" x14ac:dyDescent="0.2">
      <c r="A20" s="14">
        <v>15</v>
      </c>
      <c r="B20" s="14">
        <f>金币产出!CH20/金币产出!CB20</f>
        <v>9936000</v>
      </c>
      <c r="C20" s="18">
        <f>INDEX(金币产出!$D$7:$D$90,MATCH(宝箱数值!A20,金币产出!$A$7:$A$90,1))</f>
        <v>0</v>
      </c>
      <c r="D20" s="18">
        <f t="shared" si="17"/>
        <v>147200</v>
      </c>
      <c r="E20" s="18">
        <f t="shared" si="0"/>
        <v>147200</v>
      </c>
      <c r="F20" s="18">
        <f t="shared" si="1"/>
        <v>147200</v>
      </c>
      <c r="G20" s="18">
        <f t="shared" si="2"/>
        <v>147200</v>
      </c>
      <c r="H20" s="18">
        <f t="shared" si="3"/>
        <v>147200</v>
      </c>
      <c r="I20" s="18">
        <f t="shared" si="4"/>
        <v>147200</v>
      </c>
      <c r="J20" s="18">
        <f t="shared" si="5"/>
        <v>147200</v>
      </c>
      <c r="K20" s="18">
        <f t="shared" si="18"/>
        <v>1</v>
      </c>
      <c r="L20" s="18">
        <f t="shared" si="19"/>
        <v>147.19999999999999</v>
      </c>
      <c r="M20" s="18">
        <f t="shared" si="20"/>
        <v>1</v>
      </c>
      <c r="N20" s="18">
        <f t="shared" si="21"/>
        <v>147.19999999999999</v>
      </c>
      <c r="O20" s="18">
        <f t="shared" si="22"/>
        <v>1</v>
      </c>
      <c r="P20" s="18">
        <f t="shared" si="23"/>
        <v>147.19999999999999</v>
      </c>
      <c r="Q20" s="18">
        <f t="shared" si="24"/>
        <v>1</v>
      </c>
      <c r="R20" s="18">
        <f t="shared" si="25"/>
        <v>147.19999999999999</v>
      </c>
      <c r="S20" s="18">
        <f t="shared" si="26"/>
        <v>1</v>
      </c>
      <c r="T20" s="18">
        <f t="shared" si="27"/>
        <v>147.19999999999999</v>
      </c>
      <c r="U20" s="18">
        <f t="shared" si="28"/>
        <v>1</v>
      </c>
      <c r="V20" s="18">
        <f t="shared" si="29"/>
        <v>147.19999999999999</v>
      </c>
      <c r="W20" s="18">
        <f t="shared" si="30"/>
        <v>1</v>
      </c>
      <c r="X20" s="18">
        <f t="shared" si="31"/>
        <v>147.19999999999999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18">
        <f t="shared" si="32"/>
        <v>0</v>
      </c>
      <c r="AF20" s="18">
        <f>AE20*节奏规划!$J19</f>
        <v>0</v>
      </c>
      <c r="AG20" s="18">
        <f t="shared" si="33"/>
        <v>0</v>
      </c>
      <c r="AH20" s="18">
        <f>AG20*节奏规划!$J19</f>
        <v>0</v>
      </c>
      <c r="AI20" s="18">
        <f t="shared" si="6"/>
        <v>0</v>
      </c>
      <c r="AJ20" s="18">
        <f>AI20*节奏规划!$J19</f>
        <v>0</v>
      </c>
      <c r="AK20" s="18">
        <f t="shared" si="7"/>
        <v>0</v>
      </c>
      <c r="AL20" s="18">
        <f>AK20*节奏规划!$J19</f>
        <v>0</v>
      </c>
      <c r="AM20" s="18">
        <f t="shared" si="8"/>
        <v>0</v>
      </c>
      <c r="AN20" s="18">
        <f>AM20*节奏规划!$J19</f>
        <v>0</v>
      </c>
      <c r="AO20" s="18">
        <f t="shared" si="9"/>
        <v>0</v>
      </c>
      <c r="AP20" s="18">
        <f>AO20*节奏规划!$J19</f>
        <v>0</v>
      </c>
      <c r="AQ20" s="18">
        <f t="shared" si="10"/>
        <v>0</v>
      </c>
      <c r="AR20" s="18">
        <f>AQ20*节奏规划!$J19</f>
        <v>0</v>
      </c>
      <c r="AS20" s="18">
        <f t="shared" si="34"/>
        <v>0</v>
      </c>
      <c r="AT20" s="18">
        <f>AS20*节奏规划!$J19</f>
        <v>0</v>
      </c>
      <c r="AU20" s="18">
        <f t="shared" si="35"/>
        <v>0</v>
      </c>
      <c r="AV20" s="18">
        <f>AU20*节奏规划!$J19</f>
        <v>0</v>
      </c>
      <c r="AW20" s="18">
        <f t="shared" si="36"/>
        <v>0</v>
      </c>
      <c r="AX20" s="18">
        <f>AW20*节奏规划!$J19</f>
        <v>0</v>
      </c>
      <c r="AY20" s="18">
        <f t="shared" si="37"/>
        <v>0</v>
      </c>
      <c r="AZ20" s="18">
        <f>AY20*节奏规划!$J19</f>
        <v>0</v>
      </c>
      <c r="BC20" s="17" t="s">
        <v>588</v>
      </c>
      <c r="BD20" t="s">
        <v>589</v>
      </c>
      <c r="BK20" s="70" t="s">
        <v>605</v>
      </c>
      <c r="BL20" s="70"/>
      <c r="BM20" s="70"/>
      <c r="BN20" s="70"/>
      <c r="BO20" s="70"/>
      <c r="BP20" s="70"/>
      <c r="BS20" s="70" t="s">
        <v>616</v>
      </c>
      <c r="BT20" s="70"/>
      <c r="BU20" s="70"/>
      <c r="BV20" s="70"/>
      <c r="BW20" s="70"/>
      <c r="BX20" s="70"/>
    </row>
    <row r="21" spans="1:77" ht="16.5" x14ac:dyDescent="0.2">
      <c r="A21" s="14">
        <v>16</v>
      </c>
      <c r="B21" s="14">
        <f>金币产出!CH21/金币产出!CB21</f>
        <v>10195100</v>
      </c>
      <c r="C21" s="18">
        <f>INDEX(金币产出!$D$7:$D$90,MATCH(宝箱数值!A21,金币产出!$A$7:$A$90,1))</f>
        <v>0</v>
      </c>
      <c r="D21" s="18">
        <f t="shared" si="17"/>
        <v>151039</v>
      </c>
      <c r="E21" s="18">
        <f t="shared" si="0"/>
        <v>151039</v>
      </c>
      <c r="F21" s="18">
        <f t="shared" si="1"/>
        <v>151039</v>
      </c>
      <c r="G21" s="18">
        <f t="shared" si="2"/>
        <v>151039</v>
      </c>
      <c r="H21" s="18">
        <f t="shared" si="3"/>
        <v>151039</v>
      </c>
      <c r="I21" s="18">
        <f t="shared" si="4"/>
        <v>151039</v>
      </c>
      <c r="J21" s="18">
        <f t="shared" si="5"/>
        <v>151039</v>
      </c>
      <c r="K21" s="18">
        <f t="shared" si="18"/>
        <v>1</v>
      </c>
      <c r="L21" s="18">
        <f t="shared" si="19"/>
        <v>151.04</v>
      </c>
      <c r="M21" s="18">
        <f t="shared" si="20"/>
        <v>1</v>
      </c>
      <c r="N21" s="18">
        <f t="shared" si="21"/>
        <v>151.04</v>
      </c>
      <c r="O21" s="18">
        <f t="shared" si="22"/>
        <v>1</v>
      </c>
      <c r="P21" s="18">
        <f t="shared" si="23"/>
        <v>151.04</v>
      </c>
      <c r="Q21" s="18">
        <f t="shared" si="24"/>
        <v>1</v>
      </c>
      <c r="R21" s="18">
        <f t="shared" si="25"/>
        <v>151.04</v>
      </c>
      <c r="S21" s="18">
        <f t="shared" si="26"/>
        <v>1</v>
      </c>
      <c r="T21" s="18">
        <f t="shared" si="27"/>
        <v>151.04</v>
      </c>
      <c r="U21" s="18">
        <f t="shared" si="28"/>
        <v>1</v>
      </c>
      <c r="V21" s="18">
        <f t="shared" si="29"/>
        <v>151.04</v>
      </c>
      <c r="W21" s="18">
        <f t="shared" si="30"/>
        <v>1</v>
      </c>
      <c r="X21" s="18">
        <f t="shared" si="31"/>
        <v>151.04</v>
      </c>
      <c r="Y21" s="22">
        <v>0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18">
        <f t="shared" si="32"/>
        <v>0</v>
      </c>
      <c r="AF21" s="18">
        <f>AE21*节奏规划!$J20</f>
        <v>0</v>
      </c>
      <c r="AG21" s="18">
        <f t="shared" si="33"/>
        <v>0</v>
      </c>
      <c r="AH21" s="18">
        <f>AG21*节奏规划!$J20</f>
        <v>0</v>
      </c>
      <c r="AI21" s="18">
        <f t="shared" si="6"/>
        <v>0</v>
      </c>
      <c r="AJ21" s="18">
        <f>AI21*节奏规划!$J20</f>
        <v>0</v>
      </c>
      <c r="AK21" s="18">
        <f t="shared" si="7"/>
        <v>0</v>
      </c>
      <c r="AL21" s="18">
        <f>AK21*节奏规划!$J20</f>
        <v>0</v>
      </c>
      <c r="AM21" s="18">
        <f t="shared" si="8"/>
        <v>0</v>
      </c>
      <c r="AN21" s="18">
        <f>AM21*节奏规划!$J20</f>
        <v>0</v>
      </c>
      <c r="AO21" s="18">
        <f t="shared" si="9"/>
        <v>0</v>
      </c>
      <c r="AP21" s="18">
        <f>AO21*节奏规划!$J20</f>
        <v>0</v>
      </c>
      <c r="AQ21" s="18">
        <f t="shared" si="10"/>
        <v>0</v>
      </c>
      <c r="AR21" s="18">
        <f>AQ21*节奏规划!$J20</f>
        <v>0</v>
      </c>
      <c r="AS21" s="18">
        <f t="shared" si="34"/>
        <v>0</v>
      </c>
      <c r="AT21" s="18">
        <f>AS21*节奏规划!$J20</f>
        <v>0</v>
      </c>
      <c r="AU21" s="18">
        <f t="shared" si="35"/>
        <v>0</v>
      </c>
      <c r="AV21" s="18">
        <f>AU21*节奏规划!$J20</f>
        <v>0</v>
      </c>
      <c r="AW21" s="18">
        <f t="shared" si="36"/>
        <v>0</v>
      </c>
      <c r="AX21" s="18">
        <f>AW21*节奏规划!$J20</f>
        <v>0</v>
      </c>
      <c r="AY21" s="18">
        <f t="shared" si="37"/>
        <v>0</v>
      </c>
      <c r="AZ21" s="18">
        <f>AY21*节奏规划!$J20</f>
        <v>0</v>
      </c>
      <c r="BC21" s="17" t="s">
        <v>590</v>
      </c>
      <c r="BD21" t="s">
        <v>591</v>
      </c>
      <c r="BK21">
        <v>0.41</v>
      </c>
      <c r="BL21">
        <v>1.0249999999999999</v>
      </c>
      <c r="BM21">
        <v>1.4349999999999998</v>
      </c>
      <c r="BN21">
        <v>2.0499999999999998</v>
      </c>
      <c r="BO21">
        <v>3.0749999999999997</v>
      </c>
      <c r="BP21">
        <v>4.0999999999999996</v>
      </c>
      <c r="BS21" s="14" t="s">
        <v>351</v>
      </c>
      <c r="BT21" s="14" t="s">
        <v>350</v>
      </c>
      <c r="BU21" s="14" t="s">
        <v>349</v>
      </c>
      <c r="BV21" s="14" t="s">
        <v>352</v>
      </c>
      <c r="BW21" s="14" t="s">
        <v>381</v>
      </c>
      <c r="BX21" s="14" t="s">
        <v>353</v>
      </c>
    </row>
    <row r="22" spans="1:77" ht="16.5" x14ac:dyDescent="0.2">
      <c r="A22" s="14">
        <v>17</v>
      </c>
      <c r="B22" s="14">
        <f>金币产出!CH22/金币产出!CB22</f>
        <v>10454400</v>
      </c>
      <c r="C22" s="18">
        <f>INDEX(金币产出!$D$7:$D$90,MATCH(宝箱数值!A22,金币产出!$A$7:$A$90,1))</f>
        <v>0</v>
      </c>
      <c r="D22" s="18">
        <f t="shared" si="17"/>
        <v>154880</v>
      </c>
      <c r="E22" s="18">
        <f t="shared" si="0"/>
        <v>154880</v>
      </c>
      <c r="F22" s="18">
        <f t="shared" si="1"/>
        <v>154880</v>
      </c>
      <c r="G22" s="18">
        <f t="shared" si="2"/>
        <v>154880</v>
      </c>
      <c r="H22" s="18">
        <f t="shared" si="3"/>
        <v>154880</v>
      </c>
      <c r="I22" s="18">
        <f t="shared" si="4"/>
        <v>154880</v>
      </c>
      <c r="J22" s="18">
        <f t="shared" si="5"/>
        <v>154880</v>
      </c>
      <c r="K22" s="18">
        <f t="shared" si="18"/>
        <v>1</v>
      </c>
      <c r="L22" s="18">
        <f t="shared" si="19"/>
        <v>154.88</v>
      </c>
      <c r="M22" s="18">
        <f t="shared" si="20"/>
        <v>1</v>
      </c>
      <c r="N22" s="18">
        <f t="shared" si="21"/>
        <v>154.88</v>
      </c>
      <c r="O22" s="18">
        <f t="shared" si="22"/>
        <v>1</v>
      </c>
      <c r="P22" s="18">
        <f t="shared" si="23"/>
        <v>154.88</v>
      </c>
      <c r="Q22" s="18">
        <f t="shared" si="24"/>
        <v>1</v>
      </c>
      <c r="R22" s="18">
        <f t="shared" si="25"/>
        <v>154.88</v>
      </c>
      <c r="S22" s="18">
        <f t="shared" si="26"/>
        <v>1</v>
      </c>
      <c r="T22" s="18">
        <f t="shared" si="27"/>
        <v>154.88</v>
      </c>
      <c r="U22" s="18">
        <f t="shared" si="28"/>
        <v>1</v>
      </c>
      <c r="V22" s="18">
        <f t="shared" si="29"/>
        <v>154.88</v>
      </c>
      <c r="W22" s="18">
        <f t="shared" si="30"/>
        <v>1</v>
      </c>
      <c r="X22" s="18">
        <f t="shared" si="31"/>
        <v>154.88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18">
        <f t="shared" si="32"/>
        <v>0</v>
      </c>
      <c r="AF22" s="18">
        <f>AE22*节奏规划!$J21</f>
        <v>0</v>
      </c>
      <c r="AG22" s="18">
        <f t="shared" si="33"/>
        <v>0</v>
      </c>
      <c r="AH22" s="18">
        <f>AG22*节奏规划!$J21</f>
        <v>0</v>
      </c>
      <c r="AI22" s="18">
        <f t="shared" si="6"/>
        <v>0</v>
      </c>
      <c r="AJ22" s="18">
        <f>AI22*节奏规划!$J21</f>
        <v>0</v>
      </c>
      <c r="AK22" s="18">
        <f t="shared" si="7"/>
        <v>0</v>
      </c>
      <c r="AL22" s="18">
        <f>AK22*节奏规划!$J21</f>
        <v>0</v>
      </c>
      <c r="AM22" s="18">
        <f t="shared" si="8"/>
        <v>0</v>
      </c>
      <c r="AN22" s="18">
        <f>AM22*节奏规划!$J21</f>
        <v>0</v>
      </c>
      <c r="AO22" s="18">
        <f t="shared" si="9"/>
        <v>0</v>
      </c>
      <c r="AP22" s="18">
        <f>AO22*节奏规划!$J21</f>
        <v>0</v>
      </c>
      <c r="AQ22" s="18">
        <f t="shared" si="10"/>
        <v>0</v>
      </c>
      <c r="AR22" s="18">
        <f>AQ22*节奏规划!$J21</f>
        <v>0</v>
      </c>
      <c r="AS22" s="18">
        <f t="shared" si="34"/>
        <v>0</v>
      </c>
      <c r="AT22" s="18">
        <f>AS22*节奏规划!$J21</f>
        <v>0</v>
      </c>
      <c r="AU22" s="18">
        <f t="shared" si="35"/>
        <v>0</v>
      </c>
      <c r="AV22" s="18">
        <f>AU22*节奏规划!$J21</f>
        <v>0</v>
      </c>
      <c r="AW22" s="18">
        <f t="shared" si="36"/>
        <v>0</v>
      </c>
      <c r="AX22" s="18">
        <f>AW22*节奏规划!$J21</f>
        <v>0</v>
      </c>
      <c r="AY22" s="18">
        <f t="shared" si="37"/>
        <v>0</v>
      </c>
      <c r="AZ22" s="18">
        <f>AY22*节奏规划!$J21</f>
        <v>0</v>
      </c>
      <c r="BR22" s="14" t="s">
        <v>617</v>
      </c>
      <c r="BS22" s="14"/>
      <c r="BT22" s="14"/>
      <c r="BU22" s="14"/>
      <c r="BV22" s="14"/>
      <c r="BW22" s="14"/>
      <c r="BX22" s="14"/>
    </row>
    <row r="23" spans="1:77" ht="16.5" x14ac:dyDescent="0.2">
      <c r="A23" s="14">
        <v>18</v>
      </c>
      <c r="B23" s="14">
        <f>金币产出!CH23/金币产出!CB23</f>
        <v>10713500</v>
      </c>
      <c r="C23" s="18">
        <f>INDEX(金币产出!$D$7:$D$90,MATCH(宝箱数值!A23,金币产出!$A$7:$A$90,1))</f>
        <v>0</v>
      </c>
      <c r="D23" s="18">
        <f t="shared" si="17"/>
        <v>158719</v>
      </c>
      <c r="E23" s="18">
        <f t="shared" si="0"/>
        <v>158719</v>
      </c>
      <c r="F23" s="18">
        <f t="shared" si="1"/>
        <v>158719</v>
      </c>
      <c r="G23" s="18">
        <f t="shared" si="2"/>
        <v>158719</v>
      </c>
      <c r="H23" s="18">
        <f t="shared" si="3"/>
        <v>158719</v>
      </c>
      <c r="I23" s="18">
        <f t="shared" si="4"/>
        <v>158719</v>
      </c>
      <c r="J23" s="18">
        <f t="shared" si="5"/>
        <v>158719</v>
      </c>
      <c r="K23" s="18">
        <f t="shared" si="18"/>
        <v>1</v>
      </c>
      <c r="L23" s="18">
        <f t="shared" si="19"/>
        <v>158.72</v>
      </c>
      <c r="M23" s="18">
        <f t="shared" si="20"/>
        <v>1</v>
      </c>
      <c r="N23" s="18">
        <f t="shared" si="21"/>
        <v>158.72</v>
      </c>
      <c r="O23" s="18">
        <f t="shared" si="22"/>
        <v>1</v>
      </c>
      <c r="P23" s="18">
        <f t="shared" si="23"/>
        <v>158.72</v>
      </c>
      <c r="Q23" s="18">
        <f t="shared" si="24"/>
        <v>1</v>
      </c>
      <c r="R23" s="18">
        <f t="shared" si="25"/>
        <v>158.72</v>
      </c>
      <c r="S23" s="18">
        <f t="shared" si="26"/>
        <v>1</v>
      </c>
      <c r="T23" s="18">
        <f t="shared" si="27"/>
        <v>158.72</v>
      </c>
      <c r="U23" s="18">
        <f t="shared" si="28"/>
        <v>1</v>
      </c>
      <c r="V23" s="18">
        <f t="shared" si="29"/>
        <v>158.72</v>
      </c>
      <c r="W23" s="18">
        <f t="shared" si="30"/>
        <v>1</v>
      </c>
      <c r="X23" s="18">
        <f t="shared" si="31"/>
        <v>158.72</v>
      </c>
      <c r="Y23" s="22">
        <v>0</v>
      </c>
      <c r="Z23" s="22">
        <v>0</v>
      </c>
      <c r="AA23" s="22">
        <v>0</v>
      </c>
      <c r="AB23" s="22">
        <v>0</v>
      </c>
      <c r="AC23" s="22">
        <v>0</v>
      </c>
      <c r="AD23" s="22">
        <v>0</v>
      </c>
      <c r="AE23" s="18">
        <f t="shared" si="32"/>
        <v>0</v>
      </c>
      <c r="AF23" s="18">
        <f>AE23*节奏规划!$J22</f>
        <v>0</v>
      </c>
      <c r="AG23" s="18">
        <f t="shared" si="33"/>
        <v>0</v>
      </c>
      <c r="AH23" s="18">
        <f>AG23*节奏规划!$J22</f>
        <v>0</v>
      </c>
      <c r="AI23" s="18">
        <f t="shared" si="6"/>
        <v>0</v>
      </c>
      <c r="AJ23" s="18">
        <f>AI23*节奏规划!$J22</f>
        <v>0</v>
      </c>
      <c r="AK23" s="18">
        <f t="shared" si="7"/>
        <v>0</v>
      </c>
      <c r="AL23" s="18">
        <f>AK23*节奏规划!$J22</f>
        <v>0</v>
      </c>
      <c r="AM23" s="18">
        <f t="shared" si="8"/>
        <v>0</v>
      </c>
      <c r="AN23" s="18">
        <f>AM23*节奏规划!$J22</f>
        <v>0</v>
      </c>
      <c r="AO23" s="18">
        <f t="shared" si="9"/>
        <v>0</v>
      </c>
      <c r="AP23" s="18">
        <f>AO23*节奏规划!$J22</f>
        <v>0</v>
      </c>
      <c r="AQ23" s="18">
        <f t="shared" si="10"/>
        <v>0</v>
      </c>
      <c r="AR23" s="18">
        <f>AQ23*节奏规划!$J22</f>
        <v>0</v>
      </c>
      <c r="AS23" s="18">
        <f t="shared" si="34"/>
        <v>0</v>
      </c>
      <c r="AT23" s="18">
        <f>AS23*节奏规划!$J22</f>
        <v>0</v>
      </c>
      <c r="AU23" s="18">
        <f t="shared" si="35"/>
        <v>0</v>
      </c>
      <c r="AV23" s="18">
        <f>AU23*节奏规划!$J22</f>
        <v>0</v>
      </c>
      <c r="AW23" s="18">
        <f t="shared" si="36"/>
        <v>0</v>
      </c>
      <c r="AX23" s="18">
        <f>AW23*节奏规划!$J22</f>
        <v>0</v>
      </c>
      <c r="AY23" s="18">
        <f t="shared" si="37"/>
        <v>0</v>
      </c>
      <c r="AZ23" s="18">
        <f>AY23*节奏规划!$J22</f>
        <v>0</v>
      </c>
      <c r="BR23" s="14" t="s">
        <v>618</v>
      </c>
      <c r="BS23" s="14"/>
      <c r="BT23" s="14"/>
      <c r="BU23" s="14"/>
      <c r="BV23" s="14"/>
      <c r="BW23" s="14"/>
      <c r="BX23" s="14"/>
    </row>
    <row r="24" spans="1:77" ht="16.5" x14ac:dyDescent="0.2">
      <c r="A24" s="14">
        <v>19</v>
      </c>
      <c r="B24" s="14">
        <f>金币产出!CH24/金币产出!CB24</f>
        <v>10972800</v>
      </c>
      <c r="C24" s="18">
        <f>INDEX(金币产出!$D$7:$D$90,MATCH(宝箱数值!A24,金币产出!$A$7:$A$90,1))</f>
        <v>0</v>
      </c>
      <c r="D24" s="18">
        <f t="shared" si="17"/>
        <v>162560</v>
      </c>
      <c r="E24" s="18">
        <f t="shared" si="0"/>
        <v>162560</v>
      </c>
      <c r="F24" s="18">
        <f t="shared" si="1"/>
        <v>162560</v>
      </c>
      <c r="G24" s="18">
        <f t="shared" si="2"/>
        <v>162560</v>
      </c>
      <c r="H24" s="18">
        <f t="shared" si="3"/>
        <v>162560</v>
      </c>
      <c r="I24" s="18">
        <f t="shared" si="4"/>
        <v>162560</v>
      </c>
      <c r="J24" s="18">
        <f t="shared" si="5"/>
        <v>162560</v>
      </c>
      <c r="K24" s="18">
        <f t="shared" si="18"/>
        <v>1</v>
      </c>
      <c r="L24" s="18">
        <f t="shared" si="19"/>
        <v>162.56</v>
      </c>
      <c r="M24" s="18">
        <f t="shared" si="20"/>
        <v>1</v>
      </c>
      <c r="N24" s="18">
        <f t="shared" si="21"/>
        <v>162.56</v>
      </c>
      <c r="O24" s="18">
        <f t="shared" si="22"/>
        <v>1</v>
      </c>
      <c r="P24" s="18">
        <f t="shared" si="23"/>
        <v>162.56</v>
      </c>
      <c r="Q24" s="18">
        <f t="shared" si="24"/>
        <v>1</v>
      </c>
      <c r="R24" s="18">
        <f t="shared" si="25"/>
        <v>162.56</v>
      </c>
      <c r="S24" s="18">
        <f t="shared" si="26"/>
        <v>1</v>
      </c>
      <c r="T24" s="18">
        <f t="shared" si="27"/>
        <v>162.56</v>
      </c>
      <c r="U24" s="18">
        <f t="shared" si="28"/>
        <v>1</v>
      </c>
      <c r="V24" s="18">
        <f t="shared" si="29"/>
        <v>162.56</v>
      </c>
      <c r="W24" s="18">
        <f t="shared" si="30"/>
        <v>1</v>
      </c>
      <c r="X24" s="18">
        <f t="shared" si="31"/>
        <v>162.56</v>
      </c>
      <c r="Y24" s="22">
        <v>0</v>
      </c>
      <c r="Z24" s="22">
        <v>0</v>
      </c>
      <c r="AA24" s="22">
        <v>0</v>
      </c>
      <c r="AB24" s="22">
        <v>0</v>
      </c>
      <c r="AC24" s="22">
        <v>0</v>
      </c>
      <c r="AD24" s="22">
        <v>0</v>
      </c>
      <c r="AE24" s="18">
        <f t="shared" si="32"/>
        <v>0</v>
      </c>
      <c r="AF24" s="18">
        <f>AE24*节奏规划!$J23</f>
        <v>0</v>
      </c>
      <c r="AG24" s="18">
        <f t="shared" si="33"/>
        <v>0</v>
      </c>
      <c r="AH24" s="18">
        <f>AG24*节奏规划!$J23</f>
        <v>0</v>
      </c>
      <c r="AI24" s="18">
        <f t="shared" si="6"/>
        <v>0</v>
      </c>
      <c r="AJ24" s="18">
        <f>AI24*节奏规划!$J23</f>
        <v>0</v>
      </c>
      <c r="AK24" s="18">
        <f t="shared" si="7"/>
        <v>0</v>
      </c>
      <c r="AL24" s="18">
        <f>AK24*节奏规划!$J23</f>
        <v>0</v>
      </c>
      <c r="AM24" s="18">
        <f t="shared" si="8"/>
        <v>0</v>
      </c>
      <c r="AN24" s="18">
        <f>AM24*节奏规划!$J23</f>
        <v>0</v>
      </c>
      <c r="AO24" s="18">
        <f t="shared" si="9"/>
        <v>0</v>
      </c>
      <c r="AP24" s="18">
        <f>AO24*节奏规划!$J23</f>
        <v>0</v>
      </c>
      <c r="AQ24" s="18">
        <f t="shared" si="10"/>
        <v>0</v>
      </c>
      <c r="AR24" s="18">
        <f>AQ24*节奏规划!$J23</f>
        <v>0</v>
      </c>
      <c r="AS24" s="18">
        <f t="shared" si="34"/>
        <v>0</v>
      </c>
      <c r="AT24" s="18">
        <f>AS24*节奏规划!$J23</f>
        <v>0</v>
      </c>
      <c r="AU24" s="18">
        <f t="shared" si="35"/>
        <v>0</v>
      </c>
      <c r="AV24" s="18">
        <f>AU24*节奏规划!$J23</f>
        <v>0</v>
      </c>
      <c r="AW24" s="18">
        <f t="shared" si="36"/>
        <v>0</v>
      </c>
      <c r="AX24" s="18">
        <f>AW24*节奏规划!$J23</f>
        <v>0</v>
      </c>
      <c r="AY24" s="18">
        <f t="shared" si="37"/>
        <v>0</v>
      </c>
      <c r="AZ24" s="18">
        <f>AY24*节奏规划!$J23</f>
        <v>0</v>
      </c>
      <c r="BR24" s="14" t="s">
        <v>619</v>
      </c>
      <c r="BS24" s="14">
        <f>SUMPRODUCT(BT3:BX3,BT6:BX6)</f>
        <v>1</v>
      </c>
      <c r="BT24" s="14">
        <f>SUMPRODUCT(BT3:BX3,BT7:BX7)</f>
        <v>1.2999999999999998</v>
      </c>
      <c r="BU24" s="14">
        <f>SUMPRODUCT(BT3:BX3,BT8:BX8)</f>
        <v>2.2999999999999998</v>
      </c>
      <c r="BV24" s="14">
        <f>SUMPRODUCT(BT3:BX3,BT9:BX9)</f>
        <v>3</v>
      </c>
      <c r="BW24" s="14">
        <f>SUMPRODUCT(BT3:BX3,BT10:BX10)</f>
        <v>5.8</v>
      </c>
      <c r="BX24" s="14">
        <f>SUMPRODUCT(BT3:BX3,BT11:BX11)</f>
        <v>8</v>
      </c>
    </row>
    <row r="25" spans="1:77" ht="16.5" x14ac:dyDescent="0.2">
      <c r="A25" s="14">
        <v>20</v>
      </c>
      <c r="B25" s="14">
        <f>金币产出!CH25/金币产出!CB25</f>
        <v>11232000</v>
      </c>
      <c r="C25" s="18">
        <f>INDEX(金币产出!$D$7:$D$90,MATCH(宝箱数值!A25,金币产出!$A$7:$A$90,1))</f>
        <v>0</v>
      </c>
      <c r="D25" s="18">
        <f t="shared" si="17"/>
        <v>166400</v>
      </c>
      <c r="E25" s="18">
        <f t="shared" si="0"/>
        <v>166400</v>
      </c>
      <c r="F25" s="18">
        <f t="shared" si="1"/>
        <v>166400</v>
      </c>
      <c r="G25" s="18">
        <f t="shared" si="2"/>
        <v>166400</v>
      </c>
      <c r="H25" s="18">
        <f t="shared" si="3"/>
        <v>166400</v>
      </c>
      <c r="I25" s="18">
        <f t="shared" si="4"/>
        <v>166400</v>
      </c>
      <c r="J25" s="18">
        <f t="shared" si="5"/>
        <v>166400</v>
      </c>
      <c r="K25" s="18">
        <f t="shared" si="18"/>
        <v>1</v>
      </c>
      <c r="L25" s="18">
        <f t="shared" si="19"/>
        <v>166.4</v>
      </c>
      <c r="M25" s="18">
        <f t="shared" si="20"/>
        <v>1</v>
      </c>
      <c r="N25" s="18">
        <f t="shared" si="21"/>
        <v>166.4</v>
      </c>
      <c r="O25" s="18">
        <f t="shared" si="22"/>
        <v>1</v>
      </c>
      <c r="P25" s="18">
        <f t="shared" si="23"/>
        <v>166.4</v>
      </c>
      <c r="Q25" s="18">
        <f t="shared" si="24"/>
        <v>1</v>
      </c>
      <c r="R25" s="18">
        <f t="shared" si="25"/>
        <v>166.4</v>
      </c>
      <c r="S25" s="18">
        <f t="shared" si="26"/>
        <v>1</v>
      </c>
      <c r="T25" s="18">
        <f t="shared" si="27"/>
        <v>166.4</v>
      </c>
      <c r="U25" s="18">
        <f t="shared" si="28"/>
        <v>1</v>
      </c>
      <c r="V25" s="18">
        <f t="shared" si="29"/>
        <v>166.4</v>
      </c>
      <c r="W25" s="18">
        <f t="shared" si="30"/>
        <v>1</v>
      </c>
      <c r="X25" s="18">
        <f t="shared" si="31"/>
        <v>166.4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18">
        <f t="shared" si="32"/>
        <v>0</v>
      </c>
      <c r="AF25" s="18">
        <f>AE25*节奏规划!$J24</f>
        <v>0</v>
      </c>
      <c r="AG25" s="18">
        <f t="shared" si="33"/>
        <v>0</v>
      </c>
      <c r="AH25" s="18">
        <f>AG25*节奏规划!$J24</f>
        <v>0</v>
      </c>
      <c r="AI25" s="18">
        <f t="shared" si="6"/>
        <v>0</v>
      </c>
      <c r="AJ25" s="18">
        <f>AI25*节奏规划!$J24</f>
        <v>0</v>
      </c>
      <c r="AK25" s="18">
        <f t="shared" si="7"/>
        <v>0</v>
      </c>
      <c r="AL25" s="18">
        <f>AK25*节奏规划!$J24</f>
        <v>0</v>
      </c>
      <c r="AM25" s="18">
        <f t="shared" si="8"/>
        <v>0</v>
      </c>
      <c r="AN25" s="18">
        <f>AM25*节奏规划!$J24</f>
        <v>0</v>
      </c>
      <c r="AO25" s="18">
        <f t="shared" si="9"/>
        <v>0</v>
      </c>
      <c r="AP25" s="18">
        <f>AO25*节奏规划!$J24</f>
        <v>0</v>
      </c>
      <c r="AQ25" s="18">
        <f t="shared" si="10"/>
        <v>0</v>
      </c>
      <c r="AR25" s="18">
        <f>AQ25*节奏规划!$J24</f>
        <v>0</v>
      </c>
      <c r="AS25" s="18">
        <f t="shared" si="34"/>
        <v>0</v>
      </c>
      <c r="AT25" s="18">
        <f>AS25*节奏规划!$J24</f>
        <v>0</v>
      </c>
      <c r="AU25" s="18">
        <f t="shared" si="35"/>
        <v>0</v>
      </c>
      <c r="AV25" s="18">
        <f>AU25*节奏规划!$J24</f>
        <v>0</v>
      </c>
      <c r="AW25" s="18">
        <f t="shared" si="36"/>
        <v>0</v>
      </c>
      <c r="AX25" s="18">
        <f>AW25*节奏规划!$J24</f>
        <v>0</v>
      </c>
      <c r="AY25" s="18">
        <f t="shared" si="37"/>
        <v>0</v>
      </c>
      <c r="AZ25" s="18">
        <f>AY25*节奏规划!$J24</f>
        <v>0</v>
      </c>
      <c r="BH25">
        <v>1</v>
      </c>
      <c r="BI25" t="s">
        <v>606</v>
      </c>
      <c r="BR25" s="14" t="s">
        <v>623</v>
      </c>
      <c r="BS25" s="14">
        <v>0</v>
      </c>
      <c r="BT25" s="14">
        <v>5</v>
      </c>
      <c r="BU25" s="14">
        <v>15</v>
      </c>
      <c r="BV25" s="14">
        <v>20</v>
      </c>
      <c r="BW25" s="14">
        <v>25</v>
      </c>
      <c r="BX25" s="14">
        <v>30</v>
      </c>
    </row>
    <row r="26" spans="1:77" ht="16.5" x14ac:dyDescent="0.2">
      <c r="A26" s="14">
        <v>21</v>
      </c>
      <c r="B26" s="14">
        <f>金币产出!CH26/金币产出!CB26</f>
        <v>11577500</v>
      </c>
      <c r="C26" s="18">
        <f>INDEX(金币产出!$D$7:$D$90,MATCH(宝箱数值!A26,金币产出!$A$7:$A$90,1))</f>
        <v>0</v>
      </c>
      <c r="D26" s="18">
        <f t="shared" si="17"/>
        <v>171519</v>
      </c>
      <c r="E26" s="18">
        <f t="shared" si="0"/>
        <v>171519</v>
      </c>
      <c r="F26" s="18">
        <f t="shared" si="1"/>
        <v>171519</v>
      </c>
      <c r="G26" s="18">
        <f t="shared" si="2"/>
        <v>171519</v>
      </c>
      <c r="H26" s="18">
        <f t="shared" si="3"/>
        <v>171519</v>
      </c>
      <c r="I26" s="18">
        <f t="shared" si="4"/>
        <v>171519</v>
      </c>
      <c r="J26" s="18">
        <f t="shared" si="5"/>
        <v>171519</v>
      </c>
      <c r="K26" s="18">
        <f t="shared" si="18"/>
        <v>1</v>
      </c>
      <c r="L26" s="18">
        <f t="shared" si="19"/>
        <v>171.52</v>
      </c>
      <c r="M26" s="18">
        <f t="shared" si="20"/>
        <v>1</v>
      </c>
      <c r="N26" s="18">
        <f t="shared" si="21"/>
        <v>171.52</v>
      </c>
      <c r="O26" s="18">
        <f t="shared" si="22"/>
        <v>1</v>
      </c>
      <c r="P26" s="18">
        <f t="shared" si="23"/>
        <v>171.52</v>
      </c>
      <c r="Q26" s="18">
        <f t="shared" si="24"/>
        <v>1</v>
      </c>
      <c r="R26" s="18">
        <f t="shared" si="25"/>
        <v>171.52</v>
      </c>
      <c r="S26" s="18">
        <f t="shared" si="26"/>
        <v>1</v>
      </c>
      <c r="T26" s="18">
        <f t="shared" si="27"/>
        <v>171.52</v>
      </c>
      <c r="U26" s="18">
        <f t="shared" si="28"/>
        <v>1</v>
      </c>
      <c r="V26" s="18">
        <f t="shared" si="29"/>
        <v>171.52</v>
      </c>
      <c r="W26" s="18">
        <f t="shared" si="30"/>
        <v>1</v>
      </c>
      <c r="X26" s="18">
        <f t="shared" si="31"/>
        <v>171.52</v>
      </c>
      <c r="Y26" s="22">
        <v>0</v>
      </c>
      <c r="Z26" s="22">
        <v>0</v>
      </c>
      <c r="AA26" s="22">
        <v>0</v>
      </c>
      <c r="AB26" s="22">
        <v>0</v>
      </c>
      <c r="AC26" s="22">
        <v>0</v>
      </c>
      <c r="AD26" s="22">
        <v>0</v>
      </c>
      <c r="AE26" s="18">
        <f t="shared" si="32"/>
        <v>0</v>
      </c>
      <c r="AF26" s="18">
        <f>AE26*节奏规划!$J25</f>
        <v>0</v>
      </c>
      <c r="AG26" s="18">
        <f t="shared" si="33"/>
        <v>0</v>
      </c>
      <c r="AH26" s="18">
        <f>AG26*节奏规划!$J25</f>
        <v>0</v>
      </c>
      <c r="AI26" s="18">
        <f t="shared" si="6"/>
        <v>0</v>
      </c>
      <c r="AJ26" s="18">
        <f>AI26*节奏规划!$J25</f>
        <v>0</v>
      </c>
      <c r="AK26" s="18">
        <f t="shared" si="7"/>
        <v>0</v>
      </c>
      <c r="AL26" s="18">
        <f>AK26*节奏规划!$J25</f>
        <v>0</v>
      </c>
      <c r="AM26" s="18">
        <f t="shared" si="8"/>
        <v>0</v>
      </c>
      <c r="AN26" s="18">
        <f>AM26*节奏规划!$J25</f>
        <v>0</v>
      </c>
      <c r="AO26" s="18">
        <f t="shared" si="9"/>
        <v>0</v>
      </c>
      <c r="AP26" s="18">
        <f>AO26*节奏规划!$J25</f>
        <v>0</v>
      </c>
      <c r="AQ26" s="18">
        <f t="shared" si="10"/>
        <v>0</v>
      </c>
      <c r="AR26" s="18">
        <f>AQ26*节奏规划!$J25</f>
        <v>0</v>
      </c>
      <c r="AS26" s="18">
        <f t="shared" si="34"/>
        <v>0</v>
      </c>
      <c r="AT26" s="18">
        <f>AS26*节奏规划!$J25</f>
        <v>0</v>
      </c>
      <c r="AU26" s="18">
        <f t="shared" si="35"/>
        <v>0</v>
      </c>
      <c r="AV26" s="18">
        <f>AU26*节奏规划!$J25</f>
        <v>0</v>
      </c>
      <c r="AW26" s="18">
        <f t="shared" si="36"/>
        <v>0</v>
      </c>
      <c r="AX26" s="18">
        <f>AW26*节奏规划!$J25</f>
        <v>0</v>
      </c>
      <c r="AY26" s="18">
        <f t="shared" si="37"/>
        <v>0</v>
      </c>
      <c r="AZ26" s="18">
        <f>AY26*节奏规划!$J25</f>
        <v>0</v>
      </c>
      <c r="BH26">
        <v>80</v>
      </c>
      <c r="BI26" t="s">
        <v>607</v>
      </c>
      <c r="BR26" s="14" t="s">
        <v>624</v>
      </c>
      <c r="BS26" s="14">
        <v>0</v>
      </c>
      <c r="BT26" s="14">
        <v>15</v>
      </c>
      <c r="BU26" s="14">
        <v>30</v>
      </c>
      <c r="BV26" s="14">
        <v>40</v>
      </c>
      <c r="BW26" s="14">
        <v>65</v>
      </c>
      <c r="BX26" s="14">
        <v>80</v>
      </c>
    </row>
    <row r="27" spans="1:77" ht="16.5" x14ac:dyDescent="0.2">
      <c r="A27" s="14">
        <v>22</v>
      </c>
      <c r="B27" s="14">
        <f>金币产出!CH27/金币产出!CB27</f>
        <v>11923100</v>
      </c>
      <c r="C27" s="18">
        <f>INDEX(金币产出!$D$7:$D$90,MATCH(宝箱数值!A27,金币产出!$A$7:$A$90,1))</f>
        <v>0</v>
      </c>
      <c r="D27" s="18">
        <f t="shared" si="17"/>
        <v>176639</v>
      </c>
      <c r="E27" s="18">
        <f t="shared" si="0"/>
        <v>176639</v>
      </c>
      <c r="F27" s="18">
        <f t="shared" si="1"/>
        <v>176639</v>
      </c>
      <c r="G27" s="18">
        <f t="shared" si="2"/>
        <v>176639</v>
      </c>
      <c r="H27" s="18">
        <f t="shared" si="3"/>
        <v>176639</v>
      </c>
      <c r="I27" s="18">
        <f t="shared" si="4"/>
        <v>176639</v>
      </c>
      <c r="J27" s="18">
        <f t="shared" si="5"/>
        <v>176639</v>
      </c>
      <c r="K27" s="18">
        <f t="shared" si="18"/>
        <v>1</v>
      </c>
      <c r="L27" s="18">
        <f t="shared" si="19"/>
        <v>176.64</v>
      </c>
      <c r="M27" s="18">
        <f t="shared" si="20"/>
        <v>1</v>
      </c>
      <c r="N27" s="18">
        <f t="shared" si="21"/>
        <v>176.64</v>
      </c>
      <c r="O27" s="18">
        <f t="shared" si="22"/>
        <v>1</v>
      </c>
      <c r="P27" s="18">
        <f t="shared" si="23"/>
        <v>176.64</v>
      </c>
      <c r="Q27" s="18">
        <f t="shared" si="24"/>
        <v>1</v>
      </c>
      <c r="R27" s="18">
        <f t="shared" si="25"/>
        <v>176.64</v>
      </c>
      <c r="S27" s="18">
        <f t="shared" si="26"/>
        <v>1</v>
      </c>
      <c r="T27" s="18">
        <f t="shared" si="27"/>
        <v>176.64</v>
      </c>
      <c r="U27" s="18">
        <f t="shared" si="28"/>
        <v>1</v>
      </c>
      <c r="V27" s="18">
        <f t="shared" si="29"/>
        <v>176.64</v>
      </c>
      <c r="W27" s="18">
        <f t="shared" si="30"/>
        <v>1</v>
      </c>
      <c r="X27" s="18">
        <f t="shared" si="31"/>
        <v>176.64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18">
        <f t="shared" si="32"/>
        <v>0</v>
      </c>
      <c r="AF27" s="18">
        <f>AE27*节奏规划!$J26</f>
        <v>0</v>
      </c>
      <c r="AG27" s="18">
        <f t="shared" si="33"/>
        <v>0</v>
      </c>
      <c r="AH27" s="18">
        <f>AG27*节奏规划!$J26</f>
        <v>0</v>
      </c>
      <c r="AI27" s="18">
        <f t="shared" si="6"/>
        <v>0</v>
      </c>
      <c r="AJ27" s="18">
        <f>AI27*节奏规划!$J26</f>
        <v>0</v>
      </c>
      <c r="AK27" s="18">
        <f t="shared" si="7"/>
        <v>0</v>
      </c>
      <c r="AL27" s="18">
        <f>AK27*节奏规划!$J26</f>
        <v>0</v>
      </c>
      <c r="AM27" s="18">
        <f t="shared" si="8"/>
        <v>0</v>
      </c>
      <c r="AN27" s="18">
        <f>AM27*节奏规划!$J26</f>
        <v>0</v>
      </c>
      <c r="AO27" s="18">
        <f t="shared" si="9"/>
        <v>0</v>
      </c>
      <c r="AP27" s="18">
        <f>AO27*节奏规划!$J26</f>
        <v>0</v>
      </c>
      <c r="AQ27" s="18">
        <f t="shared" si="10"/>
        <v>0</v>
      </c>
      <c r="AR27" s="18">
        <f>AQ27*节奏规划!$J26</f>
        <v>0</v>
      </c>
      <c r="AS27" s="18">
        <f t="shared" si="34"/>
        <v>0</v>
      </c>
      <c r="AT27" s="18">
        <f>AS27*节奏规划!$J26</f>
        <v>0</v>
      </c>
      <c r="AU27" s="18">
        <f t="shared" si="35"/>
        <v>0</v>
      </c>
      <c r="AV27" s="18">
        <f>AU27*节奏规划!$J26</f>
        <v>0</v>
      </c>
      <c r="AW27" s="18">
        <f t="shared" si="36"/>
        <v>0</v>
      </c>
      <c r="AX27" s="18">
        <f>AW27*节奏规划!$J26</f>
        <v>0</v>
      </c>
      <c r="AY27" s="18">
        <f t="shared" si="37"/>
        <v>0</v>
      </c>
      <c r="AZ27" s="18">
        <f>AY27*节奏规划!$J26</f>
        <v>0</v>
      </c>
      <c r="BH27">
        <v>140</v>
      </c>
      <c r="BI27" t="s">
        <v>608</v>
      </c>
      <c r="BQ27" s="18">
        <f>装备!AI3*装备!AL3</f>
        <v>608180</v>
      </c>
      <c r="BR27" s="14" t="s">
        <v>622</v>
      </c>
      <c r="BS27" s="14">
        <f t="shared" ref="BS27:BX27" si="43">AVERAGE(BS25:BS26)*$BE$6*$BE$14</f>
        <v>0</v>
      </c>
      <c r="BT27" s="14">
        <f t="shared" si="43"/>
        <v>1.7999999999999998</v>
      </c>
      <c r="BU27" s="14">
        <f t="shared" si="43"/>
        <v>4.05</v>
      </c>
      <c r="BV27" s="14">
        <f t="shared" si="43"/>
        <v>5.3999999999999995</v>
      </c>
      <c r="BW27" s="14">
        <f t="shared" si="43"/>
        <v>8.1</v>
      </c>
      <c r="BX27" s="14">
        <f t="shared" si="43"/>
        <v>9.9</v>
      </c>
      <c r="BY27" s="14" t="s">
        <v>626</v>
      </c>
    </row>
    <row r="28" spans="1:77" ht="16.5" x14ac:dyDescent="0.2">
      <c r="A28" s="14">
        <v>23</v>
      </c>
      <c r="B28" s="14">
        <f>金币产出!CH28/金币产出!CB28</f>
        <v>12268800</v>
      </c>
      <c r="C28" s="18">
        <f>INDEX(金币产出!$D$7:$D$90,MATCH(宝箱数值!A28,金币产出!$A$7:$A$90,1))</f>
        <v>0</v>
      </c>
      <c r="D28" s="18">
        <f t="shared" si="17"/>
        <v>181760</v>
      </c>
      <c r="E28" s="18">
        <f t="shared" si="0"/>
        <v>181760</v>
      </c>
      <c r="F28" s="18">
        <f t="shared" si="1"/>
        <v>181760</v>
      </c>
      <c r="G28" s="18">
        <f t="shared" si="2"/>
        <v>181760</v>
      </c>
      <c r="H28" s="18">
        <f t="shared" si="3"/>
        <v>181760</v>
      </c>
      <c r="I28" s="18">
        <f t="shared" si="4"/>
        <v>181760</v>
      </c>
      <c r="J28" s="18">
        <f t="shared" si="5"/>
        <v>181760</v>
      </c>
      <c r="K28" s="18">
        <f t="shared" si="18"/>
        <v>1</v>
      </c>
      <c r="L28" s="18">
        <f t="shared" si="19"/>
        <v>181.76</v>
      </c>
      <c r="M28" s="18">
        <f t="shared" si="20"/>
        <v>1</v>
      </c>
      <c r="N28" s="18">
        <f t="shared" si="21"/>
        <v>181.76</v>
      </c>
      <c r="O28" s="18">
        <f t="shared" si="22"/>
        <v>1</v>
      </c>
      <c r="P28" s="18">
        <f t="shared" si="23"/>
        <v>181.76</v>
      </c>
      <c r="Q28" s="18">
        <f t="shared" si="24"/>
        <v>1</v>
      </c>
      <c r="R28" s="18">
        <f t="shared" si="25"/>
        <v>181.76</v>
      </c>
      <c r="S28" s="18">
        <f t="shared" si="26"/>
        <v>1</v>
      </c>
      <c r="T28" s="18">
        <f t="shared" si="27"/>
        <v>181.76</v>
      </c>
      <c r="U28" s="18">
        <f t="shared" si="28"/>
        <v>1</v>
      </c>
      <c r="V28" s="18">
        <f t="shared" si="29"/>
        <v>181.76</v>
      </c>
      <c r="W28" s="18">
        <f t="shared" si="30"/>
        <v>1</v>
      </c>
      <c r="X28" s="18">
        <f t="shared" si="31"/>
        <v>181.76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18">
        <f t="shared" si="32"/>
        <v>0</v>
      </c>
      <c r="AF28" s="18">
        <f>AE28*节奏规划!$J27</f>
        <v>0</v>
      </c>
      <c r="AG28" s="18">
        <f t="shared" si="33"/>
        <v>0</v>
      </c>
      <c r="AH28" s="18">
        <f>AG28*节奏规划!$J27</f>
        <v>0</v>
      </c>
      <c r="AI28" s="18">
        <f t="shared" si="6"/>
        <v>0</v>
      </c>
      <c r="AJ28" s="18">
        <f>AI28*节奏规划!$J27</f>
        <v>0</v>
      </c>
      <c r="AK28" s="18">
        <f t="shared" si="7"/>
        <v>0</v>
      </c>
      <c r="AL28" s="18">
        <f>AK28*节奏规划!$J27</f>
        <v>0</v>
      </c>
      <c r="AM28" s="18">
        <f t="shared" si="8"/>
        <v>0</v>
      </c>
      <c r="AN28" s="18">
        <f>AM28*节奏规划!$J27</f>
        <v>0</v>
      </c>
      <c r="AO28" s="18">
        <f t="shared" si="9"/>
        <v>0</v>
      </c>
      <c r="AP28" s="18">
        <f>AO28*节奏规划!$J27</f>
        <v>0</v>
      </c>
      <c r="AQ28" s="18">
        <f t="shared" si="10"/>
        <v>0</v>
      </c>
      <c r="AR28" s="18">
        <f>AQ28*节奏规划!$J27</f>
        <v>0</v>
      </c>
      <c r="AS28" s="18">
        <f t="shared" si="34"/>
        <v>0</v>
      </c>
      <c r="AT28" s="18">
        <f>AS28*节奏规划!$J27</f>
        <v>0</v>
      </c>
      <c r="AU28" s="18">
        <f t="shared" si="35"/>
        <v>0</v>
      </c>
      <c r="AV28" s="18">
        <f>AU28*节奏规划!$J27</f>
        <v>0</v>
      </c>
      <c r="AW28" s="18">
        <f t="shared" si="36"/>
        <v>0</v>
      </c>
      <c r="AX28" s="18">
        <f>AW28*节奏规划!$J27</f>
        <v>0</v>
      </c>
      <c r="AY28" s="18">
        <f t="shared" si="37"/>
        <v>0</v>
      </c>
      <c r="AZ28" s="18">
        <f>AY28*节奏规划!$J27</f>
        <v>0</v>
      </c>
      <c r="BE28">
        <f>15*0.06*180</f>
        <v>161.99999999999997</v>
      </c>
      <c r="BH28">
        <v>200</v>
      </c>
      <c r="BI28" t="s">
        <v>609</v>
      </c>
      <c r="BR28" s="14" t="s">
        <v>783</v>
      </c>
      <c r="BS28" s="14">
        <v>0</v>
      </c>
      <c r="BT28" s="14">
        <v>0</v>
      </c>
      <c r="BU28" s="14">
        <v>3</v>
      </c>
      <c r="BV28" s="14">
        <v>5</v>
      </c>
      <c r="BW28" s="14">
        <v>7</v>
      </c>
      <c r="BX28" s="14">
        <v>10</v>
      </c>
    </row>
    <row r="29" spans="1:77" ht="16.5" x14ac:dyDescent="0.2">
      <c r="A29" s="14">
        <v>24</v>
      </c>
      <c r="B29" s="14">
        <f>金币产出!CH29/金币产出!CB29</f>
        <v>12614400</v>
      </c>
      <c r="C29" s="18">
        <f>INDEX(金币产出!$D$7:$D$90,MATCH(宝箱数值!A29,金币产出!$A$7:$A$90,1))</f>
        <v>0</v>
      </c>
      <c r="D29" s="18">
        <f t="shared" si="17"/>
        <v>186880</v>
      </c>
      <c r="E29" s="18">
        <f t="shared" si="0"/>
        <v>186880</v>
      </c>
      <c r="F29" s="18">
        <f t="shared" si="1"/>
        <v>186880</v>
      </c>
      <c r="G29" s="18">
        <f t="shared" si="2"/>
        <v>186880</v>
      </c>
      <c r="H29" s="18">
        <f t="shared" si="3"/>
        <v>186880</v>
      </c>
      <c r="I29" s="18">
        <f t="shared" si="4"/>
        <v>186880</v>
      </c>
      <c r="J29" s="18">
        <f t="shared" si="5"/>
        <v>186880</v>
      </c>
      <c r="K29" s="18">
        <f t="shared" si="18"/>
        <v>1</v>
      </c>
      <c r="L29" s="18">
        <f t="shared" si="19"/>
        <v>186.88</v>
      </c>
      <c r="M29" s="18">
        <f t="shared" si="20"/>
        <v>1</v>
      </c>
      <c r="N29" s="18">
        <f t="shared" si="21"/>
        <v>186.88</v>
      </c>
      <c r="O29" s="18">
        <f t="shared" si="22"/>
        <v>1</v>
      </c>
      <c r="P29" s="18">
        <f t="shared" si="23"/>
        <v>186.88</v>
      </c>
      <c r="Q29" s="18">
        <f t="shared" si="24"/>
        <v>1</v>
      </c>
      <c r="R29" s="18">
        <f t="shared" si="25"/>
        <v>186.88</v>
      </c>
      <c r="S29" s="18">
        <f t="shared" si="26"/>
        <v>1</v>
      </c>
      <c r="T29" s="18">
        <f t="shared" si="27"/>
        <v>186.88</v>
      </c>
      <c r="U29" s="18">
        <f t="shared" si="28"/>
        <v>1</v>
      </c>
      <c r="V29" s="18">
        <f t="shared" si="29"/>
        <v>186.88</v>
      </c>
      <c r="W29" s="18">
        <f t="shared" si="30"/>
        <v>1</v>
      </c>
      <c r="X29" s="18">
        <f t="shared" si="31"/>
        <v>186.88</v>
      </c>
      <c r="Y29" s="22">
        <v>0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18">
        <f t="shared" si="32"/>
        <v>0</v>
      </c>
      <c r="AF29" s="18">
        <f>AE29*节奏规划!$J28</f>
        <v>0</v>
      </c>
      <c r="AG29" s="18">
        <f t="shared" si="33"/>
        <v>0</v>
      </c>
      <c r="AH29" s="18">
        <f>AG29*节奏规划!$J28</f>
        <v>0</v>
      </c>
      <c r="AI29" s="18">
        <f t="shared" si="6"/>
        <v>0</v>
      </c>
      <c r="AJ29" s="18">
        <f>AI29*节奏规划!$J28</f>
        <v>0</v>
      </c>
      <c r="AK29" s="18">
        <f t="shared" si="7"/>
        <v>0</v>
      </c>
      <c r="AL29" s="18">
        <f>AK29*节奏规划!$J28</f>
        <v>0</v>
      </c>
      <c r="AM29" s="18">
        <f t="shared" si="8"/>
        <v>0</v>
      </c>
      <c r="AN29" s="18">
        <f>AM29*节奏规划!$J28</f>
        <v>0</v>
      </c>
      <c r="AO29" s="18">
        <f t="shared" si="9"/>
        <v>0</v>
      </c>
      <c r="AP29" s="18">
        <f>AO29*节奏规划!$J28</f>
        <v>0</v>
      </c>
      <c r="AQ29" s="18">
        <f t="shared" si="10"/>
        <v>0</v>
      </c>
      <c r="AR29" s="18">
        <f>AQ29*节奏规划!$J28</f>
        <v>0</v>
      </c>
      <c r="AS29" s="18">
        <f t="shared" si="34"/>
        <v>0</v>
      </c>
      <c r="AT29" s="18">
        <f>AS29*节奏规划!$J28</f>
        <v>0</v>
      </c>
      <c r="AU29" s="18">
        <f t="shared" si="35"/>
        <v>0</v>
      </c>
      <c r="AV29" s="18">
        <f>AU29*节奏规划!$J28</f>
        <v>0</v>
      </c>
      <c r="AW29" s="18">
        <f t="shared" si="36"/>
        <v>0</v>
      </c>
      <c r="AX29" s="18">
        <f>AW29*节奏规划!$J28</f>
        <v>0</v>
      </c>
      <c r="AY29" s="18">
        <f t="shared" si="37"/>
        <v>0</v>
      </c>
      <c r="AZ29" s="18">
        <f>AY29*节奏规划!$J28</f>
        <v>0</v>
      </c>
      <c r="BH29">
        <v>270</v>
      </c>
      <c r="BI29" t="s">
        <v>610</v>
      </c>
      <c r="BQ29" s="23">
        <v>0.4</v>
      </c>
      <c r="BR29" s="14" t="s">
        <v>784</v>
      </c>
      <c r="BS29" s="14">
        <v>0</v>
      </c>
      <c r="BT29" s="14">
        <v>0</v>
      </c>
      <c r="BU29" s="14">
        <v>7</v>
      </c>
      <c r="BV29" s="14">
        <v>15</v>
      </c>
      <c r="BW29" s="14">
        <v>25</v>
      </c>
      <c r="BX29" s="14">
        <v>25</v>
      </c>
    </row>
    <row r="30" spans="1:77" ht="16.5" x14ac:dyDescent="0.2">
      <c r="A30" s="14">
        <v>25</v>
      </c>
      <c r="B30" s="14">
        <f>金币产出!CH30/金币产出!CB30</f>
        <v>12960000</v>
      </c>
      <c r="C30" s="18">
        <f>INDEX(金币产出!$D$7:$D$90,MATCH(宝箱数值!A30,金币产出!$A$7:$A$90,1))</f>
        <v>0</v>
      </c>
      <c r="D30" s="18">
        <f t="shared" si="17"/>
        <v>192000</v>
      </c>
      <c r="E30" s="18">
        <f t="shared" si="0"/>
        <v>192000</v>
      </c>
      <c r="F30" s="18">
        <f t="shared" si="1"/>
        <v>192000</v>
      </c>
      <c r="G30" s="18">
        <f t="shared" si="2"/>
        <v>192000</v>
      </c>
      <c r="H30" s="18">
        <f t="shared" si="3"/>
        <v>192000</v>
      </c>
      <c r="I30" s="18">
        <f t="shared" si="4"/>
        <v>192000</v>
      </c>
      <c r="J30" s="18">
        <f t="shared" si="5"/>
        <v>192000</v>
      </c>
      <c r="K30" s="18">
        <f t="shared" si="18"/>
        <v>1</v>
      </c>
      <c r="L30" s="18">
        <f t="shared" si="19"/>
        <v>192</v>
      </c>
      <c r="M30" s="18">
        <f t="shared" si="20"/>
        <v>1</v>
      </c>
      <c r="N30" s="18">
        <f t="shared" si="21"/>
        <v>192</v>
      </c>
      <c r="O30" s="18">
        <f t="shared" si="22"/>
        <v>1</v>
      </c>
      <c r="P30" s="18">
        <f t="shared" si="23"/>
        <v>192</v>
      </c>
      <c r="Q30" s="18">
        <f t="shared" si="24"/>
        <v>1</v>
      </c>
      <c r="R30" s="18">
        <f t="shared" si="25"/>
        <v>192</v>
      </c>
      <c r="S30" s="18">
        <f t="shared" si="26"/>
        <v>1</v>
      </c>
      <c r="T30" s="18">
        <f t="shared" si="27"/>
        <v>192</v>
      </c>
      <c r="U30" s="18">
        <f t="shared" si="28"/>
        <v>1</v>
      </c>
      <c r="V30" s="18">
        <f t="shared" si="29"/>
        <v>192</v>
      </c>
      <c r="W30" s="18">
        <f t="shared" si="30"/>
        <v>1</v>
      </c>
      <c r="X30" s="18">
        <f t="shared" si="31"/>
        <v>192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18">
        <f t="shared" si="32"/>
        <v>0</v>
      </c>
      <c r="AF30" s="18">
        <f>AE30*节奏规划!$J29</f>
        <v>0</v>
      </c>
      <c r="AG30" s="18">
        <f t="shared" si="33"/>
        <v>0</v>
      </c>
      <c r="AH30" s="18">
        <f>AG30*节奏规划!$J29</f>
        <v>0</v>
      </c>
      <c r="AI30" s="18">
        <f t="shared" si="6"/>
        <v>0</v>
      </c>
      <c r="AJ30" s="18">
        <f>AI30*节奏规划!$J29</f>
        <v>0</v>
      </c>
      <c r="AK30" s="18">
        <f t="shared" si="7"/>
        <v>0</v>
      </c>
      <c r="AL30" s="18">
        <f>AK30*节奏规划!$J29</f>
        <v>0</v>
      </c>
      <c r="AM30" s="18">
        <f t="shared" si="8"/>
        <v>0</v>
      </c>
      <c r="AN30" s="18">
        <f>AM30*节奏规划!$J29</f>
        <v>0</v>
      </c>
      <c r="AO30" s="18">
        <f t="shared" si="9"/>
        <v>0</v>
      </c>
      <c r="AP30" s="18">
        <f>AO30*节奏规划!$J29</f>
        <v>0</v>
      </c>
      <c r="AQ30" s="18">
        <f t="shared" si="10"/>
        <v>0</v>
      </c>
      <c r="AR30" s="18">
        <f>AQ30*节奏规划!$J29</f>
        <v>0</v>
      </c>
      <c r="AS30" s="18">
        <f t="shared" si="34"/>
        <v>0</v>
      </c>
      <c r="AT30" s="18">
        <f>AS30*节奏规划!$J29</f>
        <v>0</v>
      </c>
      <c r="AU30" s="18">
        <f t="shared" si="35"/>
        <v>0</v>
      </c>
      <c r="AV30" s="18">
        <f>AU30*节奏规划!$J29</f>
        <v>0</v>
      </c>
      <c r="AW30" s="18">
        <f t="shared" si="36"/>
        <v>0</v>
      </c>
      <c r="AX30" s="18">
        <f>AW30*节奏规划!$J29</f>
        <v>0</v>
      </c>
      <c r="AY30" s="18">
        <f t="shared" si="37"/>
        <v>0</v>
      </c>
      <c r="AZ30" s="18">
        <f>AY30*节奏规划!$J29</f>
        <v>0</v>
      </c>
      <c r="BH30">
        <v>350</v>
      </c>
      <c r="BI30" t="s">
        <v>611</v>
      </c>
      <c r="BQ30" s="18">
        <f>装备!AI4*装备!AL4</f>
        <v>13100</v>
      </c>
      <c r="BR30" s="14" t="s">
        <v>781</v>
      </c>
      <c r="BS30" s="14">
        <f>AVERAGE(BS28:BS29)*$BQ$29*$BE$6</f>
        <v>0</v>
      </c>
      <c r="BT30" s="14">
        <f t="shared" ref="BT30:BX30" si="44">AVERAGE(BT28:BT29)*$BQ$29*$BE$6</f>
        <v>0</v>
      </c>
      <c r="BU30" s="14">
        <f t="shared" si="44"/>
        <v>0.6</v>
      </c>
      <c r="BV30" s="14">
        <f t="shared" si="44"/>
        <v>1.2</v>
      </c>
      <c r="BW30" s="14">
        <f t="shared" si="44"/>
        <v>1.92</v>
      </c>
      <c r="BX30" s="14">
        <f t="shared" si="44"/>
        <v>2.1</v>
      </c>
    </row>
    <row r="31" spans="1:77" ht="16.5" x14ac:dyDescent="0.2">
      <c r="A31" s="14">
        <v>26</v>
      </c>
      <c r="B31" s="14">
        <f>金币产出!CH31/金币产出!CB31</f>
        <v>13219100</v>
      </c>
      <c r="C31" s="18">
        <f>INDEX(金币产出!$D$7:$D$90,MATCH(宝箱数值!A31,金币产出!$A$7:$A$90,1))</f>
        <v>0</v>
      </c>
      <c r="D31" s="18">
        <f t="shared" si="17"/>
        <v>195839</v>
      </c>
      <c r="E31" s="18">
        <f t="shared" si="0"/>
        <v>195839</v>
      </c>
      <c r="F31" s="18">
        <f t="shared" si="1"/>
        <v>195839</v>
      </c>
      <c r="G31" s="18">
        <f t="shared" si="2"/>
        <v>195839</v>
      </c>
      <c r="H31" s="18">
        <f t="shared" si="3"/>
        <v>195839</v>
      </c>
      <c r="I31" s="18">
        <f t="shared" si="4"/>
        <v>195839</v>
      </c>
      <c r="J31" s="18">
        <f t="shared" si="5"/>
        <v>195839</v>
      </c>
      <c r="K31" s="18">
        <f t="shared" si="18"/>
        <v>1</v>
      </c>
      <c r="L31" s="18">
        <f t="shared" si="19"/>
        <v>195.84</v>
      </c>
      <c r="M31" s="18">
        <f t="shared" si="20"/>
        <v>1</v>
      </c>
      <c r="N31" s="18">
        <f t="shared" si="21"/>
        <v>195.84</v>
      </c>
      <c r="O31" s="18">
        <f t="shared" si="22"/>
        <v>1</v>
      </c>
      <c r="P31" s="18">
        <f t="shared" si="23"/>
        <v>195.84</v>
      </c>
      <c r="Q31" s="18">
        <f t="shared" si="24"/>
        <v>1</v>
      </c>
      <c r="R31" s="18">
        <f t="shared" si="25"/>
        <v>195.84</v>
      </c>
      <c r="S31" s="18">
        <f t="shared" si="26"/>
        <v>1</v>
      </c>
      <c r="T31" s="18">
        <f t="shared" si="27"/>
        <v>195.84</v>
      </c>
      <c r="U31" s="18">
        <f t="shared" si="28"/>
        <v>1</v>
      </c>
      <c r="V31" s="18">
        <f t="shared" si="29"/>
        <v>195.84</v>
      </c>
      <c r="W31" s="18">
        <f t="shared" si="30"/>
        <v>1</v>
      </c>
      <c r="X31" s="18">
        <f t="shared" si="31"/>
        <v>195.84</v>
      </c>
      <c r="Y31" s="22">
        <v>0</v>
      </c>
      <c r="Z31" s="22">
        <v>0</v>
      </c>
      <c r="AA31" s="22">
        <v>0</v>
      </c>
      <c r="AB31" s="22">
        <v>0</v>
      </c>
      <c r="AC31" s="22">
        <v>0</v>
      </c>
      <c r="AD31" s="22">
        <v>0</v>
      </c>
      <c r="AE31" s="18">
        <f t="shared" si="32"/>
        <v>0</v>
      </c>
      <c r="AF31" s="18">
        <f>AE31*节奏规划!$J30</f>
        <v>0</v>
      </c>
      <c r="AG31" s="18">
        <f t="shared" si="33"/>
        <v>0</v>
      </c>
      <c r="AH31" s="18">
        <f>AG31*节奏规划!$J30</f>
        <v>0</v>
      </c>
      <c r="AI31" s="18">
        <f t="shared" si="6"/>
        <v>0</v>
      </c>
      <c r="AJ31" s="18">
        <f>AI31*节奏规划!$J30</f>
        <v>0</v>
      </c>
      <c r="AK31" s="18">
        <f t="shared" si="7"/>
        <v>0</v>
      </c>
      <c r="AL31" s="18">
        <f>AK31*节奏规划!$J30</f>
        <v>0</v>
      </c>
      <c r="AM31" s="18">
        <f t="shared" si="8"/>
        <v>0</v>
      </c>
      <c r="AN31" s="18">
        <f>AM31*节奏规划!$J30</f>
        <v>0</v>
      </c>
      <c r="AO31" s="18">
        <f t="shared" si="9"/>
        <v>0</v>
      </c>
      <c r="AP31" s="18">
        <f>AO31*节奏规划!$J30</f>
        <v>0</v>
      </c>
      <c r="AQ31" s="18">
        <f t="shared" si="10"/>
        <v>0</v>
      </c>
      <c r="AR31" s="18">
        <f>AQ31*节奏规划!$J30</f>
        <v>0</v>
      </c>
      <c r="AS31" s="18">
        <f t="shared" si="34"/>
        <v>0</v>
      </c>
      <c r="AT31" s="18">
        <f>AS31*节奏规划!$J30</f>
        <v>0</v>
      </c>
      <c r="AU31" s="18">
        <f t="shared" si="35"/>
        <v>0</v>
      </c>
      <c r="AV31" s="18">
        <f>AU31*节奏规划!$J30</f>
        <v>0</v>
      </c>
      <c r="AW31" s="18">
        <f t="shared" si="36"/>
        <v>0</v>
      </c>
      <c r="AX31" s="18">
        <f>AW31*节奏规划!$J30</f>
        <v>0</v>
      </c>
      <c r="AY31" s="18">
        <f t="shared" si="37"/>
        <v>0</v>
      </c>
      <c r="AZ31" s="18">
        <f>AY31*节奏规划!$J30</f>
        <v>0</v>
      </c>
      <c r="BH31">
        <v>420</v>
      </c>
      <c r="BI31" t="s">
        <v>612</v>
      </c>
      <c r="BR31" s="14" t="s">
        <v>785</v>
      </c>
      <c r="BS31" s="14">
        <v>0</v>
      </c>
      <c r="BT31" s="14">
        <v>0</v>
      </c>
      <c r="BU31" s="14">
        <v>0</v>
      </c>
      <c r="BV31" s="14">
        <v>0</v>
      </c>
      <c r="BW31" s="14">
        <v>1</v>
      </c>
      <c r="BX31" s="14">
        <v>2</v>
      </c>
    </row>
    <row r="32" spans="1:77" ht="16.5" x14ac:dyDescent="0.2">
      <c r="A32" s="14">
        <v>27</v>
      </c>
      <c r="B32" s="14">
        <f>金币产出!CH32/金币产出!CB32</f>
        <v>13478400</v>
      </c>
      <c r="C32" s="18">
        <f>INDEX(金币产出!$D$7:$D$90,MATCH(宝箱数值!A32,金币产出!$A$7:$A$90,1))</f>
        <v>0</v>
      </c>
      <c r="D32" s="18">
        <f t="shared" si="17"/>
        <v>199680</v>
      </c>
      <c r="E32" s="18">
        <f t="shared" si="0"/>
        <v>199680</v>
      </c>
      <c r="F32" s="18">
        <f t="shared" si="1"/>
        <v>199680</v>
      </c>
      <c r="G32" s="18">
        <f t="shared" si="2"/>
        <v>199680</v>
      </c>
      <c r="H32" s="18">
        <f t="shared" si="3"/>
        <v>199680</v>
      </c>
      <c r="I32" s="18">
        <f t="shared" si="4"/>
        <v>199680</v>
      </c>
      <c r="J32" s="18">
        <f t="shared" si="5"/>
        <v>199680</v>
      </c>
      <c r="K32" s="18">
        <f t="shared" si="18"/>
        <v>1</v>
      </c>
      <c r="L32" s="18">
        <f t="shared" si="19"/>
        <v>199.68</v>
      </c>
      <c r="M32" s="18">
        <f t="shared" si="20"/>
        <v>1</v>
      </c>
      <c r="N32" s="18">
        <f t="shared" si="21"/>
        <v>199.68</v>
      </c>
      <c r="O32" s="18">
        <f t="shared" si="22"/>
        <v>1</v>
      </c>
      <c r="P32" s="18">
        <f t="shared" si="23"/>
        <v>199.68</v>
      </c>
      <c r="Q32" s="18">
        <f t="shared" si="24"/>
        <v>1</v>
      </c>
      <c r="R32" s="18">
        <f t="shared" si="25"/>
        <v>199.68</v>
      </c>
      <c r="S32" s="18">
        <f t="shared" si="26"/>
        <v>1</v>
      </c>
      <c r="T32" s="18">
        <f t="shared" si="27"/>
        <v>199.68</v>
      </c>
      <c r="U32" s="18">
        <f t="shared" si="28"/>
        <v>1</v>
      </c>
      <c r="V32" s="18">
        <f t="shared" si="29"/>
        <v>199.68</v>
      </c>
      <c r="W32" s="18">
        <f t="shared" si="30"/>
        <v>1</v>
      </c>
      <c r="X32" s="18">
        <f t="shared" si="31"/>
        <v>199.68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18">
        <f t="shared" si="32"/>
        <v>0</v>
      </c>
      <c r="AF32" s="18">
        <f>AE32*节奏规划!$J31</f>
        <v>0</v>
      </c>
      <c r="AG32" s="18">
        <f t="shared" si="33"/>
        <v>0</v>
      </c>
      <c r="AH32" s="18">
        <f>AG32*节奏规划!$J31</f>
        <v>0</v>
      </c>
      <c r="AI32" s="18">
        <f t="shared" si="6"/>
        <v>0</v>
      </c>
      <c r="AJ32" s="18">
        <f>AI32*节奏规划!$J31</f>
        <v>0</v>
      </c>
      <c r="AK32" s="18">
        <f t="shared" si="7"/>
        <v>0</v>
      </c>
      <c r="AL32" s="18">
        <f>AK32*节奏规划!$J31</f>
        <v>0</v>
      </c>
      <c r="AM32" s="18">
        <f t="shared" si="8"/>
        <v>0</v>
      </c>
      <c r="AN32" s="18">
        <f>AM32*节奏规划!$J31</f>
        <v>0</v>
      </c>
      <c r="AO32" s="18">
        <f t="shared" si="9"/>
        <v>0</v>
      </c>
      <c r="AP32" s="18">
        <f>AO32*节奏规划!$J31</f>
        <v>0</v>
      </c>
      <c r="AQ32" s="18">
        <f t="shared" si="10"/>
        <v>0</v>
      </c>
      <c r="AR32" s="18">
        <f>AQ32*节奏规划!$J31</f>
        <v>0</v>
      </c>
      <c r="AS32" s="18">
        <f t="shared" si="34"/>
        <v>0</v>
      </c>
      <c r="AT32" s="18">
        <f>AS32*节奏规划!$J31</f>
        <v>0</v>
      </c>
      <c r="AU32" s="18">
        <f t="shared" si="35"/>
        <v>0</v>
      </c>
      <c r="AV32" s="18">
        <f>AU32*节奏规划!$J31</f>
        <v>0</v>
      </c>
      <c r="AW32" s="18">
        <f t="shared" si="36"/>
        <v>0</v>
      </c>
      <c r="AX32" s="18">
        <f>AW32*节奏规划!$J31</f>
        <v>0</v>
      </c>
      <c r="AY32" s="18">
        <f t="shared" si="37"/>
        <v>0</v>
      </c>
      <c r="AZ32" s="18">
        <f>AY32*节奏规划!$J31</f>
        <v>0</v>
      </c>
      <c r="BH32">
        <v>500</v>
      </c>
      <c r="BI32" t="s">
        <v>613</v>
      </c>
      <c r="BQ32" s="23">
        <v>0.2</v>
      </c>
      <c r="BR32" s="14" t="s">
        <v>786</v>
      </c>
      <c r="BS32" s="14">
        <v>0</v>
      </c>
      <c r="BT32" s="14">
        <v>0</v>
      </c>
      <c r="BU32" s="14">
        <v>0</v>
      </c>
      <c r="BV32" s="14">
        <v>0</v>
      </c>
      <c r="BW32" s="14">
        <v>3</v>
      </c>
      <c r="BX32" s="14">
        <v>5</v>
      </c>
    </row>
    <row r="33" spans="1:76" ht="16.5" x14ac:dyDescent="0.2">
      <c r="A33" s="14">
        <v>28</v>
      </c>
      <c r="B33" s="14">
        <f>金币产出!CH33/金币产出!CB33</f>
        <v>13737500</v>
      </c>
      <c r="C33" s="18">
        <f>INDEX(金币产出!$D$7:$D$90,MATCH(宝箱数值!A33,金币产出!$A$7:$A$90,1))</f>
        <v>0</v>
      </c>
      <c r="D33" s="18">
        <f t="shared" si="17"/>
        <v>203519</v>
      </c>
      <c r="E33" s="18">
        <f t="shared" si="0"/>
        <v>203519</v>
      </c>
      <c r="F33" s="18">
        <f t="shared" si="1"/>
        <v>203519</v>
      </c>
      <c r="G33" s="18">
        <f t="shared" si="2"/>
        <v>203519</v>
      </c>
      <c r="H33" s="18">
        <f t="shared" si="3"/>
        <v>203519</v>
      </c>
      <c r="I33" s="18">
        <f t="shared" si="4"/>
        <v>203519</v>
      </c>
      <c r="J33" s="18">
        <f t="shared" si="5"/>
        <v>203519</v>
      </c>
      <c r="K33" s="18">
        <f t="shared" si="18"/>
        <v>1</v>
      </c>
      <c r="L33" s="18">
        <f t="shared" si="19"/>
        <v>203.52</v>
      </c>
      <c r="M33" s="18">
        <f t="shared" si="20"/>
        <v>1</v>
      </c>
      <c r="N33" s="18">
        <f t="shared" si="21"/>
        <v>203.52</v>
      </c>
      <c r="O33" s="18">
        <f t="shared" si="22"/>
        <v>1</v>
      </c>
      <c r="P33" s="18">
        <f t="shared" si="23"/>
        <v>203.52</v>
      </c>
      <c r="Q33" s="18">
        <f t="shared" si="24"/>
        <v>1</v>
      </c>
      <c r="R33" s="18">
        <f t="shared" si="25"/>
        <v>203.52</v>
      </c>
      <c r="S33" s="18">
        <f t="shared" si="26"/>
        <v>1</v>
      </c>
      <c r="T33" s="18">
        <f t="shared" si="27"/>
        <v>203.52</v>
      </c>
      <c r="U33" s="18">
        <f t="shared" si="28"/>
        <v>1</v>
      </c>
      <c r="V33" s="18">
        <f t="shared" si="29"/>
        <v>203.52</v>
      </c>
      <c r="W33" s="18">
        <f t="shared" si="30"/>
        <v>1</v>
      </c>
      <c r="X33" s="18">
        <f t="shared" si="31"/>
        <v>203.52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18">
        <f t="shared" si="32"/>
        <v>0</v>
      </c>
      <c r="AF33" s="18">
        <f>AE33*节奏规划!$J32</f>
        <v>0</v>
      </c>
      <c r="AG33" s="18">
        <f t="shared" si="33"/>
        <v>0</v>
      </c>
      <c r="AH33" s="18">
        <f>AG33*节奏规划!$J32</f>
        <v>0</v>
      </c>
      <c r="AI33" s="18">
        <f t="shared" si="6"/>
        <v>0</v>
      </c>
      <c r="AJ33" s="18">
        <f>AI33*节奏规划!$J32</f>
        <v>0</v>
      </c>
      <c r="AK33" s="18">
        <f t="shared" si="7"/>
        <v>0</v>
      </c>
      <c r="AL33" s="18">
        <f>AK33*节奏规划!$J32</f>
        <v>0</v>
      </c>
      <c r="AM33" s="18">
        <f t="shared" si="8"/>
        <v>0</v>
      </c>
      <c r="AN33" s="18">
        <f>AM33*节奏规划!$J32</f>
        <v>0</v>
      </c>
      <c r="AO33" s="18">
        <f t="shared" si="9"/>
        <v>0</v>
      </c>
      <c r="AP33" s="18">
        <f>AO33*节奏规划!$J32</f>
        <v>0</v>
      </c>
      <c r="AQ33" s="18">
        <f t="shared" si="10"/>
        <v>0</v>
      </c>
      <c r="AR33" s="18">
        <f>AQ33*节奏规划!$J32</f>
        <v>0</v>
      </c>
      <c r="AS33" s="18">
        <f t="shared" si="34"/>
        <v>0</v>
      </c>
      <c r="AT33" s="18">
        <f>AS33*节奏规划!$J32</f>
        <v>0</v>
      </c>
      <c r="AU33" s="18">
        <f t="shared" si="35"/>
        <v>0</v>
      </c>
      <c r="AV33" s="18">
        <f>AU33*节奏规划!$J32</f>
        <v>0</v>
      </c>
      <c r="AW33" s="18">
        <f t="shared" si="36"/>
        <v>0</v>
      </c>
      <c r="AX33" s="18">
        <f>AW33*节奏规划!$J32</f>
        <v>0</v>
      </c>
      <c r="AY33" s="18">
        <f t="shared" si="37"/>
        <v>0</v>
      </c>
      <c r="AZ33" s="18">
        <f>AY33*节奏规划!$J32</f>
        <v>0</v>
      </c>
      <c r="BH33">
        <v>650</v>
      </c>
      <c r="BI33" t="s">
        <v>614</v>
      </c>
      <c r="BQ33" s="18">
        <f>装备!AI5*装备!AL5</f>
        <v>750</v>
      </c>
      <c r="BR33" s="14" t="s">
        <v>782</v>
      </c>
      <c r="BS33" s="14">
        <f>AVERAGE(BS31:BS32)*$BQ$32*$BE$6</f>
        <v>0</v>
      </c>
      <c r="BT33" s="14">
        <f t="shared" ref="BT33:BX33" si="45">AVERAGE(BT31:BT32)*$BQ$32*$BE$6</f>
        <v>0</v>
      </c>
      <c r="BU33" s="14">
        <f t="shared" si="45"/>
        <v>0</v>
      </c>
      <c r="BV33" s="14">
        <f t="shared" si="45"/>
        <v>0</v>
      </c>
      <c r="BW33" s="14">
        <f t="shared" si="45"/>
        <v>0.12</v>
      </c>
      <c r="BX33" s="14">
        <f t="shared" si="45"/>
        <v>0.21000000000000002</v>
      </c>
    </row>
    <row r="34" spans="1:76" ht="16.5" x14ac:dyDescent="0.2">
      <c r="A34" s="14">
        <v>29</v>
      </c>
      <c r="B34" s="14">
        <f>金币产出!CH34/金币产出!CB34</f>
        <v>13996800</v>
      </c>
      <c r="C34" s="18">
        <f>INDEX(金币产出!$D$7:$D$90,MATCH(宝箱数值!A34,金币产出!$A$7:$A$90,1))</f>
        <v>0</v>
      </c>
      <c r="D34" s="18">
        <f t="shared" si="17"/>
        <v>207360</v>
      </c>
      <c r="E34" s="18">
        <f t="shared" si="0"/>
        <v>207360</v>
      </c>
      <c r="F34" s="18">
        <f t="shared" si="1"/>
        <v>207360</v>
      </c>
      <c r="G34" s="18">
        <f t="shared" si="2"/>
        <v>207360</v>
      </c>
      <c r="H34" s="18">
        <f t="shared" si="3"/>
        <v>207360</v>
      </c>
      <c r="I34" s="18">
        <f t="shared" si="4"/>
        <v>207360</v>
      </c>
      <c r="J34" s="18">
        <f t="shared" si="5"/>
        <v>207360</v>
      </c>
      <c r="K34" s="18">
        <f t="shared" si="18"/>
        <v>1</v>
      </c>
      <c r="L34" s="18">
        <f t="shared" si="19"/>
        <v>207.36</v>
      </c>
      <c r="M34" s="18">
        <f t="shared" si="20"/>
        <v>1</v>
      </c>
      <c r="N34" s="18">
        <f t="shared" si="21"/>
        <v>207.36</v>
      </c>
      <c r="O34" s="18">
        <f t="shared" si="22"/>
        <v>1</v>
      </c>
      <c r="P34" s="18">
        <f t="shared" si="23"/>
        <v>207.36</v>
      </c>
      <c r="Q34" s="18">
        <f t="shared" si="24"/>
        <v>1</v>
      </c>
      <c r="R34" s="18">
        <f t="shared" si="25"/>
        <v>207.36</v>
      </c>
      <c r="S34" s="18">
        <f t="shared" si="26"/>
        <v>1</v>
      </c>
      <c r="T34" s="18">
        <f t="shared" si="27"/>
        <v>207.36</v>
      </c>
      <c r="U34" s="18">
        <f t="shared" si="28"/>
        <v>1</v>
      </c>
      <c r="V34" s="18">
        <f t="shared" si="29"/>
        <v>207.36</v>
      </c>
      <c r="W34" s="18">
        <f t="shared" si="30"/>
        <v>1</v>
      </c>
      <c r="X34" s="18">
        <f t="shared" si="31"/>
        <v>207.36</v>
      </c>
      <c r="Y34" s="22">
        <v>0</v>
      </c>
      <c r="Z34" s="22">
        <v>0</v>
      </c>
      <c r="AA34" s="22">
        <v>0</v>
      </c>
      <c r="AB34" s="22">
        <v>0</v>
      </c>
      <c r="AC34" s="22">
        <v>0</v>
      </c>
      <c r="AD34" s="22">
        <v>0</v>
      </c>
      <c r="AE34" s="18">
        <f t="shared" si="32"/>
        <v>0</v>
      </c>
      <c r="AF34" s="18">
        <f>AE34*节奏规划!$J33</f>
        <v>0</v>
      </c>
      <c r="AG34" s="18">
        <f t="shared" si="33"/>
        <v>0</v>
      </c>
      <c r="AH34" s="18">
        <f>AG34*节奏规划!$J33</f>
        <v>0</v>
      </c>
      <c r="AI34" s="18">
        <f t="shared" si="6"/>
        <v>0</v>
      </c>
      <c r="AJ34" s="18">
        <f>AI34*节奏规划!$J33</f>
        <v>0</v>
      </c>
      <c r="AK34" s="18">
        <f t="shared" si="7"/>
        <v>0</v>
      </c>
      <c r="AL34" s="18">
        <f>AK34*节奏规划!$J33</f>
        <v>0</v>
      </c>
      <c r="AM34" s="18">
        <f t="shared" si="8"/>
        <v>0</v>
      </c>
      <c r="AN34" s="18">
        <f>AM34*节奏规划!$J33</f>
        <v>0</v>
      </c>
      <c r="AO34" s="18">
        <f t="shared" si="9"/>
        <v>0</v>
      </c>
      <c r="AP34" s="18">
        <f>AO34*节奏规划!$J33</f>
        <v>0</v>
      </c>
      <c r="AQ34" s="18">
        <f t="shared" si="10"/>
        <v>0</v>
      </c>
      <c r="AR34" s="18">
        <f>AQ34*节奏规划!$J33</f>
        <v>0</v>
      </c>
      <c r="AS34" s="18">
        <f t="shared" si="34"/>
        <v>0</v>
      </c>
      <c r="AT34" s="18">
        <f>AS34*节奏规划!$J33</f>
        <v>0</v>
      </c>
      <c r="AU34" s="18">
        <f t="shared" si="35"/>
        <v>0</v>
      </c>
      <c r="AV34" s="18">
        <f>AU34*节奏规划!$J33</f>
        <v>0</v>
      </c>
      <c r="AW34" s="18">
        <f t="shared" si="36"/>
        <v>0</v>
      </c>
      <c r="AX34" s="18">
        <f>AW34*节奏规划!$J33</f>
        <v>0</v>
      </c>
      <c r="AY34" s="18">
        <f t="shared" si="37"/>
        <v>0</v>
      </c>
      <c r="AZ34" s="18">
        <f>AY34*节奏规划!$J33</f>
        <v>0</v>
      </c>
      <c r="BH34">
        <v>800</v>
      </c>
      <c r="BI34" t="s">
        <v>615</v>
      </c>
      <c r="BR34" s="14" t="s">
        <v>636</v>
      </c>
      <c r="BS34" s="14">
        <v>7</v>
      </c>
      <c r="BT34" s="14">
        <v>10</v>
      </c>
      <c r="BU34" s="14">
        <v>15</v>
      </c>
      <c r="BV34" s="14">
        <v>20</v>
      </c>
      <c r="BW34" s="14">
        <v>20</v>
      </c>
      <c r="BX34" s="14">
        <v>20</v>
      </c>
    </row>
    <row r="35" spans="1:76" ht="16.5" x14ac:dyDescent="0.2">
      <c r="A35" s="14">
        <v>30</v>
      </c>
      <c r="B35" s="14">
        <f>金币产出!CH35/金币产出!CB35</f>
        <v>14256000</v>
      </c>
      <c r="C35" s="18">
        <f>INDEX(金币产出!$D$7:$D$90,MATCH(宝箱数值!A35,金币产出!$A$7:$A$90,1))</f>
        <v>0</v>
      </c>
      <c r="D35" s="18">
        <f t="shared" si="17"/>
        <v>211200</v>
      </c>
      <c r="E35" s="18">
        <f t="shared" si="0"/>
        <v>211200</v>
      </c>
      <c r="F35" s="18">
        <f t="shared" si="1"/>
        <v>211200</v>
      </c>
      <c r="G35" s="18">
        <f t="shared" si="2"/>
        <v>211200</v>
      </c>
      <c r="H35" s="18">
        <f t="shared" si="3"/>
        <v>211200</v>
      </c>
      <c r="I35" s="18">
        <f t="shared" si="4"/>
        <v>211200</v>
      </c>
      <c r="J35" s="18">
        <f t="shared" si="5"/>
        <v>211200</v>
      </c>
      <c r="K35" s="18">
        <f t="shared" si="18"/>
        <v>1</v>
      </c>
      <c r="L35" s="18">
        <f t="shared" si="19"/>
        <v>211.2</v>
      </c>
      <c r="M35" s="18">
        <f t="shared" si="20"/>
        <v>1</v>
      </c>
      <c r="N35" s="18">
        <f t="shared" si="21"/>
        <v>211.2</v>
      </c>
      <c r="O35" s="18">
        <f t="shared" si="22"/>
        <v>1</v>
      </c>
      <c r="P35" s="18">
        <f t="shared" si="23"/>
        <v>211.2</v>
      </c>
      <c r="Q35" s="18">
        <f t="shared" si="24"/>
        <v>1</v>
      </c>
      <c r="R35" s="18">
        <f t="shared" si="25"/>
        <v>211.2</v>
      </c>
      <c r="S35" s="18">
        <f t="shared" si="26"/>
        <v>1</v>
      </c>
      <c r="T35" s="18">
        <f t="shared" si="27"/>
        <v>211.2</v>
      </c>
      <c r="U35" s="18">
        <f t="shared" si="28"/>
        <v>1</v>
      </c>
      <c r="V35" s="18">
        <f t="shared" si="29"/>
        <v>211.2</v>
      </c>
      <c r="W35" s="18">
        <f t="shared" si="30"/>
        <v>1</v>
      </c>
      <c r="X35" s="18">
        <f t="shared" si="31"/>
        <v>211.2</v>
      </c>
      <c r="Y35" s="22">
        <v>1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18">
        <f t="shared" si="32"/>
        <v>211200</v>
      </c>
      <c r="AF35" s="18">
        <f>AE35*节奏规划!$J34</f>
        <v>2112</v>
      </c>
      <c r="AG35" s="18">
        <f t="shared" si="33"/>
        <v>180</v>
      </c>
      <c r="AH35" s="18">
        <f>AG35*节奏规划!$J34</f>
        <v>1.8</v>
      </c>
      <c r="AI35" s="18">
        <f t="shared" si="6"/>
        <v>73.8</v>
      </c>
      <c r="AJ35" s="18">
        <f>AI35*节奏规划!$J34</f>
        <v>0.73799999999999999</v>
      </c>
      <c r="AK35" s="18">
        <f t="shared" si="7"/>
        <v>54</v>
      </c>
      <c r="AL35" s="18">
        <f>AK35*节奏规划!$J34</f>
        <v>0.54</v>
      </c>
      <c r="AM35" s="18">
        <f t="shared" si="8"/>
        <v>0</v>
      </c>
      <c r="AN35" s="18">
        <f>AM35*节奏规划!$J34</f>
        <v>0</v>
      </c>
      <c r="AO35" s="18">
        <f t="shared" si="9"/>
        <v>0</v>
      </c>
      <c r="AP35" s="18">
        <f>AO35*节奏规划!$J34</f>
        <v>0</v>
      </c>
      <c r="AQ35" s="18">
        <f t="shared" si="10"/>
        <v>0</v>
      </c>
      <c r="AR35" s="18">
        <f>AQ35*节奏规划!$J34</f>
        <v>0</v>
      </c>
      <c r="AS35" s="18">
        <f t="shared" si="34"/>
        <v>75.599999999999994</v>
      </c>
      <c r="AT35" s="18">
        <f>AS35*节奏规划!$J34</f>
        <v>0.75600000000000001</v>
      </c>
      <c r="AU35" s="18">
        <f t="shared" si="35"/>
        <v>0</v>
      </c>
      <c r="AV35" s="18">
        <f>AU35*节奏规划!$J34</f>
        <v>0</v>
      </c>
      <c r="AW35" s="18">
        <f t="shared" si="36"/>
        <v>0</v>
      </c>
      <c r="AX35" s="18">
        <f>AW35*节奏规划!$J34</f>
        <v>0</v>
      </c>
      <c r="AY35" s="18">
        <f t="shared" si="37"/>
        <v>0</v>
      </c>
      <c r="AZ35" s="18">
        <f>AY35*节奏规划!$J34</f>
        <v>0</v>
      </c>
      <c r="BR35" s="14" t="s">
        <v>637</v>
      </c>
      <c r="BS35" s="14">
        <v>3</v>
      </c>
      <c r="BT35" s="14">
        <v>5</v>
      </c>
      <c r="BU35" s="14">
        <v>7</v>
      </c>
      <c r="BV35" s="14">
        <v>10</v>
      </c>
      <c r="BW35" s="14">
        <v>10</v>
      </c>
      <c r="BX35" s="14">
        <v>10</v>
      </c>
    </row>
    <row r="36" spans="1:76" ht="16.5" x14ac:dyDescent="0.2">
      <c r="A36" s="14">
        <v>31</v>
      </c>
      <c r="B36" s="14">
        <f>金币产出!CH36/金币产出!CB36</f>
        <v>14515100</v>
      </c>
      <c r="C36" s="18">
        <f>INDEX(金币产出!$D$7:$D$90,MATCH(宝箱数值!A36,金币产出!$A$7:$A$90,1))</f>
        <v>0</v>
      </c>
      <c r="D36" s="18">
        <f t="shared" si="17"/>
        <v>215039</v>
      </c>
      <c r="E36" s="18">
        <f t="shared" si="0"/>
        <v>215039</v>
      </c>
      <c r="F36" s="18">
        <f t="shared" si="1"/>
        <v>215039</v>
      </c>
      <c r="G36" s="18">
        <f t="shared" si="2"/>
        <v>215039</v>
      </c>
      <c r="H36" s="18">
        <f t="shared" si="3"/>
        <v>215039</v>
      </c>
      <c r="I36" s="18">
        <f t="shared" si="4"/>
        <v>215039</v>
      </c>
      <c r="J36" s="18">
        <f t="shared" si="5"/>
        <v>215039</v>
      </c>
      <c r="K36" s="18">
        <f t="shared" si="18"/>
        <v>1</v>
      </c>
      <c r="L36" s="18">
        <f t="shared" si="19"/>
        <v>215.04</v>
      </c>
      <c r="M36" s="18">
        <f t="shared" si="20"/>
        <v>1</v>
      </c>
      <c r="N36" s="18">
        <f t="shared" si="21"/>
        <v>215.04</v>
      </c>
      <c r="O36" s="18">
        <f t="shared" si="22"/>
        <v>1</v>
      </c>
      <c r="P36" s="18">
        <f t="shared" si="23"/>
        <v>215.04</v>
      </c>
      <c r="Q36" s="18">
        <f t="shared" si="24"/>
        <v>1</v>
      </c>
      <c r="R36" s="18">
        <f t="shared" si="25"/>
        <v>215.04</v>
      </c>
      <c r="S36" s="18">
        <f t="shared" si="26"/>
        <v>1</v>
      </c>
      <c r="T36" s="18">
        <f t="shared" si="27"/>
        <v>215.04</v>
      </c>
      <c r="U36" s="18">
        <f t="shared" si="28"/>
        <v>1</v>
      </c>
      <c r="V36" s="18">
        <f t="shared" si="29"/>
        <v>215.04</v>
      </c>
      <c r="W36" s="18">
        <f t="shared" si="30"/>
        <v>1</v>
      </c>
      <c r="X36" s="18">
        <f t="shared" si="31"/>
        <v>215.04</v>
      </c>
      <c r="Y36" s="22">
        <v>1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18">
        <f t="shared" si="32"/>
        <v>215039</v>
      </c>
      <c r="AF36" s="18">
        <f>AE36*节奏规划!$J35</f>
        <v>2150.39</v>
      </c>
      <c r="AG36" s="18">
        <f t="shared" si="33"/>
        <v>180</v>
      </c>
      <c r="AH36" s="18">
        <f>AG36*节奏规划!$J35</f>
        <v>1.8</v>
      </c>
      <c r="AI36" s="18">
        <f t="shared" si="6"/>
        <v>73.8</v>
      </c>
      <c r="AJ36" s="18">
        <f>AI36*节奏规划!$J35</f>
        <v>0.73799999999999999</v>
      </c>
      <c r="AK36" s="18">
        <f t="shared" si="7"/>
        <v>54</v>
      </c>
      <c r="AL36" s="18">
        <f>AK36*节奏规划!$J35</f>
        <v>0.54</v>
      </c>
      <c r="AM36" s="18">
        <f t="shared" si="8"/>
        <v>0</v>
      </c>
      <c r="AN36" s="18">
        <f>AM36*节奏规划!$J35</f>
        <v>0</v>
      </c>
      <c r="AO36" s="18">
        <f t="shared" si="9"/>
        <v>0</v>
      </c>
      <c r="AP36" s="18">
        <f>AO36*节奏规划!$J35</f>
        <v>0</v>
      </c>
      <c r="AQ36" s="18">
        <f t="shared" si="10"/>
        <v>0</v>
      </c>
      <c r="AR36" s="18">
        <f>AQ36*节奏规划!$J35</f>
        <v>0</v>
      </c>
      <c r="AS36" s="18">
        <f t="shared" si="34"/>
        <v>75.599999999999994</v>
      </c>
      <c r="AT36" s="18">
        <f>AS36*节奏规划!$J35</f>
        <v>0.75600000000000001</v>
      </c>
      <c r="AU36" s="18">
        <f t="shared" si="35"/>
        <v>0</v>
      </c>
      <c r="AV36" s="18">
        <f>AU36*节奏规划!$J35</f>
        <v>0</v>
      </c>
      <c r="AW36" s="18">
        <f t="shared" si="36"/>
        <v>0</v>
      </c>
      <c r="AX36" s="18">
        <f>AW36*节奏规划!$J35</f>
        <v>0</v>
      </c>
      <c r="AY36" s="18">
        <f t="shared" si="37"/>
        <v>0</v>
      </c>
      <c r="AZ36" s="18">
        <f>AY36*节奏规划!$J35</f>
        <v>0</v>
      </c>
      <c r="BR36" s="14" t="s">
        <v>638</v>
      </c>
      <c r="BS36" s="14">
        <v>1</v>
      </c>
      <c r="BT36" s="14">
        <v>2</v>
      </c>
      <c r="BU36" s="14">
        <v>2</v>
      </c>
      <c r="BV36" s="14">
        <v>3</v>
      </c>
      <c r="BW36" s="14">
        <v>3</v>
      </c>
      <c r="BX36" s="14">
        <v>4</v>
      </c>
    </row>
    <row r="37" spans="1:76" ht="16.5" x14ac:dyDescent="0.2">
      <c r="A37" s="14">
        <v>32</v>
      </c>
      <c r="B37" s="14">
        <f>金币产出!CH37/金币产出!CB37</f>
        <v>14774400</v>
      </c>
      <c r="C37" s="18">
        <f>INDEX(金币产出!$D$7:$D$90,MATCH(宝箱数值!A37,金币产出!$A$7:$A$90,1))</f>
        <v>0</v>
      </c>
      <c r="D37" s="18">
        <f t="shared" si="17"/>
        <v>218880</v>
      </c>
      <c r="E37" s="18">
        <f t="shared" si="0"/>
        <v>218880</v>
      </c>
      <c r="F37" s="18">
        <f t="shared" si="1"/>
        <v>218880</v>
      </c>
      <c r="G37" s="18">
        <f t="shared" si="2"/>
        <v>218880</v>
      </c>
      <c r="H37" s="18">
        <f t="shared" si="3"/>
        <v>218880</v>
      </c>
      <c r="I37" s="18">
        <f t="shared" si="4"/>
        <v>218880</v>
      </c>
      <c r="J37" s="18">
        <f t="shared" si="5"/>
        <v>218880</v>
      </c>
      <c r="K37" s="18">
        <f t="shared" si="18"/>
        <v>1</v>
      </c>
      <c r="L37" s="18">
        <f t="shared" si="19"/>
        <v>218.88</v>
      </c>
      <c r="M37" s="18">
        <f t="shared" si="20"/>
        <v>1</v>
      </c>
      <c r="N37" s="18">
        <f t="shared" si="21"/>
        <v>218.88</v>
      </c>
      <c r="O37" s="18">
        <f t="shared" si="22"/>
        <v>1</v>
      </c>
      <c r="P37" s="18">
        <f t="shared" si="23"/>
        <v>218.88</v>
      </c>
      <c r="Q37" s="18">
        <f t="shared" si="24"/>
        <v>1</v>
      </c>
      <c r="R37" s="18">
        <f t="shared" si="25"/>
        <v>218.88</v>
      </c>
      <c r="S37" s="18">
        <f t="shared" si="26"/>
        <v>1</v>
      </c>
      <c r="T37" s="18">
        <f t="shared" si="27"/>
        <v>218.88</v>
      </c>
      <c r="U37" s="18">
        <f t="shared" si="28"/>
        <v>1</v>
      </c>
      <c r="V37" s="18">
        <f t="shared" si="29"/>
        <v>218.88</v>
      </c>
      <c r="W37" s="18">
        <f t="shared" si="30"/>
        <v>1</v>
      </c>
      <c r="X37" s="18">
        <f t="shared" si="31"/>
        <v>218.88</v>
      </c>
      <c r="Y37" s="22">
        <v>1</v>
      </c>
      <c r="Z37" s="22">
        <v>0</v>
      </c>
      <c r="AA37" s="22">
        <v>0</v>
      </c>
      <c r="AB37" s="22">
        <v>0</v>
      </c>
      <c r="AC37" s="22">
        <v>0</v>
      </c>
      <c r="AD37" s="22">
        <v>0</v>
      </c>
      <c r="AE37" s="18">
        <f t="shared" si="32"/>
        <v>218880</v>
      </c>
      <c r="AF37" s="18">
        <f>AE37*节奏规划!$J36</f>
        <v>2188.8000000000002</v>
      </c>
      <c r="AG37" s="18">
        <f t="shared" si="33"/>
        <v>180</v>
      </c>
      <c r="AH37" s="18">
        <f>AG37*节奏规划!$J36</f>
        <v>1.8</v>
      </c>
      <c r="AI37" s="18">
        <f t="shared" si="6"/>
        <v>73.8</v>
      </c>
      <c r="AJ37" s="18">
        <f>AI37*节奏规划!$J36</f>
        <v>0.73799999999999999</v>
      </c>
      <c r="AK37" s="18">
        <f t="shared" si="7"/>
        <v>54</v>
      </c>
      <c r="AL37" s="18">
        <f>AK37*节奏规划!$J36</f>
        <v>0.54</v>
      </c>
      <c r="AM37" s="18">
        <f t="shared" si="8"/>
        <v>0</v>
      </c>
      <c r="AN37" s="18">
        <f>AM37*节奏规划!$J36</f>
        <v>0</v>
      </c>
      <c r="AO37" s="18">
        <f t="shared" si="9"/>
        <v>0</v>
      </c>
      <c r="AP37" s="18">
        <f>AO37*节奏规划!$J36</f>
        <v>0</v>
      </c>
      <c r="AQ37" s="18">
        <f t="shared" si="10"/>
        <v>0</v>
      </c>
      <c r="AR37" s="18">
        <f>AQ37*节奏规划!$J36</f>
        <v>0</v>
      </c>
      <c r="AS37" s="18">
        <f t="shared" si="34"/>
        <v>75.599999999999994</v>
      </c>
      <c r="AT37" s="18">
        <f>AS37*节奏规划!$J36</f>
        <v>0.75600000000000001</v>
      </c>
      <c r="AU37" s="18">
        <f t="shared" si="35"/>
        <v>0</v>
      </c>
      <c r="AV37" s="18">
        <f>AU37*节奏规划!$J36</f>
        <v>0</v>
      </c>
      <c r="AW37" s="18">
        <f t="shared" si="36"/>
        <v>0</v>
      </c>
      <c r="AX37" s="18">
        <f>AW37*节奏规划!$J36</f>
        <v>0</v>
      </c>
      <c r="AY37" s="18">
        <f t="shared" si="37"/>
        <v>0</v>
      </c>
      <c r="AZ37" s="18">
        <f>AY37*节奏规划!$J36</f>
        <v>0</v>
      </c>
      <c r="BR37" s="14" t="s">
        <v>639</v>
      </c>
      <c r="BS37" s="14"/>
      <c r="BT37" s="14"/>
      <c r="BU37" s="14"/>
      <c r="BV37" s="14"/>
      <c r="BW37" s="14">
        <v>2</v>
      </c>
      <c r="BX37" s="14">
        <v>2</v>
      </c>
    </row>
    <row r="38" spans="1:76" ht="16.5" x14ac:dyDescent="0.2">
      <c r="A38" s="14">
        <v>33</v>
      </c>
      <c r="B38" s="14">
        <f>金币产出!CH38/金币产出!CB38</f>
        <v>15033500</v>
      </c>
      <c r="C38" s="18">
        <f>INDEX(金币产出!$D$7:$D$90,MATCH(宝箱数值!A38,金币产出!$A$7:$A$90,1))</f>
        <v>0</v>
      </c>
      <c r="D38" s="18">
        <f t="shared" si="17"/>
        <v>222719</v>
      </c>
      <c r="E38" s="18">
        <f t="shared" si="0"/>
        <v>222719</v>
      </c>
      <c r="F38" s="18">
        <f t="shared" si="1"/>
        <v>222719</v>
      </c>
      <c r="G38" s="18">
        <f t="shared" si="2"/>
        <v>222719</v>
      </c>
      <c r="H38" s="18">
        <f t="shared" si="3"/>
        <v>222719</v>
      </c>
      <c r="I38" s="18">
        <f t="shared" si="4"/>
        <v>222719</v>
      </c>
      <c r="J38" s="18">
        <f t="shared" si="5"/>
        <v>222719</v>
      </c>
      <c r="K38" s="18">
        <f t="shared" si="18"/>
        <v>1</v>
      </c>
      <c r="L38" s="18">
        <f t="shared" si="19"/>
        <v>222.72</v>
      </c>
      <c r="M38" s="18">
        <f t="shared" si="20"/>
        <v>1</v>
      </c>
      <c r="N38" s="18">
        <f t="shared" si="21"/>
        <v>222.72</v>
      </c>
      <c r="O38" s="18">
        <f t="shared" si="22"/>
        <v>1</v>
      </c>
      <c r="P38" s="18">
        <f t="shared" si="23"/>
        <v>222.72</v>
      </c>
      <c r="Q38" s="18">
        <f t="shared" si="24"/>
        <v>1</v>
      </c>
      <c r="R38" s="18">
        <f t="shared" si="25"/>
        <v>222.72</v>
      </c>
      <c r="S38" s="18">
        <f t="shared" si="26"/>
        <v>1</v>
      </c>
      <c r="T38" s="18">
        <f t="shared" si="27"/>
        <v>222.72</v>
      </c>
      <c r="U38" s="18">
        <f t="shared" si="28"/>
        <v>1</v>
      </c>
      <c r="V38" s="18">
        <f t="shared" si="29"/>
        <v>222.72</v>
      </c>
      <c r="W38" s="18">
        <f t="shared" si="30"/>
        <v>1</v>
      </c>
      <c r="X38" s="18">
        <f t="shared" si="31"/>
        <v>222.72</v>
      </c>
      <c r="Y38" s="22">
        <v>1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18">
        <f t="shared" si="32"/>
        <v>222719</v>
      </c>
      <c r="AF38" s="18">
        <f>AE38*节奏规划!$J37</f>
        <v>2227.19</v>
      </c>
      <c r="AG38" s="18">
        <f t="shared" si="33"/>
        <v>180</v>
      </c>
      <c r="AH38" s="18">
        <f>AG38*节奏规划!$J37</f>
        <v>1.8</v>
      </c>
      <c r="AI38" s="18">
        <f t="shared" si="6"/>
        <v>73.8</v>
      </c>
      <c r="AJ38" s="18">
        <f>AI38*节奏规划!$J37</f>
        <v>0.73799999999999999</v>
      </c>
      <c r="AK38" s="18">
        <f t="shared" si="7"/>
        <v>54</v>
      </c>
      <c r="AL38" s="18">
        <f>AK38*节奏规划!$J37</f>
        <v>0.54</v>
      </c>
      <c r="AM38" s="18">
        <f t="shared" si="8"/>
        <v>0</v>
      </c>
      <c r="AN38" s="18">
        <f>AM38*节奏规划!$J37</f>
        <v>0</v>
      </c>
      <c r="AO38" s="18">
        <f t="shared" si="9"/>
        <v>0</v>
      </c>
      <c r="AP38" s="18">
        <f>AO38*节奏规划!$J37</f>
        <v>0</v>
      </c>
      <c r="AQ38" s="18">
        <f t="shared" si="10"/>
        <v>0</v>
      </c>
      <c r="AR38" s="18">
        <f>AQ38*节奏规划!$J37</f>
        <v>0</v>
      </c>
      <c r="AS38" s="18">
        <f t="shared" si="34"/>
        <v>75.599999999999994</v>
      </c>
      <c r="AT38" s="18">
        <f>AS38*节奏规划!$J37</f>
        <v>0.75600000000000001</v>
      </c>
      <c r="AU38" s="18">
        <f t="shared" si="35"/>
        <v>0</v>
      </c>
      <c r="AV38" s="18">
        <f>AU38*节奏规划!$J37</f>
        <v>0</v>
      </c>
      <c r="AW38" s="18">
        <f t="shared" si="36"/>
        <v>0</v>
      </c>
      <c r="AX38" s="18">
        <f>AW38*节奏规划!$J37</f>
        <v>0</v>
      </c>
      <c r="AY38" s="18">
        <f t="shared" si="37"/>
        <v>0</v>
      </c>
      <c r="AZ38" s="18">
        <f>AY38*节奏规划!$J37</f>
        <v>0</v>
      </c>
      <c r="BR38" s="14" t="s">
        <v>636</v>
      </c>
      <c r="BS38" s="22">
        <v>1</v>
      </c>
      <c r="BT38" s="22">
        <v>0.7</v>
      </c>
      <c r="BU38" s="22">
        <v>0.5</v>
      </c>
      <c r="BV38" s="22">
        <v>0.2</v>
      </c>
      <c r="BW38" s="14"/>
      <c r="BX38" s="14"/>
    </row>
    <row r="39" spans="1:76" ht="16.5" x14ac:dyDescent="0.2">
      <c r="A39" s="14">
        <v>34</v>
      </c>
      <c r="B39" s="14">
        <f>金币产出!CH39/金币产出!CB39</f>
        <v>15292800</v>
      </c>
      <c r="C39" s="18">
        <f>INDEX(金币产出!$D$7:$D$90,MATCH(宝箱数值!A39,金币产出!$A$7:$A$90,1))</f>
        <v>0</v>
      </c>
      <c r="D39" s="18">
        <f t="shared" si="17"/>
        <v>226560</v>
      </c>
      <c r="E39" s="18">
        <f t="shared" si="0"/>
        <v>226560</v>
      </c>
      <c r="F39" s="18">
        <f t="shared" si="1"/>
        <v>226560</v>
      </c>
      <c r="G39" s="18">
        <f t="shared" si="2"/>
        <v>226560</v>
      </c>
      <c r="H39" s="18">
        <f t="shared" si="3"/>
        <v>226560</v>
      </c>
      <c r="I39" s="18">
        <f t="shared" si="4"/>
        <v>226560</v>
      </c>
      <c r="J39" s="18">
        <f t="shared" si="5"/>
        <v>226560</v>
      </c>
      <c r="K39" s="18">
        <f t="shared" si="18"/>
        <v>1</v>
      </c>
      <c r="L39" s="18">
        <f t="shared" si="19"/>
        <v>226.56</v>
      </c>
      <c r="M39" s="18">
        <f t="shared" si="20"/>
        <v>1</v>
      </c>
      <c r="N39" s="18">
        <f t="shared" si="21"/>
        <v>226.56</v>
      </c>
      <c r="O39" s="18">
        <f t="shared" si="22"/>
        <v>1</v>
      </c>
      <c r="P39" s="18">
        <f t="shared" si="23"/>
        <v>226.56</v>
      </c>
      <c r="Q39" s="18">
        <f t="shared" si="24"/>
        <v>1</v>
      </c>
      <c r="R39" s="18">
        <f t="shared" si="25"/>
        <v>226.56</v>
      </c>
      <c r="S39" s="18">
        <f t="shared" si="26"/>
        <v>1</v>
      </c>
      <c r="T39" s="18">
        <f t="shared" si="27"/>
        <v>226.56</v>
      </c>
      <c r="U39" s="18">
        <f t="shared" si="28"/>
        <v>1</v>
      </c>
      <c r="V39" s="18">
        <f t="shared" si="29"/>
        <v>226.56</v>
      </c>
      <c r="W39" s="18">
        <f t="shared" si="30"/>
        <v>1</v>
      </c>
      <c r="X39" s="18">
        <f t="shared" si="31"/>
        <v>226.56</v>
      </c>
      <c r="Y39" s="22">
        <v>1</v>
      </c>
      <c r="Z39" s="22">
        <v>0</v>
      </c>
      <c r="AA39" s="22">
        <v>0</v>
      </c>
      <c r="AB39" s="22">
        <v>0</v>
      </c>
      <c r="AC39" s="22">
        <v>0</v>
      </c>
      <c r="AD39" s="22">
        <v>0</v>
      </c>
      <c r="AE39" s="18">
        <f t="shared" si="32"/>
        <v>226560</v>
      </c>
      <c r="AF39" s="18">
        <f>AE39*节奏规划!$J38</f>
        <v>2265.6</v>
      </c>
      <c r="AG39" s="18">
        <f t="shared" si="33"/>
        <v>180</v>
      </c>
      <c r="AH39" s="18">
        <f>AG39*节奏规划!$J38</f>
        <v>1.8</v>
      </c>
      <c r="AI39" s="18">
        <f t="shared" si="6"/>
        <v>73.8</v>
      </c>
      <c r="AJ39" s="18">
        <f>AI39*节奏规划!$J38</f>
        <v>0.73799999999999999</v>
      </c>
      <c r="AK39" s="18">
        <f t="shared" si="7"/>
        <v>54</v>
      </c>
      <c r="AL39" s="18">
        <f>AK39*节奏规划!$J38</f>
        <v>0.54</v>
      </c>
      <c r="AM39" s="18">
        <f t="shared" si="8"/>
        <v>0</v>
      </c>
      <c r="AN39" s="18">
        <f>AM39*节奏规划!$J38</f>
        <v>0</v>
      </c>
      <c r="AO39" s="18">
        <f t="shared" si="9"/>
        <v>0</v>
      </c>
      <c r="AP39" s="18">
        <f>AO39*节奏规划!$J38</f>
        <v>0</v>
      </c>
      <c r="AQ39" s="18">
        <f t="shared" si="10"/>
        <v>0</v>
      </c>
      <c r="AR39" s="18">
        <f>AQ39*节奏规划!$J38</f>
        <v>0</v>
      </c>
      <c r="AS39" s="18">
        <f t="shared" si="34"/>
        <v>75.599999999999994</v>
      </c>
      <c r="AT39" s="18">
        <f>AS39*节奏规划!$J38</f>
        <v>0.75600000000000001</v>
      </c>
      <c r="AU39" s="18">
        <f t="shared" si="35"/>
        <v>0</v>
      </c>
      <c r="AV39" s="18">
        <f>AU39*节奏规划!$J38</f>
        <v>0</v>
      </c>
      <c r="AW39" s="18">
        <f t="shared" si="36"/>
        <v>0</v>
      </c>
      <c r="AX39" s="18">
        <f>AW39*节奏规划!$J38</f>
        <v>0</v>
      </c>
      <c r="AY39" s="18">
        <f t="shared" si="37"/>
        <v>0</v>
      </c>
      <c r="AZ39" s="18">
        <f>AY39*节奏规划!$J38</f>
        <v>0</v>
      </c>
      <c r="BR39" s="14" t="s">
        <v>637</v>
      </c>
      <c r="BS39" s="14"/>
      <c r="BT39" s="22">
        <v>0.3</v>
      </c>
      <c r="BU39" s="22">
        <v>0.5</v>
      </c>
      <c r="BV39" s="22">
        <v>0.5</v>
      </c>
      <c r="BW39" s="22">
        <v>0.5</v>
      </c>
      <c r="BX39" s="14"/>
    </row>
    <row r="40" spans="1:76" ht="16.5" x14ac:dyDescent="0.2">
      <c r="A40" s="14">
        <v>35</v>
      </c>
      <c r="B40" s="14">
        <f>金币产出!CH40/金币产出!CB40</f>
        <v>15552000</v>
      </c>
      <c r="C40" s="18">
        <f>INDEX(金币产出!$D$7:$D$90,MATCH(宝箱数值!A40,金币产出!$A$7:$A$90,1))</f>
        <v>0</v>
      </c>
      <c r="D40" s="18">
        <f t="shared" si="17"/>
        <v>230400</v>
      </c>
      <c r="E40" s="18">
        <f t="shared" si="0"/>
        <v>230400</v>
      </c>
      <c r="F40" s="18">
        <f t="shared" si="1"/>
        <v>230400</v>
      </c>
      <c r="G40" s="18">
        <f t="shared" si="2"/>
        <v>230400</v>
      </c>
      <c r="H40" s="18">
        <f t="shared" si="3"/>
        <v>230400</v>
      </c>
      <c r="I40" s="18">
        <f t="shared" si="4"/>
        <v>230400</v>
      </c>
      <c r="J40" s="18">
        <f t="shared" si="5"/>
        <v>230400</v>
      </c>
      <c r="K40" s="18">
        <f t="shared" si="18"/>
        <v>1</v>
      </c>
      <c r="L40" s="18">
        <f t="shared" si="19"/>
        <v>230.4</v>
      </c>
      <c r="M40" s="18">
        <f t="shared" si="20"/>
        <v>1</v>
      </c>
      <c r="N40" s="18">
        <f t="shared" si="21"/>
        <v>230.4</v>
      </c>
      <c r="O40" s="18">
        <f t="shared" si="22"/>
        <v>1</v>
      </c>
      <c r="P40" s="18">
        <f t="shared" si="23"/>
        <v>230.4</v>
      </c>
      <c r="Q40" s="18">
        <f t="shared" si="24"/>
        <v>1</v>
      </c>
      <c r="R40" s="18">
        <f t="shared" si="25"/>
        <v>230.4</v>
      </c>
      <c r="S40" s="18">
        <f t="shared" si="26"/>
        <v>1</v>
      </c>
      <c r="T40" s="18">
        <f t="shared" si="27"/>
        <v>230.4</v>
      </c>
      <c r="U40" s="18">
        <f t="shared" si="28"/>
        <v>1</v>
      </c>
      <c r="V40" s="18">
        <f t="shared" si="29"/>
        <v>230.4</v>
      </c>
      <c r="W40" s="18">
        <f t="shared" si="30"/>
        <v>1</v>
      </c>
      <c r="X40" s="18">
        <f t="shared" si="31"/>
        <v>230.4</v>
      </c>
      <c r="Y40" s="22">
        <v>1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18">
        <f t="shared" si="32"/>
        <v>230400</v>
      </c>
      <c r="AF40" s="18">
        <f>AE40*节奏规划!$J39</f>
        <v>2304</v>
      </c>
      <c r="AG40" s="18">
        <f t="shared" si="33"/>
        <v>180</v>
      </c>
      <c r="AH40" s="18">
        <f>AG40*节奏规划!$J39</f>
        <v>1.8</v>
      </c>
      <c r="AI40" s="18">
        <f t="shared" si="6"/>
        <v>73.8</v>
      </c>
      <c r="AJ40" s="18">
        <f>AI40*节奏规划!$J39</f>
        <v>0.73799999999999999</v>
      </c>
      <c r="AK40" s="18">
        <f t="shared" si="7"/>
        <v>54</v>
      </c>
      <c r="AL40" s="18">
        <f>AK40*节奏规划!$J39</f>
        <v>0.54</v>
      </c>
      <c r="AM40" s="18">
        <f t="shared" si="8"/>
        <v>0</v>
      </c>
      <c r="AN40" s="18">
        <f>AM40*节奏规划!$J39</f>
        <v>0</v>
      </c>
      <c r="AO40" s="18">
        <f t="shared" si="9"/>
        <v>0</v>
      </c>
      <c r="AP40" s="18">
        <f>AO40*节奏规划!$J39</f>
        <v>0</v>
      </c>
      <c r="AQ40" s="18">
        <f t="shared" si="10"/>
        <v>0</v>
      </c>
      <c r="AR40" s="18">
        <f>AQ40*节奏规划!$J39</f>
        <v>0</v>
      </c>
      <c r="AS40" s="18">
        <f t="shared" si="34"/>
        <v>75.599999999999994</v>
      </c>
      <c r="AT40" s="18">
        <f>AS40*节奏规划!$J39</f>
        <v>0.75600000000000001</v>
      </c>
      <c r="AU40" s="18">
        <f t="shared" si="35"/>
        <v>0</v>
      </c>
      <c r="AV40" s="18">
        <f>AU40*节奏规划!$J39</f>
        <v>0</v>
      </c>
      <c r="AW40" s="18">
        <f t="shared" si="36"/>
        <v>0</v>
      </c>
      <c r="AX40" s="18">
        <f>AW40*节奏规划!$J39</f>
        <v>0</v>
      </c>
      <c r="AY40" s="18">
        <f t="shared" si="37"/>
        <v>0</v>
      </c>
      <c r="AZ40" s="18">
        <f>AY40*节奏规划!$J39</f>
        <v>0</v>
      </c>
      <c r="BR40" s="14" t="s">
        <v>638</v>
      </c>
      <c r="BS40" s="14"/>
      <c r="BT40" s="14"/>
      <c r="BU40" s="22"/>
      <c r="BV40" s="22">
        <v>0.3</v>
      </c>
      <c r="BW40" s="22">
        <v>0.5</v>
      </c>
      <c r="BX40" s="22">
        <v>0.7</v>
      </c>
    </row>
    <row r="41" spans="1:76" ht="16.5" x14ac:dyDescent="0.2">
      <c r="A41" s="14">
        <v>36</v>
      </c>
      <c r="B41" s="14">
        <f>金币产出!CH41/金币产出!CB41</f>
        <v>16070400</v>
      </c>
      <c r="C41" s="18">
        <f>INDEX(金币产出!$D$7:$D$90,MATCH(宝箱数值!A41,金币产出!$A$7:$A$90,1))</f>
        <v>0</v>
      </c>
      <c r="D41" s="18">
        <f t="shared" si="17"/>
        <v>238080</v>
      </c>
      <c r="E41" s="18">
        <f t="shared" si="0"/>
        <v>238080</v>
      </c>
      <c r="F41" s="18">
        <f t="shared" si="1"/>
        <v>238080</v>
      </c>
      <c r="G41" s="18">
        <f t="shared" si="2"/>
        <v>238080</v>
      </c>
      <c r="H41" s="18">
        <f t="shared" si="3"/>
        <v>238080</v>
      </c>
      <c r="I41" s="18">
        <f t="shared" si="4"/>
        <v>238080</v>
      </c>
      <c r="J41" s="18">
        <f t="shared" si="5"/>
        <v>238080</v>
      </c>
      <c r="K41" s="18">
        <f t="shared" si="18"/>
        <v>1</v>
      </c>
      <c r="L41" s="18">
        <f t="shared" si="19"/>
        <v>238.08</v>
      </c>
      <c r="M41" s="18">
        <f t="shared" si="20"/>
        <v>1</v>
      </c>
      <c r="N41" s="18">
        <f t="shared" si="21"/>
        <v>238.08</v>
      </c>
      <c r="O41" s="18">
        <f t="shared" si="22"/>
        <v>1</v>
      </c>
      <c r="P41" s="18">
        <f t="shared" si="23"/>
        <v>238.08</v>
      </c>
      <c r="Q41" s="18">
        <f t="shared" si="24"/>
        <v>1</v>
      </c>
      <c r="R41" s="18">
        <f t="shared" si="25"/>
        <v>238.08</v>
      </c>
      <c r="S41" s="18">
        <f t="shared" si="26"/>
        <v>1</v>
      </c>
      <c r="T41" s="18">
        <f t="shared" si="27"/>
        <v>238.08</v>
      </c>
      <c r="U41" s="18">
        <f t="shared" si="28"/>
        <v>1</v>
      </c>
      <c r="V41" s="18">
        <f t="shared" si="29"/>
        <v>238.08</v>
      </c>
      <c r="W41" s="18">
        <f t="shared" si="30"/>
        <v>1</v>
      </c>
      <c r="X41" s="18">
        <f t="shared" si="31"/>
        <v>238.08</v>
      </c>
      <c r="Y41" s="22">
        <v>1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18">
        <f t="shared" si="32"/>
        <v>238080</v>
      </c>
      <c r="AF41" s="18">
        <f>AE41*节奏规划!$J40</f>
        <v>2380.8000000000002</v>
      </c>
      <c r="AG41" s="18">
        <f t="shared" si="33"/>
        <v>180</v>
      </c>
      <c r="AH41" s="18">
        <f>AG41*节奏规划!$J40</f>
        <v>1.8</v>
      </c>
      <c r="AI41" s="18">
        <f t="shared" si="6"/>
        <v>73.8</v>
      </c>
      <c r="AJ41" s="18">
        <f>AI41*节奏规划!$J40</f>
        <v>0.73799999999999999</v>
      </c>
      <c r="AK41" s="18">
        <f t="shared" si="7"/>
        <v>54</v>
      </c>
      <c r="AL41" s="18">
        <f>AK41*节奏规划!$J40</f>
        <v>0.54</v>
      </c>
      <c r="AM41" s="18">
        <f t="shared" si="8"/>
        <v>0</v>
      </c>
      <c r="AN41" s="18">
        <f>AM41*节奏规划!$J40</f>
        <v>0</v>
      </c>
      <c r="AO41" s="18">
        <f t="shared" si="9"/>
        <v>0</v>
      </c>
      <c r="AP41" s="18">
        <f>AO41*节奏规划!$J40</f>
        <v>0</v>
      </c>
      <c r="AQ41" s="18">
        <f t="shared" si="10"/>
        <v>0</v>
      </c>
      <c r="AR41" s="18">
        <f>AQ41*节奏规划!$J40</f>
        <v>0</v>
      </c>
      <c r="AS41" s="18">
        <f t="shared" si="34"/>
        <v>75.599999999999994</v>
      </c>
      <c r="AT41" s="18">
        <f>AS41*节奏规划!$J40</f>
        <v>0.75600000000000001</v>
      </c>
      <c r="AU41" s="18">
        <f t="shared" si="35"/>
        <v>0</v>
      </c>
      <c r="AV41" s="18">
        <f>AU41*节奏规划!$J40</f>
        <v>0</v>
      </c>
      <c r="AW41" s="18">
        <f t="shared" si="36"/>
        <v>0</v>
      </c>
      <c r="AX41" s="18">
        <f>AW41*节奏规划!$J40</f>
        <v>0</v>
      </c>
      <c r="AY41" s="18">
        <f t="shared" si="37"/>
        <v>0</v>
      </c>
      <c r="AZ41" s="18">
        <f>AY41*节奏规划!$J40</f>
        <v>0</v>
      </c>
      <c r="BR41" s="14" t="s">
        <v>639</v>
      </c>
      <c r="BS41" s="14"/>
      <c r="BT41" s="14"/>
      <c r="BU41" s="14"/>
      <c r="BV41" s="14"/>
      <c r="BW41" s="22"/>
      <c r="BX41" s="22">
        <v>0.3</v>
      </c>
    </row>
    <row r="42" spans="1:76" ht="16.5" x14ac:dyDescent="0.2">
      <c r="A42" s="14">
        <v>37</v>
      </c>
      <c r="B42" s="14">
        <f>金币产出!CH42/金币产出!CB42</f>
        <v>16588800</v>
      </c>
      <c r="C42" s="18">
        <f>INDEX(金币产出!$D$7:$D$90,MATCH(宝箱数值!A42,金币产出!$A$7:$A$90,1))</f>
        <v>0</v>
      </c>
      <c r="D42" s="18">
        <f t="shared" si="17"/>
        <v>245760</v>
      </c>
      <c r="E42" s="18">
        <f t="shared" si="0"/>
        <v>245760</v>
      </c>
      <c r="F42" s="18">
        <f t="shared" si="1"/>
        <v>245760</v>
      </c>
      <c r="G42" s="18">
        <f t="shared" si="2"/>
        <v>245760</v>
      </c>
      <c r="H42" s="18">
        <f t="shared" si="3"/>
        <v>245760</v>
      </c>
      <c r="I42" s="18">
        <f t="shared" si="4"/>
        <v>245760</v>
      </c>
      <c r="J42" s="18">
        <f t="shared" si="5"/>
        <v>245760</v>
      </c>
      <c r="K42" s="18">
        <f t="shared" si="18"/>
        <v>1</v>
      </c>
      <c r="L42" s="18">
        <f t="shared" si="19"/>
        <v>245.76</v>
      </c>
      <c r="M42" s="18">
        <f t="shared" si="20"/>
        <v>1</v>
      </c>
      <c r="N42" s="18">
        <f t="shared" si="21"/>
        <v>245.76</v>
      </c>
      <c r="O42" s="18">
        <f t="shared" si="22"/>
        <v>1</v>
      </c>
      <c r="P42" s="18">
        <f t="shared" si="23"/>
        <v>245.76</v>
      </c>
      <c r="Q42" s="18">
        <f t="shared" si="24"/>
        <v>1</v>
      </c>
      <c r="R42" s="18">
        <f t="shared" si="25"/>
        <v>245.76</v>
      </c>
      <c r="S42" s="18">
        <f t="shared" si="26"/>
        <v>1</v>
      </c>
      <c r="T42" s="18">
        <f t="shared" si="27"/>
        <v>245.76</v>
      </c>
      <c r="U42" s="18">
        <f t="shared" si="28"/>
        <v>1</v>
      </c>
      <c r="V42" s="18">
        <f t="shared" si="29"/>
        <v>245.76</v>
      </c>
      <c r="W42" s="18">
        <f t="shared" si="30"/>
        <v>1</v>
      </c>
      <c r="X42" s="18">
        <f t="shared" si="31"/>
        <v>245.76</v>
      </c>
      <c r="Y42" s="22">
        <v>1</v>
      </c>
      <c r="Z42" s="22">
        <v>0</v>
      </c>
      <c r="AA42" s="22">
        <v>0</v>
      </c>
      <c r="AB42" s="22">
        <v>0</v>
      </c>
      <c r="AC42" s="22">
        <v>0</v>
      </c>
      <c r="AD42" s="22">
        <v>0</v>
      </c>
      <c r="AE42" s="18">
        <f t="shared" si="32"/>
        <v>245760</v>
      </c>
      <c r="AF42" s="18">
        <f>AE42*节奏规划!$J41</f>
        <v>2457.6</v>
      </c>
      <c r="AG42" s="18">
        <f t="shared" si="33"/>
        <v>180</v>
      </c>
      <c r="AH42" s="18">
        <f>AG42*节奏规划!$J41</f>
        <v>1.8</v>
      </c>
      <c r="AI42" s="18">
        <f t="shared" si="6"/>
        <v>73.8</v>
      </c>
      <c r="AJ42" s="18">
        <f>AI42*节奏规划!$J41</f>
        <v>0.73799999999999999</v>
      </c>
      <c r="AK42" s="18">
        <f t="shared" si="7"/>
        <v>54</v>
      </c>
      <c r="AL42" s="18">
        <f>AK42*节奏规划!$J41</f>
        <v>0.54</v>
      </c>
      <c r="AM42" s="18">
        <f t="shared" si="8"/>
        <v>0</v>
      </c>
      <c r="AN42" s="18">
        <f>AM42*节奏规划!$J41</f>
        <v>0</v>
      </c>
      <c r="AO42" s="18">
        <f t="shared" si="9"/>
        <v>0</v>
      </c>
      <c r="AP42" s="18">
        <f>AO42*节奏规划!$J41</f>
        <v>0</v>
      </c>
      <c r="AQ42" s="18">
        <f t="shared" si="10"/>
        <v>0</v>
      </c>
      <c r="AR42" s="18">
        <f>AQ42*节奏规划!$J41</f>
        <v>0</v>
      </c>
      <c r="AS42" s="18">
        <f t="shared" si="34"/>
        <v>75.599999999999994</v>
      </c>
      <c r="AT42" s="18">
        <f>AS42*节奏规划!$J41</f>
        <v>0.75600000000000001</v>
      </c>
      <c r="AU42" s="18">
        <f t="shared" si="35"/>
        <v>0</v>
      </c>
      <c r="AV42" s="18">
        <f>AU42*节奏规划!$J41</f>
        <v>0</v>
      </c>
      <c r="AW42" s="18">
        <f t="shared" si="36"/>
        <v>0</v>
      </c>
      <c r="AX42" s="18">
        <f>AW42*节奏规划!$J41</f>
        <v>0</v>
      </c>
      <c r="AY42" s="18">
        <f t="shared" si="37"/>
        <v>0</v>
      </c>
      <c r="AZ42" s="18">
        <f>AY42*节奏规划!$J41</f>
        <v>0</v>
      </c>
      <c r="BR42" s="14" t="s">
        <v>859</v>
      </c>
      <c r="BS42" s="25">
        <f>$BE$6*$BE$11</f>
        <v>0.06</v>
      </c>
      <c r="BT42" s="25">
        <f t="shared" ref="BT42:BX42" si="46">$BE$6*$BE$11</f>
        <v>0.06</v>
      </c>
      <c r="BU42" s="25">
        <f t="shared" si="46"/>
        <v>0.06</v>
      </c>
      <c r="BV42" s="25">
        <f t="shared" si="46"/>
        <v>0.06</v>
      </c>
      <c r="BW42" s="25">
        <f t="shared" si="46"/>
        <v>0.06</v>
      </c>
      <c r="BX42" s="25">
        <f t="shared" si="46"/>
        <v>0.06</v>
      </c>
    </row>
    <row r="43" spans="1:76" ht="16.5" x14ac:dyDescent="0.2">
      <c r="A43" s="14">
        <v>38</v>
      </c>
      <c r="B43" s="14">
        <f>金币产出!CH43/金币产出!CB43</f>
        <v>17107100</v>
      </c>
      <c r="C43" s="18">
        <f>INDEX(金币产出!$D$7:$D$90,MATCH(宝箱数值!A43,金币产出!$A$7:$A$90,1))</f>
        <v>0</v>
      </c>
      <c r="D43" s="18">
        <f t="shared" si="17"/>
        <v>253439</v>
      </c>
      <c r="E43" s="18">
        <f t="shared" si="0"/>
        <v>253439</v>
      </c>
      <c r="F43" s="18">
        <f t="shared" si="1"/>
        <v>253439</v>
      </c>
      <c r="G43" s="18">
        <f t="shared" si="2"/>
        <v>253439</v>
      </c>
      <c r="H43" s="18">
        <f t="shared" si="3"/>
        <v>253439</v>
      </c>
      <c r="I43" s="18">
        <f t="shared" si="4"/>
        <v>253439</v>
      </c>
      <c r="J43" s="18">
        <f t="shared" si="5"/>
        <v>253439</v>
      </c>
      <c r="K43" s="18">
        <f t="shared" si="18"/>
        <v>1</v>
      </c>
      <c r="L43" s="18">
        <f t="shared" si="19"/>
        <v>253.44</v>
      </c>
      <c r="M43" s="18">
        <f t="shared" si="20"/>
        <v>1</v>
      </c>
      <c r="N43" s="18">
        <f t="shared" si="21"/>
        <v>253.44</v>
      </c>
      <c r="O43" s="18">
        <f t="shared" si="22"/>
        <v>1</v>
      </c>
      <c r="P43" s="18">
        <f t="shared" si="23"/>
        <v>253.44</v>
      </c>
      <c r="Q43" s="18">
        <f t="shared" si="24"/>
        <v>1</v>
      </c>
      <c r="R43" s="18">
        <f t="shared" si="25"/>
        <v>253.44</v>
      </c>
      <c r="S43" s="18">
        <f t="shared" si="26"/>
        <v>1</v>
      </c>
      <c r="T43" s="18">
        <f t="shared" si="27"/>
        <v>253.44</v>
      </c>
      <c r="U43" s="18">
        <f t="shared" si="28"/>
        <v>1</v>
      </c>
      <c r="V43" s="18">
        <f t="shared" si="29"/>
        <v>253.44</v>
      </c>
      <c r="W43" s="18">
        <f t="shared" si="30"/>
        <v>1</v>
      </c>
      <c r="X43" s="18">
        <f t="shared" si="31"/>
        <v>253.44</v>
      </c>
      <c r="Y43" s="22">
        <v>1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18">
        <f t="shared" si="32"/>
        <v>253439</v>
      </c>
      <c r="AF43" s="18">
        <f>AE43*节奏规划!$J42</f>
        <v>2534.39</v>
      </c>
      <c r="AG43" s="18">
        <f t="shared" si="33"/>
        <v>180</v>
      </c>
      <c r="AH43" s="18">
        <f>AG43*节奏规划!$J42</f>
        <v>1.8</v>
      </c>
      <c r="AI43" s="18">
        <f t="shared" si="6"/>
        <v>73.8</v>
      </c>
      <c r="AJ43" s="18">
        <f>AI43*节奏规划!$J42</f>
        <v>0.73799999999999999</v>
      </c>
      <c r="AK43" s="18">
        <f t="shared" si="7"/>
        <v>54</v>
      </c>
      <c r="AL43" s="18">
        <f>AK43*节奏规划!$J42</f>
        <v>0.54</v>
      </c>
      <c r="AM43" s="18">
        <f t="shared" si="8"/>
        <v>0</v>
      </c>
      <c r="AN43" s="18">
        <f>AM43*节奏规划!$J42</f>
        <v>0</v>
      </c>
      <c r="AO43" s="18">
        <f t="shared" si="9"/>
        <v>0</v>
      </c>
      <c r="AP43" s="18">
        <f>AO43*节奏规划!$J42</f>
        <v>0</v>
      </c>
      <c r="AQ43" s="18">
        <f t="shared" si="10"/>
        <v>0</v>
      </c>
      <c r="AR43" s="18">
        <f>AQ43*节奏规划!$J42</f>
        <v>0</v>
      </c>
      <c r="AS43" s="18">
        <f t="shared" si="34"/>
        <v>75.599999999999994</v>
      </c>
      <c r="AT43" s="18">
        <f>AS43*节奏规划!$J42</f>
        <v>0.75600000000000001</v>
      </c>
      <c r="AU43" s="18">
        <f t="shared" si="35"/>
        <v>0</v>
      </c>
      <c r="AV43" s="18">
        <f>AU43*节奏规划!$J42</f>
        <v>0</v>
      </c>
      <c r="AW43" s="18">
        <f t="shared" si="36"/>
        <v>0</v>
      </c>
      <c r="AX43" s="18">
        <f>AW43*节奏规划!$J42</f>
        <v>0</v>
      </c>
      <c r="AY43" s="18">
        <f t="shared" si="37"/>
        <v>0</v>
      </c>
      <c r="AZ43" s="18">
        <f>AY43*节奏规划!$J42</f>
        <v>0</v>
      </c>
    </row>
    <row r="44" spans="1:76" ht="16.5" x14ac:dyDescent="0.2">
      <c r="A44" s="14">
        <v>39</v>
      </c>
      <c r="B44" s="14">
        <f>金币产出!CH44/金币产出!CB44</f>
        <v>17625500</v>
      </c>
      <c r="C44" s="18">
        <f>INDEX(金币产出!$D$7:$D$90,MATCH(宝箱数值!A44,金币产出!$A$7:$A$90,1))</f>
        <v>0</v>
      </c>
      <c r="D44" s="18">
        <f t="shared" si="17"/>
        <v>261119</v>
      </c>
      <c r="E44" s="18">
        <f t="shared" si="0"/>
        <v>261119</v>
      </c>
      <c r="F44" s="18">
        <f t="shared" si="1"/>
        <v>261119</v>
      </c>
      <c r="G44" s="18">
        <f t="shared" si="2"/>
        <v>261119</v>
      </c>
      <c r="H44" s="18">
        <f t="shared" si="3"/>
        <v>261119</v>
      </c>
      <c r="I44" s="18">
        <f t="shared" si="4"/>
        <v>261119</v>
      </c>
      <c r="J44" s="18">
        <f t="shared" si="5"/>
        <v>261119</v>
      </c>
      <c r="K44" s="18">
        <f t="shared" si="18"/>
        <v>1</v>
      </c>
      <c r="L44" s="18">
        <f t="shared" si="19"/>
        <v>261.12</v>
      </c>
      <c r="M44" s="18">
        <f t="shared" si="20"/>
        <v>1</v>
      </c>
      <c r="N44" s="18">
        <f t="shared" si="21"/>
        <v>261.12</v>
      </c>
      <c r="O44" s="18">
        <f t="shared" si="22"/>
        <v>1</v>
      </c>
      <c r="P44" s="18">
        <f t="shared" si="23"/>
        <v>261.12</v>
      </c>
      <c r="Q44" s="18">
        <f t="shared" si="24"/>
        <v>1</v>
      </c>
      <c r="R44" s="18">
        <f t="shared" si="25"/>
        <v>261.12</v>
      </c>
      <c r="S44" s="18">
        <f t="shared" si="26"/>
        <v>1</v>
      </c>
      <c r="T44" s="18">
        <f t="shared" si="27"/>
        <v>261.12</v>
      </c>
      <c r="U44" s="18">
        <f t="shared" si="28"/>
        <v>1</v>
      </c>
      <c r="V44" s="18">
        <f t="shared" si="29"/>
        <v>261.12</v>
      </c>
      <c r="W44" s="18">
        <f t="shared" si="30"/>
        <v>1</v>
      </c>
      <c r="X44" s="18">
        <f t="shared" si="31"/>
        <v>261.12</v>
      </c>
      <c r="Y44" s="22">
        <v>1</v>
      </c>
      <c r="Z44" s="22">
        <v>0</v>
      </c>
      <c r="AA44" s="22">
        <v>0</v>
      </c>
      <c r="AB44" s="22">
        <v>0</v>
      </c>
      <c r="AC44" s="22">
        <v>0</v>
      </c>
      <c r="AD44" s="22">
        <v>0</v>
      </c>
      <c r="AE44" s="18">
        <f t="shared" si="32"/>
        <v>261119</v>
      </c>
      <c r="AF44" s="18">
        <f>AE44*节奏规划!$J43</f>
        <v>2611.19</v>
      </c>
      <c r="AG44" s="18">
        <f t="shared" si="33"/>
        <v>180</v>
      </c>
      <c r="AH44" s="18">
        <f>AG44*节奏规划!$J43</f>
        <v>1.8</v>
      </c>
      <c r="AI44" s="18">
        <f t="shared" si="6"/>
        <v>73.8</v>
      </c>
      <c r="AJ44" s="18">
        <f>AI44*节奏规划!$J43</f>
        <v>0.73799999999999999</v>
      </c>
      <c r="AK44" s="18">
        <f t="shared" si="7"/>
        <v>54</v>
      </c>
      <c r="AL44" s="18">
        <f>AK44*节奏规划!$J43</f>
        <v>0.54</v>
      </c>
      <c r="AM44" s="18">
        <f t="shared" si="8"/>
        <v>0</v>
      </c>
      <c r="AN44" s="18">
        <f>AM44*节奏规划!$J43</f>
        <v>0</v>
      </c>
      <c r="AO44" s="18">
        <f t="shared" si="9"/>
        <v>0</v>
      </c>
      <c r="AP44" s="18">
        <f>AO44*节奏规划!$J43</f>
        <v>0</v>
      </c>
      <c r="AQ44" s="18">
        <f t="shared" si="10"/>
        <v>0</v>
      </c>
      <c r="AR44" s="18">
        <f>AQ44*节奏规划!$J43</f>
        <v>0</v>
      </c>
      <c r="AS44" s="18">
        <f t="shared" si="34"/>
        <v>75.599999999999994</v>
      </c>
      <c r="AT44" s="18">
        <f>AS44*节奏规划!$J43</f>
        <v>0.75600000000000001</v>
      </c>
      <c r="AU44" s="18">
        <f t="shared" si="35"/>
        <v>0</v>
      </c>
      <c r="AV44" s="18">
        <f>AU44*节奏规划!$J43</f>
        <v>0</v>
      </c>
      <c r="AW44" s="18">
        <f t="shared" si="36"/>
        <v>0</v>
      </c>
      <c r="AX44" s="18">
        <f>AW44*节奏规划!$J43</f>
        <v>0</v>
      </c>
      <c r="AY44" s="18">
        <f t="shared" si="37"/>
        <v>0</v>
      </c>
      <c r="AZ44" s="18">
        <f>AY44*节奏规划!$J43</f>
        <v>0</v>
      </c>
    </row>
    <row r="45" spans="1:76" ht="16.5" x14ac:dyDescent="0.2">
      <c r="A45" s="14">
        <v>40</v>
      </c>
      <c r="B45" s="14">
        <f>金币产出!CH45/金币产出!CB45</f>
        <v>18144000</v>
      </c>
      <c r="C45" s="18">
        <f>INDEX(金币产出!$D$7:$D$90,MATCH(宝箱数值!A45,金币产出!$A$7:$A$90,1))</f>
        <v>2.5</v>
      </c>
      <c r="D45" s="18">
        <f t="shared" si="17"/>
        <v>262244</v>
      </c>
      <c r="E45" s="18">
        <f t="shared" si="0"/>
        <v>262244</v>
      </c>
      <c r="F45" s="18">
        <f t="shared" si="1"/>
        <v>262244</v>
      </c>
      <c r="G45" s="18">
        <f t="shared" si="2"/>
        <v>262244</v>
      </c>
      <c r="H45" s="18">
        <f t="shared" si="3"/>
        <v>262244</v>
      </c>
      <c r="I45" s="18">
        <f t="shared" si="4"/>
        <v>262244</v>
      </c>
      <c r="J45" s="18">
        <f t="shared" si="5"/>
        <v>262244</v>
      </c>
      <c r="K45" s="18">
        <f t="shared" si="18"/>
        <v>1</v>
      </c>
      <c r="L45" s="18">
        <f t="shared" si="19"/>
        <v>262.24</v>
      </c>
      <c r="M45" s="18">
        <f t="shared" si="20"/>
        <v>1</v>
      </c>
      <c r="N45" s="18">
        <f t="shared" si="21"/>
        <v>262.24</v>
      </c>
      <c r="O45" s="18">
        <f t="shared" si="22"/>
        <v>1</v>
      </c>
      <c r="P45" s="18">
        <f t="shared" si="23"/>
        <v>262.24</v>
      </c>
      <c r="Q45" s="18">
        <f t="shared" si="24"/>
        <v>1</v>
      </c>
      <c r="R45" s="18">
        <f t="shared" si="25"/>
        <v>262.24</v>
      </c>
      <c r="S45" s="18">
        <f t="shared" si="26"/>
        <v>1</v>
      </c>
      <c r="T45" s="18">
        <f t="shared" si="27"/>
        <v>262.24</v>
      </c>
      <c r="U45" s="18">
        <f t="shared" si="28"/>
        <v>1</v>
      </c>
      <c r="V45" s="18">
        <f t="shared" si="29"/>
        <v>262.24</v>
      </c>
      <c r="W45" s="18">
        <f t="shared" si="30"/>
        <v>1</v>
      </c>
      <c r="X45" s="18">
        <f t="shared" si="31"/>
        <v>262.24</v>
      </c>
      <c r="Y45" s="22">
        <v>1</v>
      </c>
      <c r="Z45" s="22">
        <v>0</v>
      </c>
      <c r="AA45" s="22">
        <v>0</v>
      </c>
      <c r="AB45" s="22">
        <v>0</v>
      </c>
      <c r="AC45" s="22">
        <v>0</v>
      </c>
      <c r="AD45" s="22">
        <v>0</v>
      </c>
      <c r="AE45" s="18">
        <f t="shared" si="32"/>
        <v>268800.09999999998</v>
      </c>
      <c r="AF45" s="18">
        <f>AE45*节奏规划!$J44</f>
        <v>2688.0009999999997</v>
      </c>
      <c r="AG45" s="18">
        <f t="shared" si="33"/>
        <v>184.49999999999997</v>
      </c>
      <c r="AH45" s="18">
        <f>AG45*节奏规划!$J44</f>
        <v>1.8449999999999998</v>
      </c>
      <c r="AI45" s="18">
        <f t="shared" si="6"/>
        <v>73.8</v>
      </c>
      <c r="AJ45" s="18">
        <f>AI45*节奏规划!$J44</f>
        <v>0.73799999999999999</v>
      </c>
      <c r="AK45" s="18">
        <f t="shared" si="7"/>
        <v>54</v>
      </c>
      <c r="AL45" s="18">
        <f>AK45*节奏规划!$J44</f>
        <v>0.54</v>
      </c>
      <c r="AM45" s="18">
        <f t="shared" si="8"/>
        <v>0</v>
      </c>
      <c r="AN45" s="18">
        <f>AM45*节奏规划!$J44</f>
        <v>0</v>
      </c>
      <c r="AO45" s="18">
        <f t="shared" si="9"/>
        <v>0</v>
      </c>
      <c r="AP45" s="18">
        <f>AO45*节奏规划!$J44</f>
        <v>0</v>
      </c>
      <c r="AQ45" s="18">
        <f t="shared" si="10"/>
        <v>0</v>
      </c>
      <c r="AR45" s="18">
        <f>AQ45*节奏规划!$J44</f>
        <v>0</v>
      </c>
      <c r="AS45" s="18">
        <f t="shared" si="34"/>
        <v>77.489999999999981</v>
      </c>
      <c r="AT45" s="18">
        <f>AS45*节奏规划!$J44</f>
        <v>0.77489999999999981</v>
      </c>
      <c r="AU45" s="18">
        <f t="shared" si="35"/>
        <v>0</v>
      </c>
      <c r="AV45" s="18">
        <f>AU45*节奏规划!$J44</f>
        <v>0</v>
      </c>
      <c r="AW45" s="18">
        <f t="shared" si="36"/>
        <v>0</v>
      </c>
      <c r="AX45" s="18">
        <f>AW45*节奏规划!$J44</f>
        <v>0</v>
      </c>
      <c r="AY45" s="18">
        <f t="shared" si="37"/>
        <v>0</v>
      </c>
      <c r="AZ45" s="18">
        <f>AY45*节奏规划!$J44</f>
        <v>0</v>
      </c>
    </row>
    <row r="46" spans="1:76" ht="16.5" x14ac:dyDescent="0.2">
      <c r="A46" s="14">
        <v>41</v>
      </c>
      <c r="B46" s="14">
        <f>金币产出!CH46/金币产出!CB46</f>
        <v>18792000</v>
      </c>
      <c r="C46" s="18">
        <f>INDEX(金币产出!$D$7:$D$90,MATCH(宝箱数值!A46,金币产出!$A$7:$A$90,1))</f>
        <v>2.5</v>
      </c>
      <c r="D46" s="18">
        <f t="shared" si="17"/>
        <v>271610</v>
      </c>
      <c r="E46" s="18">
        <f t="shared" si="0"/>
        <v>271610</v>
      </c>
      <c r="F46" s="18">
        <f t="shared" si="1"/>
        <v>271610</v>
      </c>
      <c r="G46" s="18">
        <f t="shared" si="2"/>
        <v>271610</v>
      </c>
      <c r="H46" s="18">
        <f t="shared" si="3"/>
        <v>271610</v>
      </c>
      <c r="I46" s="18">
        <f t="shared" si="4"/>
        <v>271610</v>
      </c>
      <c r="J46" s="18">
        <f t="shared" si="5"/>
        <v>271610</v>
      </c>
      <c r="K46" s="18">
        <f t="shared" si="18"/>
        <v>1</v>
      </c>
      <c r="L46" s="18">
        <f t="shared" si="19"/>
        <v>271.61</v>
      </c>
      <c r="M46" s="18">
        <f t="shared" si="20"/>
        <v>1</v>
      </c>
      <c r="N46" s="18">
        <f t="shared" si="21"/>
        <v>271.61</v>
      </c>
      <c r="O46" s="18">
        <f t="shared" si="22"/>
        <v>1</v>
      </c>
      <c r="P46" s="18">
        <f t="shared" si="23"/>
        <v>271.61</v>
      </c>
      <c r="Q46" s="18">
        <f t="shared" si="24"/>
        <v>1</v>
      </c>
      <c r="R46" s="18">
        <f t="shared" si="25"/>
        <v>271.61</v>
      </c>
      <c r="S46" s="18">
        <f t="shared" si="26"/>
        <v>1</v>
      </c>
      <c r="T46" s="18">
        <f t="shared" si="27"/>
        <v>271.61</v>
      </c>
      <c r="U46" s="18">
        <f t="shared" si="28"/>
        <v>1</v>
      </c>
      <c r="V46" s="18">
        <f t="shared" si="29"/>
        <v>271.61</v>
      </c>
      <c r="W46" s="18">
        <f t="shared" si="30"/>
        <v>1</v>
      </c>
      <c r="X46" s="18">
        <f t="shared" si="31"/>
        <v>271.61</v>
      </c>
      <c r="Y46" s="22">
        <v>1</v>
      </c>
      <c r="Z46" s="22">
        <v>0</v>
      </c>
      <c r="AA46" s="22">
        <v>0</v>
      </c>
      <c r="AB46" s="22">
        <v>0</v>
      </c>
      <c r="AC46" s="22">
        <v>0</v>
      </c>
      <c r="AD46" s="22">
        <v>0</v>
      </c>
      <c r="AE46" s="18">
        <f t="shared" si="32"/>
        <v>278400.25</v>
      </c>
      <c r="AF46" s="18">
        <f>AE46*节奏规划!$J45</f>
        <v>2784.0025000000001</v>
      </c>
      <c r="AG46" s="18">
        <f t="shared" si="33"/>
        <v>184.49999999999997</v>
      </c>
      <c r="AH46" s="18">
        <f>AG46*节奏规划!$J45</f>
        <v>1.8449999999999998</v>
      </c>
      <c r="AI46" s="18">
        <f t="shared" si="6"/>
        <v>73.8</v>
      </c>
      <c r="AJ46" s="18">
        <f>AI46*节奏规划!$J45</f>
        <v>0.73799999999999999</v>
      </c>
      <c r="AK46" s="18">
        <f t="shared" si="7"/>
        <v>54</v>
      </c>
      <c r="AL46" s="18">
        <f>AK46*节奏规划!$J45</f>
        <v>0.54</v>
      </c>
      <c r="AM46" s="18">
        <f t="shared" si="8"/>
        <v>0</v>
      </c>
      <c r="AN46" s="18">
        <f>AM46*节奏规划!$J45</f>
        <v>0</v>
      </c>
      <c r="AO46" s="18">
        <f t="shared" si="9"/>
        <v>0</v>
      </c>
      <c r="AP46" s="18">
        <f>AO46*节奏规划!$J45</f>
        <v>0</v>
      </c>
      <c r="AQ46" s="18">
        <f t="shared" si="10"/>
        <v>0</v>
      </c>
      <c r="AR46" s="18">
        <f>AQ46*节奏规划!$J45</f>
        <v>0</v>
      </c>
      <c r="AS46" s="18">
        <f t="shared" si="34"/>
        <v>77.489999999999981</v>
      </c>
      <c r="AT46" s="18">
        <f>AS46*节奏规划!$J45</f>
        <v>0.77489999999999981</v>
      </c>
      <c r="AU46" s="18">
        <f t="shared" si="35"/>
        <v>0</v>
      </c>
      <c r="AV46" s="18">
        <f>AU46*节奏规划!$J45</f>
        <v>0</v>
      </c>
      <c r="AW46" s="18">
        <f t="shared" si="36"/>
        <v>0</v>
      </c>
      <c r="AX46" s="18">
        <f>AW46*节奏规划!$J45</f>
        <v>0</v>
      </c>
      <c r="AY46" s="18">
        <f t="shared" si="37"/>
        <v>0</v>
      </c>
      <c r="AZ46" s="18">
        <f>AY46*节奏规划!$J45</f>
        <v>0</v>
      </c>
    </row>
    <row r="47" spans="1:76" ht="16.5" x14ac:dyDescent="0.2">
      <c r="A47" s="14">
        <v>42</v>
      </c>
      <c r="B47" s="14">
        <f>金币产出!CH47/金币产出!CB47</f>
        <v>19440000</v>
      </c>
      <c r="C47" s="18">
        <f>INDEX(金币产出!$D$7:$D$90,MATCH(宝箱数值!A47,金币产出!$A$7:$A$90,1))</f>
        <v>2.5</v>
      </c>
      <c r="D47" s="18">
        <f t="shared" si="17"/>
        <v>280976</v>
      </c>
      <c r="E47" s="18">
        <f t="shared" si="0"/>
        <v>280976</v>
      </c>
      <c r="F47" s="18">
        <f t="shared" si="1"/>
        <v>280976</v>
      </c>
      <c r="G47" s="18">
        <f t="shared" si="2"/>
        <v>280976</v>
      </c>
      <c r="H47" s="18">
        <f t="shared" si="3"/>
        <v>280976</v>
      </c>
      <c r="I47" s="18">
        <f t="shared" si="4"/>
        <v>280976</v>
      </c>
      <c r="J47" s="18">
        <f t="shared" si="5"/>
        <v>280976</v>
      </c>
      <c r="K47" s="18">
        <f t="shared" si="18"/>
        <v>1</v>
      </c>
      <c r="L47" s="18">
        <f t="shared" si="19"/>
        <v>280.98</v>
      </c>
      <c r="M47" s="18">
        <f t="shared" si="20"/>
        <v>1</v>
      </c>
      <c r="N47" s="18">
        <f t="shared" si="21"/>
        <v>280.98</v>
      </c>
      <c r="O47" s="18">
        <f t="shared" si="22"/>
        <v>1</v>
      </c>
      <c r="P47" s="18">
        <f t="shared" si="23"/>
        <v>280.98</v>
      </c>
      <c r="Q47" s="18">
        <f t="shared" si="24"/>
        <v>1</v>
      </c>
      <c r="R47" s="18">
        <f t="shared" si="25"/>
        <v>280.98</v>
      </c>
      <c r="S47" s="18">
        <f t="shared" si="26"/>
        <v>1</v>
      </c>
      <c r="T47" s="18">
        <f t="shared" si="27"/>
        <v>280.98</v>
      </c>
      <c r="U47" s="18">
        <f t="shared" si="28"/>
        <v>1</v>
      </c>
      <c r="V47" s="18">
        <f t="shared" si="29"/>
        <v>280.98</v>
      </c>
      <c r="W47" s="18">
        <f t="shared" si="30"/>
        <v>1</v>
      </c>
      <c r="X47" s="18">
        <f t="shared" si="31"/>
        <v>280.98</v>
      </c>
      <c r="Y47" s="22">
        <v>1</v>
      </c>
      <c r="Z47" s="22">
        <v>0</v>
      </c>
      <c r="AA47" s="22">
        <v>0</v>
      </c>
      <c r="AB47" s="22">
        <v>0</v>
      </c>
      <c r="AC47" s="22">
        <v>0</v>
      </c>
      <c r="AD47" s="22">
        <v>0</v>
      </c>
      <c r="AE47" s="18">
        <f t="shared" si="32"/>
        <v>288000.39999999997</v>
      </c>
      <c r="AF47" s="18">
        <f>AE47*节奏规划!$J46</f>
        <v>2880.0039999999999</v>
      </c>
      <c r="AG47" s="18">
        <f t="shared" si="33"/>
        <v>184.49999999999997</v>
      </c>
      <c r="AH47" s="18">
        <f>AG47*节奏规划!$J46</f>
        <v>1.8449999999999998</v>
      </c>
      <c r="AI47" s="18">
        <f t="shared" si="6"/>
        <v>73.8</v>
      </c>
      <c r="AJ47" s="18">
        <f>AI47*节奏规划!$J46</f>
        <v>0.73799999999999999</v>
      </c>
      <c r="AK47" s="18">
        <f t="shared" si="7"/>
        <v>54</v>
      </c>
      <c r="AL47" s="18">
        <f>AK47*节奏规划!$J46</f>
        <v>0.54</v>
      </c>
      <c r="AM47" s="18">
        <f t="shared" si="8"/>
        <v>0</v>
      </c>
      <c r="AN47" s="18">
        <f>AM47*节奏规划!$J46</f>
        <v>0</v>
      </c>
      <c r="AO47" s="18">
        <f t="shared" si="9"/>
        <v>0</v>
      </c>
      <c r="AP47" s="18">
        <f>AO47*节奏规划!$J46</f>
        <v>0</v>
      </c>
      <c r="AQ47" s="18">
        <f t="shared" si="10"/>
        <v>0</v>
      </c>
      <c r="AR47" s="18">
        <f>AQ47*节奏规划!$J46</f>
        <v>0</v>
      </c>
      <c r="AS47" s="18">
        <f t="shared" si="34"/>
        <v>77.489999999999981</v>
      </c>
      <c r="AT47" s="18">
        <f>AS47*节奏规划!$J46</f>
        <v>0.77489999999999981</v>
      </c>
      <c r="AU47" s="18">
        <f t="shared" si="35"/>
        <v>0</v>
      </c>
      <c r="AV47" s="18">
        <f>AU47*节奏规划!$J46</f>
        <v>0</v>
      </c>
      <c r="AW47" s="18">
        <f t="shared" si="36"/>
        <v>0</v>
      </c>
      <c r="AX47" s="18">
        <f>AW47*节奏规划!$J46</f>
        <v>0</v>
      </c>
      <c r="AY47" s="18">
        <f t="shared" si="37"/>
        <v>0</v>
      </c>
      <c r="AZ47" s="18">
        <f>AY47*节奏规划!$J46</f>
        <v>0</v>
      </c>
    </row>
    <row r="48" spans="1:76" ht="16.5" x14ac:dyDescent="0.2">
      <c r="A48" s="14">
        <v>43</v>
      </c>
      <c r="B48" s="14">
        <f>金币产出!CH48/金币产出!CB48</f>
        <v>20088000</v>
      </c>
      <c r="C48" s="18">
        <f>INDEX(金币产出!$D$7:$D$90,MATCH(宝箱数值!A48,金币产出!$A$7:$A$90,1))</f>
        <v>2.5</v>
      </c>
      <c r="D48" s="18">
        <f t="shared" si="17"/>
        <v>290341</v>
      </c>
      <c r="E48" s="18">
        <f t="shared" si="0"/>
        <v>290341</v>
      </c>
      <c r="F48" s="18">
        <f t="shared" si="1"/>
        <v>290341</v>
      </c>
      <c r="G48" s="18">
        <f t="shared" si="2"/>
        <v>290341</v>
      </c>
      <c r="H48" s="18">
        <f t="shared" si="3"/>
        <v>290341</v>
      </c>
      <c r="I48" s="18">
        <f t="shared" si="4"/>
        <v>290341</v>
      </c>
      <c r="J48" s="18">
        <f t="shared" si="5"/>
        <v>290341</v>
      </c>
      <c r="K48" s="18">
        <f t="shared" si="18"/>
        <v>1</v>
      </c>
      <c r="L48" s="18">
        <f t="shared" si="19"/>
        <v>290.33999999999997</v>
      </c>
      <c r="M48" s="18">
        <f t="shared" si="20"/>
        <v>1</v>
      </c>
      <c r="N48" s="18">
        <f t="shared" si="21"/>
        <v>290.33999999999997</v>
      </c>
      <c r="O48" s="18">
        <f t="shared" si="22"/>
        <v>1</v>
      </c>
      <c r="P48" s="18">
        <f t="shared" si="23"/>
        <v>290.33999999999997</v>
      </c>
      <c r="Q48" s="18">
        <f t="shared" si="24"/>
        <v>1</v>
      </c>
      <c r="R48" s="18">
        <f t="shared" si="25"/>
        <v>290.33999999999997</v>
      </c>
      <c r="S48" s="18">
        <f t="shared" si="26"/>
        <v>1</v>
      </c>
      <c r="T48" s="18">
        <f t="shared" si="27"/>
        <v>290.33999999999997</v>
      </c>
      <c r="U48" s="18">
        <f t="shared" si="28"/>
        <v>1</v>
      </c>
      <c r="V48" s="18">
        <f t="shared" si="29"/>
        <v>290.33999999999997</v>
      </c>
      <c r="W48" s="18">
        <f t="shared" si="30"/>
        <v>1</v>
      </c>
      <c r="X48" s="18">
        <f t="shared" si="31"/>
        <v>290.33999999999997</v>
      </c>
      <c r="Y48" s="22">
        <v>1</v>
      </c>
      <c r="Z48" s="22">
        <v>0</v>
      </c>
      <c r="AA48" s="22">
        <v>0</v>
      </c>
      <c r="AB48" s="22">
        <v>0</v>
      </c>
      <c r="AC48" s="22">
        <v>0</v>
      </c>
      <c r="AD48" s="22">
        <v>0</v>
      </c>
      <c r="AE48" s="18">
        <f t="shared" si="32"/>
        <v>297599.52499999997</v>
      </c>
      <c r="AF48" s="18">
        <f>AE48*节奏规划!$J47</f>
        <v>2975.9952499999995</v>
      </c>
      <c r="AG48" s="18">
        <f t="shared" si="33"/>
        <v>184.49999999999997</v>
      </c>
      <c r="AH48" s="18">
        <f>AG48*节奏规划!$J47</f>
        <v>1.8449999999999998</v>
      </c>
      <c r="AI48" s="18">
        <f t="shared" si="6"/>
        <v>73.8</v>
      </c>
      <c r="AJ48" s="18">
        <f>AI48*节奏规划!$J47</f>
        <v>0.73799999999999999</v>
      </c>
      <c r="AK48" s="18">
        <f t="shared" si="7"/>
        <v>54</v>
      </c>
      <c r="AL48" s="18">
        <f>AK48*节奏规划!$J47</f>
        <v>0.54</v>
      </c>
      <c r="AM48" s="18">
        <f t="shared" si="8"/>
        <v>0</v>
      </c>
      <c r="AN48" s="18">
        <f>AM48*节奏规划!$J47</f>
        <v>0</v>
      </c>
      <c r="AO48" s="18">
        <f t="shared" si="9"/>
        <v>0</v>
      </c>
      <c r="AP48" s="18">
        <f>AO48*节奏规划!$J47</f>
        <v>0</v>
      </c>
      <c r="AQ48" s="18">
        <f t="shared" si="10"/>
        <v>0</v>
      </c>
      <c r="AR48" s="18">
        <f>AQ48*节奏规划!$J47</f>
        <v>0</v>
      </c>
      <c r="AS48" s="18">
        <f t="shared" si="34"/>
        <v>77.489999999999981</v>
      </c>
      <c r="AT48" s="18">
        <f>AS48*节奏规划!$J47</f>
        <v>0.77489999999999981</v>
      </c>
      <c r="AU48" s="18">
        <f t="shared" si="35"/>
        <v>0</v>
      </c>
      <c r="AV48" s="18">
        <f>AU48*节奏规划!$J47</f>
        <v>0</v>
      </c>
      <c r="AW48" s="18">
        <f t="shared" si="36"/>
        <v>0</v>
      </c>
      <c r="AX48" s="18">
        <f>AW48*节奏规划!$J47</f>
        <v>0</v>
      </c>
      <c r="AY48" s="18">
        <f t="shared" si="37"/>
        <v>0</v>
      </c>
      <c r="AZ48" s="18">
        <f>AY48*节奏规划!$J47</f>
        <v>0</v>
      </c>
    </row>
    <row r="49" spans="1:52" ht="16.5" x14ac:dyDescent="0.2">
      <c r="A49" s="14">
        <v>44</v>
      </c>
      <c r="B49" s="14">
        <f>金币产出!CH49/金币产出!CB49</f>
        <v>20736000</v>
      </c>
      <c r="C49" s="18">
        <f>INDEX(金币产出!$D$7:$D$90,MATCH(宝箱数值!A49,金币产出!$A$7:$A$90,1))</f>
        <v>2.5</v>
      </c>
      <c r="D49" s="18">
        <f t="shared" si="17"/>
        <v>299707</v>
      </c>
      <c r="E49" s="18">
        <f t="shared" si="0"/>
        <v>299707</v>
      </c>
      <c r="F49" s="18">
        <f t="shared" si="1"/>
        <v>299707</v>
      </c>
      <c r="G49" s="18">
        <f t="shared" si="2"/>
        <v>299707</v>
      </c>
      <c r="H49" s="18">
        <f t="shared" si="3"/>
        <v>299707</v>
      </c>
      <c r="I49" s="18">
        <f t="shared" si="4"/>
        <v>299707</v>
      </c>
      <c r="J49" s="18">
        <f t="shared" si="5"/>
        <v>299707</v>
      </c>
      <c r="K49" s="18">
        <f t="shared" si="18"/>
        <v>1</v>
      </c>
      <c r="L49" s="18">
        <f t="shared" si="19"/>
        <v>299.70999999999998</v>
      </c>
      <c r="M49" s="18">
        <f t="shared" si="20"/>
        <v>1</v>
      </c>
      <c r="N49" s="18">
        <f t="shared" si="21"/>
        <v>299.70999999999998</v>
      </c>
      <c r="O49" s="18">
        <f t="shared" si="22"/>
        <v>1</v>
      </c>
      <c r="P49" s="18">
        <f t="shared" si="23"/>
        <v>299.70999999999998</v>
      </c>
      <c r="Q49" s="18">
        <f t="shared" si="24"/>
        <v>1</v>
      </c>
      <c r="R49" s="18">
        <f t="shared" si="25"/>
        <v>299.70999999999998</v>
      </c>
      <c r="S49" s="18">
        <f t="shared" si="26"/>
        <v>1</v>
      </c>
      <c r="T49" s="18">
        <f t="shared" si="27"/>
        <v>299.70999999999998</v>
      </c>
      <c r="U49" s="18">
        <f t="shared" si="28"/>
        <v>1</v>
      </c>
      <c r="V49" s="18">
        <f t="shared" si="29"/>
        <v>299.70999999999998</v>
      </c>
      <c r="W49" s="18">
        <f t="shared" si="30"/>
        <v>1</v>
      </c>
      <c r="X49" s="18">
        <f t="shared" si="31"/>
        <v>299.70999999999998</v>
      </c>
      <c r="Y49" s="22">
        <v>1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18">
        <f t="shared" si="32"/>
        <v>307199.67499999999</v>
      </c>
      <c r="AF49" s="18">
        <f>AE49*节奏规划!$J48</f>
        <v>3071.9967499999998</v>
      </c>
      <c r="AG49" s="18">
        <f t="shared" si="33"/>
        <v>184.49999999999997</v>
      </c>
      <c r="AH49" s="18">
        <f>AG49*节奏规划!$J48</f>
        <v>1.8449999999999998</v>
      </c>
      <c r="AI49" s="18">
        <f t="shared" si="6"/>
        <v>73.8</v>
      </c>
      <c r="AJ49" s="18">
        <f>AI49*节奏规划!$J48</f>
        <v>0.73799999999999999</v>
      </c>
      <c r="AK49" s="18">
        <f t="shared" si="7"/>
        <v>54</v>
      </c>
      <c r="AL49" s="18">
        <f>AK49*节奏规划!$J48</f>
        <v>0.54</v>
      </c>
      <c r="AM49" s="18">
        <f t="shared" si="8"/>
        <v>0</v>
      </c>
      <c r="AN49" s="18">
        <f>AM49*节奏规划!$J48</f>
        <v>0</v>
      </c>
      <c r="AO49" s="18">
        <f t="shared" si="9"/>
        <v>0</v>
      </c>
      <c r="AP49" s="18">
        <f>AO49*节奏规划!$J48</f>
        <v>0</v>
      </c>
      <c r="AQ49" s="18">
        <f t="shared" si="10"/>
        <v>0</v>
      </c>
      <c r="AR49" s="18">
        <f>AQ49*节奏规划!$J48</f>
        <v>0</v>
      </c>
      <c r="AS49" s="18">
        <f t="shared" si="34"/>
        <v>77.489999999999981</v>
      </c>
      <c r="AT49" s="18">
        <f>AS49*节奏规划!$J48</f>
        <v>0.77489999999999981</v>
      </c>
      <c r="AU49" s="18">
        <f t="shared" si="35"/>
        <v>0</v>
      </c>
      <c r="AV49" s="18">
        <f>AU49*节奏规划!$J48</f>
        <v>0</v>
      </c>
      <c r="AW49" s="18">
        <f t="shared" si="36"/>
        <v>0</v>
      </c>
      <c r="AX49" s="18">
        <f>AW49*节奏规划!$J48</f>
        <v>0</v>
      </c>
      <c r="AY49" s="18">
        <f t="shared" si="37"/>
        <v>0</v>
      </c>
      <c r="AZ49" s="18">
        <f>AY49*节奏规划!$J48</f>
        <v>0</v>
      </c>
    </row>
    <row r="50" spans="1:52" ht="16.5" x14ac:dyDescent="0.2">
      <c r="A50" s="14">
        <v>45</v>
      </c>
      <c r="B50" s="14">
        <f>金币产出!CH50/金币产出!CB50</f>
        <v>21384000</v>
      </c>
      <c r="C50" s="18">
        <f>INDEX(金币产出!$D$7:$D$90,MATCH(宝箱数值!A50,金币产出!$A$7:$A$90,1))</f>
        <v>5</v>
      </c>
      <c r="D50" s="18">
        <f t="shared" si="17"/>
        <v>301714</v>
      </c>
      <c r="E50" s="18">
        <f t="shared" si="0"/>
        <v>301714</v>
      </c>
      <c r="F50" s="18">
        <f t="shared" si="1"/>
        <v>301714</v>
      </c>
      <c r="G50" s="18">
        <f t="shared" si="2"/>
        <v>301714</v>
      </c>
      <c r="H50" s="18">
        <f t="shared" si="3"/>
        <v>301714</v>
      </c>
      <c r="I50" s="18">
        <f t="shared" si="4"/>
        <v>301714</v>
      </c>
      <c r="J50" s="18">
        <f t="shared" si="5"/>
        <v>301714</v>
      </c>
      <c r="K50" s="18">
        <f t="shared" si="18"/>
        <v>1</v>
      </c>
      <c r="L50" s="18">
        <f t="shared" si="19"/>
        <v>301.70999999999998</v>
      </c>
      <c r="M50" s="18">
        <f t="shared" si="20"/>
        <v>1</v>
      </c>
      <c r="N50" s="18">
        <f t="shared" si="21"/>
        <v>301.70999999999998</v>
      </c>
      <c r="O50" s="18">
        <f t="shared" si="22"/>
        <v>1</v>
      </c>
      <c r="P50" s="18">
        <f t="shared" si="23"/>
        <v>301.70999999999998</v>
      </c>
      <c r="Q50" s="18">
        <f t="shared" si="24"/>
        <v>1</v>
      </c>
      <c r="R50" s="18">
        <f t="shared" si="25"/>
        <v>301.70999999999998</v>
      </c>
      <c r="S50" s="18">
        <f t="shared" si="26"/>
        <v>1</v>
      </c>
      <c r="T50" s="18">
        <f t="shared" si="27"/>
        <v>301.70999999999998</v>
      </c>
      <c r="U50" s="18">
        <f t="shared" si="28"/>
        <v>1</v>
      </c>
      <c r="V50" s="18">
        <f t="shared" si="29"/>
        <v>301.70999999999998</v>
      </c>
      <c r="W50" s="18">
        <f t="shared" si="30"/>
        <v>1</v>
      </c>
      <c r="X50" s="18">
        <f t="shared" si="31"/>
        <v>301.70999999999998</v>
      </c>
      <c r="Y50" s="22">
        <v>1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18">
        <f t="shared" si="32"/>
        <v>316799.7</v>
      </c>
      <c r="AF50" s="18">
        <f>AE50*节奏规划!$J49</f>
        <v>3167.9970000000003</v>
      </c>
      <c r="AG50" s="18">
        <f t="shared" si="33"/>
        <v>189</v>
      </c>
      <c r="AH50" s="18">
        <f>AG50*节奏规划!$J49</f>
        <v>1.8900000000000001</v>
      </c>
      <c r="AI50" s="18">
        <f t="shared" si="6"/>
        <v>73.8</v>
      </c>
      <c r="AJ50" s="18">
        <f>AI50*节奏规划!$J49</f>
        <v>0.73799999999999999</v>
      </c>
      <c r="AK50" s="18">
        <f t="shared" si="7"/>
        <v>54</v>
      </c>
      <c r="AL50" s="18">
        <f>AK50*节奏规划!$J49</f>
        <v>0.54</v>
      </c>
      <c r="AM50" s="18">
        <f t="shared" si="8"/>
        <v>0</v>
      </c>
      <c r="AN50" s="18">
        <f>AM50*节奏规划!$J49</f>
        <v>0</v>
      </c>
      <c r="AO50" s="18">
        <f t="shared" si="9"/>
        <v>0</v>
      </c>
      <c r="AP50" s="18">
        <f>AO50*节奏规划!$J49</f>
        <v>0</v>
      </c>
      <c r="AQ50" s="18">
        <f t="shared" si="10"/>
        <v>0</v>
      </c>
      <c r="AR50" s="18">
        <f>AQ50*节奏规划!$J49</f>
        <v>0</v>
      </c>
      <c r="AS50" s="18">
        <f t="shared" si="34"/>
        <v>79.38</v>
      </c>
      <c r="AT50" s="18">
        <f>AS50*节奏规划!$J49</f>
        <v>0.79379999999999995</v>
      </c>
      <c r="AU50" s="18">
        <f t="shared" si="35"/>
        <v>0</v>
      </c>
      <c r="AV50" s="18">
        <f>AU50*节奏规划!$J49</f>
        <v>0</v>
      </c>
      <c r="AW50" s="18">
        <f t="shared" si="36"/>
        <v>0</v>
      </c>
      <c r="AX50" s="18">
        <f>AW50*节奏规划!$J49</f>
        <v>0</v>
      </c>
      <c r="AY50" s="18">
        <f t="shared" si="37"/>
        <v>0</v>
      </c>
      <c r="AZ50" s="18">
        <f>AY50*节奏规划!$J49</f>
        <v>0</v>
      </c>
    </row>
    <row r="51" spans="1:52" ht="16.5" x14ac:dyDescent="0.2">
      <c r="A51" s="14">
        <v>46</v>
      </c>
      <c r="B51" s="14">
        <f>金币产出!CH51/金币产出!CB51</f>
        <v>22334400</v>
      </c>
      <c r="C51" s="18">
        <f>INDEX(金币产出!$D$7:$D$90,MATCH(宝箱数值!A51,金币产出!$A$7:$A$90,1))</f>
        <v>5</v>
      </c>
      <c r="D51" s="18">
        <f t="shared" si="17"/>
        <v>315124</v>
      </c>
      <c r="E51" s="18">
        <f t="shared" si="0"/>
        <v>315124</v>
      </c>
      <c r="F51" s="18">
        <f t="shared" si="1"/>
        <v>315124</v>
      </c>
      <c r="G51" s="18">
        <f t="shared" si="2"/>
        <v>315124</v>
      </c>
      <c r="H51" s="18">
        <f t="shared" si="3"/>
        <v>315124</v>
      </c>
      <c r="I51" s="18">
        <f t="shared" si="4"/>
        <v>315124</v>
      </c>
      <c r="J51" s="18">
        <f t="shared" si="5"/>
        <v>315124</v>
      </c>
      <c r="K51" s="18">
        <f t="shared" si="18"/>
        <v>1</v>
      </c>
      <c r="L51" s="18">
        <f t="shared" si="19"/>
        <v>315.12</v>
      </c>
      <c r="M51" s="18">
        <f t="shared" si="20"/>
        <v>1</v>
      </c>
      <c r="N51" s="18">
        <f t="shared" si="21"/>
        <v>315.12</v>
      </c>
      <c r="O51" s="18">
        <f t="shared" si="22"/>
        <v>1</v>
      </c>
      <c r="P51" s="18">
        <f t="shared" si="23"/>
        <v>315.12</v>
      </c>
      <c r="Q51" s="18">
        <f t="shared" si="24"/>
        <v>1</v>
      </c>
      <c r="R51" s="18">
        <f t="shared" si="25"/>
        <v>315.12</v>
      </c>
      <c r="S51" s="18">
        <f t="shared" si="26"/>
        <v>1</v>
      </c>
      <c r="T51" s="18">
        <f t="shared" si="27"/>
        <v>315.12</v>
      </c>
      <c r="U51" s="18">
        <f t="shared" si="28"/>
        <v>1</v>
      </c>
      <c r="V51" s="18">
        <f t="shared" si="29"/>
        <v>315.12</v>
      </c>
      <c r="W51" s="18">
        <f t="shared" si="30"/>
        <v>1</v>
      </c>
      <c r="X51" s="18">
        <f t="shared" si="31"/>
        <v>315.12</v>
      </c>
      <c r="Y51" s="22">
        <v>1</v>
      </c>
      <c r="Z51" s="22">
        <v>0</v>
      </c>
      <c r="AA51" s="22">
        <v>0</v>
      </c>
      <c r="AB51" s="22">
        <v>0</v>
      </c>
      <c r="AC51" s="22">
        <v>0</v>
      </c>
      <c r="AD51" s="22">
        <v>0</v>
      </c>
      <c r="AE51" s="18">
        <f t="shared" si="32"/>
        <v>330880.2</v>
      </c>
      <c r="AF51" s="18">
        <f>AE51*节奏规划!$J50</f>
        <v>3308.8020000000001</v>
      </c>
      <c r="AG51" s="18">
        <f t="shared" si="33"/>
        <v>189</v>
      </c>
      <c r="AH51" s="18">
        <f>AG51*节奏规划!$J50</f>
        <v>1.8900000000000001</v>
      </c>
      <c r="AI51" s="18">
        <f t="shared" si="6"/>
        <v>73.8</v>
      </c>
      <c r="AJ51" s="18">
        <f>AI51*节奏规划!$J50</f>
        <v>0.73799999999999999</v>
      </c>
      <c r="AK51" s="18">
        <f t="shared" si="7"/>
        <v>54</v>
      </c>
      <c r="AL51" s="18">
        <f>AK51*节奏规划!$J50</f>
        <v>0.54</v>
      </c>
      <c r="AM51" s="18">
        <f t="shared" si="8"/>
        <v>0</v>
      </c>
      <c r="AN51" s="18">
        <f>AM51*节奏规划!$J50</f>
        <v>0</v>
      </c>
      <c r="AO51" s="18">
        <f t="shared" si="9"/>
        <v>0</v>
      </c>
      <c r="AP51" s="18">
        <f>AO51*节奏规划!$J50</f>
        <v>0</v>
      </c>
      <c r="AQ51" s="18">
        <f t="shared" si="10"/>
        <v>0</v>
      </c>
      <c r="AR51" s="18">
        <f>AQ51*节奏规划!$J50</f>
        <v>0</v>
      </c>
      <c r="AS51" s="18">
        <f t="shared" si="34"/>
        <v>79.38</v>
      </c>
      <c r="AT51" s="18">
        <f>AS51*节奏规划!$J50</f>
        <v>0.79379999999999995</v>
      </c>
      <c r="AU51" s="18">
        <f t="shared" si="35"/>
        <v>0</v>
      </c>
      <c r="AV51" s="18">
        <f>AU51*节奏规划!$J50</f>
        <v>0</v>
      </c>
      <c r="AW51" s="18">
        <f t="shared" si="36"/>
        <v>0</v>
      </c>
      <c r="AX51" s="18">
        <f>AW51*节奏规划!$J50</f>
        <v>0</v>
      </c>
      <c r="AY51" s="18">
        <f t="shared" si="37"/>
        <v>0</v>
      </c>
      <c r="AZ51" s="18">
        <f>AY51*节奏规划!$J50</f>
        <v>0</v>
      </c>
    </row>
    <row r="52" spans="1:52" ht="16.5" x14ac:dyDescent="0.2">
      <c r="A52" s="14">
        <v>47</v>
      </c>
      <c r="B52" s="14">
        <f>金币产出!CH52/金币产出!CB52</f>
        <v>23284800</v>
      </c>
      <c r="C52" s="18">
        <f>INDEX(金币产出!$D$7:$D$90,MATCH(宝箱数值!A52,金币产出!$A$7:$A$90,1))</f>
        <v>5</v>
      </c>
      <c r="D52" s="18">
        <f t="shared" si="17"/>
        <v>328533</v>
      </c>
      <c r="E52" s="18">
        <f t="shared" si="0"/>
        <v>328533</v>
      </c>
      <c r="F52" s="18">
        <f t="shared" si="1"/>
        <v>328533</v>
      </c>
      <c r="G52" s="18">
        <f t="shared" si="2"/>
        <v>328533</v>
      </c>
      <c r="H52" s="18">
        <f t="shared" si="3"/>
        <v>328533</v>
      </c>
      <c r="I52" s="18">
        <f t="shared" si="4"/>
        <v>328533</v>
      </c>
      <c r="J52" s="18">
        <f t="shared" si="5"/>
        <v>328533</v>
      </c>
      <c r="K52" s="18">
        <f t="shared" si="18"/>
        <v>1</v>
      </c>
      <c r="L52" s="18">
        <f t="shared" si="19"/>
        <v>328.53</v>
      </c>
      <c r="M52" s="18">
        <f t="shared" si="20"/>
        <v>1</v>
      </c>
      <c r="N52" s="18">
        <f t="shared" si="21"/>
        <v>328.53</v>
      </c>
      <c r="O52" s="18">
        <f t="shared" si="22"/>
        <v>1</v>
      </c>
      <c r="P52" s="18">
        <f t="shared" si="23"/>
        <v>328.53</v>
      </c>
      <c r="Q52" s="18">
        <f t="shared" si="24"/>
        <v>1</v>
      </c>
      <c r="R52" s="18">
        <f t="shared" si="25"/>
        <v>328.53</v>
      </c>
      <c r="S52" s="18">
        <f t="shared" si="26"/>
        <v>1</v>
      </c>
      <c r="T52" s="18">
        <f t="shared" si="27"/>
        <v>328.53</v>
      </c>
      <c r="U52" s="18">
        <f t="shared" si="28"/>
        <v>1</v>
      </c>
      <c r="V52" s="18">
        <f t="shared" si="29"/>
        <v>328.53</v>
      </c>
      <c r="W52" s="18">
        <f t="shared" si="30"/>
        <v>1</v>
      </c>
      <c r="X52" s="18">
        <f t="shared" si="31"/>
        <v>328.53</v>
      </c>
      <c r="Y52" s="22">
        <v>1</v>
      </c>
      <c r="Z52" s="22">
        <v>0</v>
      </c>
      <c r="AA52" s="22">
        <v>0</v>
      </c>
      <c r="AB52" s="22">
        <v>0</v>
      </c>
      <c r="AC52" s="22">
        <v>0</v>
      </c>
      <c r="AD52" s="22">
        <v>0</v>
      </c>
      <c r="AE52" s="18">
        <f t="shared" si="32"/>
        <v>344959.65</v>
      </c>
      <c r="AF52" s="18">
        <f>AE52*节奏规划!$J51</f>
        <v>3449.5965000000001</v>
      </c>
      <c r="AG52" s="18">
        <f t="shared" si="33"/>
        <v>189</v>
      </c>
      <c r="AH52" s="18">
        <f>AG52*节奏规划!$J51</f>
        <v>1.8900000000000001</v>
      </c>
      <c r="AI52" s="18">
        <f t="shared" si="6"/>
        <v>73.8</v>
      </c>
      <c r="AJ52" s="18">
        <f>AI52*节奏规划!$J51</f>
        <v>0.73799999999999999</v>
      </c>
      <c r="AK52" s="18">
        <f t="shared" si="7"/>
        <v>54</v>
      </c>
      <c r="AL52" s="18">
        <f>AK52*节奏规划!$J51</f>
        <v>0.54</v>
      </c>
      <c r="AM52" s="18">
        <f t="shared" si="8"/>
        <v>0</v>
      </c>
      <c r="AN52" s="18">
        <f>AM52*节奏规划!$J51</f>
        <v>0</v>
      </c>
      <c r="AO52" s="18">
        <f t="shared" si="9"/>
        <v>0</v>
      </c>
      <c r="AP52" s="18">
        <f>AO52*节奏规划!$J51</f>
        <v>0</v>
      </c>
      <c r="AQ52" s="18">
        <f t="shared" si="10"/>
        <v>0</v>
      </c>
      <c r="AR52" s="18">
        <f>AQ52*节奏规划!$J51</f>
        <v>0</v>
      </c>
      <c r="AS52" s="18">
        <f t="shared" si="34"/>
        <v>79.38</v>
      </c>
      <c r="AT52" s="18">
        <f>AS52*节奏规划!$J51</f>
        <v>0.79379999999999995</v>
      </c>
      <c r="AU52" s="18">
        <f t="shared" si="35"/>
        <v>0</v>
      </c>
      <c r="AV52" s="18">
        <f>AU52*节奏规划!$J51</f>
        <v>0</v>
      </c>
      <c r="AW52" s="18">
        <f t="shared" si="36"/>
        <v>0</v>
      </c>
      <c r="AX52" s="18">
        <f>AW52*节奏规划!$J51</f>
        <v>0</v>
      </c>
      <c r="AY52" s="18">
        <f t="shared" si="37"/>
        <v>0</v>
      </c>
      <c r="AZ52" s="18">
        <f>AY52*节奏规划!$J51</f>
        <v>0</v>
      </c>
    </row>
    <row r="53" spans="1:52" ht="16.5" x14ac:dyDescent="0.2">
      <c r="A53" s="14">
        <v>48</v>
      </c>
      <c r="B53" s="14">
        <f>金币产出!CH53/金币产出!CB53</f>
        <v>24235100</v>
      </c>
      <c r="C53" s="18">
        <f>INDEX(金币产出!$D$7:$D$90,MATCH(宝箱数值!A53,金币产出!$A$7:$A$90,1))</f>
        <v>5</v>
      </c>
      <c r="D53" s="18">
        <f t="shared" si="17"/>
        <v>341941</v>
      </c>
      <c r="E53" s="18">
        <f t="shared" si="0"/>
        <v>341941</v>
      </c>
      <c r="F53" s="18">
        <f t="shared" si="1"/>
        <v>341941</v>
      </c>
      <c r="G53" s="18">
        <f t="shared" si="2"/>
        <v>341941</v>
      </c>
      <c r="H53" s="18">
        <f t="shared" si="3"/>
        <v>341941</v>
      </c>
      <c r="I53" s="18">
        <f t="shared" si="4"/>
        <v>341941</v>
      </c>
      <c r="J53" s="18">
        <f t="shared" si="5"/>
        <v>341941</v>
      </c>
      <c r="K53" s="18">
        <f t="shared" si="18"/>
        <v>1</v>
      </c>
      <c r="L53" s="18">
        <f t="shared" si="19"/>
        <v>341.94</v>
      </c>
      <c r="M53" s="18">
        <f t="shared" si="20"/>
        <v>1</v>
      </c>
      <c r="N53" s="18">
        <f t="shared" si="21"/>
        <v>341.94</v>
      </c>
      <c r="O53" s="18">
        <f t="shared" si="22"/>
        <v>1</v>
      </c>
      <c r="P53" s="18">
        <f t="shared" si="23"/>
        <v>341.94</v>
      </c>
      <c r="Q53" s="18">
        <f t="shared" si="24"/>
        <v>1</v>
      </c>
      <c r="R53" s="18">
        <f t="shared" si="25"/>
        <v>341.94</v>
      </c>
      <c r="S53" s="18">
        <f t="shared" si="26"/>
        <v>1</v>
      </c>
      <c r="T53" s="18">
        <f t="shared" si="27"/>
        <v>341.94</v>
      </c>
      <c r="U53" s="18">
        <f t="shared" si="28"/>
        <v>1</v>
      </c>
      <c r="V53" s="18">
        <f t="shared" si="29"/>
        <v>341.94</v>
      </c>
      <c r="W53" s="18">
        <f t="shared" si="30"/>
        <v>1</v>
      </c>
      <c r="X53" s="18">
        <f t="shared" si="31"/>
        <v>341.94</v>
      </c>
      <c r="Y53" s="22">
        <v>1</v>
      </c>
      <c r="Z53" s="22">
        <v>0</v>
      </c>
      <c r="AA53" s="22">
        <v>0</v>
      </c>
      <c r="AB53" s="22">
        <v>0</v>
      </c>
      <c r="AC53" s="22">
        <v>0</v>
      </c>
      <c r="AD53" s="22">
        <v>0</v>
      </c>
      <c r="AE53" s="18">
        <f t="shared" si="32"/>
        <v>359038.05</v>
      </c>
      <c r="AF53" s="18">
        <f>AE53*节奏规划!$J52</f>
        <v>3590.3804999999998</v>
      </c>
      <c r="AG53" s="18">
        <f t="shared" si="33"/>
        <v>189</v>
      </c>
      <c r="AH53" s="18">
        <f>AG53*节奏规划!$J52</f>
        <v>1.8900000000000001</v>
      </c>
      <c r="AI53" s="18">
        <f t="shared" si="6"/>
        <v>73.8</v>
      </c>
      <c r="AJ53" s="18">
        <f>AI53*节奏规划!$J52</f>
        <v>0.73799999999999999</v>
      </c>
      <c r="AK53" s="18">
        <f t="shared" si="7"/>
        <v>54</v>
      </c>
      <c r="AL53" s="18">
        <f>AK53*节奏规划!$J52</f>
        <v>0.54</v>
      </c>
      <c r="AM53" s="18">
        <f t="shared" si="8"/>
        <v>0</v>
      </c>
      <c r="AN53" s="18">
        <f>AM53*节奏规划!$J52</f>
        <v>0</v>
      </c>
      <c r="AO53" s="18">
        <f t="shared" si="9"/>
        <v>0</v>
      </c>
      <c r="AP53" s="18">
        <f>AO53*节奏规划!$J52</f>
        <v>0</v>
      </c>
      <c r="AQ53" s="18">
        <f t="shared" si="10"/>
        <v>0</v>
      </c>
      <c r="AR53" s="18">
        <f>AQ53*节奏规划!$J52</f>
        <v>0</v>
      </c>
      <c r="AS53" s="18">
        <f t="shared" si="34"/>
        <v>79.38</v>
      </c>
      <c r="AT53" s="18">
        <f>AS53*节奏规划!$J52</f>
        <v>0.79379999999999995</v>
      </c>
      <c r="AU53" s="18">
        <f t="shared" si="35"/>
        <v>0</v>
      </c>
      <c r="AV53" s="18">
        <f>AU53*节奏规划!$J52</f>
        <v>0</v>
      </c>
      <c r="AW53" s="18">
        <f t="shared" si="36"/>
        <v>0</v>
      </c>
      <c r="AX53" s="18">
        <f>AW53*节奏规划!$J52</f>
        <v>0</v>
      </c>
      <c r="AY53" s="18">
        <f t="shared" si="37"/>
        <v>0</v>
      </c>
      <c r="AZ53" s="18">
        <f>AY53*节奏规划!$J52</f>
        <v>0</v>
      </c>
    </row>
    <row r="54" spans="1:52" ht="16.5" x14ac:dyDescent="0.2">
      <c r="A54" s="14">
        <v>49</v>
      </c>
      <c r="B54" s="14">
        <f>金币产出!CH54/金币产出!CB54</f>
        <v>25185500</v>
      </c>
      <c r="C54" s="18">
        <f>INDEX(金币产出!$D$7:$D$90,MATCH(宝箱数值!A54,金币产出!$A$7:$A$90,1))</f>
        <v>5</v>
      </c>
      <c r="D54" s="18">
        <f t="shared" si="17"/>
        <v>355351</v>
      </c>
      <c r="E54" s="18">
        <f t="shared" si="0"/>
        <v>355351</v>
      </c>
      <c r="F54" s="18">
        <f t="shared" si="1"/>
        <v>355351</v>
      </c>
      <c r="G54" s="18">
        <f t="shared" si="2"/>
        <v>355351</v>
      </c>
      <c r="H54" s="18">
        <f t="shared" si="3"/>
        <v>355351</v>
      </c>
      <c r="I54" s="18">
        <f t="shared" si="4"/>
        <v>355351</v>
      </c>
      <c r="J54" s="18">
        <f t="shared" si="5"/>
        <v>355351</v>
      </c>
      <c r="K54" s="18">
        <f t="shared" si="18"/>
        <v>1</v>
      </c>
      <c r="L54" s="18">
        <f t="shared" si="19"/>
        <v>355.35</v>
      </c>
      <c r="M54" s="18">
        <f t="shared" si="20"/>
        <v>1</v>
      </c>
      <c r="N54" s="18">
        <f t="shared" si="21"/>
        <v>355.35</v>
      </c>
      <c r="O54" s="18">
        <f t="shared" si="22"/>
        <v>1</v>
      </c>
      <c r="P54" s="18">
        <f t="shared" si="23"/>
        <v>355.35</v>
      </c>
      <c r="Q54" s="18">
        <f t="shared" si="24"/>
        <v>1</v>
      </c>
      <c r="R54" s="18">
        <f t="shared" si="25"/>
        <v>355.35</v>
      </c>
      <c r="S54" s="18">
        <f t="shared" si="26"/>
        <v>1</v>
      </c>
      <c r="T54" s="18">
        <f t="shared" si="27"/>
        <v>355.35</v>
      </c>
      <c r="U54" s="18">
        <f t="shared" si="28"/>
        <v>1</v>
      </c>
      <c r="V54" s="18">
        <f t="shared" si="29"/>
        <v>355.35</v>
      </c>
      <c r="W54" s="18">
        <f t="shared" si="30"/>
        <v>1</v>
      </c>
      <c r="X54" s="18">
        <f t="shared" si="31"/>
        <v>355.35</v>
      </c>
      <c r="Y54" s="22">
        <v>1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18">
        <f t="shared" si="32"/>
        <v>373118.55</v>
      </c>
      <c r="AF54" s="18">
        <f>AE54*节奏规划!$J53</f>
        <v>3731.1855</v>
      </c>
      <c r="AG54" s="18">
        <f t="shared" si="33"/>
        <v>189</v>
      </c>
      <c r="AH54" s="18">
        <f>AG54*节奏规划!$J53</f>
        <v>1.8900000000000001</v>
      </c>
      <c r="AI54" s="18">
        <f t="shared" si="6"/>
        <v>73.8</v>
      </c>
      <c r="AJ54" s="18">
        <f>AI54*节奏规划!$J53</f>
        <v>0.73799999999999999</v>
      </c>
      <c r="AK54" s="18">
        <f t="shared" si="7"/>
        <v>54</v>
      </c>
      <c r="AL54" s="18">
        <f>AK54*节奏规划!$J53</f>
        <v>0.54</v>
      </c>
      <c r="AM54" s="18">
        <f t="shared" si="8"/>
        <v>0</v>
      </c>
      <c r="AN54" s="18">
        <f>AM54*节奏规划!$J53</f>
        <v>0</v>
      </c>
      <c r="AO54" s="18">
        <f t="shared" si="9"/>
        <v>0</v>
      </c>
      <c r="AP54" s="18">
        <f>AO54*节奏规划!$J53</f>
        <v>0</v>
      </c>
      <c r="AQ54" s="18">
        <f t="shared" si="10"/>
        <v>0</v>
      </c>
      <c r="AR54" s="18">
        <f>AQ54*节奏规划!$J53</f>
        <v>0</v>
      </c>
      <c r="AS54" s="18">
        <f t="shared" si="34"/>
        <v>79.38</v>
      </c>
      <c r="AT54" s="18">
        <f>AS54*节奏规划!$J53</f>
        <v>0.79379999999999995</v>
      </c>
      <c r="AU54" s="18">
        <f t="shared" si="35"/>
        <v>0</v>
      </c>
      <c r="AV54" s="18">
        <f>AU54*节奏规划!$J53</f>
        <v>0</v>
      </c>
      <c r="AW54" s="18">
        <f t="shared" si="36"/>
        <v>0</v>
      </c>
      <c r="AX54" s="18">
        <f>AW54*节奏规划!$J53</f>
        <v>0</v>
      </c>
      <c r="AY54" s="18">
        <f t="shared" si="37"/>
        <v>0</v>
      </c>
      <c r="AZ54" s="18">
        <f>AY54*节奏规划!$J53</f>
        <v>0</v>
      </c>
    </row>
    <row r="55" spans="1:52" ht="16.5" x14ac:dyDescent="0.2">
      <c r="A55" s="14">
        <v>50</v>
      </c>
      <c r="B55" s="14">
        <f>金币产出!CH55/金币产出!CB55</f>
        <v>26136000</v>
      </c>
      <c r="C55" s="18">
        <f>INDEX(金币产出!$D$7:$D$90,MATCH(宝箱数值!A55,金币产出!$A$7:$A$90,1))</f>
        <v>5</v>
      </c>
      <c r="D55" s="18">
        <f t="shared" si="17"/>
        <v>368762</v>
      </c>
      <c r="E55" s="18">
        <f t="shared" si="0"/>
        <v>368762</v>
      </c>
      <c r="F55" s="18">
        <f t="shared" si="1"/>
        <v>368762</v>
      </c>
      <c r="G55" s="18">
        <f t="shared" si="2"/>
        <v>368762</v>
      </c>
      <c r="H55" s="18">
        <f t="shared" si="3"/>
        <v>368762</v>
      </c>
      <c r="I55" s="18">
        <f t="shared" si="4"/>
        <v>368762</v>
      </c>
      <c r="J55" s="18">
        <f t="shared" si="5"/>
        <v>368762</v>
      </c>
      <c r="K55" s="18">
        <f t="shared" si="18"/>
        <v>1</v>
      </c>
      <c r="L55" s="18">
        <f t="shared" si="19"/>
        <v>368.76</v>
      </c>
      <c r="M55" s="18">
        <f t="shared" si="20"/>
        <v>1</v>
      </c>
      <c r="N55" s="18">
        <f t="shared" si="21"/>
        <v>368.76</v>
      </c>
      <c r="O55" s="18">
        <f t="shared" si="22"/>
        <v>1</v>
      </c>
      <c r="P55" s="18">
        <f t="shared" si="23"/>
        <v>368.76</v>
      </c>
      <c r="Q55" s="18">
        <f t="shared" si="24"/>
        <v>1</v>
      </c>
      <c r="R55" s="18">
        <f t="shared" si="25"/>
        <v>368.76</v>
      </c>
      <c r="S55" s="18">
        <f t="shared" si="26"/>
        <v>1</v>
      </c>
      <c r="T55" s="18">
        <f t="shared" si="27"/>
        <v>368.76</v>
      </c>
      <c r="U55" s="18">
        <f t="shared" si="28"/>
        <v>1</v>
      </c>
      <c r="V55" s="18">
        <f t="shared" si="29"/>
        <v>368.76</v>
      </c>
      <c r="W55" s="18">
        <f t="shared" si="30"/>
        <v>1</v>
      </c>
      <c r="X55" s="18">
        <f t="shared" si="31"/>
        <v>368.76</v>
      </c>
      <c r="Y55" s="22">
        <v>1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18">
        <f t="shared" si="32"/>
        <v>387200.10000000003</v>
      </c>
      <c r="AF55" s="18">
        <f>AE55*节奏规划!$J54</f>
        <v>3872.0010000000002</v>
      </c>
      <c r="AG55" s="18">
        <f t="shared" si="33"/>
        <v>189</v>
      </c>
      <c r="AH55" s="18">
        <f>AG55*节奏规划!$J54</f>
        <v>1.8900000000000001</v>
      </c>
      <c r="AI55" s="18">
        <f t="shared" si="6"/>
        <v>73.8</v>
      </c>
      <c r="AJ55" s="18">
        <f>AI55*节奏规划!$J54</f>
        <v>0.73799999999999999</v>
      </c>
      <c r="AK55" s="18">
        <f t="shared" si="7"/>
        <v>54</v>
      </c>
      <c r="AL55" s="18">
        <f>AK55*节奏规划!$J54</f>
        <v>0.54</v>
      </c>
      <c r="AM55" s="18">
        <f t="shared" si="8"/>
        <v>0</v>
      </c>
      <c r="AN55" s="18">
        <f>AM55*节奏规划!$J54</f>
        <v>0</v>
      </c>
      <c r="AO55" s="18">
        <f t="shared" si="9"/>
        <v>0</v>
      </c>
      <c r="AP55" s="18">
        <f>AO55*节奏规划!$J54</f>
        <v>0</v>
      </c>
      <c r="AQ55" s="18">
        <f t="shared" si="10"/>
        <v>0</v>
      </c>
      <c r="AR55" s="18">
        <f>AQ55*节奏规划!$J54</f>
        <v>0</v>
      </c>
      <c r="AS55" s="18">
        <f t="shared" si="34"/>
        <v>79.38</v>
      </c>
      <c r="AT55" s="18">
        <f>AS55*节奏规划!$J54</f>
        <v>0.79379999999999995</v>
      </c>
      <c r="AU55" s="18">
        <f t="shared" si="35"/>
        <v>0</v>
      </c>
      <c r="AV55" s="18">
        <f>AU55*节奏规划!$J54</f>
        <v>0</v>
      </c>
      <c r="AW55" s="18">
        <f t="shared" si="36"/>
        <v>0</v>
      </c>
      <c r="AX55" s="18">
        <f>AW55*节奏规划!$J54</f>
        <v>0</v>
      </c>
      <c r="AY55" s="18">
        <f t="shared" si="37"/>
        <v>0</v>
      </c>
      <c r="AZ55" s="18">
        <f>AY55*节奏规划!$J54</f>
        <v>0</v>
      </c>
    </row>
    <row r="56" spans="1:52" ht="16.5" x14ac:dyDescent="0.2">
      <c r="A56" s="14">
        <v>51</v>
      </c>
      <c r="B56" s="14">
        <f>金币产出!CH56/金币产出!CB56</f>
        <v>26326000</v>
      </c>
      <c r="C56" s="18">
        <f>INDEX(金币产出!$D$7:$D$90,MATCH(宝箱数值!A56,金币产出!$A$7:$A$90,1))</f>
        <v>5</v>
      </c>
      <c r="D56" s="18">
        <f t="shared" si="17"/>
        <v>371443</v>
      </c>
      <c r="E56" s="18">
        <f t="shared" si="0"/>
        <v>371443</v>
      </c>
      <c r="F56" s="18">
        <f t="shared" si="1"/>
        <v>371443</v>
      </c>
      <c r="G56" s="18">
        <f t="shared" si="2"/>
        <v>371443</v>
      </c>
      <c r="H56" s="18">
        <f t="shared" si="3"/>
        <v>371443</v>
      </c>
      <c r="I56" s="18">
        <f t="shared" si="4"/>
        <v>371443</v>
      </c>
      <c r="J56" s="18">
        <f t="shared" si="5"/>
        <v>371443</v>
      </c>
      <c r="K56" s="18">
        <f t="shared" si="18"/>
        <v>1</v>
      </c>
      <c r="L56" s="18">
        <f t="shared" si="19"/>
        <v>371.44</v>
      </c>
      <c r="M56" s="18">
        <f t="shared" si="20"/>
        <v>1</v>
      </c>
      <c r="N56" s="18">
        <f t="shared" si="21"/>
        <v>371.44</v>
      </c>
      <c r="O56" s="18">
        <f t="shared" si="22"/>
        <v>1</v>
      </c>
      <c r="P56" s="18">
        <f t="shared" si="23"/>
        <v>371.44</v>
      </c>
      <c r="Q56" s="18">
        <f t="shared" si="24"/>
        <v>1</v>
      </c>
      <c r="R56" s="18">
        <f t="shared" si="25"/>
        <v>371.44</v>
      </c>
      <c r="S56" s="18">
        <f t="shared" si="26"/>
        <v>1</v>
      </c>
      <c r="T56" s="18">
        <f t="shared" si="27"/>
        <v>371.44</v>
      </c>
      <c r="U56" s="18">
        <f t="shared" si="28"/>
        <v>1</v>
      </c>
      <c r="V56" s="18">
        <f t="shared" si="29"/>
        <v>371.44</v>
      </c>
      <c r="W56" s="18">
        <f t="shared" si="30"/>
        <v>1</v>
      </c>
      <c r="X56" s="18">
        <f t="shared" si="31"/>
        <v>371.44</v>
      </c>
      <c r="Y56" s="22">
        <v>1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18">
        <f t="shared" si="32"/>
        <v>390015.15</v>
      </c>
      <c r="AF56" s="18">
        <f>AE56*节奏规划!$J55</f>
        <v>3900.1515000000004</v>
      </c>
      <c r="AG56" s="18">
        <f t="shared" si="33"/>
        <v>189</v>
      </c>
      <c r="AH56" s="18">
        <f>AG56*节奏规划!$J55</f>
        <v>1.8900000000000001</v>
      </c>
      <c r="AI56" s="18">
        <f t="shared" si="6"/>
        <v>73.8</v>
      </c>
      <c r="AJ56" s="18">
        <f>AI56*节奏规划!$J55</f>
        <v>0.73799999999999999</v>
      </c>
      <c r="AK56" s="18">
        <f t="shared" si="7"/>
        <v>54</v>
      </c>
      <c r="AL56" s="18">
        <f>AK56*节奏规划!$J55</f>
        <v>0.54</v>
      </c>
      <c r="AM56" s="18">
        <f t="shared" si="8"/>
        <v>0</v>
      </c>
      <c r="AN56" s="18">
        <f>AM56*节奏规划!$J55</f>
        <v>0</v>
      </c>
      <c r="AO56" s="18">
        <f t="shared" si="9"/>
        <v>0</v>
      </c>
      <c r="AP56" s="18">
        <f>AO56*节奏规划!$J55</f>
        <v>0</v>
      </c>
      <c r="AQ56" s="18">
        <f t="shared" si="10"/>
        <v>0</v>
      </c>
      <c r="AR56" s="18">
        <f>AQ56*节奏规划!$J55</f>
        <v>0</v>
      </c>
      <c r="AS56" s="18">
        <f t="shared" si="34"/>
        <v>79.38</v>
      </c>
      <c r="AT56" s="18">
        <f>AS56*节奏规划!$J55</f>
        <v>0.79379999999999995</v>
      </c>
      <c r="AU56" s="18">
        <f t="shared" si="35"/>
        <v>0</v>
      </c>
      <c r="AV56" s="18">
        <f>AU56*节奏规划!$J55</f>
        <v>0</v>
      </c>
      <c r="AW56" s="18">
        <f t="shared" si="36"/>
        <v>0</v>
      </c>
      <c r="AX56" s="18">
        <f>AW56*节奏规划!$J55</f>
        <v>0</v>
      </c>
      <c r="AY56" s="18">
        <f t="shared" si="37"/>
        <v>0</v>
      </c>
      <c r="AZ56" s="18">
        <f>AY56*节奏规划!$J55</f>
        <v>0</v>
      </c>
    </row>
    <row r="57" spans="1:52" ht="16.5" x14ac:dyDescent="0.2">
      <c r="A57" s="14">
        <v>52</v>
      </c>
      <c r="B57" s="14">
        <f>金币产出!CH57/金币产出!CB57</f>
        <v>26516100</v>
      </c>
      <c r="C57" s="18">
        <f>INDEX(金币产出!$D$7:$D$90,MATCH(宝箱数值!A57,金币产出!$A$7:$A$90,1))</f>
        <v>5</v>
      </c>
      <c r="D57" s="18">
        <f t="shared" si="17"/>
        <v>374125</v>
      </c>
      <c r="E57" s="18">
        <f t="shared" si="0"/>
        <v>374125</v>
      </c>
      <c r="F57" s="18">
        <f t="shared" si="1"/>
        <v>374125</v>
      </c>
      <c r="G57" s="18">
        <f t="shared" si="2"/>
        <v>374125</v>
      </c>
      <c r="H57" s="18">
        <f t="shared" si="3"/>
        <v>374125</v>
      </c>
      <c r="I57" s="18">
        <f t="shared" si="4"/>
        <v>374125</v>
      </c>
      <c r="J57" s="18">
        <f t="shared" si="5"/>
        <v>374125</v>
      </c>
      <c r="K57" s="18">
        <f t="shared" si="18"/>
        <v>1</v>
      </c>
      <c r="L57" s="18">
        <f t="shared" si="19"/>
        <v>374.13</v>
      </c>
      <c r="M57" s="18">
        <f t="shared" si="20"/>
        <v>1</v>
      </c>
      <c r="N57" s="18">
        <f t="shared" si="21"/>
        <v>374.13</v>
      </c>
      <c r="O57" s="18">
        <f t="shared" si="22"/>
        <v>1</v>
      </c>
      <c r="P57" s="18">
        <f t="shared" si="23"/>
        <v>374.13</v>
      </c>
      <c r="Q57" s="18">
        <f t="shared" si="24"/>
        <v>1</v>
      </c>
      <c r="R57" s="18">
        <f t="shared" si="25"/>
        <v>374.13</v>
      </c>
      <c r="S57" s="18">
        <f t="shared" si="26"/>
        <v>1</v>
      </c>
      <c r="T57" s="18">
        <f t="shared" si="27"/>
        <v>374.13</v>
      </c>
      <c r="U57" s="18">
        <f t="shared" si="28"/>
        <v>1</v>
      </c>
      <c r="V57" s="18">
        <f t="shared" si="29"/>
        <v>374.13</v>
      </c>
      <c r="W57" s="18">
        <f t="shared" si="30"/>
        <v>1</v>
      </c>
      <c r="X57" s="18">
        <f t="shared" si="31"/>
        <v>374.13</v>
      </c>
      <c r="Y57" s="22">
        <v>1</v>
      </c>
      <c r="Z57" s="22">
        <v>0</v>
      </c>
      <c r="AA57" s="22">
        <v>0</v>
      </c>
      <c r="AB57" s="22">
        <v>0</v>
      </c>
      <c r="AC57" s="22">
        <v>0</v>
      </c>
      <c r="AD57" s="22">
        <v>0</v>
      </c>
      <c r="AE57" s="18">
        <f t="shared" si="32"/>
        <v>392831.25</v>
      </c>
      <c r="AF57" s="18">
        <f>AE57*节奏规划!$J56</f>
        <v>3928.3125</v>
      </c>
      <c r="AG57" s="18">
        <f t="shared" si="33"/>
        <v>189</v>
      </c>
      <c r="AH57" s="18">
        <f>AG57*节奏规划!$J56</f>
        <v>1.8900000000000001</v>
      </c>
      <c r="AI57" s="18">
        <f t="shared" si="6"/>
        <v>73.8</v>
      </c>
      <c r="AJ57" s="18">
        <f>AI57*节奏规划!$J56</f>
        <v>0.73799999999999999</v>
      </c>
      <c r="AK57" s="18">
        <f t="shared" si="7"/>
        <v>54</v>
      </c>
      <c r="AL57" s="18">
        <f>AK57*节奏规划!$J56</f>
        <v>0.54</v>
      </c>
      <c r="AM57" s="18">
        <f t="shared" si="8"/>
        <v>0</v>
      </c>
      <c r="AN57" s="18">
        <f>AM57*节奏规划!$J56</f>
        <v>0</v>
      </c>
      <c r="AO57" s="18">
        <f t="shared" si="9"/>
        <v>0</v>
      </c>
      <c r="AP57" s="18">
        <f>AO57*节奏规划!$J56</f>
        <v>0</v>
      </c>
      <c r="AQ57" s="18">
        <f t="shared" si="10"/>
        <v>0</v>
      </c>
      <c r="AR57" s="18">
        <f>AQ57*节奏规划!$J56</f>
        <v>0</v>
      </c>
      <c r="AS57" s="18">
        <f t="shared" si="34"/>
        <v>79.38</v>
      </c>
      <c r="AT57" s="18">
        <f>AS57*节奏规划!$J56</f>
        <v>0.79379999999999995</v>
      </c>
      <c r="AU57" s="18">
        <f t="shared" si="35"/>
        <v>0</v>
      </c>
      <c r="AV57" s="18">
        <f>AU57*节奏规划!$J56</f>
        <v>0</v>
      </c>
      <c r="AW57" s="18">
        <f t="shared" si="36"/>
        <v>0</v>
      </c>
      <c r="AX57" s="18">
        <f>AW57*节奏规划!$J56</f>
        <v>0</v>
      </c>
      <c r="AY57" s="18">
        <f t="shared" si="37"/>
        <v>0</v>
      </c>
      <c r="AZ57" s="18">
        <f>AY57*节奏规划!$J56</f>
        <v>0</v>
      </c>
    </row>
    <row r="58" spans="1:52" ht="16.5" x14ac:dyDescent="0.2">
      <c r="A58" s="14">
        <v>53</v>
      </c>
      <c r="B58" s="14">
        <f>金币产出!CH58/金币产出!CB58</f>
        <v>26706100</v>
      </c>
      <c r="C58" s="18">
        <f>INDEX(金币产出!$D$7:$D$90,MATCH(宝箱数值!A58,金币产出!$A$7:$A$90,1))</f>
        <v>5</v>
      </c>
      <c r="D58" s="18">
        <f t="shared" si="17"/>
        <v>376806</v>
      </c>
      <c r="E58" s="18">
        <f t="shared" si="0"/>
        <v>376806</v>
      </c>
      <c r="F58" s="18">
        <f t="shared" si="1"/>
        <v>376806</v>
      </c>
      <c r="G58" s="18">
        <f t="shared" si="2"/>
        <v>376806</v>
      </c>
      <c r="H58" s="18">
        <f t="shared" si="3"/>
        <v>376806</v>
      </c>
      <c r="I58" s="18">
        <f t="shared" si="4"/>
        <v>376806</v>
      </c>
      <c r="J58" s="18">
        <f t="shared" si="5"/>
        <v>376806</v>
      </c>
      <c r="K58" s="18">
        <f t="shared" si="18"/>
        <v>1</v>
      </c>
      <c r="L58" s="18">
        <f t="shared" si="19"/>
        <v>376.81</v>
      </c>
      <c r="M58" s="18">
        <f t="shared" si="20"/>
        <v>1</v>
      </c>
      <c r="N58" s="18">
        <f t="shared" si="21"/>
        <v>376.81</v>
      </c>
      <c r="O58" s="18">
        <f t="shared" si="22"/>
        <v>1</v>
      </c>
      <c r="P58" s="18">
        <f t="shared" si="23"/>
        <v>376.81</v>
      </c>
      <c r="Q58" s="18">
        <f t="shared" si="24"/>
        <v>1</v>
      </c>
      <c r="R58" s="18">
        <f t="shared" si="25"/>
        <v>376.81</v>
      </c>
      <c r="S58" s="18">
        <f t="shared" si="26"/>
        <v>1</v>
      </c>
      <c r="T58" s="18">
        <f t="shared" si="27"/>
        <v>376.81</v>
      </c>
      <c r="U58" s="18">
        <f t="shared" si="28"/>
        <v>1</v>
      </c>
      <c r="V58" s="18">
        <f t="shared" si="29"/>
        <v>376.81</v>
      </c>
      <c r="W58" s="18">
        <f t="shared" si="30"/>
        <v>1</v>
      </c>
      <c r="X58" s="18">
        <f t="shared" si="31"/>
        <v>376.81</v>
      </c>
      <c r="Y58" s="22">
        <v>1</v>
      </c>
      <c r="Z58" s="22">
        <v>0</v>
      </c>
      <c r="AA58" s="22">
        <v>0</v>
      </c>
      <c r="AB58" s="22">
        <v>0</v>
      </c>
      <c r="AC58" s="22">
        <v>0</v>
      </c>
      <c r="AD58" s="22">
        <v>0</v>
      </c>
      <c r="AE58" s="18">
        <f t="shared" si="32"/>
        <v>395646.3</v>
      </c>
      <c r="AF58" s="18">
        <f>AE58*节奏规划!$J57</f>
        <v>3956.4630000000002</v>
      </c>
      <c r="AG58" s="18">
        <f t="shared" si="33"/>
        <v>189</v>
      </c>
      <c r="AH58" s="18">
        <f>AG58*节奏规划!$J57</f>
        <v>1.8900000000000001</v>
      </c>
      <c r="AI58" s="18">
        <f t="shared" si="6"/>
        <v>73.8</v>
      </c>
      <c r="AJ58" s="18">
        <f>AI58*节奏规划!$J57</f>
        <v>0.73799999999999999</v>
      </c>
      <c r="AK58" s="18">
        <f t="shared" si="7"/>
        <v>54</v>
      </c>
      <c r="AL58" s="18">
        <f>AK58*节奏规划!$J57</f>
        <v>0.54</v>
      </c>
      <c r="AM58" s="18">
        <f t="shared" si="8"/>
        <v>0</v>
      </c>
      <c r="AN58" s="18">
        <f>AM58*节奏规划!$J57</f>
        <v>0</v>
      </c>
      <c r="AO58" s="18">
        <f t="shared" si="9"/>
        <v>0</v>
      </c>
      <c r="AP58" s="18">
        <f>AO58*节奏规划!$J57</f>
        <v>0</v>
      </c>
      <c r="AQ58" s="18">
        <f t="shared" si="10"/>
        <v>0</v>
      </c>
      <c r="AR58" s="18">
        <f>AQ58*节奏规划!$J57</f>
        <v>0</v>
      </c>
      <c r="AS58" s="18">
        <f t="shared" si="34"/>
        <v>79.38</v>
      </c>
      <c r="AT58" s="18">
        <f>AS58*节奏规划!$J57</f>
        <v>0.79379999999999995</v>
      </c>
      <c r="AU58" s="18">
        <f t="shared" si="35"/>
        <v>0</v>
      </c>
      <c r="AV58" s="18">
        <f>AU58*节奏规划!$J57</f>
        <v>0</v>
      </c>
      <c r="AW58" s="18">
        <f t="shared" si="36"/>
        <v>0</v>
      </c>
      <c r="AX58" s="18">
        <f>AW58*节奏规划!$J57</f>
        <v>0</v>
      </c>
      <c r="AY58" s="18">
        <f t="shared" si="37"/>
        <v>0</v>
      </c>
      <c r="AZ58" s="18">
        <f>AY58*节奏规划!$J57</f>
        <v>0</v>
      </c>
    </row>
    <row r="59" spans="1:52" ht="16.5" x14ac:dyDescent="0.2">
      <c r="A59" s="14">
        <v>54</v>
      </c>
      <c r="B59" s="14">
        <f>金币产出!CH59/金币产出!CB59</f>
        <v>26896300</v>
      </c>
      <c r="C59" s="18">
        <f>INDEX(金币产出!$D$7:$D$90,MATCH(宝箱数值!A59,金币产出!$A$7:$A$90,1))</f>
        <v>5</v>
      </c>
      <c r="D59" s="18">
        <f t="shared" si="17"/>
        <v>379489</v>
      </c>
      <c r="E59" s="18">
        <f t="shared" si="0"/>
        <v>379489</v>
      </c>
      <c r="F59" s="18">
        <f t="shared" si="1"/>
        <v>379489</v>
      </c>
      <c r="G59" s="18">
        <f t="shared" si="2"/>
        <v>379489</v>
      </c>
      <c r="H59" s="18">
        <f t="shared" si="3"/>
        <v>379489</v>
      </c>
      <c r="I59" s="18">
        <f t="shared" si="4"/>
        <v>379489</v>
      </c>
      <c r="J59" s="18">
        <f t="shared" si="5"/>
        <v>379489</v>
      </c>
      <c r="K59" s="18">
        <f t="shared" si="18"/>
        <v>1</v>
      </c>
      <c r="L59" s="18">
        <f t="shared" si="19"/>
        <v>379.49</v>
      </c>
      <c r="M59" s="18">
        <f t="shared" si="20"/>
        <v>1</v>
      </c>
      <c r="N59" s="18">
        <f t="shared" si="21"/>
        <v>379.49</v>
      </c>
      <c r="O59" s="18">
        <f t="shared" si="22"/>
        <v>1</v>
      </c>
      <c r="P59" s="18">
        <f t="shared" si="23"/>
        <v>379.49</v>
      </c>
      <c r="Q59" s="18">
        <f t="shared" si="24"/>
        <v>1</v>
      </c>
      <c r="R59" s="18">
        <f t="shared" si="25"/>
        <v>379.49</v>
      </c>
      <c r="S59" s="18">
        <f t="shared" si="26"/>
        <v>1</v>
      </c>
      <c r="T59" s="18">
        <f t="shared" si="27"/>
        <v>379.49</v>
      </c>
      <c r="U59" s="18">
        <f t="shared" si="28"/>
        <v>1</v>
      </c>
      <c r="V59" s="18">
        <f t="shared" si="29"/>
        <v>379.49</v>
      </c>
      <c r="W59" s="18">
        <f t="shared" si="30"/>
        <v>1</v>
      </c>
      <c r="X59" s="18">
        <f t="shared" si="31"/>
        <v>379.49</v>
      </c>
      <c r="Y59" s="22">
        <v>1</v>
      </c>
      <c r="Z59" s="22">
        <v>0</v>
      </c>
      <c r="AA59" s="22">
        <v>0</v>
      </c>
      <c r="AB59" s="22">
        <v>0</v>
      </c>
      <c r="AC59" s="22">
        <v>0</v>
      </c>
      <c r="AD59" s="22">
        <v>0</v>
      </c>
      <c r="AE59" s="18">
        <f t="shared" si="32"/>
        <v>398463.45</v>
      </c>
      <c r="AF59" s="18">
        <f>AE59*节奏规划!$J58</f>
        <v>3984.6345000000001</v>
      </c>
      <c r="AG59" s="18">
        <f t="shared" si="33"/>
        <v>189</v>
      </c>
      <c r="AH59" s="18">
        <f>AG59*节奏规划!$J58</f>
        <v>1.8900000000000001</v>
      </c>
      <c r="AI59" s="18">
        <f t="shared" si="6"/>
        <v>73.8</v>
      </c>
      <c r="AJ59" s="18">
        <f>AI59*节奏规划!$J58</f>
        <v>0.73799999999999999</v>
      </c>
      <c r="AK59" s="18">
        <f t="shared" si="7"/>
        <v>54</v>
      </c>
      <c r="AL59" s="18">
        <f>AK59*节奏规划!$J58</f>
        <v>0.54</v>
      </c>
      <c r="AM59" s="18">
        <f t="shared" si="8"/>
        <v>0</v>
      </c>
      <c r="AN59" s="18">
        <f>AM59*节奏规划!$J58</f>
        <v>0</v>
      </c>
      <c r="AO59" s="18">
        <f t="shared" si="9"/>
        <v>0</v>
      </c>
      <c r="AP59" s="18">
        <f>AO59*节奏规划!$J58</f>
        <v>0</v>
      </c>
      <c r="AQ59" s="18">
        <f t="shared" si="10"/>
        <v>0</v>
      </c>
      <c r="AR59" s="18">
        <f>AQ59*节奏规划!$J58</f>
        <v>0</v>
      </c>
      <c r="AS59" s="18">
        <f t="shared" si="34"/>
        <v>79.38</v>
      </c>
      <c r="AT59" s="18">
        <f>AS59*节奏规划!$J58</f>
        <v>0.79379999999999995</v>
      </c>
      <c r="AU59" s="18">
        <f t="shared" si="35"/>
        <v>0</v>
      </c>
      <c r="AV59" s="18">
        <f>AU59*节奏规划!$J58</f>
        <v>0</v>
      </c>
      <c r="AW59" s="18">
        <f t="shared" si="36"/>
        <v>0</v>
      </c>
      <c r="AX59" s="18">
        <f>AW59*节奏规划!$J58</f>
        <v>0</v>
      </c>
      <c r="AY59" s="18">
        <f t="shared" si="37"/>
        <v>0</v>
      </c>
      <c r="AZ59" s="18">
        <f>AY59*节奏规划!$J58</f>
        <v>0</v>
      </c>
    </row>
    <row r="60" spans="1:52" ht="16.5" x14ac:dyDescent="0.2">
      <c r="A60" s="14">
        <v>55</v>
      </c>
      <c r="B60" s="14">
        <f>金币产出!CH60/金币产出!CB60</f>
        <v>27086400</v>
      </c>
      <c r="C60" s="18">
        <f>INDEX(金币产出!$D$7:$D$90,MATCH(宝箱数值!A60,金币产出!$A$7:$A$90,1))</f>
        <v>5</v>
      </c>
      <c r="D60" s="18">
        <f t="shared" si="17"/>
        <v>382171</v>
      </c>
      <c r="E60" s="18">
        <f t="shared" si="0"/>
        <v>382171</v>
      </c>
      <c r="F60" s="18">
        <f t="shared" si="1"/>
        <v>382171</v>
      </c>
      <c r="G60" s="18">
        <f t="shared" si="2"/>
        <v>382171</v>
      </c>
      <c r="H60" s="18">
        <f t="shared" si="3"/>
        <v>382171</v>
      </c>
      <c r="I60" s="18">
        <f t="shared" si="4"/>
        <v>382171</v>
      </c>
      <c r="J60" s="18">
        <f t="shared" si="5"/>
        <v>382171</v>
      </c>
      <c r="K60" s="18">
        <f t="shared" si="18"/>
        <v>1</v>
      </c>
      <c r="L60" s="18">
        <f t="shared" si="19"/>
        <v>382.17</v>
      </c>
      <c r="M60" s="18">
        <f t="shared" si="20"/>
        <v>1</v>
      </c>
      <c r="N60" s="18">
        <f t="shared" si="21"/>
        <v>382.17</v>
      </c>
      <c r="O60" s="18">
        <f t="shared" si="22"/>
        <v>1</v>
      </c>
      <c r="P60" s="18">
        <f t="shared" si="23"/>
        <v>382.17</v>
      </c>
      <c r="Q60" s="18">
        <f t="shared" si="24"/>
        <v>1</v>
      </c>
      <c r="R60" s="18">
        <f t="shared" si="25"/>
        <v>382.17</v>
      </c>
      <c r="S60" s="18">
        <f t="shared" si="26"/>
        <v>1</v>
      </c>
      <c r="T60" s="18">
        <f t="shared" si="27"/>
        <v>382.17</v>
      </c>
      <c r="U60" s="18">
        <f t="shared" si="28"/>
        <v>1</v>
      </c>
      <c r="V60" s="18">
        <f t="shared" si="29"/>
        <v>382.17</v>
      </c>
      <c r="W60" s="18">
        <f t="shared" si="30"/>
        <v>1</v>
      </c>
      <c r="X60" s="18">
        <f t="shared" si="31"/>
        <v>382.17</v>
      </c>
      <c r="Y60" s="22">
        <v>1</v>
      </c>
      <c r="Z60" s="22">
        <v>0</v>
      </c>
      <c r="AA60" s="22">
        <v>0</v>
      </c>
      <c r="AB60" s="22">
        <v>0</v>
      </c>
      <c r="AC60" s="22">
        <v>0</v>
      </c>
      <c r="AD60" s="22">
        <v>0</v>
      </c>
      <c r="AE60" s="18">
        <f t="shared" si="32"/>
        <v>401279.55</v>
      </c>
      <c r="AF60" s="18">
        <f>AE60*节奏规划!$J59</f>
        <v>4012.7955000000002</v>
      </c>
      <c r="AG60" s="18">
        <f t="shared" si="33"/>
        <v>189</v>
      </c>
      <c r="AH60" s="18">
        <f>AG60*节奏规划!$J59</f>
        <v>1.8900000000000001</v>
      </c>
      <c r="AI60" s="18">
        <f t="shared" si="6"/>
        <v>73.8</v>
      </c>
      <c r="AJ60" s="18">
        <f>AI60*节奏规划!$J59</f>
        <v>0.73799999999999999</v>
      </c>
      <c r="AK60" s="18">
        <f t="shared" si="7"/>
        <v>54</v>
      </c>
      <c r="AL60" s="18">
        <f>AK60*节奏规划!$J59</f>
        <v>0.54</v>
      </c>
      <c r="AM60" s="18">
        <f t="shared" si="8"/>
        <v>0</v>
      </c>
      <c r="AN60" s="18">
        <f>AM60*节奏规划!$J59</f>
        <v>0</v>
      </c>
      <c r="AO60" s="18">
        <f t="shared" si="9"/>
        <v>0</v>
      </c>
      <c r="AP60" s="18">
        <f>AO60*节奏规划!$J59</f>
        <v>0</v>
      </c>
      <c r="AQ60" s="18">
        <f t="shared" si="10"/>
        <v>0</v>
      </c>
      <c r="AR60" s="18">
        <f>AQ60*节奏规划!$J59</f>
        <v>0</v>
      </c>
      <c r="AS60" s="18">
        <f t="shared" si="34"/>
        <v>79.38</v>
      </c>
      <c r="AT60" s="18">
        <f>AS60*节奏规划!$J59</f>
        <v>0.79379999999999995</v>
      </c>
      <c r="AU60" s="18">
        <f t="shared" si="35"/>
        <v>0</v>
      </c>
      <c r="AV60" s="18">
        <f>AU60*节奏规划!$J59</f>
        <v>0</v>
      </c>
      <c r="AW60" s="18">
        <f t="shared" si="36"/>
        <v>0</v>
      </c>
      <c r="AX60" s="18">
        <f>AW60*节奏规划!$J59</f>
        <v>0</v>
      </c>
      <c r="AY60" s="18">
        <f t="shared" si="37"/>
        <v>0</v>
      </c>
      <c r="AZ60" s="18">
        <f>AY60*节奏规划!$J59</f>
        <v>0</v>
      </c>
    </row>
    <row r="61" spans="1:52" ht="16.5" x14ac:dyDescent="0.2">
      <c r="A61" s="14">
        <v>56</v>
      </c>
      <c r="B61" s="14">
        <f>金币产出!CH61/金币产出!CB61</f>
        <v>27449300</v>
      </c>
      <c r="C61" s="18">
        <f>INDEX(金币产出!$D$7:$D$90,MATCH(宝箱数值!A61,金币产出!$A$7:$A$90,1))</f>
        <v>5</v>
      </c>
      <c r="D61" s="18">
        <f t="shared" si="17"/>
        <v>387292</v>
      </c>
      <c r="E61" s="18">
        <f t="shared" si="0"/>
        <v>387292</v>
      </c>
      <c r="F61" s="18">
        <f t="shared" si="1"/>
        <v>387292</v>
      </c>
      <c r="G61" s="18">
        <f t="shared" si="2"/>
        <v>387292</v>
      </c>
      <c r="H61" s="18">
        <f t="shared" si="3"/>
        <v>387292</v>
      </c>
      <c r="I61" s="18">
        <f t="shared" si="4"/>
        <v>387292</v>
      </c>
      <c r="J61" s="18">
        <f t="shared" si="5"/>
        <v>387292</v>
      </c>
      <c r="K61" s="18">
        <f t="shared" si="18"/>
        <v>1</v>
      </c>
      <c r="L61" s="18">
        <f t="shared" si="19"/>
        <v>387.29</v>
      </c>
      <c r="M61" s="18">
        <f t="shared" si="20"/>
        <v>1</v>
      </c>
      <c r="N61" s="18">
        <f t="shared" si="21"/>
        <v>387.29</v>
      </c>
      <c r="O61" s="18">
        <f t="shared" si="22"/>
        <v>1</v>
      </c>
      <c r="P61" s="18">
        <f t="shared" si="23"/>
        <v>387.29</v>
      </c>
      <c r="Q61" s="18">
        <f t="shared" si="24"/>
        <v>1</v>
      </c>
      <c r="R61" s="18">
        <f t="shared" si="25"/>
        <v>387.29</v>
      </c>
      <c r="S61" s="18">
        <f t="shared" si="26"/>
        <v>1</v>
      </c>
      <c r="T61" s="18">
        <f t="shared" si="27"/>
        <v>387.29</v>
      </c>
      <c r="U61" s="18">
        <f t="shared" si="28"/>
        <v>1</v>
      </c>
      <c r="V61" s="18">
        <f t="shared" si="29"/>
        <v>387.29</v>
      </c>
      <c r="W61" s="18">
        <f t="shared" si="30"/>
        <v>1</v>
      </c>
      <c r="X61" s="18">
        <f t="shared" si="31"/>
        <v>387.29</v>
      </c>
      <c r="Y61" s="22">
        <v>1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18">
        <f t="shared" si="32"/>
        <v>406656.60000000003</v>
      </c>
      <c r="AF61" s="18">
        <f>AE61*节奏规划!$J60</f>
        <v>4066.5660000000003</v>
      </c>
      <c r="AG61" s="18">
        <f t="shared" si="33"/>
        <v>189</v>
      </c>
      <c r="AH61" s="18">
        <f>AG61*节奏规划!$J60</f>
        <v>1.8900000000000001</v>
      </c>
      <c r="AI61" s="18">
        <f t="shared" si="6"/>
        <v>73.8</v>
      </c>
      <c r="AJ61" s="18">
        <f>AI61*节奏规划!$J60</f>
        <v>0.73799999999999999</v>
      </c>
      <c r="AK61" s="18">
        <f t="shared" si="7"/>
        <v>54</v>
      </c>
      <c r="AL61" s="18">
        <f>AK61*节奏规划!$J60</f>
        <v>0.54</v>
      </c>
      <c r="AM61" s="18">
        <f t="shared" si="8"/>
        <v>0</v>
      </c>
      <c r="AN61" s="18">
        <f>AM61*节奏规划!$J60</f>
        <v>0</v>
      </c>
      <c r="AO61" s="18">
        <f t="shared" si="9"/>
        <v>0</v>
      </c>
      <c r="AP61" s="18">
        <f>AO61*节奏规划!$J60</f>
        <v>0</v>
      </c>
      <c r="AQ61" s="18">
        <f t="shared" si="10"/>
        <v>0</v>
      </c>
      <c r="AR61" s="18">
        <f>AQ61*节奏规划!$J60</f>
        <v>0</v>
      </c>
      <c r="AS61" s="18">
        <f t="shared" si="34"/>
        <v>79.38</v>
      </c>
      <c r="AT61" s="18">
        <f>AS61*节奏规划!$J60</f>
        <v>0.79379999999999995</v>
      </c>
      <c r="AU61" s="18">
        <f t="shared" si="35"/>
        <v>0</v>
      </c>
      <c r="AV61" s="18">
        <f>AU61*节奏规划!$J60</f>
        <v>0</v>
      </c>
      <c r="AW61" s="18">
        <f t="shared" si="36"/>
        <v>0</v>
      </c>
      <c r="AX61" s="18">
        <f>AW61*节奏规划!$J60</f>
        <v>0</v>
      </c>
      <c r="AY61" s="18">
        <f t="shared" si="37"/>
        <v>0</v>
      </c>
      <c r="AZ61" s="18">
        <f>AY61*节奏规划!$J60</f>
        <v>0</v>
      </c>
    </row>
    <row r="62" spans="1:52" ht="16.5" x14ac:dyDescent="0.2">
      <c r="A62" s="14">
        <v>57</v>
      </c>
      <c r="B62" s="14">
        <f>金币产出!CH62/金币产出!CB62</f>
        <v>27812100</v>
      </c>
      <c r="C62" s="18">
        <f>INDEX(金币产出!$D$7:$D$90,MATCH(宝箱数值!A62,金币产出!$A$7:$A$90,1))</f>
        <v>5</v>
      </c>
      <c r="D62" s="18">
        <f t="shared" si="17"/>
        <v>392411</v>
      </c>
      <c r="E62" s="18">
        <f t="shared" si="0"/>
        <v>392411</v>
      </c>
      <c r="F62" s="18">
        <f t="shared" si="1"/>
        <v>392411</v>
      </c>
      <c r="G62" s="18">
        <f t="shared" si="2"/>
        <v>392411</v>
      </c>
      <c r="H62" s="18">
        <f t="shared" si="3"/>
        <v>392411</v>
      </c>
      <c r="I62" s="18">
        <f t="shared" si="4"/>
        <v>392411</v>
      </c>
      <c r="J62" s="18">
        <f t="shared" si="5"/>
        <v>392411</v>
      </c>
      <c r="K62" s="18">
        <f t="shared" si="18"/>
        <v>1</v>
      </c>
      <c r="L62" s="18">
        <f t="shared" si="19"/>
        <v>392.41</v>
      </c>
      <c r="M62" s="18">
        <f t="shared" si="20"/>
        <v>1</v>
      </c>
      <c r="N62" s="18">
        <f t="shared" si="21"/>
        <v>392.41</v>
      </c>
      <c r="O62" s="18">
        <f t="shared" si="22"/>
        <v>1</v>
      </c>
      <c r="P62" s="18">
        <f t="shared" si="23"/>
        <v>392.41</v>
      </c>
      <c r="Q62" s="18">
        <f t="shared" si="24"/>
        <v>1</v>
      </c>
      <c r="R62" s="18">
        <f t="shared" si="25"/>
        <v>392.41</v>
      </c>
      <c r="S62" s="18">
        <f t="shared" si="26"/>
        <v>1</v>
      </c>
      <c r="T62" s="18">
        <f t="shared" si="27"/>
        <v>392.41</v>
      </c>
      <c r="U62" s="18">
        <f t="shared" si="28"/>
        <v>1</v>
      </c>
      <c r="V62" s="18">
        <f t="shared" si="29"/>
        <v>392.41</v>
      </c>
      <c r="W62" s="18">
        <f t="shared" si="30"/>
        <v>1</v>
      </c>
      <c r="X62" s="18">
        <f t="shared" si="31"/>
        <v>392.41</v>
      </c>
      <c r="Y62" s="22">
        <v>1</v>
      </c>
      <c r="Z62" s="22">
        <v>0</v>
      </c>
      <c r="AA62" s="22">
        <v>0</v>
      </c>
      <c r="AB62" s="22">
        <v>0</v>
      </c>
      <c r="AC62" s="22">
        <v>0</v>
      </c>
      <c r="AD62" s="22">
        <v>0</v>
      </c>
      <c r="AE62" s="18">
        <f t="shared" si="32"/>
        <v>412031.55</v>
      </c>
      <c r="AF62" s="18">
        <f>AE62*节奏规划!$J61</f>
        <v>4120.3154999999997</v>
      </c>
      <c r="AG62" s="18">
        <f t="shared" si="33"/>
        <v>189</v>
      </c>
      <c r="AH62" s="18">
        <f>AG62*节奏规划!$J61</f>
        <v>1.8900000000000001</v>
      </c>
      <c r="AI62" s="18">
        <f t="shared" si="6"/>
        <v>73.8</v>
      </c>
      <c r="AJ62" s="18">
        <f>AI62*节奏规划!$J61</f>
        <v>0.73799999999999999</v>
      </c>
      <c r="AK62" s="18">
        <f t="shared" si="7"/>
        <v>54</v>
      </c>
      <c r="AL62" s="18">
        <f>AK62*节奏规划!$J61</f>
        <v>0.54</v>
      </c>
      <c r="AM62" s="18">
        <f t="shared" si="8"/>
        <v>0</v>
      </c>
      <c r="AN62" s="18">
        <f>AM62*节奏规划!$J61</f>
        <v>0</v>
      </c>
      <c r="AO62" s="18">
        <f t="shared" si="9"/>
        <v>0</v>
      </c>
      <c r="AP62" s="18">
        <f>AO62*节奏规划!$J61</f>
        <v>0</v>
      </c>
      <c r="AQ62" s="18">
        <f t="shared" si="10"/>
        <v>0</v>
      </c>
      <c r="AR62" s="18">
        <f>AQ62*节奏规划!$J61</f>
        <v>0</v>
      </c>
      <c r="AS62" s="18">
        <f t="shared" si="34"/>
        <v>79.38</v>
      </c>
      <c r="AT62" s="18">
        <f>AS62*节奏规划!$J61</f>
        <v>0.79379999999999995</v>
      </c>
      <c r="AU62" s="18">
        <f t="shared" si="35"/>
        <v>0</v>
      </c>
      <c r="AV62" s="18">
        <f>AU62*节奏规划!$J61</f>
        <v>0</v>
      </c>
      <c r="AW62" s="18">
        <f t="shared" si="36"/>
        <v>0</v>
      </c>
      <c r="AX62" s="18">
        <f>AW62*节奏规划!$J61</f>
        <v>0</v>
      </c>
      <c r="AY62" s="18">
        <f t="shared" si="37"/>
        <v>0</v>
      </c>
      <c r="AZ62" s="18">
        <f>AY62*节奏规划!$J61</f>
        <v>0</v>
      </c>
    </row>
    <row r="63" spans="1:52" ht="16.5" x14ac:dyDescent="0.2">
      <c r="A63" s="14">
        <v>58</v>
      </c>
      <c r="B63" s="14">
        <f>金币产出!CH63/金币产出!CB63</f>
        <v>28175000</v>
      </c>
      <c r="C63" s="18">
        <f>INDEX(金币产出!$D$7:$D$90,MATCH(宝箱数值!A63,金币产出!$A$7:$A$90,1))</f>
        <v>5</v>
      </c>
      <c r="D63" s="18">
        <f t="shared" si="17"/>
        <v>397531</v>
      </c>
      <c r="E63" s="18">
        <f t="shared" si="0"/>
        <v>397531</v>
      </c>
      <c r="F63" s="18">
        <f t="shared" si="1"/>
        <v>397531</v>
      </c>
      <c r="G63" s="18">
        <f t="shared" si="2"/>
        <v>397531</v>
      </c>
      <c r="H63" s="18">
        <f t="shared" si="3"/>
        <v>397531</v>
      </c>
      <c r="I63" s="18">
        <f t="shared" si="4"/>
        <v>397531</v>
      </c>
      <c r="J63" s="18">
        <f t="shared" si="5"/>
        <v>397531</v>
      </c>
      <c r="K63" s="18">
        <f t="shared" si="18"/>
        <v>1</v>
      </c>
      <c r="L63" s="18">
        <f t="shared" si="19"/>
        <v>397.53</v>
      </c>
      <c r="M63" s="18">
        <f t="shared" si="20"/>
        <v>1</v>
      </c>
      <c r="N63" s="18">
        <f t="shared" si="21"/>
        <v>397.53</v>
      </c>
      <c r="O63" s="18">
        <f t="shared" si="22"/>
        <v>1</v>
      </c>
      <c r="P63" s="18">
        <f t="shared" si="23"/>
        <v>397.53</v>
      </c>
      <c r="Q63" s="18">
        <f t="shared" si="24"/>
        <v>1</v>
      </c>
      <c r="R63" s="18">
        <f t="shared" si="25"/>
        <v>397.53</v>
      </c>
      <c r="S63" s="18">
        <f t="shared" si="26"/>
        <v>1</v>
      </c>
      <c r="T63" s="18">
        <f t="shared" si="27"/>
        <v>397.53</v>
      </c>
      <c r="U63" s="18">
        <f t="shared" si="28"/>
        <v>1</v>
      </c>
      <c r="V63" s="18">
        <f t="shared" si="29"/>
        <v>397.53</v>
      </c>
      <c r="W63" s="18">
        <f t="shared" si="30"/>
        <v>1</v>
      </c>
      <c r="X63" s="18">
        <f t="shared" si="31"/>
        <v>397.53</v>
      </c>
      <c r="Y63" s="22">
        <v>1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18">
        <f t="shared" si="32"/>
        <v>417407.55000000005</v>
      </c>
      <c r="AF63" s="18">
        <f>AE63*节奏规划!$J62</f>
        <v>4174.0755000000008</v>
      </c>
      <c r="AG63" s="18">
        <f t="shared" si="33"/>
        <v>189</v>
      </c>
      <c r="AH63" s="18">
        <f>AG63*节奏规划!$J62</f>
        <v>1.8900000000000001</v>
      </c>
      <c r="AI63" s="18">
        <f t="shared" si="6"/>
        <v>73.8</v>
      </c>
      <c r="AJ63" s="18">
        <f>AI63*节奏规划!$J62</f>
        <v>0.73799999999999999</v>
      </c>
      <c r="AK63" s="18">
        <f t="shared" si="7"/>
        <v>54</v>
      </c>
      <c r="AL63" s="18">
        <f>AK63*节奏规划!$J62</f>
        <v>0.54</v>
      </c>
      <c r="AM63" s="18">
        <f t="shared" si="8"/>
        <v>0</v>
      </c>
      <c r="AN63" s="18">
        <f>AM63*节奏规划!$J62</f>
        <v>0</v>
      </c>
      <c r="AO63" s="18">
        <f t="shared" si="9"/>
        <v>0</v>
      </c>
      <c r="AP63" s="18">
        <f>AO63*节奏规划!$J62</f>
        <v>0</v>
      </c>
      <c r="AQ63" s="18">
        <f t="shared" si="10"/>
        <v>0</v>
      </c>
      <c r="AR63" s="18">
        <f>AQ63*节奏规划!$J62</f>
        <v>0</v>
      </c>
      <c r="AS63" s="18">
        <f t="shared" si="34"/>
        <v>79.38</v>
      </c>
      <c r="AT63" s="18">
        <f>AS63*节奏规划!$J62</f>
        <v>0.79379999999999995</v>
      </c>
      <c r="AU63" s="18">
        <f t="shared" si="35"/>
        <v>0</v>
      </c>
      <c r="AV63" s="18">
        <f>AU63*节奏规划!$J62</f>
        <v>0</v>
      </c>
      <c r="AW63" s="18">
        <f t="shared" si="36"/>
        <v>0</v>
      </c>
      <c r="AX63" s="18">
        <f>AW63*节奏规划!$J62</f>
        <v>0</v>
      </c>
      <c r="AY63" s="18">
        <f t="shared" si="37"/>
        <v>0</v>
      </c>
      <c r="AZ63" s="18">
        <f>AY63*节奏规划!$J62</f>
        <v>0</v>
      </c>
    </row>
    <row r="64" spans="1:52" ht="16.5" x14ac:dyDescent="0.2">
      <c r="A64" s="14">
        <v>59</v>
      </c>
      <c r="B64" s="14">
        <f>金币产出!CH64/金币产出!CB64</f>
        <v>28537900</v>
      </c>
      <c r="C64" s="18">
        <f>INDEX(金币产出!$D$7:$D$90,MATCH(宝箱数值!A64,金币产出!$A$7:$A$90,1))</f>
        <v>5</v>
      </c>
      <c r="D64" s="18">
        <f t="shared" si="17"/>
        <v>402651</v>
      </c>
      <c r="E64" s="18">
        <f t="shared" si="0"/>
        <v>402651</v>
      </c>
      <c r="F64" s="18">
        <f t="shared" si="1"/>
        <v>402651</v>
      </c>
      <c r="G64" s="18">
        <f t="shared" si="2"/>
        <v>402651</v>
      </c>
      <c r="H64" s="18">
        <f t="shared" si="3"/>
        <v>402651</v>
      </c>
      <c r="I64" s="18">
        <f t="shared" si="4"/>
        <v>402651</v>
      </c>
      <c r="J64" s="18">
        <f t="shared" si="5"/>
        <v>402651</v>
      </c>
      <c r="K64" s="18">
        <f t="shared" si="18"/>
        <v>1</v>
      </c>
      <c r="L64" s="18">
        <f t="shared" si="19"/>
        <v>402.65</v>
      </c>
      <c r="M64" s="18">
        <f t="shared" si="20"/>
        <v>1</v>
      </c>
      <c r="N64" s="18">
        <f t="shared" si="21"/>
        <v>402.65</v>
      </c>
      <c r="O64" s="18">
        <f t="shared" si="22"/>
        <v>1</v>
      </c>
      <c r="P64" s="18">
        <f t="shared" si="23"/>
        <v>402.65</v>
      </c>
      <c r="Q64" s="18">
        <f t="shared" si="24"/>
        <v>1</v>
      </c>
      <c r="R64" s="18">
        <f t="shared" si="25"/>
        <v>402.65</v>
      </c>
      <c r="S64" s="18">
        <f t="shared" si="26"/>
        <v>1</v>
      </c>
      <c r="T64" s="18">
        <f t="shared" si="27"/>
        <v>402.65</v>
      </c>
      <c r="U64" s="18">
        <f t="shared" si="28"/>
        <v>1</v>
      </c>
      <c r="V64" s="18">
        <f t="shared" si="29"/>
        <v>402.65</v>
      </c>
      <c r="W64" s="18">
        <f t="shared" si="30"/>
        <v>1</v>
      </c>
      <c r="X64" s="18">
        <f t="shared" si="31"/>
        <v>402.65</v>
      </c>
      <c r="Y64" s="22">
        <v>1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18">
        <f t="shared" si="32"/>
        <v>422783.55000000005</v>
      </c>
      <c r="AF64" s="18">
        <f>AE64*节奏规划!$J63</f>
        <v>4227.8355000000001</v>
      </c>
      <c r="AG64" s="18">
        <f t="shared" si="33"/>
        <v>189</v>
      </c>
      <c r="AH64" s="18">
        <f>AG64*节奏规划!$J63</f>
        <v>1.8900000000000001</v>
      </c>
      <c r="AI64" s="18">
        <f t="shared" si="6"/>
        <v>73.8</v>
      </c>
      <c r="AJ64" s="18">
        <f>AI64*节奏规划!$J63</f>
        <v>0.73799999999999999</v>
      </c>
      <c r="AK64" s="18">
        <f t="shared" si="7"/>
        <v>54</v>
      </c>
      <c r="AL64" s="18">
        <f>AK64*节奏规划!$J63</f>
        <v>0.54</v>
      </c>
      <c r="AM64" s="18">
        <f t="shared" si="8"/>
        <v>0</v>
      </c>
      <c r="AN64" s="18">
        <f>AM64*节奏规划!$J63</f>
        <v>0</v>
      </c>
      <c r="AO64" s="18">
        <f t="shared" si="9"/>
        <v>0</v>
      </c>
      <c r="AP64" s="18">
        <f>AO64*节奏规划!$J63</f>
        <v>0</v>
      </c>
      <c r="AQ64" s="18">
        <f t="shared" si="10"/>
        <v>0</v>
      </c>
      <c r="AR64" s="18">
        <f>AQ64*节奏规划!$J63</f>
        <v>0</v>
      </c>
      <c r="AS64" s="18">
        <f t="shared" si="34"/>
        <v>79.38</v>
      </c>
      <c r="AT64" s="18">
        <f>AS64*节奏规划!$J63</f>
        <v>0.79379999999999995</v>
      </c>
      <c r="AU64" s="18">
        <f t="shared" si="35"/>
        <v>0</v>
      </c>
      <c r="AV64" s="18">
        <f>AU64*节奏规划!$J63</f>
        <v>0</v>
      </c>
      <c r="AW64" s="18">
        <f t="shared" si="36"/>
        <v>0</v>
      </c>
      <c r="AX64" s="18">
        <f>AW64*节奏规划!$J63</f>
        <v>0</v>
      </c>
      <c r="AY64" s="18">
        <f t="shared" si="37"/>
        <v>0</v>
      </c>
      <c r="AZ64" s="18">
        <f>AY64*节奏规划!$J63</f>
        <v>0</v>
      </c>
    </row>
    <row r="65" spans="1:52" ht="16.5" x14ac:dyDescent="0.2">
      <c r="A65" s="14">
        <v>60</v>
      </c>
      <c r="B65" s="14">
        <f>金币产出!CH65/金币产出!CB65</f>
        <v>28900800</v>
      </c>
      <c r="C65" s="18">
        <f>INDEX(金币产出!$D$7:$D$90,MATCH(宝箱数值!A65,金币产出!$A$7:$A$90,1))</f>
        <v>6.5</v>
      </c>
      <c r="D65" s="18">
        <f t="shared" si="17"/>
        <v>402028</v>
      </c>
      <c r="E65" s="18">
        <f t="shared" si="0"/>
        <v>402028</v>
      </c>
      <c r="F65" s="18">
        <f t="shared" si="1"/>
        <v>402028</v>
      </c>
      <c r="G65" s="18">
        <f t="shared" si="2"/>
        <v>402028</v>
      </c>
      <c r="H65" s="18">
        <f t="shared" si="3"/>
        <v>402028</v>
      </c>
      <c r="I65" s="18">
        <f t="shared" si="4"/>
        <v>402028</v>
      </c>
      <c r="J65" s="18">
        <f t="shared" si="5"/>
        <v>402028</v>
      </c>
      <c r="K65" s="18">
        <f t="shared" si="18"/>
        <v>1</v>
      </c>
      <c r="L65" s="18">
        <f t="shared" si="19"/>
        <v>402.03</v>
      </c>
      <c r="M65" s="18">
        <f t="shared" si="20"/>
        <v>1</v>
      </c>
      <c r="N65" s="18">
        <f t="shared" si="21"/>
        <v>402.03</v>
      </c>
      <c r="O65" s="18">
        <f t="shared" si="22"/>
        <v>1</v>
      </c>
      <c r="P65" s="18">
        <f t="shared" si="23"/>
        <v>402.03</v>
      </c>
      <c r="Q65" s="18">
        <f t="shared" si="24"/>
        <v>1</v>
      </c>
      <c r="R65" s="18">
        <f t="shared" si="25"/>
        <v>402.03</v>
      </c>
      <c r="S65" s="18">
        <f t="shared" si="26"/>
        <v>1</v>
      </c>
      <c r="T65" s="18">
        <f t="shared" si="27"/>
        <v>402.03</v>
      </c>
      <c r="U65" s="18">
        <f t="shared" si="28"/>
        <v>1</v>
      </c>
      <c r="V65" s="18">
        <f t="shared" si="29"/>
        <v>402.03</v>
      </c>
      <c r="W65" s="18">
        <f t="shared" si="30"/>
        <v>1</v>
      </c>
      <c r="X65" s="18">
        <f t="shared" si="31"/>
        <v>402.03</v>
      </c>
      <c r="Y65" s="22">
        <v>1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18">
        <f t="shared" si="32"/>
        <v>428159.82</v>
      </c>
      <c r="AF65" s="18">
        <f>AE65*节奏规划!$J64</f>
        <v>4281.5982000000004</v>
      </c>
      <c r="AG65" s="18">
        <f t="shared" si="33"/>
        <v>191.7</v>
      </c>
      <c r="AH65" s="18">
        <f>AG65*节奏规划!$J64</f>
        <v>1.9169999999999998</v>
      </c>
      <c r="AI65" s="18">
        <f t="shared" si="6"/>
        <v>73.8</v>
      </c>
      <c r="AJ65" s="18">
        <f>AI65*节奏规划!$J64</f>
        <v>0.73799999999999999</v>
      </c>
      <c r="AK65" s="18">
        <f t="shared" si="7"/>
        <v>54</v>
      </c>
      <c r="AL65" s="18">
        <f>AK65*节奏规划!$J64</f>
        <v>0.54</v>
      </c>
      <c r="AM65" s="18">
        <f t="shared" si="8"/>
        <v>0</v>
      </c>
      <c r="AN65" s="18">
        <f>AM65*节奏规划!$J64</f>
        <v>0</v>
      </c>
      <c r="AO65" s="18">
        <f t="shared" si="9"/>
        <v>0</v>
      </c>
      <c r="AP65" s="18">
        <f>AO65*节奏规划!$J64</f>
        <v>0</v>
      </c>
      <c r="AQ65" s="18">
        <f t="shared" si="10"/>
        <v>0</v>
      </c>
      <c r="AR65" s="18">
        <f>AQ65*节奏规划!$J64</f>
        <v>0</v>
      </c>
      <c r="AS65" s="18">
        <f t="shared" si="34"/>
        <v>80.513999999999996</v>
      </c>
      <c r="AT65" s="18">
        <f>AS65*节奏规划!$J64</f>
        <v>0.80513999999999997</v>
      </c>
      <c r="AU65" s="18">
        <f t="shared" si="35"/>
        <v>0</v>
      </c>
      <c r="AV65" s="18">
        <f>AU65*节奏规划!$J64</f>
        <v>0</v>
      </c>
      <c r="AW65" s="18">
        <f t="shared" si="36"/>
        <v>0</v>
      </c>
      <c r="AX65" s="18">
        <f>AW65*节奏规划!$J64</f>
        <v>0</v>
      </c>
      <c r="AY65" s="18">
        <f t="shared" si="37"/>
        <v>0</v>
      </c>
      <c r="AZ65" s="18">
        <f>AY65*节奏规划!$J64</f>
        <v>0</v>
      </c>
    </row>
    <row r="66" spans="1:52" ht="16.5" x14ac:dyDescent="0.2">
      <c r="A66" s="14">
        <v>61</v>
      </c>
      <c r="B66" s="14">
        <f>金币产出!CH66/金币产出!CB66</f>
        <v>29382400</v>
      </c>
      <c r="C66" s="18">
        <f>INDEX(金币产出!$D$7:$D$90,MATCH(宝箱数值!A66,金币产出!$A$7:$A$90,1))</f>
        <v>6.5</v>
      </c>
      <c r="D66" s="18">
        <f t="shared" si="17"/>
        <v>408728</v>
      </c>
      <c r="E66" s="18">
        <f t="shared" si="0"/>
        <v>408728</v>
      </c>
      <c r="F66" s="18">
        <f t="shared" si="1"/>
        <v>408728</v>
      </c>
      <c r="G66" s="18">
        <f t="shared" si="2"/>
        <v>408728</v>
      </c>
      <c r="H66" s="18">
        <f t="shared" si="3"/>
        <v>408728</v>
      </c>
      <c r="I66" s="18">
        <f t="shared" si="4"/>
        <v>408728</v>
      </c>
      <c r="J66" s="18">
        <f t="shared" si="5"/>
        <v>408728</v>
      </c>
      <c r="K66" s="18">
        <f t="shared" si="18"/>
        <v>1</v>
      </c>
      <c r="L66" s="18">
        <f t="shared" si="19"/>
        <v>408.73</v>
      </c>
      <c r="M66" s="18">
        <f t="shared" si="20"/>
        <v>1</v>
      </c>
      <c r="N66" s="18">
        <f t="shared" si="21"/>
        <v>408.73</v>
      </c>
      <c r="O66" s="18">
        <f t="shared" si="22"/>
        <v>1</v>
      </c>
      <c r="P66" s="18">
        <f t="shared" si="23"/>
        <v>408.73</v>
      </c>
      <c r="Q66" s="18">
        <f t="shared" si="24"/>
        <v>1</v>
      </c>
      <c r="R66" s="18">
        <f t="shared" si="25"/>
        <v>408.73</v>
      </c>
      <c r="S66" s="18">
        <f t="shared" si="26"/>
        <v>1</v>
      </c>
      <c r="T66" s="18">
        <f t="shared" si="27"/>
        <v>408.73</v>
      </c>
      <c r="U66" s="18">
        <f t="shared" si="28"/>
        <v>1</v>
      </c>
      <c r="V66" s="18">
        <f t="shared" si="29"/>
        <v>408.73</v>
      </c>
      <c r="W66" s="18">
        <f t="shared" si="30"/>
        <v>1</v>
      </c>
      <c r="X66" s="18">
        <f t="shared" si="31"/>
        <v>408.73</v>
      </c>
      <c r="Y66" s="22">
        <v>1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18">
        <f t="shared" si="32"/>
        <v>435295.32</v>
      </c>
      <c r="AF66" s="18">
        <f>AE66*节奏规划!$J65</f>
        <v>4352.9531999999999</v>
      </c>
      <c r="AG66" s="18">
        <f t="shared" si="33"/>
        <v>191.7</v>
      </c>
      <c r="AH66" s="18">
        <f>AG66*节奏规划!$J65</f>
        <v>1.9169999999999998</v>
      </c>
      <c r="AI66" s="18">
        <f t="shared" si="6"/>
        <v>73.8</v>
      </c>
      <c r="AJ66" s="18">
        <f>AI66*节奏规划!$J65</f>
        <v>0.73799999999999999</v>
      </c>
      <c r="AK66" s="18">
        <f t="shared" si="7"/>
        <v>54</v>
      </c>
      <c r="AL66" s="18">
        <f>AK66*节奏规划!$J65</f>
        <v>0.54</v>
      </c>
      <c r="AM66" s="18">
        <f t="shared" si="8"/>
        <v>0</v>
      </c>
      <c r="AN66" s="18">
        <f>AM66*节奏规划!$J65</f>
        <v>0</v>
      </c>
      <c r="AO66" s="18">
        <f t="shared" si="9"/>
        <v>0</v>
      </c>
      <c r="AP66" s="18">
        <f>AO66*节奏规划!$J65</f>
        <v>0</v>
      </c>
      <c r="AQ66" s="18">
        <f t="shared" si="10"/>
        <v>0</v>
      </c>
      <c r="AR66" s="18">
        <f>AQ66*节奏规划!$J65</f>
        <v>0</v>
      </c>
      <c r="AS66" s="18">
        <f t="shared" si="34"/>
        <v>80.513999999999996</v>
      </c>
      <c r="AT66" s="18">
        <f>AS66*节奏规划!$J65</f>
        <v>0.80513999999999997</v>
      </c>
      <c r="AU66" s="18">
        <f t="shared" si="35"/>
        <v>0</v>
      </c>
      <c r="AV66" s="18">
        <f>AU66*节奏规划!$J65</f>
        <v>0</v>
      </c>
      <c r="AW66" s="18">
        <f t="shared" si="36"/>
        <v>0</v>
      </c>
      <c r="AX66" s="18">
        <f>AW66*节奏规划!$J65</f>
        <v>0</v>
      </c>
      <c r="AY66" s="18">
        <f t="shared" si="37"/>
        <v>0</v>
      </c>
      <c r="AZ66" s="18">
        <f>AY66*节奏规划!$J65</f>
        <v>0</v>
      </c>
    </row>
    <row r="67" spans="1:52" ht="16.5" x14ac:dyDescent="0.2">
      <c r="A67" s="14">
        <v>62</v>
      </c>
      <c r="B67" s="14">
        <f>金币产出!CH67/金币产出!CB67</f>
        <v>29864100</v>
      </c>
      <c r="C67" s="18">
        <f>INDEX(金币产出!$D$7:$D$90,MATCH(宝箱数值!A67,金币产出!$A$7:$A$90,1))</f>
        <v>6.5</v>
      </c>
      <c r="D67" s="18">
        <f t="shared" si="17"/>
        <v>415428</v>
      </c>
      <c r="E67" s="18">
        <f t="shared" si="0"/>
        <v>415428</v>
      </c>
      <c r="F67" s="18">
        <f t="shared" si="1"/>
        <v>415428</v>
      </c>
      <c r="G67" s="18">
        <f t="shared" si="2"/>
        <v>415428</v>
      </c>
      <c r="H67" s="18">
        <f t="shared" si="3"/>
        <v>415428</v>
      </c>
      <c r="I67" s="18">
        <f t="shared" si="4"/>
        <v>415428</v>
      </c>
      <c r="J67" s="18">
        <f t="shared" si="5"/>
        <v>415428</v>
      </c>
      <c r="K67" s="18">
        <f t="shared" si="18"/>
        <v>1</v>
      </c>
      <c r="L67" s="18">
        <f t="shared" si="19"/>
        <v>415.43</v>
      </c>
      <c r="M67" s="18">
        <f t="shared" si="20"/>
        <v>1</v>
      </c>
      <c r="N67" s="18">
        <f t="shared" si="21"/>
        <v>415.43</v>
      </c>
      <c r="O67" s="18">
        <f t="shared" si="22"/>
        <v>1</v>
      </c>
      <c r="P67" s="18">
        <f t="shared" si="23"/>
        <v>415.43</v>
      </c>
      <c r="Q67" s="18">
        <f t="shared" si="24"/>
        <v>1</v>
      </c>
      <c r="R67" s="18">
        <f t="shared" si="25"/>
        <v>415.43</v>
      </c>
      <c r="S67" s="18">
        <f t="shared" si="26"/>
        <v>1</v>
      </c>
      <c r="T67" s="18">
        <f t="shared" si="27"/>
        <v>415.43</v>
      </c>
      <c r="U67" s="18">
        <f t="shared" si="28"/>
        <v>1</v>
      </c>
      <c r="V67" s="18">
        <f t="shared" si="29"/>
        <v>415.43</v>
      </c>
      <c r="W67" s="18">
        <f t="shared" si="30"/>
        <v>1</v>
      </c>
      <c r="X67" s="18">
        <f t="shared" si="31"/>
        <v>415.43</v>
      </c>
      <c r="Y67" s="22">
        <v>1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18">
        <f t="shared" si="32"/>
        <v>442430.81999999995</v>
      </c>
      <c r="AF67" s="18">
        <f>AE67*节奏规划!$J66</f>
        <v>4424.3081999999995</v>
      </c>
      <c r="AG67" s="18">
        <f t="shared" si="33"/>
        <v>191.7</v>
      </c>
      <c r="AH67" s="18">
        <f>AG67*节奏规划!$J66</f>
        <v>1.9169999999999998</v>
      </c>
      <c r="AI67" s="18">
        <f t="shared" si="6"/>
        <v>73.8</v>
      </c>
      <c r="AJ67" s="18">
        <f>AI67*节奏规划!$J66</f>
        <v>0.73799999999999999</v>
      </c>
      <c r="AK67" s="18">
        <f t="shared" si="7"/>
        <v>54</v>
      </c>
      <c r="AL67" s="18">
        <f>AK67*节奏规划!$J66</f>
        <v>0.54</v>
      </c>
      <c r="AM67" s="18">
        <f t="shared" si="8"/>
        <v>0</v>
      </c>
      <c r="AN67" s="18">
        <f>AM67*节奏规划!$J66</f>
        <v>0</v>
      </c>
      <c r="AO67" s="18">
        <f t="shared" si="9"/>
        <v>0</v>
      </c>
      <c r="AP67" s="18">
        <f>AO67*节奏规划!$J66</f>
        <v>0</v>
      </c>
      <c r="AQ67" s="18">
        <f t="shared" si="10"/>
        <v>0</v>
      </c>
      <c r="AR67" s="18">
        <f>AQ67*节奏规划!$J66</f>
        <v>0</v>
      </c>
      <c r="AS67" s="18">
        <f t="shared" si="34"/>
        <v>80.513999999999996</v>
      </c>
      <c r="AT67" s="18">
        <f>AS67*节奏规划!$J66</f>
        <v>0.80513999999999997</v>
      </c>
      <c r="AU67" s="18">
        <f t="shared" si="35"/>
        <v>0</v>
      </c>
      <c r="AV67" s="18">
        <f>AU67*节奏规划!$J66</f>
        <v>0</v>
      </c>
      <c r="AW67" s="18">
        <f t="shared" si="36"/>
        <v>0</v>
      </c>
      <c r="AX67" s="18">
        <f>AW67*节奏规划!$J66</f>
        <v>0</v>
      </c>
      <c r="AY67" s="18">
        <f t="shared" si="37"/>
        <v>0</v>
      </c>
      <c r="AZ67" s="18">
        <f>AY67*节奏规划!$J66</f>
        <v>0</v>
      </c>
    </row>
    <row r="68" spans="1:52" ht="16.5" x14ac:dyDescent="0.2">
      <c r="A68" s="14">
        <v>63</v>
      </c>
      <c r="B68" s="14">
        <f>金币产出!CH68/金币产出!CB68</f>
        <v>30345800</v>
      </c>
      <c r="C68" s="18">
        <f>INDEX(金币产出!$D$7:$D$90,MATCH(宝箱数值!A68,金币产出!$A$7:$A$90,1))</f>
        <v>6.5</v>
      </c>
      <c r="D68" s="18">
        <f t="shared" si="17"/>
        <v>422129</v>
      </c>
      <c r="E68" s="18">
        <f t="shared" si="0"/>
        <v>422129</v>
      </c>
      <c r="F68" s="18">
        <f t="shared" si="1"/>
        <v>422129</v>
      </c>
      <c r="G68" s="18">
        <f t="shared" si="2"/>
        <v>422129</v>
      </c>
      <c r="H68" s="18">
        <f t="shared" si="3"/>
        <v>422129</v>
      </c>
      <c r="I68" s="18">
        <f t="shared" si="4"/>
        <v>422129</v>
      </c>
      <c r="J68" s="18">
        <f t="shared" si="5"/>
        <v>422129</v>
      </c>
      <c r="K68" s="18">
        <f t="shared" si="18"/>
        <v>1</v>
      </c>
      <c r="L68" s="18">
        <f t="shared" si="19"/>
        <v>422.13</v>
      </c>
      <c r="M68" s="18">
        <f t="shared" si="20"/>
        <v>1</v>
      </c>
      <c r="N68" s="18">
        <f t="shared" si="21"/>
        <v>422.13</v>
      </c>
      <c r="O68" s="18">
        <f t="shared" si="22"/>
        <v>1</v>
      </c>
      <c r="P68" s="18">
        <f t="shared" si="23"/>
        <v>422.13</v>
      </c>
      <c r="Q68" s="18">
        <f t="shared" si="24"/>
        <v>1</v>
      </c>
      <c r="R68" s="18">
        <f t="shared" si="25"/>
        <v>422.13</v>
      </c>
      <c r="S68" s="18">
        <f t="shared" si="26"/>
        <v>1</v>
      </c>
      <c r="T68" s="18">
        <f t="shared" si="27"/>
        <v>422.13</v>
      </c>
      <c r="U68" s="18">
        <f t="shared" si="28"/>
        <v>1</v>
      </c>
      <c r="V68" s="18">
        <f t="shared" si="29"/>
        <v>422.13</v>
      </c>
      <c r="W68" s="18">
        <f t="shared" si="30"/>
        <v>1</v>
      </c>
      <c r="X68" s="18">
        <f t="shared" si="31"/>
        <v>422.13</v>
      </c>
      <c r="Y68" s="22">
        <v>1</v>
      </c>
      <c r="Z68" s="22">
        <v>0</v>
      </c>
      <c r="AA68" s="22">
        <v>0</v>
      </c>
      <c r="AB68" s="22">
        <v>0</v>
      </c>
      <c r="AC68" s="22">
        <v>0</v>
      </c>
      <c r="AD68" s="22">
        <v>0</v>
      </c>
      <c r="AE68" s="18">
        <f t="shared" si="32"/>
        <v>449567.38499999995</v>
      </c>
      <c r="AF68" s="18">
        <f>AE68*节奏规划!$J67</f>
        <v>4495.6738499999992</v>
      </c>
      <c r="AG68" s="18">
        <f t="shared" si="33"/>
        <v>191.7</v>
      </c>
      <c r="AH68" s="18">
        <f>AG68*节奏规划!$J67</f>
        <v>1.9169999999999998</v>
      </c>
      <c r="AI68" s="18">
        <f t="shared" si="6"/>
        <v>73.8</v>
      </c>
      <c r="AJ68" s="18">
        <f>AI68*节奏规划!$J67</f>
        <v>0.73799999999999999</v>
      </c>
      <c r="AK68" s="18">
        <f t="shared" si="7"/>
        <v>54</v>
      </c>
      <c r="AL68" s="18">
        <f>AK68*节奏规划!$J67</f>
        <v>0.54</v>
      </c>
      <c r="AM68" s="18">
        <f t="shared" si="8"/>
        <v>0</v>
      </c>
      <c r="AN68" s="18">
        <f>AM68*节奏规划!$J67</f>
        <v>0</v>
      </c>
      <c r="AO68" s="18">
        <f t="shared" si="9"/>
        <v>0</v>
      </c>
      <c r="AP68" s="18">
        <f>AO68*节奏规划!$J67</f>
        <v>0</v>
      </c>
      <c r="AQ68" s="18">
        <f t="shared" si="10"/>
        <v>0</v>
      </c>
      <c r="AR68" s="18">
        <f>AQ68*节奏规划!$J67</f>
        <v>0</v>
      </c>
      <c r="AS68" s="18">
        <f t="shared" si="34"/>
        <v>80.513999999999996</v>
      </c>
      <c r="AT68" s="18">
        <f>AS68*节奏规划!$J67</f>
        <v>0.80513999999999997</v>
      </c>
      <c r="AU68" s="18">
        <f t="shared" si="35"/>
        <v>0</v>
      </c>
      <c r="AV68" s="18">
        <f>AU68*节奏规划!$J67</f>
        <v>0</v>
      </c>
      <c r="AW68" s="18">
        <f t="shared" si="36"/>
        <v>0</v>
      </c>
      <c r="AX68" s="18">
        <f>AW68*节奏规划!$J67</f>
        <v>0</v>
      </c>
      <c r="AY68" s="18">
        <f t="shared" si="37"/>
        <v>0</v>
      </c>
      <c r="AZ68" s="18">
        <f>AY68*节奏规划!$J67</f>
        <v>0</v>
      </c>
    </row>
    <row r="69" spans="1:52" ht="16.5" x14ac:dyDescent="0.2">
      <c r="A69" s="14">
        <v>64</v>
      </c>
      <c r="B69" s="14">
        <f>金币产出!CH69/金币产出!CB69</f>
        <v>30827500</v>
      </c>
      <c r="C69" s="18">
        <f>INDEX(金币产出!$D$7:$D$90,MATCH(宝箱数值!A69,金币产出!$A$7:$A$90,1))</f>
        <v>6.5</v>
      </c>
      <c r="D69" s="18">
        <f t="shared" si="17"/>
        <v>428830</v>
      </c>
      <c r="E69" s="18">
        <f t="shared" si="0"/>
        <v>428830</v>
      </c>
      <c r="F69" s="18">
        <f t="shared" si="1"/>
        <v>428830</v>
      </c>
      <c r="G69" s="18">
        <f t="shared" si="2"/>
        <v>428830</v>
      </c>
      <c r="H69" s="18">
        <f t="shared" si="3"/>
        <v>428830</v>
      </c>
      <c r="I69" s="18">
        <f t="shared" si="4"/>
        <v>428830</v>
      </c>
      <c r="J69" s="18">
        <f t="shared" si="5"/>
        <v>428830</v>
      </c>
      <c r="K69" s="18">
        <f t="shared" si="18"/>
        <v>1</v>
      </c>
      <c r="L69" s="18">
        <f t="shared" si="19"/>
        <v>428.83</v>
      </c>
      <c r="M69" s="18">
        <f t="shared" si="20"/>
        <v>1</v>
      </c>
      <c r="N69" s="18">
        <f t="shared" si="21"/>
        <v>428.83</v>
      </c>
      <c r="O69" s="18">
        <f t="shared" si="22"/>
        <v>1</v>
      </c>
      <c r="P69" s="18">
        <f t="shared" si="23"/>
        <v>428.83</v>
      </c>
      <c r="Q69" s="18">
        <f t="shared" si="24"/>
        <v>1</v>
      </c>
      <c r="R69" s="18">
        <f t="shared" si="25"/>
        <v>428.83</v>
      </c>
      <c r="S69" s="18">
        <f t="shared" si="26"/>
        <v>1</v>
      </c>
      <c r="T69" s="18">
        <f t="shared" si="27"/>
        <v>428.83</v>
      </c>
      <c r="U69" s="18">
        <f t="shared" si="28"/>
        <v>1</v>
      </c>
      <c r="V69" s="18">
        <f t="shared" si="29"/>
        <v>428.83</v>
      </c>
      <c r="W69" s="18">
        <f t="shared" si="30"/>
        <v>1</v>
      </c>
      <c r="X69" s="18">
        <f t="shared" si="31"/>
        <v>428.83</v>
      </c>
      <c r="Y69" s="22">
        <v>1</v>
      </c>
      <c r="Z69" s="22">
        <v>0</v>
      </c>
      <c r="AA69" s="22">
        <v>0</v>
      </c>
      <c r="AB69" s="22">
        <v>0</v>
      </c>
      <c r="AC69" s="22">
        <v>0</v>
      </c>
      <c r="AD69" s="22">
        <v>0</v>
      </c>
      <c r="AE69" s="18">
        <f t="shared" si="32"/>
        <v>456703.94999999995</v>
      </c>
      <c r="AF69" s="18">
        <f>AE69*节奏规划!$J68</f>
        <v>4567.0394999999999</v>
      </c>
      <c r="AG69" s="18">
        <f t="shared" si="33"/>
        <v>191.7</v>
      </c>
      <c r="AH69" s="18">
        <f>AG69*节奏规划!$J68</f>
        <v>1.9169999999999998</v>
      </c>
      <c r="AI69" s="18">
        <f t="shared" si="6"/>
        <v>73.8</v>
      </c>
      <c r="AJ69" s="18">
        <f>AI69*节奏规划!$J68</f>
        <v>0.73799999999999999</v>
      </c>
      <c r="AK69" s="18">
        <f t="shared" si="7"/>
        <v>54</v>
      </c>
      <c r="AL69" s="18">
        <f>AK69*节奏规划!$J68</f>
        <v>0.54</v>
      </c>
      <c r="AM69" s="18">
        <f t="shared" si="8"/>
        <v>0</v>
      </c>
      <c r="AN69" s="18">
        <f>AM69*节奏规划!$J68</f>
        <v>0</v>
      </c>
      <c r="AO69" s="18">
        <f t="shared" si="9"/>
        <v>0</v>
      </c>
      <c r="AP69" s="18">
        <f>AO69*节奏规划!$J68</f>
        <v>0</v>
      </c>
      <c r="AQ69" s="18">
        <f t="shared" si="10"/>
        <v>0</v>
      </c>
      <c r="AR69" s="18">
        <f>AQ69*节奏规划!$J68</f>
        <v>0</v>
      </c>
      <c r="AS69" s="18">
        <f t="shared" si="34"/>
        <v>80.513999999999996</v>
      </c>
      <c r="AT69" s="18">
        <f>AS69*节奏规划!$J68</f>
        <v>0.80513999999999997</v>
      </c>
      <c r="AU69" s="18">
        <f t="shared" si="35"/>
        <v>0</v>
      </c>
      <c r="AV69" s="18">
        <f>AU69*节奏规划!$J68</f>
        <v>0</v>
      </c>
      <c r="AW69" s="18">
        <f t="shared" si="36"/>
        <v>0</v>
      </c>
      <c r="AX69" s="18">
        <f>AW69*节奏规划!$J68</f>
        <v>0</v>
      </c>
      <c r="AY69" s="18">
        <f t="shared" si="37"/>
        <v>0</v>
      </c>
      <c r="AZ69" s="18">
        <f>AY69*节奏规划!$J68</f>
        <v>0</v>
      </c>
    </row>
    <row r="70" spans="1:52" ht="16.5" x14ac:dyDescent="0.2">
      <c r="A70" s="14">
        <v>65</v>
      </c>
      <c r="B70" s="14">
        <f>金币产出!CH70/金币产出!CB70</f>
        <v>31309100</v>
      </c>
      <c r="C70" s="18">
        <f>INDEX(金币产出!$D$7:$D$90,MATCH(宝箱数值!A70,金币产出!$A$7:$A$90,1))</f>
        <v>6.5</v>
      </c>
      <c r="D70" s="18">
        <f t="shared" si="17"/>
        <v>435529</v>
      </c>
      <c r="E70" s="18">
        <f t="shared" ref="E70:E133" si="47">INT(IF(A70&lt;=$BK$6,D70,SQRT(INDEX($D$6:$D$1005,$BK$6)*D70)))</f>
        <v>435529</v>
      </c>
      <c r="F70" s="18">
        <f t="shared" ref="F70:F133" si="48">INT(IF(A70&lt;=$BK$7,D70,SQRT(INDEX($D$6:$D$1005,$BK$7)*D70)))</f>
        <v>435529</v>
      </c>
      <c r="G70" s="18">
        <f t="shared" ref="G70:G133" si="49">INT(IF(A70&lt;=$BK$8,D70,SQRT(INDEX($D$6:$D$1005,$BK$8)*D70)))</f>
        <v>435529</v>
      </c>
      <c r="H70" s="18">
        <f t="shared" ref="H70:H133" si="50">INT(IF(A70&lt;=$BK$9,D70,SQRT(INDEX($D$6:$D$1005,$BK$9)*D70)))</f>
        <v>435529</v>
      </c>
      <c r="I70" s="18">
        <f t="shared" ref="I70:I133" si="51">INT(IF(A70&lt;=$BK$10,D70,SQRT(INDEX($D$6:$D$1005,$BK$10)*D70)))</f>
        <v>435529</v>
      </c>
      <c r="J70" s="18">
        <f t="shared" ref="J70:J133" si="52">INT(IF(A70&lt;=$BK$11,D70,SQRT(INDEX($D$6:$D$1005,$BK$11)*D70)))</f>
        <v>435529</v>
      </c>
      <c r="K70" s="18">
        <f t="shared" si="18"/>
        <v>1</v>
      </c>
      <c r="L70" s="18">
        <f t="shared" si="19"/>
        <v>435.53</v>
      </c>
      <c r="M70" s="18">
        <f t="shared" si="20"/>
        <v>1</v>
      </c>
      <c r="N70" s="18">
        <f t="shared" si="21"/>
        <v>435.53</v>
      </c>
      <c r="O70" s="18">
        <f t="shared" si="22"/>
        <v>1</v>
      </c>
      <c r="P70" s="18">
        <f t="shared" si="23"/>
        <v>435.53</v>
      </c>
      <c r="Q70" s="18">
        <f t="shared" si="24"/>
        <v>1</v>
      </c>
      <c r="R70" s="18">
        <f t="shared" si="25"/>
        <v>435.53</v>
      </c>
      <c r="S70" s="18">
        <f t="shared" si="26"/>
        <v>1</v>
      </c>
      <c r="T70" s="18">
        <f t="shared" si="27"/>
        <v>435.53</v>
      </c>
      <c r="U70" s="18">
        <f t="shared" si="28"/>
        <v>1</v>
      </c>
      <c r="V70" s="18">
        <f t="shared" si="29"/>
        <v>435.53</v>
      </c>
      <c r="W70" s="18">
        <f t="shared" si="30"/>
        <v>1</v>
      </c>
      <c r="X70" s="18">
        <f t="shared" si="31"/>
        <v>435.53</v>
      </c>
      <c r="Y70" s="22">
        <v>1</v>
      </c>
      <c r="Z70" s="22">
        <v>0</v>
      </c>
      <c r="AA70" s="22">
        <v>0</v>
      </c>
      <c r="AB70" s="22">
        <v>0</v>
      </c>
      <c r="AC70" s="22">
        <v>0</v>
      </c>
      <c r="AD70" s="22">
        <v>0</v>
      </c>
      <c r="AE70" s="18">
        <f t="shared" si="32"/>
        <v>463838.38499999995</v>
      </c>
      <c r="AF70" s="18">
        <f>AE70*节奏规划!$J69</f>
        <v>4638.3838499999993</v>
      </c>
      <c r="AG70" s="18">
        <f t="shared" si="33"/>
        <v>191.7</v>
      </c>
      <c r="AH70" s="18">
        <f>AG70*节奏规划!$J69</f>
        <v>1.9169999999999998</v>
      </c>
      <c r="AI70" s="18">
        <f t="shared" ref="AI70:AI133" si="53">SUMPRODUCT($BK$21:$BP$21,Y70:AD70)*$D$3</f>
        <v>73.8</v>
      </c>
      <c r="AJ70" s="18">
        <f>AI70*节奏规划!$J69</f>
        <v>0.73799999999999999</v>
      </c>
      <c r="AK70" s="18">
        <f t="shared" ref="AK70:AK133" si="54">SUMPRODUCT(Y70:AD70,$BS$24:$BX$24)*$BE$6*$BE$15*$D$3</f>
        <v>54</v>
      </c>
      <c r="AL70" s="18">
        <f>AK70*节奏规划!$J69</f>
        <v>0.54</v>
      </c>
      <c r="AM70" s="18">
        <f t="shared" ref="AM70:AM133" si="55">SUMPRODUCT(Y70:AD70,$BS$27:$BX$27)*$D$3</f>
        <v>0</v>
      </c>
      <c r="AN70" s="18">
        <f>AM70*节奏规划!$J69</f>
        <v>0</v>
      </c>
      <c r="AO70" s="18">
        <f t="shared" ref="AO70:AO133" si="56">SUMPRODUCT(Y70:AD70,$BS$30:$BX$30)*$D$3</f>
        <v>0</v>
      </c>
      <c r="AP70" s="18">
        <f>AO70*节奏规划!$J69</f>
        <v>0</v>
      </c>
      <c r="AQ70" s="18">
        <f t="shared" ref="AQ70:AQ133" si="57">SUMPRODUCT(Y70:AD70,$BS$33:$BX$33)*$D$3</f>
        <v>0</v>
      </c>
      <c r="AR70" s="18">
        <f>AQ70*节奏规划!$J69</f>
        <v>0</v>
      </c>
      <c r="AS70" s="18">
        <f t="shared" si="34"/>
        <v>80.513999999999996</v>
      </c>
      <c r="AT70" s="18">
        <f>AS70*节奏规划!$J69</f>
        <v>0.80513999999999997</v>
      </c>
      <c r="AU70" s="18">
        <f t="shared" si="35"/>
        <v>0</v>
      </c>
      <c r="AV70" s="18">
        <f>AU70*节奏规划!$J69</f>
        <v>0</v>
      </c>
      <c r="AW70" s="18">
        <f t="shared" si="36"/>
        <v>0</v>
      </c>
      <c r="AX70" s="18">
        <f>AW70*节奏规划!$J69</f>
        <v>0</v>
      </c>
      <c r="AY70" s="18">
        <f t="shared" si="37"/>
        <v>0</v>
      </c>
      <c r="AZ70" s="18">
        <f>AY70*节奏规划!$J69</f>
        <v>0</v>
      </c>
    </row>
    <row r="71" spans="1:52" ht="16.5" x14ac:dyDescent="0.2">
      <c r="A71" s="14">
        <v>66</v>
      </c>
      <c r="B71" s="14">
        <f>金币产出!CH71/金币产出!CB71</f>
        <v>31836100</v>
      </c>
      <c r="C71" s="18">
        <f>INDEX(金币产出!$D$7:$D$90,MATCH(宝箱数值!A71,金币产出!$A$7:$A$90,1))</f>
        <v>6.5</v>
      </c>
      <c r="D71" s="18">
        <f t="shared" ref="D71:D134" si="58">ROUND(B71/($D$3*$H$2*(1+C71/100))/1.5,0)</f>
        <v>442860</v>
      </c>
      <c r="E71" s="18">
        <f t="shared" si="47"/>
        <v>442860</v>
      </c>
      <c r="F71" s="18">
        <f t="shared" si="48"/>
        <v>442860</v>
      </c>
      <c r="G71" s="18">
        <f t="shared" si="49"/>
        <v>442860</v>
      </c>
      <c r="H71" s="18">
        <f t="shared" si="50"/>
        <v>442860</v>
      </c>
      <c r="I71" s="18">
        <f t="shared" si="51"/>
        <v>442860</v>
      </c>
      <c r="J71" s="18">
        <f t="shared" si="52"/>
        <v>442860</v>
      </c>
      <c r="K71" s="18">
        <f t="shared" ref="K71:K134" si="59">INT(LOG(E71/10,1000))</f>
        <v>1</v>
      </c>
      <c r="L71" s="18">
        <f t="shared" ref="L71:L134" si="60">ROUND(E71/1000^K71,2)</f>
        <v>442.86</v>
      </c>
      <c r="M71" s="18">
        <f t="shared" ref="M71:M134" si="61">INT(LOG(F71/10,1000))</f>
        <v>1</v>
      </c>
      <c r="N71" s="18">
        <f t="shared" ref="N71:N134" si="62">ROUND(F71/1000^M71,2)</f>
        <v>442.86</v>
      </c>
      <c r="O71" s="18">
        <f t="shared" ref="O71:O134" si="63">INT(LOG(G71/10,1000))</f>
        <v>1</v>
      </c>
      <c r="P71" s="18">
        <f t="shared" ref="P71:P134" si="64">ROUND(G71/1000^O71,2)</f>
        <v>442.86</v>
      </c>
      <c r="Q71" s="18">
        <f t="shared" ref="Q71:Q134" si="65">INT(LOG(H71/10,1000))</f>
        <v>1</v>
      </c>
      <c r="R71" s="18">
        <f t="shared" ref="R71:R134" si="66">ROUND(H71/1000^Q71,2)</f>
        <v>442.86</v>
      </c>
      <c r="S71" s="18">
        <f t="shared" ref="S71:S134" si="67">INT(LOG(I71/10,1000))</f>
        <v>1</v>
      </c>
      <c r="T71" s="18">
        <f t="shared" ref="T71:T134" si="68">ROUND(I71/1000^S71,2)</f>
        <v>442.86</v>
      </c>
      <c r="U71" s="18">
        <f t="shared" ref="U71:U134" si="69">INT(LOG(J71/10,1000))</f>
        <v>1</v>
      </c>
      <c r="V71" s="18">
        <f t="shared" ref="V71:V134" si="70">ROUND(J71/1000^U71,2)</f>
        <v>442.86</v>
      </c>
      <c r="W71" s="18">
        <f t="shared" ref="W71:W134" si="71">INT(LOG(D71/10,1000))</f>
        <v>1</v>
      </c>
      <c r="X71" s="18">
        <f t="shared" ref="X71:X134" si="72">ROUND(D71/1000^W71,2)</f>
        <v>442.86</v>
      </c>
      <c r="Y71" s="22">
        <v>1</v>
      </c>
      <c r="Z71" s="22">
        <v>0</v>
      </c>
      <c r="AA71" s="22">
        <v>0</v>
      </c>
      <c r="AB71" s="22">
        <v>0</v>
      </c>
      <c r="AC71" s="22">
        <v>0</v>
      </c>
      <c r="AD71" s="22">
        <v>0</v>
      </c>
      <c r="AE71" s="18">
        <f t="shared" ref="AE71:AE134" si="73">SUMPRODUCT(E71:J71,Y71:AD71)*(1+$C71/100)</f>
        <v>471645.89999999997</v>
      </c>
      <c r="AF71" s="18">
        <f>AE71*节奏规划!$J70</f>
        <v>4716.4589999999998</v>
      </c>
      <c r="AG71" s="18">
        <f t="shared" ref="AG71:AG134" si="74">SUMPRODUCT($BH$3:$BM$3,Y71:AD71)*$D$3*(1+$C71/100)</f>
        <v>191.7</v>
      </c>
      <c r="AH71" s="18">
        <f>AG71*节奏规划!$J70</f>
        <v>1.9169999999999998</v>
      </c>
      <c r="AI71" s="18">
        <f t="shared" si="53"/>
        <v>73.8</v>
      </c>
      <c r="AJ71" s="18">
        <f>AI71*节奏规划!$J70</f>
        <v>0.73799999999999999</v>
      </c>
      <c r="AK71" s="18">
        <f t="shared" si="54"/>
        <v>54</v>
      </c>
      <c r="AL71" s="18">
        <f>AK71*节奏规划!$J70</f>
        <v>0.54</v>
      </c>
      <c r="AM71" s="18">
        <f t="shared" si="55"/>
        <v>0</v>
      </c>
      <c r="AN71" s="18">
        <f>AM71*节奏规划!$J70</f>
        <v>0</v>
      </c>
      <c r="AO71" s="18">
        <f t="shared" si="56"/>
        <v>0</v>
      </c>
      <c r="AP71" s="18">
        <f>AO71*节奏规划!$J70</f>
        <v>0</v>
      </c>
      <c r="AQ71" s="18">
        <f t="shared" si="57"/>
        <v>0</v>
      </c>
      <c r="AR71" s="18">
        <f>AQ71*节奏规划!$J70</f>
        <v>0</v>
      </c>
      <c r="AS71" s="18">
        <f t="shared" ref="AS71:AS134" si="75">SUMPRODUCT(Y71:AD71,$BS$34:$BX$34,$BS$38:$BX$38,$BS$42:$BX$42)*$D$3*(1+$C71/100)</f>
        <v>80.513999999999996</v>
      </c>
      <c r="AT71" s="18">
        <f>AS71*节奏规划!$J70</f>
        <v>0.80513999999999997</v>
      </c>
      <c r="AU71" s="18">
        <f t="shared" ref="AU71:AU134" si="76">SUMPRODUCT(Y71:AD71,$BS$35:$BX$35,$BS$39:$BX$39,$BS$42:$BX$42)*$D$3*(1+$C71/100)</f>
        <v>0</v>
      </c>
      <c r="AV71" s="18">
        <f>AU71*节奏规划!$J70</f>
        <v>0</v>
      </c>
      <c r="AW71" s="18">
        <f t="shared" ref="AW71:AW134" si="77">SUMPRODUCT(Y71:AD71,$BS$36:$BX$36,$BS$40:$BX$40,$BS$42:$BX$42)*$D$3*(1+$C71/100)</f>
        <v>0</v>
      </c>
      <c r="AX71" s="18">
        <f>AW71*节奏规划!$J70</f>
        <v>0</v>
      </c>
      <c r="AY71" s="18">
        <f t="shared" ref="AY71:AY134" si="78">SUMPRODUCT(Y71:AD71,$BS$37:$BX$37,$BS$41:$BX$41,$BS$42:$BX$42)*$D$3*(1+$C71/100)</f>
        <v>0</v>
      </c>
      <c r="AZ71" s="18">
        <f>AY71*节奏规划!$J70</f>
        <v>0</v>
      </c>
    </row>
    <row r="72" spans="1:52" ht="16.5" x14ac:dyDescent="0.2">
      <c r="A72" s="14">
        <v>67</v>
      </c>
      <c r="B72" s="14">
        <f>金币产出!CH72/金币产出!CB72</f>
        <v>32363300</v>
      </c>
      <c r="C72" s="18">
        <f>INDEX(金币产出!$D$7:$D$90,MATCH(宝箱数值!A72,金币产出!$A$7:$A$90,1))</f>
        <v>6.5</v>
      </c>
      <c r="D72" s="18">
        <f t="shared" si="58"/>
        <v>450194</v>
      </c>
      <c r="E72" s="18">
        <f t="shared" si="47"/>
        <v>450194</v>
      </c>
      <c r="F72" s="18">
        <f t="shared" si="48"/>
        <v>450194</v>
      </c>
      <c r="G72" s="18">
        <f t="shared" si="49"/>
        <v>450194</v>
      </c>
      <c r="H72" s="18">
        <f t="shared" si="50"/>
        <v>450194</v>
      </c>
      <c r="I72" s="18">
        <f t="shared" si="51"/>
        <v>450194</v>
      </c>
      <c r="J72" s="18">
        <f t="shared" si="52"/>
        <v>450194</v>
      </c>
      <c r="K72" s="18">
        <f t="shared" si="59"/>
        <v>1</v>
      </c>
      <c r="L72" s="18">
        <f t="shared" si="60"/>
        <v>450.19</v>
      </c>
      <c r="M72" s="18">
        <f t="shared" si="61"/>
        <v>1</v>
      </c>
      <c r="N72" s="18">
        <f t="shared" si="62"/>
        <v>450.19</v>
      </c>
      <c r="O72" s="18">
        <f t="shared" si="63"/>
        <v>1</v>
      </c>
      <c r="P72" s="18">
        <f t="shared" si="64"/>
        <v>450.19</v>
      </c>
      <c r="Q72" s="18">
        <f t="shared" si="65"/>
        <v>1</v>
      </c>
      <c r="R72" s="18">
        <f t="shared" si="66"/>
        <v>450.19</v>
      </c>
      <c r="S72" s="18">
        <f t="shared" si="67"/>
        <v>1</v>
      </c>
      <c r="T72" s="18">
        <f t="shared" si="68"/>
        <v>450.19</v>
      </c>
      <c r="U72" s="18">
        <f t="shared" si="69"/>
        <v>1</v>
      </c>
      <c r="V72" s="18">
        <f t="shared" si="70"/>
        <v>450.19</v>
      </c>
      <c r="W72" s="18">
        <f t="shared" si="71"/>
        <v>1</v>
      </c>
      <c r="X72" s="18">
        <f t="shared" si="72"/>
        <v>450.19</v>
      </c>
      <c r="Y72" s="22">
        <v>1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18">
        <f t="shared" si="73"/>
        <v>479456.61</v>
      </c>
      <c r="AF72" s="18">
        <f>AE72*节奏规划!$J71</f>
        <v>4794.5661</v>
      </c>
      <c r="AG72" s="18">
        <f t="shared" si="74"/>
        <v>191.7</v>
      </c>
      <c r="AH72" s="18">
        <f>AG72*节奏规划!$J71</f>
        <v>1.9169999999999998</v>
      </c>
      <c r="AI72" s="18">
        <f t="shared" si="53"/>
        <v>73.8</v>
      </c>
      <c r="AJ72" s="18">
        <f>AI72*节奏规划!$J71</f>
        <v>0.73799999999999999</v>
      </c>
      <c r="AK72" s="18">
        <f t="shared" si="54"/>
        <v>54</v>
      </c>
      <c r="AL72" s="18">
        <f>AK72*节奏规划!$J71</f>
        <v>0.54</v>
      </c>
      <c r="AM72" s="18">
        <f t="shared" si="55"/>
        <v>0</v>
      </c>
      <c r="AN72" s="18">
        <f>AM72*节奏规划!$J71</f>
        <v>0</v>
      </c>
      <c r="AO72" s="18">
        <f t="shared" si="56"/>
        <v>0</v>
      </c>
      <c r="AP72" s="18">
        <f>AO72*节奏规划!$J71</f>
        <v>0</v>
      </c>
      <c r="AQ72" s="18">
        <f t="shared" si="57"/>
        <v>0</v>
      </c>
      <c r="AR72" s="18">
        <f>AQ72*节奏规划!$J71</f>
        <v>0</v>
      </c>
      <c r="AS72" s="18">
        <f t="shared" si="75"/>
        <v>80.513999999999996</v>
      </c>
      <c r="AT72" s="18">
        <f>AS72*节奏规划!$J71</f>
        <v>0.80513999999999997</v>
      </c>
      <c r="AU72" s="18">
        <f t="shared" si="76"/>
        <v>0</v>
      </c>
      <c r="AV72" s="18">
        <f>AU72*节奏规划!$J71</f>
        <v>0</v>
      </c>
      <c r="AW72" s="18">
        <f t="shared" si="77"/>
        <v>0</v>
      </c>
      <c r="AX72" s="18">
        <f>AW72*节奏规划!$J71</f>
        <v>0</v>
      </c>
      <c r="AY72" s="18">
        <f t="shared" si="78"/>
        <v>0</v>
      </c>
      <c r="AZ72" s="18">
        <f>AY72*节奏规划!$J71</f>
        <v>0</v>
      </c>
    </row>
    <row r="73" spans="1:52" ht="16.5" x14ac:dyDescent="0.2">
      <c r="A73" s="14">
        <v>68</v>
      </c>
      <c r="B73" s="14">
        <f>金币产出!CH73/金币产出!CB73</f>
        <v>32890300</v>
      </c>
      <c r="C73" s="18">
        <f>INDEX(金币产出!$D$7:$D$90,MATCH(宝箱数值!A73,金币产出!$A$7:$A$90,1))</f>
        <v>6.5</v>
      </c>
      <c r="D73" s="18">
        <f t="shared" si="58"/>
        <v>457525</v>
      </c>
      <c r="E73" s="18">
        <f t="shared" si="47"/>
        <v>457525</v>
      </c>
      <c r="F73" s="18">
        <f t="shared" si="48"/>
        <v>457525</v>
      </c>
      <c r="G73" s="18">
        <f t="shared" si="49"/>
        <v>457525</v>
      </c>
      <c r="H73" s="18">
        <f t="shared" si="50"/>
        <v>457525</v>
      </c>
      <c r="I73" s="18">
        <f t="shared" si="51"/>
        <v>457525</v>
      </c>
      <c r="J73" s="18">
        <f t="shared" si="52"/>
        <v>457525</v>
      </c>
      <c r="K73" s="18">
        <f t="shared" si="59"/>
        <v>1</v>
      </c>
      <c r="L73" s="18">
        <f t="shared" si="60"/>
        <v>457.53</v>
      </c>
      <c r="M73" s="18">
        <f t="shared" si="61"/>
        <v>1</v>
      </c>
      <c r="N73" s="18">
        <f t="shared" si="62"/>
        <v>457.53</v>
      </c>
      <c r="O73" s="18">
        <f t="shared" si="63"/>
        <v>1</v>
      </c>
      <c r="P73" s="18">
        <f t="shared" si="64"/>
        <v>457.53</v>
      </c>
      <c r="Q73" s="18">
        <f t="shared" si="65"/>
        <v>1</v>
      </c>
      <c r="R73" s="18">
        <f t="shared" si="66"/>
        <v>457.53</v>
      </c>
      <c r="S73" s="18">
        <f t="shared" si="67"/>
        <v>1</v>
      </c>
      <c r="T73" s="18">
        <f t="shared" si="68"/>
        <v>457.53</v>
      </c>
      <c r="U73" s="18">
        <f t="shared" si="69"/>
        <v>1</v>
      </c>
      <c r="V73" s="18">
        <f t="shared" si="70"/>
        <v>457.53</v>
      </c>
      <c r="W73" s="18">
        <f t="shared" si="71"/>
        <v>1</v>
      </c>
      <c r="X73" s="18">
        <f t="shared" si="72"/>
        <v>457.53</v>
      </c>
      <c r="Y73" s="22">
        <v>1</v>
      </c>
      <c r="Z73" s="22">
        <v>0</v>
      </c>
      <c r="AA73" s="22">
        <v>0</v>
      </c>
      <c r="AB73" s="22">
        <v>0</v>
      </c>
      <c r="AC73" s="22">
        <v>0</v>
      </c>
      <c r="AD73" s="22">
        <v>0</v>
      </c>
      <c r="AE73" s="18">
        <f t="shared" si="73"/>
        <v>487264.125</v>
      </c>
      <c r="AF73" s="18">
        <f>AE73*节奏规划!$J72</f>
        <v>4872.6412499999997</v>
      </c>
      <c r="AG73" s="18">
        <f t="shared" si="74"/>
        <v>191.7</v>
      </c>
      <c r="AH73" s="18">
        <f>AG73*节奏规划!$J72</f>
        <v>1.9169999999999998</v>
      </c>
      <c r="AI73" s="18">
        <f t="shared" si="53"/>
        <v>73.8</v>
      </c>
      <c r="AJ73" s="18">
        <f>AI73*节奏规划!$J72</f>
        <v>0.73799999999999999</v>
      </c>
      <c r="AK73" s="18">
        <f t="shared" si="54"/>
        <v>54</v>
      </c>
      <c r="AL73" s="18">
        <f>AK73*节奏规划!$J72</f>
        <v>0.54</v>
      </c>
      <c r="AM73" s="18">
        <f t="shared" si="55"/>
        <v>0</v>
      </c>
      <c r="AN73" s="18">
        <f>AM73*节奏规划!$J72</f>
        <v>0</v>
      </c>
      <c r="AO73" s="18">
        <f t="shared" si="56"/>
        <v>0</v>
      </c>
      <c r="AP73" s="18">
        <f>AO73*节奏规划!$J72</f>
        <v>0</v>
      </c>
      <c r="AQ73" s="18">
        <f t="shared" si="57"/>
        <v>0</v>
      </c>
      <c r="AR73" s="18">
        <f>AQ73*节奏规划!$J72</f>
        <v>0</v>
      </c>
      <c r="AS73" s="18">
        <f t="shared" si="75"/>
        <v>80.513999999999996</v>
      </c>
      <c r="AT73" s="18">
        <f>AS73*节奏规划!$J72</f>
        <v>0.80513999999999997</v>
      </c>
      <c r="AU73" s="18">
        <f t="shared" si="76"/>
        <v>0</v>
      </c>
      <c r="AV73" s="18">
        <f>AU73*节奏规划!$J72</f>
        <v>0</v>
      </c>
      <c r="AW73" s="18">
        <f t="shared" si="77"/>
        <v>0</v>
      </c>
      <c r="AX73" s="18">
        <f>AW73*节奏规划!$J72</f>
        <v>0</v>
      </c>
      <c r="AY73" s="18">
        <f t="shared" si="78"/>
        <v>0</v>
      </c>
      <c r="AZ73" s="18">
        <f>AY73*节奏规划!$J72</f>
        <v>0</v>
      </c>
    </row>
    <row r="74" spans="1:52" ht="16.5" x14ac:dyDescent="0.2">
      <c r="A74" s="14">
        <v>69</v>
      </c>
      <c r="B74" s="14">
        <f>金币产出!CH74/金币产出!CB74</f>
        <v>33417300</v>
      </c>
      <c r="C74" s="18">
        <f>INDEX(金币产出!$D$7:$D$90,MATCH(宝箱数值!A74,金币产出!$A$7:$A$90,1))</f>
        <v>6.5</v>
      </c>
      <c r="D74" s="18">
        <f t="shared" si="58"/>
        <v>464856</v>
      </c>
      <c r="E74" s="18">
        <f t="shared" si="47"/>
        <v>464856</v>
      </c>
      <c r="F74" s="18">
        <f t="shared" si="48"/>
        <v>464856</v>
      </c>
      <c r="G74" s="18">
        <f t="shared" si="49"/>
        <v>464856</v>
      </c>
      <c r="H74" s="18">
        <f t="shared" si="50"/>
        <v>464856</v>
      </c>
      <c r="I74" s="18">
        <f t="shared" si="51"/>
        <v>464856</v>
      </c>
      <c r="J74" s="18">
        <f t="shared" si="52"/>
        <v>464856</v>
      </c>
      <c r="K74" s="18">
        <f t="shared" si="59"/>
        <v>1</v>
      </c>
      <c r="L74" s="18">
        <f t="shared" si="60"/>
        <v>464.86</v>
      </c>
      <c r="M74" s="18">
        <f t="shared" si="61"/>
        <v>1</v>
      </c>
      <c r="N74" s="18">
        <f t="shared" si="62"/>
        <v>464.86</v>
      </c>
      <c r="O74" s="18">
        <f t="shared" si="63"/>
        <v>1</v>
      </c>
      <c r="P74" s="18">
        <f t="shared" si="64"/>
        <v>464.86</v>
      </c>
      <c r="Q74" s="18">
        <f t="shared" si="65"/>
        <v>1</v>
      </c>
      <c r="R74" s="18">
        <f t="shared" si="66"/>
        <v>464.86</v>
      </c>
      <c r="S74" s="18">
        <f t="shared" si="67"/>
        <v>1</v>
      </c>
      <c r="T74" s="18">
        <f t="shared" si="68"/>
        <v>464.86</v>
      </c>
      <c r="U74" s="18">
        <f t="shared" si="69"/>
        <v>1</v>
      </c>
      <c r="V74" s="18">
        <f t="shared" si="70"/>
        <v>464.86</v>
      </c>
      <c r="W74" s="18">
        <f t="shared" si="71"/>
        <v>1</v>
      </c>
      <c r="X74" s="18">
        <f t="shared" si="72"/>
        <v>464.86</v>
      </c>
      <c r="Y74" s="22">
        <v>1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18">
        <f t="shared" si="73"/>
        <v>495071.63999999996</v>
      </c>
      <c r="AF74" s="18">
        <f>AE74*节奏规划!$J73</f>
        <v>4950.7163999999993</v>
      </c>
      <c r="AG74" s="18">
        <f t="shared" si="74"/>
        <v>191.7</v>
      </c>
      <c r="AH74" s="18">
        <f>AG74*节奏规划!$J73</f>
        <v>1.9169999999999998</v>
      </c>
      <c r="AI74" s="18">
        <f t="shared" si="53"/>
        <v>73.8</v>
      </c>
      <c r="AJ74" s="18">
        <f>AI74*节奏规划!$J73</f>
        <v>0.73799999999999999</v>
      </c>
      <c r="AK74" s="18">
        <f t="shared" si="54"/>
        <v>54</v>
      </c>
      <c r="AL74" s="18">
        <f>AK74*节奏规划!$J73</f>
        <v>0.54</v>
      </c>
      <c r="AM74" s="18">
        <f t="shared" si="55"/>
        <v>0</v>
      </c>
      <c r="AN74" s="18">
        <f>AM74*节奏规划!$J73</f>
        <v>0</v>
      </c>
      <c r="AO74" s="18">
        <f t="shared" si="56"/>
        <v>0</v>
      </c>
      <c r="AP74" s="18">
        <f>AO74*节奏规划!$J73</f>
        <v>0</v>
      </c>
      <c r="AQ74" s="18">
        <f t="shared" si="57"/>
        <v>0</v>
      </c>
      <c r="AR74" s="18">
        <f>AQ74*节奏规划!$J73</f>
        <v>0</v>
      </c>
      <c r="AS74" s="18">
        <f t="shared" si="75"/>
        <v>80.513999999999996</v>
      </c>
      <c r="AT74" s="18">
        <f>AS74*节奏规划!$J73</f>
        <v>0.80513999999999997</v>
      </c>
      <c r="AU74" s="18">
        <f t="shared" si="76"/>
        <v>0</v>
      </c>
      <c r="AV74" s="18">
        <f>AU74*节奏规划!$J73</f>
        <v>0</v>
      </c>
      <c r="AW74" s="18">
        <f t="shared" si="77"/>
        <v>0</v>
      </c>
      <c r="AX74" s="18">
        <f>AW74*节奏规划!$J73</f>
        <v>0</v>
      </c>
      <c r="AY74" s="18">
        <f t="shared" si="78"/>
        <v>0</v>
      </c>
      <c r="AZ74" s="18">
        <f>AY74*节奏规划!$J73</f>
        <v>0</v>
      </c>
    </row>
    <row r="75" spans="1:52" ht="16.5" x14ac:dyDescent="0.2">
      <c r="A75" s="14">
        <v>70</v>
      </c>
      <c r="B75" s="14">
        <f>金币产出!CH75/金币产出!CB75</f>
        <v>33944400</v>
      </c>
      <c r="C75" s="18">
        <f>INDEX(金币产出!$D$7:$D$90,MATCH(宝箱数值!A75,金币产出!$A$7:$A$90,1))</f>
        <v>7.25</v>
      </c>
      <c r="D75" s="18">
        <f t="shared" si="58"/>
        <v>468886</v>
      </c>
      <c r="E75" s="18">
        <f t="shared" si="47"/>
        <v>468886</v>
      </c>
      <c r="F75" s="18">
        <f t="shared" si="48"/>
        <v>468886</v>
      </c>
      <c r="G75" s="18">
        <f t="shared" si="49"/>
        <v>468886</v>
      </c>
      <c r="H75" s="18">
        <f t="shared" si="50"/>
        <v>468886</v>
      </c>
      <c r="I75" s="18">
        <f t="shared" si="51"/>
        <v>468886</v>
      </c>
      <c r="J75" s="18">
        <f t="shared" si="52"/>
        <v>468886</v>
      </c>
      <c r="K75" s="18">
        <f t="shared" si="59"/>
        <v>1</v>
      </c>
      <c r="L75" s="18">
        <f t="shared" si="60"/>
        <v>468.89</v>
      </c>
      <c r="M75" s="18">
        <f t="shared" si="61"/>
        <v>1</v>
      </c>
      <c r="N75" s="18">
        <f t="shared" si="62"/>
        <v>468.89</v>
      </c>
      <c r="O75" s="18">
        <f t="shared" si="63"/>
        <v>1</v>
      </c>
      <c r="P75" s="18">
        <f t="shared" si="64"/>
        <v>468.89</v>
      </c>
      <c r="Q75" s="18">
        <f t="shared" si="65"/>
        <v>1</v>
      </c>
      <c r="R75" s="18">
        <f t="shared" si="66"/>
        <v>468.89</v>
      </c>
      <c r="S75" s="18">
        <f t="shared" si="67"/>
        <v>1</v>
      </c>
      <c r="T75" s="18">
        <f t="shared" si="68"/>
        <v>468.89</v>
      </c>
      <c r="U75" s="18">
        <f t="shared" si="69"/>
        <v>1</v>
      </c>
      <c r="V75" s="18">
        <f t="shared" si="70"/>
        <v>468.89</v>
      </c>
      <c r="W75" s="18">
        <f t="shared" si="71"/>
        <v>1</v>
      </c>
      <c r="X75" s="18">
        <f t="shared" si="72"/>
        <v>468.89</v>
      </c>
      <c r="Y75" s="22">
        <v>1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18">
        <f t="shared" si="73"/>
        <v>502880.23499999999</v>
      </c>
      <c r="AF75" s="18">
        <f>AE75*节奏规划!$J74</f>
        <v>5028.8023499999999</v>
      </c>
      <c r="AG75" s="18">
        <f t="shared" si="74"/>
        <v>193.05</v>
      </c>
      <c r="AH75" s="18">
        <f>AG75*节奏规划!$J74</f>
        <v>1.9305000000000001</v>
      </c>
      <c r="AI75" s="18">
        <f t="shared" si="53"/>
        <v>73.8</v>
      </c>
      <c r="AJ75" s="18">
        <f>AI75*节奏规划!$J74</f>
        <v>0.73799999999999999</v>
      </c>
      <c r="AK75" s="18">
        <f t="shared" si="54"/>
        <v>54</v>
      </c>
      <c r="AL75" s="18">
        <f>AK75*节奏规划!$J74</f>
        <v>0.54</v>
      </c>
      <c r="AM75" s="18">
        <f t="shared" si="55"/>
        <v>0</v>
      </c>
      <c r="AN75" s="18">
        <f>AM75*节奏规划!$J74</f>
        <v>0</v>
      </c>
      <c r="AO75" s="18">
        <f t="shared" si="56"/>
        <v>0</v>
      </c>
      <c r="AP75" s="18">
        <f>AO75*节奏规划!$J74</f>
        <v>0</v>
      </c>
      <c r="AQ75" s="18">
        <f t="shared" si="57"/>
        <v>0</v>
      </c>
      <c r="AR75" s="18">
        <f>AQ75*节奏规划!$J74</f>
        <v>0</v>
      </c>
      <c r="AS75" s="18">
        <f t="shared" si="75"/>
        <v>81.080999999999989</v>
      </c>
      <c r="AT75" s="18">
        <f>AS75*节奏规划!$J74</f>
        <v>0.81080999999999992</v>
      </c>
      <c r="AU75" s="18">
        <f t="shared" si="76"/>
        <v>0</v>
      </c>
      <c r="AV75" s="18">
        <f>AU75*节奏规划!$J74</f>
        <v>0</v>
      </c>
      <c r="AW75" s="18">
        <f t="shared" si="77"/>
        <v>0</v>
      </c>
      <c r="AX75" s="18">
        <f>AW75*节奏规划!$J74</f>
        <v>0</v>
      </c>
      <c r="AY75" s="18">
        <f t="shared" si="78"/>
        <v>0</v>
      </c>
      <c r="AZ75" s="18">
        <f>AY75*节奏规划!$J74</f>
        <v>0</v>
      </c>
    </row>
    <row r="76" spans="1:52" ht="16.5" x14ac:dyDescent="0.2">
      <c r="A76" s="14">
        <v>71</v>
      </c>
      <c r="B76" s="14">
        <f>金币产出!CH76/金币产出!CB76</f>
        <v>34429300</v>
      </c>
      <c r="C76" s="18">
        <f>INDEX(金币产出!$D$7:$D$90,MATCH(宝箱数值!A76,金币产出!$A$7:$A$90,1))</f>
        <v>7.25</v>
      </c>
      <c r="D76" s="18">
        <f t="shared" si="58"/>
        <v>475584</v>
      </c>
      <c r="E76" s="18">
        <f t="shared" si="47"/>
        <v>475584</v>
      </c>
      <c r="F76" s="18">
        <f t="shared" si="48"/>
        <v>475584</v>
      </c>
      <c r="G76" s="18">
        <f t="shared" si="49"/>
        <v>475584</v>
      </c>
      <c r="H76" s="18">
        <f t="shared" si="50"/>
        <v>475584</v>
      </c>
      <c r="I76" s="18">
        <f t="shared" si="51"/>
        <v>475584</v>
      </c>
      <c r="J76" s="18">
        <f t="shared" si="52"/>
        <v>475584</v>
      </c>
      <c r="K76" s="18">
        <f t="shared" si="59"/>
        <v>1</v>
      </c>
      <c r="L76" s="18">
        <f t="shared" si="60"/>
        <v>475.58</v>
      </c>
      <c r="M76" s="18">
        <f t="shared" si="61"/>
        <v>1</v>
      </c>
      <c r="N76" s="18">
        <f t="shared" si="62"/>
        <v>475.58</v>
      </c>
      <c r="O76" s="18">
        <f t="shared" si="63"/>
        <v>1</v>
      </c>
      <c r="P76" s="18">
        <f t="shared" si="64"/>
        <v>475.58</v>
      </c>
      <c r="Q76" s="18">
        <f t="shared" si="65"/>
        <v>1</v>
      </c>
      <c r="R76" s="18">
        <f t="shared" si="66"/>
        <v>475.58</v>
      </c>
      <c r="S76" s="18">
        <f t="shared" si="67"/>
        <v>1</v>
      </c>
      <c r="T76" s="18">
        <f t="shared" si="68"/>
        <v>475.58</v>
      </c>
      <c r="U76" s="18">
        <f t="shared" si="69"/>
        <v>1</v>
      </c>
      <c r="V76" s="18">
        <f t="shared" si="70"/>
        <v>475.58</v>
      </c>
      <c r="W76" s="18">
        <f t="shared" si="71"/>
        <v>1</v>
      </c>
      <c r="X76" s="18">
        <f t="shared" si="72"/>
        <v>475.58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18">
        <f t="shared" si="73"/>
        <v>510063.84</v>
      </c>
      <c r="AF76" s="18">
        <f>AE76*节奏规划!$J75</f>
        <v>5100.6384000000007</v>
      </c>
      <c r="AG76" s="18">
        <f t="shared" si="74"/>
        <v>193.05</v>
      </c>
      <c r="AH76" s="18">
        <f>AG76*节奏规划!$J75</f>
        <v>1.9305000000000001</v>
      </c>
      <c r="AI76" s="18">
        <f t="shared" si="53"/>
        <v>73.8</v>
      </c>
      <c r="AJ76" s="18">
        <f>AI76*节奏规划!$J75</f>
        <v>0.73799999999999999</v>
      </c>
      <c r="AK76" s="18">
        <f t="shared" si="54"/>
        <v>54</v>
      </c>
      <c r="AL76" s="18">
        <f>AK76*节奏规划!$J75</f>
        <v>0.54</v>
      </c>
      <c r="AM76" s="18">
        <f t="shared" si="55"/>
        <v>0</v>
      </c>
      <c r="AN76" s="18">
        <f>AM76*节奏规划!$J75</f>
        <v>0</v>
      </c>
      <c r="AO76" s="18">
        <f t="shared" si="56"/>
        <v>0</v>
      </c>
      <c r="AP76" s="18">
        <f>AO76*节奏规划!$J75</f>
        <v>0</v>
      </c>
      <c r="AQ76" s="18">
        <f t="shared" si="57"/>
        <v>0</v>
      </c>
      <c r="AR76" s="18">
        <f>AQ76*节奏规划!$J75</f>
        <v>0</v>
      </c>
      <c r="AS76" s="18">
        <f t="shared" si="75"/>
        <v>81.080999999999989</v>
      </c>
      <c r="AT76" s="18">
        <f>AS76*节奏规划!$J75</f>
        <v>0.81080999999999992</v>
      </c>
      <c r="AU76" s="18">
        <f t="shared" si="76"/>
        <v>0</v>
      </c>
      <c r="AV76" s="18">
        <f>AU76*节奏规划!$J75</f>
        <v>0</v>
      </c>
      <c r="AW76" s="18">
        <f t="shared" si="77"/>
        <v>0</v>
      </c>
      <c r="AX76" s="18">
        <f>AW76*节奏规划!$J75</f>
        <v>0</v>
      </c>
      <c r="AY76" s="18">
        <f t="shared" si="78"/>
        <v>0</v>
      </c>
      <c r="AZ76" s="18">
        <f>AY76*节奏规划!$J75</f>
        <v>0</v>
      </c>
    </row>
    <row r="77" spans="1:52" ht="16.5" x14ac:dyDescent="0.2">
      <c r="A77" s="14">
        <v>72</v>
      </c>
      <c r="B77" s="14">
        <f>金币产出!CH77/金币产出!CB77</f>
        <v>34914100</v>
      </c>
      <c r="C77" s="18">
        <f>INDEX(金币产出!$D$7:$D$90,MATCH(宝箱数值!A77,金币产出!$A$7:$A$90,1))</f>
        <v>7.25</v>
      </c>
      <c r="D77" s="18">
        <f t="shared" si="58"/>
        <v>482281</v>
      </c>
      <c r="E77" s="18">
        <f t="shared" si="47"/>
        <v>482281</v>
      </c>
      <c r="F77" s="18">
        <f t="shared" si="48"/>
        <v>482281</v>
      </c>
      <c r="G77" s="18">
        <f t="shared" si="49"/>
        <v>482281</v>
      </c>
      <c r="H77" s="18">
        <f t="shared" si="50"/>
        <v>482281</v>
      </c>
      <c r="I77" s="18">
        <f t="shared" si="51"/>
        <v>482281</v>
      </c>
      <c r="J77" s="18">
        <f t="shared" si="52"/>
        <v>482281</v>
      </c>
      <c r="K77" s="18">
        <f t="shared" si="59"/>
        <v>1</v>
      </c>
      <c r="L77" s="18">
        <f t="shared" si="60"/>
        <v>482.28</v>
      </c>
      <c r="M77" s="18">
        <f t="shared" si="61"/>
        <v>1</v>
      </c>
      <c r="N77" s="18">
        <f t="shared" si="62"/>
        <v>482.28</v>
      </c>
      <c r="O77" s="18">
        <f t="shared" si="63"/>
        <v>1</v>
      </c>
      <c r="P77" s="18">
        <f t="shared" si="64"/>
        <v>482.28</v>
      </c>
      <c r="Q77" s="18">
        <f t="shared" si="65"/>
        <v>1</v>
      </c>
      <c r="R77" s="18">
        <f t="shared" si="66"/>
        <v>482.28</v>
      </c>
      <c r="S77" s="18">
        <f t="shared" si="67"/>
        <v>1</v>
      </c>
      <c r="T77" s="18">
        <f t="shared" si="68"/>
        <v>482.28</v>
      </c>
      <c r="U77" s="18">
        <f t="shared" si="69"/>
        <v>1</v>
      </c>
      <c r="V77" s="18">
        <f t="shared" si="70"/>
        <v>482.28</v>
      </c>
      <c r="W77" s="18">
        <f t="shared" si="71"/>
        <v>1</v>
      </c>
      <c r="X77" s="18">
        <f t="shared" si="72"/>
        <v>482.28</v>
      </c>
      <c r="Y77" s="22">
        <v>1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18">
        <f t="shared" si="73"/>
        <v>517246.3725</v>
      </c>
      <c r="AF77" s="18">
        <f>AE77*节奏规划!$J76</f>
        <v>5172.4637250000005</v>
      </c>
      <c r="AG77" s="18">
        <f t="shared" si="74"/>
        <v>193.05</v>
      </c>
      <c r="AH77" s="18">
        <f>AG77*节奏规划!$J76</f>
        <v>1.9305000000000001</v>
      </c>
      <c r="AI77" s="18">
        <f t="shared" si="53"/>
        <v>73.8</v>
      </c>
      <c r="AJ77" s="18">
        <f>AI77*节奏规划!$J76</f>
        <v>0.73799999999999999</v>
      </c>
      <c r="AK77" s="18">
        <f t="shared" si="54"/>
        <v>54</v>
      </c>
      <c r="AL77" s="18">
        <f>AK77*节奏规划!$J76</f>
        <v>0.54</v>
      </c>
      <c r="AM77" s="18">
        <f t="shared" si="55"/>
        <v>0</v>
      </c>
      <c r="AN77" s="18">
        <f>AM77*节奏规划!$J76</f>
        <v>0</v>
      </c>
      <c r="AO77" s="18">
        <f t="shared" si="56"/>
        <v>0</v>
      </c>
      <c r="AP77" s="18">
        <f>AO77*节奏规划!$J76</f>
        <v>0</v>
      </c>
      <c r="AQ77" s="18">
        <f t="shared" si="57"/>
        <v>0</v>
      </c>
      <c r="AR77" s="18">
        <f>AQ77*节奏规划!$J76</f>
        <v>0</v>
      </c>
      <c r="AS77" s="18">
        <f t="shared" si="75"/>
        <v>81.080999999999989</v>
      </c>
      <c r="AT77" s="18">
        <f>AS77*节奏规划!$J76</f>
        <v>0.81080999999999992</v>
      </c>
      <c r="AU77" s="18">
        <f t="shared" si="76"/>
        <v>0</v>
      </c>
      <c r="AV77" s="18">
        <f>AU77*节奏规划!$J76</f>
        <v>0</v>
      </c>
      <c r="AW77" s="18">
        <f t="shared" si="77"/>
        <v>0</v>
      </c>
      <c r="AX77" s="18">
        <f>AW77*节奏规划!$J76</f>
        <v>0</v>
      </c>
      <c r="AY77" s="18">
        <f t="shared" si="78"/>
        <v>0</v>
      </c>
      <c r="AZ77" s="18">
        <f>AY77*节奏规划!$J76</f>
        <v>0</v>
      </c>
    </row>
    <row r="78" spans="1:52" ht="16.5" x14ac:dyDescent="0.2">
      <c r="A78" s="14">
        <v>73</v>
      </c>
      <c r="B78" s="14">
        <f>金币产出!CH78/金币产出!CB78</f>
        <v>35399100</v>
      </c>
      <c r="C78" s="18">
        <f>INDEX(金币产出!$D$7:$D$90,MATCH(宝箱数值!A78,金币产出!$A$7:$A$90,1))</f>
        <v>7.25</v>
      </c>
      <c r="D78" s="18">
        <f t="shared" si="58"/>
        <v>488980</v>
      </c>
      <c r="E78" s="18">
        <f t="shared" si="47"/>
        <v>488980</v>
      </c>
      <c r="F78" s="18">
        <f t="shared" si="48"/>
        <v>488980</v>
      </c>
      <c r="G78" s="18">
        <f t="shared" si="49"/>
        <v>488980</v>
      </c>
      <c r="H78" s="18">
        <f t="shared" si="50"/>
        <v>488980</v>
      </c>
      <c r="I78" s="18">
        <f t="shared" si="51"/>
        <v>488980</v>
      </c>
      <c r="J78" s="18">
        <f t="shared" si="52"/>
        <v>488980</v>
      </c>
      <c r="K78" s="18">
        <f t="shared" si="59"/>
        <v>1</v>
      </c>
      <c r="L78" s="18">
        <f t="shared" si="60"/>
        <v>488.98</v>
      </c>
      <c r="M78" s="18">
        <f t="shared" si="61"/>
        <v>1</v>
      </c>
      <c r="N78" s="18">
        <f t="shared" si="62"/>
        <v>488.98</v>
      </c>
      <c r="O78" s="18">
        <f t="shared" si="63"/>
        <v>1</v>
      </c>
      <c r="P78" s="18">
        <f t="shared" si="64"/>
        <v>488.98</v>
      </c>
      <c r="Q78" s="18">
        <f t="shared" si="65"/>
        <v>1</v>
      </c>
      <c r="R78" s="18">
        <f t="shared" si="66"/>
        <v>488.98</v>
      </c>
      <c r="S78" s="18">
        <f t="shared" si="67"/>
        <v>1</v>
      </c>
      <c r="T78" s="18">
        <f t="shared" si="68"/>
        <v>488.98</v>
      </c>
      <c r="U78" s="18">
        <f t="shared" si="69"/>
        <v>1</v>
      </c>
      <c r="V78" s="18">
        <f t="shared" si="70"/>
        <v>488.98</v>
      </c>
      <c r="W78" s="18">
        <f t="shared" si="71"/>
        <v>1</v>
      </c>
      <c r="X78" s="18">
        <f t="shared" si="72"/>
        <v>488.98</v>
      </c>
      <c r="Y78" s="22">
        <v>1</v>
      </c>
      <c r="Z78" s="22">
        <v>0</v>
      </c>
      <c r="AA78" s="22">
        <v>0</v>
      </c>
      <c r="AB78" s="22">
        <v>0</v>
      </c>
      <c r="AC78" s="22">
        <v>0</v>
      </c>
      <c r="AD78" s="22">
        <v>0</v>
      </c>
      <c r="AE78" s="18">
        <f t="shared" si="73"/>
        <v>524431.05000000005</v>
      </c>
      <c r="AF78" s="18">
        <f>AE78*节奏规划!$J77</f>
        <v>5244.3105000000005</v>
      </c>
      <c r="AG78" s="18">
        <f t="shared" si="74"/>
        <v>193.05</v>
      </c>
      <c r="AH78" s="18">
        <f>AG78*节奏规划!$J77</f>
        <v>1.9305000000000001</v>
      </c>
      <c r="AI78" s="18">
        <f t="shared" si="53"/>
        <v>73.8</v>
      </c>
      <c r="AJ78" s="18">
        <f>AI78*节奏规划!$J77</f>
        <v>0.73799999999999999</v>
      </c>
      <c r="AK78" s="18">
        <f t="shared" si="54"/>
        <v>54</v>
      </c>
      <c r="AL78" s="18">
        <f>AK78*节奏规划!$J77</f>
        <v>0.54</v>
      </c>
      <c r="AM78" s="18">
        <f t="shared" si="55"/>
        <v>0</v>
      </c>
      <c r="AN78" s="18">
        <f>AM78*节奏规划!$J77</f>
        <v>0</v>
      </c>
      <c r="AO78" s="18">
        <f t="shared" si="56"/>
        <v>0</v>
      </c>
      <c r="AP78" s="18">
        <f>AO78*节奏规划!$J77</f>
        <v>0</v>
      </c>
      <c r="AQ78" s="18">
        <f t="shared" si="57"/>
        <v>0</v>
      </c>
      <c r="AR78" s="18">
        <f>AQ78*节奏规划!$J77</f>
        <v>0</v>
      </c>
      <c r="AS78" s="18">
        <f t="shared" si="75"/>
        <v>81.080999999999989</v>
      </c>
      <c r="AT78" s="18">
        <f>AS78*节奏规划!$J77</f>
        <v>0.81080999999999992</v>
      </c>
      <c r="AU78" s="18">
        <f t="shared" si="76"/>
        <v>0</v>
      </c>
      <c r="AV78" s="18">
        <f>AU78*节奏规划!$J77</f>
        <v>0</v>
      </c>
      <c r="AW78" s="18">
        <f t="shared" si="77"/>
        <v>0</v>
      </c>
      <c r="AX78" s="18">
        <f>AW78*节奏规划!$J77</f>
        <v>0</v>
      </c>
      <c r="AY78" s="18">
        <f t="shared" si="78"/>
        <v>0</v>
      </c>
      <c r="AZ78" s="18">
        <f>AY78*节奏规划!$J77</f>
        <v>0</v>
      </c>
    </row>
    <row r="79" spans="1:52" ht="16.5" x14ac:dyDescent="0.2">
      <c r="A79" s="14">
        <v>74</v>
      </c>
      <c r="B79" s="14">
        <f>金币产出!CH79/金币产出!CB79</f>
        <v>35884000</v>
      </c>
      <c r="C79" s="18">
        <f>INDEX(金币产出!$D$7:$D$90,MATCH(宝箱数值!A79,金币产出!$A$7:$A$90,1))</f>
        <v>7.25</v>
      </c>
      <c r="D79" s="18">
        <f t="shared" si="58"/>
        <v>495678</v>
      </c>
      <c r="E79" s="18">
        <f t="shared" si="47"/>
        <v>495678</v>
      </c>
      <c r="F79" s="18">
        <f t="shared" si="48"/>
        <v>495678</v>
      </c>
      <c r="G79" s="18">
        <f t="shared" si="49"/>
        <v>495678</v>
      </c>
      <c r="H79" s="18">
        <f t="shared" si="50"/>
        <v>495678</v>
      </c>
      <c r="I79" s="18">
        <f t="shared" si="51"/>
        <v>495678</v>
      </c>
      <c r="J79" s="18">
        <f t="shared" si="52"/>
        <v>495678</v>
      </c>
      <c r="K79" s="18">
        <f t="shared" si="59"/>
        <v>1</v>
      </c>
      <c r="L79" s="18">
        <f t="shared" si="60"/>
        <v>495.68</v>
      </c>
      <c r="M79" s="18">
        <f t="shared" si="61"/>
        <v>1</v>
      </c>
      <c r="N79" s="18">
        <f t="shared" si="62"/>
        <v>495.68</v>
      </c>
      <c r="O79" s="18">
        <f t="shared" si="63"/>
        <v>1</v>
      </c>
      <c r="P79" s="18">
        <f t="shared" si="64"/>
        <v>495.68</v>
      </c>
      <c r="Q79" s="18">
        <f t="shared" si="65"/>
        <v>1</v>
      </c>
      <c r="R79" s="18">
        <f t="shared" si="66"/>
        <v>495.68</v>
      </c>
      <c r="S79" s="18">
        <f t="shared" si="67"/>
        <v>1</v>
      </c>
      <c r="T79" s="18">
        <f t="shared" si="68"/>
        <v>495.68</v>
      </c>
      <c r="U79" s="18">
        <f t="shared" si="69"/>
        <v>1</v>
      </c>
      <c r="V79" s="18">
        <f t="shared" si="70"/>
        <v>495.68</v>
      </c>
      <c r="W79" s="18">
        <f t="shared" si="71"/>
        <v>1</v>
      </c>
      <c r="X79" s="18">
        <f t="shared" si="72"/>
        <v>495.68</v>
      </c>
      <c r="Y79" s="22">
        <v>1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18">
        <f t="shared" si="73"/>
        <v>531614.65500000003</v>
      </c>
      <c r="AF79" s="18">
        <f>AE79*节奏规划!$J78</f>
        <v>5316.1465500000004</v>
      </c>
      <c r="AG79" s="18">
        <f t="shared" si="74"/>
        <v>193.05</v>
      </c>
      <c r="AH79" s="18">
        <f>AG79*节奏规划!$J78</f>
        <v>1.9305000000000001</v>
      </c>
      <c r="AI79" s="18">
        <f t="shared" si="53"/>
        <v>73.8</v>
      </c>
      <c r="AJ79" s="18">
        <f>AI79*节奏规划!$J78</f>
        <v>0.73799999999999999</v>
      </c>
      <c r="AK79" s="18">
        <f t="shared" si="54"/>
        <v>54</v>
      </c>
      <c r="AL79" s="18">
        <f>AK79*节奏规划!$J78</f>
        <v>0.54</v>
      </c>
      <c r="AM79" s="18">
        <f t="shared" si="55"/>
        <v>0</v>
      </c>
      <c r="AN79" s="18">
        <f>AM79*节奏规划!$J78</f>
        <v>0</v>
      </c>
      <c r="AO79" s="18">
        <f t="shared" si="56"/>
        <v>0</v>
      </c>
      <c r="AP79" s="18">
        <f>AO79*节奏规划!$J78</f>
        <v>0</v>
      </c>
      <c r="AQ79" s="18">
        <f t="shared" si="57"/>
        <v>0</v>
      </c>
      <c r="AR79" s="18">
        <f>AQ79*节奏规划!$J78</f>
        <v>0</v>
      </c>
      <c r="AS79" s="18">
        <f t="shared" si="75"/>
        <v>81.080999999999989</v>
      </c>
      <c r="AT79" s="18">
        <f>AS79*节奏规划!$J78</f>
        <v>0.81080999999999992</v>
      </c>
      <c r="AU79" s="18">
        <f t="shared" si="76"/>
        <v>0</v>
      </c>
      <c r="AV79" s="18">
        <f>AU79*节奏规划!$J78</f>
        <v>0</v>
      </c>
      <c r="AW79" s="18">
        <f t="shared" si="77"/>
        <v>0</v>
      </c>
      <c r="AX79" s="18">
        <f>AW79*节奏规划!$J78</f>
        <v>0</v>
      </c>
      <c r="AY79" s="18">
        <f t="shared" si="78"/>
        <v>0</v>
      </c>
      <c r="AZ79" s="18">
        <f>AY79*节奏规划!$J78</f>
        <v>0</v>
      </c>
    </row>
    <row r="80" spans="1:52" ht="16.5" x14ac:dyDescent="0.2">
      <c r="A80" s="14">
        <v>75</v>
      </c>
      <c r="B80" s="14">
        <f>金币产出!CH80/金币产出!CB80</f>
        <v>36369000</v>
      </c>
      <c r="C80" s="18">
        <f>INDEX(金币产出!$D$7:$D$90,MATCH(宝箱数值!A80,金币产出!$A$7:$A$90,1))</f>
        <v>7.25</v>
      </c>
      <c r="D80" s="18">
        <f t="shared" si="58"/>
        <v>502378</v>
      </c>
      <c r="E80" s="18">
        <f t="shared" si="47"/>
        <v>502378</v>
      </c>
      <c r="F80" s="18">
        <f t="shared" si="48"/>
        <v>502378</v>
      </c>
      <c r="G80" s="18">
        <f t="shared" si="49"/>
        <v>502378</v>
      </c>
      <c r="H80" s="18">
        <f t="shared" si="50"/>
        <v>502378</v>
      </c>
      <c r="I80" s="18">
        <f t="shared" si="51"/>
        <v>502378</v>
      </c>
      <c r="J80" s="18">
        <f t="shared" si="52"/>
        <v>502378</v>
      </c>
      <c r="K80" s="18">
        <f t="shared" si="59"/>
        <v>1</v>
      </c>
      <c r="L80" s="18">
        <f t="shared" si="60"/>
        <v>502.38</v>
      </c>
      <c r="M80" s="18">
        <f t="shared" si="61"/>
        <v>1</v>
      </c>
      <c r="N80" s="18">
        <f t="shared" si="62"/>
        <v>502.38</v>
      </c>
      <c r="O80" s="18">
        <f t="shared" si="63"/>
        <v>1</v>
      </c>
      <c r="P80" s="18">
        <f t="shared" si="64"/>
        <v>502.38</v>
      </c>
      <c r="Q80" s="18">
        <f t="shared" si="65"/>
        <v>1</v>
      </c>
      <c r="R80" s="18">
        <f t="shared" si="66"/>
        <v>502.38</v>
      </c>
      <c r="S80" s="18">
        <f t="shared" si="67"/>
        <v>1</v>
      </c>
      <c r="T80" s="18">
        <f t="shared" si="68"/>
        <v>502.38</v>
      </c>
      <c r="U80" s="18">
        <f t="shared" si="69"/>
        <v>1</v>
      </c>
      <c r="V80" s="18">
        <f t="shared" si="70"/>
        <v>502.38</v>
      </c>
      <c r="W80" s="18">
        <f t="shared" si="71"/>
        <v>1</v>
      </c>
      <c r="X80" s="18">
        <f t="shared" si="72"/>
        <v>502.38</v>
      </c>
      <c r="Y80" s="22">
        <v>1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18">
        <f t="shared" si="73"/>
        <v>538800.40500000003</v>
      </c>
      <c r="AF80" s="18">
        <f>AE80*节奏规划!$J79</f>
        <v>5388.0040500000005</v>
      </c>
      <c r="AG80" s="18">
        <f t="shared" si="74"/>
        <v>193.05</v>
      </c>
      <c r="AH80" s="18">
        <f>AG80*节奏规划!$J79</f>
        <v>1.9305000000000001</v>
      </c>
      <c r="AI80" s="18">
        <f t="shared" si="53"/>
        <v>73.8</v>
      </c>
      <c r="AJ80" s="18">
        <f>AI80*节奏规划!$J79</f>
        <v>0.73799999999999999</v>
      </c>
      <c r="AK80" s="18">
        <f t="shared" si="54"/>
        <v>54</v>
      </c>
      <c r="AL80" s="18">
        <f>AK80*节奏规划!$J79</f>
        <v>0.54</v>
      </c>
      <c r="AM80" s="18">
        <f t="shared" si="55"/>
        <v>0</v>
      </c>
      <c r="AN80" s="18">
        <f>AM80*节奏规划!$J79</f>
        <v>0</v>
      </c>
      <c r="AO80" s="18">
        <f t="shared" si="56"/>
        <v>0</v>
      </c>
      <c r="AP80" s="18">
        <f>AO80*节奏规划!$J79</f>
        <v>0</v>
      </c>
      <c r="AQ80" s="18">
        <f t="shared" si="57"/>
        <v>0</v>
      </c>
      <c r="AR80" s="18">
        <f>AQ80*节奏规划!$J79</f>
        <v>0</v>
      </c>
      <c r="AS80" s="18">
        <f t="shared" si="75"/>
        <v>81.080999999999989</v>
      </c>
      <c r="AT80" s="18">
        <f>AS80*节奏规划!$J79</f>
        <v>0.81080999999999992</v>
      </c>
      <c r="AU80" s="18">
        <f t="shared" si="76"/>
        <v>0</v>
      </c>
      <c r="AV80" s="18">
        <f>AU80*节奏规划!$J79</f>
        <v>0</v>
      </c>
      <c r="AW80" s="18">
        <f t="shared" si="77"/>
        <v>0</v>
      </c>
      <c r="AX80" s="18">
        <f>AW80*节奏规划!$J79</f>
        <v>0</v>
      </c>
      <c r="AY80" s="18">
        <f t="shared" si="78"/>
        <v>0</v>
      </c>
      <c r="AZ80" s="18">
        <f>AY80*节奏规划!$J79</f>
        <v>0</v>
      </c>
    </row>
    <row r="81" spans="1:52" ht="16.5" x14ac:dyDescent="0.2">
      <c r="A81" s="14">
        <v>76</v>
      </c>
      <c r="B81" s="14">
        <f>金币产出!CH81/金币产出!CB81</f>
        <v>36957500</v>
      </c>
      <c r="C81" s="18">
        <f>INDEX(金币产出!$D$7:$D$90,MATCH(宝箱数值!A81,金币产出!$A$7:$A$90,1))</f>
        <v>7.25</v>
      </c>
      <c r="D81" s="18">
        <f t="shared" si="58"/>
        <v>510507</v>
      </c>
      <c r="E81" s="18">
        <f t="shared" si="47"/>
        <v>510507</v>
      </c>
      <c r="F81" s="18">
        <f t="shared" si="48"/>
        <v>510507</v>
      </c>
      <c r="G81" s="18">
        <f t="shared" si="49"/>
        <v>510507</v>
      </c>
      <c r="H81" s="18">
        <f t="shared" si="50"/>
        <v>510507</v>
      </c>
      <c r="I81" s="18">
        <f t="shared" si="51"/>
        <v>510507</v>
      </c>
      <c r="J81" s="18">
        <f t="shared" si="52"/>
        <v>510507</v>
      </c>
      <c r="K81" s="18">
        <f t="shared" si="59"/>
        <v>1</v>
      </c>
      <c r="L81" s="18">
        <f t="shared" si="60"/>
        <v>510.51</v>
      </c>
      <c r="M81" s="18">
        <f t="shared" si="61"/>
        <v>1</v>
      </c>
      <c r="N81" s="18">
        <f t="shared" si="62"/>
        <v>510.51</v>
      </c>
      <c r="O81" s="18">
        <f t="shared" si="63"/>
        <v>1</v>
      </c>
      <c r="P81" s="18">
        <f t="shared" si="64"/>
        <v>510.51</v>
      </c>
      <c r="Q81" s="18">
        <f t="shared" si="65"/>
        <v>1</v>
      </c>
      <c r="R81" s="18">
        <f t="shared" si="66"/>
        <v>510.51</v>
      </c>
      <c r="S81" s="18">
        <f t="shared" si="67"/>
        <v>1</v>
      </c>
      <c r="T81" s="18">
        <f t="shared" si="68"/>
        <v>510.51</v>
      </c>
      <c r="U81" s="18">
        <f t="shared" si="69"/>
        <v>1</v>
      </c>
      <c r="V81" s="18">
        <f t="shared" si="70"/>
        <v>510.51</v>
      </c>
      <c r="W81" s="18">
        <f t="shared" si="71"/>
        <v>1</v>
      </c>
      <c r="X81" s="18">
        <f t="shared" si="72"/>
        <v>510.51</v>
      </c>
      <c r="Y81" s="22">
        <v>1</v>
      </c>
      <c r="Z81" s="22">
        <v>0</v>
      </c>
      <c r="AA81" s="22">
        <v>0</v>
      </c>
      <c r="AB81" s="22">
        <v>0</v>
      </c>
      <c r="AC81" s="22">
        <v>0</v>
      </c>
      <c r="AD81" s="22">
        <v>0</v>
      </c>
      <c r="AE81" s="18">
        <f t="shared" si="73"/>
        <v>547518.75749999995</v>
      </c>
      <c r="AF81" s="18">
        <f>AE81*节奏规划!$J80</f>
        <v>5475.1875749999999</v>
      </c>
      <c r="AG81" s="18">
        <f t="shared" si="74"/>
        <v>193.05</v>
      </c>
      <c r="AH81" s="18">
        <f>AG81*节奏规划!$J80</f>
        <v>1.9305000000000001</v>
      </c>
      <c r="AI81" s="18">
        <f t="shared" si="53"/>
        <v>73.8</v>
      </c>
      <c r="AJ81" s="18">
        <f>AI81*节奏规划!$J80</f>
        <v>0.73799999999999999</v>
      </c>
      <c r="AK81" s="18">
        <f t="shared" si="54"/>
        <v>54</v>
      </c>
      <c r="AL81" s="18">
        <f>AK81*节奏规划!$J80</f>
        <v>0.54</v>
      </c>
      <c r="AM81" s="18">
        <f t="shared" si="55"/>
        <v>0</v>
      </c>
      <c r="AN81" s="18">
        <f>AM81*节奏规划!$J80</f>
        <v>0</v>
      </c>
      <c r="AO81" s="18">
        <f t="shared" si="56"/>
        <v>0</v>
      </c>
      <c r="AP81" s="18">
        <f>AO81*节奏规划!$J80</f>
        <v>0</v>
      </c>
      <c r="AQ81" s="18">
        <f t="shared" si="57"/>
        <v>0</v>
      </c>
      <c r="AR81" s="18">
        <f>AQ81*节奏规划!$J80</f>
        <v>0</v>
      </c>
      <c r="AS81" s="18">
        <f t="shared" si="75"/>
        <v>81.080999999999989</v>
      </c>
      <c r="AT81" s="18">
        <f>AS81*节奏规划!$J80</f>
        <v>0.81080999999999992</v>
      </c>
      <c r="AU81" s="18">
        <f t="shared" si="76"/>
        <v>0</v>
      </c>
      <c r="AV81" s="18">
        <f>AU81*节奏规划!$J80</f>
        <v>0</v>
      </c>
      <c r="AW81" s="18">
        <f t="shared" si="77"/>
        <v>0</v>
      </c>
      <c r="AX81" s="18">
        <f>AW81*节奏规划!$J80</f>
        <v>0</v>
      </c>
      <c r="AY81" s="18">
        <f t="shared" si="78"/>
        <v>0</v>
      </c>
      <c r="AZ81" s="18">
        <f>AY81*节奏规划!$J80</f>
        <v>0</v>
      </c>
    </row>
    <row r="82" spans="1:52" ht="16.5" x14ac:dyDescent="0.2">
      <c r="A82" s="14">
        <v>77</v>
      </c>
      <c r="B82" s="14">
        <f>金币产出!CH82/金币产出!CB82</f>
        <v>37546100</v>
      </c>
      <c r="C82" s="18">
        <f>INDEX(金币产出!$D$7:$D$90,MATCH(宝箱数值!A82,金币产出!$A$7:$A$90,1))</f>
        <v>7.25</v>
      </c>
      <c r="D82" s="18">
        <f t="shared" si="58"/>
        <v>518637</v>
      </c>
      <c r="E82" s="18">
        <f t="shared" si="47"/>
        <v>518637</v>
      </c>
      <c r="F82" s="18">
        <f t="shared" si="48"/>
        <v>518637</v>
      </c>
      <c r="G82" s="18">
        <f t="shared" si="49"/>
        <v>518637</v>
      </c>
      <c r="H82" s="18">
        <f t="shared" si="50"/>
        <v>518637</v>
      </c>
      <c r="I82" s="18">
        <f t="shared" si="51"/>
        <v>518637</v>
      </c>
      <c r="J82" s="18">
        <f t="shared" si="52"/>
        <v>518637</v>
      </c>
      <c r="K82" s="18">
        <f t="shared" si="59"/>
        <v>1</v>
      </c>
      <c r="L82" s="18">
        <f t="shared" si="60"/>
        <v>518.64</v>
      </c>
      <c r="M82" s="18">
        <f t="shared" si="61"/>
        <v>1</v>
      </c>
      <c r="N82" s="18">
        <f t="shared" si="62"/>
        <v>518.64</v>
      </c>
      <c r="O82" s="18">
        <f t="shared" si="63"/>
        <v>1</v>
      </c>
      <c r="P82" s="18">
        <f t="shared" si="64"/>
        <v>518.64</v>
      </c>
      <c r="Q82" s="18">
        <f t="shared" si="65"/>
        <v>1</v>
      </c>
      <c r="R82" s="18">
        <f t="shared" si="66"/>
        <v>518.64</v>
      </c>
      <c r="S82" s="18">
        <f t="shared" si="67"/>
        <v>1</v>
      </c>
      <c r="T82" s="18">
        <f t="shared" si="68"/>
        <v>518.64</v>
      </c>
      <c r="U82" s="18">
        <f t="shared" si="69"/>
        <v>1</v>
      </c>
      <c r="V82" s="18">
        <f t="shared" si="70"/>
        <v>518.64</v>
      </c>
      <c r="W82" s="18">
        <f t="shared" si="71"/>
        <v>1</v>
      </c>
      <c r="X82" s="18">
        <f t="shared" si="72"/>
        <v>518.64</v>
      </c>
      <c r="Y82" s="22">
        <v>1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18">
        <f t="shared" si="73"/>
        <v>556238.1825</v>
      </c>
      <c r="AF82" s="18">
        <f>AE82*节奏规划!$J81</f>
        <v>5562.3818250000004</v>
      </c>
      <c r="AG82" s="18">
        <f t="shared" si="74"/>
        <v>193.05</v>
      </c>
      <c r="AH82" s="18">
        <f>AG82*节奏规划!$J81</f>
        <v>1.9305000000000001</v>
      </c>
      <c r="AI82" s="18">
        <f t="shared" si="53"/>
        <v>73.8</v>
      </c>
      <c r="AJ82" s="18">
        <f>AI82*节奏规划!$J81</f>
        <v>0.73799999999999999</v>
      </c>
      <c r="AK82" s="18">
        <f t="shared" si="54"/>
        <v>54</v>
      </c>
      <c r="AL82" s="18">
        <f>AK82*节奏规划!$J81</f>
        <v>0.54</v>
      </c>
      <c r="AM82" s="18">
        <f t="shared" si="55"/>
        <v>0</v>
      </c>
      <c r="AN82" s="18">
        <f>AM82*节奏规划!$J81</f>
        <v>0</v>
      </c>
      <c r="AO82" s="18">
        <f t="shared" si="56"/>
        <v>0</v>
      </c>
      <c r="AP82" s="18">
        <f>AO82*节奏规划!$J81</f>
        <v>0</v>
      </c>
      <c r="AQ82" s="18">
        <f t="shared" si="57"/>
        <v>0</v>
      </c>
      <c r="AR82" s="18">
        <f>AQ82*节奏规划!$J81</f>
        <v>0</v>
      </c>
      <c r="AS82" s="18">
        <f t="shared" si="75"/>
        <v>81.080999999999989</v>
      </c>
      <c r="AT82" s="18">
        <f>AS82*节奏规划!$J81</f>
        <v>0.81080999999999992</v>
      </c>
      <c r="AU82" s="18">
        <f t="shared" si="76"/>
        <v>0</v>
      </c>
      <c r="AV82" s="18">
        <f>AU82*节奏规划!$J81</f>
        <v>0</v>
      </c>
      <c r="AW82" s="18">
        <f t="shared" si="77"/>
        <v>0</v>
      </c>
      <c r="AX82" s="18">
        <f>AW82*节奏规划!$J81</f>
        <v>0</v>
      </c>
      <c r="AY82" s="18">
        <f t="shared" si="78"/>
        <v>0</v>
      </c>
      <c r="AZ82" s="18">
        <f>AY82*节奏规划!$J81</f>
        <v>0</v>
      </c>
    </row>
    <row r="83" spans="1:52" ht="16.5" x14ac:dyDescent="0.2">
      <c r="A83" s="14">
        <v>78</v>
      </c>
      <c r="B83" s="14">
        <f>金币产出!CH83/金币产出!CB83</f>
        <v>38134800</v>
      </c>
      <c r="C83" s="18">
        <f>INDEX(金币产出!$D$7:$D$90,MATCH(宝箱数值!A83,金币产出!$A$7:$A$90,1))</f>
        <v>7.25</v>
      </c>
      <c r="D83" s="18">
        <f t="shared" si="58"/>
        <v>526769</v>
      </c>
      <c r="E83" s="18">
        <f t="shared" si="47"/>
        <v>526769</v>
      </c>
      <c r="F83" s="18">
        <f t="shared" si="48"/>
        <v>526769</v>
      </c>
      <c r="G83" s="18">
        <f t="shared" si="49"/>
        <v>526769</v>
      </c>
      <c r="H83" s="18">
        <f t="shared" si="50"/>
        <v>526769</v>
      </c>
      <c r="I83" s="18">
        <f t="shared" si="51"/>
        <v>526769</v>
      </c>
      <c r="J83" s="18">
        <f t="shared" si="52"/>
        <v>526769</v>
      </c>
      <c r="K83" s="18">
        <f t="shared" si="59"/>
        <v>1</v>
      </c>
      <c r="L83" s="18">
        <f t="shared" si="60"/>
        <v>526.77</v>
      </c>
      <c r="M83" s="18">
        <f t="shared" si="61"/>
        <v>1</v>
      </c>
      <c r="N83" s="18">
        <f t="shared" si="62"/>
        <v>526.77</v>
      </c>
      <c r="O83" s="18">
        <f t="shared" si="63"/>
        <v>1</v>
      </c>
      <c r="P83" s="18">
        <f t="shared" si="64"/>
        <v>526.77</v>
      </c>
      <c r="Q83" s="18">
        <f t="shared" si="65"/>
        <v>1</v>
      </c>
      <c r="R83" s="18">
        <f t="shared" si="66"/>
        <v>526.77</v>
      </c>
      <c r="S83" s="18">
        <f t="shared" si="67"/>
        <v>1</v>
      </c>
      <c r="T83" s="18">
        <f t="shared" si="68"/>
        <v>526.77</v>
      </c>
      <c r="U83" s="18">
        <f t="shared" si="69"/>
        <v>1</v>
      </c>
      <c r="V83" s="18">
        <f t="shared" si="70"/>
        <v>526.77</v>
      </c>
      <c r="W83" s="18">
        <f t="shared" si="71"/>
        <v>1</v>
      </c>
      <c r="X83" s="18">
        <f t="shared" si="72"/>
        <v>526.77</v>
      </c>
      <c r="Y83" s="22">
        <v>1</v>
      </c>
      <c r="Z83" s="22">
        <v>0</v>
      </c>
      <c r="AA83" s="22">
        <v>0</v>
      </c>
      <c r="AB83" s="22">
        <v>0</v>
      </c>
      <c r="AC83" s="22">
        <v>0</v>
      </c>
      <c r="AD83" s="22">
        <v>0</v>
      </c>
      <c r="AE83" s="18">
        <f t="shared" si="73"/>
        <v>564959.75250000006</v>
      </c>
      <c r="AF83" s="18">
        <f>AE83*节奏规划!$J82</f>
        <v>5649.597525000001</v>
      </c>
      <c r="AG83" s="18">
        <f t="shared" si="74"/>
        <v>193.05</v>
      </c>
      <c r="AH83" s="18">
        <f>AG83*节奏规划!$J82</f>
        <v>1.9305000000000001</v>
      </c>
      <c r="AI83" s="18">
        <f t="shared" si="53"/>
        <v>73.8</v>
      </c>
      <c r="AJ83" s="18">
        <f>AI83*节奏规划!$J82</f>
        <v>0.73799999999999999</v>
      </c>
      <c r="AK83" s="18">
        <f t="shared" si="54"/>
        <v>54</v>
      </c>
      <c r="AL83" s="18">
        <f>AK83*节奏规划!$J82</f>
        <v>0.54</v>
      </c>
      <c r="AM83" s="18">
        <f t="shared" si="55"/>
        <v>0</v>
      </c>
      <c r="AN83" s="18">
        <f>AM83*节奏规划!$J82</f>
        <v>0</v>
      </c>
      <c r="AO83" s="18">
        <f t="shared" si="56"/>
        <v>0</v>
      </c>
      <c r="AP83" s="18">
        <f>AO83*节奏规划!$J82</f>
        <v>0</v>
      </c>
      <c r="AQ83" s="18">
        <f t="shared" si="57"/>
        <v>0</v>
      </c>
      <c r="AR83" s="18">
        <f>AQ83*节奏规划!$J82</f>
        <v>0</v>
      </c>
      <c r="AS83" s="18">
        <f t="shared" si="75"/>
        <v>81.080999999999989</v>
      </c>
      <c r="AT83" s="18">
        <f>AS83*节奏规划!$J82</f>
        <v>0.81080999999999992</v>
      </c>
      <c r="AU83" s="18">
        <f t="shared" si="76"/>
        <v>0</v>
      </c>
      <c r="AV83" s="18">
        <f>AU83*节奏规划!$J82</f>
        <v>0</v>
      </c>
      <c r="AW83" s="18">
        <f t="shared" si="77"/>
        <v>0</v>
      </c>
      <c r="AX83" s="18">
        <f>AW83*节奏规划!$J82</f>
        <v>0</v>
      </c>
      <c r="AY83" s="18">
        <f t="shared" si="78"/>
        <v>0</v>
      </c>
      <c r="AZ83" s="18">
        <f>AY83*节奏规划!$J82</f>
        <v>0</v>
      </c>
    </row>
    <row r="84" spans="1:52" ht="16.5" x14ac:dyDescent="0.2">
      <c r="A84" s="14">
        <v>79</v>
      </c>
      <c r="B84" s="14">
        <f>金币产出!CH84/金币产出!CB84</f>
        <v>38723400</v>
      </c>
      <c r="C84" s="18">
        <f>INDEX(金币产出!$D$7:$D$90,MATCH(宝箱数值!A84,金币产出!$A$7:$A$90,1))</f>
        <v>7.25</v>
      </c>
      <c r="D84" s="18">
        <f t="shared" si="58"/>
        <v>534900</v>
      </c>
      <c r="E84" s="18">
        <f t="shared" si="47"/>
        <v>534900</v>
      </c>
      <c r="F84" s="18">
        <f t="shared" si="48"/>
        <v>534900</v>
      </c>
      <c r="G84" s="18">
        <f t="shared" si="49"/>
        <v>534900</v>
      </c>
      <c r="H84" s="18">
        <f t="shared" si="50"/>
        <v>534900</v>
      </c>
      <c r="I84" s="18">
        <f t="shared" si="51"/>
        <v>534900</v>
      </c>
      <c r="J84" s="18">
        <f t="shared" si="52"/>
        <v>534900</v>
      </c>
      <c r="K84" s="18">
        <f t="shared" si="59"/>
        <v>1</v>
      </c>
      <c r="L84" s="18">
        <f t="shared" si="60"/>
        <v>534.9</v>
      </c>
      <c r="M84" s="18">
        <f t="shared" si="61"/>
        <v>1</v>
      </c>
      <c r="N84" s="18">
        <f t="shared" si="62"/>
        <v>534.9</v>
      </c>
      <c r="O84" s="18">
        <f t="shared" si="63"/>
        <v>1</v>
      </c>
      <c r="P84" s="18">
        <f t="shared" si="64"/>
        <v>534.9</v>
      </c>
      <c r="Q84" s="18">
        <f t="shared" si="65"/>
        <v>1</v>
      </c>
      <c r="R84" s="18">
        <f t="shared" si="66"/>
        <v>534.9</v>
      </c>
      <c r="S84" s="18">
        <f t="shared" si="67"/>
        <v>1</v>
      </c>
      <c r="T84" s="18">
        <f t="shared" si="68"/>
        <v>534.9</v>
      </c>
      <c r="U84" s="18">
        <f t="shared" si="69"/>
        <v>1</v>
      </c>
      <c r="V84" s="18">
        <f t="shared" si="70"/>
        <v>534.9</v>
      </c>
      <c r="W84" s="18">
        <f t="shared" si="71"/>
        <v>1</v>
      </c>
      <c r="X84" s="18">
        <f t="shared" si="72"/>
        <v>534.9</v>
      </c>
      <c r="Y84" s="22">
        <v>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18">
        <f t="shared" si="73"/>
        <v>573680.25</v>
      </c>
      <c r="AF84" s="18">
        <f>AE84*节奏规划!$J83</f>
        <v>5736.8024999999998</v>
      </c>
      <c r="AG84" s="18">
        <f t="shared" si="74"/>
        <v>193.05</v>
      </c>
      <c r="AH84" s="18">
        <f>AG84*节奏规划!$J83</f>
        <v>1.9305000000000001</v>
      </c>
      <c r="AI84" s="18">
        <f t="shared" si="53"/>
        <v>73.8</v>
      </c>
      <c r="AJ84" s="18">
        <f>AI84*节奏规划!$J83</f>
        <v>0.73799999999999999</v>
      </c>
      <c r="AK84" s="18">
        <f t="shared" si="54"/>
        <v>54</v>
      </c>
      <c r="AL84" s="18">
        <f>AK84*节奏规划!$J83</f>
        <v>0.54</v>
      </c>
      <c r="AM84" s="18">
        <f t="shared" si="55"/>
        <v>0</v>
      </c>
      <c r="AN84" s="18">
        <f>AM84*节奏规划!$J83</f>
        <v>0</v>
      </c>
      <c r="AO84" s="18">
        <f t="shared" si="56"/>
        <v>0</v>
      </c>
      <c r="AP84" s="18">
        <f>AO84*节奏规划!$J83</f>
        <v>0</v>
      </c>
      <c r="AQ84" s="18">
        <f t="shared" si="57"/>
        <v>0</v>
      </c>
      <c r="AR84" s="18">
        <f>AQ84*节奏规划!$J83</f>
        <v>0</v>
      </c>
      <c r="AS84" s="18">
        <f t="shared" si="75"/>
        <v>81.080999999999989</v>
      </c>
      <c r="AT84" s="18">
        <f>AS84*节奏规划!$J83</f>
        <v>0.81080999999999992</v>
      </c>
      <c r="AU84" s="18">
        <f t="shared" si="76"/>
        <v>0</v>
      </c>
      <c r="AV84" s="18">
        <f>AU84*节奏规划!$J83</f>
        <v>0</v>
      </c>
      <c r="AW84" s="18">
        <f t="shared" si="77"/>
        <v>0</v>
      </c>
      <c r="AX84" s="18">
        <f>AW84*节奏规划!$J83</f>
        <v>0</v>
      </c>
      <c r="AY84" s="18">
        <f t="shared" si="78"/>
        <v>0</v>
      </c>
      <c r="AZ84" s="18">
        <f>AY84*节奏规划!$J83</f>
        <v>0</v>
      </c>
    </row>
    <row r="85" spans="1:52" ht="16.5" x14ac:dyDescent="0.2">
      <c r="A85" s="14">
        <v>80</v>
      </c>
      <c r="B85" s="14">
        <f>金币产出!CH85/金币产出!CB85</f>
        <v>39312000</v>
      </c>
      <c r="C85" s="18">
        <f>INDEX(金币产出!$D$7:$D$90,MATCH(宝箱数值!A85,金币产出!$A$7:$A$90,1))</f>
        <v>8.75</v>
      </c>
      <c r="D85" s="18">
        <f t="shared" si="58"/>
        <v>535540</v>
      </c>
      <c r="E85" s="18">
        <f t="shared" si="47"/>
        <v>535540</v>
      </c>
      <c r="F85" s="18">
        <f t="shared" si="48"/>
        <v>535540</v>
      </c>
      <c r="G85" s="18">
        <f t="shared" si="49"/>
        <v>535540</v>
      </c>
      <c r="H85" s="18">
        <f t="shared" si="50"/>
        <v>535540</v>
      </c>
      <c r="I85" s="18">
        <f t="shared" si="51"/>
        <v>535540</v>
      </c>
      <c r="J85" s="18">
        <f t="shared" si="52"/>
        <v>535540</v>
      </c>
      <c r="K85" s="18">
        <f t="shared" si="59"/>
        <v>1</v>
      </c>
      <c r="L85" s="18">
        <f t="shared" si="60"/>
        <v>535.54</v>
      </c>
      <c r="M85" s="18">
        <f t="shared" si="61"/>
        <v>1</v>
      </c>
      <c r="N85" s="18">
        <f t="shared" si="62"/>
        <v>535.54</v>
      </c>
      <c r="O85" s="18">
        <f t="shared" si="63"/>
        <v>1</v>
      </c>
      <c r="P85" s="18">
        <f t="shared" si="64"/>
        <v>535.54</v>
      </c>
      <c r="Q85" s="18">
        <f t="shared" si="65"/>
        <v>1</v>
      </c>
      <c r="R85" s="18">
        <f t="shared" si="66"/>
        <v>535.54</v>
      </c>
      <c r="S85" s="18">
        <f t="shared" si="67"/>
        <v>1</v>
      </c>
      <c r="T85" s="18">
        <f t="shared" si="68"/>
        <v>535.54</v>
      </c>
      <c r="U85" s="18">
        <f t="shared" si="69"/>
        <v>1</v>
      </c>
      <c r="V85" s="18">
        <f t="shared" si="70"/>
        <v>535.54</v>
      </c>
      <c r="W85" s="18">
        <f t="shared" si="71"/>
        <v>1</v>
      </c>
      <c r="X85" s="18">
        <f t="shared" si="72"/>
        <v>535.54</v>
      </c>
      <c r="Y85" s="22">
        <v>0.5</v>
      </c>
      <c r="Z85" s="22">
        <v>0.5</v>
      </c>
      <c r="AA85" s="22">
        <v>0</v>
      </c>
      <c r="AB85" s="22">
        <v>0</v>
      </c>
      <c r="AC85" s="22">
        <v>0</v>
      </c>
      <c r="AD85" s="22">
        <v>0</v>
      </c>
      <c r="AE85" s="18">
        <f t="shared" si="73"/>
        <v>582399.75</v>
      </c>
      <c r="AF85" s="18">
        <f>AE85*节奏规划!$J84</f>
        <v>5823.9975000000004</v>
      </c>
      <c r="AG85" s="18">
        <f t="shared" si="74"/>
        <v>293.625</v>
      </c>
      <c r="AH85" s="18">
        <f>AG85*节奏规划!$J84</f>
        <v>2.9362500000000002</v>
      </c>
      <c r="AI85" s="18">
        <f t="shared" si="53"/>
        <v>129.14999999999998</v>
      </c>
      <c r="AJ85" s="18">
        <f>AI85*节奏规划!$J84</f>
        <v>1.2914999999999999</v>
      </c>
      <c r="AK85" s="18">
        <f t="shared" si="54"/>
        <v>62.099999999999994</v>
      </c>
      <c r="AL85" s="18">
        <f>AK85*节奏规划!$J84</f>
        <v>0.621</v>
      </c>
      <c r="AM85" s="18">
        <f t="shared" si="55"/>
        <v>161.99999999999997</v>
      </c>
      <c r="AN85" s="18">
        <f>AM85*节奏规划!$J84</f>
        <v>1.6199999999999997</v>
      </c>
      <c r="AO85" s="18">
        <f t="shared" si="56"/>
        <v>0</v>
      </c>
      <c r="AP85" s="18">
        <f>AO85*节奏规划!$J84</f>
        <v>0</v>
      </c>
      <c r="AQ85" s="18">
        <f t="shared" si="57"/>
        <v>0</v>
      </c>
      <c r="AR85" s="18">
        <f>AQ85*节奏规划!$J84</f>
        <v>0</v>
      </c>
      <c r="AS85" s="18">
        <f t="shared" si="75"/>
        <v>82.214999999999989</v>
      </c>
      <c r="AT85" s="18">
        <f>AS85*节奏规划!$J84</f>
        <v>0.82214999999999994</v>
      </c>
      <c r="AU85" s="18">
        <f t="shared" si="76"/>
        <v>8.8087499999999981</v>
      </c>
      <c r="AV85" s="18">
        <f>AU85*节奏规划!$J84</f>
        <v>8.8087499999999985E-2</v>
      </c>
      <c r="AW85" s="18">
        <f t="shared" si="77"/>
        <v>0</v>
      </c>
      <c r="AX85" s="18">
        <f>AW85*节奏规划!$J84</f>
        <v>0</v>
      </c>
      <c r="AY85" s="18">
        <f t="shared" si="78"/>
        <v>0</v>
      </c>
      <c r="AZ85" s="18">
        <f>AY85*节奏规划!$J84</f>
        <v>0</v>
      </c>
    </row>
    <row r="86" spans="1:52" ht="16.5" x14ac:dyDescent="0.2">
      <c r="A86" s="14">
        <v>81</v>
      </c>
      <c r="B86" s="14">
        <f>金币产出!CH86/金币产出!CB86</f>
        <v>40456800</v>
      </c>
      <c r="C86" s="18">
        <f>INDEX(金币产出!$D$7:$D$90,MATCH(宝箱数值!A86,金币产出!$A$7:$A$90,1))</f>
        <v>8.75</v>
      </c>
      <c r="D86" s="18">
        <f t="shared" si="58"/>
        <v>551136</v>
      </c>
      <c r="E86" s="18">
        <f t="shared" si="47"/>
        <v>543282</v>
      </c>
      <c r="F86" s="18">
        <f t="shared" si="48"/>
        <v>551136</v>
      </c>
      <c r="G86" s="18">
        <f t="shared" si="49"/>
        <v>551136</v>
      </c>
      <c r="H86" s="18">
        <f t="shared" si="50"/>
        <v>551136</v>
      </c>
      <c r="I86" s="18">
        <f t="shared" si="51"/>
        <v>551136</v>
      </c>
      <c r="J86" s="18">
        <f t="shared" si="52"/>
        <v>551136</v>
      </c>
      <c r="K86" s="18">
        <f t="shared" si="59"/>
        <v>1</v>
      </c>
      <c r="L86" s="18">
        <f t="shared" si="60"/>
        <v>543.28</v>
      </c>
      <c r="M86" s="18">
        <f t="shared" si="61"/>
        <v>1</v>
      </c>
      <c r="N86" s="18">
        <f t="shared" si="62"/>
        <v>551.14</v>
      </c>
      <c r="O86" s="18">
        <f t="shared" si="63"/>
        <v>1</v>
      </c>
      <c r="P86" s="18">
        <f t="shared" si="64"/>
        <v>551.14</v>
      </c>
      <c r="Q86" s="18">
        <f t="shared" si="65"/>
        <v>1</v>
      </c>
      <c r="R86" s="18">
        <f t="shared" si="66"/>
        <v>551.14</v>
      </c>
      <c r="S86" s="18">
        <f t="shared" si="67"/>
        <v>1</v>
      </c>
      <c r="T86" s="18">
        <f t="shared" si="68"/>
        <v>551.14</v>
      </c>
      <c r="U86" s="18">
        <f t="shared" si="69"/>
        <v>1</v>
      </c>
      <c r="V86" s="18">
        <f t="shared" si="70"/>
        <v>551.14</v>
      </c>
      <c r="W86" s="18">
        <f t="shared" si="71"/>
        <v>1</v>
      </c>
      <c r="X86" s="18">
        <f t="shared" si="72"/>
        <v>551.14</v>
      </c>
      <c r="Y86" s="22">
        <v>0.5</v>
      </c>
      <c r="Z86" s="22">
        <v>0.5</v>
      </c>
      <c r="AA86" s="22">
        <v>0</v>
      </c>
      <c r="AB86" s="22">
        <v>0</v>
      </c>
      <c r="AC86" s="22">
        <v>0</v>
      </c>
      <c r="AD86" s="22">
        <v>0</v>
      </c>
      <c r="AE86" s="18">
        <f t="shared" si="73"/>
        <v>595089.78749999998</v>
      </c>
      <c r="AF86" s="18">
        <f>AE86*节奏规划!$J85</f>
        <v>5950.8978749999997</v>
      </c>
      <c r="AG86" s="18">
        <f t="shared" si="74"/>
        <v>293.625</v>
      </c>
      <c r="AH86" s="18">
        <f>AG86*节奏规划!$J85</f>
        <v>2.9362500000000002</v>
      </c>
      <c r="AI86" s="18">
        <f t="shared" si="53"/>
        <v>129.14999999999998</v>
      </c>
      <c r="AJ86" s="18">
        <f>AI86*节奏规划!$J85</f>
        <v>1.2914999999999999</v>
      </c>
      <c r="AK86" s="18">
        <f t="shared" si="54"/>
        <v>62.099999999999994</v>
      </c>
      <c r="AL86" s="18">
        <f>AK86*节奏规划!$J85</f>
        <v>0.621</v>
      </c>
      <c r="AM86" s="18">
        <f t="shared" si="55"/>
        <v>161.99999999999997</v>
      </c>
      <c r="AN86" s="18">
        <f>AM86*节奏规划!$J85</f>
        <v>1.6199999999999997</v>
      </c>
      <c r="AO86" s="18">
        <f t="shared" si="56"/>
        <v>0</v>
      </c>
      <c r="AP86" s="18">
        <f>AO86*节奏规划!$J85</f>
        <v>0</v>
      </c>
      <c r="AQ86" s="18">
        <f t="shared" si="57"/>
        <v>0</v>
      </c>
      <c r="AR86" s="18">
        <f>AQ86*节奏规划!$J85</f>
        <v>0</v>
      </c>
      <c r="AS86" s="18">
        <f t="shared" si="75"/>
        <v>82.214999999999989</v>
      </c>
      <c r="AT86" s="18">
        <f>AS86*节奏规划!$J85</f>
        <v>0.82214999999999994</v>
      </c>
      <c r="AU86" s="18">
        <f t="shared" si="76"/>
        <v>8.8087499999999981</v>
      </c>
      <c r="AV86" s="18">
        <f>AU86*节奏规划!$J85</f>
        <v>8.8087499999999985E-2</v>
      </c>
      <c r="AW86" s="18">
        <f t="shared" si="77"/>
        <v>0</v>
      </c>
      <c r="AX86" s="18">
        <f>AW86*节奏规划!$J85</f>
        <v>0</v>
      </c>
      <c r="AY86" s="18">
        <f t="shared" si="78"/>
        <v>0</v>
      </c>
      <c r="AZ86" s="18">
        <f>AY86*节奏规划!$J85</f>
        <v>0</v>
      </c>
    </row>
    <row r="87" spans="1:52" ht="16.5" x14ac:dyDescent="0.2">
      <c r="A87" s="14">
        <v>82</v>
      </c>
      <c r="B87" s="14">
        <f>金币产出!CH87/金币产出!CB87</f>
        <v>41601500</v>
      </c>
      <c r="C87" s="18">
        <f>INDEX(金币产出!$D$7:$D$90,MATCH(宝箱数值!A87,金币产出!$A$7:$A$90,1))</f>
        <v>8.75</v>
      </c>
      <c r="D87" s="18">
        <f t="shared" si="58"/>
        <v>566730</v>
      </c>
      <c r="E87" s="18">
        <f t="shared" si="47"/>
        <v>550914</v>
      </c>
      <c r="F87" s="18">
        <f t="shared" si="48"/>
        <v>566730</v>
      </c>
      <c r="G87" s="18">
        <f t="shared" si="49"/>
        <v>566730</v>
      </c>
      <c r="H87" s="18">
        <f t="shared" si="50"/>
        <v>566730</v>
      </c>
      <c r="I87" s="18">
        <f t="shared" si="51"/>
        <v>566730</v>
      </c>
      <c r="J87" s="18">
        <f t="shared" si="52"/>
        <v>566730</v>
      </c>
      <c r="K87" s="18">
        <f t="shared" si="59"/>
        <v>1</v>
      </c>
      <c r="L87" s="18">
        <f t="shared" si="60"/>
        <v>550.91</v>
      </c>
      <c r="M87" s="18">
        <f t="shared" si="61"/>
        <v>1</v>
      </c>
      <c r="N87" s="18">
        <f t="shared" si="62"/>
        <v>566.73</v>
      </c>
      <c r="O87" s="18">
        <f t="shared" si="63"/>
        <v>1</v>
      </c>
      <c r="P87" s="18">
        <f t="shared" si="64"/>
        <v>566.73</v>
      </c>
      <c r="Q87" s="18">
        <f t="shared" si="65"/>
        <v>1</v>
      </c>
      <c r="R87" s="18">
        <f t="shared" si="66"/>
        <v>566.73</v>
      </c>
      <c r="S87" s="18">
        <f t="shared" si="67"/>
        <v>1</v>
      </c>
      <c r="T87" s="18">
        <f t="shared" si="68"/>
        <v>566.73</v>
      </c>
      <c r="U87" s="18">
        <f t="shared" si="69"/>
        <v>1</v>
      </c>
      <c r="V87" s="18">
        <f t="shared" si="70"/>
        <v>566.73</v>
      </c>
      <c r="W87" s="18">
        <f t="shared" si="71"/>
        <v>1</v>
      </c>
      <c r="X87" s="18">
        <f t="shared" si="72"/>
        <v>566.73</v>
      </c>
      <c r="Y87" s="22">
        <v>0.5</v>
      </c>
      <c r="Z87" s="22">
        <v>0.5</v>
      </c>
      <c r="AA87" s="22">
        <v>0</v>
      </c>
      <c r="AB87" s="22">
        <v>0</v>
      </c>
      <c r="AC87" s="22">
        <v>0</v>
      </c>
      <c r="AD87" s="22">
        <v>0</v>
      </c>
      <c r="AE87" s="18">
        <f t="shared" si="73"/>
        <v>607718.92499999993</v>
      </c>
      <c r="AF87" s="18">
        <f>AE87*节奏规划!$J86</f>
        <v>6077.1892499999994</v>
      </c>
      <c r="AG87" s="18">
        <f t="shared" si="74"/>
        <v>293.625</v>
      </c>
      <c r="AH87" s="18">
        <f>AG87*节奏规划!$J86</f>
        <v>2.9362500000000002</v>
      </c>
      <c r="AI87" s="18">
        <f t="shared" si="53"/>
        <v>129.14999999999998</v>
      </c>
      <c r="AJ87" s="18">
        <f>AI87*节奏规划!$J86</f>
        <v>1.2914999999999999</v>
      </c>
      <c r="AK87" s="18">
        <f t="shared" si="54"/>
        <v>62.099999999999994</v>
      </c>
      <c r="AL87" s="18">
        <f>AK87*节奏规划!$J86</f>
        <v>0.621</v>
      </c>
      <c r="AM87" s="18">
        <f t="shared" si="55"/>
        <v>161.99999999999997</v>
      </c>
      <c r="AN87" s="18">
        <f>AM87*节奏规划!$J86</f>
        <v>1.6199999999999997</v>
      </c>
      <c r="AO87" s="18">
        <f t="shared" si="56"/>
        <v>0</v>
      </c>
      <c r="AP87" s="18">
        <f>AO87*节奏规划!$J86</f>
        <v>0</v>
      </c>
      <c r="AQ87" s="18">
        <f t="shared" si="57"/>
        <v>0</v>
      </c>
      <c r="AR87" s="18">
        <f>AQ87*节奏规划!$J86</f>
        <v>0</v>
      </c>
      <c r="AS87" s="18">
        <f t="shared" si="75"/>
        <v>82.214999999999989</v>
      </c>
      <c r="AT87" s="18">
        <f>AS87*节奏规划!$J86</f>
        <v>0.82214999999999994</v>
      </c>
      <c r="AU87" s="18">
        <f t="shared" si="76"/>
        <v>8.8087499999999981</v>
      </c>
      <c r="AV87" s="18">
        <f>AU87*节奏规划!$J86</f>
        <v>8.8087499999999985E-2</v>
      </c>
      <c r="AW87" s="18">
        <f t="shared" si="77"/>
        <v>0</v>
      </c>
      <c r="AX87" s="18">
        <f>AW87*节奏规划!$J86</f>
        <v>0</v>
      </c>
      <c r="AY87" s="18">
        <f t="shared" si="78"/>
        <v>0</v>
      </c>
      <c r="AZ87" s="18">
        <f>AY87*节奏规划!$J86</f>
        <v>0</v>
      </c>
    </row>
    <row r="88" spans="1:52" ht="16.5" x14ac:dyDescent="0.2">
      <c r="A88" s="14">
        <v>83</v>
      </c>
      <c r="B88" s="14">
        <f>金币产出!CH88/金币产出!CB88</f>
        <v>42746400</v>
      </c>
      <c r="C88" s="18">
        <f>INDEX(金币产出!$D$7:$D$90,MATCH(宝箱数值!A88,金币产出!$A$7:$A$90,1))</f>
        <v>8.75</v>
      </c>
      <c r="D88" s="18">
        <f t="shared" si="58"/>
        <v>582326</v>
      </c>
      <c r="E88" s="18">
        <f t="shared" si="47"/>
        <v>558443</v>
      </c>
      <c r="F88" s="18">
        <f t="shared" si="48"/>
        <v>582326</v>
      </c>
      <c r="G88" s="18">
        <f t="shared" si="49"/>
        <v>582326</v>
      </c>
      <c r="H88" s="18">
        <f t="shared" si="50"/>
        <v>582326</v>
      </c>
      <c r="I88" s="18">
        <f t="shared" si="51"/>
        <v>582326</v>
      </c>
      <c r="J88" s="18">
        <f t="shared" si="52"/>
        <v>582326</v>
      </c>
      <c r="K88" s="18">
        <f t="shared" si="59"/>
        <v>1</v>
      </c>
      <c r="L88" s="18">
        <f t="shared" si="60"/>
        <v>558.44000000000005</v>
      </c>
      <c r="M88" s="18">
        <f t="shared" si="61"/>
        <v>1</v>
      </c>
      <c r="N88" s="18">
        <f t="shared" si="62"/>
        <v>582.33000000000004</v>
      </c>
      <c r="O88" s="18">
        <f t="shared" si="63"/>
        <v>1</v>
      </c>
      <c r="P88" s="18">
        <f t="shared" si="64"/>
        <v>582.33000000000004</v>
      </c>
      <c r="Q88" s="18">
        <f t="shared" si="65"/>
        <v>1</v>
      </c>
      <c r="R88" s="18">
        <f t="shared" si="66"/>
        <v>582.33000000000004</v>
      </c>
      <c r="S88" s="18">
        <f t="shared" si="67"/>
        <v>1</v>
      </c>
      <c r="T88" s="18">
        <f t="shared" si="68"/>
        <v>582.33000000000004</v>
      </c>
      <c r="U88" s="18">
        <f t="shared" si="69"/>
        <v>1</v>
      </c>
      <c r="V88" s="18">
        <f t="shared" si="70"/>
        <v>582.33000000000004</v>
      </c>
      <c r="W88" s="18">
        <f t="shared" si="71"/>
        <v>1</v>
      </c>
      <c r="X88" s="18">
        <f t="shared" si="72"/>
        <v>582.33000000000004</v>
      </c>
      <c r="Y88" s="22">
        <v>0.5</v>
      </c>
      <c r="Z88" s="22">
        <v>0.5</v>
      </c>
      <c r="AA88" s="22">
        <v>0</v>
      </c>
      <c r="AB88" s="22">
        <v>0</v>
      </c>
      <c r="AC88" s="22">
        <v>0</v>
      </c>
      <c r="AD88" s="22">
        <v>0</v>
      </c>
      <c r="AE88" s="18">
        <f t="shared" si="73"/>
        <v>620293.14374999993</v>
      </c>
      <c r="AF88" s="18">
        <f>AE88*节奏规划!$J87</f>
        <v>6202.9314374999994</v>
      </c>
      <c r="AG88" s="18">
        <f t="shared" si="74"/>
        <v>293.625</v>
      </c>
      <c r="AH88" s="18">
        <f>AG88*节奏规划!$J87</f>
        <v>2.9362500000000002</v>
      </c>
      <c r="AI88" s="18">
        <f t="shared" si="53"/>
        <v>129.14999999999998</v>
      </c>
      <c r="AJ88" s="18">
        <f>AI88*节奏规划!$J87</f>
        <v>1.2914999999999999</v>
      </c>
      <c r="AK88" s="18">
        <f t="shared" si="54"/>
        <v>62.099999999999994</v>
      </c>
      <c r="AL88" s="18">
        <f>AK88*节奏规划!$J87</f>
        <v>0.621</v>
      </c>
      <c r="AM88" s="18">
        <f t="shared" si="55"/>
        <v>161.99999999999997</v>
      </c>
      <c r="AN88" s="18">
        <f>AM88*节奏规划!$J87</f>
        <v>1.6199999999999997</v>
      </c>
      <c r="AO88" s="18">
        <f t="shared" si="56"/>
        <v>0</v>
      </c>
      <c r="AP88" s="18">
        <f>AO88*节奏规划!$J87</f>
        <v>0</v>
      </c>
      <c r="AQ88" s="18">
        <f t="shared" si="57"/>
        <v>0</v>
      </c>
      <c r="AR88" s="18">
        <f>AQ88*节奏规划!$J87</f>
        <v>0</v>
      </c>
      <c r="AS88" s="18">
        <f t="shared" si="75"/>
        <v>82.214999999999989</v>
      </c>
      <c r="AT88" s="18">
        <f>AS88*节奏规划!$J87</f>
        <v>0.82214999999999994</v>
      </c>
      <c r="AU88" s="18">
        <f t="shared" si="76"/>
        <v>8.8087499999999981</v>
      </c>
      <c r="AV88" s="18">
        <f>AU88*节奏规划!$J87</f>
        <v>8.8087499999999985E-2</v>
      </c>
      <c r="AW88" s="18">
        <f t="shared" si="77"/>
        <v>0</v>
      </c>
      <c r="AX88" s="18">
        <f>AW88*节奏规划!$J87</f>
        <v>0</v>
      </c>
      <c r="AY88" s="18">
        <f t="shared" si="78"/>
        <v>0</v>
      </c>
      <c r="AZ88" s="18">
        <f>AY88*节奏规划!$J87</f>
        <v>0</v>
      </c>
    </row>
    <row r="89" spans="1:52" ht="16.5" x14ac:dyDescent="0.2">
      <c r="A89" s="14">
        <v>84</v>
      </c>
      <c r="B89" s="14">
        <f>金币产出!CH89/金币产出!CB89</f>
        <v>43891100</v>
      </c>
      <c r="C89" s="18">
        <f>INDEX(金币产出!$D$7:$D$90,MATCH(宝箱数值!A89,金币产出!$A$7:$A$90,1))</f>
        <v>8.75</v>
      </c>
      <c r="D89" s="18">
        <f t="shared" si="58"/>
        <v>597920</v>
      </c>
      <c r="E89" s="18">
        <f t="shared" si="47"/>
        <v>565871</v>
      </c>
      <c r="F89" s="18">
        <f t="shared" si="48"/>
        <v>597920</v>
      </c>
      <c r="G89" s="18">
        <f t="shared" si="49"/>
        <v>597920</v>
      </c>
      <c r="H89" s="18">
        <f t="shared" si="50"/>
        <v>597920</v>
      </c>
      <c r="I89" s="18">
        <f t="shared" si="51"/>
        <v>597920</v>
      </c>
      <c r="J89" s="18">
        <f t="shared" si="52"/>
        <v>597920</v>
      </c>
      <c r="K89" s="18">
        <f t="shared" si="59"/>
        <v>1</v>
      </c>
      <c r="L89" s="18">
        <f t="shared" si="60"/>
        <v>565.87</v>
      </c>
      <c r="M89" s="18">
        <f t="shared" si="61"/>
        <v>1</v>
      </c>
      <c r="N89" s="18">
        <f t="shared" si="62"/>
        <v>597.91999999999996</v>
      </c>
      <c r="O89" s="18">
        <f t="shared" si="63"/>
        <v>1</v>
      </c>
      <c r="P89" s="18">
        <f t="shared" si="64"/>
        <v>597.91999999999996</v>
      </c>
      <c r="Q89" s="18">
        <f t="shared" si="65"/>
        <v>1</v>
      </c>
      <c r="R89" s="18">
        <f t="shared" si="66"/>
        <v>597.91999999999996</v>
      </c>
      <c r="S89" s="18">
        <f t="shared" si="67"/>
        <v>1</v>
      </c>
      <c r="T89" s="18">
        <f t="shared" si="68"/>
        <v>597.91999999999996</v>
      </c>
      <c r="U89" s="18">
        <f t="shared" si="69"/>
        <v>1</v>
      </c>
      <c r="V89" s="18">
        <f t="shared" si="70"/>
        <v>597.91999999999996</v>
      </c>
      <c r="W89" s="18">
        <f t="shared" si="71"/>
        <v>1</v>
      </c>
      <c r="X89" s="18">
        <f t="shared" si="72"/>
        <v>597.91999999999996</v>
      </c>
      <c r="Y89" s="22">
        <v>0.5</v>
      </c>
      <c r="Z89" s="22">
        <v>0.5</v>
      </c>
      <c r="AA89" s="22">
        <v>0</v>
      </c>
      <c r="AB89" s="22">
        <v>0</v>
      </c>
      <c r="AC89" s="22">
        <v>0</v>
      </c>
      <c r="AD89" s="22">
        <v>0</v>
      </c>
      <c r="AE89" s="18">
        <f t="shared" si="73"/>
        <v>632811.35624999995</v>
      </c>
      <c r="AF89" s="18">
        <f>AE89*节奏规划!$J88</f>
        <v>6328.1135624999997</v>
      </c>
      <c r="AG89" s="18">
        <f t="shared" si="74"/>
        <v>293.625</v>
      </c>
      <c r="AH89" s="18">
        <f>AG89*节奏规划!$J88</f>
        <v>2.9362500000000002</v>
      </c>
      <c r="AI89" s="18">
        <f t="shared" si="53"/>
        <v>129.14999999999998</v>
      </c>
      <c r="AJ89" s="18">
        <f>AI89*节奏规划!$J88</f>
        <v>1.2914999999999999</v>
      </c>
      <c r="AK89" s="18">
        <f t="shared" si="54"/>
        <v>62.099999999999994</v>
      </c>
      <c r="AL89" s="18">
        <f>AK89*节奏规划!$J88</f>
        <v>0.621</v>
      </c>
      <c r="AM89" s="18">
        <f t="shared" si="55"/>
        <v>161.99999999999997</v>
      </c>
      <c r="AN89" s="18">
        <f>AM89*节奏规划!$J88</f>
        <v>1.6199999999999997</v>
      </c>
      <c r="AO89" s="18">
        <f t="shared" si="56"/>
        <v>0</v>
      </c>
      <c r="AP89" s="18">
        <f>AO89*节奏规划!$J88</f>
        <v>0</v>
      </c>
      <c r="AQ89" s="18">
        <f t="shared" si="57"/>
        <v>0</v>
      </c>
      <c r="AR89" s="18">
        <f>AQ89*节奏规划!$J88</f>
        <v>0</v>
      </c>
      <c r="AS89" s="18">
        <f t="shared" si="75"/>
        <v>82.214999999999989</v>
      </c>
      <c r="AT89" s="18">
        <f>AS89*节奏规划!$J88</f>
        <v>0.82214999999999994</v>
      </c>
      <c r="AU89" s="18">
        <f t="shared" si="76"/>
        <v>8.8087499999999981</v>
      </c>
      <c r="AV89" s="18">
        <f>AU89*节奏规划!$J88</f>
        <v>8.8087499999999985E-2</v>
      </c>
      <c r="AW89" s="18">
        <f t="shared" si="77"/>
        <v>0</v>
      </c>
      <c r="AX89" s="18">
        <f>AW89*节奏规划!$J88</f>
        <v>0</v>
      </c>
      <c r="AY89" s="18">
        <f t="shared" si="78"/>
        <v>0</v>
      </c>
      <c r="AZ89" s="18">
        <f>AY89*节奏规划!$J88</f>
        <v>0</v>
      </c>
    </row>
    <row r="90" spans="1:52" ht="16.5" x14ac:dyDescent="0.2">
      <c r="A90" s="14">
        <v>85</v>
      </c>
      <c r="B90" s="14">
        <f>金币产出!CH90/金币产出!CB90</f>
        <v>45036000</v>
      </c>
      <c r="C90" s="18">
        <f>INDEX(金币产出!$D$7:$D$90,MATCH(宝箱数值!A90,金币产出!$A$7:$A$90,1))</f>
        <v>8.75</v>
      </c>
      <c r="D90" s="18">
        <f t="shared" si="58"/>
        <v>613517</v>
      </c>
      <c r="E90" s="18">
        <f t="shared" si="47"/>
        <v>573204</v>
      </c>
      <c r="F90" s="18">
        <f t="shared" si="48"/>
        <v>613517</v>
      </c>
      <c r="G90" s="18">
        <f t="shared" si="49"/>
        <v>613517</v>
      </c>
      <c r="H90" s="18">
        <f t="shared" si="50"/>
        <v>613517</v>
      </c>
      <c r="I90" s="18">
        <f t="shared" si="51"/>
        <v>613517</v>
      </c>
      <c r="J90" s="18">
        <f t="shared" si="52"/>
        <v>613517</v>
      </c>
      <c r="K90" s="18">
        <f t="shared" si="59"/>
        <v>1</v>
      </c>
      <c r="L90" s="18">
        <f t="shared" si="60"/>
        <v>573.20000000000005</v>
      </c>
      <c r="M90" s="18">
        <f t="shared" si="61"/>
        <v>1</v>
      </c>
      <c r="N90" s="18">
        <f t="shared" si="62"/>
        <v>613.52</v>
      </c>
      <c r="O90" s="18">
        <f t="shared" si="63"/>
        <v>1</v>
      </c>
      <c r="P90" s="18">
        <f t="shared" si="64"/>
        <v>613.52</v>
      </c>
      <c r="Q90" s="18">
        <f t="shared" si="65"/>
        <v>1</v>
      </c>
      <c r="R90" s="18">
        <f t="shared" si="66"/>
        <v>613.52</v>
      </c>
      <c r="S90" s="18">
        <f t="shared" si="67"/>
        <v>1</v>
      </c>
      <c r="T90" s="18">
        <f t="shared" si="68"/>
        <v>613.52</v>
      </c>
      <c r="U90" s="18">
        <f t="shared" si="69"/>
        <v>1</v>
      </c>
      <c r="V90" s="18">
        <f t="shared" si="70"/>
        <v>613.52</v>
      </c>
      <c r="W90" s="18">
        <f t="shared" si="71"/>
        <v>1</v>
      </c>
      <c r="X90" s="18">
        <f t="shared" si="72"/>
        <v>613.52</v>
      </c>
      <c r="Y90" s="22">
        <v>0.5</v>
      </c>
      <c r="Z90" s="22">
        <v>0.5</v>
      </c>
      <c r="AA90" s="22">
        <v>0</v>
      </c>
      <c r="AB90" s="22">
        <v>0</v>
      </c>
      <c r="AC90" s="22">
        <v>0</v>
      </c>
      <c r="AD90" s="22">
        <v>0</v>
      </c>
      <c r="AE90" s="18">
        <f t="shared" si="73"/>
        <v>645279.54374999995</v>
      </c>
      <c r="AF90" s="18">
        <f>AE90*节奏规划!$J89</f>
        <v>6452.7954374999999</v>
      </c>
      <c r="AG90" s="18">
        <f t="shared" si="74"/>
        <v>293.625</v>
      </c>
      <c r="AH90" s="18">
        <f>AG90*节奏规划!$J89</f>
        <v>2.9362500000000002</v>
      </c>
      <c r="AI90" s="18">
        <f t="shared" si="53"/>
        <v>129.14999999999998</v>
      </c>
      <c r="AJ90" s="18">
        <f>AI90*节奏规划!$J89</f>
        <v>1.2914999999999999</v>
      </c>
      <c r="AK90" s="18">
        <f t="shared" si="54"/>
        <v>62.099999999999994</v>
      </c>
      <c r="AL90" s="18">
        <f>AK90*节奏规划!$J89</f>
        <v>0.621</v>
      </c>
      <c r="AM90" s="18">
        <f t="shared" si="55"/>
        <v>161.99999999999997</v>
      </c>
      <c r="AN90" s="18">
        <f>AM90*节奏规划!$J89</f>
        <v>1.6199999999999997</v>
      </c>
      <c r="AO90" s="18">
        <f t="shared" si="56"/>
        <v>0</v>
      </c>
      <c r="AP90" s="18">
        <f>AO90*节奏规划!$J89</f>
        <v>0</v>
      </c>
      <c r="AQ90" s="18">
        <f t="shared" si="57"/>
        <v>0</v>
      </c>
      <c r="AR90" s="18">
        <f>AQ90*节奏规划!$J89</f>
        <v>0</v>
      </c>
      <c r="AS90" s="18">
        <f t="shared" si="75"/>
        <v>82.214999999999989</v>
      </c>
      <c r="AT90" s="18">
        <f>AS90*节奏规划!$J89</f>
        <v>0.82214999999999994</v>
      </c>
      <c r="AU90" s="18">
        <f t="shared" si="76"/>
        <v>8.8087499999999981</v>
      </c>
      <c r="AV90" s="18">
        <f>AU90*节奏规划!$J89</f>
        <v>8.8087499999999985E-2</v>
      </c>
      <c r="AW90" s="18">
        <f t="shared" si="77"/>
        <v>0</v>
      </c>
      <c r="AX90" s="18">
        <f>AW90*节奏规划!$J89</f>
        <v>0</v>
      </c>
      <c r="AY90" s="18">
        <f t="shared" si="78"/>
        <v>0</v>
      </c>
      <c r="AZ90" s="18">
        <f>AY90*节奏规划!$J89</f>
        <v>0</v>
      </c>
    </row>
    <row r="91" spans="1:52" ht="16.5" x14ac:dyDescent="0.2">
      <c r="A91" s="14">
        <v>86</v>
      </c>
      <c r="B91" s="14">
        <f>金币产出!CH91/金币产出!CB91</f>
        <v>46180800</v>
      </c>
      <c r="C91" s="18">
        <f>INDEX(金币产出!$D$7:$D$90,MATCH(宝箱数值!A91,金币产出!$A$7:$A$90,1))</f>
        <v>8.75</v>
      </c>
      <c r="D91" s="18">
        <f t="shared" si="58"/>
        <v>629113</v>
      </c>
      <c r="E91" s="18">
        <f t="shared" si="47"/>
        <v>580443</v>
      </c>
      <c r="F91" s="18">
        <f t="shared" si="48"/>
        <v>629113</v>
      </c>
      <c r="G91" s="18">
        <f t="shared" si="49"/>
        <v>629113</v>
      </c>
      <c r="H91" s="18">
        <f t="shared" si="50"/>
        <v>629113</v>
      </c>
      <c r="I91" s="18">
        <f t="shared" si="51"/>
        <v>629113</v>
      </c>
      <c r="J91" s="18">
        <f t="shared" si="52"/>
        <v>629113</v>
      </c>
      <c r="K91" s="18">
        <f t="shared" si="59"/>
        <v>1</v>
      </c>
      <c r="L91" s="18">
        <f t="shared" si="60"/>
        <v>580.44000000000005</v>
      </c>
      <c r="M91" s="18">
        <f t="shared" si="61"/>
        <v>1</v>
      </c>
      <c r="N91" s="18">
        <f t="shared" si="62"/>
        <v>629.11</v>
      </c>
      <c r="O91" s="18">
        <f t="shared" si="63"/>
        <v>1</v>
      </c>
      <c r="P91" s="18">
        <f t="shared" si="64"/>
        <v>629.11</v>
      </c>
      <c r="Q91" s="18">
        <f t="shared" si="65"/>
        <v>1</v>
      </c>
      <c r="R91" s="18">
        <f t="shared" si="66"/>
        <v>629.11</v>
      </c>
      <c r="S91" s="18">
        <f t="shared" si="67"/>
        <v>1</v>
      </c>
      <c r="T91" s="18">
        <f t="shared" si="68"/>
        <v>629.11</v>
      </c>
      <c r="U91" s="18">
        <f t="shared" si="69"/>
        <v>1</v>
      </c>
      <c r="V91" s="18">
        <f t="shared" si="70"/>
        <v>629.11</v>
      </c>
      <c r="W91" s="18">
        <f t="shared" si="71"/>
        <v>1</v>
      </c>
      <c r="X91" s="18">
        <f t="shared" si="72"/>
        <v>629.11</v>
      </c>
      <c r="Y91" s="22">
        <v>0.5</v>
      </c>
      <c r="Z91" s="22">
        <v>0.5</v>
      </c>
      <c r="AA91" s="22">
        <v>0</v>
      </c>
      <c r="AB91" s="22">
        <v>0</v>
      </c>
      <c r="AC91" s="22">
        <v>0</v>
      </c>
      <c r="AD91" s="22">
        <v>0</v>
      </c>
      <c r="AE91" s="18">
        <f t="shared" si="73"/>
        <v>657696.07499999995</v>
      </c>
      <c r="AF91" s="18">
        <f>AE91*节奏规划!$J90</f>
        <v>6576.9607499999993</v>
      </c>
      <c r="AG91" s="18">
        <f t="shared" si="74"/>
        <v>293.625</v>
      </c>
      <c r="AH91" s="18">
        <f>AG91*节奏规划!$J90</f>
        <v>2.9362500000000002</v>
      </c>
      <c r="AI91" s="18">
        <f t="shared" si="53"/>
        <v>129.14999999999998</v>
      </c>
      <c r="AJ91" s="18">
        <f>AI91*节奏规划!$J90</f>
        <v>1.2914999999999999</v>
      </c>
      <c r="AK91" s="18">
        <f t="shared" si="54"/>
        <v>62.099999999999994</v>
      </c>
      <c r="AL91" s="18">
        <f>AK91*节奏规划!$J90</f>
        <v>0.621</v>
      </c>
      <c r="AM91" s="18">
        <f t="shared" si="55"/>
        <v>161.99999999999997</v>
      </c>
      <c r="AN91" s="18">
        <f>AM91*节奏规划!$J90</f>
        <v>1.6199999999999997</v>
      </c>
      <c r="AO91" s="18">
        <f t="shared" si="56"/>
        <v>0</v>
      </c>
      <c r="AP91" s="18">
        <f>AO91*节奏规划!$J90</f>
        <v>0</v>
      </c>
      <c r="AQ91" s="18">
        <f t="shared" si="57"/>
        <v>0</v>
      </c>
      <c r="AR91" s="18">
        <f>AQ91*节奏规划!$J90</f>
        <v>0</v>
      </c>
      <c r="AS91" s="18">
        <f t="shared" si="75"/>
        <v>82.214999999999989</v>
      </c>
      <c r="AT91" s="18">
        <f>AS91*节奏规划!$J90</f>
        <v>0.82214999999999994</v>
      </c>
      <c r="AU91" s="18">
        <f t="shared" si="76"/>
        <v>8.8087499999999981</v>
      </c>
      <c r="AV91" s="18">
        <f>AU91*节奏规划!$J90</f>
        <v>8.8087499999999985E-2</v>
      </c>
      <c r="AW91" s="18">
        <f t="shared" si="77"/>
        <v>0</v>
      </c>
      <c r="AX91" s="18">
        <f>AW91*节奏规划!$J90</f>
        <v>0</v>
      </c>
      <c r="AY91" s="18">
        <f t="shared" si="78"/>
        <v>0</v>
      </c>
      <c r="AZ91" s="18">
        <f>AY91*节奏规划!$J90</f>
        <v>0</v>
      </c>
    </row>
    <row r="92" spans="1:52" ht="16.5" x14ac:dyDescent="0.2">
      <c r="A92" s="14">
        <v>87</v>
      </c>
      <c r="B92" s="14">
        <f>金币产出!CH92/金币产出!CB92</f>
        <v>47325500</v>
      </c>
      <c r="C92" s="18">
        <f>INDEX(金币产出!$D$7:$D$90,MATCH(宝箱数值!A92,金币产出!$A$7:$A$90,1))</f>
        <v>8.75</v>
      </c>
      <c r="D92" s="18">
        <f t="shared" si="58"/>
        <v>644707</v>
      </c>
      <c r="E92" s="18">
        <f t="shared" si="47"/>
        <v>587593</v>
      </c>
      <c r="F92" s="18">
        <f t="shared" si="48"/>
        <v>644707</v>
      </c>
      <c r="G92" s="18">
        <f t="shared" si="49"/>
        <v>644707</v>
      </c>
      <c r="H92" s="18">
        <f t="shared" si="50"/>
        <v>644707</v>
      </c>
      <c r="I92" s="18">
        <f t="shared" si="51"/>
        <v>644707</v>
      </c>
      <c r="J92" s="18">
        <f t="shared" si="52"/>
        <v>644707</v>
      </c>
      <c r="K92" s="18">
        <f t="shared" si="59"/>
        <v>1</v>
      </c>
      <c r="L92" s="18">
        <f t="shared" si="60"/>
        <v>587.59</v>
      </c>
      <c r="M92" s="18">
        <f t="shared" si="61"/>
        <v>1</v>
      </c>
      <c r="N92" s="18">
        <f t="shared" si="62"/>
        <v>644.71</v>
      </c>
      <c r="O92" s="18">
        <f t="shared" si="63"/>
        <v>1</v>
      </c>
      <c r="P92" s="18">
        <f t="shared" si="64"/>
        <v>644.71</v>
      </c>
      <c r="Q92" s="18">
        <f t="shared" si="65"/>
        <v>1</v>
      </c>
      <c r="R92" s="18">
        <f t="shared" si="66"/>
        <v>644.71</v>
      </c>
      <c r="S92" s="18">
        <f t="shared" si="67"/>
        <v>1</v>
      </c>
      <c r="T92" s="18">
        <f t="shared" si="68"/>
        <v>644.71</v>
      </c>
      <c r="U92" s="18">
        <f t="shared" si="69"/>
        <v>1</v>
      </c>
      <c r="V92" s="18">
        <f t="shared" si="70"/>
        <v>644.71</v>
      </c>
      <c r="W92" s="18">
        <f t="shared" si="71"/>
        <v>1</v>
      </c>
      <c r="X92" s="18">
        <f t="shared" si="72"/>
        <v>644.71</v>
      </c>
      <c r="Y92" s="22">
        <v>0.5</v>
      </c>
      <c r="Z92" s="22">
        <v>0.5</v>
      </c>
      <c r="AA92" s="22">
        <v>0</v>
      </c>
      <c r="AB92" s="22">
        <v>0</v>
      </c>
      <c r="AC92" s="22">
        <v>0</v>
      </c>
      <c r="AD92" s="22">
        <v>0</v>
      </c>
      <c r="AE92" s="18">
        <f t="shared" si="73"/>
        <v>670063.125</v>
      </c>
      <c r="AF92" s="18">
        <f>AE92*节奏规划!$J91</f>
        <v>6700.6312500000004</v>
      </c>
      <c r="AG92" s="18">
        <f t="shared" si="74"/>
        <v>293.625</v>
      </c>
      <c r="AH92" s="18">
        <f>AG92*节奏规划!$J91</f>
        <v>2.9362500000000002</v>
      </c>
      <c r="AI92" s="18">
        <f t="shared" si="53"/>
        <v>129.14999999999998</v>
      </c>
      <c r="AJ92" s="18">
        <f>AI92*节奏规划!$J91</f>
        <v>1.2914999999999999</v>
      </c>
      <c r="AK92" s="18">
        <f t="shared" si="54"/>
        <v>62.099999999999994</v>
      </c>
      <c r="AL92" s="18">
        <f>AK92*节奏规划!$J91</f>
        <v>0.621</v>
      </c>
      <c r="AM92" s="18">
        <f t="shared" si="55"/>
        <v>161.99999999999997</v>
      </c>
      <c r="AN92" s="18">
        <f>AM92*节奏规划!$J91</f>
        <v>1.6199999999999997</v>
      </c>
      <c r="AO92" s="18">
        <f t="shared" si="56"/>
        <v>0</v>
      </c>
      <c r="AP92" s="18">
        <f>AO92*节奏规划!$J91</f>
        <v>0</v>
      </c>
      <c r="AQ92" s="18">
        <f t="shared" si="57"/>
        <v>0</v>
      </c>
      <c r="AR92" s="18">
        <f>AQ92*节奏规划!$J91</f>
        <v>0</v>
      </c>
      <c r="AS92" s="18">
        <f t="shared" si="75"/>
        <v>82.214999999999989</v>
      </c>
      <c r="AT92" s="18">
        <f>AS92*节奏规划!$J91</f>
        <v>0.82214999999999994</v>
      </c>
      <c r="AU92" s="18">
        <f t="shared" si="76"/>
        <v>8.8087499999999981</v>
      </c>
      <c r="AV92" s="18">
        <f>AU92*节奏规划!$J91</f>
        <v>8.8087499999999985E-2</v>
      </c>
      <c r="AW92" s="18">
        <f t="shared" si="77"/>
        <v>0</v>
      </c>
      <c r="AX92" s="18">
        <f>AW92*节奏规划!$J91</f>
        <v>0</v>
      </c>
      <c r="AY92" s="18">
        <f t="shared" si="78"/>
        <v>0</v>
      </c>
      <c r="AZ92" s="18">
        <f>AY92*节奏规划!$J91</f>
        <v>0</v>
      </c>
    </row>
    <row r="93" spans="1:52" ht="16.5" x14ac:dyDescent="0.2">
      <c r="A93" s="14">
        <v>88</v>
      </c>
      <c r="B93" s="14">
        <f>金币产出!CH93/金币产出!CB93</f>
        <v>48470400</v>
      </c>
      <c r="C93" s="18">
        <f>INDEX(金币产出!$D$7:$D$90,MATCH(宝箱数值!A93,金币产出!$A$7:$A$90,1))</f>
        <v>8.75</v>
      </c>
      <c r="D93" s="18">
        <f t="shared" si="58"/>
        <v>660303</v>
      </c>
      <c r="E93" s="18">
        <f t="shared" si="47"/>
        <v>594658</v>
      </c>
      <c r="F93" s="18">
        <f t="shared" si="48"/>
        <v>660303</v>
      </c>
      <c r="G93" s="18">
        <f t="shared" si="49"/>
        <v>660303</v>
      </c>
      <c r="H93" s="18">
        <f t="shared" si="50"/>
        <v>660303</v>
      </c>
      <c r="I93" s="18">
        <f t="shared" si="51"/>
        <v>660303</v>
      </c>
      <c r="J93" s="18">
        <f t="shared" si="52"/>
        <v>660303</v>
      </c>
      <c r="K93" s="18">
        <f t="shared" si="59"/>
        <v>1</v>
      </c>
      <c r="L93" s="18">
        <f t="shared" si="60"/>
        <v>594.66</v>
      </c>
      <c r="M93" s="18">
        <f t="shared" si="61"/>
        <v>1</v>
      </c>
      <c r="N93" s="18">
        <f t="shared" si="62"/>
        <v>660.3</v>
      </c>
      <c r="O93" s="18">
        <f t="shared" si="63"/>
        <v>1</v>
      </c>
      <c r="P93" s="18">
        <f t="shared" si="64"/>
        <v>660.3</v>
      </c>
      <c r="Q93" s="18">
        <f t="shared" si="65"/>
        <v>1</v>
      </c>
      <c r="R93" s="18">
        <f t="shared" si="66"/>
        <v>660.3</v>
      </c>
      <c r="S93" s="18">
        <f t="shared" si="67"/>
        <v>1</v>
      </c>
      <c r="T93" s="18">
        <f t="shared" si="68"/>
        <v>660.3</v>
      </c>
      <c r="U93" s="18">
        <f t="shared" si="69"/>
        <v>1</v>
      </c>
      <c r="V93" s="18">
        <f t="shared" si="70"/>
        <v>660.3</v>
      </c>
      <c r="W93" s="18">
        <f t="shared" si="71"/>
        <v>1</v>
      </c>
      <c r="X93" s="18">
        <f t="shared" si="72"/>
        <v>660.3</v>
      </c>
      <c r="Y93" s="22">
        <v>0.5</v>
      </c>
      <c r="Z93" s="22">
        <v>0.5</v>
      </c>
      <c r="AA93" s="22">
        <v>0</v>
      </c>
      <c r="AB93" s="22">
        <v>0</v>
      </c>
      <c r="AC93" s="22">
        <v>0</v>
      </c>
      <c r="AD93" s="22">
        <v>0</v>
      </c>
      <c r="AE93" s="18">
        <f t="shared" si="73"/>
        <v>682385.04374999995</v>
      </c>
      <c r="AF93" s="18">
        <f>AE93*节奏规划!$J92</f>
        <v>6823.8504374999993</v>
      </c>
      <c r="AG93" s="18">
        <f t="shared" si="74"/>
        <v>293.625</v>
      </c>
      <c r="AH93" s="18">
        <f>AG93*节奏规划!$J92</f>
        <v>2.9362500000000002</v>
      </c>
      <c r="AI93" s="18">
        <f t="shared" si="53"/>
        <v>129.14999999999998</v>
      </c>
      <c r="AJ93" s="18">
        <f>AI93*节奏规划!$J92</f>
        <v>1.2914999999999999</v>
      </c>
      <c r="AK93" s="18">
        <f t="shared" si="54"/>
        <v>62.099999999999994</v>
      </c>
      <c r="AL93" s="18">
        <f>AK93*节奏规划!$J92</f>
        <v>0.621</v>
      </c>
      <c r="AM93" s="18">
        <f t="shared" si="55"/>
        <v>161.99999999999997</v>
      </c>
      <c r="AN93" s="18">
        <f>AM93*节奏规划!$J92</f>
        <v>1.6199999999999997</v>
      </c>
      <c r="AO93" s="18">
        <f t="shared" si="56"/>
        <v>0</v>
      </c>
      <c r="AP93" s="18">
        <f>AO93*节奏规划!$J92</f>
        <v>0</v>
      </c>
      <c r="AQ93" s="18">
        <f t="shared" si="57"/>
        <v>0</v>
      </c>
      <c r="AR93" s="18">
        <f>AQ93*节奏规划!$J92</f>
        <v>0</v>
      </c>
      <c r="AS93" s="18">
        <f t="shared" si="75"/>
        <v>82.214999999999989</v>
      </c>
      <c r="AT93" s="18">
        <f>AS93*节奏规划!$J92</f>
        <v>0.82214999999999994</v>
      </c>
      <c r="AU93" s="18">
        <f t="shared" si="76"/>
        <v>8.8087499999999981</v>
      </c>
      <c r="AV93" s="18">
        <f>AU93*节奏规划!$J92</f>
        <v>8.8087499999999985E-2</v>
      </c>
      <c r="AW93" s="18">
        <f t="shared" si="77"/>
        <v>0</v>
      </c>
      <c r="AX93" s="18">
        <f>AW93*节奏规划!$J92</f>
        <v>0</v>
      </c>
      <c r="AY93" s="18">
        <f t="shared" si="78"/>
        <v>0</v>
      </c>
      <c r="AZ93" s="18">
        <f>AY93*节奏规划!$J92</f>
        <v>0</v>
      </c>
    </row>
    <row r="94" spans="1:52" ht="16.5" x14ac:dyDescent="0.2">
      <c r="A94" s="14">
        <v>89</v>
      </c>
      <c r="B94" s="14">
        <f>金币产出!CH94/金币产出!CB94</f>
        <v>49615100</v>
      </c>
      <c r="C94" s="18">
        <f>INDEX(金币产出!$D$7:$D$90,MATCH(宝箱数值!A94,金币产出!$A$7:$A$90,1))</f>
        <v>8.75</v>
      </c>
      <c r="D94" s="18">
        <f t="shared" si="58"/>
        <v>675897</v>
      </c>
      <c r="E94" s="18">
        <f t="shared" si="47"/>
        <v>601639</v>
      </c>
      <c r="F94" s="18">
        <f t="shared" si="48"/>
        <v>675897</v>
      </c>
      <c r="G94" s="18">
        <f t="shared" si="49"/>
        <v>675897</v>
      </c>
      <c r="H94" s="18">
        <f t="shared" si="50"/>
        <v>675897</v>
      </c>
      <c r="I94" s="18">
        <f t="shared" si="51"/>
        <v>675897</v>
      </c>
      <c r="J94" s="18">
        <f t="shared" si="52"/>
        <v>675897</v>
      </c>
      <c r="K94" s="18">
        <f t="shared" si="59"/>
        <v>1</v>
      </c>
      <c r="L94" s="18">
        <f t="shared" si="60"/>
        <v>601.64</v>
      </c>
      <c r="M94" s="18">
        <f t="shared" si="61"/>
        <v>1</v>
      </c>
      <c r="N94" s="18">
        <f t="shared" si="62"/>
        <v>675.9</v>
      </c>
      <c r="O94" s="18">
        <f t="shared" si="63"/>
        <v>1</v>
      </c>
      <c r="P94" s="18">
        <f t="shared" si="64"/>
        <v>675.9</v>
      </c>
      <c r="Q94" s="18">
        <f t="shared" si="65"/>
        <v>1</v>
      </c>
      <c r="R94" s="18">
        <f t="shared" si="66"/>
        <v>675.9</v>
      </c>
      <c r="S94" s="18">
        <f t="shared" si="67"/>
        <v>1</v>
      </c>
      <c r="T94" s="18">
        <f t="shared" si="68"/>
        <v>675.9</v>
      </c>
      <c r="U94" s="18">
        <f t="shared" si="69"/>
        <v>1</v>
      </c>
      <c r="V94" s="18">
        <f t="shared" si="70"/>
        <v>675.9</v>
      </c>
      <c r="W94" s="18">
        <f t="shared" si="71"/>
        <v>1</v>
      </c>
      <c r="X94" s="18">
        <f t="shared" si="72"/>
        <v>675.9</v>
      </c>
      <c r="Y94" s="22">
        <v>0.5</v>
      </c>
      <c r="Z94" s="22">
        <v>0.5</v>
      </c>
      <c r="AA94" s="22">
        <v>0</v>
      </c>
      <c r="AB94" s="22">
        <v>0</v>
      </c>
      <c r="AC94" s="22">
        <v>0</v>
      </c>
      <c r="AD94" s="22">
        <v>0</v>
      </c>
      <c r="AE94" s="18">
        <f t="shared" si="73"/>
        <v>694660.2</v>
      </c>
      <c r="AF94" s="18">
        <f>AE94*节奏规划!$J93</f>
        <v>6946.6019999999999</v>
      </c>
      <c r="AG94" s="18">
        <f t="shared" si="74"/>
        <v>293.625</v>
      </c>
      <c r="AH94" s="18">
        <f>AG94*节奏规划!$J93</f>
        <v>2.9362500000000002</v>
      </c>
      <c r="AI94" s="18">
        <f t="shared" si="53"/>
        <v>129.14999999999998</v>
      </c>
      <c r="AJ94" s="18">
        <f>AI94*节奏规划!$J93</f>
        <v>1.2914999999999999</v>
      </c>
      <c r="AK94" s="18">
        <f t="shared" si="54"/>
        <v>62.099999999999994</v>
      </c>
      <c r="AL94" s="18">
        <f>AK94*节奏规划!$J93</f>
        <v>0.621</v>
      </c>
      <c r="AM94" s="18">
        <f t="shared" si="55"/>
        <v>161.99999999999997</v>
      </c>
      <c r="AN94" s="18">
        <f>AM94*节奏规划!$J93</f>
        <v>1.6199999999999997</v>
      </c>
      <c r="AO94" s="18">
        <f t="shared" si="56"/>
        <v>0</v>
      </c>
      <c r="AP94" s="18">
        <f>AO94*节奏规划!$J93</f>
        <v>0</v>
      </c>
      <c r="AQ94" s="18">
        <f t="shared" si="57"/>
        <v>0</v>
      </c>
      <c r="AR94" s="18">
        <f>AQ94*节奏规划!$J93</f>
        <v>0</v>
      </c>
      <c r="AS94" s="18">
        <f t="shared" si="75"/>
        <v>82.214999999999989</v>
      </c>
      <c r="AT94" s="18">
        <f>AS94*节奏规划!$J93</f>
        <v>0.82214999999999994</v>
      </c>
      <c r="AU94" s="18">
        <f t="shared" si="76"/>
        <v>8.8087499999999981</v>
      </c>
      <c r="AV94" s="18">
        <f>AU94*节奏规划!$J93</f>
        <v>8.8087499999999985E-2</v>
      </c>
      <c r="AW94" s="18">
        <f t="shared" si="77"/>
        <v>0</v>
      </c>
      <c r="AX94" s="18">
        <f>AW94*节奏规划!$J93</f>
        <v>0</v>
      </c>
      <c r="AY94" s="18">
        <f t="shared" si="78"/>
        <v>0</v>
      </c>
      <c r="AZ94" s="18">
        <f>AY94*节奏规划!$J93</f>
        <v>0</v>
      </c>
    </row>
    <row r="95" spans="1:52" ht="16.5" x14ac:dyDescent="0.2">
      <c r="A95" s="14">
        <v>90</v>
      </c>
      <c r="B95" s="14">
        <f>金币产出!CH95/金币产出!CB95</f>
        <v>50760000</v>
      </c>
      <c r="C95" s="18">
        <f>INDEX(金币产出!$D$7:$D$90,MATCH(宝箱数值!A95,金币产出!$A$7:$A$90,1))</f>
        <v>12.5</v>
      </c>
      <c r="D95" s="18">
        <f t="shared" si="58"/>
        <v>668444</v>
      </c>
      <c r="E95" s="18">
        <f t="shared" si="47"/>
        <v>598313</v>
      </c>
      <c r="F95" s="18">
        <f t="shared" si="48"/>
        <v>668444</v>
      </c>
      <c r="G95" s="18">
        <f t="shared" si="49"/>
        <v>668444</v>
      </c>
      <c r="H95" s="18">
        <f t="shared" si="50"/>
        <v>668444</v>
      </c>
      <c r="I95" s="18">
        <f t="shared" si="51"/>
        <v>668444</v>
      </c>
      <c r="J95" s="18">
        <f t="shared" si="52"/>
        <v>668444</v>
      </c>
      <c r="K95" s="18">
        <f t="shared" si="59"/>
        <v>1</v>
      </c>
      <c r="L95" s="18">
        <f t="shared" si="60"/>
        <v>598.30999999999995</v>
      </c>
      <c r="M95" s="18">
        <f t="shared" si="61"/>
        <v>1</v>
      </c>
      <c r="N95" s="18">
        <f t="shared" si="62"/>
        <v>668.44</v>
      </c>
      <c r="O95" s="18">
        <f t="shared" si="63"/>
        <v>1</v>
      </c>
      <c r="P95" s="18">
        <f t="shared" si="64"/>
        <v>668.44</v>
      </c>
      <c r="Q95" s="18">
        <f t="shared" si="65"/>
        <v>1</v>
      </c>
      <c r="R95" s="18">
        <f t="shared" si="66"/>
        <v>668.44</v>
      </c>
      <c r="S95" s="18">
        <f t="shared" si="67"/>
        <v>1</v>
      </c>
      <c r="T95" s="18">
        <f t="shared" si="68"/>
        <v>668.44</v>
      </c>
      <c r="U95" s="18">
        <f t="shared" si="69"/>
        <v>1</v>
      </c>
      <c r="V95" s="18">
        <f t="shared" si="70"/>
        <v>668.44</v>
      </c>
      <c r="W95" s="18">
        <f t="shared" si="71"/>
        <v>1</v>
      </c>
      <c r="X95" s="18">
        <f t="shared" si="72"/>
        <v>668.44</v>
      </c>
      <c r="Y95" s="22">
        <v>0.5</v>
      </c>
      <c r="Z95" s="22">
        <v>0.5</v>
      </c>
      <c r="AA95" s="22">
        <v>0</v>
      </c>
      <c r="AB95" s="22">
        <v>0</v>
      </c>
      <c r="AC95" s="22">
        <v>0</v>
      </c>
      <c r="AD95" s="22">
        <v>0</v>
      </c>
      <c r="AE95" s="18">
        <f t="shared" si="73"/>
        <v>712550.8125</v>
      </c>
      <c r="AF95" s="18">
        <f>AE95*节奏规划!$J94</f>
        <v>7125.5081250000003</v>
      </c>
      <c r="AG95" s="18">
        <f t="shared" si="74"/>
        <v>303.75</v>
      </c>
      <c r="AH95" s="18">
        <f>AG95*节奏规划!$J94</f>
        <v>3.0375000000000001</v>
      </c>
      <c r="AI95" s="18">
        <f t="shared" si="53"/>
        <v>129.14999999999998</v>
      </c>
      <c r="AJ95" s="18">
        <f>AI95*节奏规划!$J94</f>
        <v>1.2914999999999999</v>
      </c>
      <c r="AK95" s="18">
        <f t="shared" si="54"/>
        <v>62.099999999999994</v>
      </c>
      <c r="AL95" s="18">
        <f>AK95*节奏规划!$J94</f>
        <v>0.621</v>
      </c>
      <c r="AM95" s="18">
        <f t="shared" si="55"/>
        <v>161.99999999999997</v>
      </c>
      <c r="AN95" s="18">
        <f>AM95*节奏规划!$J94</f>
        <v>1.6199999999999997</v>
      </c>
      <c r="AO95" s="18">
        <f t="shared" si="56"/>
        <v>0</v>
      </c>
      <c r="AP95" s="18">
        <f>AO95*节奏规划!$J94</f>
        <v>0</v>
      </c>
      <c r="AQ95" s="18">
        <f t="shared" si="57"/>
        <v>0</v>
      </c>
      <c r="AR95" s="18">
        <f>AQ95*节奏规划!$J94</f>
        <v>0</v>
      </c>
      <c r="AS95" s="18">
        <f t="shared" si="75"/>
        <v>85.05</v>
      </c>
      <c r="AT95" s="18">
        <f>AS95*节奏规划!$J94</f>
        <v>0.85050000000000003</v>
      </c>
      <c r="AU95" s="18">
        <f t="shared" si="76"/>
        <v>9.1124999999999989</v>
      </c>
      <c r="AV95" s="18">
        <f>AU95*节奏规划!$J94</f>
        <v>9.1124999999999998E-2</v>
      </c>
      <c r="AW95" s="18">
        <f t="shared" si="77"/>
        <v>0</v>
      </c>
      <c r="AX95" s="18">
        <f>AW95*节奏规划!$J94</f>
        <v>0</v>
      </c>
      <c r="AY95" s="18">
        <f t="shared" si="78"/>
        <v>0</v>
      </c>
      <c r="AZ95" s="18">
        <f>AY95*节奏规划!$J94</f>
        <v>0</v>
      </c>
    </row>
    <row r="96" spans="1:52" ht="16.5" x14ac:dyDescent="0.2">
      <c r="A96" s="14">
        <v>91</v>
      </c>
      <c r="B96" s="14">
        <f>金币产出!CH96/金币产出!CB96</f>
        <v>51775100</v>
      </c>
      <c r="C96" s="18">
        <f>INDEX(金币产出!$D$7:$D$90,MATCH(宝箱数值!A96,金币产出!$A$7:$A$90,1))</f>
        <v>12.5</v>
      </c>
      <c r="D96" s="18">
        <f t="shared" si="58"/>
        <v>681812</v>
      </c>
      <c r="E96" s="18">
        <f t="shared" si="47"/>
        <v>604266</v>
      </c>
      <c r="F96" s="18">
        <f t="shared" si="48"/>
        <v>681812</v>
      </c>
      <c r="G96" s="18">
        <f t="shared" si="49"/>
        <v>681812</v>
      </c>
      <c r="H96" s="18">
        <f t="shared" si="50"/>
        <v>681812</v>
      </c>
      <c r="I96" s="18">
        <f t="shared" si="51"/>
        <v>681812</v>
      </c>
      <c r="J96" s="18">
        <f t="shared" si="52"/>
        <v>681812</v>
      </c>
      <c r="K96" s="18">
        <f t="shared" si="59"/>
        <v>1</v>
      </c>
      <c r="L96" s="18">
        <f t="shared" si="60"/>
        <v>604.27</v>
      </c>
      <c r="M96" s="18">
        <f t="shared" si="61"/>
        <v>1</v>
      </c>
      <c r="N96" s="18">
        <f t="shared" si="62"/>
        <v>681.81</v>
      </c>
      <c r="O96" s="18">
        <f t="shared" si="63"/>
        <v>1</v>
      </c>
      <c r="P96" s="18">
        <f t="shared" si="64"/>
        <v>681.81</v>
      </c>
      <c r="Q96" s="18">
        <f t="shared" si="65"/>
        <v>1</v>
      </c>
      <c r="R96" s="18">
        <f t="shared" si="66"/>
        <v>681.81</v>
      </c>
      <c r="S96" s="18">
        <f t="shared" si="67"/>
        <v>1</v>
      </c>
      <c r="T96" s="18">
        <f t="shared" si="68"/>
        <v>681.81</v>
      </c>
      <c r="U96" s="18">
        <f t="shared" si="69"/>
        <v>1</v>
      </c>
      <c r="V96" s="18">
        <f t="shared" si="70"/>
        <v>681.81</v>
      </c>
      <c r="W96" s="18">
        <f t="shared" si="71"/>
        <v>1</v>
      </c>
      <c r="X96" s="18">
        <f t="shared" si="72"/>
        <v>681.81</v>
      </c>
      <c r="Y96" s="22">
        <v>0.5</v>
      </c>
      <c r="Z96" s="22">
        <v>0.5</v>
      </c>
      <c r="AA96" s="22">
        <v>0</v>
      </c>
      <c r="AB96" s="22">
        <v>0</v>
      </c>
      <c r="AC96" s="22">
        <v>0</v>
      </c>
      <c r="AD96" s="22">
        <v>0</v>
      </c>
      <c r="AE96" s="18">
        <f t="shared" si="73"/>
        <v>723418.875</v>
      </c>
      <c r="AF96" s="18">
        <f>AE96*节奏规划!$J95</f>
        <v>7234.1887500000003</v>
      </c>
      <c r="AG96" s="18">
        <f t="shared" si="74"/>
        <v>303.75</v>
      </c>
      <c r="AH96" s="18">
        <f>AG96*节奏规划!$J95</f>
        <v>3.0375000000000001</v>
      </c>
      <c r="AI96" s="18">
        <f t="shared" si="53"/>
        <v>129.14999999999998</v>
      </c>
      <c r="AJ96" s="18">
        <f>AI96*节奏规划!$J95</f>
        <v>1.2914999999999999</v>
      </c>
      <c r="AK96" s="18">
        <f t="shared" si="54"/>
        <v>62.099999999999994</v>
      </c>
      <c r="AL96" s="18">
        <f>AK96*节奏规划!$J95</f>
        <v>0.621</v>
      </c>
      <c r="AM96" s="18">
        <f t="shared" si="55"/>
        <v>161.99999999999997</v>
      </c>
      <c r="AN96" s="18">
        <f>AM96*节奏规划!$J95</f>
        <v>1.6199999999999997</v>
      </c>
      <c r="AO96" s="18">
        <f t="shared" si="56"/>
        <v>0</v>
      </c>
      <c r="AP96" s="18">
        <f>AO96*节奏规划!$J95</f>
        <v>0</v>
      </c>
      <c r="AQ96" s="18">
        <f t="shared" si="57"/>
        <v>0</v>
      </c>
      <c r="AR96" s="18">
        <f>AQ96*节奏规划!$J95</f>
        <v>0</v>
      </c>
      <c r="AS96" s="18">
        <f t="shared" si="75"/>
        <v>85.05</v>
      </c>
      <c r="AT96" s="18">
        <f>AS96*节奏规划!$J95</f>
        <v>0.85050000000000003</v>
      </c>
      <c r="AU96" s="18">
        <f t="shared" si="76"/>
        <v>9.1124999999999989</v>
      </c>
      <c r="AV96" s="18">
        <f>AU96*节奏规划!$J95</f>
        <v>9.1124999999999998E-2</v>
      </c>
      <c r="AW96" s="18">
        <f t="shared" si="77"/>
        <v>0</v>
      </c>
      <c r="AX96" s="18">
        <f>AW96*节奏规划!$J95</f>
        <v>0</v>
      </c>
      <c r="AY96" s="18">
        <f t="shared" si="78"/>
        <v>0</v>
      </c>
      <c r="AZ96" s="18">
        <f>AY96*节奏规划!$J95</f>
        <v>0</v>
      </c>
    </row>
    <row r="97" spans="1:52" ht="16.5" x14ac:dyDescent="0.2">
      <c r="A97" s="14">
        <v>92</v>
      </c>
      <c r="B97" s="14">
        <f>金币产出!CH97/金币产出!CB97</f>
        <v>52790400</v>
      </c>
      <c r="C97" s="18">
        <f>INDEX(金币产出!$D$7:$D$90,MATCH(宝箱数值!A97,金币产出!$A$7:$A$90,1))</f>
        <v>12.5</v>
      </c>
      <c r="D97" s="18">
        <f t="shared" si="58"/>
        <v>695182</v>
      </c>
      <c r="E97" s="18">
        <f t="shared" si="47"/>
        <v>610162</v>
      </c>
      <c r="F97" s="18">
        <f t="shared" si="48"/>
        <v>695182</v>
      </c>
      <c r="G97" s="18">
        <f t="shared" si="49"/>
        <v>695182</v>
      </c>
      <c r="H97" s="18">
        <f t="shared" si="50"/>
        <v>695182</v>
      </c>
      <c r="I97" s="18">
        <f t="shared" si="51"/>
        <v>695182</v>
      </c>
      <c r="J97" s="18">
        <f t="shared" si="52"/>
        <v>695182</v>
      </c>
      <c r="K97" s="18">
        <f t="shared" si="59"/>
        <v>1</v>
      </c>
      <c r="L97" s="18">
        <f t="shared" si="60"/>
        <v>610.16</v>
      </c>
      <c r="M97" s="18">
        <f t="shared" si="61"/>
        <v>1</v>
      </c>
      <c r="N97" s="18">
        <f t="shared" si="62"/>
        <v>695.18</v>
      </c>
      <c r="O97" s="18">
        <f t="shared" si="63"/>
        <v>1</v>
      </c>
      <c r="P97" s="18">
        <f t="shared" si="64"/>
        <v>695.18</v>
      </c>
      <c r="Q97" s="18">
        <f t="shared" si="65"/>
        <v>1</v>
      </c>
      <c r="R97" s="18">
        <f t="shared" si="66"/>
        <v>695.18</v>
      </c>
      <c r="S97" s="18">
        <f t="shared" si="67"/>
        <v>1</v>
      </c>
      <c r="T97" s="18">
        <f t="shared" si="68"/>
        <v>695.18</v>
      </c>
      <c r="U97" s="18">
        <f t="shared" si="69"/>
        <v>1</v>
      </c>
      <c r="V97" s="18">
        <f t="shared" si="70"/>
        <v>695.18</v>
      </c>
      <c r="W97" s="18">
        <f t="shared" si="71"/>
        <v>1</v>
      </c>
      <c r="X97" s="18">
        <f t="shared" si="72"/>
        <v>695.18</v>
      </c>
      <c r="Y97" s="22">
        <v>0.5</v>
      </c>
      <c r="Z97" s="22">
        <v>0.5</v>
      </c>
      <c r="AA97" s="22">
        <v>0</v>
      </c>
      <c r="AB97" s="22">
        <v>0</v>
      </c>
      <c r="AC97" s="22">
        <v>0</v>
      </c>
      <c r="AD97" s="22">
        <v>0</v>
      </c>
      <c r="AE97" s="18">
        <f t="shared" si="73"/>
        <v>734256</v>
      </c>
      <c r="AF97" s="18">
        <f>AE97*节奏规划!$J96</f>
        <v>7342.56</v>
      </c>
      <c r="AG97" s="18">
        <f t="shared" si="74"/>
        <v>303.75</v>
      </c>
      <c r="AH97" s="18">
        <f>AG97*节奏规划!$J96</f>
        <v>3.0375000000000001</v>
      </c>
      <c r="AI97" s="18">
        <f t="shared" si="53"/>
        <v>129.14999999999998</v>
      </c>
      <c r="AJ97" s="18">
        <f>AI97*节奏规划!$J96</f>
        <v>1.2914999999999999</v>
      </c>
      <c r="AK97" s="18">
        <f t="shared" si="54"/>
        <v>62.099999999999994</v>
      </c>
      <c r="AL97" s="18">
        <f>AK97*节奏规划!$J96</f>
        <v>0.621</v>
      </c>
      <c r="AM97" s="18">
        <f t="shared" si="55"/>
        <v>161.99999999999997</v>
      </c>
      <c r="AN97" s="18">
        <f>AM97*节奏规划!$J96</f>
        <v>1.6199999999999997</v>
      </c>
      <c r="AO97" s="18">
        <f t="shared" si="56"/>
        <v>0</v>
      </c>
      <c r="AP97" s="18">
        <f>AO97*节奏规划!$J96</f>
        <v>0</v>
      </c>
      <c r="AQ97" s="18">
        <f t="shared" si="57"/>
        <v>0</v>
      </c>
      <c r="AR97" s="18">
        <f>AQ97*节奏规划!$J96</f>
        <v>0</v>
      </c>
      <c r="AS97" s="18">
        <f t="shared" si="75"/>
        <v>85.05</v>
      </c>
      <c r="AT97" s="18">
        <f>AS97*节奏规划!$J96</f>
        <v>0.85050000000000003</v>
      </c>
      <c r="AU97" s="18">
        <f t="shared" si="76"/>
        <v>9.1124999999999989</v>
      </c>
      <c r="AV97" s="18">
        <f>AU97*节奏规划!$J96</f>
        <v>9.1124999999999998E-2</v>
      </c>
      <c r="AW97" s="18">
        <f t="shared" si="77"/>
        <v>0</v>
      </c>
      <c r="AX97" s="18">
        <f>AW97*节奏规划!$J96</f>
        <v>0</v>
      </c>
      <c r="AY97" s="18">
        <f t="shared" si="78"/>
        <v>0</v>
      </c>
      <c r="AZ97" s="18">
        <f>AY97*节奏规划!$J96</f>
        <v>0</v>
      </c>
    </row>
    <row r="98" spans="1:52" ht="16.5" x14ac:dyDescent="0.2">
      <c r="A98" s="14">
        <v>93</v>
      </c>
      <c r="B98" s="14">
        <f>金币产出!CH98/金币产出!CB98</f>
        <v>53805500</v>
      </c>
      <c r="C98" s="18">
        <f>INDEX(金币产出!$D$7:$D$90,MATCH(宝箱数值!A98,金币产出!$A$7:$A$90,1))</f>
        <v>12.5</v>
      </c>
      <c r="D98" s="18">
        <f t="shared" si="58"/>
        <v>708550</v>
      </c>
      <c r="E98" s="18">
        <f t="shared" si="47"/>
        <v>616000</v>
      </c>
      <c r="F98" s="18">
        <f t="shared" si="48"/>
        <v>708550</v>
      </c>
      <c r="G98" s="18">
        <f t="shared" si="49"/>
        <v>708550</v>
      </c>
      <c r="H98" s="18">
        <f t="shared" si="50"/>
        <v>708550</v>
      </c>
      <c r="I98" s="18">
        <f t="shared" si="51"/>
        <v>708550</v>
      </c>
      <c r="J98" s="18">
        <f t="shared" si="52"/>
        <v>708550</v>
      </c>
      <c r="K98" s="18">
        <f t="shared" si="59"/>
        <v>1</v>
      </c>
      <c r="L98" s="18">
        <f t="shared" si="60"/>
        <v>616</v>
      </c>
      <c r="M98" s="18">
        <f t="shared" si="61"/>
        <v>1</v>
      </c>
      <c r="N98" s="18">
        <f t="shared" si="62"/>
        <v>708.55</v>
      </c>
      <c r="O98" s="18">
        <f t="shared" si="63"/>
        <v>1</v>
      </c>
      <c r="P98" s="18">
        <f t="shared" si="64"/>
        <v>708.55</v>
      </c>
      <c r="Q98" s="18">
        <f t="shared" si="65"/>
        <v>1</v>
      </c>
      <c r="R98" s="18">
        <f t="shared" si="66"/>
        <v>708.55</v>
      </c>
      <c r="S98" s="18">
        <f t="shared" si="67"/>
        <v>1</v>
      </c>
      <c r="T98" s="18">
        <f t="shared" si="68"/>
        <v>708.55</v>
      </c>
      <c r="U98" s="18">
        <f t="shared" si="69"/>
        <v>1</v>
      </c>
      <c r="V98" s="18">
        <f t="shared" si="70"/>
        <v>708.55</v>
      </c>
      <c r="W98" s="18">
        <f t="shared" si="71"/>
        <v>1</v>
      </c>
      <c r="X98" s="18">
        <f t="shared" si="72"/>
        <v>708.55</v>
      </c>
      <c r="Y98" s="22">
        <v>0.5</v>
      </c>
      <c r="Z98" s="22">
        <v>0.5</v>
      </c>
      <c r="AA98" s="22">
        <v>0</v>
      </c>
      <c r="AB98" s="22">
        <v>0</v>
      </c>
      <c r="AC98" s="22">
        <v>0</v>
      </c>
      <c r="AD98" s="22">
        <v>0</v>
      </c>
      <c r="AE98" s="18">
        <f t="shared" si="73"/>
        <v>745059.375</v>
      </c>
      <c r="AF98" s="18">
        <f>AE98*节奏规划!$J97</f>
        <v>7450.59375</v>
      </c>
      <c r="AG98" s="18">
        <f t="shared" si="74"/>
        <v>303.75</v>
      </c>
      <c r="AH98" s="18">
        <f>AG98*节奏规划!$J97</f>
        <v>3.0375000000000001</v>
      </c>
      <c r="AI98" s="18">
        <f t="shared" si="53"/>
        <v>129.14999999999998</v>
      </c>
      <c r="AJ98" s="18">
        <f>AI98*节奏规划!$J97</f>
        <v>1.2914999999999999</v>
      </c>
      <c r="AK98" s="18">
        <f t="shared" si="54"/>
        <v>62.099999999999994</v>
      </c>
      <c r="AL98" s="18">
        <f>AK98*节奏规划!$J97</f>
        <v>0.621</v>
      </c>
      <c r="AM98" s="18">
        <f t="shared" si="55"/>
        <v>161.99999999999997</v>
      </c>
      <c r="AN98" s="18">
        <f>AM98*节奏规划!$J97</f>
        <v>1.6199999999999997</v>
      </c>
      <c r="AO98" s="18">
        <f t="shared" si="56"/>
        <v>0</v>
      </c>
      <c r="AP98" s="18">
        <f>AO98*节奏规划!$J97</f>
        <v>0</v>
      </c>
      <c r="AQ98" s="18">
        <f t="shared" si="57"/>
        <v>0</v>
      </c>
      <c r="AR98" s="18">
        <f>AQ98*节奏规划!$J97</f>
        <v>0</v>
      </c>
      <c r="AS98" s="18">
        <f t="shared" si="75"/>
        <v>85.05</v>
      </c>
      <c r="AT98" s="18">
        <f>AS98*节奏规划!$J97</f>
        <v>0.85050000000000003</v>
      </c>
      <c r="AU98" s="18">
        <f t="shared" si="76"/>
        <v>9.1124999999999989</v>
      </c>
      <c r="AV98" s="18">
        <f>AU98*节奏规划!$J97</f>
        <v>9.1124999999999998E-2</v>
      </c>
      <c r="AW98" s="18">
        <f t="shared" si="77"/>
        <v>0</v>
      </c>
      <c r="AX98" s="18">
        <f>AW98*节奏规划!$J97</f>
        <v>0</v>
      </c>
      <c r="AY98" s="18">
        <f t="shared" si="78"/>
        <v>0</v>
      </c>
      <c r="AZ98" s="18">
        <f>AY98*节奏规划!$J97</f>
        <v>0</v>
      </c>
    </row>
    <row r="99" spans="1:52" ht="16.5" x14ac:dyDescent="0.2">
      <c r="A99" s="14">
        <v>94</v>
      </c>
      <c r="B99" s="14">
        <f>金币产出!CH99/金币产出!CB99</f>
        <v>54820800</v>
      </c>
      <c r="C99" s="18">
        <f>INDEX(金币产出!$D$7:$D$90,MATCH(宝箱数值!A99,金币产出!$A$7:$A$90,1))</f>
        <v>12.5</v>
      </c>
      <c r="D99" s="18">
        <f t="shared" si="58"/>
        <v>721920</v>
      </c>
      <c r="E99" s="18">
        <f t="shared" si="47"/>
        <v>621785</v>
      </c>
      <c r="F99" s="18">
        <f t="shared" si="48"/>
        <v>721920</v>
      </c>
      <c r="G99" s="18">
        <f t="shared" si="49"/>
        <v>721920</v>
      </c>
      <c r="H99" s="18">
        <f t="shared" si="50"/>
        <v>721920</v>
      </c>
      <c r="I99" s="18">
        <f t="shared" si="51"/>
        <v>721920</v>
      </c>
      <c r="J99" s="18">
        <f t="shared" si="52"/>
        <v>721920</v>
      </c>
      <c r="K99" s="18">
        <f t="shared" si="59"/>
        <v>1</v>
      </c>
      <c r="L99" s="18">
        <f t="shared" si="60"/>
        <v>621.79</v>
      </c>
      <c r="M99" s="18">
        <f t="shared" si="61"/>
        <v>1</v>
      </c>
      <c r="N99" s="18">
        <f t="shared" si="62"/>
        <v>721.92</v>
      </c>
      <c r="O99" s="18">
        <f t="shared" si="63"/>
        <v>1</v>
      </c>
      <c r="P99" s="18">
        <f t="shared" si="64"/>
        <v>721.92</v>
      </c>
      <c r="Q99" s="18">
        <f t="shared" si="65"/>
        <v>1</v>
      </c>
      <c r="R99" s="18">
        <f t="shared" si="66"/>
        <v>721.92</v>
      </c>
      <c r="S99" s="18">
        <f t="shared" si="67"/>
        <v>1</v>
      </c>
      <c r="T99" s="18">
        <f t="shared" si="68"/>
        <v>721.92</v>
      </c>
      <c r="U99" s="18">
        <f t="shared" si="69"/>
        <v>1</v>
      </c>
      <c r="V99" s="18">
        <f t="shared" si="70"/>
        <v>721.92</v>
      </c>
      <c r="W99" s="18">
        <f t="shared" si="71"/>
        <v>1</v>
      </c>
      <c r="X99" s="18">
        <f t="shared" si="72"/>
        <v>721.92</v>
      </c>
      <c r="Y99" s="22">
        <v>0.5</v>
      </c>
      <c r="Z99" s="22">
        <v>0.5</v>
      </c>
      <c r="AA99" s="22">
        <v>0</v>
      </c>
      <c r="AB99" s="22">
        <v>0</v>
      </c>
      <c r="AC99" s="22">
        <v>0</v>
      </c>
      <c r="AD99" s="22">
        <v>0</v>
      </c>
      <c r="AE99" s="18">
        <f t="shared" si="73"/>
        <v>755834.0625</v>
      </c>
      <c r="AF99" s="18">
        <f>AE99*节奏规划!$J98</f>
        <v>7558.3406249999998</v>
      </c>
      <c r="AG99" s="18">
        <f t="shared" si="74"/>
        <v>303.75</v>
      </c>
      <c r="AH99" s="18">
        <f>AG99*节奏规划!$J98</f>
        <v>3.0375000000000001</v>
      </c>
      <c r="AI99" s="18">
        <f t="shared" si="53"/>
        <v>129.14999999999998</v>
      </c>
      <c r="AJ99" s="18">
        <f>AI99*节奏规划!$J98</f>
        <v>1.2914999999999999</v>
      </c>
      <c r="AK99" s="18">
        <f t="shared" si="54"/>
        <v>62.099999999999994</v>
      </c>
      <c r="AL99" s="18">
        <f>AK99*节奏规划!$J98</f>
        <v>0.621</v>
      </c>
      <c r="AM99" s="18">
        <f t="shared" si="55"/>
        <v>161.99999999999997</v>
      </c>
      <c r="AN99" s="18">
        <f>AM99*节奏规划!$J98</f>
        <v>1.6199999999999997</v>
      </c>
      <c r="AO99" s="18">
        <f t="shared" si="56"/>
        <v>0</v>
      </c>
      <c r="AP99" s="18">
        <f>AO99*节奏规划!$J98</f>
        <v>0</v>
      </c>
      <c r="AQ99" s="18">
        <f t="shared" si="57"/>
        <v>0</v>
      </c>
      <c r="AR99" s="18">
        <f>AQ99*节奏规划!$J98</f>
        <v>0</v>
      </c>
      <c r="AS99" s="18">
        <f t="shared" si="75"/>
        <v>85.05</v>
      </c>
      <c r="AT99" s="18">
        <f>AS99*节奏规划!$J98</f>
        <v>0.85050000000000003</v>
      </c>
      <c r="AU99" s="18">
        <f t="shared" si="76"/>
        <v>9.1124999999999989</v>
      </c>
      <c r="AV99" s="18">
        <f>AU99*节奏规划!$J98</f>
        <v>9.1124999999999998E-2</v>
      </c>
      <c r="AW99" s="18">
        <f t="shared" si="77"/>
        <v>0</v>
      </c>
      <c r="AX99" s="18">
        <f>AW99*节奏规划!$J98</f>
        <v>0</v>
      </c>
      <c r="AY99" s="18">
        <f t="shared" si="78"/>
        <v>0</v>
      </c>
      <c r="AZ99" s="18">
        <f>AY99*节奏规划!$J98</f>
        <v>0</v>
      </c>
    </row>
    <row r="100" spans="1:52" ht="16.5" x14ac:dyDescent="0.2">
      <c r="A100" s="14">
        <v>95</v>
      </c>
      <c r="B100" s="14">
        <f>金币产出!CH100/金币产出!CB100</f>
        <v>55836000</v>
      </c>
      <c r="C100" s="18">
        <f>INDEX(金币产出!$D$7:$D$90,MATCH(宝箱数值!A100,金币产出!$A$7:$A$90,1))</f>
        <v>12.5</v>
      </c>
      <c r="D100" s="18">
        <f t="shared" si="58"/>
        <v>735289</v>
      </c>
      <c r="E100" s="18">
        <f t="shared" si="47"/>
        <v>627516</v>
      </c>
      <c r="F100" s="18">
        <f t="shared" si="48"/>
        <v>735289</v>
      </c>
      <c r="G100" s="18">
        <f t="shared" si="49"/>
        <v>735289</v>
      </c>
      <c r="H100" s="18">
        <f t="shared" si="50"/>
        <v>735289</v>
      </c>
      <c r="I100" s="18">
        <f t="shared" si="51"/>
        <v>735289</v>
      </c>
      <c r="J100" s="18">
        <f t="shared" si="52"/>
        <v>735289</v>
      </c>
      <c r="K100" s="18">
        <f t="shared" si="59"/>
        <v>1</v>
      </c>
      <c r="L100" s="18">
        <f t="shared" si="60"/>
        <v>627.52</v>
      </c>
      <c r="M100" s="18">
        <f t="shared" si="61"/>
        <v>1</v>
      </c>
      <c r="N100" s="18">
        <f t="shared" si="62"/>
        <v>735.29</v>
      </c>
      <c r="O100" s="18">
        <f t="shared" si="63"/>
        <v>1</v>
      </c>
      <c r="P100" s="18">
        <f t="shared" si="64"/>
        <v>735.29</v>
      </c>
      <c r="Q100" s="18">
        <f t="shared" si="65"/>
        <v>1</v>
      </c>
      <c r="R100" s="18">
        <f t="shared" si="66"/>
        <v>735.29</v>
      </c>
      <c r="S100" s="18">
        <f t="shared" si="67"/>
        <v>1</v>
      </c>
      <c r="T100" s="18">
        <f t="shared" si="68"/>
        <v>735.29</v>
      </c>
      <c r="U100" s="18">
        <f t="shared" si="69"/>
        <v>1</v>
      </c>
      <c r="V100" s="18">
        <f t="shared" si="70"/>
        <v>735.29</v>
      </c>
      <c r="W100" s="18">
        <f t="shared" si="71"/>
        <v>1</v>
      </c>
      <c r="X100" s="18">
        <f t="shared" si="72"/>
        <v>735.29</v>
      </c>
      <c r="Y100" s="22">
        <v>0.5</v>
      </c>
      <c r="Z100" s="22">
        <v>0.5</v>
      </c>
      <c r="AA100" s="22">
        <v>0</v>
      </c>
      <c r="AB100" s="22">
        <v>0</v>
      </c>
      <c r="AC100" s="22">
        <v>0</v>
      </c>
      <c r="AD100" s="22">
        <v>0</v>
      </c>
      <c r="AE100" s="18">
        <f t="shared" si="73"/>
        <v>766577.8125</v>
      </c>
      <c r="AF100" s="18">
        <f>AE100*节奏规划!$J99</f>
        <v>7665.7781249999998</v>
      </c>
      <c r="AG100" s="18">
        <f t="shared" si="74"/>
        <v>303.75</v>
      </c>
      <c r="AH100" s="18">
        <f>AG100*节奏规划!$J99</f>
        <v>3.0375000000000001</v>
      </c>
      <c r="AI100" s="18">
        <f t="shared" si="53"/>
        <v>129.14999999999998</v>
      </c>
      <c r="AJ100" s="18">
        <f>AI100*节奏规划!$J99</f>
        <v>1.2914999999999999</v>
      </c>
      <c r="AK100" s="18">
        <f t="shared" si="54"/>
        <v>62.099999999999994</v>
      </c>
      <c r="AL100" s="18">
        <f>AK100*节奏规划!$J99</f>
        <v>0.621</v>
      </c>
      <c r="AM100" s="18">
        <f t="shared" si="55"/>
        <v>161.99999999999997</v>
      </c>
      <c r="AN100" s="18">
        <f>AM100*节奏规划!$J99</f>
        <v>1.6199999999999997</v>
      </c>
      <c r="AO100" s="18">
        <f t="shared" si="56"/>
        <v>0</v>
      </c>
      <c r="AP100" s="18">
        <f>AO100*节奏规划!$J99</f>
        <v>0</v>
      </c>
      <c r="AQ100" s="18">
        <f t="shared" si="57"/>
        <v>0</v>
      </c>
      <c r="AR100" s="18">
        <f>AQ100*节奏规划!$J99</f>
        <v>0</v>
      </c>
      <c r="AS100" s="18">
        <f t="shared" si="75"/>
        <v>85.05</v>
      </c>
      <c r="AT100" s="18">
        <f>AS100*节奏规划!$J99</f>
        <v>0.85050000000000003</v>
      </c>
      <c r="AU100" s="18">
        <f t="shared" si="76"/>
        <v>9.1124999999999989</v>
      </c>
      <c r="AV100" s="18">
        <f>AU100*节奏规划!$J99</f>
        <v>9.1124999999999998E-2</v>
      </c>
      <c r="AW100" s="18">
        <f t="shared" si="77"/>
        <v>0</v>
      </c>
      <c r="AX100" s="18">
        <f>AW100*节奏规划!$J99</f>
        <v>0</v>
      </c>
      <c r="AY100" s="18">
        <f t="shared" si="78"/>
        <v>0</v>
      </c>
      <c r="AZ100" s="18">
        <f>AY100*节奏规划!$J99</f>
        <v>0</v>
      </c>
    </row>
    <row r="101" spans="1:52" ht="16.5" x14ac:dyDescent="0.2">
      <c r="A101" s="14">
        <v>96</v>
      </c>
      <c r="B101" s="14">
        <f>金币产出!CH101/金币产出!CB101</f>
        <v>56851100</v>
      </c>
      <c r="C101" s="18">
        <f>INDEX(金币产出!$D$7:$D$90,MATCH(宝箱数值!A101,金币产出!$A$7:$A$90,1))</f>
        <v>12.5</v>
      </c>
      <c r="D101" s="18">
        <f t="shared" si="58"/>
        <v>748656</v>
      </c>
      <c r="E101" s="18">
        <f t="shared" si="47"/>
        <v>633194</v>
      </c>
      <c r="F101" s="18">
        <f t="shared" si="48"/>
        <v>748656</v>
      </c>
      <c r="G101" s="18">
        <f t="shared" si="49"/>
        <v>748656</v>
      </c>
      <c r="H101" s="18">
        <f t="shared" si="50"/>
        <v>748656</v>
      </c>
      <c r="I101" s="18">
        <f t="shared" si="51"/>
        <v>748656</v>
      </c>
      <c r="J101" s="18">
        <f t="shared" si="52"/>
        <v>748656</v>
      </c>
      <c r="K101" s="18">
        <f t="shared" si="59"/>
        <v>1</v>
      </c>
      <c r="L101" s="18">
        <f t="shared" si="60"/>
        <v>633.19000000000005</v>
      </c>
      <c r="M101" s="18">
        <f t="shared" si="61"/>
        <v>1</v>
      </c>
      <c r="N101" s="18">
        <f t="shared" si="62"/>
        <v>748.66</v>
      </c>
      <c r="O101" s="18">
        <f t="shared" si="63"/>
        <v>1</v>
      </c>
      <c r="P101" s="18">
        <f t="shared" si="64"/>
        <v>748.66</v>
      </c>
      <c r="Q101" s="18">
        <f t="shared" si="65"/>
        <v>1</v>
      </c>
      <c r="R101" s="18">
        <f t="shared" si="66"/>
        <v>748.66</v>
      </c>
      <c r="S101" s="18">
        <f t="shared" si="67"/>
        <v>1</v>
      </c>
      <c r="T101" s="18">
        <f t="shared" si="68"/>
        <v>748.66</v>
      </c>
      <c r="U101" s="18">
        <f t="shared" si="69"/>
        <v>1</v>
      </c>
      <c r="V101" s="18">
        <f t="shared" si="70"/>
        <v>748.66</v>
      </c>
      <c r="W101" s="18">
        <f t="shared" si="71"/>
        <v>1</v>
      </c>
      <c r="X101" s="18">
        <f t="shared" si="72"/>
        <v>748.66</v>
      </c>
      <c r="Y101" s="22">
        <v>0.5</v>
      </c>
      <c r="Z101" s="22">
        <v>0.5</v>
      </c>
      <c r="AA101" s="22">
        <v>0</v>
      </c>
      <c r="AB101" s="22">
        <v>0</v>
      </c>
      <c r="AC101" s="22">
        <v>0</v>
      </c>
      <c r="AD101" s="22">
        <v>0</v>
      </c>
      <c r="AE101" s="18">
        <f t="shared" si="73"/>
        <v>777290.625</v>
      </c>
      <c r="AF101" s="18">
        <f>AE101*节奏规划!$J100</f>
        <v>7772.90625</v>
      </c>
      <c r="AG101" s="18">
        <f t="shared" si="74"/>
        <v>303.75</v>
      </c>
      <c r="AH101" s="18">
        <f>AG101*节奏规划!$J100</f>
        <v>3.0375000000000001</v>
      </c>
      <c r="AI101" s="18">
        <f t="shared" si="53"/>
        <v>129.14999999999998</v>
      </c>
      <c r="AJ101" s="18">
        <f>AI101*节奏规划!$J100</f>
        <v>1.2914999999999999</v>
      </c>
      <c r="AK101" s="18">
        <f t="shared" si="54"/>
        <v>62.099999999999994</v>
      </c>
      <c r="AL101" s="18">
        <f>AK101*节奏规划!$J100</f>
        <v>0.621</v>
      </c>
      <c r="AM101" s="18">
        <f t="shared" si="55"/>
        <v>161.99999999999997</v>
      </c>
      <c r="AN101" s="18">
        <f>AM101*节奏规划!$J100</f>
        <v>1.6199999999999997</v>
      </c>
      <c r="AO101" s="18">
        <f t="shared" si="56"/>
        <v>0</v>
      </c>
      <c r="AP101" s="18">
        <f>AO101*节奏规划!$J100</f>
        <v>0</v>
      </c>
      <c r="AQ101" s="18">
        <f t="shared" si="57"/>
        <v>0</v>
      </c>
      <c r="AR101" s="18">
        <f>AQ101*节奏规划!$J100</f>
        <v>0</v>
      </c>
      <c r="AS101" s="18">
        <f t="shared" si="75"/>
        <v>85.05</v>
      </c>
      <c r="AT101" s="18">
        <f>AS101*节奏规划!$J100</f>
        <v>0.85050000000000003</v>
      </c>
      <c r="AU101" s="18">
        <f t="shared" si="76"/>
        <v>9.1124999999999989</v>
      </c>
      <c r="AV101" s="18">
        <f>AU101*节奏规划!$J100</f>
        <v>9.1124999999999998E-2</v>
      </c>
      <c r="AW101" s="18">
        <f t="shared" si="77"/>
        <v>0</v>
      </c>
      <c r="AX101" s="18">
        <f>AW101*节奏规划!$J100</f>
        <v>0</v>
      </c>
      <c r="AY101" s="18">
        <f t="shared" si="78"/>
        <v>0</v>
      </c>
      <c r="AZ101" s="18">
        <f>AY101*节奏规划!$J100</f>
        <v>0</v>
      </c>
    </row>
    <row r="102" spans="1:52" ht="16.5" x14ac:dyDescent="0.2">
      <c r="A102" s="14">
        <v>97</v>
      </c>
      <c r="B102" s="14">
        <f>金币产出!CH102/金币产出!CB102</f>
        <v>57866400</v>
      </c>
      <c r="C102" s="18">
        <f>INDEX(金币产出!$D$7:$D$90,MATCH(宝箱数值!A102,金币产出!$A$7:$A$90,1))</f>
        <v>12.5</v>
      </c>
      <c r="D102" s="18">
        <f t="shared" si="58"/>
        <v>762027</v>
      </c>
      <c r="E102" s="18">
        <f t="shared" si="47"/>
        <v>638823</v>
      </c>
      <c r="F102" s="18">
        <f t="shared" si="48"/>
        <v>762027</v>
      </c>
      <c r="G102" s="18">
        <f t="shared" si="49"/>
        <v>762027</v>
      </c>
      <c r="H102" s="18">
        <f t="shared" si="50"/>
        <v>762027</v>
      </c>
      <c r="I102" s="18">
        <f t="shared" si="51"/>
        <v>762027</v>
      </c>
      <c r="J102" s="18">
        <f t="shared" si="52"/>
        <v>762027</v>
      </c>
      <c r="K102" s="18">
        <f t="shared" si="59"/>
        <v>1</v>
      </c>
      <c r="L102" s="18">
        <f t="shared" si="60"/>
        <v>638.82000000000005</v>
      </c>
      <c r="M102" s="18">
        <f t="shared" si="61"/>
        <v>1</v>
      </c>
      <c r="N102" s="18">
        <f t="shared" si="62"/>
        <v>762.03</v>
      </c>
      <c r="O102" s="18">
        <f t="shared" si="63"/>
        <v>1</v>
      </c>
      <c r="P102" s="18">
        <f t="shared" si="64"/>
        <v>762.03</v>
      </c>
      <c r="Q102" s="18">
        <f t="shared" si="65"/>
        <v>1</v>
      </c>
      <c r="R102" s="18">
        <f t="shared" si="66"/>
        <v>762.03</v>
      </c>
      <c r="S102" s="18">
        <f t="shared" si="67"/>
        <v>1</v>
      </c>
      <c r="T102" s="18">
        <f t="shared" si="68"/>
        <v>762.03</v>
      </c>
      <c r="U102" s="18">
        <f t="shared" si="69"/>
        <v>1</v>
      </c>
      <c r="V102" s="18">
        <f t="shared" si="70"/>
        <v>762.03</v>
      </c>
      <c r="W102" s="18">
        <f t="shared" si="71"/>
        <v>1</v>
      </c>
      <c r="X102" s="18">
        <f t="shared" si="72"/>
        <v>762.03</v>
      </c>
      <c r="Y102" s="22">
        <v>0.5</v>
      </c>
      <c r="Z102" s="22">
        <v>0.5</v>
      </c>
      <c r="AA102" s="22">
        <v>0</v>
      </c>
      <c r="AB102" s="22">
        <v>0</v>
      </c>
      <c r="AC102" s="22">
        <v>0</v>
      </c>
      <c r="AD102" s="22">
        <v>0</v>
      </c>
      <c r="AE102" s="18">
        <f t="shared" si="73"/>
        <v>787978.125</v>
      </c>
      <c r="AF102" s="18">
        <f>AE102*节奏规划!$J101</f>
        <v>7879.78125</v>
      </c>
      <c r="AG102" s="18">
        <f t="shared" si="74"/>
        <v>303.75</v>
      </c>
      <c r="AH102" s="18">
        <f>AG102*节奏规划!$J101</f>
        <v>3.0375000000000001</v>
      </c>
      <c r="AI102" s="18">
        <f t="shared" si="53"/>
        <v>129.14999999999998</v>
      </c>
      <c r="AJ102" s="18">
        <f>AI102*节奏规划!$J101</f>
        <v>1.2914999999999999</v>
      </c>
      <c r="AK102" s="18">
        <f t="shared" si="54"/>
        <v>62.099999999999994</v>
      </c>
      <c r="AL102" s="18">
        <f>AK102*节奏规划!$J101</f>
        <v>0.621</v>
      </c>
      <c r="AM102" s="18">
        <f t="shared" si="55"/>
        <v>161.99999999999997</v>
      </c>
      <c r="AN102" s="18">
        <f>AM102*节奏规划!$J101</f>
        <v>1.6199999999999997</v>
      </c>
      <c r="AO102" s="18">
        <f t="shared" si="56"/>
        <v>0</v>
      </c>
      <c r="AP102" s="18">
        <f>AO102*节奏规划!$J101</f>
        <v>0</v>
      </c>
      <c r="AQ102" s="18">
        <f t="shared" si="57"/>
        <v>0</v>
      </c>
      <c r="AR102" s="18">
        <f>AQ102*节奏规划!$J101</f>
        <v>0</v>
      </c>
      <c r="AS102" s="18">
        <f t="shared" si="75"/>
        <v>85.05</v>
      </c>
      <c r="AT102" s="18">
        <f>AS102*节奏规划!$J101</f>
        <v>0.85050000000000003</v>
      </c>
      <c r="AU102" s="18">
        <f t="shared" si="76"/>
        <v>9.1124999999999989</v>
      </c>
      <c r="AV102" s="18">
        <f>AU102*节奏规划!$J101</f>
        <v>9.1124999999999998E-2</v>
      </c>
      <c r="AW102" s="18">
        <f t="shared" si="77"/>
        <v>0</v>
      </c>
      <c r="AX102" s="18">
        <f>AW102*节奏规划!$J101</f>
        <v>0</v>
      </c>
      <c r="AY102" s="18">
        <f t="shared" si="78"/>
        <v>0</v>
      </c>
      <c r="AZ102" s="18">
        <f>AY102*节奏规划!$J101</f>
        <v>0</v>
      </c>
    </row>
    <row r="103" spans="1:52" ht="16.5" x14ac:dyDescent="0.2">
      <c r="A103" s="14">
        <v>98</v>
      </c>
      <c r="B103" s="14">
        <f>金币产出!CH103/金币产出!CB103</f>
        <v>58881500</v>
      </c>
      <c r="C103" s="18">
        <f>INDEX(金币产出!$D$7:$D$90,MATCH(宝箱数值!A103,金币产出!$A$7:$A$90,1))</f>
        <v>12.5</v>
      </c>
      <c r="D103" s="18">
        <f t="shared" si="58"/>
        <v>775394</v>
      </c>
      <c r="E103" s="18">
        <f t="shared" si="47"/>
        <v>644402</v>
      </c>
      <c r="F103" s="18">
        <f t="shared" si="48"/>
        <v>775394</v>
      </c>
      <c r="G103" s="18">
        <f t="shared" si="49"/>
        <v>775394</v>
      </c>
      <c r="H103" s="18">
        <f t="shared" si="50"/>
        <v>775394</v>
      </c>
      <c r="I103" s="18">
        <f t="shared" si="51"/>
        <v>775394</v>
      </c>
      <c r="J103" s="18">
        <f t="shared" si="52"/>
        <v>775394</v>
      </c>
      <c r="K103" s="18">
        <f t="shared" si="59"/>
        <v>1</v>
      </c>
      <c r="L103" s="18">
        <f t="shared" si="60"/>
        <v>644.4</v>
      </c>
      <c r="M103" s="18">
        <f t="shared" si="61"/>
        <v>1</v>
      </c>
      <c r="N103" s="18">
        <f t="shared" si="62"/>
        <v>775.39</v>
      </c>
      <c r="O103" s="18">
        <f t="shared" si="63"/>
        <v>1</v>
      </c>
      <c r="P103" s="18">
        <f t="shared" si="64"/>
        <v>775.39</v>
      </c>
      <c r="Q103" s="18">
        <f t="shared" si="65"/>
        <v>1</v>
      </c>
      <c r="R103" s="18">
        <f t="shared" si="66"/>
        <v>775.39</v>
      </c>
      <c r="S103" s="18">
        <f t="shared" si="67"/>
        <v>1</v>
      </c>
      <c r="T103" s="18">
        <f t="shared" si="68"/>
        <v>775.39</v>
      </c>
      <c r="U103" s="18">
        <f t="shared" si="69"/>
        <v>1</v>
      </c>
      <c r="V103" s="18">
        <f t="shared" si="70"/>
        <v>775.39</v>
      </c>
      <c r="W103" s="18">
        <f t="shared" si="71"/>
        <v>1</v>
      </c>
      <c r="X103" s="18">
        <f t="shared" si="72"/>
        <v>775.39</v>
      </c>
      <c r="Y103" s="22">
        <v>0.5</v>
      </c>
      <c r="Z103" s="22">
        <v>0.5</v>
      </c>
      <c r="AA103" s="22">
        <v>0</v>
      </c>
      <c r="AB103" s="22">
        <v>0</v>
      </c>
      <c r="AC103" s="22">
        <v>0</v>
      </c>
      <c r="AD103" s="22">
        <v>0</v>
      </c>
      <c r="AE103" s="18">
        <f t="shared" si="73"/>
        <v>798635.25</v>
      </c>
      <c r="AF103" s="18">
        <f>AE103*节奏规划!$J102</f>
        <v>7986.3525</v>
      </c>
      <c r="AG103" s="18">
        <f t="shared" si="74"/>
        <v>303.75</v>
      </c>
      <c r="AH103" s="18">
        <f>AG103*节奏规划!$J102</f>
        <v>3.0375000000000001</v>
      </c>
      <c r="AI103" s="18">
        <f t="shared" si="53"/>
        <v>129.14999999999998</v>
      </c>
      <c r="AJ103" s="18">
        <f>AI103*节奏规划!$J102</f>
        <v>1.2914999999999999</v>
      </c>
      <c r="AK103" s="18">
        <f t="shared" si="54"/>
        <v>62.099999999999994</v>
      </c>
      <c r="AL103" s="18">
        <f>AK103*节奏规划!$J102</f>
        <v>0.621</v>
      </c>
      <c r="AM103" s="18">
        <f t="shared" si="55"/>
        <v>161.99999999999997</v>
      </c>
      <c r="AN103" s="18">
        <f>AM103*节奏规划!$J102</f>
        <v>1.6199999999999997</v>
      </c>
      <c r="AO103" s="18">
        <f t="shared" si="56"/>
        <v>0</v>
      </c>
      <c r="AP103" s="18">
        <f>AO103*节奏规划!$J102</f>
        <v>0</v>
      </c>
      <c r="AQ103" s="18">
        <f t="shared" si="57"/>
        <v>0</v>
      </c>
      <c r="AR103" s="18">
        <f>AQ103*节奏规划!$J102</f>
        <v>0</v>
      </c>
      <c r="AS103" s="18">
        <f t="shared" si="75"/>
        <v>85.05</v>
      </c>
      <c r="AT103" s="18">
        <f>AS103*节奏规划!$J102</f>
        <v>0.85050000000000003</v>
      </c>
      <c r="AU103" s="18">
        <f t="shared" si="76"/>
        <v>9.1124999999999989</v>
      </c>
      <c r="AV103" s="18">
        <f>AU103*节奏规划!$J102</f>
        <v>9.1124999999999998E-2</v>
      </c>
      <c r="AW103" s="18">
        <f t="shared" si="77"/>
        <v>0</v>
      </c>
      <c r="AX103" s="18">
        <f>AW103*节奏规划!$J102</f>
        <v>0</v>
      </c>
      <c r="AY103" s="18">
        <f t="shared" si="78"/>
        <v>0</v>
      </c>
      <c r="AZ103" s="18">
        <f>AY103*节奏规划!$J102</f>
        <v>0</v>
      </c>
    </row>
    <row r="104" spans="1:52" ht="16.5" x14ac:dyDescent="0.2">
      <c r="A104" s="14">
        <v>99</v>
      </c>
      <c r="B104" s="14">
        <f>金币产出!CH104/金币产出!CB104</f>
        <v>59896800</v>
      </c>
      <c r="C104" s="18">
        <f>INDEX(金币产出!$D$7:$D$90,MATCH(宝箱数值!A104,金币产出!$A$7:$A$90,1))</f>
        <v>12.5</v>
      </c>
      <c r="D104" s="18">
        <f t="shared" si="58"/>
        <v>788764</v>
      </c>
      <c r="E104" s="18">
        <f t="shared" si="47"/>
        <v>649934</v>
      </c>
      <c r="F104" s="18">
        <f t="shared" si="48"/>
        <v>788764</v>
      </c>
      <c r="G104" s="18">
        <f t="shared" si="49"/>
        <v>788764</v>
      </c>
      <c r="H104" s="18">
        <f t="shared" si="50"/>
        <v>788764</v>
      </c>
      <c r="I104" s="18">
        <f t="shared" si="51"/>
        <v>788764</v>
      </c>
      <c r="J104" s="18">
        <f t="shared" si="52"/>
        <v>788764</v>
      </c>
      <c r="K104" s="18">
        <f t="shared" si="59"/>
        <v>1</v>
      </c>
      <c r="L104" s="18">
        <f t="shared" si="60"/>
        <v>649.92999999999995</v>
      </c>
      <c r="M104" s="18">
        <f t="shared" si="61"/>
        <v>1</v>
      </c>
      <c r="N104" s="18">
        <f t="shared" si="62"/>
        <v>788.76</v>
      </c>
      <c r="O104" s="18">
        <f t="shared" si="63"/>
        <v>1</v>
      </c>
      <c r="P104" s="18">
        <f t="shared" si="64"/>
        <v>788.76</v>
      </c>
      <c r="Q104" s="18">
        <f t="shared" si="65"/>
        <v>1</v>
      </c>
      <c r="R104" s="18">
        <f t="shared" si="66"/>
        <v>788.76</v>
      </c>
      <c r="S104" s="18">
        <f t="shared" si="67"/>
        <v>1</v>
      </c>
      <c r="T104" s="18">
        <f t="shared" si="68"/>
        <v>788.76</v>
      </c>
      <c r="U104" s="18">
        <f t="shared" si="69"/>
        <v>1</v>
      </c>
      <c r="V104" s="18">
        <f t="shared" si="70"/>
        <v>788.76</v>
      </c>
      <c r="W104" s="18">
        <f t="shared" si="71"/>
        <v>1</v>
      </c>
      <c r="X104" s="18">
        <f t="shared" si="72"/>
        <v>788.76</v>
      </c>
      <c r="Y104" s="22">
        <v>0.5</v>
      </c>
      <c r="Z104" s="22">
        <v>0.5</v>
      </c>
      <c r="AA104" s="22">
        <v>0</v>
      </c>
      <c r="AB104" s="22">
        <v>0</v>
      </c>
      <c r="AC104" s="22">
        <v>0</v>
      </c>
      <c r="AD104" s="22">
        <v>0</v>
      </c>
      <c r="AE104" s="18">
        <f t="shared" si="73"/>
        <v>809267.625</v>
      </c>
      <c r="AF104" s="18">
        <f>AE104*节奏规划!$J103</f>
        <v>8092.6762500000004</v>
      </c>
      <c r="AG104" s="18">
        <f t="shared" si="74"/>
        <v>303.75</v>
      </c>
      <c r="AH104" s="18">
        <f>AG104*节奏规划!$J103</f>
        <v>3.0375000000000001</v>
      </c>
      <c r="AI104" s="18">
        <f t="shared" si="53"/>
        <v>129.14999999999998</v>
      </c>
      <c r="AJ104" s="18">
        <f>AI104*节奏规划!$J103</f>
        <v>1.2914999999999999</v>
      </c>
      <c r="AK104" s="18">
        <f t="shared" si="54"/>
        <v>62.099999999999994</v>
      </c>
      <c r="AL104" s="18">
        <f>AK104*节奏规划!$J103</f>
        <v>0.621</v>
      </c>
      <c r="AM104" s="18">
        <f t="shared" si="55"/>
        <v>161.99999999999997</v>
      </c>
      <c r="AN104" s="18">
        <f>AM104*节奏规划!$J103</f>
        <v>1.6199999999999997</v>
      </c>
      <c r="AO104" s="18">
        <f t="shared" si="56"/>
        <v>0</v>
      </c>
      <c r="AP104" s="18">
        <f>AO104*节奏规划!$J103</f>
        <v>0</v>
      </c>
      <c r="AQ104" s="18">
        <f t="shared" si="57"/>
        <v>0</v>
      </c>
      <c r="AR104" s="18">
        <f>AQ104*节奏规划!$J103</f>
        <v>0</v>
      </c>
      <c r="AS104" s="18">
        <f t="shared" si="75"/>
        <v>85.05</v>
      </c>
      <c r="AT104" s="18">
        <f>AS104*节奏规划!$J103</f>
        <v>0.85050000000000003</v>
      </c>
      <c r="AU104" s="18">
        <f t="shared" si="76"/>
        <v>9.1124999999999989</v>
      </c>
      <c r="AV104" s="18">
        <f>AU104*节奏规划!$J103</f>
        <v>9.1124999999999998E-2</v>
      </c>
      <c r="AW104" s="18">
        <f t="shared" si="77"/>
        <v>0</v>
      </c>
      <c r="AX104" s="18">
        <f>AW104*节奏规划!$J103</f>
        <v>0</v>
      </c>
      <c r="AY104" s="18">
        <f t="shared" si="78"/>
        <v>0</v>
      </c>
      <c r="AZ104" s="18">
        <f>AY104*节奏规划!$J103</f>
        <v>0</v>
      </c>
    </row>
    <row r="105" spans="1:52" ht="16.5" x14ac:dyDescent="0.2">
      <c r="A105" s="14">
        <v>100</v>
      </c>
      <c r="B105" s="14">
        <f>金币产出!CH105/金币产出!CB105</f>
        <v>60911999.999999993</v>
      </c>
      <c r="C105" s="18">
        <f>INDEX(金币产出!$D$7:$D$90,MATCH(宝箱数值!A105,金币产出!$A$7:$A$90,1))</f>
        <v>12.5</v>
      </c>
      <c r="D105" s="18">
        <f t="shared" si="58"/>
        <v>802133</v>
      </c>
      <c r="E105" s="18">
        <f t="shared" si="47"/>
        <v>655419</v>
      </c>
      <c r="F105" s="18">
        <f t="shared" si="48"/>
        <v>802133</v>
      </c>
      <c r="G105" s="18">
        <f t="shared" si="49"/>
        <v>802133</v>
      </c>
      <c r="H105" s="18">
        <f t="shared" si="50"/>
        <v>802133</v>
      </c>
      <c r="I105" s="18">
        <f t="shared" si="51"/>
        <v>802133</v>
      </c>
      <c r="J105" s="18">
        <f t="shared" si="52"/>
        <v>802133</v>
      </c>
      <c r="K105" s="18">
        <f t="shared" si="59"/>
        <v>1</v>
      </c>
      <c r="L105" s="18">
        <f t="shared" si="60"/>
        <v>655.42</v>
      </c>
      <c r="M105" s="18">
        <f t="shared" si="61"/>
        <v>1</v>
      </c>
      <c r="N105" s="18">
        <f t="shared" si="62"/>
        <v>802.13</v>
      </c>
      <c r="O105" s="18">
        <f t="shared" si="63"/>
        <v>1</v>
      </c>
      <c r="P105" s="18">
        <f t="shared" si="64"/>
        <v>802.13</v>
      </c>
      <c r="Q105" s="18">
        <f t="shared" si="65"/>
        <v>1</v>
      </c>
      <c r="R105" s="18">
        <f t="shared" si="66"/>
        <v>802.13</v>
      </c>
      <c r="S105" s="18">
        <f t="shared" si="67"/>
        <v>1</v>
      </c>
      <c r="T105" s="18">
        <f t="shared" si="68"/>
        <v>802.13</v>
      </c>
      <c r="U105" s="18">
        <f t="shared" si="69"/>
        <v>1</v>
      </c>
      <c r="V105" s="18">
        <f t="shared" si="70"/>
        <v>802.13</v>
      </c>
      <c r="W105" s="18">
        <f t="shared" si="71"/>
        <v>1</v>
      </c>
      <c r="X105" s="18">
        <f t="shared" si="72"/>
        <v>802.13</v>
      </c>
      <c r="Y105" s="22">
        <v>0.5</v>
      </c>
      <c r="Z105" s="22">
        <v>0.5</v>
      </c>
      <c r="AA105" s="22">
        <v>0</v>
      </c>
      <c r="AB105" s="22">
        <v>0</v>
      </c>
      <c r="AC105" s="22">
        <v>0</v>
      </c>
      <c r="AD105" s="22">
        <v>0</v>
      </c>
      <c r="AE105" s="18">
        <f t="shared" si="73"/>
        <v>819873</v>
      </c>
      <c r="AF105" s="18">
        <f>AE105*节奏规划!$J104</f>
        <v>5465.8200000000006</v>
      </c>
      <c r="AG105" s="18">
        <f t="shared" si="74"/>
        <v>303.75</v>
      </c>
      <c r="AH105" s="18">
        <f>AG105*节奏规划!$J104</f>
        <v>2.0249999999999999</v>
      </c>
      <c r="AI105" s="18">
        <f t="shared" si="53"/>
        <v>129.14999999999998</v>
      </c>
      <c r="AJ105" s="18">
        <f>AI105*节奏规划!$J104</f>
        <v>0.86099999999999988</v>
      </c>
      <c r="AK105" s="18">
        <f t="shared" si="54"/>
        <v>62.099999999999994</v>
      </c>
      <c r="AL105" s="18">
        <f>AK105*节奏规划!$J104</f>
        <v>0.41399999999999998</v>
      </c>
      <c r="AM105" s="18">
        <f t="shared" si="55"/>
        <v>161.99999999999997</v>
      </c>
      <c r="AN105" s="18">
        <f>AM105*节奏规划!$J104</f>
        <v>1.0799999999999998</v>
      </c>
      <c r="AO105" s="18">
        <f t="shared" si="56"/>
        <v>0</v>
      </c>
      <c r="AP105" s="18">
        <f>AO105*节奏规划!$J104</f>
        <v>0</v>
      </c>
      <c r="AQ105" s="18">
        <f t="shared" si="57"/>
        <v>0</v>
      </c>
      <c r="AR105" s="18">
        <f>AQ105*节奏规划!$J104</f>
        <v>0</v>
      </c>
      <c r="AS105" s="18">
        <f t="shared" si="75"/>
        <v>85.05</v>
      </c>
      <c r="AT105" s="18">
        <f>AS105*节奏规划!$J104</f>
        <v>0.56700000000000006</v>
      </c>
      <c r="AU105" s="18">
        <f t="shared" si="76"/>
        <v>9.1124999999999989</v>
      </c>
      <c r="AV105" s="18">
        <f>AU105*节奏规划!$J104</f>
        <v>6.0749999999999998E-2</v>
      </c>
      <c r="AW105" s="18">
        <f t="shared" si="77"/>
        <v>0</v>
      </c>
      <c r="AX105" s="18">
        <f>AW105*节奏规划!$J104</f>
        <v>0</v>
      </c>
      <c r="AY105" s="18">
        <f t="shared" si="78"/>
        <v>0</v>
      </c>
      <c r="AZ105" s="18">
        <f>AY105*节奏规划!$J104</f>
        <v>0</v>
      </c>
    </row>
    <row r="106" spans="1:52" ht="16.5" x14ac:dyDescent="0.2">
      <c r="A106" s="14">
        <v>101</v>
      </c>
      <c r="B106" s="14">
        <f>金币产出!CH106/金币产出!CB106</f>
        <v>62531999.999999993</v>
      </c>
      <c r="C106" s="18">
        <f>INDEX(金币产出!$D$7:$D$90,MATCH(宝箱数值!A106,金币产出!$A$7:$A$90,1))</f>
        <v>12.5</v>
      </c>
      <c r="D106" s="18">
        <f t="shared" si="58"/>
        <v>823467</v>
      </c>
      <c r="E106" s="18">
        <f t="shared" si="47"/>
        <v>664077</v>
      </c>
      <c r="F106" s="18">
        <f t="shared" si="48"/>
        <v>823467</v>
      </c>
      <c r="G106" s="18">
        <f t="shared" si="49"/>
        <v>823467</v>
      </c>
      <c r="H106" s="18">
        <f t="shared" si="50"/>
        <v>823467</v>
      </c>
      <c r="I106" s="18">
        <f t="shared" si="51"/>
        <v>823467</v>
      </c>
      <c r="J106" s="18">
        <f t="shared" si="52"/>
        <v>823467</v>
      </c>
      <c r="K106" s="18">
        <f t="shared" si="59"/>
        <v>1</v>
      </c>
      <c r="L106" s="18">
        <f t="shared" si="60"/>
        <v>664.08</v>
      </c>
      <c r="M106" s="18">
        <f t="shared" si="61"/>
        <v>1</v>
      </c>
      <c r="N106" s="18">
        <f t="shared" si="62"/>
        <v>823.47</v>
      </c>
      <c r="O106" s="18">
        <f t="shared" si="63"/>
        <v>1</v>
      </c>
      <c r="P106" s="18">
        <f t="shared" si="64"/>
        <v>823.47</v>
      </c>
      <c r="Q106" s="18">
        <f t="shared" si="65"/>
        <v>1</v>
      </c>
      <c r="R106" s="18">
        <f t="shared" si="66"/>
        <v>823.47</v>
      </c>
      <c r="S106" s="18">
        <f t="shared" si="67"/>
        <v>1</v>
      </c>
      <c r="T106" s="18">
        <f t="shared" si="68"/>
        <v>823.47</v>
      </c>
      <c r="U106" s="18">
        <f t="shared" si="69"/>
        <v>1</v>
      </c>
      <c r="V106" s="18">
        <f t="shared" si="70"/>
        <v>823.47</v>
      </c>
      <c r="W106" s="18">
        <f t="shared" si="71"/>
        <v>1</v>
      </c>
      <c r="X106" s="18">
        <f t="shared" si="72"/>
        <v>823.47</v>
      </c>
      <c r="Y106" s="22">
        <v>0.5</v>
      </c>
      <c r="Z106" s="22">
        <v>0.5</v>
      </c>
      <c r="AA106" s="22">
        <v>0</v>
      </c>
      <c r="AB106" s="22">
        <v>0</v>
      </c>
      <c r="AC106" s="22">
        <v>0</v>
      </c>
      <c r="AD106" s="22">
        <v>0</v>
      </c>
      <c r="AE106" s="18">
        <f t="shared" si="73"/>
        <v>836743.5</v>
      </c>
      <c r="AF106" s="18">
        <f>AE106*节奏规划!$J105</f>
        <v>5578.29</v>
      </c>
      <c r="AG106" s="18">
        <f t="shared" si="74"/>
        <v>303.75</v>
      </c>
      <c r="AH106" s="18">
        <f>AG106*节奏规划!$J105</f>
        <v>2.0249999999999999</v>
      </c>
      <c r="AI106" s="18">
        <f t="shared" si="53"/>
        <v>129.14999999999998</v>
      </c>
      <c r="AJ106" s="18">
        <f>AI106*节奏规划!$J105</f>
        <v>0.86099999999999988</v>
      </c>
      <c r="AK106" s="18">
        <f t="shared" si="54"/>
        <v>62.099999999999994</v>
      </c>
      <c r="AL106" s="18">
        <f>AK106*节奏规划!$J105</f>
        <v>0.41399999999999998</v>
      </c>
      <c r="AM106" s="18">
        <f t="shared" si="55"/>
        <v>161.99999999999997</v>
      </c>
      <c r="AN106" s="18">
        <f>AM106*节奏规划!$J105</f>
        <v>1.0799999999999998</v>
      </c>
      <c r="AO106" s="18">
        <f t="shared" si="56"/>
        <v>0</v>
      </c>
      <c r="AP106" s="18">
        <f>AO106*节奏规划!$J105</f>
        <v>0</v>
      </c>
      <c r="AQ106" s="18">
        <f t="shared" si="57"/>
        <v>0</v>
      </c>
      <c r="AR106" s="18">
        <f>AQ106*节奏规划!$J105</f>
        <v>0</v>
      </c>
      <c r="AS106" s="18">
        <f t="shared" si="75"/>
        <v>85.05</v>
      </c>
      <c r="AT106" s="18">
        <f>AS106*节奏规划!$J105</f>
        <v>0.56700000000000006</v>
      </c>
      <c r="AU106" s="18">
        <f t="shared" si="76"/>
        <v>9.1124999999999989</v>
      </c>
      <c r="AV106" s="18">
        <f>AU106*节奏规划!$J105</f>
        <v>6.0749999999999998E-2</v>
      </c>
      <c r="AW106" s="18">
        <f t="shared" si="77"/>
        <v>0</v>
      </c>
      <c r="AX106" s="18">
        <f>AW106*节奏规划!$J105</f>
        <v>0</v>
      </c>
      <c r="AY106" s="18">
        <f t="shared" si="78"/>
        <v>0</v>
      </c>
      <c r="AZ106" s="18">
        <f>AY106*节奏规划!$J105</f>
        <v>0</v>
      </c>
    </row>
    <row r="107" spans="1:52" ht="16.5" x14ac:dyDescent="0.2">
      <c r="A107" s="14">
        <v>102</v>
      </c>
      <c r="B107" s="14" t="e">
        <f>金币产出!CH107/金币产出!CB107</f>
        <v>#REF!</v>
      </c>
      <c r="C107" s="18">
        <f>INDEX(金币产出!$D$7:$D$90,MATCH(宝箱数值!A107,金币产出!$A$7:$A$90,1))</f>
        <v>12.5</v>
      </c>
      <c r="D107" s="18" t="e">
        <f t="shared" si="58"/>
        <v>#REF!</v>
      </c>
      <c r="E107" s="18" t="e">
        <f t="shared" si="47"/>
        <v>#REF!</v>
      </c>
      <c r="F107" s="18" t="e">
        <f t="shared" si="48"/>
        <v>#REF!</v>
      </c>
      <c r="G107" s="18" t="e">
        <f t="shared" si="49"/>
        <v>#REF!</v>
      </c>
      <c r="H107" s="18" t="e">
        <f t="shared" si="50"/>
        <v>#REF!</v>
      </c>
      <c r="I107" s="18" t="e">
        <f t="shared" si="51"/>
        <v>#REF!</v>
      </c>
      <c r="J107" s="18" t="e">
        <f t="shared" si="52"/>
        <v>#REF!</v>
      </c>
      <c r="K107" s="18" t="e">
        <f t="shared" si="59"/>
        <v>#REF!</v>
      </c>
      <c r="L107" s="18" t="e">
        <f t="shared" si="60"/>
        <v>#REF!</v>
      </c>
      <c r="M107" s="18" t="e">
        <f t="shared" si="61"/>
        <v>#REF!</v>
      </c>
      <c r="N107" s="18" t="e">
        <f t="shared" si="62"/>
        <v>#REF!</v>
      </c>
      <c r="O107" s="18" t="e">
        <f t="shared" si="63"/>
        <v>#REF!</v>
      </c>
      <c r="P107" s="18" t="e">
        <f t="shared" si="64"/>
        <v>#REF!</v>
      </c>
      <c r="Q107" s="18" t="e">
        <f t="shared" si="65"/>
        <v>#REF!</v>
      </c>
      <c r="R107" s="18" t="e">
        <f t="shared" si="66"/>
        <v>#REF!</v>
      </c>
      <c r="S107" s="18" t="e">
        <f t="shared" si="67"/>
        <v>#REF!</v>
      </c>
      <c r="T107" s="18" t="e">
        <f t="shared" si="68"/>
        <v>#REF!</v>
      </c>
      <c r="U107" s="18" t="e">
        <f t="shared" si="69"/>
        <v>#REF!</v>
      </c>
      <c r="V107" s="18" t="e">
        <f t="shared" si="70"/>
        <v>#REF!</v>
      </c>
      <c r="W107" s="18" t="e">
        <f t="shared" si="71"/>
        <v>#REF!</v>
      </c>
      <c r="X107" s="18" t="e">
        <f t="shared" si="72"/>
        <v>#REF!</v>
      </c>
      <c r="Y107" s="22">
        <v>0.5</v>
      </c>
      <c r="Z107" s="22">
        <v>0.5</v>
      </c>
      <c r="AA107" s="22">
        <v>0</v>
      </c>
      <c r="AB107" s="22">
        <v>0</v>
      </c>
      <c r="AC107" s="22">
        <v>0</v>
      </c>
      <c r="AD107" s="22">
        <v>0</v>
      </c>
      <c r="AE107" s="18" t="e">
        <f t="shared" si="73"/>
        <v>#REF!</v>
      </c>
      <c r="AF107" s="18" t="e">
        <f>AE107*节奏规划!#REF!</f>
        <v>#REF!</v>
      </c>
      <c r="AG107" s="18">
        <f t="shared" si="74"/>
        <v>303.75</v>
      </c>
      <c r="AH107" s="18" t="e">
        <f>AG107*节奏规划!#REF!</f>
        <v>#REF!</v>
      </c>
      <c r="AI107" s="18">
        <f t="shared" si="53"/>
        <v>129.14999999999998</v>
      </c>
      <c r="AJ107" s="18" t="e">
        <f>AI107*节奏规划!#REF!</f>
        <v>#REF!</v>
      </c>
      <c r="AK107" s="18">
        <f t="shared" si="54"/>
        <v>62.099999999999994</v>
      </c>
      <c r="AL107" s="18" t="e">
        <f>AK107*节奏规划!#REF!</f>
        <v>#REF!</v>
      </c>
      <c r="AM107" s="18">
        <f t="shared" si="55"/>
        <v>161.99999999999997</v>
      </c>
      <c r="AN107" s="18" t="e">
        <f>AM107*节奏规划!#REF!</f>
        <v>#REF!</v>
      </c>
      <c r="AO107" s="18">
        <f t="shared" si="56"/>
        <v>0</v>
      </c>
      <c r="AP107" s="18" t="e">
        <f>AO107*节奏规划!#REF!</f>
        <v>#REF!</v>
      </c>
      <c r="AQ107" s="18">
        <f t="shared" si="57"/>
        <v>0</v>
      </c>
      <c r="AR107" s="18" t="e">
        <f>AQ107*节奏规划!#REF!</f>
        <v>#REF!</v>
      </c>
      <c r="AS107" s="18">
        <f t="shared" si="75"/>
        <v>85.05</v>
      </c>
      <c r="AT107" s="18" t="e">
        <f>AS107*节奏规划!#REF!</f>
        <v>#REF!</v>
      </c>
      <c r="AU107" s="18">
        <f t="shared" si="76"/>
        <v>9.1124999999999989</v>
      </c>
      <c r="AV107" s="18" t="e">
        <f>AU107*节奏规划!#REF!</f>
        <v>#REF!</v>
      </c>
      <c r="AW107" s="18">
        <f t="shared" si="77"/>
        <v>0</v>
      </c>
      <c r="AX107" s="18" t="e">
        <f>AW107*节奏规划!#REF!</f>
        <v>#REF!</v>
      </c>
      <c r="AY107" s="18">
        <f t="shared" si="78"/>
        <v>0</v>
      </c>
      <c r="AZ107" s="18" t="e">
        <f>AY107*节奏规划!#REF!</f>
        <v>#REF!</v>
      </c>
    </row>
    <row r="108" spans="1:52" ht="16.5" x14ac:dyDescent="0.2">
      <c r="A108" s="14">
        <v>103</v>
      </c>
      <c r="B108" s="14" t="e">
        <f>金币产出!CH108/金币产出!CB108</f>
        <v>#REF!</v>
      </c>
      <c r="C108" s="18">
        <f>INDEX(金币产出!$D$7:$D$90,MATCH(宝箱数值!A108,金币产出!$A$7:$A$90,1))</f>
        <v>12.5</v>
      </c>
      <c r="D108" s="18" t="e">
        <f t="shared" si="58"/>
        <v>#REF!</v>
      </c>
      <c r="E108" s="18" t="e">
        <f t="shared" si="47"/>
        <v>#REF!</v>
      </c>
      <c r="F108" s="18" t="e">
        <f t="shared" si="48"/>
        <v>#REF!</v>
      </c>
      <c r="G108" s="18" t="e">
        <f t="shared" si="49"/>
        <v>#REF!</v>
      </c>
      <c r="H108" s="18" t="e">
        <f t="shared" si="50"/>
        <v>#REF!</v>
      </c>
      <c r="I108" s="18" t="e">
        <f t="shared" si="51"/>
        <v>#REF!</v>
      </c>
      <c r="J108" s="18" t="e">
        <f t="shared" si="52"/>
        <v>#REF!</v>
      </c>
      <c r="K108" s="18" t="e">
        <f t="shared" si="59"/>
        <v>#REF!</v>
      </c>
      <c r="L108" s="18" t="e">
        <f t="shared" si="60"/>
        <v>#REF!</v>
      </c>
      <c r="M108" s="18" t="e">
        <f t="shared" si="61"/>
        <v>#REF!</v>
      </c>
      <c r="N108" s="18" t="e">
        <f t="shared" si="62"/>
        <v>#REF!</v>
      </c>
      <c r="O108" s="18" t="e">
        <f t="shared" si="63"/>
        <v>#REF!</v>
      </c>
      <c r="P108" s="18" t="e">
        <f t="shared" si="64"/>
        <v>#REF!</v>
      </c>
      <c r="Q108" s="18" t="e">
        <f t="shared" si="65"/>
        <v>#REF!</v>
      </c>
      <c r="R108" s="18" t="e">
        <f t="shared" si="66"/>
        <v>#REF!</v>
      </c>
      <c r="S108" s="18" t="e">
        <f t="shared" si="67"/>
        <v>#REF!</v>
      </c>
      <c r="T108" s="18" t="e">
        <f t="shared" si="68"/>
        <v>#REF!</v>
      </c>
      <c r="U108" s="18" t="e">
        <f t="shared" si="69"/>
        <v>#REF!</v>
      </c>
      <c r="V108" s="18" t="e">
        <f t="shared" si="70"/>
        <v>#REF!</v>
      </c>
      <c r="W108" s="18" t="e">
        <f t="shared" si="71"/>
        <v>#REF!</v>
      </c>
      <c r="X108" s="18" t="e">
        <f t="shared" si="72"/>
        <v>#REF!</v>
      </c>
      <c r="Y108" s="22">
        <v>0.5</v>
      </c>
      <c r="Z108" s="22">
        <v>0.5</v>
      </c>
      <c r="AA108" s="22">
        <v>0</v>
      </c>
      <c r="AB108" s="22">
        <v>0</v>
      </c>
      <c r="AC108" s="22">
        <v>0</v>
      </c>
      <c r="AD108" s="22">
        <v>0</v>
      </c>
      <c r="AE108" s="18" t="e">
        <f t="shared" si="73"/>
        <v>#REF!</v>
      </c>
      <c r="AF108" s="18" t="e">
        <f>AE108*节奏规划!#REF!</f>
        <v>#REF!</v>
      </c>
      <c r="AG108" s="18">
        <f t="shared" si="74"/>
        <v>303.75</v>
      </c>
      <c r="AH108" s="18" t="e">
        <f>AG108*节奏规划!#REF!</f>
        <v>#REF!</v>
      </c>
      <c r="AI108" s="18">
        <f t="shared" si="53"/>
        <v>129.14999999999998</v>
      </c>
      <c r="AJ108" s="18" t="e">
        <f>AI108*节奏规划!#REF!</f>
        <v>#REF!</v>
      </c>
      <c r="AK108" s="18">
        <f t="shared" si="54"/>
        <v>62.099999999999994</v>
      </c>
      <c r="AL108" s="18" t="e">
        <f>AK108*节奏规划!#REF!</f>
        <v>#REF!</v>
      </c>
      <c r="AM108" s="18">
        <f t="shared" si="55"/>
        <v>161.99999999999997</v>
      </c>
      <c r="AN108" s="18" t="e">
        <f>AM108*节奏规划!#REF!</f>
        <v>#REF!</v>
      </c>
      <c r="AO108" s="18">
        <f t="shared" si="56"/>
        <v>0</v>
      </c>
      <c r="AP108" s="18" t="e">
        <f>AO108*节奏规划!#REF!</f>
        <v>#REF!</v>
      </c>
      <c r="AQ108" s="18">
        <f t="shared" si="57"/>
        <v>0</v>
      </c>
      <c r="AR108" s="18" t="e">
        <f>AQ108*节奏规划!#REF!</f>
        <v>#REF!</v>
      </c>
      <c r="AS108" s="18">
        <f t="shared" si="75"/>
        <v>85.05</v>
      </c>
      <c r="AT108" s="18" t="e">
        <f>AS108*节奏规划!#REF!</f>
        <v>#REF!</v>
      </c>
      <c r="AU108" s="18">
        <f t="shared" si="76"/>
        <v>9.1124999999999989</v>
      </c>
      <c r="AV108" s="18" t="e">
        <f>AU108*节奏规划!#REF!</f>
        <v>#REF!</v>
      </c>
      <c r="AW108" s="18">
        <f t="shared" si="77"/>
        <v>0</v>
      </c>
      <c r="AX108" s="18" t="e">
        <f>AW108*节奏规划!#REF!</f>
        <v>#REF!</v>
      </c>
      <c r="AY108" s="18">
        <f t="shared" si="78"/>
        <v>0</v>
      </c>
      <c r="AZ108" s="18" t="e">
        <f>AY108*节奏规划!#REF!</f>
        <v>#REF!</v>
      </c>
    </row>
    <row r="109" spans="1:52" ht="16.5" x14ac:dyDescent="0.2">
      <c r="A109" s="14">
        <v>104</v>
      </c>
      <c r="B109" s="14" t="e">
        <f>金币产出!CH109/金币产出!CB109</f>
        <v>#REF!</v>
      </c>
      <c r="C109" s="18">
        <f>INDEX(金币产出!$D$7:$D$90,MATCH(宝箱数值!A109,金币产出!$A$7:$A$90,1))</f>
        <v>12.5</v>
      </c>
      <c r="D109" s="18" t="e">
        <f t="shared" si="58"/>
        <v>#REF!</v>
      </c>
      <c r="E109" s="18" t="e">
        <f t="shared" si="47"/>
        <v>#REF!</v>
      </c>
      <c r="F109" s="18" t="e">
        <f t="shared" si="48"/>
        <v>#REF!</v>
      </c>
      <c r="G109" s="18" t="e">
        <f t="shared" si="49"/>
        <v>#REF!</v>
      </c>
      <c r="H109" s="18" t="e">
        <f t="shared" si="50"/>
        <v>#REF!</v>
      </c>
      <c r="I109" s="18" t="e">
        <f t="shared" si="51"/>
        <v>#REF!</v>
      </c>
      <c r="J109" s="18" t="e">
        <f t="shared" si="52"/>
        <v>#REF!</v>
      </c>
      <c r="K109" s="18" t="e">
        <f t="shared" si="59"/>
        <v>#REF!</v>
      </c>
      <c r="L109" s="18" t="e">
        <f t="shared" si="60"/>
        <v>#REF!</v>
      </c>
      <c r="M109" s="18" t="e">
        <f t="shared" si="61"/>
        <v>#REF!</v>
      </c>
      <c r="N109" s="18" t="e">
        <f t="shared" si="62"/>
        <v>#REF!</v>
      </c>
      <c r="O109" s="18" t="e">
        <f t="shared" si="63"/>
        <v>#REF!</v>
      </c>
      <c r="P109" s="18" t="e">
        <f t="shared" si="64"/>
        <v>#REF!</v>
      </c>
      <c r="Q109" s="18" t="e">
        <f t="shared" si="65"/>
        <v>#REF!</v>
      </c>
      <c r="R109" s="18" t="e">
        <f t="shared" si="66"/>
        <v>#REF!</v>
      </c>
      <c r="S109" s="18" t="e">
        <f t="shared" si="67"/>
        <v>#REF!</v>
      </c>
      <c r="T109" s="18" t="e">
        <f t="shared" si="68"/>
        <v>#REF!</v>
      </c>
      <c r="U109" s="18" t="e">
        <f t="shared" si="69"/>
        <v>#REF!</v>
      </c>
      <c r="V109" s="18" t="e">
        <f t="shared" si="70"/>
        <v>#REF!</v>
      </c>
      <c r="W109" s="18" t="e">
        <f t="shared" si="71"/>
        <v>#REF!</v>
      </c>
      <c r="X109" s="18" t="e">
        <f t="shared" si="72"/>
        <v>#REF!</v>
      </c>
      <c r="Y109" s="22">
        <v>0.5</v>
      </c>
      <c r="Z109" s="22">
        <v>0.5</v>
      </c>
      <c r="AA109" s="22">
        <v>0</v>
      </c>
      <c r="AB109" s="22">
        <v>0</v>
      </c>
      <c r="AC109" s="22">
        <v>0</v>
      </c>
      <c r="AD109" s="22">
        <v>0</v>
      </c>
      <c r="AE109" s="18" t="e">
        <f t="shared" si="73"/>
        <v>#REF!</v>
      </c>
      <c r="AF109" s="18" t="e">
        <f>AE109*节奏规划!#REF!</f>
        <v>#REF!</v>
      </c>
      <c r="AG109" s="18">
        <f t="shared" si="74"/>
        <v>303.75</v>
      </c>
      <c r="AH109" s="18" t="e">
        <f>AG109*节奏规划!#REF!</f>
        <v>#REF!</v>
      </c>
      <c r="AI109" s="18">
        <f t="shared" si="53"/>
        <v>129.14999999999998</v>
      </c>
      <c r="AJ109" s="18" t="e">
        <f>AI109*节奏规划!#REF!</f>
        <v>#REF!</v>
      </c>
      <c r="AK109" s="18">
        <f t="shared" si="54"/>
        <v>62.099999999999994</v>
      </c>
      <c r="AL109" s="18" t="e">
        <f>AK109*节奏规划!#REF!</f>
        <v>#REF!</v>
      </c>
      <c r="AM109" s="18">
        <f t="shared" si="55"/>
        <v>161.99999999999997</v>
      </c>
      <c r="AN109" s="18" t="e">
        <f>AM109*节奏规划!#REF!</f>
        <v>#REF!</v>
      </c>
      <c r="AO109" s="18">
        <f t="shared" si="56"/>
        <v>0</v>
      </c>
      <c r="AP109" s="18" t="e">
        <f>AO109*节奏规划!#REF!</f>
        <v>#REF!</v>
      </c>
      <c r="AQ109" s="18">
        <f t="shared" si="57"/>
        <v>0</v>
      </c>
      <c r="AR109" s="18" t="e">
        <f>AQ109*节奏规划!#REF!</f>
        <v>#REF!</v>
      </c>
      <c r="AS109" s="18">
        <f t="shared" si="75"/>
        <v>85.05</v>
      </c>
      <c r="AT109" s="18" t="e">
        <f>AS109*节奏规划!#REF!</f>
        <v>#REF!</v>
      </c>
      <c r="AU109" s="18">
        <f t="shared" si="76"/>
        <v>9.1124999999999989</v>
      </c>
      <c r="AV109" s="18" t="e">
        <f>AU109*节奏规划!#REF!</f>
        <v>#REF!</v>
      </c>
      <c r="AW109" s="18">
        <f t="shared" si="77"/>
        <v>0</v>
      </c>
      <c r="AX109" s="18" t="e">
        <f>AW109*节奏规划!#REF!</f>
        <v>#REF!</v>
      </c>
      <c r="AY109" s="18">
        <f t="shared" si="78"/>
        <v>0</v>
      </c>
      <c r="AZ109" s="18" t="e">
        <f>AY109*节奏规划!#REF!</f>
        <v>#REF!</v>
      </c>
    </row>
    <row r="110" spans="1:52" ht="16.5" x14ac:dyDescent="0.2">
      <c r="A110" s="14">
        <v>105</v>
      </c>
      <c r="B110" s="14" t="e">
        <f>金币产出!CH110/金币产出!CB110</f>
        <v>#REF!</v>
      </c>
      <c r="C110" s="18">
        <f>INDEX(金币产出!$D$7:$D$90,MATCH(宝箱数值!A110,金币产出!$A$7:$A$90,1))</f>
        <v>12.5</v>
      </c>
      <c r="D110" s="18" t="e">
        <f t="shared" si="58"/>
        <v>#REF!</v>
      </c>
      <c r="E110" s="18" t="e">
        <f t="shared" si="47"/>
        <v>#REF!</v>
      </c>
      <c r="F110" s="18" t="e">
        <f t="shared" si="48"/>
        <v>#REF!</v>
      </c>
      <c r="G110" s="18" t="e">
        <f t="shared" si="49"/>
        <v>#REF!</v>
      </c>
      <c r="H110" s="18" t="e">
        <f t="shared" si="50"/>
        <v>#REF!</v>
      </c>
      <c r="I110" s="18" t="e">
        <f t="shared" si="51"/>
        <v>#REF!</v>
      </c>
      <c r="J110" s="18" t="e">
        <f t="shared" si="52"/>
        <v>#REF!</v>
      </c>
      <c r="K110" s="18" t="e">
        <f t="shared" si="59"/>
        <v>#REF!</v>
      </c>
      <c r="L110" s="18" t="e">
        <f t="shared" si="60"/>
        <v>#REF!</v>
      </c>
      <c r="M110" s="18" t="e">
        <f t="shared" si="61"/>
        <v>#REF!</v>
      </c>
      <c r="N110" s="18" t="e">
        <f t="shared" si="62"/>
        <v>#REF!</v>
      </c>
      <c r="O110" s="18" t="e">
        <f t="shared" si="63"/>
        <v>#REF!</v>
      </c>
      <c r="P110" s="18" t="e">
        <f t="shared" si="64"/>
        <v>#REF!</v>
      </c>
      <c r="Q110" s="18" t="e">
        <f t="shared" si="65"/>
        <v>#REF!</v>
      </c>
      <c r="R110" s="18" t="e">
        <f t="shared" si="66"/>
        <v>#REF!</v>
      </c>
      <c r="S110" s="18" t="e">
        <f t="shared" si="67"/>
        <v>#REF!</v>
      </c>
      <c r="T110" s="18" t="e">
        <f t="shared" si="68"/>
        <v>#REF!</v>
      </c>
      <c r="U110" s="18" t="e">
        <f t="shared" si="69"/>
        <v>#REF!</v>
      </c>
      <c r="V110" s="18" t="e">
        <f t="shared" si="70"/>
        <v>#REF!</v>
      </c>
      <c r="W110" s="18" t="e">
        <f t="shared" si="71"/>
        <v>#REF!</v>
      </c>
      <c r="X110" s="18" t="e">
        <f t="shared" si="72"/>
        <v>#REF!</v>
      </c>
      <c r="Y110" s="22">
        <v>0.5</v>
      </c>
      <c r="Z110" s="22">
        <v>0.5</v>
      </c>
      <c r="AA110" s="22">
        <v>0</v>
      </c>
      <c r="AB110" s="22">
        <v>0</v>
      </c>
      <c r="AC110" s="22">
        <v>0</v>
      </c>
      <c r="AD110" s="22">
        <v>0</v>
      </c>
      <c r="AE110" s="18" t="e">
        <f t="shared" si="73"/>
        <v>#REF!</v>
      </c>
      <c r="AF110" s="18" t="e">
        <f>AE110*节奏规划!#REF!</f>
        <v>#REF!</v>
      </c>
      <c r="AG110" s="18">
        <f t="shared" si="74"/>
        <v>303.75</v>
      </c>
      <c r="AH110" s="18" t="e">
        <f>AG110*节奏规划!#REF!</f>
        <v>#REF!</v>
      </c>
      <c r="AI110" s="18">
        <f t="shared" si="53"/>
        <v>129.14999999999998</v>
      </c>
      <c r="AJ110" s="18" t="e">
        <f>AI110*节奏规划!#REF!</f>
        <v>#REF!</v>
      </c>
      <c r="AK110" s="18">
        <f t="shared" si="54"/>
        <v>62.099999999999994</v>
      </c>
      <c r="AL110" s="18" t="e">
        <f>AK110*节奏规划!#REF!</f>
        <v>#REF!</v>
      </c>
      <c r="AM110" s="18">
        <f t="shared" si="55"/>
        <v>161.99999999999997</v>
      </c>
      <c r="AN110" s="18" t="e">
        <f>AM110*节奏规划!#REF!</f>
        <v>#REF!</v>
      </c>
      <c r="AO110" s="18">
        <f t="shared" si="56"/>
        <v>0</v>
      </c>
      <c r="AP110" s="18" t="e">
        <f>AO110*节奏规划!#REF!</f>
        <v>#REF!</v>
      </c>
      <c r="AQ110" s="18">
        <f t="shared" si="57"/>
        <v>0</v>
      </c>
      <c r="AR110" s="18" t="e">
        <f>AQ110*节奏规划!#REF!</f>
        <v>#REF!</v>
      </c>
      <c r="AS110" s="18">
        <f t="shared" si="75"/>
        <v>85.05</v>
      </c>
      <c r="AT110" s="18" t="e">
        <f>AS110*节奏规划!#REF!</f>
        <v>#REF!</v>
      </c>
      <c r="AU110" s="18">
        <f t="shared" si="76"/>
        <v>9.1124999999999989</v>
      </c>
      <c r="AV110" s="18" t="e">
        <f>AU110*节奏规划!#REF!</f>
        <v>#REF!</v>
      </c>
      <c r="AW110" s="18">
        <f t="shared" si="77"/>
        <v>0</v>
      </c>
      <c r="AX110" s="18" t="e">
        <f>AW110*节奏规划!#REF!</f>
        <v>#REF!</v>
      </c>
      <c r="AY110" s="18">
        <f t="shared" si="78"/>
        <v>0</v>
      </c>
      <c r="AZ110" s="18" t="e">
        <f>AY110*节奏规划!#REF!</f>
        <v>#REF!</v>
      </c>
    </row>
    <row r="111" spans="1:52" ht="16.5" x14ac:dyDescent="0.2">
      <c r="A111" s="14">
        <v>106</v>
      </c>
      <c r="B111" s="14" t="e">
        <f>金币产出!CH111/金币产出!CB111</f>
        <v>#REF!</v>
      </c>
      <c r="C111" s="18">
        <f>INDEX(金币产出!$D$7:$D$90,MATCH(宝箱数值!A111,金币产出!$A$7:$A$90,1))</f>
        <v>12.5</v>
      </c>
      <c r="D111" s="18" t="e">
        <f t="shared" si="58"/>
        <v>#REF!</v>
      </c>
      <c r="E111" s="18" t="e">
        <f t="shared" si="47"/>
        <v>#REF!</v>
      </c>
      <c r="F111" s="18" t="e">
        <f t="shared" si="48"/>
        <v>#REF!</v>
      </c>
      <c r="G111" s="18" t="e">
        <f t="shared" si="49"/>
        <v>#REF!</v>
      </c>
      <c r="H111" s="18" t="e">
        <f t="shared" si="50"/>
        <v>#REF!</v>
      </c>
      <c r="I111" s="18" t="e">
        <f t="shared" si="51"/>
        <v>#REF!</v>
      </c>
      <c r="J111" s="18" t="e">
        <f t="shared" si="52"/>
        <v>#REF!</v>
      </c>
      <c r="K111" s="18" t="e">
        <f t="shared" si="59"/>
        <v>#REF!</v>
      </c>
      <c r="L111" s="18" t="e">
        <f t="shared" si="60"/>
        <v>#REF!</v>
      </c>
      <c r="M111" s="18" t="e">
        <f t="shared" si="61"/>
        <v>#REF!</v>
      </c>
      <c r="N111" s="18" t="e">
        <f t="shared" si="62"/>
        <v>#REF!</v>
      </c>
      <c r="O111" s="18" t="e">
        <f t="shared" si="63"/>
        <v>#REF!</v>
      </c>
      <c r="P111" s="18" t="e">
        <f t="shared" si="64"/>
        <v>#REF!</v>
      </c>
      <c r="Q111" s="18" t="e">
        <f t="shared" si="65"/>
        <v>#REF!</v>
      </c>
      <c r="R111" s="18" t="e">
        <f t="shared" si="66"/>
        <v>#REF!</v>
      </c>
      <c r="S111" s="18" t="e">
        <f t="shared" si="67"/>
        <v>#REF!</v>
      </c>
      <c r="T111" s="18" t="e">
        <f t="shared" si="68"/>
        <v>#REF!</v>
      </c>
      <c r="U111" s="18" t="e">
        <f t="shared" si="69"/>
        <v>#REF!</v>
      </c>
      <c r="V111" s="18" t="e">
        <f t="shared" si="70"/>
        <v>#REF!</v>
      </c>
      <c r="W111" s="18" t="e">
        <f t="shared" si="71"/>
        <v>#REF!</v>
      </c>
      <c r="X111" s="18" t="e">
        <f t="shared" si="72"/>
        <v>#REF!</v>
      </c>
      <c r="Y111" s="22">
        <v>0.5</v>
      </c>
      <c r="Z111" s="22">
        <v>0.5</v>
      </c>
      <c r="AA111" s="22">
        <v>0</v>
      </c>
      <c r="AB111" s="22">
        <v>0</v>
      </c>
      <c r="AC111" s="22">
        <v>0</v>
      </c>
      <c r="AD111" s="22">
        <v>0</v>
      </c>
      <c r="AE111" s="18" t="e">
        <f t="shared" si="73"/>
        <v>#REF!</v>
      </c>
      <c r="AF111" s="18" t="e">
        <f>AE111*节奏规划!#REF!</f>
        <v>#REF!</v>
      </c>
      <c r="AG111" s="18">
        <f t="shared" si="74"/>
        <v>303.75</v>
      </c>
      <c r="AH111" s="18" t="e">
        <f>AG111*节奏规划!#REF!</f>
        <v>#REF!</v>
      </c>
      <c r="AI111" s="18">
        <f t="shared" si="53"/>
        <v>129.14999999999998</v>
      </c>
      <c r="AJ111" s="18" t="e">
        <f>AI111*节奏规划!#REF!</f>
        <v>#REF!</v>
      </c>
      <c r="AK111" s="18">
        <f t="shared" si="54"/>
        <v>62.099999999999994</v>
      </c>
      <c r="AL111" s="18" t="e">
        <f>AK111*节奏规划!#REF!</f>
        <v>#REF!</v>
      </c>
      <c r="AM111" s="18">
        <f t="shared" si="55"/>
        <v>161.99999999999997</v>
      </c>
      <c r="AN111" s="18" t="e">
        <f>AM111*节奏规划!#REF!</f>
        <v>#REF!</v>
      </c>
      <c r="AO111" s="18">
        <f t="shared" si="56"/>
        <v>0</v>
      </c>
      <c r="AP111" s="18" t="e">
        <f>AO111*节奏规划!#REF!</f>
        <v>#REF!</v>
      </c>
      <c r="AQ111" s="18">
        <f t="shared" si="57"/>
        <v>0</v>
      </c>
      <c r="AR111" s="18" t="e">
        <f>AQ111*节奏规划!#REF!</f>
        <v>#REF!</v>
      </c>
      <c r="AS111" s="18">
        <f t="shared" si="75"/>
        <v>85.05</v>
      </c>
      <c r="AT111" s="18" t="e">
        <f>AS111*节奏规划!#REF!</f>
        <v>#REF!</v>
      </c>
      <c r="AU111" s="18">
        <f t="shared" si="76"/>
        <v>9.1124999999999989</v>
      </c>
      <c r="AV111" s="18" t="e">
        <f>AU111*节奏规划!#REF!</f>
        <v>#REF!</v>
      </c>
      <c r="AW111" s="18">
        <f t="shared" si="77"/>
        <v>0</v>
      </c>
      <c r="AX111" s="18" t="e">
        <f>AW111*节奏规划!#REF!</f>
        <v>#REF!</v>
      </c>
      <c r="AY111" s="18">
        <f t="shared" si="78"/>
        <v>0</v>
      </c>
      <c r="AZ111" s="18" t="e">
        <f>AY111*节奏规划!#REF!</f>
        <v>#REF!</v>
      </c>
    </row>
    <row r="112" spans="1:52" ht="16.5" x14ac:dyDescent="0.2">
      <c r="A112" s="14">
        <v>107</v>
      </c>
      <c r="B112" s="14" t="e">
        <f>金币产出!CH112/金币产出!CB112</f>
        <v>#REF!</v>
      </c>
      <c r="C112" s="18">
        <f>INDEX(金币产出!$D$7:$D$90,MATCH(宝箱数值!A112,金币产出!$A$7:$A$90,1))</f>
        <v>12.5</v>
      </c>
      <c r="D112" s="18" t="e">
        <f t="shared" si="58"/>
        <v>#REF!</v>
      </c>
      <c r="E112" s="18" t="e">
        <f t="shared" si="47"/>
        <v>#REF!</v>
      </c>
      <c r="F112" s="18" t="e">
        <f t="shared" si="48"/>
        <v>#REF!</v>
      </c>
      <c r="G112" s="18" t="e">
        <f t="shared" si="49"/>
        <v>#REF!</v>
      </c>
      <c r="H112" s="18" t="e">
        <f t="shared" si="50"/>
        <v>#REF!</v>
      </c>
      <c r="I112" s="18" t="e">
        <f t="shared" si="51"/>
        <v>#REF!</v>
      </c>
      <c r="J112" s="18" t="e">
        <f t="shared" si="52"/>
        <v>#REF!</v>
      </c>
      <c r="K112" s="18" t="e">
        <f t="shared" si="59"/>
        <v>#REF!</v>
      </c>
      <c r="L112" s="18" t="e">
        <f t="shared" si="60"/>
        <v>#REF!</v>
      </c>
      <c r="M112" s="18" t="e">
        <f t="shared" si="61"/>
        <v>#REF!</v>
      </c>
      <c r="N112" s="18" t="e">
        <f t="shared" si="62"/>
        <v>#REF!</v>
      </c>
      <c r="O112" s="18" t="e">
        <f t="shared" si="63"/>
        <v>#REF!</v>
      </c>
      <c r="P112" s="18" t="e">
        <f t="shared" si="64"/>
        <v>#REF!</v>
      </c>
      <c r="Q112" s="18" t="e">
        <f t="shared" si="65"/>
        <v>#REF!</v>
      </c>
      <c r="R112" s="18" t="e">
        <f t="shared" si="66"/>
        <v>#REF!</v>
      </c>
      <c r="S112" s="18" t="e">
        <f t="shared" si="67"/>
        <v>#REF!</v>
      </c>
      <c r="T112" s="18" t="e">
        <f t="shared" si="68"/>
        <v>#REF!</v>
      </c>
      <c r="U112" s="18" t="e">
        <f t="shared" si="69"/>
        <v>#REF!</v>
      </c>
      <c r="V112" s="18" t="e">
        <f t="shared" si="70"/>
        <v>#REF!</v>
      </c>
      <c r="W112" s="18" t="e">
        <f t="shared" si="71"/>
        <v>#REF!</v>
      </c>
      <c r="X112" s="18" t="e">
        <f t="shared" si="72"/>
        <v>#REF!</v>
      </c>
      <c r="Y112" s="22">
        <v>0.5</v>
      </c>
      <c r="Z112" s="22">
        <v>0.5</v>
      </c>
      <c r="AA112" s="22">
        <v>0</v>
      </c>
      <c r="AB112" s="22">
        <v>0</v>
      </c>
      <c r="AC112" s="22">
        <v>0</v>
      </c>
      <c r="AD112" s="22">
        <v>0</v>
      </c>
      <c r="AE112" s="18" t="e">
        <f t="shared" si="73"/>
        <v>#REF!</v>
      </c>
      <c r="AF112" s="18" t="e">
        <f>AE112*节奏规划!#REF!</f>
        <v>#REF!</v>
      </c>
      <c r="AG112" s="18">
        <f t="shared" si="74"/>
        <v>303.75</v>
      </c>
      <c r="AH112" s="18" t="e">
        <f>AG112*节奏规划!#REF!</f>
        <v>#REF!</v>
      </c>
      <c r="AI112" s="18">
        <f t="shared" si="53"/>
        <v>129.14999999999998</v>
      </c>
      <c r="AJ112" s="18" t="e">
        <f>AI112*节奏规划!#REF!</f>
        <v>#REF!</v>
      </c>
      <c r="AK112" s="18">
        <f t="shared" si="54"/>
        <v>62.099999999999994</v>
      </c>
      <c r="AL112" s="18" t="e">
        <f>AK112*节奏规划!#REF!</f>
        <v>#REF!</v>
      </c>
      <c r="AM112" s="18">
        <f t="shared" si="55"/>
        <v>161.99999999999997</v>
      </c>
      <c r="AN112" s="18" t="e">
        <f>AM112*节奏规划!#REF!</f>
        <v>#REF!</v>
      </c>
      <c r="AO112" s="18">
        <f t="shared" si="56"/>
        <v>0</v>
      </c>
      <c r="AP112" s="18" t="e">
        <f>AO112*节奏规划!#REF!</f>
        <v>#REF!</v>
      </c>
      <c r="AQ112" s="18">
        <f t="shared" si="57"/>
        <v>0</v>
      </c>
      <c r="AR112" s="18" t="e">
        <f>AQ112*节奏规划!#REF!</f>
        <v>#REF!</v>
      </c>
      <c r="AS112" s="18">
        <f t="shared" si="75"/>
        <v>85.05</v>
      </c>
      <c r="AT112" s="18" t="e">
        <f>AS112*节奏规划!#REF!</f>
        <v>#REF!</v>
      </c>
      <c r="AU112" s="18">
        <f t="shared" si="76"/>
        <v>9.1124999999999989</v>
      </c>
      <c r="AV112" s="18" t="e">
        <f>AU112*节奏规划!#REF!</f>
        <v>#REF!</v>
      </c>
      <c r="AW112" s="18">
        <f t="shared" si="77"/>
        <v>0</v>
      </c>
      <c r="AX112" s="18" t="e">
        <f>AW112*节奏规划!#REF!</f>
        <v>#REF!</v>
      </c>
      <c r="AY112" s="18">
        <f t="shared" si="78"/>
        <v>0</v>
      </c>
      <c r="AZ112" s="18" t="e">
        <f>AY112*节奏规划!#REF!</f>
        <v>#REF!</v>
      </c>
    </row>
    <row r="113" spans="1:52" ht="16.5" x14ac:dyDescent="0.2">
      <c r="A113" s="14">
        <v>108</v>
      </c>
      <c r="B113" s="14" t="e">
        <f>金币产出!CH113/金币产出!CB113</f>
        <v>#REF!</v>
      </c>
      <c r="C113" s="18">
        <f>INDEX(金币产出!$D$7:$D$90,MATCH(宝箱数值!A113,金币产出!$A$7:$A$90,1))</f>
        <v>12.5</v>
      </c>
      <c r="D113" s="18" t="e">
        <f t="shared" si="58"/>
        <v>#REF!</v>
      </c>
      <c r="E113" s="18" t="e">
        <f t="shared" si="47"/>
        <v>#REF!</v>
      </c>
      <c r="F113" s="18" t="e">
        <f t="shared" si="48"/>
        <v>#REF!</v>
      </c>
      <c r="G113" s="18" t="e">
        <f t="shared" si="49"/>
        <v>#REF!</v>
      </c>
      <c r="H113" s="18" t="e">
        <f t="shared" si="50"/>
        <v>#REF!</v>
      </c>
      <c r="I113" s="18" t="e">
        <f t="shared" si="51"/>
        <v>#REF!</v>
      </c>
      <c r="J113" s="18" t="e">
        <f t="shared" si="52"/>
        <v>#REF!</v>
      </c>
      <c r="K113" s="18" t="e">
        <f t="shared" si="59"/>
        <v>#REF!</v>
      </c>
      <c r="L113" s="18" t="e">
        <f t="shared" si="60"/>
        <v>#REF!</v>
      </c>
      <c r="M113" s="18" t="e">
        <f t="shared" si="61"/>
        <v>#REF!</v>
      </c>
      <c r="N113" s="18" t="e">
        <f t="shared" si="62"/>
        <v>#REF!</v>
      </c>
      <c r="O113" s="18" t="e">
        <f t="shared" si="63"/>
        <v>#REF!</v>
      </c>
      <c r="P113" s="18" t="e">
        <f t="shared" si="64"/>
        <v>#REF!</v>
      </c>
      <c r="Q113" s="18" t="e">
        <f t="shared" si="65"/>
        <v>#REF!</v>
      </c>
      <c r="R113" s="18" t="e">
        <f t="shared" si="66"/>
        <v>#REF!</v>
      </c>
      <c r="S113" s="18" t="e">
        <f t="shared" si="67"/>
        <v>#REF!</v>
      </c>
      <c r="T113" s="18" t="e">
        <f t="shared" si="68"/>
        <v>#REF!</v>
      </c>
      <c r="U113" s="18" t="e">
        <f t="shared" si="69"/>
        <v>#REF!</v>
      </c>
      <c r="V113" s="18" t="e">
        <f t="shared" si="70"/>
        <v>#REF!</v>
      </c>
      <c r="W113" s="18" t="e">
        <f t="shared" si="71"/>
        <v>#REF!</v>
      </c>
      <c r="X113" s="18" t="e">
        <f t="shared" si="72"/>
        <v>#REF!</v>
      </c>
      <c r="Y113" s="22">
        <v>0.5</v>
      </c>
      <c r="Z113" s="22">
        <v>0.5</v>
      </c>
      <c r="AA113" s="22">
        <v>0</v>
      </c>
      <c r="AB113" s="22">
        <v>0</v>
      </c>
      <c r="AC113" s="22">
        <v>0</v>
      </c>
      <c r="AD113" s="22">
        <v>0</v>
      </c>
      <c r="AE113" s="18" t="e">
        <f t="shared" si="73"/>
        <v>#REF!</v>
      </c>
      <c r="AF113" s="18" t="e">
        <f>AE113*节奏规划!#REF!</f>
        <v>#REF!</v>
      </c>
      <c r="AG113" s="18">
        <f t="shared" si="74"/>
        <v>303.75</v>
      </c>
      <c r="AH113" s="18" t="e">
        <f>AG113*节奏规划!#REF!</f>
        <v>#REF!</v>
      </c>
      <c r="AI113" s="18">
        <f t="shared" si="53"/>
        <v>129.14999999999998</v>
      </c>
      <c r="AJ113" s="18" t="e">
        <f>AI113*节奏规划!#REF!</f>
        <v>#REF!</v>
      </c>
      <c r="AK113" s="18">
        <f t="shared" si="54"/>
        <v>62.099999999999994</v>
      </c>
      <c r="AL113" s="18" t="e">
        <f>AK113*节奏规划!#REF!</f>
        <v>#REF!</v>
      </c>
      <c r="AM113" s="18">
        <f t="shared" si="55"/>
        <v>161.99999999999997</v>
      </c>
      <c r="AN113" s="18" t="e">
        <f>AM113*节奏规划!#REF!</f>
        <v>#REF!</v>
      </c>
      <c r="AO113" s="18">
        <f t="shared" si="56"/>
        <v>0</v>
      </c>
      <c r="AP113" s="18" t="e">
        <f>AO113*节奏规划!#REF!</f>
        <v>#REF!</v>
      </c>
      <c r="AQ113" s="18">
        <f t="shared" si="57"/>
        <v>0</v>
      </c>
      <c r="AR113" s="18" t="e">
        <f>AQ113*节奏规划!#REF!</f>
        <v>#REF!</v>
      </c>
      <c r="AS113" s="18">
        <f t="shared" si="75"/>
        <v>85.05</v>
      </c>
      <c r="AT113" s="18" t="e">
        <f>AS113*节奏规划!#REF!</f>
        <v>#REF!</v>
      </c>
      <c r="AU113" s="18">
        <f t="shared" si="76"/>
        <v>9.1124999999999989</v>
      </c>
      <c r="AV113" s="18" t="e">
        <f>AU113*节奏规划!#REF!</f>
        <v>#REF!</v>
      </c>
      <c r="AW113" s="18">
        <f t="shared" si="77"/>
        <v>0</v>
      </c>
      <c r="AX113" s="18" t="e">
        <f>AW113*节奏规划!#REF!</f>
        <v>#REF!</v>
      </c>
      <c r="AY113" s="18">
        <f t="shared" si="78"/>
        <v>0</v>
      </c>
      <c r="AZ113" s="18" t="e">
        <f>AY113*节奏规划!#REF!</f>
        <v>#REF!</v>
      </c>
    </row>
    <row r="114" spans="1:52" ht="16.5" x14ac:dyDescent="0.2">
      <c r="A114" s="14">
        <v>109</v>
      </c>
      <c r="B114" s="14" t="e">
        <f>金币产出!CH114/金币产出!CB114</f>
        <v>#REF!</v>
      </c>
      <c r="C114" s="18">
        <f>INDEX(金币产出!$D$7:$D$90,MATCH(宝箱数值!A114,金币产出!$A$7:$A$90,1))</f>
        <v>12.5</v>
      </c>
      <c r="D114" s="18" t="e">
        <f t="shared" si="58"/>
        <v>#REF!</v>
      </c>
      <c r="E114" s="18" t="e">
        <f t="shared" si="47"/>
        <v>#REF!</v>
      </c>
      <c r="F114" s="18" t="e">
        <f t="shared" si="48"/>
        <v>#REF!</v>
      </c>
      <c r="G114" s="18" t="e">
        <f t="shared" si="49"/>
        <v>#REF!</v>
      </c>
      <c r="H114" s="18" t="e">
        <f t="shared" si="50"/>
        <v>#REF!</v>
      </c>
      <c r="I114" s="18" t="e">
        <f t="shared" si="51"/>
        <v>#REF!</v>
      </c>
      <c r="J114" s="18" t="e">
        <f t="shared" si="52"/>
        <v>#REF!</v>
      </c>
      <c r="K114" s="18" t="e">
        <f t="shared" si="59"/>
        <v>#REF!</v>
      </c>
      <c r="L114" s="18" t="e">
        <f t="shared" si="60"/>
        <v>#REF!</v>
      </c>
      <c r="M114" s="18" t="e">
        <f t="shared" si="61"/>
        <v>#REF!</v>
      </c>
      <c r="N114" s="18" t="e">
        <f t="shared" si="62"/>
        <v>#REF!</v>
      </c>
      <c r="O114" s="18" t="e">
        <f t="shared" si="63"/>
        <v>#REF!</v>
      </c>
      <c r="P114" s="18" t="e">
        <f t="shared" si="64"/>
        <v>#REF!</v>
      </c>
      <c r="Q114" s="18" t="e">
        <f t="shared" si="65"/>
        <v>#REF!</v>
      </c>
      <c r="R114" s="18" t="e">
        <f t="shared" si="66"/>
        <v>#REF!</v>
      </c>
      <c r="S114" s="18" t="e">
        <f t="shared" si="67"/>
        <v>#REF!</v>
      </c>
      <c r="T114" s="18" t="e">
        <f t="shared" si="68"/>
        <v>#REF!</v>
      </c>
      <c r="U114" s="18" t="e">
        <f t="shared" si="69"/>
        <v>#REF!</v>
      </c>
      <c r="V114" s="18" t="e">
        <f t="shared" si="70"/>
        <v>#REF!</v>
      </c>
      <c r="W114" s="18" t="e">
        <f t="shared" si="71"/>
        <v>#REF!</v>
      </c>
      <c r="X114" s="18" t="e">
        <f t="shared" si="72"/>
        <v>#REF!</v>
      </c>
      <c r="Y114" s="22">
        <v>0.5</v>
      </c>
      <c r="Z114" s="22">
        <v>0.5</v>
      </c>
      <c r="AA114" s="22">
        <v>0</v>
      </c>
      <c r="AB114" s="22">
        <v>0</v>
      </c>
      <c r="AC114" s="22">
        <v>0</v>
      </c>
      <c r="AD114" s="22">
        <v>0</v>
      </c>
      <c r="AE114" s="18" t="e">
        <f t="shared" si="73"/>
        <v>#REF!</v>
      </c>
      <c r="AF114" s="18" t="e">
        <f>AE114*节奏规划!#REF!</f>
        <v>#REF!</v>
      </c>
      <c r="AG114" s="18">
        <f t="shared" si="74"/>
        <v>303.75</v>
      </c>
      <c r="AH114" s="18" t="e">
        <f>AG114*节奏规划!#REF!</f>
        <v>#REF!</v>
      </c>
      <c r="AI114" s="18">
        <f t="shared" si="53"/>
        <v>129.14999999999998</v>
      </c>
      <c r="AJ114" s="18" t="e">
        <f>AI114*节奏规划!#REF!</f>
        <v>#REF!</v>
      </c>
      <c r="AK114" s="18">
        <f t="shared" si="54"/>
        <v>62.099999999999994</v>
      </c>
      <c r="AL114" s="18" t="e">
        <f>AK114*节奏规划!#REF!</f>
        <v>#REF!</v>
      </c>
      <c r="AM114" s="18">
        <f t="shared" si="55"/>
        <v>161.99999999999997</v>
      </c>
      <c r="AN114" s="18" t="e">
        <f>AM114*节奏规划!#REF!</f>
        <v>#REF!</v>
      </c>
      <c r="AO114" s="18">
        <f t="shared" si="56"/>
        <v>0</v>
      </c>
      <c r="AP114" s="18" t="e">
        <f>AO114*节奏规划!#REF!</f>
        <v>#REF!</v>
      </c>
      <c r="AQ114" s="18">
        <f t="shared" si="57"/>
        <v>0</v>
      </c>
      <c r="AR114" s="18" t="e">
        <f>AQ114*节奏规划!#REF!</f>
        <v>#REF!</v>
      </c>
      <c r="AS114" s="18">
        <f t="shared" si="75"/>
        <v>85.05</v>
      </c>
      <c r="AT114" s="18" t="e">
        <f>AS114*节奏规划!#REF!</f>
        <v>#REF!</v>
      </c>
      <c r="AU114" s="18">
        <f t="shared" si="76"/>
        <v>9.1124999999999989</v>
      </c>
      <c r="AV114" s="18" t="e">
        <f>AU114*节奏规划!#REF!</f>
        <v>#REF!</v>
      </c>
      <c r="AW114" s="18">
        <f t="shared" si="77"/>
        <v>0</v>
      </c>
      <c r="AX114" s="18" t="e">
        <f>AW114*节奏规划!#REF!</f>
        <v>#REF!</v>
      </c>
      <c r="AY114" s="18">
        <f t="shared" si="78"/>
        <v>0</v>
      </c>
      <c r="AZ114" s="18" t="e">
        <f>AY114*节奏规划!#REF!</f>
        <v>#REF!</v>
      </c>
    </row>
    <row r="115" spans="1:52" ht="16.5" x14ac:dyDescent="0.2">
      <c r="A115" s="14">
        <v>110</v>
      </c>
      <c r="B115" s="14" t="e">
        <f>金币产出!CH115/金币产出!CB115</f>
        <v>#REF!</v>
      </c>
      <c r="C115" s="18">
        <f>INDEX(金币产出!$D$7:$D$90,MATCH(宝箱数值!A115,金币产出!$A$7:$A$90,1))</f>
        <v>14</v>
      </c>
      <c r="D115" s="18" t="e">
        <f t="shared" si="58"/>
        <v>#REF!</v>
      </c>
      <c r="E115" s="18" t="e">
        <f t="shared" si="47"/>
        <v>#REF!</v>
      </c>
      <c r="F115" s="18" t="e">
        <f t="shared" si="48"/>
        <v>#REF!</v>
      </c>
      <c r="G115" s="18" t="e">
        <f t="shared" si="49"/>
        <v>#REF!</v>
      </c>
      <c r="H115" s="18" t="e">
        <f t="shared" si="50"/>
        <v>#REF!</v>
      </c>
      <c r="I115" s="18" t="e">
        <f t="shared" si="51"/>
        <v>#REF!</v>
      </c>
      <c r="J115" s="18" t="e">
        <f t="shared" si="52"/>
        <v>#REF!</v>
      </c>
      <c r="K115" s="18" t="e">
        <f t="shared" si="59"/>
        <v>#REF!</v>
      </c>
      <c r="L115" s="18" t="e">
        <f t="shared" si="60"/>
        <v>#REF!</v>
      </c>
      <c r="M115" s="18" t="e">
        <f t="shared" si="61"/>
        <v>#REF!</v>
      </c>
      <c r="N115" s="18" t="e">
        <f t="shared" si="62"/>
        <v>#REF!</v>
      </c>
      <c r="O115" s="18" t="e">
        <f t="shared" si="63"/>
        <v>#REF!</v>
      </c>
      <c r="P115" s="18" t="e">
        <f t="shared" si="64"/>
        <v>#REF!</v>
      </c>
      <c r="Q115" s="18" t="e">
        <f t="shared" si="65"/>
        <v>#REF!</v>
      </c>
      <c r="R115" s="18" t="e">
        <f t="shared" si="66"/>
        <v>#REF!</v>
      </c>
      <c r="S115" s="18" t="e">
        <f t="shared" si="67"/>
        <v>#REF!</v>
      </c>
      <c r="T115" s="18" t="e">
        <f t="shared" si="68"/>
        <v>#REF!</v>
      </c>
      <c r="U115" s="18" t="e">
        <f t="shared" si="69"/>
        <v>#REF!</v>
      </c>
      <c r="V115" s="18" t="e">
        <f t="shared" si="70"/>
        <v>#REF!</v>
      </c>
      <c r="W115" s="18" t="e">
        <f t="shared" si="71"/>
        <v>#REF!</v>
      </c>
      <c r="X115" s="18" t="e">
        <f t="shared" si="72"/>
        <v>#REF!</v>
      </c>
      <c r="Y115" s="22">
        <v>0.5</v>
      </c>
      <c r="Z115" s="22">
        <v>0.5</v>
      </c>
      <c r="AA115" s="22">
        <v>0</v>
      </c>
      <c r="AB115" s="22">
        <v>0</v>
      </c>
      <c r="AC115" s="22">
        <v>0</v>
      </c>
      <c r="AD115" s="22">
        <v>0</v>
      </c>
      <c r="AE115" s="18" t="e">
        <f t="shared" si="73"/>
        <v>#REF!</v>
      </c>
      <c r="AF115" s="18" t="e">
        <f>AE115*节奏规划!#REF!</f>
        <v>#REF!</v>
      </c>
      <c r="AG115" s="18">
        <f t="shared" si="74"/>
        <v>307.8</v>
      </c>
      <c r="AH115" s="18" t="e">
        <f>AG115*节奏规划!#REF!</f>
        <v>#REF!</v>
      </c>
      <c r="AI115" s="18">
        <f t="shared" si="53"/>
        <v>129.14999999999998</v>
      </c>
      <c r="AJ115" s="18" t="e">
        <f>AI115*节奏规划!#REF!</f>
        <v>#REF!</v>
      </c>
      <c r="AK115" s="18">
        <f t="shared" si="54"/>
        <v>62.099999999999994</v>
      </c>
      <c r="AL115" s="18" t="e">
        <f>AK115*节奏规划!#REF!</f>
        <v>#REF!</v>
      </c>
      <c r="AM115" s="18">
        <f t="shared" si="55"/>
        <v>161.99999999999997</v>
      </c>
      <c r="AN115" s="18" t="e">
        <f>AM115*节奏规划!#REF!</f>
        <v>#REF!</v>
      </c>
      <c r="AO115" s="18">
        <f t="shared" si="56"/>
        <v>0</v>
      </c>
      <c r="AP115" s="18" t="e">
        <f>AO115*节奏规划!#REF!</f>
        <v>#REF!</v>
      </c>
      <c r="AQ115" s="18">
        <f t="shared" si="57"/>
        <v>0</v>
      </c>
      <c r="AR115" s="18" t="e">
        <f>AQ115*节奏规划!#REF!</f>
        <v>#REF!</v>
      </c>
      <c r="AS115" s="18">
        <f t="shared" si="75"/>
        <v>86.183999999999997</v>
      </c>
      <c r="AT115" s="18" t="e">
        <f>AS115*节奏规划!#REF!</f>
        <v>#REF!</v>
      </c>
      <c r="AU115" s="18">
        <f t="shared" si="76"/>
        <v>9.234</v>
      </c>
      <c r="AV115" s="18" t="e">
        <f>AU115*节奏规划!#REF!</f>
        <v>#REF!</v>
      </c>
      <c r="AW115" s="18">
        <f t="shared" si="77"/>
        <v>0</v>
      </c>
      <c r="AX115" s="18" t="e">
        <f>AW115*节奏规划!#REF!</f>
        <v>#REF!</v>
      </c>
      <c r="AY115" s="18">
        <f t="shared" si="78"/>
        <v>0</v>
      </c>
      <c r="AZ115" s="18" t="e">
        <f>AY115*节奏规划!#REF!</f>
        <v>#REF!</v>
      </c>
    </row>
    <row r="116" spans="1:52" ht="16.5" x14ac:dyDescent="0.2">
      <c r="A116" s="14">
        <v>111</v>
      </c>
      <c r="B116" s="14" t="e">
        <f>金币产出!CH116/金币产出!CB116</f>
        <v>#REF!</v>
      </c>
      <c r="C116" s="18">
        <f>INDEX(金币产出!$D$7:$D$90,MATCH(宝箱数值!A116,金币产出!$A$7:$A$90,1))</f>
        <v>14</v>
      </c>
      <c r="D116" s="18" t="e">
        <f t="shared" si="58"/>
        <v>#REF!</v>
      </c>
      <c r="E116" s="18" t="e">
        <f t="shared" si="47"/>
        <v>#REF!</v>
      </c>
      <c r="F116" s="18" t="e">
        <f t="shared" si="48"/>
        <v>#REF!</v>
      </c>
      <c r="G116" s="18" t="e">
        <f t="shared" si="49"/>
        <v>#REF!</v>
      </c>
      <c r="H116" s="18" t="e">
        <f t="shared" si="50"/>
        <v>#REF!</v>
      </c>
      <c r="I116" s="18" t="e">
        <f t="shared" si="51"/>
        <v>#REF!</v>
      </c>
      <c r="J116" s="18" t="e">
        <f t="shared" si="52"/>
        <v>#REF!</v>
      </c>
      <c r="K116" s="18" t="e">
        <f t="shared" si="59"/>
        <v>#REF!</v>
      </c>
      <c r="L116" s="18" t="e">
        <f t="shared" si="60"/>
        <v>#REF!</v>
      </c>
      <c r="M116" s="18" t="e">
        <f t="shared" si="61"/>
        <v>#REF!</v>
      </c>
      <c r="N116" s="18" t="e">
        <f t="shared" si="62"/>
        <v>#REF!</v>
      </c>
      <c r="O116" s="18" t="e">
        <f t="shared" si="63"/>
        <v>#REF!</v>
      </c>
      <c r="P116" s="18" t="e">
        <f t="shared" si="64"/>
        <v>#REF!</v>
      </c>
      <c r="Q116" s="18" t="e">
        <f t="shared" si="65"/>
        <v>#REF!</v>
      </c>
      <c r="R116" s="18" t="e">
        <f t="shared" si="66"/>
        <v>#REF!</v>
      </c>
      <c r="S116" s="18" t="e">
        <f t="shared" si="67"/>
        <v>#REF!</v>
      </c>
      <c r="T116" s="18" t="e">
        <f t="shared" si="68"/>
        <v>#REF!</v>
      </c>
      <c r="U116" s="18" t="e">
        <f t="shared" si="69"/>
        <v>#REF!</v>
      </c>
      <c r="V116" s="18" t="e">
        <f t="shared" si="70"/>
        <v>#REF!</v>
      </c>
      <c r="W116" s="18" t="e">
        <f t="shared" si="71"/>
        <v>#REF!</v>
      </c>
      <c r="X116" s="18" t="e">
        <f t="shared" si="72"/>
        <v>#REF!</v>
      </c>
      <c r="Y116" s="22">
        <v>0.5</v>
      </c>
      <c r="Z116" s="22">
        <v>0.5</v>
      </c>
      <c r="AA116" s="22">
        <v>0</v>
      </c>
      <c r="AB116" s="22">
        <v>0</v>
      </c>
      <c r="AC116" s="22">
        <v>0</v>
      </c>
      <c r="AD116" s="22">
        <v>0</v>
      </c>
      <c r="AE116" s="18" t="e">
        <f t="shared" si="73"/>
        <v>#REF!</v>
      </c>
      <c r="AF116" s="18" t="e">
        <f>AE116*节奏规划!#REF!</f>
        <v>#REF!</v>
      </c>
      <c r="AG116" s="18">
        <f t="shared" si="74"/>
        <v>307.8</v>
      </c>
      <c r="AH116" s="18" t="e">
        <f>AG116*节奏规划!#REF!</f>
        <v>#REF!</v>
      </c>
      <c r="AI116" s="18">
        <f t="shared" si="53"/>
        <v>129.14999999999998</v>
      </c>
      <c r="AJ116" s="18" t="e">
        <f>AI116*节奏规划!#REF!</f>
        <v>#REF!</v>
      </c>
      <c r="AK116" s="18">
        <f t="shared" si="54"/>
        <v>62.099999999999994</v>
      </c>
      <c r="AL116" s="18" t="e">
        <f>AK116*节奏规划!#REF!</f>
        <v>#REF!</v>
      </c>
      <c r="AM116" s="18">
        <f t="shared" si="55"/>
        <v>161.99999999999997</v>
      </c>
      <c r="AN116" s="18" t="e">
        <f>AM116*节奏规划!#REF!</f>
        <v>#REF!</v>
      </c>
      <c r="AO116" s="18">
        <f t="shared" si="56"/>
        <v>0</v>
      </c>
      <c r="AP116" s="18" t="e">
        <f>AO116*节奏规划!#REF!</f>
        <v>#REF!</v>
      </c>
      <c r="AQ116" s="18">
        <f t="shared" si="57"/>
        <v>0</v>
      </c>
      <c r="AR116" s="18" t="e">
        <f>AQ116*节奏规划!#REF!</f>
        <v>#REF!</v>
      </c>
      <c r="AS116" s="18">
        <f t="shared" si="75"/>
        <v>86.183999999999997</v>
      </c>
      <c r="AT116" s="18" t="e">
        <f>AS116*节奏规划!#REF!</f>
        <v>#REF!</v>
      </c>
      <c r="AU116" s="18">
        <f t="shared" si="76"/>
        <v>9.234</v>
      </c>
      <c r="AV116" s="18" t="e">
        <f>AU116*节奏规划!#REF!</f>
        <v>#REF!</v>
      </c>
      <c r="AW116" s="18">
        <f t="shared" si="77"/>
        <v>0</v>
      </c>
      <c r="AX116" s="18" t="e">
        <f>AW116*节奏规划!#REF!</f>
        <v>#REF!</v>
      </c>
      <c r="AY116" s="18">
        <f t="shared" si="78"/>
        <v>0</v>
      </c>
      <c r="AZ116" s="18" t="e">
        <f>AY116*节奏规划!#REF!</f>
        <v>#REF!</v>
      </c>
    </row>
    <row r="117" spans="1:52" ht="16.5" x14ac:dyDescent="0.2">
      <c r="A117" s="14">
        <v>112</v>
      </c>
      <c r="B117" s="14">
        <f>金币产出!CH117/金币产出!CB117</f>
        <v>81129450</v>
      </c>
      <c r="C117" s="18">
        <f>INDEX(金币产出!$D$7:$D$90,MATCH(宝箱数值!A117,金币产出!$A$7:$A$90,1))</f>
        <v>14</v>
      </c>
      <c r="D117" s="18">
        <f t="shared" si="58"/>
        <v>1054314</v>
      </c>
      <c r="E117" s="18">
        <f t="shared" si="47"/>
        <v>751416</v>
      </c>
      <c r="F117" s="18">
        <f t="shared" si="48"/>
        <v>1054314</v>
      </c>
      <c r="G117" s="18">
        <f t="shared" si="49"/>
        <v>1054314</v>
      </c>
      <c r="H117" s="18">
        <f t="shared" si="50"/>
        <v>1054314</v>
      </c>
      <c r="I117" s="18">
        <f t="shared" si="51"/>
        <v>1054314</v>
      </c>
      <c r="J117" s="18">
        <f t="shared" si="52"/>
        <v>1054314</v>
      </c>
      <c r="K117" s="18">
        <f t="shared" si="59"/>
        <v>1</v>
      </c>
      <c r="L117" s="18">
        <f t="shared" si="60"/>
        <v>751.42</v>
      </c>
      <c r="M117" s="18">
        <f t="shared" si="61"/>
        <v>1</v>
      </c>
      <c r="N117" s="18">
        <f t="shared" si="62"/>
        <v>1054.31</v>
      </c>
      <c r="O117" s="18">
        <f t="shared" si="63"/>
        <v>1</v>
      </c>
      <c r="P117" s="18">
        <f t="shared" si="64"/>
        <v>1054.31</v>
      </c>
      <c r="Q117" s="18">
        <f t="shared" si="65"/>
        <v>1</v>
      </c>
      <c r="R117" s="18">
        <f t="shared" si="66"/>
        <v>1054.31</v>
      </c>
      <c r="S117" s="18">
        <f t="shared" si="67"/>
        <v>1</v>
      </c>
      <c r="T117" s="18">
        <f t="shared" si="68"/>
        <v>1054.31</v>
      </c>
      <c r="U117" s="18">
        <f t="shared" si="69"/>
        <v>1</v>
      </c>
      <c r="V117" s="18">
        <f t="shared" si="70"/>
        <v>1054.31</v>
      </c>
      <c r="W117" s="18">
        <f t="shared" si="71"/>
        <v>1</v>
      </c>
      <c r="X117" s="18">
        <f t="shared" si="72"/>
        <v>1054.31</v>
      </c>
      <c r="Y117" s="22">
        <v>0.5</v>
      </c>
      <c r="Z117" s="22">
        <v>0.5</v>
      </c>
      <c r="AA117" s="22">
        <v>0</v>
      </c>
      <c r="AB117" s="22">
        <v>0</v>
      </c>
      <c r="AC117" s="22">
        <v>0</v>
      </c>
      <c r="AD117" s="22">
        <v>0</v>
      </c>
      <c r="AE117" s="18">
        <f t="shared" si="73"/>
        <v>1029266.1000000001</v>
      </c>
      <c r="AF117" s="18">
        <f>AE117*节奏规划!$J106</f>
        <v>6861.7740000000013</v>
      </c>
      <c r="AG117" s="18">
        <f t="shared" si="74"/>
        <v>307.8</v>
      </c>
      <c r="AH117" s="18">
        <f>AG117*节奏规划!$J106</f>
        <v>2.052</v>
      </c>
      <c r="AI117" s="18">
        <f t="shared" si="53"/>
        <v>129.14999999999998</v>
      </c>
      <c r="AJ117" s="18">
        <f>AI117*节奏规划!$J106</f>
        <v>0.86099999999999988</v>
      </c>
      <c r="AK117" s="18">
        <f t="shared" si="54"/>
        <v>62.099999999999994</v>
      </c>
      <c r="AL117" s="18">
        <f>AK117*节奏规划!$J106</f>
        <v>0.41399999999999998</v>
      </c>
      <c r="AM117" s="18">
        <f t="shared" si="55"/>
        <v>161.99999999999997</v>
      </c>
      <c r="AN117" s="18">
        <f>AM117*节奏规划!$J106</f>
        <v>1.0799999999999998</v>
      </c>
      <c r="AO117" s="18">
        <f t="shared" si="56"/>
        <v>0</v>
      </c>
      <c r="AP117" s="18">
        <f>AO117*节奏规划!$J106</f>
        <v>0</v>
      </c>
      <c r="AQ117" s="18">
        <f t="shared" si="57"/>
        <v>0</v>
      </c>
      <c r="AR117" s="18">
        <f>AQ117*节奏规划!$J106</f>
        <v>0</v>
      </c>
      <c r="AS117" s="18">
        <f t="shared" si="75"/>
        <v>86.183999999999997</v>
      </c>
      <c r="AT117" s="18">
        <f>AS117*节奏规划!$J106</f>
        <v>0.57456000000000007</v>
      </c>
      <c r="AU117" s="18">
        <f t="shared" si="76"/>
        <v>9.234</v>
      </c>
      <c r="AV117" s="18">
        <f>AU117*节奏规划!$J106</f>
        <v>6.1560000000000004E-2</v>
      </c>
      <c r="AW117" s="18">
        <f t="shared" si="77"/>
        <v>0</v>
      </c>
      <c r="AX117" s="18">
        <f>AW117*节奏规划!$J106</f>
        <v>0</v>
      </c>
      <c r="AY117" s="18">
        <f t="shared" si="78"/>
        <v>0</v>
      </c>
      <c r="AZ117" s="18">
        <f>AY117*节奏规划!$J106</f>
        <v>0</v>
      </c>
    </row>
    <row r="118" spans="1:52" ht="16.5" x14ac:dyDescent="0.2">
      <c r="A118" s="14">
        <v>113</v>
      </c>
      <c r="B118" s="14">
        <f>金币产出!CH118/金币产出!CB118</f>
        <v>83138400</v>
      </c>
      <c r="C118" s="18">
        <f>INDEX(金币产出!$D$7:$D$90,MATCH(宝箱数值!A118,金币产出!$A$7:$A$90,1))</f>
        <v>14</v>
      </c>
      <c r="D118" s="18">
        <f t="shared" si="58"/>
        <v>1080421</v>
      </c>
      <c r="E118" s="18">
        <f t="shared" si="47"/>
        <v>760663</v>
      </c>
      <c r="F118" s="18">
        <f t="shared" si="48"/>
        <v>1080421</v>
      </c>
      <c r="G118" s="18">
        <f t="shared" si="49"/>
        <v>1080421</v>
      </c>
      <c r="H118" s="18">
        <f t="shared" si="50"/>
        <v>1080421</v>
      </c>
      <c r="I118" s="18">
        <f t="shared" si="51"/>
        <v>1080421</v>
      </c>
      <c r="J118" s="18">
        <f t="shared" si="52"/>
        <v>1080421</v>
      </c>
      <c r="K118" s="18">
        <f t="shared" si="59"/>
        <v>1</v>
      </c>
      <c r="L118" s="18">
        <f t="shared" si="60"/>
        <v>760.66</v>
      </c>
      <c r="M118" s="18">
        <f t="shared" si="61"/>
        <v>1</v>
      </c>
      <c r="N118" s="18">
        <f t="shared" si="62"/>
        <v>1080.42</v>
      </c>
      <c r="O118" s="18">
        <f t="shared" si="63"/>
        <v>1</v>
      </c>
      <c r="P118" s="18">
        <f t="shared" si="64"/>
        <v>1080.42</v>
      </c>
      <c r="Q118" s="18">
        <f t="shared" si="65"/>
        <v>1</v>
      </c>
      <c r="R118" s="18">
        <f t="shared" si="66"/>
        <v>1080.42</v>
      </c>
      <c r="S118" s="18">
        <f t="shared" si="67"/>
        <v>1</v>
      </c>
      <c r="T118" s="18">
        <f t="shared" si="68"/>
        <v>1080.42</v>
      </c>
      <c r="U118" s="18">
        <f t="shared" si="69"/>
        <v>1</v>
      </c>
      <c r="V118" s="18">
        <f t="shared" si="70"/>
        <v>1080.42</v>
      </c>
      <c r="W118" s="18">
        <f t="shared" si="71"/>
        <v>1</v>
      </c>
      <c r="X118" s="18">
        <f t="shared" si="72"/>
        <v>1080.42</v>
      </c>
      <c r="Y118" s="22">
        <v>0.5</v>
      </c>
      <c r="Z118" s="22">
        <v>0.5</v>
      </c>
      <c r="AA118" s="22">
        <v>0</v>
      </c>
      <c r="AB118" s="22">
        <v>0</v>
      </c>
      <c r="AC118" s="22">
        <v>0</v>
      </c>
      <c r="AD118" s="22">
        <v>0</v>
      </c>
      <c r="AE118" s="18">
        <f t="shared" si="73"/>
        <v>1049417.8800000001</v>
      </c>
      <c r="AF118" s="18">
        <f>AE118*节奏规划!$J107</f>
        <v>6996.119200000001</v>
      </c>
      <c r="AG118" s="18">
        <f t="shared" si="74"/>
        <v>307.8</v>
      </c>
      <c r="AH118" s="18">
        <f>AG118*节奏规划!$J107</f>
        <v>2.052</v>
      </c>
      <c r="AI118" s="18">
        <f t="shared" si="53"/>
        <v>129.14999999999998</v>
      </c>
      <c r="AJ118" s="18">
        <f>AI118*节奏规划!$J107</f>
        <v>0.86099999999999988</v>
      </c>
      <c r="AK118" s="18">
        <f t="shared" si="54"/>
        <v>62.099999999999994</v>
      </c>
      <c r="AL118" s="18">
        <f>AK118*节奏规划!$J107</f>
        <v>0.41399999999999998</v>
      </c>
      <c r="AM118" s="18">
        <f t="shared" si="55"/>
        <v>161.99999999999997</v>
      </c>
      <c r="AN118" s="18">
        <f>AM118*节奏规划!$J107</f>
        <v>1.0799999999999998</v>
      </c>
      <c r="AO118" s="18">
        <f t="shared" si="56"/>
        <v>0</v>
      </c>
      <c r="AP118" s="18">
        <f>AO118*节奏规划!$J107</f>
        <v>0</v>
      </c>
      <c r="AQ118" s="18">
        <f t="shared" si="57"/>
        <v>0</v>
      </c>
      <c r="AR118" s="18">
        <f>AQ118*节奏规划!$J107</f>
        <v>0</v>
      </c>
      <c r="AS118" s="18">
        <f t="shared" si="75"/>
        <v>86.183999999999997</v>
      </c>
      <c r="AT118" s="18">
        <f>AS118*节奏规划!$J107</f>
        <v>0.57456000000000007</v>
      </c>
      <c r="AU118" s="18">
        <f t="shared" si="76"/>
        <v>9.234</v>
      </c>
      <c r="AV118" s="18">
        <f>AU118*节奏规划!$J107</f>
        <v>6.1560000000000004E-2</v>
      </c>
      <c r="AW118" s="18">
        <f t="shared" si="77"/>
        <v>0</v>
      </c>
      <c r="AX118" s="18">
        <f>AW118*节奏规划!$J107</f>
        <v>0</v>
      </c>
      <c r="AY118" s="18">
        <f t="shared" si="78"/>
        <v>0</v>
      </c>
      <c r="AZ118" s="18">
        <f>AY118*节奏规划!$J107</f>
        <v>0</v>
      </c>
    </row>
    <row r="119" spans="1:52" ht="16.5" x14ac:dyDescent="0.2">
      <c r="A119" s="14">
        <v>114</v>
      </c>
      <c r="B119" s="14">
        <f>金币产出!CH119/金币产出!CB119</f>
        <v>85147200</v>
      </c>
      <c r="C119" s="18">
        <f>INDEX(金币产出!$D$7:$D$90,MATCH(宝箱数值!A119,金币产出!$A$7:$A$90,1))</f>
        <v>14</v>
      </c>
      <c r="D119" s="18">
        <f t="shared" si="58"/>
        <v>1106526</v>
      </c>
      <c r="E119" s="18">
        <f t="shared" si="47"/>
        <v>769797</v>
      </c>
      <c r="F119" s="18">
        <f t="shared" si="48"/>
        <v>1106526</v>
      </c>
      <c r="G119" s="18">
        <f t="shared" si="49"/>
        <v>1106526</v>
      </c>
      <c r="H119" s="18">
        <f t="shared" si="50"/>
        <v>1106526</v>
      </c>
      <c r="I119" s="18">
        <f t="shared" si="51"/>
        <v>1106526</v>
      </c>
      <c r="J119" s="18">
        <f t="shared" si="52"/>
        <v>1106526</v>
      </c>
      <c r="K119" s="18">
        <f t="shared" si="59"/>
        <v>1</v>
      </c>
      <c r="L119" s="18">
        <f t="shared" si="60"/>
        <v>769.8</v>
      </c>
      <c r="M119" s="18">
        <f t="shared" si="61"/>
        <v>1</v>
      </c>
      <c r="N119" s="18">
        <f t="shared" si="62"/>
        <v>1106.53</v>
      </c>
      <c r="O119" s="18">
        <f t="shared" si="63"/>
        <v>1</v>
      </c>
      <c r="P119" s="18">
        <f t="shared" si="64"/>
        <v>1106.53</v>
      </c>
      <c r="Q119" s="18">
        <f t="shared" si="65"/>
        <v>1</v>
      </c>
      <c r="R119" s="18">
        <f t="shared" si="66"/>
        <v>1106.53</v>
      </c>
      <c r="S119" s="18">
        <f t="shared" si="67"/>
        <v>1</v>
      </c>
      <c r="T119" s="18">
        <f t="shared" si="68"/>
        <v>1106.53</v>
      </c>
      <c r="U119" s="18">
        <f t="shared" si="69"/>
        <v>1</v>
      </c>
      <c r="V119" s="18">
        <f t="shared" si="70"/>
        <v>1106.53</v>
      </c>
      <c r="W119" s="18">
        <f t="shared" si="71"/>
        <v>1</v>
      </c>
      <c r="X119" s="18">
        <f t="shared" si="72"/>
        <v>1106.53</v>
      </c>
      <c r="Y119" s="22">
        <v>0.5</v>
      </c>
      <c r="Z119" s="22">
        <v>0.5</v>
      </c>
      <c r="AA119" s="22">
        <v>0</v>
      </c>
      <c r="AB119" s="22">
        <v>0</v>
      </c>
      <c r="AC119" s="22">
        <v>0</v>
      </c>
      <c r="AD119" s="22">
        <v>0</v>
      </c>
      <c r="AE119" s="18">
        <f t="shared" si="73"/>
        <v>1069504.1100000001</v>
      </c>
      <c r="AF119" s="18">
        <f>AE119*节奏规划!$J108</f>
        <v>7130.0274000000009</v>
      </c>
      <c r="AG119" s="18">
        <f t="shared" si="74"/>
        <v>307.8</v>
      </c>
      <c r="AH119" s="18">
        <f>AG119*节奏规划!$J108</f>
        <v>2.052</v>
      </c>
      <c r="AI119" s="18">
        <f t="shared" si="53"/>
        <v>129.14999999999998</v>
      </c>
      <c r="AJ119" s="18">
        <f>AI119*节奏规划!$J108</f>
        <v>0.86099999999999988</v>
      </c>
      <c r="AK119" s="18">
        <f t="shared" si="54"/>
        <v>62.099999999999994</v>
      </c>
      <c r="AL119" s="18">
        <f>AK119*节奏规划!$J108</f>
        <v>0.41399999999999998</v>
      </c>
      <c r="AM119" s="18">
        <f t="shared" si="55"/>
        <v>161.99999999999997</v>
      </c>
      <c r="AN119" s="18">
        <f>AM119*节奏规划!$J108</f>
        <v>1.0799999999999998</v>
      </c>
      <c r="AO119" s="18">
        <f t="shared" si="56"/>
        <v>0</v>
      </c>
      <c r="AP119" s="18">
        <f>AO119*节奏规划!$J108</f>
        <v>0</v>
      </c>
      <c r="AQ119" s="18">
        <f t="shared" si="57"/>
        <v>0</v>
      </c>
      <c r="AR119" s="18">
        <f>AQ119*节奏规划!$J108</f>
        <v>0</v>
      </c>
      <c r="AS119" s="18">
        <f t="shared" si="75"/>
        <v>86.183999999999997</v>
      </c>
      <c r="AT119" s="18">
        <f>AS119*节奏规划!$J108</f>
        <v>0.57456000000000007</v>
      </c>
      <c r="AU119" s="18">
        <f t="shared" si="76"/>
        <v>9.234</v>
      </c>
      <c r="AV119" s="18">
        <f>AU119*节奏规划!$J108</f>
        <v>6.1560000000000004E-2</v>
      </c>
      <c r="AW119" s="18">
        <f t="shared" si="77"/>
        <v>0</v>
      </c>
      <c r="AX119" s="18">
        <f>AW119*节奏规划!$J108</f>
        <v>0</v>
      </c>
      <c r="AY119" s="18">
        <f t="shared" si="78"/>
        <v>0</v>
      </c>
      <c r="AZ119" s="18">
        <f>AY119*节奏规划!$J108</f>
        <v>0</v>
      </c>
    </row>
    <row r="120" spans="1:52" ht="16.5" x14ac:dyDescent="0.2">
      <c r="A120" s="14">
        <v>115</v>
      </c>
      <c r="B120" s="14">
        <f>金币产出!CH120/金币产出!CB120</f>
        <v>87156000</v>
      </c>
      <c r="C120" s="18">
        <f>INDEX(金币产出!$D$7:$D$90,MATCH(宝箱数值!A120,金币产出!$A$7:$A$90,1))</f>
        <v>14</v>
      </c>
      <c r="D120" s="18">
        <f t="shared" si="58"/>
        <v>1132632</v>
      </c>
      <c r="E120" s="18">
        <f t="shared" si="47"/>
        <v>778825</v>
      </c>
      <c r="F120" s="18">
        <f t="shared" si="48"/>
        <v>1132632</v>
      </c>
      <c r="G120" s="18">
        <f t="shared" si="49"/>
        <v>1132632</v>
      </c>
      <c r="H120" s="18">
        <f t="shared" si="50"/>
        <v>1132632</v>
      </c>
      <c r="I120" s="18">
        <f t="shared" si="51"/>
        <v>1132632</v>
      </c>
      <c r="J120" s="18">
        <f t="shared" si="52"/>
        <v>1132632</v>
      </c>
      <c r="K120" s="18">
        <f t="shared" si="59"/>
        <v>1</v>
      </c>
      <c r="L120" s="18">
        <f t="shared" si="60"/>
        <v>778.83</v>
      </c>
      <c r="M120" s="18">
        <f t="shared" si="61"/>
        <v>1</v>
      </c>
      <c r="N120" s="18">
        <f t="shared" si="62"/>
        <v>1132.6300000000001</v>
      </c>
      <c r="O120" s="18">
        <f t="shared" si="63"/>
        <v>1</v>
      </c>
      <c r="P120" s="18">
        <f t="shared" si="64"/>
        <v>1132.6300000000001</v>
      </c>
      <c r="Q120" s="18">
        <f t="shared" si="65"/>
        <v>1</v>
      </c>
      <c r="R120" s="18">
        <f t="shared" si="66"/>
        <v>1132.6300000000001</v>
      </c>
      <c r="S120" s="18">
        <f t="shared" si="67"/>
        <v>1</v>
      </c>
      <c r="T120" s="18">
        <f t="shared" si="68"/>
        <v>1132.6300000000001</v>
      </c>
      <c r="U120" s="18">
        <f t="shared" si="69"/>
        <v>1</v>
      </c>
      <c r="V120" s="18">
        <f t="shared" si="70"/>
        <v>1132.6300000000001</v>
      </c>
      <c r="W120" s="18">
        <f t="shared" si="71"/>
        <v>1</v>
      </c>
      <c r="X120" s="18">
        <f t="shared" si="72"/>
        <v>1132.6300000000001</v>
      </c>
      <c r="Y120" s="22">
        <v>0.5</v>
      </c>
      <c r="Z120" s="22">
        <v>0.5</v>
      </c>
      <c r="AA120" s="22">
        <v>0</v>
      </c>
      <c r="AB120" s="22">
        <v>0</v>
      </c>
      <c r="AC120" s="22">
        <v>0</v>
      </c>
      <c r="AD120" s="22">
        <v>0</v>
      </c>
      <c r="AE120" s="18">
        <f t="shared" si="73"/>
        <v>1089530.4900000002</v>
      </c>
      <c r="AF120" s="18">
        <f>AE120*节奏规划!$J109</f>
        <v>7263.5366000000022</v>
      </c>
      <c r="AG120" s="18">
        <f t="shared" si="74"/>
        <v>307.8</v>
      </c>
      <c r="AH120" s="18">
        <f>AG120*节奏规划!$J109</f>
        <v>2.052</v>
      </c>
      <c r="AI120" s="18">
        <f t="shared" si="53"/>
        <v>129.14999999999998</v>
      </c>
      <c r="AJ120" s="18">
        <f>AI120*节奏规划!$J109</f>
        <v>0.86099999999999988</v>
      </c>
      <c r="AK120" s="18">
        <f t="shared" si="54"/>
        <v>62.099999999999994</v>
      </c>
      <c r="AL120" s="18">
        <f>AK120*节奏规划!$J109</f>
        <v>0.41399999999999998</v>
      </c>
      <c r="AM120" s="18">
        <f t="shared" si="55"/>
        <v>161.99999999999997</v>
      </c>
      <c r="AN120" s="18">
        <f>AM120*节奏规划!$J109</f>
        <v>1.0799999999999998</v>
      </c>
      <c r="AO120" s="18">
        <f t="shared" si="56"/>
        <v>0</v>
      </c>
      <c r="AP120" s="18">
        <f>AO120*节奏规划!$J109</f>
        <v>0</v>
      </c>
      <c r="AQ120" s="18">
        <f t="shared" si="57"/>
        <v>0</v>
      </c>
      <c r="AR120" s="18">
        <f>AQ120*节奏规划!$J109</f>
        <v>0</v>
      </c>
      <c r="AS120" s="18">
        <f t="shared" si="75"/>
        <v>86.183999999999997</v>
      </c>
      <c r="AT120" s="18">
        <f>AS120*节奏规划!$J109</f>
        <v>0.57456000000000007</v>
      </c>
      <c r="AU120" s="18">
        <f t="shared" si="76"/>
        <v>9.234</v>
      </c>
      <c r="AV120" s="18">
        <f>AU120*节奏规划!$J109</f>
        <v>6.1560000000000004E-2</v>
      </c>
      <c r="AW120" s="18">
        <f t="shared" si="77"/>
        <v>0</v>
      </c>
      <c r="AX120" s="18">
        <f>AW120*节奏规划!$J109</f>
        <v>0</v>
      </c>
      <c r="AY120" s="18">
        <f t="shared" si="78"/>
        <v>0</v>
      </c>
      <c r="AZ120" s="18">
        <f>AY120*节奏规划!$J109</f>
        <v>0</v>
      </c>
    </row>
    <row r="121" spans="1:52" ht="16.5" x14ac:dyDescent="0.2">
      <c r="A121" s="14">
        <v>116</v>
      </c>
      <c r="B121" s="14">
        <f>金币产出!CH121/金币产出!CB121</f>
        <v>89164800</v>
      </c>
      <c r="C121" s="18">
        <f>INDEX(金币产出!$D$7:$D$90,MATCH(宝箱数值!A121,金币产出!$A$7:$A$90,1))</f>
        <v>14</v>
      </c>
      <c r="D121" s="18">
        <f t="shared" si="58"/>
        <v>1158737</v>
      </c>
      <c r="E121" s="18">
        <f t="shared" si="47"/>
        <v>787749</v>
      </c>
      <c r="F121" s="18">
        <f t="shared" si="48"/>
        <v>1158737</v>
      </c>
      <c r="G121" s="18">
        <f t="shared" si="49"/>
        <v>1158737</v>
      </c>
      <c r="H121" s="18">
        <f t="shared" si="50"/>
        <v>1158737</v>
      </c>
      <c r="I121" s="18">
        <f t="shared" si="51"/>
        <v>1158737</v>
      </c>
      <c r="J121" s="18">
        <f t="shared" si="52"/>
        <v>1158737</v>
      </c>
      <c r="K121" s="18">
        <f t="shared" si="59"/>
        <v>1</v>
      </c>
      <c r="L121" s="18">
        <f t="shared" si="60"/>
        <v>787.75</v>
      </c>
      <c r="M121" s="18">
        <f t="shared" si="61"/>
        <v>1</v>
      </c>
      <c r="N121" s="18">
        <f t="shared" si="62"/>
        <v>1158.74</v>
      </c>
      <c r="O121" s="18">
        <f t="shared" si="63"/>
        <v>1</v>
      </c>
      <c r="P121" s="18">
        <f t="shared" si="64"/>
        <v>1158.74</v>
      </c>
      <c r="Q121" s="18">
        <f t="shared" si="65"/>
        <v>1</v>
      </c>
      <c r="R121" s="18">
        <f t="shared" si="66"/>
        <v>1158.74</v>
      </c>
      <c r="S121" s="18">
        <f t="shared" si="67"/>
        <v>1</v>
      </c>
      <c r="T121" s="18">
        <f t="shared" si="68"/>
        <v>1158.74</v>
      </c>
      <c r="U121" s="18">
        <f t="shared" si="69"/>
        <v>1</v>
      </c>
      <c r="V121" s="18">
        <f t="shared" si="70"/>
        <v>1158.74</v>
      </c>
      <c r="W121" s="18">
        <f t="shared" si="71"/>
        <v>1</v>
      </c>
      <c r="X121" s="18">
        <f t="shared" si="72"/>
        <v>1158.74</v>
      </c>
      <c r="Y121" s="22">
        <v>0.5</v>
      </c>
      <c r="Z121" s="22">
        <v>0.5</v>
      </c>
      <c r="AA121" s="22">
        <v>0</v>
      </c>
      <c r="AB121" s="22">
        <v>0</v>
      </c>
      <c r="AC121" s="22">
        <v>0</v>
      </c>
      <c r="AD121" s="22">
        <v>0</v>
      </c>
      <c r="AE121" s="18">
        <f t="shared" si="73"/>
        <v>1109497.02</v>
      </c>
      <c r="AF121" s="18">
        <f>AE121*节奏规划!$J110</f>
        <v>7396.6468000000004</v>
      </c>
      <c r="AG121" s="18">
        <f t="shared" si="74"/>
        <v>307.8</v>
      </c>
      <c r="AH121" s="18">
        <f>AG121*节奏规划!$J110</f>
        <v>2.052</v>
      </c>
      <c r="AI121" s="18">
        <f t="shared" si="53"/>
        <v>129.14999999999998</v>
      </c>
      <c r="AJ121" s="18">
        <f>AI121*节奏规划!$J110</f>
        <v>0.86099999999999988</v>
      </c>
      <c r="AK121" s="18">
        <f t="shared" si="54"/>
        <v>62.099999999999994</v>
      </c>
      <c r="AL121" s="18">
        <f>AK121*节奏规划!$J110</f>
        <v>0.41399999999999998</v>
      </c>
      <c r="AM121" s="18">
        <f t="shared" si="55"/>
        <v>161.99999999999997</v>
      </c>
      <c r="AN121" s="18">
        <f>AM121*节奏规划!$J110</f>
        <v>1.0799999999999998</v>
      </c>
      <c r="AO121" s="18">
        <f t="shared" si="56"/>
        <v>0</v>
      </c>
      <c r="AP121" s="18">
        <f>AO121*节奏规划!$J110</f>
        <v>0</v>
      </c>
      <c r="AQ121" s="18">
        <f t="shared" si="57"/>
        <v>0</v>
      </c>
      <c r="AR121" s="18">
        <f>AQ121*节奏规划!$J110</f>
        <v>0</v>
      </c>
      <c r="AS121" s="18">
        <f t="shared" si="75"/>
        <v>86.183999999999997</v>
      </c>
      <c r="AT121" s="18">
        <f>AS121*节奏规划!$J110</f>
        <v>0.57456000000000007</v>
      </c>
      <c r="AU121" s="18">
        <f t="shared" si="76"/>
        <v>9.234</v>
      </c>
      <c r="AV121" s="18">
        <f>AU121*节奏规划!$J110</f>
        <v>6.1560000000000004E-2</v>
      </c>
      <c r="AW121" s="18">
        <f t="shared" si="77"/>
        <v>0</v>
      </c>
      <c r="AX121" s="18">
        <f>AW121*节奏规划!$J110</f>
        <v>0</v>
      </c>
      <c r="AY121" s="18">
        <f t="shared" si="78"/>
        <v>0</v>
      </c>
      <c r="AZ121" s="18">
        <f>AY121*节奏规划!$J110</f>
        <v>0</v>
      </c>
    </row>
    <row r="122" spans="1:52" ht="16.5" x14ac:dyDescent="0.2">
      <c r="A122" s="14">
        <v>117</v>
      </c>
      <c r="B122" s="14">
        <f>金币产出!CH122/金币产出!CB122</f>
        <v>91173450</v>
      </c>
      <c r="C122" s="18">
        <f>INDEX(金币产出!$D$7:$D$90,MATCH(宝箱数值!A122,金币产出!$A$7:$A$90,1))</f>
        <v>14</v>
      </c>
      <c r="D122" s="18">
        <f t="shared" si="58"/>
        <v>1184840</v>
      </c>
      <c r="E122" s="18">
        <f t="shared" si="47"/>
        <v>796573</v>
      </c>
      <c r="F122" s="18">
        <f t="shared" si="48"/>
        <v>1184840</v>
      </c>
      <c r="G122" s="18">
        <f t="shared" si="49"/>
        <v>1184840</v>
      </c>
      <c r="H122" s="18">
        <f t="shared" si="50"/>
        <v>1184840</v>
      </c>
      <c r="I122" s="18">
        <f t="shared" si="51"/>
        <v>1184840</v>
      </c>
      <c r="J122" s="18">
        <f t="shared" si="52"/>
        <v>1184840</v>
      </c>
      <c r="K122" s="18">
        <f t="shared" si="59"/>
        <v>1</v>
      </c>
      <c r="L122" s="18">
        <f t="shared" si="60"/>
        <v>796.57</v>
      </c>
      <c r="M122" s="18">
        <f t="shared" si="61"/>
        <v>1</v>
      </c>
      <c r="N122" s="18">
        <f t="shared" si="62"/>
        <v>1184.8399999999999</v>
      </c>
      <c r="O122" s="18">
        <f t="shared" si="63"/>
        <v>1</v>
      </c>
      <c r="P122" s="18">
        <f t="shared" si="64"/>
        <v>1184.8399999999999</v>
      </c>
      <c r="Q122" s="18">
        <f t="shared" si="65"/>
        <v>1</v>
      </c>
      <c r="R122" s="18">
        <f t="shared" si="66"/>
        <v>1184.8399999999999</v>
      </c>
      <c r="S122" s="18">
        <f t="shared" si="67"/>
        <v>1</v>
      </c>
      <c r="T122" s="18">
        <f t="shared" si="68"/>
        <v>1184.8399999999999</v>
      </c>
      <c r="U122" s="18">
        <f t="shared" si="69"/>
        <v>1</v>
      </c>
      <c r="V122" s="18">
        <f t="shared" si="70"/>
        <v>1184.8399999999999</v>
      </c>
      <c r="W122" s="18">
        <f t="shared" si="71"/>
        <v>1</v>
      </c>
      <c r="X122" s="18">
        <f t="shared" si="72"/>
        <v>1184.8399999999999</v>
      </c>
      <c r="Y122" s="22">
        <v>0.5</v>
      </c>
      <c r="Z122" s="22">
        <v>0.5</v>
      </c>
      <c r="AA122" s="22">
        <v>0</v>
      </c>
      <c r="AB122" s="22">
        <v>0</v>
      </c>
      <c r="AC122" s="22">
        <v>0</v>
      </c>
      <c r="AD122" s="22">
        <v>0</v>
      </c>
      <c r="AE122" s="18">
        <f t="shared" si="73"/>
        <v>1129405.4100000001</v>
      </c>
      <c r="AF122" s="18">
        <f>AE122*节奏规划!$J111</f>
        <v>7529.3694000000014</v>
      </c>
      <c r="AG122" s="18">
        <f t="shared" si="74"/>
        <v>307.8</v>
      </c>
      <c r="AH122" s="18">
        <f>AG122*节奏规划!$J111</f>
        <v>2.052</v>
      </c>
      <c r="AI122" s="18">
        <f t="shared" si="53"/>
        <v>129.14999999999998</v>
      </c>
      <c r="AJ122" s="18">
        <f>AI122*节奏规划!$J111</f>
        <v>0.86099999999999988</v>
      </c>
      <c r="AK122" s="18">
        <f t="shared" si="54"/>
        <v>62.099999999999994</v>
      </c>
      <c r="AL122" s="18">
        <f>AK122*节奏规划!$J111</f>
        <v>0.41399999999999998</v>
      </c>
      <c r="AM122" s="18">
        <f t="shared" si="55"/>
        <v>161.99999999999997</v>
      </c>
      <c r="AN122" s="18">
        <f>AM122*节奏规划!$J111</f>
        <v>1.0799999999999998</v>
      </c>
      <c r="AO122" s="18">
        <f t="shared" si="56"/>
        <v>0</v>
      </c>
      <c r="AP122" s="18">
        <f>AO122*节奏规划!$J111</f>
        <v>0</v>
      </c>
      <c r="AQ122" s="18">
        <f t="shared" si="57"/>
        <v>0</v>
      </c>
      <c r="AR122" s="18">
        <f>AQ122*节奏规划!$J111</f>
        <v>0</v>
      </c>
      <c r="AS122" s="18">
        <f t="shared" si="75"/>
        <v>86.183999999999997</v>
      </c>
      <c r="AT122" s="18">
        <f>AS122*节奏规划!$J111</f>
        <v>0.57456000000000007</v>
      </c>
      <c r="AU122" s="18">
        <f t="shared" si="76"/>
        <v>9.234</v>
      </c>
      <c r="AV122" s="18">
        <f>AU122*节奏规划!$J111</f>
        <v>6.1560000000000004E-2</v>
      </c>
      <c r="AW122" s="18">
        <f t="shared" si="77"/>
        <v>0</v>
      </c>
      <c r="AX122" s="18">
        <f>AW122*节奏规划!$J111</f>
        <v>0</v>
      </c>
      <c r="AY122" s="18">
        <f t="shared" si="78"/>
        <v>0</v>
      </c>
      <c r="AZ122" s="18">
        <f>AY122*节奏规划!$J111</f>
        <v>0</v>
      </c>
    </row>
    <row r="123" spans="1:52" ht="16.5" x14ac:dyDescent="0.2">
      <c r="A123" s="14">
        <v>118</v>
      </c>
      <c r="B123" s="14">
        <f>金币产出!CH123/金币产出!CB123</f>
        <v>93182400</v>
      </c>
      <c r="C123" s="18">
        <f>INDEX(金币产出!$D$7:$D$90,MATCH(宝箱数值!A123,金币产出!$A$7:$A$90,1))</f>
        <v>14</v>
      </c>
      <c r="D123" s="18">
        <f t="shared" si="58"/>
        <v>1210947</v>
      </c>
      <c r="E123" s="18">
        <f t="shared" si="47"/>
        <v>805301</v>
      </c>
      <c r="F123" s="18">
        <f t="shared" si="48"/>
        <v>1210947</v>
      </c>
      <c r="G123" s="18">
        <f t="shared" si="49"/>
        <v>1210947</v>
      </c>
      <c r="H123" s="18">
        <f t="shared" si="50"/>
        <v>1210947</v>
      </c>
      <c r="I123" s="18">
        <f t="shared" si="51"/>
        <v>1210947</v>
      </c>
      <c r="J123" s="18">
        <f t="shared" si="52"/>
        <v>1210947</v>
      </c>
      <c r="K123" s="18">
        <f t="shared" si="59"/>
        <v>1</v>
      </c>
      <c r="L123" s="18">
        <f t="shared" si="60"/>
        <v>805.3</v>
      </c>
      <c r="M123" s="18">
        <f t="shared" si="61"/>
        <v>1</v>
      </c>
      <c r="N123" s="18">
        <f t="shared" si="62"/>
        <v>1210.95</v>
      </c>
      <c r="O123" s="18">
        <f t="shared" si="63"/>
        <v>1</v>
      </c>
      <c r="P123" s="18">
        <f t="shared" si="64"/>
        <v>1210.95</v>
      </c>
      <c r="Q123" s="18">
        <f t="shared" si="65"/>
        <v>1</v>
      </c>
      <c r="R123" s="18">
        <f t="shared" si="66"/>
        <v>1210.95</v>
      </c>
      <c r="S123" s="18">
        <f t="shared" si="67"/>
        <v>1</v>
      </c>
      <c r="T123" s="18">
        <f t="shared" si="68"/>
        <v>1210.95</v>
      </c>
      <c r="U123" s="18">
        <f t="shared" si="69"/>
        <v>1</v>
      </c>
      <c r="V123" s="18">
        <f t="shared" si="70"/>
        <v>1210.95</v>
      </c>
      <c r="W123" s="18">
        <f t="shared" si="71"/>
        <v>1</v>
      </c>
      <c r="X123" s="18">
        <f t="shared" si="72"/>
        <v>1210.95</v>
      </c>
      <c r="Y123" s="22">
        <v>0.5</v>
      </c>
      <c r="Z123" s="22">
        <v>0.5</v>
      </c>
      <c r="AA123" s="22">
        <v>0</v>
      </c>
      <c r="AB123" s="22">
        <v>0</v>
      </c>
      <c r="AC123" s="22">
        <v>0</v>
      </c>
      <c r="AD123" s="22">
        <v>0</v>
      </c>
      <c r="AE123" s="18">
        <f t="shared" si="73"/>
        <v>1149261.3600000001</v>
      </c>
      <c r="AF123" s="18">
        <f>AE123*节奏规划!$J112</f>
        <v>7661.742400000001</v>
      </c>
      <c r="AG123" s="18">
        <f t="shared" si="74"/>
        <v>307.8</v>
      </c>
      <c r="AH123" s="18">
        <f>AG123*节奏规划!$J112</f>
        <v>2.052</v>
      </c>
      <c r="AI123" s="18">
        <f t="shared" si="53"/>
        <v>129.14999999999998</v>
      </c>
      <c r="AJ123" s="18">
        <f>AI123*节奏规划!$J112</f>
        <v>0.86099999999999988</v>
      </c>
      <c r="AK123" s="18">
        <f t="shared" si="54"/>
        <v>62.099999999999994</v>
      </c>
      <c r="AL123" s="18">
        <f>AK123*节奏规划!$J112</f>
        <v>0.41399999999999998</v>
      </c>
      <c r="AM123" s="18">
        <f t="shared" si="55"/>
        <v>161.99999999999997</v>
      </c>
      <c r="AN123" s="18">
        <f>AM123*节奏规划!$J112</f>
        <v>1.0799999999999998</v>
      </c>
      <c r="AO123" s="18">
        <f t="shared" si="56"/>
        <v>0</v>
      </c>
      <c r="AP123" s="18">
        <f>AO123*节奏规划!$J112</f>
        <v>0</v>
      </c>
      <c r="AQ123" s="18">
        <f t="shared" si="57"/>
        <v>0</v>
      </c>
      <c r="AR123" s="18">
        <f>AQ123*节奏规划!$J112</f>
        <v>0</v>
      </c>
      <c r="AS123" s="18">
        <f t="shared" si="75"/>
        <v>86.183999999999997</v>
      </c>
      <c r="AT123" s="18">
        <f>AS123*节奏规划!$J112</f>
        <v>0.57456000000000007</v>
      </c>
      <c r="AU123" s="18">
        <f t="shared" si="76"/>
        <v>9.234</v>
      </c>
      <c r="AV123" s="18">
        <f>AU123*节奏规划!$J112</f>
        <v>6.1560000000000004E-2</v>
      </c>
      <c r="AW123" s="18">
        <f t="shared" si="77"/>
        <v>0</v>
      </c>
      <c r="AX123" s="18">
        <f>AW123*节奏规划!$J112</f>
        <v>0</v>
      </c>
      <c r="AY123" s="18">
        <f t="shared" si="78"/>
        <v>0</v>
      </c>
      <c r="AZ123" s="18">
        <f>AY123*节奏规划!$J112</f>
        <v>0</v>
      </c>
    </row>
    <row r="124" spans="1:52" ht="16.5" x14ac:dyDescent="0.2">
      <c r="A124" s="14">
        <v>119</v>
      </c>
      <c r="B124" s="14">
        <f>金币产出!CH124/金币产出!CB124</f>
        <v>95191200</v>
      </c>
      <c r="C124" s="18">
        <f>INDEX(金币产出!$D$7:$D$90,MATCH(宝箱数值!A124,金币产出!$A$7:$A$90,1))</f>
        <v>14</v>
      </c>
      <c r="D124" s="18">
        <f t="shared" si="58"/>
        <v>1237053</v>
      </c>
      <c r="E124" s="18">
        <f t="shared" si="47"/>
        <v>813935</v>
      </c>
      <c r="F124" s="18">
        <f t="shared" si="48"/>
        <v>1237053</v>
      </c>
      <c r="G124" s="18">
        <f t="shared" si="49"/>
        <v>1237053</v>
      </c>
      <c r="H124" s="18">
        <f t="shared" si="50"/>
        <v>1237053</v>
      </c>
      <c r="I124" s="18">
        <f t="shared" si="51"/>
        <v>1237053</v>
      </c>
      <c r="J124" s="18">
        <f t="shared" si="52"/>
        <v>1237053</v>
      </c>
      <c r="K124" s="18">
        <f t="shared" si="59"/>
        <v>1</v>
      </c>
      <c r="L124" s="18">
        <f t="shared" si="60"/>
        <v>813.94</v>
      </c>
      <c r="M124" s="18">
        <f t="shared" si="61"/>
        <v>1</v>
      </c>
      <c r="N124" s="18">
        <f t="shared" si="62"/>
        <v>1237.05</v>
      </c>
      <c r="O124" s="18">
        <f t="shared" si="63"/>
        <v>1</v>
      </c>
      <c r="P124" s="18">
        <f t="shared" si="64"/>
        <v>1237.05</v>
      </c>
      <c r="Q124" s="18">
        <f t="shared" si="65"/>
        <v>1</v>
      </c>
      <c r="R124" s="18">
        <f t="shared" si="66"/>
        <v>1237.05</v>
      </c>
      <c r="S124" s="18">
        <f t="shared" si="67"/>
        <v>1</v>
      </c>
      <c r="T124" s="18">
        <f t="shared" si="68"/>
        <v>1237.05</v>
      </c>
      <c r="U124" s="18">
        <f t="shared" si="69"/>
        <v>1</v>
      </c>
      <c r="V124" s="18">
        <f t="shared" si="70"/>
        <v>1237.05</v>
      </c>
      <c r="W124" s="18">
        <f t="shared" si="71"/>
        <v>1</v>
      </c>
      <c r="X124" s="18">
        <f t="shared" si="72"/>
        <v>1237.05</v>
      </c>
      <c r="Y124" s="22">
        <v>0.5</v>
      </c>
      <c r="Z124" s="22">
        <v>0.5</v>
      </c>
      <c r="AA124" s="22">
        <v>0</v>
      </c>
      <c r="AB124" s="22">
        <v>0</v>
      </c>
      <c r="AC124" s="22">
        <v>0</v>
      </c>
      <c r="AD124" s="22">
        <v>0</v>
      </c>
      <c r="AE124" s="18">
        <f t="shared" si="73"/>
        <v>1169063.1600000001</v>
      </c>
      <c r="AF124" s="18">
        <f>AE124*节奏规划!$J113</f>
        <v>7793.7544000000016</v>
      </c>
      <c r="AG124" s="18">
        <f t="shared" si="74"/>
        <v>307.8</v>
      </c>
      <c r="AH124" s="18">
        <f>AG124*节奏规划!$J113</f>
        <v>2.052</v>
      </c>
      <c r="AI124" s="18">
        <f t="shared" si="53"/>
        <v>129.14999999999998</v>
      </c>
      <c r="AJ124" s="18">
        <f>AI124*节奏规划!$J113</f>
        <v>0.86099999999999988</v>
      </c>
      <c r="AK124" s="18">
        <f t="shared" si="54"/>
        <v>62.099999999999994</v>
      </c>
      <c r="AL124" s="18">
        <f>AK124*节奏规划!$J113</f>
        <v>0.41399999999999998</v>
      </c>
      <c r="AM124" s="18">
        <f t="shared" si="55"/>
        <v>161.99999999999997</v>
      </c>
      <c r="AN124" s="18">
        <f>AM124*节奏规划!$J113</f>
        <v>1.0799999999999998</v>
      </c>
      <c r="AO124" s="18">
        <f t="shared" si="56"/>
        <v>0</v>
      </c>
      <c r="AP124" s="18">
        <f>AO124*节奏规划!$J113</f>
        <v>0</v>
      </c>
      <c r="AQ124" s="18">
        <f t="shared" si="57"/>
        <v>0</v>
      </c>
      <c r="AR124" s="18">
        <f>AQ124*节奏规划!$J113</f>
        <v>0</v>
      </c>
      <c r="AS124" s="18">
        <f t="shared" si="75"/>
        <v>86.183999999999997</v>
      </c>
      <c r="AT124" s="18">
        <f>AS124*节奏规划!$J113</f>
        <v>0.57456000000000007</v>
      </c>
      <c r="AU124" s="18">
        <f t="shared" si="76"/>
        <v>9.234</v>
      </c>
      <c r="AV124" s="18">
        <f>AU124*节奏规划!$J113</f>
        <v>6.1560000000000004E-2</v>
      </c>
      <c r="AW124" s="18">
        <f t="shared" si="77"/>
        <v>0</v>
      </c>
      <c r="AX124" s="18">
        <f>AW124*节奏规划!$J113</f>
        <v>0</v>
      </c>
      <c r="AY124" s="18">
        <f t="shared" si="78"/>
        <v>0</v>
      </c>
      <c r="AZ124" s="18">
        <f>AY124*节奏规划!$J113</f>
        <v>0</v>
      </c>
    </row>
    <row r="125" spans="1:52" ht="16.5" x14ac:dyDescent="0.2">
      <c r="A125" s="14">
        <v>120</v>
      </c>
      <c r="B125" s="14">
        <f>金币产出!CH125/金币产出!CB125</f>
        <v>97200000</v>
      </c>
      <c r="C125" s="18">
        <f>INDEX(金币产出!$D$7:$D$90,MATCH(宝箱数值!A125,金币产出!$A$7:$A$90,1))</f>
        <v>20</v>
      </c>
      <c r="D125" s="18">
        <f t="shared" si="58"/>
        <v>1200000</v>
      </c>
      <c r="E125" s="18">
        <f t="shared" si="47"/>
        <v>801653</v>
      </c>
      <c r="F125" s="18">
        <f t="shared" si="48"/>
        <v>1200000</v>
      </c>
      <c r="G125" s="18">
        <f t="shared" si="49"/>
        <v>1200000</v>
      </c>
      <c r="H125" s="18">
        <f t="shared" si="50"/>
        <v>1200000</v>
      </c>
      <c r="I125" s="18">
        <f t="shared" si="51"/>
        <v>1200000</v>
      </c>
      <c r="J125" s="18">
        <f t="shared" si="52"/>
        <v>1200000</v>
      </c>
      <c r="K125" s="18">
        <f t="shared" si="59"/>
        <v>1</v>
      </c>
      <c r="L125" s="18">
        <f t="shared" si="60"/>
        <v>801.65</v>
      </c>
      <c r="M125" s="18">
        <f t="shared" si="61"/>
        <v>1</v>
      </c>
      <c r="N125" s="18">
        <f t="shared" si="62"/>
        <v>1200</v>
      </c>
      <c r="O125" s="18">
        <f t="shared" si="63"/>
        <v>1</v>
      </c>
      <c r="P125" s="18">
        <f t="shared" si="64"/>
        <v>1200</v>
      </c>
      <c r="Q125" s="18">
        <f t="shared" si="65"/>
        <v>1</v>
      </c>
      <c r="R125" s="18">
        <f t="shared" si="66"/>
        <v>1200</v>
      </c>
      <c r="S125" s="18">
        <f t="shared" si="67"/>
        <v>1</v>
      </c>
      <c r="T125" s="18">
        <f t="shared" si="68"/>
        <v>1200</v>
      </c>
      <c r="U125" s="18">
        <f t="shared" si="69"/>
        <v>1</v>
      </c>
      <c r="V125" s="18">
        <f t="shared" si="70"/>
        <v>1200</v>
      </c>
      <c r="W125" s="18">
        <f t="shared" si="71"/>
        <v>1</v>
      </c>
      <c r="X125" s="18">
        <f t="shared" si="72"/>
        <v>1200</v>
      </c>
      <c r="Y125" s="22">
        <v>0.5</v>
      </c>
      <c r="Z125" s="22">
        <v>0.5</v>
      </c>
      <c r="AA125" s="22">
        <v>0</v>
      </c>
      <c r="AB125" s="22">
        <v>0</v>
      </c>
      <c r="AC125" s="22">
        <v>0</v>
      </c>
      <c r="AD125" s="22">
        <v>0</v>
      </c>
      <c r="AE125" s="18">
        <f t="shared" si="73"/>
        <v>1200991.8</v>
      </c>
      <c r="AF125" s="18">
        <f>AE125*节奏规划!$J114</f>
        <v>8006.612000000001</v>
      </c>
      <c r="AG125" s="18">
        <f t="shared" si="74"/>
        <v>324</v>
      </c>
      <c r="AH125" s="18">
        <f>AG125*节奏规划!$J114</f>
        <v>2.16</v>
      </c>
      <c r="AI125" s="18">
        <f t="shared" si="53"/>
        <v>129.14999999999998</v>
      </c>
      <c r="AJ125" s="18">
        <f>AI125*节奏规划!$J114</f>
        <v>0.86099999999999988</v>
      </c>
      <c r="AK125" s="18">
        <f t="shared" si="54"/>
        <v>62.099999999999994</v>
      </c>
      <c r="AL125" s="18">
        <f>AK125*节奏规划!$J114</f>
        <v>0.41399999999999998</v>
      </c>
      <c r="AM125" s="18">
        <f t="shared" si="55"/>
        <v>161.99999999999997</v>
      </c>
      <c r="AN125" s="18">
        <f>AM125*节奏规划!$J114</f>
        <v>1.0799999999999998</v>
      </c>
      <c r="AO125" s="18">
        <f t="shared" si="56"/>
        <v>0</v>
      </c>
      <c r="AP125" s="18">
        <f>AO125*节奏规划!$J114</f>
        <v>0</v>
      </c>
      <c r="AQ125" s="18">
        <f t="shared" si="57"/>
        <v>0</v>
      </c>
      <c r="AR125" s="18">
        <f>AQ125*节奏规划!$J114</f>
        <v>0</v>
      </c>
      <c r="AS125" s="18">
        <f t="shared" si="75"/>
        <v>90.719999999999985</v>
      </c>
      <c r="AT125" s="18">
        <f>AS125*节奏规划!$J114</f>
        <v>0.60479999999999989</v>
      </c>
      <c r="AU125" s="18">
        <f t="shared" si="76"/>
        <v>9.7199999999999989</v>
      </c>
      <c r="AV125" s="18">
        <f>AU125*节奏规划!$J114</f>
        <v>6.4799999999999996E-2</v>
      </c>
      <c r="AW125" s="18">
        <f t="shared" si="77"/>
        <v>0</v>
      </c>
      <c r="AX125" s="18">
        <f>AW125*节奏规划!$J114</f>
        <v>0</v>
      </c>
      <c r="AY125" s="18">
        <f t="shared" si="78"/>
        <v>0</v>
      </c>
      <c r="AZ125" s="18">
        <f>AY125*节奏规划!$J114</f>
        <v>0</v>
      </c>
    </row>
    <row r="126" spans="1:52" ht="16.5" x14ac:dyDescent="0.2">
      <c r="A126" s="14">
        <v>121</v>
      </c>
      <c r="B126" s="14">
        <f>金币产出!CH126/金币产出!CB126</f>
        <v>99360000</v>
      </c>
      <c r="C126" s="18">
        <f>INDEX(金币产出!$D$7:$D$90,MATCH(宝箱数值!A126,金币产出!$A$7:$A$90,1))</f>
        <v>20</v>
      </c>
      <c r="D126" s="18">
        <f t="shared" si="58"/>
        <v>1226667</v>
      </c>
      <c r="E126" s="18">
        <f t="shared" si="47"/>
        <v>810511</v>
      </c>
      <c r="F126" s="18">
        <f t="shared" si="48"/>
        <v>1226667</v>
      </c>
      <c r="G126" s="18">
        <f t="shared" si="49"/>
        <v>1226667</v>
      </c>
      <c r="H126" s="18">
        <f t="shared" si="50"/>
        <v>1226667</v>
      </c>
      <c r="I126" s="18">
        <f t="shared" si="51"/>
        <v>1226667</v>
      </c>
      <c r="J126" s="18">
        <f t="shared" si="52"/>
        <v>1226667</v>
      </c>
      <c r="K126" s="18">
        <f t="shared" si="59"/>
        <v>1</v>
      </c>
      <c r="L126" s="18">
        <f t="shared" si="60"/>
        <v>810.51</v>
      </c>
      <c r="M126" s="18">
        <f t="shared" si="61"/>
        <v>1</v>
      </c>
      <c r="N126" s="18">
        <f t="shared" si="62"/>
        <v>1226.67</v>
      </c>
      <c r="O126" s="18">
        <f t="shared" si="63"/>
        <v>1</v>
      </c>
      <c r="P126" s="18">
        <f t="shared" si="64"/>
        <v>1226.67</v>
      </c>
      <c r="Q126" s="18">
        <f t="shared" si="65"/>
        <v>1</v>
      </c>
      <c r="R126" s="18">
        <f t="shared" si="66"/>
        <v>1226.67</v>
      </c>
      <c r="S126" s="18">
        <f t="shared" si="67"/>
        <v>1</v>
      </c>
      <c r="T126" s="18">
        <f t="shared" si="68"/>
        <v>1226.67</v>
      </c>
      <c r="U126" s="18">
        <f t="shared" si="69"/>
        <v>1</v>
      </c>
      <c r="V126" s="18">
        <f t="shared" si="70"/>
        <v>1226.67</v>
      </c>
      <c r="W126" s="18">
        <f t="shared" si="71"/>
        <v>1</v>
      </c>
      <c r="X126" s="18">
        <f t="shared" si="72"/>
        <v>1226.67</v>
      </c>
      <c r="Y126" s="22">
        <v>0.5</v>
      </c>
      <c r="Z126" s="22">
        <v>0.5</v>
      </c>
      <c r="AA126" s="22">
        <v>0</v>
      </c>
      <c r="AB126" s="22">
        <v>0</v>
      </c>
      <c r="AC126" s="22">
        <v>0</v>
      </c>
      <c r="AD126" s="22">
        <v>0</v>
      </c>
      <c r="AE126" s="18">
        <f t="shared" si="73"/>
        <v>1222306.8</v>
      </c>
      <c r="AF126" s="18">
        <f>AE126*节奏规划!$J115</f>
        <v>8148.7120000000004</v>
      </c>
      <c r="AG126" s="18">
        <f t="shared" si="74"/>
        <v>324</v>
      </c>
      <c r="AH126" s="18">
        <f>AG126*节奏规划!$J115</f>
        <v>2.16</v>
      </c>
      <c r="AI126" s="18">
        <f t="shared" si="53"/>
        <v>129.14999999999998</v>
      </c>
      <c r="AJ126" s="18">
        <f>AI126*节奏规划!$J115</f>
        <v>0.86099999999999988</v>
      </c>
      <c r="AK126" s="18">
        <f t="shared" si="54"/>
        <v>62.099999999999994</v>
      </c>
      <c r="AL126" s="18">
        <f>AK126*节奏规划!$J115</f>
        <v>0.41399999999999998</v>
      </c>
      <c r="AM126" s="18">
        <f t="shared" si="55"/>
        <v>161.99999999999997</v>
      </c>
      <c r="AN126" s="18">
        <f>AM126*节奏规划!$J115</f>
        <v>1.0799999999999998</v>
      </c>
      <c r="AO126" s="18">
        <f t="shared" si="56"/>
        <v>0</v>
      </c>
      <c r="AP126" s="18">
        <f>AO126*节奏规划!$J115</f>
        <v>0</v>
      </c>
      <c r="AQ126" s="18">
        <f t="shared" si="57"/>
        <v>0</v>
      </c>
      <c r="AR126" s="18">
        <f>AQ126*节奏规划!$J115</f>
        <v>0</v>
      </c>
      <c r="AS126" s="18">
        <f t="shared" si="75"/>
        <v>90.719999999999985</v>
      </c>
      <c r="AT126" s="18">
        <f>AS126*节奏规划!$J115</f>
        <v>0.60479999999999989</v>
      </c>
      <c r="AU126" s="18">
        <f t="shared" si="76"/>
        <v>9.7199999999999989</v>
      </c>
      <c r="AV126" s="18">
        <f>AU126*节奏规划!$J115</f>
        <v>6.4799999999999996E-2</v>
      </c>
      <c r="AW126" s="18">
        <f t="shared" si="77"/>
        <v>0</v>
      </c>
      <c r="AX126" s="18">
        <f>AW126*节奏规划!$J115</f>
        <v>0</v>
      </c>
      <c r="AY126" s="18">
        <f t="shared" si="78"/>
        <v>0</v>
      </c>
      <c r="AZ126" s="18">
        <f>AY126*节奏规划!$J115</f>
        <v>0</v>
      </c>
    </row>
    <row r="127" spans="1:52" ht="16.5" x14ac:dyDescent="0.2">
      <c r="A127" s="14">
        <v>122</v>
      </c>
      <c r="B127" s="14">
        <f>金币产出!CH127/金币产出!CB127</f>
        <v>101520000</v>
      </c>
      <c r="C127" s="18">
        <f>INDEX(金币产出!$D$7:$D$90,MATCH(宝箱数值!A127,金币产出!$A$7:$A$90,1))</f>
        <v>20</v>
      </c>
      <c r="D127" s="18">
        <f t="shared" si="58"/>
        <v>1253333</v>
      </c>
      <c r="E127" s="18">
        <f t="shared" si="47"/>
        <v>819274</v>
      </c>
      <c r="F127" s="18">
        <f t="shared" si="48"/>
        <v>1253333</v>
      </c>
      <c r="G127" s="18">
        <f t="shared" si="49"/>
        <v>1253333</v>
      </c>
      <c r="H127" s="18">
        <f t="shared" si="50"/>
        <v>1253333</v>
      </c>
      <c r="I127" s="18">
        <f t="shared" si="51"/>
        <v>1253333</v>
      </c>
      <c r="J127" s="18">
        <f t="shared" si="52"/>
        <v>1253333</v>
      </c>
      <c r="K127" s="18">
        <f t="shared" si="59"/>
        <v>1</v>
      </c>
      <c r="L127" s="18">
        <f t="shared" si="60"/>
        <v>819.27</v>
      </c>
      <c r="M127" s="18">
        <f t="shared" si="61"/>
        <v>1</v>
      </c>
      <c r="N127" s="18">
        <f t="shared" si="62"/>
        <v>1253.33</v>
      </c>
      <c r="O127" s="18">
        <f t="shared" si="63"/>
        <v>1</v>
      </c>
      <c r="P127" s="18">
        <f t="shared" si="64"/>
        <v>1253.33</v>
      </c>
      <c r="Q127" s="18">
        <f t="shared" si="65"/>
        <v>1</v>
      </c>
      <c r="R127" s="18">
        <f t="shared" si="66"/>
        <v>1253.33</v>
      </c>
      <c r="S127" s="18">
        <f t="shared" si="67"/>
        <v>1</v>
      </c>
      <c r="T127" s="18">
        <f t="shared" si="68"/>
        <v>1253.33</v>
      </c>
      <c r="U127" s="18">
        <f t="shared" si="69"/>
        <v>1</v>
      </c>
      <c r="V127" s="18">
        <f t="shared" si="70"/>
        <v>1253.33</v>
      </c>
      <c r="W127" s="18">
        <f t="shared" si="71"/>
        <v>1</v>
      </c>
      <c r="X127" s="18">
        <f t="shared" si="72"/>
        <v>1253.33</v>
      </c>
      <c r="Y127" s="22">
        <v>0.5</v>
      </c>
      <c r="Z127" s="22">
        <v>0.5</v>
      </c>
      <c r="AA127" s="22">
        <v>0</v>
      </c>
      <c r="AB127" s="22">
        <v>0</v>
      </c>
      <c r="AC127" s="22">
        <v>0</v>
      </c>
      <c r="AD127" s="22">
        <v>0</v>
      </c>
      <c r="AE127" s="18">
        <f t="shared" si="73"/>
        <v>1243564.2</v>
      </c>
      <c r="AF127" s="18">
        <f>AE127*节奏规划!$J116</f>
        <v>8290.4279999999999</v>
      </c>
      <c r="AG127" s="18">
        <f t="shared" si="74"/>
        <v>324</v>
      </c>
      <c r="AH127" s="18">
        <f>AG127*节奏规划!$J116</f>
        <v>2.16</v>
      </c>
      <c r="AI127" s="18">
        <f t="shared" si="53"/>
        <v>129.14999999999998</v>
      </c>
      <c r="AJ127" s="18">
        <f>AI127*节奏规划!$J116</f>
        <v>0.86099999999999988</v>
      </c>
      <c r="AK127" s="18">
        <f t="shared" si="54"/>
        <v>62.099999999999994</v>
      </c>
      <c r="AL127" s="18">
        <f>AK127*节奏规划!$J116</f>
        <v>0.41399999999999998</v>
      </c>
      <c r="AM127" s="18">
        <f t="shared" si="55"/>
        <v>161.99999999999997</v>
      </c>
      <c r="AN127" s="18">
        <f>AM127*节奏规划!$J116</f>
        <v>1.0799999999999998</v>
      </c>
      <c r="AO127" s="18">
        <f t="shared" si="56"/>
        <v>0</v>
      </c>
      <c r="AP127" s="18">
        <f>AO127*节奏规划!$J116</f>
        <v>0</v>
      </c>
      <c r="AQ127" s="18">
        <f t="shared" si="57"/>
        <v>0</v>
      </c>
      <c r="AR127" s="18">
        <f>AQ127*节奏规划!$J116</f>
        <v>0</v>
      </c>
      <c r="AS127" s="18">
        <f t="shared" si="75"/>
        <v>90.719999999999985</v>
      </c>
      <c r="AT127" s="18">
        <f>AS127*节奏规划!$J116</f>
        <v>0.60479999999999989</v>
      </c>
      <c r="AU127" s="18">
        <f t="shared" si="76"/>
        <v>9.7199999999999989</v>
      </c>
      <c r="AV127" s="18">
        <f>AU127*节奏规划!$J116</f>
        <v>6.4799999999999996E-2</v>
      </c>
      <c r="AW127" s="18">
        <f t="shared" si="77"/>
        <v>0</v>
      </c>
      <c r="AX127" s="18">
        <f>AW127*节奏规划!$J116</f>
        <v>0</v>
      </c>
      <c r="AY127" s="18">
        <f t="shared" si="78"/>
        <v>0</v>
      </c>
      <c r="AZ127" s="18">
        <f>AY127*节奏规划!$J116</f>
        <v>0</v>
      </c>
    </row>
    <row r="128" spans="1:52" ht="16.5" x14ac:dyDescent="0.2">
      <c r="A128" s="14">
        <v>123</v>
      </c>
      <c r="B128" s="14">
        <f>金币产出!CH128/金币产出!CB128</f>
        <v>103680000</v>
      </c>
      <c r="C128" s="18">
        <f>INDEX(金币产出!$D$7:$D$90,MATCH(宝箱数值!A128,金币产出!$A$7:$A$90,1))</f>
        <v>20</v>
      </c>
      <c r="D128" s="18">
        <f t="shared" si="58"/>
        <v>1280000</v>
      </c>
      <c r="E128" s="18">
        <f t="shared" si="47"/>
        <v>827943</v>
      </c>
      <c r="F128" s="18">
        <f t="shared" si="48"/>
        <v>1280000</v>
      </c>
      <c r="G128" s="18">
        <f t="shared" si="49"/>
        <v>1280000</v>
      </c>
      <c r="H128" s="18">
        <f t="shared" si="50"/>
        <v>1280000</v>
      </c>
      <c r="I128" s="18">
        <f t="shared" si="51"/>
        <v>1280000</v>
      </c>
      <c r="J128" s="18">
        <f t="shared" si="52"/>
        <v>1280000</v>
      </c>
      <c r="K128" s="18">
        <f t="shared" si="59"/>
        <v>1</v>
      </c>
      <c r="L128" s="18">
        <f t="shared" si="60"/>
        <v>827.94</v>
      </c>
      <c r="M128" s="18">
        <f t="shared" si="61"/>
        <v>1</v>
      </c>
      <c r="N128" s="18">
        <f t="shared" si="62"/>
        <v>1280</v>
      </c>
      <c r="O128" s="18">
        <f t="shared" si="63"/>
        <v>1</v>
      </c>
      <c r="P128" s="18">
        <f t="shared" si="64"/>
        <v>1280</v>
      </c>
      <c r="Q128" s="18">
        <f t="shared" si="65"/>
        <v>1</v>
      </c>
      <c r="R128" s="18">
        <f t="shared" si="66"/>
        <v>1280</v>
      </c>
      <c r="S128" s="18">
        <f t="shared" si="67"/>
        <v>1</v>
      </c>
      <c r="T128" s="18">
        <f t="shared" si="68"/>
        <v>1280</v>
      </c>
      <c r="U128" s="18">
        <f t="shared" si="69"/>
        <v>1</v>
      </c>
      <c r="V128" s="18">
        <f t="shared" si="70"/>
        <v>1280</v>
      </c>
      <c r="W128" s="18">
        <f t="shared" si="71"/>
        <v>1</v>
      </c>
      <c r="X128" s="18">
        <f t="shared" si="72"/>
        <v>1280</v>
      </c>
      <c r="Y128" s="22">
        <v>0.5</v>
      </c>
      <c r="Z128" s="22">
        <v>0.5</v>
      </c>
      <c r="AA128" s="22">
        <v>0</v>
      </c>
      <c r="AB128" s="22">
        <v>0</v>
      </c>
      <c r="AC128" s="22">
        <v>0</v>
      </c>
      <c r="AD128" s="22">
        <v>0</v>
      </c>
      <c r="AE128" s="18">
        <f t="shared" si="73"/>
        <v>1264765.8</v>
      </c>
      <c r="AF128" s="18">
        <f>AE128*节奏规划!$J117</f>
        <v>8431.7720000000008</v>
      </c>
      <c r="AG128" s="18">
        <f t="shared" si="74"/>
        <v>324</v>
      </c>
      <c r="AH128" s="18">
        <f>AG128*节奏规划!$J117</f>
        <v>2.16</v>
      </c>
      <c r="AI128" s="18">
        <f t="shared" si="53"/>
        <v>129.14999999999998</v>
      </c>
      <c r="AJ128" s="18">
        <f>AI128*节奏规划!$J117</f>
        <v>0.86099999999999988</v>
      </c>
      <c r="AK128" s="18">
        <f t="shared" si="54"/>
        <v>62.099999999999994</v>
      </c>
      <c r="AL128" s="18">
        <f>AK128*节奏规划!$J117</f>
        <v>0.41399999999999998</v>
      </c>
      <c r="AM128" s="18">
        <f t="shared" si="55"/>
        <v>161.99999999999997</v>
      </c>
      <c r="AN128" s="18">
        <f>AM128*节奏规划!$J117</f>
        <v>1.0799999999999998</v>
      </c>
      <c r="AO128" s="18">
        <f t="shared" si="56"/>
        <v>0</v>
      </c>
      <c r="AP128" s="18">
        <f>AO128*节奏规划!$J117</f>
        <v>0</v>
      </c>
      <c r="AQ128" s="18">
        <f t="shared" si="57"/>
        <v>0</v>
      </c>
      <c r="AR128" s="18">
        <f>AQ128*节奏规划!$J117</f>
        <v>0</v>
      </c>
      <c r="AS128" s="18">
        <f t="shared" si="75"/>
        <v>90.719999999999985</v>
      </c>
      <c r="AT128" s="18">
        <f>AS128*节奏规划!$J117</f>
        <v>0.60479999999999989</v>
      </c>
      <c r="AU128" s="18">
        <f t="shared" si="76"/>
        <v>9.7199999999999989</v>
      </c>
      <c r="AV128" s="18">
        <f>AU128*节奏规划!$J117</f>
        <v>6.4799999999999996E-2</v>
      </c>
      <c r="AW128" s="18">
        <f t="shared" si="77"/>
        <v>0</v>
      </c>
      <c r="AX128" s="18">
        <f>AW128*节奏规划!$J117</f>
        <v>0</v>
      </c>
      <c r="AY128" s="18">
        <f t="shared" si="78"/>
        <v>0</v>
      </c>
      <c r="AZ128" s="18">
        <f>AY128*节奏规划!$J117</f>
        <v>0</v>
      </c>
    </row>
    <row r="129" spans="1:52" ht="16.5" x14ac:dyDescent="0.2">
      <c r="A129" s="14">
        <v>124</v>
      </c>
      <c r="B129" s="14">
        <f>金币产出!CH129/金币产出!CB129</f>
        <v>105840000</v>
      </c>
      <c r="C129" s="18">
        <f>INDEX(金币产出!$D$7:$D$90,MATCH(宝箱数值!A129,金币产出!$A$7:$A$90,1))</f>
        <v>20</v>
      </c>
      <c r="D129" s="18">
        <f t="shared" si="58"/>
        <v>1306667</v>
      </c>
      <c r="E129" s="18">
        <f t="shared" si="47"/>
        <v>836524</v>
      </c>
      <c r="F129" s="18">
        <f t="shared" si="48"/>
        <v>1306667</v>
      </c>
      <c r="G129" s="18">
        <f t="shared" si="49"/>
        <v>1306667</v>
      </c>
      <c r="H129" s="18">
        <f t="shared" si="50"/>
        <v>1306667</v>
      </c>
      <c r="I129" s="18">
        <f t="shared" si="51"/>
        <v>1306667</v>
      </c>
      <c r="J129" s="18">
        <f t="shared" si="52"/>
        <v>1306667</v>
      </c>
      <c r="K129" s="18">
        <f t="shared" si="59"/>
        <v>1</v>
      </c>
      <c r="L129" s="18">
        <f t="shared" si="60"/>
        <v>836.52</v>
      </c>
      <c r="M129" s="18">
        <f t="shared" si="61"/>
        <v>1</v>
      </c>
      <c r="N129" s="18">
        <f t="shared" si="62"/>
        <v>1306.67</v>
      </c>
      <c r="O129" s="18">
        <f t="shared" si="63"/>
        <v>1</v>
      </c>
      <c r="P129" s="18">
        <f t="shared" si="64"/>
        <v>1306.67</v>
      </c>
      <c r="Q129" s="18">
        <f t="shared" si="65"/>
        <v>1</v>
      </c>
      <c r="R129" s="18">
        <f t="shared" si="66"/>
        <v>1306.67</v>
      </c>
      <c r="S129" s="18">
        <f t="shared" si="67"/>
        <v>1</v>
      </c>
      <c r="T129" s="18">
        <f t="shared" si="68"/>
        <v>1306.67</v>
      </c>
      <c r="U129" s="18">
        <f t="shared" si="69"/>
        <v>1</v>
      </c>
      <c r="V129" s="18">
        <f t="shared" si="70"/>
        <v>1306.67</v>
      </c>
      <c r="W129" s="18">
        <f t="shared" si="71"/>
        <v>1</v>
      </c>
      <c r="X129" s="18">
        <f t="shared" si="72"/>
        <v>1306.67</v>
      </c>
      <c r="Y129" s="22">
        <v>0.5</v>
      </c>
      <c r="Z129" s="22">
        <v>0.5</v>
      </c>
      <c r="AA129" s="22">
        <v>0</v>
      </c>
      <c r="AB129" s="22">
        <v>0</v>
      </c>
      <c r="AC129" s="22">
        <v>0</v>
      </c>
      <c r="AD129" s="22">
        <v>0</v>
      </c>
      <c r="AE129" s="18">
        <f t="shared" si="73"/>
        <v>1285914.5999999999</v>
      </c>
      <c r="AF129" s="18">
        <f>AE129*节奏规划!$J118</f>
        <v>8572.7639999999992</v>
      </c>
      <c r="AG129" s="18">
        <f t="shared" si="74"/>
        <v>324</v>
      </c>
      <c r="AH129" s="18">
        <f>AG129*节奏规划!$J118</f>
        <v>2.16</v>
      </c>
      <c r="AI129" s="18">
        <f t="shared" si="53"/>
        <v>129.14999999999998</v>
      </c>
      <c r="AJ129" s="18">
        <f>AI129*节奏规划!$J118</f>
        <v>0.86099999999999988</v>
      </c>
      <c r="AK129" s="18">
        <f t="shared" si="54"/>
        <v>62.099999999999994</v>
      </c>
      <c r="AL129" s="18">
        <f>AK129*节奏规划!$J118</f>
        <v>0.41399999999999998</v>
      </c>
      <c r="AM129" s="18">
        <f t="shared" si="55"/>
        <v>161.99999999999997</v>
      </c>
      <c r="AN129" s="18">
        <f>AM129*节奏规划!$J118</f>
        <v>1.0799999999999998</v>
      </c>
      <c r="AO129" s="18">
        <f t="shared" si="56"/>
        <v>0</v>
      </c>
      <c r="AP129" s="18">
        <f>AO129*节奏规划!$J118</f>
        <v>0</v>
      </c>
      <c r="AQ129" s="18">
        <f t="shared" si="57"/>
        <v>0</v>
      </c>
      <c r="AR129" s="18">
        <f>AQ129*节奏规划!$J118</f>
        <v>0</v>
      </c>
      <c r="AS129" s="18">
        <f t="shared" si="75"/>
        <v>90.719999999999985</v>
      </c>
      <c r="AT129" s="18">
        <f>AS129*节奏规划!$J118</f>
        <v>0.60479999999999989</v>
      </c>
      <c r="AU129" s="18">
        <f t="shared" si="76"/>
        <v>9.7199999999999989</v>
      </c>
      <c r="AV129" s="18">
        <f>AU129*节奏规划!$J118</f>
        <v>6.4799999999999996E-2</v>
      </c>
      <c r="AW129" s="18">
        <f t="shared" si="77"/>
        <v>0</v>
      </c>
      <c r="AX129" s="18">
        <f>AW129*节奏规划!$J118</f>
        <v>0</v>
      </c>
      <c r="AY129" s="18">
        <f t="shared" si="78"/>
        <v>0</v>
      </c>
      <c r="AZ129" s="18">
        <f>AY129*节奏规划!$J118</f>
        <v>0</v>
      </c>
    </row>
    <row r="130" spans="1:52" ht="16.5" x14ac:dyDescent="0.2">
      <c r="A130" s="14">
        <v>125</v>
      </c>
      <c r="B130" s="14">
        <f>金币产出!CH130/金币产出!CB130</f>
        <v>108000000</v>
      </c>
      <c r="C130" s="18">
        <f>INDEX(金币产出!$D$7:$D$90,MATCH(宝箱数值!A130,金币产出!$A$7:$A$90,1))</f>
        <v>20</v>
      </c>
      <c r="D130" s="18">
        <f t="shared" si="58"/>
        <v>1333333</v>
      </c>
      <c r="E130" s="18">
        <f t="shared" si="47"/>
        <v>845016</v>
      </c>
      <c r="F130" s="18">
        <f t="shared" si="48"/>
        <v>1333333</v>
      </c>
      <c r="G130" s="18">
        <f t="shared" si="49"/>
        <v>1333333</v>
      </c>
      <c r="H130" s="18">
        <f t="shared" si="50"/>
        <v>1333333</v>
      </c>
      <c r="I130" s="18">
        <f t="shared" si="51"/>
        <v>1333333</v>
      </c>
      <c r="J130" s="18">
        <f t="shared" si="52"/>
        <v>1333333</v>
      </c>
      <c r="K130" s="18">
        <f t="shared" si="59"/>
        <v>1</v>
      </c>
      <c r="L130" s="18">
        <f t="shared" si="60"/>
        <v>845.02</v>
      </c>
      <c r="M130" s="18">
        <f t="shared" si="61"/>
        <v>1</v>
      </c>
      <c r="N130" s="18">
        <f t="shared" si="62"/>
        <v>1333.33</v>
      </c>
      <c r="O130" s="18">
        <f t="shared" si="63"/>
        <v>1</v>
      </c>
      <c r="P130" s="18">
        <f t="shared" si="64"/>
        <v>1333.33</v>
      </c>
      <c r="Q130" s="18">
        <f t="shared" si="65"/>
        <v>1</v>
      </c>
      <c r="R130" s="18">
        <f t="shared" si="66"/>
        <v>1333.33</v>
      </c>
      <c r="S130" s="18">
        <f t="shared" si="67"/>
        <v>1</v>
      </c>
      <c r="T130" s="18">
        <f t="shared" si="68"/>
        <v>1333.33</v>
      </c>
      <c r="U130" s="18">
        <f t="shared" si="69"/>
        <v>1</v>
      </c>
      <c r="V130" s="18">
        <f t="shared" si="70"/>
        <v>1333.33</v>
      </c>
      <c r="W130" s="18">
        <f t="shared" si="71"/>
        <v>1</v>
      </c>
      <c r="X130" s="18">
        <f t="shared" si="72"/>
        <v>1333.33</v>
      </c>
      <c r="Y130" s="22">
        <v>0.5</v>
      </c>
      <c r="Z130" s="22">
        <v>0.5</v>
      </c>
      <c r="AA130" s="22">
        <v>0</v>
      </c>
      <c r="AB130" s="22">
        <v>0</v>
      </c>
      <c r="AC130" s="22">
        <v>0</v>
      </c>
      <c r="AD130" s="22">
        <v>0</v>
      </c>
      <c r="AE130" s="18">
        <f t="shared" si="73"/>
        <v>1307009.3999999999</v>
      </c>
      <c r="AF130" s="18">
        <f>AE130*节奏规划!$J119</f>
        <v>8713.3960000000006</v>
      </c>
      <c r="AG130" s="18">
        <f t="shared" si="74"/>
        <v>324</v>
      </c>
      <c r="AH130" s="18">
        <f>AG130*节奏规划!$J119</f>
        <v>2.16</v>
      </c>
      <c r="AI130" s="18">
        <f t="shared" si="53"/>
        <v>129.14999999999998</v>
      </c>
      <c r="AJ130" s="18">
        <f>AI130*节奏规划!$J119</f>
        <v>0.86099999999999988</v>
      </c>
      <c r="AK130" s="18">
        <f t="shared" si="54"/>
        <v>62.099999999999994</v>
      </c>
      <c r="AL130" s="18">
        <f>AK130*节奏规划!$J119</f>
        <v>0.41399999999999998</v>
      </c>
      <c r="AM130" s="18">
        <f t="shared" si="55"/>
        <v>161.99999999999997</v>
      </c>
      <c r="AN130" s="18">
        <f>AM130*节奏规划!$J119</f>
        <v>1.0799999999999998</v>
      </c>
      <c r="AO130" s="18">
        <f t="shared" si="56"/>
        <v>0</v>
      </c>
      <c r="AP130" s="18">
        <f>AO130*节奏规划!$J119</f>
        <v>0</v>
      </c>
      <c r="AQ130" s="18">
        <f t="shared" si="57"/>
        <v>0</v>
      </c>
      <c r="AR130" s="18">
        <f>AQ130*节奏规划!$J119</f>
        <v>0</v>
      </c>
      <c r="AS130" s="18">
        <f t="shared" si="75"/>
        <v>90.719999999999985</v>
      </c>
      <c r="AT130" s="18">
        <f>AS130*节奏规划!$J119</f>
        <v>0.60479999999999989</v>
      </c>
      <c r="AU130" s="18">
        <f t="shared" si="76"/>
        <v>9.7199999999999989</v>
      </c>
      <c r="AV130" s="18">
        <f>AU130*节奏规划!$J119</f>
        <v>6.4799999999999996E-2</v>
      </c>
      <c r="AW130" s="18">
        <f t="shared" si="77"/>
        <v>0</v>
      </c>
      <c r="AX130" s="18">
        <f>AW130*节奏规划!$J119</f>
        <v>0</v>
      </c>
      <c r="AY130" s="18">
        <f t="shared" si="78"/>
        <v>0</v>
      </c>
      <c r="AZ130" s="18">
        <f>AY130*节奏规划!$J119</f>
        <v>0</v>
      </c>
    </row>
    <row r="131" spans="1:52" ht="16.5" x14ac:dyDescent="0.2">
      <c r="A131" s="14">
        <v>126</v>
      </c>
      <c r="B131" s="14">
        <f>金币产出!CH131/金币产出!CB131</f>
        <v>110160000</v>
      </c>
      <c r="C131" s="18">
        <f>INDEX(金币产出!$D$7:$D$90,MATCH(宝箱数值!A131,金币产出!$A$7:$A$90,1))</f>
        <v>20</v>
      </c>
      <c r="D131" s="18">
        <f t="shared" si="58"/>
        <v>1360000</v>
      </c>
      <c r="E131" s="18">
        <f t="shared" si="47"/>
        <v>853425</v>
      </c>
      <c r="F131" s="18">
        <f t="shared" si="48"/>
        <v>1360000</v>
      </c>
      <c r="G131" s="18">
        <f t="shared" si="49"/>
        <v>1360000</v>
      </c>
      <c r="H131" s="18">
        <f t="shared" si="50"/>
        <v>1360000</v>
      </c>
      <c r="I131" s="18">
        <f t="shared" si="51"/>
        <v>1360000</v>
      </c>
      <c r="J131" s="18">
        <f t="shared" si="52"/>
        <v>1360000</v>
      </c>
      <c r="K131" s="18">
        <f t="shared" si="59"/>
        <v>1</v>
      </c>
      <c r="L131" s="18">
        <f t="shared" si="60"/>
        <v>853.43</v>
      </c>
      <c r="M131" s="18">
        <f t="shared" si="61"/>
        <v>1</v>
      </c>
      <c r="N131" s="18">
        <f t="shared" si="62"/>
        <v>1360</v>
      </c>
      <c r="O131" s="18">
        <f t="shared" si="63"/>
        <v>1</v>
      </c>
      <c r="P131" s="18">
        <f t="shared" si="64"/>
        <v>1360</v>
      </c>
      <c r="Q131" s="18">
        <f t="shared" si="65"/>
        <v>1</v>
      </c>
      <c r="R131" s="18">
        <f t="shared" si="66"/>
        <v>1360</v>
      </c>
      <c r="S131" s="18">
        <f t="shared" si="67"/>
        <v>1</v>
      </c>
      <c r="T131" s="18">
        <f t="shared" si="68"/>
        <v>1360</v>
      </c>
      <c r="U131" s="18">
        <f t="shared" si="69"/>
        <v>1</v>
      </c>
      <c r="V131" s="18">
        <f t="shared" si="70"/>
        <v>1360</v>
      </c>
      <c r="W131" s="18">
        <f t="shared" si="71"/>
        <v>1</v>
      </c>
      <c r="X131" s="18">
        <f t="shared" si="72"/>
        <v>1360</v>
      </c>
      <c r="Y131" s="22">
        <v>0.5</v>
      </c>
      <c r="Z131" s="22">
        <v>0.5</v>
      </c>
      <c r="AA131" s="22">
        <v>0</v>
      </c>
      <c r="AB131" s="22">
        <v>0</v>
      </c>
      <c r="AC131" s="22">
        <v>0</v>
      </c>
      <c r="AD131" s="22">
        <v>0</v>
      </c>
      <c r="AE131" s="18">
        <f t="shared" si="73"/>
        <v>1328055</v>
      </c>
      <c r="AF131" s="18">
        <f>AE131*节奏规划!$J120</f>
        <v>8853.7000000000007</v>
      </c>
      <c r="AG131" s="18">
        <f t="shared" si="74"/>
        <v>324</v>
      </c>
      <c r="AH131" s="18">
        <f>AG131*节奏规划!$J120</f>
        <v>2.16</v>
      </c>
      <c r="AI131" s="18">
        <f t="shared" si="53"/>
        <v>129.14999999999998</v>
      </c>
      <c r="AJ131" s="18">
        <f>AI131*节奏规划!$J120</f>
        <v>0.86099999999999988</v>
      </c>
      <c r="AK131" s="18">
        <f t="shared" si="54"/>
        <v>62.099999999999994</v>
      </c>
      <c r="AL131" s="18">
        <f>AK131*节奏规划!$J120</f>
        <v>0.41399999999999998</v>
      </c>
      <c r="AM131" s="18">
        <f t="shared" si="55"/>
        <v>161.99999999999997</v>
      </c>
      <c r="AN131" s="18">
        <f>AM131*节奏规划!$J120</f>
        <v>1.0799999999999998</v>
      </c>
      <c r="AO131" s="18">
        <f t="shared" si="56"/>
        <v>0</v>
      </c>
      <c r="AP131" s="18">
        <f>AO131*节奏规划!$J120</f>
        <v>0</v>
      </c>
      <c r="AQ131" s="18">
        <f t="shared" si="57"/>
        <v>0</v>
      </c>
      <c r="AR131" s="18">
        <f>AQ131*节奏规划!$J120</f>
        <v>0</v>
      </c>
      <c r="AS131" s="18">
        <f t="shared" si="75"/>
        <v>90.719999999999985</v>
      </c>
      <c r="AT131" s="18">
        <f>AS131*节奏规划!$J120</f>
        <v>0.60479999999999989</v>
      </c>
      <c r="AU131" s="18">
        <f t="shared" si="76"/>
        <v>9.7199999999999989</v>
      </c>
      <c r="AV131" s="18">
        <f>AU131*节奏规划!$J120</f>
        <v>6.4799999999999996E-2</v>
      </c>
      <c r="AW131" s="18">
        <f t="shared" si="77"/>
        <v>0</v>
      </c>
      <c r="AX131" s="18">
        <f>AW131*节奏规划!$J120</f>
        <v>0</v>
      </c>
      <c r="AY131" s="18">
        <f t="shared" si="78"/>
        <v>0</v>
      </c>
      <c r="AZ131" s="18">
        <f>AY131*节奏规划!$J120</f>
        <v>0</v>
      </c>
    </row>
    <row r="132" spans="1:52" ht="16.5" x14ac:dyDescent="0.2">
      <c r="A132" s="14">
        <v>127</v>
      </c>
      <c r="B132" s="14">
        <f>金币产出!CH132/金币产出!CB132</f>
        <v>112320000</v>
      </c>
      <c r="C132" s="18">
        <f>INDEX(金币产出!$D$7:$D$90,MATCH(宝箱数值!A132,金币产出!$A$7:$A$90,1))</f>
        <v>20</v>
      </c>
      <c r="D132" s="18">
        <f t="shared" si="58"/>
        <v>1386667</v>
      </c>
      <c r="E132" s="18">
        <f t="shared" si="47"/>
        <v>861751</v>
      </c>
      <c r="F132" s="18">
        <f t="shared" si="48"/>
        <v>1386667</v>
      </c>
      <c r="G132" s="18">
        <f t="shared" si="49"/>
        <v>1386667</v>
      </c>
      <c r="H132" s="18">
        <f t="shared" si="50"/>
        <v>1386667</v>
      </c>
      <c r="I132" s="18">
        <f t="shared" si="51"/>
        <v>1386667</v>
      </c>
      <c r="J132" s="18">
        <f t="shared" si="52"/>
        <v>1386667</v>
      </c>
      <c r="K132" s="18">
        <f t="shared" si="59"/>
        <v>1</v>
      </c>
      <c r="L132" s="18">
        <f t="shared" si="60"/>
        <v>861.75</v>
      </c>
      <c r="M132" s="18">
        <f t="shared" si="61"/>
        <v>1</v>
      </c>
      <c r="N132" s="18">
        <f t="shared" si="62"/>
        <v>1386.67</v>
      </c>
      <c r="O132" s="18">
        <f t="shared" si="63"/>
        <v>1</v>
      </c>
      <c r="P132" s="18">
        <f t="shared" si="64"/>
        <v>1386.67</v>
      </c>
      <c r="Q132" s="18">
        <f t="shared" si="65"/>
        <v>1</v>
      </c>
      <c r="R132" s="18">
        <f t="shared" si="66"/>
        <v>1386.67</v>
      </c>
      <c r="S132" s="18">
        <f t="shared" si="67"/>
        <v>1</v>
      </c>
      <c r="T132" s="18">
        <f t="shared" si="68"/>
        <v>1386.67</v>
      </c>
      <c r="U132" s="18">
        <f t="shared" si="69"/>
        <v>1</v>
      </c>
      <c r="V132" s="18">
        <f t="shared" si="70"/>
        <v>1386.67</v>
      </c>
      <c r="W132" s="18">
        <f t="shared" si="71"/>
        <v>1</v>
      </c>
      <c r="X132" s="18">
        <f t="shared" si="72"/>
        <v>1386.67</v>
      </c>
      <c r="Y132" s="22">
        <v>0.5</v>
      </c>
      <c r="Z132" s="22">
        <v>0.5</v>
      </c>
      <c r="AA132" s="22">
        <v>0</v>
      </c>
      <c r="AB132" s="22">
        <v>0</v>
      </c>
      <c r="AC132" s="22">
        <v>0</v>
      </c>
      <c r="AD132" s="22">
        <v>0</v>
      </c>
      <c r="AE132" s="18">
        <f t="shared" si="73"/>
        <v>1349050.8</v>
      </c>
      <c r="AF132" s="18">
        <f>AE132*节奏规划!$J121</f>
        <v>8993.6720000000005</v>
      </c>
      <c r="AG132" s="18">
        <f t="shared" si="74"/>
        <v>324</v>
      </c>
      <c r="AH132" s="18">
        <f>AG132*节奏规划!$J121</f>
        <v>2.16</v>
      </c>
      <c r="AI132" s="18">
        <f t="shared" si="53"/>
        <v>129.14999999999998</v>
      </c>
      <c r="AJ132" s="18">
        <f>AI132*节奏规划!$J121</f>
        <v>0.86099999999999988</v>
      </c>
      <c r="AK132" s="18">
        <f t="shared" si="54"/>
        <v>62.099999999999994</v>
      </c>
      <c r="AL132" s="18">
        <f>AK132*节奏规划!$J121</f>
        <v>0.41399999999999998</v>
      </c>
      <c r="AM132" s="18">
        <f t="shared" si="55"/>
        <v>161.99999999999997</v>
      </c>
      <c r="AN132" s="18">
        <f>AM132*节奏规划!$J121</f>
        <v>1.0799999999999998</v>
      </c>
      <c r="AO132" s="18">
        <f t="shared" si="56"/>
        <v>0</v>
      </c>
      <c r="AP132" s="18">
        <f>AO132*节奏规划!$J121</f>
        <v>0</v>
      </c>
      <c r="AQ132" s="18">
        <f t="shared" si="57"/>
        <v>0</v>
      </c>
      <c r="AR132" s="18">
        <f>AQ132*节奏规划!$J121</f>
        <v>0</v>
      </c>
      <c r="AS132" s="18">
        <f t="shared" si="75"/>
        <v>90.719999999999985</v>
      </c>
      <c r="AT132" s="18">
        <f>AS132*节奏规划!$J121</f>
        <v>0.60479999999999989</v>
      </c>
      <c r="AU132" s="18">
        <f t="shared" si="76"/>
        <v>9.7199999999999989</v>
      </c>
      <c r="AV132" s="18">
        <f>AU132*节奏规划!$J121</f>
        <v>6.4799999999999996E-2</v>
      </c>
      <c r="AW132" s="18">
        <f t="shared" si="77"/>
        <v>0</v>
      </c>
      <c r="AX132" s="18">
        <f>AW132*节奏规划!$J121</f>
        <v>0</v>
      </c>
      <c r="AY132" s="18">
        <f t="shared" si="78"/>
        <v>0</v>
      </c>
      <c r="AZ132" s="18">
        <f>AY132*节奏规划!$J121</f>
        <v>0</v>
      </c>
    </row>
    <row r="133" spans="1:52" ht="16.5" x14ac:dyDescent="0.2">
      <c r="A133" s="14">
        <v>128</v>
      </c>
      <c r="B133" s="14">
        <f>金币产出!CH133/金币产出!CB133</f>
        <v>114480000</v>
      </c>
      <c r="C133" s="18">
        <f>INDEX(金币产出!$D$7:$D$90,MATCH(宝箱数值!A133,金币产出!$A$7:$A$90,1))</f>
        <v>20</v>
      </c>
      <c r="D133" s="18">
        <f t="shared" si="58"/>
        <v>1413333</v>
      </c>
      <c r="E133" s="18">
        <f t="shared" si="47"/>
        <v>869997</v>
      </c>
      <c r="F133" s="18">
        <f t="shared" si="48"/>
        <v>1413333</v>
      </c>
      <c r="G133" s="18">
        <f t="shared" si="49"/>
        <v>1413333</v>
      </c>
      <c r="H133" s="18">
        <f t="shared" si="50"/>
        <v>1413333</v>
      </c>
      <c r="I133" s="18">
        <f t="shared" si="51"/>
        <v>1413333</v>
      </c>
      <c r="J133" s="18">
        <f t="shared" si="52"/>
        <v>1413333</v>
      </c>
      <c r="K133" s="18">
        <f t="shared" si="59"/>
        <v>1</v>
      </c>
      <c r="L133" s="18">
        <f t="shared" si="60"/>
        <v>870</v>
      </c>
      <c r="M133" s="18">
        <f t="shared" si="61"/>
        <v>1</v>
      </c>
      <c r="N133" s="18">
        <f t="shared" si="62"/>
        <v>1413.33</v>
      </c>
      <c r="O133" s="18">
        <f t="shared" si="63"/>
        <v>1</v>
      </c>
      <c r="P133" s="18">
        <f t="shared" si="64"/>
        <v>1413.33</v>
      </c>
      <c r="Q133" s="18">
        <f t="shared" si="65"/>
        <v>1</v>
      </c>
      <c r="R133" s="18">
        <f t="shared" si="66"/>
        <v>1413.33</v>
      </c>
      <c r="S133" s="18">
        <f t="shared" si="67"/>
        <v>1</v>
      </c>
      <c r="T133" s="18">
        <f t="shared" si="68"/>
        <v>1413.33</v>
      </c>
      <c r="U133" s="18">
        <f t="shared" si="69"/>
        <v>1</v>
      </c>
      <c r="V133" s="18">
        <f t="shared" si="70"/>
        <v>1413.33</v>
      </c>
      <c r="W133" s="18">
        <f t="shared" si="71"/>
        <v>1</v>
      </c>
      <c r="X133" s="18">
        <f t="shared" si="72"/>
        <v>1413.33</v>
      </c>
      <c r="Y133" s="22">
        <v>0.5</v>
      </c>
      <c r="Z133" s="22">
        <v>0.5</v>
      </c>
      <c r="AA133" s="22">
        <v>0</v>
      </c>
      <c r="AB133" s="22">
        <v>0</v>
      </c>
      <c r="AC133" s="22">
        <v>0</v>
      </c>
      <c r="AD133" s="22">
        <v>0</v>
      </c>
      <c r="AE133" s="18">
        <f t="shared" si="73"/>
        <v>1369998</v>
      </c>
      <c r="AF133" s="18">
        <f>AE133*节奏规划!$J122</f>
        <v>9133.32</v>
      </c>
      <c r="AG133" s="18">
        <f t="shared" si="74"/>
        <v>324</v>
      </c>
      <c r="AH133" s="18">
        <f>AG133*节奏规划!$J122</f>
        <v>2.16</v>
      </c>
      <c r="AI133" s="18">
        <f t="shared" si="53"/>
        <v>129.14999999999998</v>
      </c>
      <c r="AJ133" s="18">
        <f>AI133*节奏规划!$J122</f>
        <v>0.86099999999999988</v>
      </c>
      <c r="AK133" s="18">
        <f t="shared" si="54"/>
        <v>62.099999999999994</v>
      </c>
      <c r="AL133" s="18">
        <f>AK133*节奏规划!$J122</f>
        <v>0.41399999999999998</v>
      </c>
      <c r="AM133" s="18">
        <f t="shared" si="55"/>
        <v>161.99999999999997</v>
      </c>
      <c r="AN133" s="18">
        <f>AM133*节奏规划!$J122</f>
        <v>1.0799999999999998</v>
      </c>
      <c r="AO133" s="18">
        <f t="shared" si="56"/>
        <v>0</v>
      </c>
      <c r="AP133" s="18">
        <f>AO133*节奏规划!$J122</f>
        <v>0</v>
      </c>
      <c r="AQ133" s="18">
        <f t="shared" si="57"/>
        <v>0</v>
      </c>
      <c r="AR133" s="18">
        <f>AQ133*节奏规划!$J122</f>
        <v>0</v>
      </c>
      <c r="AS133" s="18">
        <f t="shared" si="75"/>
        <v>90.719999999999985</v>
      </c>
      <c r="AT133" s="18">
        <f>AS133*节奏规划!$J122</f>
        <v>0.60479999999999989</v>
      </c>
      <c r="AU133" s="18">
        <f t="shared" si="76"/>
        <v>9.7199999999999989</v>
      </c>
      <c r="AV133" s="18">
        <f>AU133*节奏规划!$J122</f>
        <v>6.4799999999999996E-2</v>
      </c>
      <c r="AW133" s="18">
        <f t="shared" si="77"/>
        <v>0</v>
      </c>
      <c r="AX133" s="18">
        <f>AW133*节奏规划!$J122</f>
        <v>0</v>
      </c>
      <c r="AY133" s="18">
        <f t="shared" si="78"/>
        <v>0</v>
      </c>
      <c r="AZ133" s="18">
        <f>AY133*节奏规划!$J122</f>
        <v>0</v>
      </c>
    </row>
    <row r="134" spans="1:52" ht="16.5" x14ac:dyDescent="0.2">
      <c r="A134" s="14">
        <v>129</v>
      </c>
      <c r="B134" s="14">
        <f>金币产出!CH134/金币产出!CB134</f>
        <v>116639999.99999999</v>
      </c>
      <c r="C134" s="18">
        <f>INDEX(金币产出!$D$7:$D$90,MATCH(宝箱数值!A134,金币产出!$A$7:$A$90,1))</f>
        <v>20</v>
      </c>
      <c r="D134" s="18">
        <f t="shared" si="58"/>
        <v>1440000</v>
      </c>
      <c r="E134" s="18">
        <f t="shared" ref="E134:E197" si="79">INT(IF(A134&lt;=$BK$6,D134,SQRT(INDEX($D$6:$D$1005,$BK$6)*D134)))</f>
        <v>878167</v>
      </c>
      <c r="F134" s="18">
        <f t="shared" ref="F134:F197" si="80">INT(IF(A134&lt;=$BK$7,D134,SQRT(INDEX($D$6:$D$1005,$BK$7)*D134)))</f>
        <v>1440000</v>
      </c>
      <c r="G134" s="18">
        <f t="shared" ref="G134:G197" si="81">INT(IF(A134&lt;=$BK$8,D134,SQRT(INDEX($D$6:$D$1005,$BK$8)*D134)))</f>
        <v>1440000</v>
      </c>
      <c r="H134" s="18">
        <f t="shared" ref="H134:H197" si="82">INT(IF(A134&lt;=$BK$9,D134,SQRT(INDEX($D$6:$D$1005,$BK$9)*D134)))</f>
        <v>1440000</v>
      </c>
      <c r="I134" s="18">
        <f t="shared" ref="I134:I197" si="83">INT(IF(A134&lt;=$BK$10,D134,SQRT(INDEX($D$6:$D$1005,$BK$10)*D134)))</f>
        <v>1440000</v>
      </c>
      <c r="J134" s="18">
        <f t="shared" ref="J134:J197" si="84">INT(IF(A134&lt;=$BK$11,D134,SQRT(INDEX($D$6:$D$1005,$BK$11)*D134)))</f>
        <v>1440000</v>
      </c>
      <c r="K134" s="18">
        <f t="shared" si="59"/>
        <v>1</v>
      </c>
      <c r="L134" s="18">
        <f t="shared" si="60"/>
        <v>878.17</v>
      </c>
      <c r="M134" s="18">
        <f t="shared" si="61"/>
        <v>1</v>
      </c>
      <c r="N134" s="18">
        <f t="shared" si="62"/>
        <v>1440</v>
      </c>
      <c r="O134" s="18">
        <f t="shared" si="63"/>
        <v>1</v>
      </c>
      <c r="P134" s="18">
        <f t="shared" si="64"/>
        <v>1440</v>
      </c>
      <c r="Q134" s="18">
        <f t="shared" si="65"/>
        <v>1</v>
      </c>
      <c r="R134" s="18">
        <f t="shared" si="66"/>
        <v>1440</v>
      </c>
      <c r="S134" s="18">
        <f t="shared" si="67"/>
        <v>1</v>
      </c>
      <c r="T134" s="18">
        <f t="shared" si="68"/>
        <v>1440</v>
      </c>
      <c r="U134" s="18">
        <f t="shared" si="69"/>
        <v>1</v>
      </c>
      <c r="V134" s="18">
        <f t="shared" si="70"/>
        <v>1440</v>
      </c>
      <c r="W134" s="18">
        <f t="shared" si="71"/>
        <v>1</v>
      </c>
      <c r="X134" s="18">
        <f t="shared" si="72"/>
        <v>1440</v>
      </c>
      <c r="Y134" s="22">
        <v>0.5</v>
      </c>
      <c r="Z134" s="22">
        <v>0.5</v>
      </c>
      <c r="AA134" s="22">
        <v>0</v>
      </c>
      <c r="AB134" s="22">
        <v>0</v>
      </c>
      <c r="AC134" s="22">
        <v>0</v>
      </c>
      <c r="AD134" s="22">
        <v>0</v>
      </c>
      <c r="AE134" s="18">
        <f t="shared" si="73"/>
        <v>1390900.2</v>
      </c>
      <c r="AF134" s="18">
        <f>AE134*节奏规划!$J123</f>
        <v>9272.6679999999997</v>
      </c>
      <c r="AG134" s="18">
        <f t="shared" si="74"/>
        <v>324</v>
      </c>
      <c r="AH134" s="18">
        <f>AG134*节奏规划!$J123</f>
        <v>2.16</v>
      </c>
      <c r="AI134" s="18">
        <f t="shared" ref="AI134:AI197" si="85">SUMPRODUCT($BK$21:$BP$21,Y134:AD134)*$D$3</f>
        <v>129.14999999999998</v>
      </c>
      <c r="AJ134" s="18">
        <f>AI134*节奏规划!$J123</f>
        <v>0.86099999999999988</v>
      </c>
      <c r="AK134" s="18">
        <f t="shared" ref="AK134:AK197" si="86">SUMPRODUCT(Y134:AD134,$BS$24:$BX$24)*$BE$6*$BE$15*$D$3</f>
        <v>62.099999999999994</v>
      </c>
      <c r="AL134" s="18">
        <f>AK134*节奏规划!$J123</f>
        <v>0.41399999999999998</v>
      </c>
      <c r="AM134" s="18">
        <f t="shared" ref="AM134:AM197" si="87">SUMPRODUCT(Y134:AD134,$BS$27:$BX$27)*$D$3</f>
        <v>161.99999999999997</v>
      </c>
      <c r="AN134" s="18">
        <f>AM134*节奏规划!$J123</f>
        <v>1.0799999999999998</v>
      </c>
      <c r="AO134" s="18">
        <f t="shared" ref="AO134:AO197" si="88">SUMPRODUCT(Y134:AD134,$BS$30:$BX$30)*$D$3</f>
        <v>0</v>
      </c>
      <c r="AP134" s="18">
        <f>AO134*节奏规划!$J123</f>
        <v>0</v>
      </c>
      <c r="AQ134" s="18">
        <f t="shared" ref="AQ134:AQ197" si="89">SUMPRODUCT(Y134:AD134,$BS$33:$BX$33)*$D$3</f>
        <v>0</v>
      </c>
      <c r="AR134" s="18">
        <f>AQ134*节奏规划!$J123</f>
        <v>0</v>
      </c>
      <c r="AS134" s="18">
        <f t="shared" si="75"/>
        <v>90.719999999999985</v>
      </c>
      <c r="AT134" s="18">
        <f>AS134*节奏规划!$J123</f>
        <v>0.60479999999999989</v>
      </c>
      <c r="AU134" s="18">
        <f t="shared" si="76"/>
        <v>9.7199999999999989</v>
      </c>
      <c r="AV134" s="18">
        <f>AU134*节奏规划!$J123</f>
        <v>6.4799999999999996E-2</v>
      </c>
      <c r="AW134" s="18">
        <f t="shared" si="77"/>
        <v>0</v>
      </c>
      <c r="AX134" s="18">
        <f>AW134*节奏规划!$J123</f>
        <v>0</v>
      </c>
      <c r="AY134" s="18">
        <f t="shared" si="78"/>
        <v>0</v>
      </c>
      <c r="AZ134" s="18">
        <f>AY134*节奏规划!$J123</f>
        <v>0</v>
      </c>
    </row>
    <row r="135" spans="1:52" ht="16.5" x14ac:dyDescent="0.2">
      <c r="A135" s="14">
        <v>130</v>
      </c>
      <c r="B135" s="14">
        <f>金币产出!CH135/金币产出!CB135</f>
        <v>118799999.99999999</v>
      </c>
      <c r="C135" s="18">
        <f>INDEX(金币产出!$D$7:$D$90,MATCH(宝箱数值!A135,金币产出!$A$7:$A$90,1))</f>
        <v>20</v>
      </c>
      <c r="D135" s="18">
        <f t="shared" ref="D135:D198" si="90">ROUND(B135/($D$3*$H$2*(1+C135/100))/1.5,0)</f>
        <v>1466667</v>
      </c>
      <c r="E135" s="18">
        <f t="shared" si="79"/>
        <v>886261</v>
      </c>
      <c r="F135" s="18">
        <f t="shared" si="80"/>
        <v>1466667</v>
      </c>
      <c r="G135" s="18">
        <f t="shared" si="81"/>
        <v>1466667</v>
      </c>
      <c r="H135" s="18">
        <f t="shared" si="82"/>
        <v>1466667</v>
      </c>
      <c r="I135" s="18">
        <f t="shared" si="83"/>
        <v>1466667</v>
      </c>
      <c r="J135" s="18">
        <f t="shared" si="84"/>
        <v>1466667</v>
      </c>
      <c r="K135" s="18">
        <f t="shared" ref="K135:K198" si="91">INT(LOG(E135/10,1000))</f>
        <v>1</v>
      </c>
      <c r="L135" s="18">
        <f t="shared" ref="L135:L198" si="92">ROUND(E135/1000^K135,2)</f>
        <v>886.26</v>
      </c>
      <c r="M135" s="18">
        <f t="shared" ref="M135:M198" si="93">INT(LOG(F135/10,1000))</f>
        <v>1</v>
      </c>
      <c r="N135" s="18">
        <f t="shared" ref="N135:N198" si="94">ROUND(F135/1000^M135,2)</f>
        <v>1466.67</v>
      </c>
      <c r="O135" s="18">
        <f t="shared" ref="O135:O198" si="95">INT(LOG(G135/10,1000))</f>
        <v>1</v>
      </c>
      <c r="P135" s="18">
        <f t="shared" ref="P135:P198" si="96">ROUND(G135/1000^O135,2)</f>
        <v>1466.67</v>
      </c>
      <c r="Q135" s="18">
        <f t="shared" ref="Q135:Q198" si="97">INT(LOG(H135/10,1000))</f>
        <v>1</v>
      </c>
      <c r="R135" s="18">
        <f t="shared" ref="R135:R198" si="98">ROUND(H135/1000^Q135,2)</f>
        <v>1466.67</v>
      </c>
      <c r="S135" s="18">
        <f t="shared" ref="S135:S198" si="99">INT(LOG(I135/10,1000))</f>
        <v>1</v>
      </c>
      <c r="T135" s="18">
        <f t="shared" ref="T135:T198" si="100">ROUND(I135/1000^S135,2)</f>
        <v>1466.67</v>
      </c>
      <c r="U135" s="18">
        <f t="shared" ref="U135:U198" si="101">INT(LOG(J135/10,1000))</f>
        <v>1</v>
      </c>
      <c r="V135" s="18">
        <f t="shared" ref="V135:V198" si="102">ROUND(J135/1000^U135,2)</f>
        <v>1466.67</v>
      </c>
      <c r="W135" s="18">
        <f t="shared" ref="W135:W198" si="103">INT(LOG(D135/10,1000))</f>
        <v>1</v>
      </c>
      <c r="X135" s="18">
        <f t="shared" ref="X135:X198" si="104">ROUND(D135/1000^W135,2)</f>
        <v>1466.67</v>
      </c>
      <c r="Y135" s="22">
        <v>0.5</v>
      </c>
      <c r="Z135" s="22">
        <v>0.5</v>
      </c>
      <c r="AA135" s="22">
        <v>0</v>
      </c>
      <c r="AB135" s="22">
        <v>0</v>
      </c>
      <c r="AC135" s="22">
        <v>0</v>
      </c>
      <c r="AD135" s="22">
        <v>0</v>
      </c>
      <c r="AE135" s="18">
        <f t="shared" ref="AE135:AE198" si="105">SUMPRODUCT(E135:J135,Y135:AD135)*(1+$C135/100)</f>
        <v>1411756.8</v>
      </c>
      <c r="AF135" s="18">
        <f>AE135*节奏规划!$J124</f>
        <v>9411.7120000000014</v>
      </c>
      <c r="AG135" s="18">
        <f t="shared" ref="AG135:AG198" si="106">SUMPRODUCT($BH$3:$BM$3,Y135:AD135)*$D$3*(1+$C135/100)</f>
        <v>324</v>
      </c>
      <c r="AH135" s="18">
        <f>AG135*节奏规划!$J124</f>
        <v>2.16</v>
      </c>
      <c r="AI135" s="18">
        <f t="shared" si="85"/>
        <v>129.14999999999998</v>
      </c>
      <c r="AJ135" s="18">
        <f>AI135*节奏规划!$J124</f>
        <v>0.86099999999999988</v>
      </c>
      <c r="AK135" s="18">
        <f t="shared" si="86"/>
        <v>62.099999999999994</v>
      </c>
      <c r="AL135" s="18">
        <f>AK135*节奏规划!$J124</f>
        <v>0.41399999999999998</v>
      </c>
      <c r="AM135" s="18">
        <f t="shared" si="87"/>
        <v>161.99999999999997</v>
      </c>
      <c r="AN135" s="18">
        <f>AM135*节奏规划!$J124</f>
        <v>1.0799999999999998</v>
      </c>
      <c r="AO135" s="18">
        <f t="shared" si="88"/>
        <v>0</v>
      </c>
      <c r="AP135" s="18">
        <f>AO135*节奏规划!$J124</f>
        <v>0</v>
      </c>
      <c r="AQ135" s="18">
        <f t="shared" si="89"/>
        <v>0</v>
      </c>
      <c r="AR135" s="18">
        <f>AQ135*节奏规划!$J124</f>
        <v>0</v>
      </c>
      <c r="AS135" s="18">
        <f t="shared" ref="AS135:AS198" si="107">SUMPRODUCT(Y135:AD135,$BS$34:$BX$34,$BS$38:$BX$38,$BS$42:$BX$42)*$D$3*(1+$C135/100)</f>
        <v>90.719999999999985</v>
      </c>
      <c r="AT135" s="18">
        <f>AS135*节奏规划!$J124</f>
        <v>0.60479999999999989</v>
      </c>
      <c r="AU135" s="18">
        <f t="shared" ref="AU135:AU198" si="108">SUMPRODUCT(Y135:AD135,$BS$35:$BX$35,$BS$39:$BX$39,$BS$42:$BX$42)*$D$3*(1+$C135/100)</f>
        <v>9.7199999999999989</v>
      </c>
      <c r="AV135" s="18">
        <f>AU135*节奏规划!$J124</f>
        <v>6.4799999999999996E-2</v>
      </c>
      <c r="AW135" s="18">
        <f t="shared" ref="AW135:AW198" si="109">SUMPRODUCT(Y135:AD135,$BS$36:$BX$36,$BS$40:$BX$40,$BS$42:$BX$42)*$D$3*(1+$C135/100)</f>
        <v>0</v>
      </c>
      <c r="AX135" s="18">
        <f>AW135*节奏规划!$J124</f>
        <v>0</v>
      </c>
      <c r="AY135" s="18">
        <f t="shared" ref="AY135:AY198" si="110">SUMPRODUCT(Y135:AD135,$BS$37:$BX$37,$BS$41:$BX$41,$BS$42:$BX$42)*$D$3*(1+$C135/100)</f>
        <v>0</v>
      </c>
      <c r="AZ135" s="18">
        <f>AY135*节奏规划!$J124</f>
        <v>0</v>
      </c>
    </row>
    <row r="136" spans="1:52" ht="16.5" x14ac:dyDescent="0.2">
      <c r="A136" s="14">
        <v>131</v>
      </c>
      <c r="B136" s="14">
        <f>金币产出!CH136/金币产出!CB136</f>
        <v>123450599.99999999</v>
      </c>
      <c r="C136" s="18">
        <f>INDEX(金币产出!$D$7:$D$90,MATCH(宝箱数值!A136,金币产出!$A$7:$A$90,1))</f>
        <v>20</v>
      </c>
      <c r="D136" s="18">
        <f t="shared" si="90"/>
        <v>1524081</v>
      </c>
      <c r="E136" s="18">
        <f t="shared" si="79"/>
        <v>903441</v>
      </c>
      <c r="F136" s="18">
        <f t="shared" si="80"/>
        <v>1524081</v>
      </c>
      <c r="G136" s="18">
        <f t="shared" si="81"/>
        <v>1524081</v>
      </c>
      <c r="H136" s="18">
        <f t="shared" si="82"/>
        <v>1524081</v>
      </c>
      <c r="I136" s="18">
        <f t="shared" si="83"/>
        <v>1524081</v>
      </c>
      <c r="J136" s="18">
        <f t="shared" si="84"/>
        <v>1524081</v>
      </c>
      <c r="K136" s="18">
        <f t="shared" si="91"/>
        <v>1</v>
      </c>
      <c r="L136" s="18">
        <f t="shared" si="92"/>
        <v>903.44</v>
      </c>
      <c r="M136" s="18">
        <f t="shared" si="93"/>
        <v>1</v>
      </c>
      <c r="N136" s="18">
        <f t="shared" si="94"/>
        <v>1524.08</v>
      </c>
      <c r="O136" s="18">
        <f t="shared" si="95"/>
        <v>1</v>
      </c>
      <c r="P136" s="18">
        <f t="shared" si="96"/>
        <v>1524.08</v>
      </c>
      <c r="Q136" s="18">
        <f t="shared" si="97"/>
        <v>1</v>
      </c>
      <c r="R136" s="18">
        <f t="shared" si="98"/>
        <v>1524.08</v>
      </c>
      <c r="S136" s="18">
        <f t="shared" si="99"/>
        <v>1</v>
      </c>
      <c r="T136" s="18">
        <f t="shared" si="100"/>
        <v>1524.08</v>
      </c>
      <c r="U136" s="18">
        <f t="shared" si="101"/>
        <v>1</v>
      </c>
      <c r="V136" s="18">
        <f t="shared" si="102"/>
        <v>1524.08</v>
      </c>
      <c r="W136" s="18">
        <f t="shared" si="103"/>
        <v>1</v>
      </c>
      <c r="X136" s="18">
        <f t="shared" si="104"/>
        <v>1524.08</v>
      </c>
      <c r="Y136" s="22">
        <v>0.5</v>
      </c>
      <c r="Z136" s="22">
        <v>0.5</v>
      </c>
      <c r="AA136" s="22">
        <v>0</v>
      </c>
      <c r="AB136" s="22">
        <v>0</v>
      </c>
      <c r="AC136" s="22">
        <v>0</v>
      </c>
      <c r="AD136" s="22">
        <v>0</v>
      </c>
      <c r="AE136" s="18">
        <f t="shared" si="105"/>
        <v>1456513.2</v>
      </c>
      <c r="AF136" s="18">
        <f>AE136*节奏规划!$J125</f>
        <v>9710.0879999999997</v>
      </c>
      <c r="AG136" s="18">
        <f t="shared" si="106"/>
        <v>324</v>
      </c>
      <c r="AH136" s="18">
        <f>AG136*节奏规划!$J125</f>
        <v>2.16</v>
      </c>
      <c r="AI136" s="18">
        <f t="shared" si="85"/>
        <v>129.14999999999998</v>
      </c>
      <c r="AJ136" s="18">
        <f>AI136*节奏规划!$J125</f>
        <v>0.86099999999999988</v>
      </c>
      <c r="AK136" s="18">
        <f t="shared" si="86"/>
        <v>62.099999999999994</v>
      </c>
      <c r="AL136" s="18">
        <f>AK136*节奏规划!$J125</f>
        <v>0.41399999999999998</v>
      </c>
      <c r="AM136" s="18">
        <f t="shared" si="87"/>
        <v>161.99999999999997</v>
      </c>
      <c r="AN136" s="18">
        <f>AM136*节奏规划!$J125</f>
        <v>1.0799999999999998</v>
      </c>
      <c r="AO136" s="18">
        <f t="shared" si="88"/>
        <v>0</v>
      </c>
      <c r="AP136" s="18">
        <f>AO136*节奏规划!$J125</f>
        <v>0</v>
      </c>
      <c r="AQ136" s="18">
        <f t="shared" si="89"/>
        <v>0</v>
      </c>
      <c r="AR136" s="18">
        <f>AQ136*节奏规划!$J125</f>
        <v>0</v>
      </c>
      <c r="AS136" s="18">
        <f t="shared" si="107"/>
        <v>90.719999999999985</v>
      </c>
      <c r="AT136" s="18">
        <f>AS136*节奏规划!$J125</f>
        <v>0.60479999999999989</v>
      </c>
      <c r="AU136" s="18">
        <f t="shared" si="108"/>
        <v>9.7199999999999989</v>
      </c>
      <c r="AV136" s="18">
        <f>AU136*节奏规划!$J125</f>
        <v>6.4799999999999996E-2</v>
      </c>
      <c r="AW136" s="18">
        <f t="shared" si="109"/>
        <v>0</v>
      </c>
      <c r="AX136" s="18">
        <f>AW136*节奏规划!$J125</f>
        <v>0</v>
      </c>
      <c r="AY136" s="18">
        <f t="shared" si="110"/>
        <v>0</v>
      </c>
      <c r="AZ136" s="18">
        <f>AY136*节奏规划!$J125</f>
        <v>0</v>
      </c>
    </row>
    <row r="137" spans="1:52" ht="16.5" x14ac:dyDescent="0.2">
      <c r="A137" s="14">
        <v>132</v>
      </c>
      <c r="B137" s="14">
        <f>金币产出!CH137/金币产出!CB137</f>
        <v>128101349.99999999</v>
      </c>
      <c r="C137" s="18">
        <f>INDEX(金币产出!$D$7:$D$90,MATCH(宝箱数值!A137,金币产出!$A$7:$A$90,1))</f>
        <v>20</v>
      </c>
      <c r="D137" s="18">
        <f t="shared" si="90"/>
        <v>1581498</v>
      </c>
      <c r="E137" s="18">
        <f t="shared" si="79"/>
        <v>920301</v>
      </c>
      <c r="F137" s="18">
        <f t="shared" si="80"/>
        <v>1581498</v>
      </c>
      <c r="G137" s="18">
        <f t="shared" si="81"/>
        <v>1581498</v>
      </c>
      <c r="H137" s="18">
        <f t="shared" si="82"/>
        <v>1581498</v>
      </c>
      <c r="I137" s="18">
        <f t="shared" si="83"/>
        <v>1581498</v>
      </c>
      <c r="J137" s="18">
        <f t="shared" si="84"/>
        <v>1581498</v>
      </c>
      <c r="K137" s="18">
        <f t="shared" si="91"/>
        <v>1</v>
      </c>
      <c r="L137" s="18">
        <f t="shared" si="92"/>
        <v>920.3</v>
      </c>
      <c r="M137" s="18">
        <f t="shared" si="93"/>
        <v>1</v>
      </c>
      <c r="N137" s="18">
        <f t="shared" si="94"/>
        <v>1581.5</v>
      </c>
      <c r="O137" s="18">
        <f t="shared" si="95"/>
        <v>1</v>
      </c>
      <c r="P137" s="18">
        <f t="shared" si="96"/>
        <v>1581.5</v>
      </c>
      <c r="Q137" s="18">
        <f t="shared" si="97"/>
        <v>1</v>
      </c>
      <c r="R137" s="18">
        <f t="shared" si="98"/>
        <v>1581.5</v>
      </c>
      <c r="S137" s="18">
        <f t="shared" si="99"/>
        <v>1</v>
      </c>
      <c r="T137" s="18">
        <f t="shared" si="100"/>
        <v>1581.5</v>
      </c>
      <c r="U137" s="18">
        <f t="shared" si="101"/>
        <v>1</v>
      </c>
      <c r="V137" s="18">
        <f t="shared" si="102"/>
        <v>1581.5</v>
      </c>
      <c r="W137" s="18">
        <f t="shared" si="103"/>
        <v>1</v>
      </c>
      <c r="X137" s="18">
        <f t="shared" si="104"/>
        <v>1581.5</v>
      </c>
      <c r="Y137" s="22">
        <v>0.5</v>
      </c>
      <c r="Z137" s="22">
        <v>0.5</v>
      </c>
      <c r="AA137" s="22">
        <v>0</v>
      </c>
      <c r="AB137" s="22">
        <v>0</v>
      </c>
      <c r="AC137" s="22">
        <v>0</v>
      </c>
      <c r="AD137" s="22">
        <v>0</v>
      </c>
      <c r="AE137" s="18">
        <f t="shared" si="105"/>
        <v>1501079.4</v>
      </c>
      <c r="AF137" s="18">
        <f>AE137*节奏规划!$J126</f>
        <v>10007.196</v>
      </c>
      <c r="AG137" s="18">
        <f t="shared" si="106"/>
        <v>324</v>
      </c>
      <c r="AH137" s="18">
        <f>AG137*节奏规划!$J126</f>
        <v>2.16</v>
      </c>
      <c r="AI137" s="18">
        <f t="shared" si="85"/>
        <v>129.14999999999998</v>
      </c>
      <c r="AJ137" s="18">
        <f>AI137*节奏规划!$J126</f>
        <v>0.86099999999999988</v>
      </c>
      <c r="AK137" s="18">
        <f t="shared" si="86"/>
        <v>62.099999999999994</v>
      </c>
      <c r="AL137" s="18">
        <f>AK137*节奏规划!$J126</f>
        <v>0.41399999999999998</v>
      </c>
      <c r="AM137" s="18">
        <f t="shared" si="87"/>
        <v>161.99999999999997</v>
      </c>
      <c r="AN137" s="18">
        <f>AM137*节奏规划!$J126</f>
        <v>1.0799999999999998</v>
      </c>
      <c r="AO137" s="18">
        <f t="shared" si="88"/>
        <v>0</v>
      </c>
      <c r="AP137" s="18">
        <f>AO137*节奏规划!$J126</f>
        <v>0</v>
      </c>
      <c r="AQ137" s="18">
        <f t="shared" si="89"/>
        <v>0</v>
      </c>
      <c r="AR137" s="18">
        <f>AQ137*节奏规划!$J126</f>
        <v>0</v>
      </c>
      <c r="AS137" s="18">
        <f t="shared" si="107"/>
        <v>90.719999999999985</v>
      </c>
      <c r="AT137" s="18">
        <f>AS137*节奏规划!$J126</f>
        <v>0.60479999999999989</v>
      </c>
      <c r="AU137" s="18">
        <f t="shared" si="108"/>
        <v>9.7199999999999989</v>
      </c>
      <c r="AV137" s="18">
        <f>AU137*节奏规划!$J126</f>
        <v>6.4799999999999996E-2</v>
      </c>
      <c r="AW137" s="18">
        <f t="shared" si="109"/>
        <v>0</v>
      </c>
      <c r="AX137" s="18">
        <f>AW137*节奏规划!$J126</f>
        <v>0</v>
      </c>
      <c r="AY137" s="18">
        <f t="shared" si="110"/>
        <v>0</v>
      </c>
      <c r="AZ137" s="18">
        <f>AY137*节奏规划!$J126</f>
        <v>0</v>
      </c>
    </row>
    <row r="138" spans="1:52" ht="16.5" x14ac:dyDescent="0.2">
      <c r="A138" s="14">
        <v>133</v>
      </c>
      <c r="B138" s="14">
        <f>金币产出!CH138/金币产出!CB138</f>
        <v>132751949.99999999</v>
      </c>
      <c r="C138" s="18">
        <f>INDEX(金币产出!$D$7:$D$90,MATCH(宝箱数值!A138,金币产出!$A$7:$A$90,1))</f>
        <v>20</v>
      </c>
      <c r="D138" s="18">
        <f t="shared" si="90"/>
        <v>1638913</v>
      </c>
      <c r="E138" s="18">
        <f t="shared" si="79"/>
        <v>936858</v>
      </c>
      <c r="F138" s="18">
        <f t="shared" si="80"/>
        <v>1638913</v>
      </c>
      <c r="G138" s="18">
        <f t="shared" si="81"/>
        <v>1638913</v>
      </c>
      <c r="H138" s="18">
        <f t="shared" si="82"/>
        <v>1638913</v>
      </c>
      <c r="I138" s="18">
        <f t="shared" si="83"/>
        <v>1638913</v>
      </c>
      <c r="J138" s="18">
        <f t="shared" si="84"/>
        <v>1638913</v>
      </c>
      <c r="K138" s="18">
        <f t="shared" si="91"/>
        <v>1</v>
      </c>
      <c r="L138" s="18">
        <f t="shared" si="92"/>
        <v>936.86</v>
      </c>
      <c r="M138" s="18">
        <f t="shared" si="93"/>
        <v>1</v>
      </c>
      <c r="N138" s="18">
        <f t="shared" si="94"/>
        <v>1638.91</v>
      </c>
      <c r="O138" s="18">
        <f t="shared" si="95"/>
        <v>1</v>
      </c>
      <c r="P138" s="18">
        <f t="shared" si="96"/>
        <v>1638.91</v>
      </c>
      <c r="Q138" s="18">
        <f t="shared" si="97"/>
        <v>1</v>
      </c>
      <c r="R138" s="18">
        <f t="shared" si="98"/>
        <v>1638.91</v>
      </c>
      <c r="S138" s="18">
        <f t="shared" si="99"/>
        <v>1</v>
      </c>
      <c r="T138" s="18">
        <f t="shared" si="100"/>
        <v>1638.91</v>
      </c>
      <c r="U138" s="18">
        <f t="shared" si="101"/>
        <v>1</v>
      </c>
      <c r="V138" s="18">
        <f t="shared" si="102"/>
        <v>1638.91</v>
      </c>
      <c r="W138" s="18">
        <f t="shared" si="103"/>
        <v>1</v>
      </c>
      <c r="X138" s="18">
        <f t="shared" si="104"/>
        <v>1638.91</v>
      </c>
      <c r="Y138" s="22">
        <v>0.5</v>
      </c>
      <c r="Z138" s="22">
        <v>0.5</v>
      </c>
      <c r="AA138" s="22">
        <v>0</v>
      </c>
      <c r="AB138" s="22">
        <v>0</v>
      </c>
      <c r="AC138" s="22">
        <v>0</v>
      </c>
      <c r="AD138" s="22">
        <v>0</v>
      </c>
      <c r="AE138" s="18">
        <f t="shared" si="105"/>
        <v>1545462.5999999999</v>
      </c>
      <c r="AF138" s="18">
        <f>AE138*节奏规划!$J127</f>
        <v>10303.083999999999</v>
      </c>
      <c r="AG138" s="18">
        <f t="shared" si="106"/>
        <v>324</v>
      </c>
      <c r="AH138" s="18">
        <f>AG138*节奏规划!$J127</f>
        <v>2.16</v>
      </c>
      <c r="AI138" s="18">
        <f t="shared" si="85"/>
        <v>129.14999999999998</v>
      </c>
      <c r="AJ138" s="18">
        <f>AI138*节奏规划!$J127</f>
        <v>0.86099999999999988</v>
      </c>
      <c r="AK138" s="18">
        <f t="shared" si="86"/>
        <v>62.099999999999994</v>
      </c>
      <c r="AL138" s="18">
        <f>AK138*节奏规划!$J127</f>
        <v>0.41399999999999998</v>
      </c>
      <c r="AM138" s="18">
        <f t="shared" si="87"/>
        <v>161.99999999999997</v>
      </c>
      <c r="AN138" s="18">
        <f>AM138*节奏规划!$J127</f>
        <v>1.0799999999999998</v>
      </c>
      <c r="AO138" s="18">
        <f t="shared" si="88"/>
        <v>0</v>
      </c>
      <c r="AP138" s="18">
        <f>AO138*节奏规划!$J127</f>
        <v>0</v>
      </c>
      <c r="AQ138" s="18">
        <f t="shared" si="89"/>
        <v>0</v>
      </c>
      <c r="AR138" s="18">
        <f>AQ138*节奏规划!$J127</f>
        <v>0</v>
      </c>
      <c r="AS138" s="18">
        <f t="shared" si="107"/>
        <v>90.719999999999985</v>
      </c>
      <c r="AT138" s="18">
        <f>AS138*节奏规划!$J127</f>
        <v>0.60479999999999989</v>
      </c>
      <c r="AU138" s="18">
        <f t="shared" si="108"/>
        <v>9.7199999999999989</v>
      </c>
      <c r="AV138" s="18">
        <f>AU138*节奏规划!$J127</f>
        <v>6.4799999999999996E-2</v>
      </c>
      <c r="AW138" s="18">
        <f t="shared" si="109"/>
        <v>0</v>
      </c>
      <c r="AX138" s="18">
        <f>AW138*节奏规划!$J127</f>
        <v>0</v>
      </c>
      <c r="AY138" s="18">
        <f t="shared" si="110"/>
        <v>0</v>
      </c>
      <c r="AZ138" s="18">
        <f>AY138*节奏规划!$J127</f>
        <v>0</v>
      </c>
    </row>
    <row r="139" spans="1:52" ht="16.5" x14ac:dyDescent="0.2">
      <c r="A139" s="14">
        <v>134</v>
      </c>
      <c r="B139" s="14">
        <f>金币产出!CH139/金币产出!CB139</f>
        <v>137402700</v>
      </c>
      <c r="C139" s="18">
        <f>INDEX(金币产出!$D$7:$D$90,MATCH(宝箱数值!A139,金币产出!$A$7:$A$90,1))</f>
        <v>20</v>
      </c>
      <c r="D139" s="18">
        <f t="shared" si="90"/>
        <v>1696330</v>
      </c>
      <c r="E139" s="18">
        <f t="shared" si="79"/>
        <v>953127</v>
      </c>
      <c r="F139" s="18">
        <f t="shared" si="80"/>
        <v>1696330</v>
      </c>
      <c r="G139" s="18">
        <f t="shared" si="81"/>
        <v>1696330</v>
      </c>
      <c r="H139" s="18">
        <f t="shared" si="82"/>
        <v>1696330</v>
      </c>
      <c r="I139" s="18">
        <f t="shared" si="83"/>
        <v>1696330</v>
      </c>
      <c r="J139" s="18">
        <f t="shared" si="84"/>
        <v>1696330</v>
      </c>
      <c r="K139" s="18">
        <f t="shared" si="91"/>
        <v>1</v>
      </c>
      <c r="L139" s="18">
        <f t="shared" si="92"/>
        <v>953.13</v>
      </c>
      <c r="M139" s="18">
        <f t="shared" si="93"/>
        <v>1</v>
      </c>
      <c r="N139" s="18">
        <f t="shared" si="94"/>
        <v>1696.33</v>
      </c>
      <c r="O139" s="18">
        <f t="shared" si="95"/>
        <v>1</v>
      </c>
      <c r="P139" s="18">
        <f t="shared" si="96"/>
        <v>1696.33</v>
      </c>
      <c r="Q139" s="18">
        <f t="shared" si="97"/>
        <v>1</v>
      </c>
      <c r="R139" s="18">
        <f t="shared" si="98"/>
        <v>1696.33</v>
      </c>
      <c r="S139" s="18">
        <f t="shared" si="99"/>
        <v>1</v>
      </c>
      <c r="T139" s="18">
        <f t="shared" si="100"/>
        <v>1696.33</v>
      </c>
      <c r="U139" s="18">
        <f t="shared" si="101"/>
        <v>1</v>
      </c>
      <c r="V139" s="18">
        <f t="shared" si="102"/>
        <v>1696.33</v>
      </c>
      <c r="W139" s="18">
        <f t="shared" si="103"/>
        <v>1</v>
      </c>
      <c r="X139" s="18">
        <f t="shared" si="104"/>
        <v>1696.33</v>
      </c>
      <c r="Y139" s="22">
        <v>0.5</v>
      </c>
      <c r="Z139" s="22">
        <v>0.5</v>
      </c>
      <c r="AA139" s="22">
        <v>0</v>
      </c>
      <c r="AB139" s="22">
        <v>0</v>
      </c>
      <c r="AC139" s="22">
        <v>0</v>
      </c>
      <c r="AD139" s="22">
        <v>0</v>
      </c>
      <c r="AE139" s="18">
        <f t="shared" si="105"/>
        <v>1589674.2</v>
      </c>
      <c r="AF139" s="18">
        <f>AE139*节奏规划!$J128</f>
        <v>10597.828</v>
      </c>
      <c r="AG139" s="18">
        <f t="shared" si="106"/>
        <v>324</v>
      </c>
      <c r="AH139" s="18">
        <f>AG139*节奏规划!$J128</f>
        <v>2.16</v>
      </c>
      <c r="AI139" s="18">
        <f t="shared" si="85"/>
        <v>129.14999999999998</v>
      </c>
      <c r="AJ139" s="18">
        <f>AI139*节奏规划!$J128</f>
        <v>0.86099999999999988</v>
      </c>
      <c r="AK139" s="18">
        <f t="shared" si="86"/>
        <v>62.099999999999994</v>
      </c>
      <c r="AL139" s="18">
        <f>AK139*节奏规划!$J128</f>
        <v>0.41399999999999998</v>
      </c>
      <c r="AM139" s="18">
        <f t="shared" si="87"/>
        <v>161.99999999999997</v>
      </c>
      <c r="AN139" s="18">
        <f>AM139*节奏规划!$J128</f>
        <v>1.0799999999999998</v>
      </c>
      <c r="AO139" s="18">
        <f t="shared" si="88"/>
        <v>0</v>
      </c>
      <c r="AP139" s="18">
        <f>AO139*节奏规划!$J128</f>
        <v>0</v>
      </c>
      <c r="AQ139" s="18">
        <f t="shared" si="89"/>
        <v>0</v>
      </c>
      <c r="AR139" s="18">
        <f>AQ139*节奏规划!$J128</f>
        <v>0</v>
      </c>
      <c r="AS139" s="18">
        <f t="shared" si="107"/>
        <v>90.719999999999985</v>
      </c>
      <c r="AT139" s="18">
        <f>AS139*节奏规划!$J128</f>
        <v>0.60479999999999989</v>
      </c>
      <c r="AU139" s="18">
        <f t="shared" si="108"/>
        <v>9.7199999999999989</v>
      </c>
      <c r="AV139" s="18">
        <f>AU139*节奏规划!$J128</f>
        <v>6.4799999999999996E-2</v>
      </c>
      <c r="AW139" s="18">
        <f t="shared" si="109"/>
        <v>0</v>
      </c>
      <c r="AX139" s="18">
        <f>AW139*节奏规划!$J128</f>
        <v>0</v>
      </c>
      <c r="AY139" s="18">
        <f t="shared" si="110"/>
        <v>0</v>
      </c>
      <c r="AZ139" s="18">
        <f>AY139*节奏规划!$J128</f>
        <v>0</v>
      </c>
    </row>
    <row r="140" spans="1:52" ht="16.5" x14ac:dyDescent="0.2">
      <c r="A140" s="14">
        <v>135</v>
      </c>
      <c r="B140" s="14">
        <f>金币产出!CH140/金币产出!CB140</f>
        <v>142053450</v>
      </c>
      <c r="C140" s="18">
        <f>INDEX(金币产出!$D$7:$D$90,MATCH(宝箱数值!A140,金币产出!$A$7:$A$90,1))</f>
        <v>20</v>
      </c>
      <c r="D140" s="18">
        <f t="shared" si="90"/>
        <v>1753746</v>
      </c>
      <c r="E140" s="18">
        <f t="shared" si="79"/>
        <v>969123</v>
      </c>
      <c r="F140" s="18">
        <f t="shared" si="80"/>
        <v>1753746</v>
      </c>
      <c r="G140" s="18">
        <f t="shared" si="81"/>
        <v>1753746</v>
      </c>
      <c r="H140" s="18">
        <f t="shared" si="82"/>
        <v>1753746</v>
      </c>
      <c r="I140" s="18">
        <f t="shared" si="83"/>
        <v>1753746</v>
      </c>
      <c r="J140" s="18">
        <f t="shared" si="84"/>
        <v>1753746</v>
      </c>
      <c r="K140" s="18">
        <f t="shared" si="91"/>
        <v>1</v>
      </c>
      <c r="L140" s="18">
        <f t="shared" si="92"/>
        <v>969.12</v>
      </c>
      <c r="M140" s="18">
        <f t="shared" si="93"/>
        <v>1</v>
      </c>
      <c r="N140" s="18">
        <f t="shared" si="94"/>
        <v>1753.75</v>
      </c>
      <c r="O140" s="18">
        <f t="shared" si="95"/>
        <v>1</v>
      </c>
      <c r="P140" s="18">
        <f t="shared" si="96"/>
        <v>1753.75</v>
      </c>
      <c r="Q140" s="18">
        <f t="shared" si="97"/>
        <v>1</v>
      </c>
      <c r="R140" s="18">
        <f t="shared" si="98"/>
        <v>1753.75</v>
      </c>
      <c r="S140" s="18">
        <f t="shared" si="99"/>
        <v>1</v>
      </c>
      <c r="T140" s="18">
        <f t="shared" si="100"/>
        <v>1753.75</v>
      </c>
      <c r="U140" s="18">
        <f t="shared" si="101"/>
        <v>1</v>
      </c>
      <c r="V140" s="18">
        <f t="shared" si="102"/>
        <v>1753.75</v>
      </c>
      <c r="W140" s="18">
        <f t="shared" si="103"/>
        <v>1</v>
      </c>
      <c r="X140" s="18">
        <f t="shared" si="104"/>
        <v>1753.75</v>
      </c>
      <c r="Y140" s="22">
        <v>0.5</v>
      </c>
      <c r="Z140" s="22">
        <v>0.5</v>
      </c>
      <c r="AA140" s="22">
        <v>0</v>
      </c>
      <c r="AB140" s="22">
        <v>0</v>
      </c>
      <c r="AC140" s="22">
        <v>0</v>
      </c>
      <c r="AD140" s="22">
        <v>0</v>
      </c>
      <c r="AE140" s="18">
        <f t="shared" si="105"/>
        <v>1633721.4</v>
      </c>
      <c r="AF140" s="18">
        <f>AE140*节奏规划!$J129</f>
        <v>10891.476000000001</v>
      </c>
      <c r="AG140" s="18">
        <f t="shared" si="106"/>
        <v>324</v>
      </c>
      <c r="AH140" s="18">
        <f>AG140*节奏规划!$J129</f>
        <v>2.16</v>
      </c>
      <c r="AI140" s="18">
        <f t="shared" si="85"/>
        <v>129.14999999999998</v>
      </c>
      <c r="AJ140" s="18">
        <f>AI140*节奏规划!$J129</f>
        <v>0.86099999999999988</v>
      </c>
      <c r="AK140" s="18">
        <f t="shared" si="86"/>
        <v>62.099999999999994</v>
      </c>
      <c r="AL140" s="18">
        <f>AK140*节奏规划!$J129</f>
        <v>0.41399999999999998</v>
      </c>
      <c r="AM140" s="18">
        <f t="shared" si="87"/>
        <v>161.99999999999997</v>
      </c>
      <c r="AN140" s="18">
        <f>AM140*节奏规划!$J129</f>
        <v>1.0799999999999998</v>
      </c>
      <c r="AO140" s="18">
        <f t="shared" si="88"/>
        <v>0</v>
      </c>
      <c r="AP140" s="18">
        <f>AO140*节奏规划!$J129</f>
        <v>0</v>
      </c>
      <c r="AQ140" s="18">
        <f t="shared" si="89"/>
        <v>0</v>
      </c>
      <c r="AR140" s="18">
        <f>AQ140*节奏规划!$J129</f>
        <v>0</v>
      </c>
      <c r="AS140" s="18">
        <f t="shared" si="107"/>
        <v>90.719999999999985</v>
      </c>
      <c r="AT140" s="18">
        <f>AS140*节奏规划!$J129</f>
        <v>0.60479999999999989</v>
      </c>
      <c r="AU140" s="18">
        <f t="shared" si="108"/>
        <v>9.7199999999999989</v>
      </c>
      <c r="AV140" s="18">
        <f>AU140*节奏规划!$J129</f>
        <v>6.4799999999999996E-2</v>
      </c>
      <c r="AW140" s="18">
        <f t="shared" si="109"/>
        <v>0</v>
      </c>
      <c r="AX140" s="18">
        <f>AW140*节奏规划!$J129</f>
        <v>0</v>
      </c>
      <c r="AY140" s="18">
        <f t="shared" si="110"/>
        <v>0</v>
      </c>
      <c r="AZ140" s="18">
        <f>AY140*节奏规划!$J129</f>
        <v>0</v>
      </c>
    </row>
    <row r="141" spans="1:52" ht="16.5" x14ac:dyDescent="0.2">
      <c r="A141" s="14">
        <v>136</v>
      </c>
      <c r="B141" s="14">
        <f>金币产出!CH141/金币产出!CB141</f>
        <v>146704200</v>
      </c>
      <c r="C141" s="18">
        <f>INDEX(金币产出!$D$7:$D$90,MATCH(宝箱数值!A141,金币产出!$A$7:$A$90,1))</f>
        <v>20</v>
      </c>
      <c r="D141" s="18">
        <f t="shared" si="90"/>
        <v>1811163</v>
      </c>
      <c r="E141" s="18">
        <f t="shared" si="79"/>
        <v>984860</v>
      </c>
      <c r="F141" s="18">
        <f t="shared" si="80"/>
        <v>1811163</v>
      </c>
      <c r="G141" s="18">
        <f t="shared" si="81"/>
        <v>1811163</v>
      </c>
      <c r="H141" s="18">
        <f t="shared" si="82"/>
        <v>1811163</v>
      </c>
      <c r="I141" s="18">
        <f t="shared" si="83"/>
        <v>1811163</v>
      </c>
      <c r="J141" s="18">
        <f t="shared" si="84"/>
        <v>1811163</v>
      </c>
      <c r="K141" s="18">
        <f t="shared" si="91"/>
        <v>1</v>
      </c>
      <c r="L141" s="18">
        <f t="shared" si="92"/>
        <v>984.86</v>
      </c>
      <c r="M141" s="18">
        <f t="shared" si="93"/>
        <v>1</v>
      </c>
      <c r="N141" s="18">
        <f t="shared" si="94"/>
        <v>1811.16</v>
      </c>
      <c r="O141" s="18">
        <f t="shared" si="95"/>
        <v>1</v>
      </c>
      <c r="P141" s="18">
        <f t="shared" si="96"/>
        <v>1811.16</v>
      </c>
      <c r="Q141" s="18">
        <f t="shared" si="97"/>
        <v>1</v>
      </c>
      <c r="R141" s="18">
        <f t="shared" si="98"/>
        <v>1811.16</v>
      </c>
      <c r="S141" s="18">
        <f t="shared" si="99"/>
        <v>1</v>
      </c>
      <c r="T141" s="18">
        <f t="shared" si="100"/>
        <v>1811.16</v>
      </c>
      <c r="U141" s="18">
        <f t="shared" si="101"/>
        <v>1</v>
      </c>
      <c r="V141" s="18">
        <f t="shared" si="102"/>
        <v>1811.16</v>
      </c>
      <c r="W141" s="18">
        <f t="shared" si="103"/>
        <v>1</v>
      </c>
      <c r="X141" s="18">
        <f t="shared" si="104"/>
        <v>1811.16</v>
      </c>
      <c r="Y141" s="22">
        <v>0.5</v>
      </c>
      <c r="Z141" s="22">
        <v>0.5</v>
      </c>
      <c r="AA141" s="22">
        <v>0</v>
      </c>
      <c r="AB141" s="22">
        <v>0</v>
      </c>
      <c r="AC141" s="22">
        <v>0</v>
      </c>
      <c r="AD141" s="22">
        <v>0</v>
      </c>
      <c r="AE141" s="18">
        <f t="shared" si="105"/>
        <v>1677613.8</v>
      </c>
      <c r="AF141" s="18">
        <f>AE141*节奏规划!$J130</f>
        <v>11184.092000000001</v>
      </c>
      <c r="AG141" s="18">
        <f t="shared" si="106"/>
        <v>324</v>
      </c>
      <c r="AH141" s="18">
        <f>AG141*节奏规划!$J130</f>
        <v>2.16</v>
      </c>
      <c r="AI141" s="18">
        <f t="shared" si="85"/>
        <v>129.14999999999998</v>
      </c>
      <c r="AJ141" s="18">
        <f>AI141*节奏规划!$J130</f>
        <v>0.86099999999999988</v>
      </c>
      <c r="AK141" s="18">
        <f t="shared" si="86"/>
        <v>62.099999999999994</v>
      </c>
      <c r="AL141" s="18">
        <f>AK141*节奏规划!$J130</f>
        <v>0.41399999999999998</v>
      </c>
      <c r="AM141" s="18">
        <f t="shared" si="87"/>
        <v>161.99999999999997</v>
      </c>
      <c r="AN141" s="18">
        <f>AM141*节奏规划!$J130</f>
        <v>1.0799999999999998</v>
      </c>
      <c r="AO141" s="18">
        <f t="shared" si="88"/>
        <v>0</v>
      </c>
      <c r="AP141" s="18">
        <f>AO141*节奏规划!$J130</f>
        <v>0</v>
      </c>
      <c r="AQ141" s="18">
        <f t="shared" si="89"/>
        <v>0</v>
      </c>
      <c r="AR141" s="18">
        <f>AQ141*节奏规划!$J130</f>
        <v>0</v>
      </c>
      <c r="AS141" s="18">
        <f t="shared" si="107"/>
        <v>90.719999999999985</v>
      </c>
      <c r="AT141" s="18">
        <f>AS141*节奏规划!$J130</f>
        <v>0.60479999999999989</v>
      </c>
      <c r="AU141" s="18">
        <f t="shared" si="108"/>
        <v>9.7199999999999989</v>
      </c>
      <c r="AV141" s="18">
        <f>AU141*节奏规划!$J130</f>
        <v>6.4799999999999996E-2</v>
      </c>
      <c r="AW141" s="18">
        <f t="shared" si="109"/>
        <v>0</v>
      </c>
      <c r="AX141" s="18">
        <f>AW141*节奏规划!$J130</f>
        <v>0</v>
      </c>
      <c r="AY141" s="18">
        <f t="shared" si="110"/>
        <v>0</v>
      </c>
      <c r="AZ141" s="18">
        <f>AY141*节奏规划!$J130</f>
        <v>0</v>
      </c>
    </row>
    <row r="142" spans="1:52" ht="16.5" x14ac:dyDescent="0.2">
      <c r="A142" s="14">
        <v>137</v>
      </c>
      <c r="B142" s="14">
        <f>金币产出!CH142/金币产出!CB142</f>
        <v>151354800</v>
      </c>
      <c r="C142" s="18">
        <f>INDEX(金币产出!$D$7:$D$90,MATCH(宝箱数值!A142,金币产出!$A$7:$A$90,1))</f>
        <v>20</v>
      </c>
      <c r="D142" s="18">
        <f t="shared" si="90"/>
        <v>1868578</v>
      </c>
      <c r="E142" s="18">
        <f t="shared" si="79"/>
        <v>1000349</v>
      </c>
      <c r="F142" s="18">
        <f t="shared" si="80"/>
        <v>1868578</v>
      </c>
      <c r="G142" s="18">
        <f t="shared" si="81"/>
        <v>1868578</v>
      </c>
      <c r="H142" s="18">
        <f t="shared" si="82"/>
        <v>1868578</v>
      </c>
      <c r="I142" s="18">
        <f t="shared" si="83"/>
        <v>1868578</v>
      </c>
      <c r="J142" s="18">
        <f t="shared" si="84"/>
        <v>1868578</v>
      </c>
      <c r="K142" s="18">
        <f t="shared" si="91"/>
        <v>1</v>
      </c>
      <c r="L142" s="18">
        <f t="shared" si="92"/>
        <v>1000.35</v>
      </c>
      <c r="M142" s="18">
        <f t="shared" si="93"/>
        <v>1</v>
      </c>
      <c r="N142" s="18">
        <f t="shared" si="94"/>
        <v>1868.58</v>
      </c>
      <c r="O142" s="18">
        <f t="shared" si="95"/>
        <v>1</v>
      </c>
      <c r="P142" s="18">
        <f t="shared" si="96"/>
        <v>1868.58</v>
      </c>
      <c r="Q142" s="18">
        <f t="shared" si="97"/>
        <v>1</v>
      </c>
      <c r="R142" s="18">
        <f t="shared" si="98"/>
        <v>1868.58</v>
      </c>
      <c r="S142" s="18">
        <f t="shared" si="99"/>
        <v>1</v>
      </c>
      <c r="T142" s="18">
        <f t="shared" si="100"/>
        <v>1868.58</v>
      </c>
      <c r="U142" s="18">
        <f t="shared" si="101"/>
        <v>1</v>
      </c>
      <c r="V142" s="18">
        <f t="shared" si="102"/>
        <v>1868.58</v>
      </c>
      <c r="W142" s="18">
        <f t="shared" si="103"/>
        <v>1</v>
      </c>
      <c r="X142" s="18">
        <f t="shared" si="104"/>
        <v>1868.58</v>
      </c>
      <c r="Y142" s="22">
        <v>0.5</v>
      </c>
      <c r="Z142" s="22">
        <v>0.5</v>
      </c>
      <c r="AA142" s="22">
        <v>0</v>
      </c>
      <c r="AB142" s="22">
        <v>0</v>
      </c>
      <c r="AC142" s="22">
        <v>0</v>
      </c>
      <c r="AD142" s="22">
        <v>0</v>
      </c>
      <c r="AE142" s="18">
        <f t="shared" si="105"/>
        <v>1721356.2</v>
      </c>
      <c r="AF142" s="18">
        <f>AE142*节奏规划!$J131</f>
        <v>11475.708000000001</v>
      </c>
      <c r="AG142" s="18">
        <f t="shared" si="106"/>
        <v>324</v>
      </c>
      <c r="AH142" s="18">
        <f>AG142*节奏规划!$J131</f>
        <v>2.16</v>
      </c>
      <c r="AI142" s="18">
        <f t="shared" si="85"/>
        <v>129.14999999999998</v>
      </c>
      <c r="AJ142" s="18">
        <f>AI142*节奏规划!$J131</f>
        <v>0.86099999999999988</v>
      </c>
      <c r="AK142" s="18">
        <f t="shared" si="86"/>
        <v>62.099999999999994</v>
      </c>
      <c r="AL142" s="18">
        <f>AK142*节奏规划!$J131</f>
        <v>0.41399999999999998</v>
      </c>
      <c r="AM142" s="18">
        <f t="shared" si="87"/>
        <v>161.99999999999997</v>
      </c>
      <c r="AN142" s="18">
        <f>AM142*节奏规划!$J131</f>
        <v>1.0799999999999998</v>
      </c>
      <c r="AO142" s="18">
        <f t="shared" si="88"/>
        <v>0</v>
      </c>
      <c r="AP142" s="18">
        <f>AO142*节奏规划!$J131</f>
        <v>0</v>
      </c>
      <c r="AQ142" s="18">
        <f t="shared" si="89"/>
        <v>0</v>
      </c>
      <c r="AR142" s="18">
        <f>AQ142*节奏规划!$J131</f>
        <v>0</v>
      </c>
      <c r="AS142" s="18">
        <f t="shared" si="107"/>
        <v>90.719999999999985</v>
      </c>
      <c r="AT142" s="18">
        <f>AS142*节奏规划!$J131</f>
        <v>0.60479999999999989</v>
      </c>
      <c r="AU142" s="18">
        <f t="shared" si="108"/>
        <v>9.7199999999999989</v>
      </c>
      <c r="AV142" s="18">
        <f>AU142*节奏规划!$J131</f>
        <v>6.4799999999999996E-2</v>
      </c>
      <c r="AW142" s="18">
        <f t="shared" si="109"/>
        <v>0</v>
      </c>
      <c r="AX142" s="18">
        <f>AW142*节奏规划!$J131</f>
        <v>0</v>
      </c>
      <c r="AY142" s="18">
        <f t="shared" si="110"/>
        <v>0</v>
      </c>
      <c r="AZ142" s="18">
        <f>AY142*节奏规划!$J131</f>
        <v>0</v>
      </c>
    </row>
    <row r="143" spans="1:52" ht="16.5" x14ac:dyDescent="0.2">
      <c r="A143" s="14">
        <v>138</v>
      </c>
      <c r="B143" s="14">
        <f>金币产出!CH143/金币产出!CB143</f>
        <v>156005550</v>
      </c>
      <c r="C143" s="18">
        <f>INDEX(金币产出!$D$7:$D$90,MATCH(宝箱数值!A143,金币产出!$A$7:$A$90,1))</f>
        <v>20</v>
      </c>
      <c r="D143" s="18">
        <f t="shared" si="90"/>
        <v>1925994</v>
      </c>
      <c r="E143" s="18">
        <f t="shared" si="79"/>
        <v>1015601</v>
      </c>
      <c r="F143" s="18">
        <f t="shared" si="80"/>
        <v>1925994</v>
      </c>
      <c r="G143" s="18">
        <f t="shared" si="81"/>
        <v>1925994</v>
      </c>
      <c r="H143" s="18">
        <f t="shared" si="82"/>
        <v>1925994</v>
      </c>
      <c r="I143" s="18">
        <f t="shared" si="83"/>
        <v>1925994</v>
      </c>
      <c r="J143" s="18">
        <f t="shared" si="84"/>
        <v>1925994</v>
      </c>
      <c r="K143" s="18">
        <f t="shared" si="91"/>
        <v>1</v>
      </c>
      <c r="L143" s="18">
        <f t="shared" si="92"/>
        <v>1015.6</v>
      </c>
      <c r="M143" s="18">
        <f t="shared" si="93"/>
        <v>1</v>
      </c>
      <c r="N143" s="18">
        <f t="shared" si="94"/>
        <v>1925.99</v>
      </c>
      <c r="O143" s="18">
        <f t="shared" si="95"/>
        <v>1</v>
      </c>
      <c r="P143" s="18">
        <f t="shared" si="96"/>
        <v>1925.99</v>
      </c>
      <c r="Q143" s="18">
        <f t="shared" si="97"/>
        <v>1</v>
      </c>
      <c r="R143" s="18">
        <f t="shared" si="98"/>
        <v>1925.99</v>
      </c>
      <c r="S143" s="18">
        <f t="shared" si="99"/>
        <v>1</v>
      </c>
      <c r="T143" s="18">
        <f t="shared" si="100"/>
        <v>1925.99</v>
      </c>
      <c r="U143" s="18">
        <f t="shared" si="101"/>
        <v>1</v>
      </c>
      <c r="V143" s="18">
        <f t="shared" si="102"/>
        <v>1925.99</v>
      </c>
      <c r="W143" s="18">
        <f t="shared" si="103"/>
        <v>1</v>
      </c>
      <c r="X143" s="18">
        <f t="shared" si="104"/>
        <v>1925.99</v>
      </c>
      <c r="Y143" s="22">
        <v>0.5</v>
      </c>
      <c r="Z143" s="22">
        <v>0.5</v>
      </c>
      <c r="AA143" s="22">
        <v>0</v>
      </c>
      <c r="AB143" s="22">
        <v>0</v>
      </c>
      <c r="AC143" s="22">
        <v>0</v>
      </c>
      <c r="AD143" s="22">
        <v>0</v>
      </c>
      <c r="AE143" s="18">
        <f t="shared" si="105"/>
        <v>1764957</v>
      </c>
      <c r="AF143" s="18">
        <f>AE143*节奏规划!$J132</f>
        <v>11766.380000000001</v>
      </c>
      <c r="AG143" s="18">
        <f t="shared" si="106"/>
        <v>324</v>
      </c>
      <c r="AH143" s="18">
        <f>AG143*节奏规划!$J132</f>
        <v>2.16</v>
      </c>
      <c r="AI143" s="18">
        <f t="shared" si="85"/>
        <v>129.14999999999998</v>
      </c>
      <c r="AJ143" s="18">
        <f>AI143*节奏规划!$J132</f>
        <v>0.86099999999999988</v>
      </c>
      <c r="AK143" s="18">
        <f t="shared" si="86"/>
        <v>62.099999999999994</v>
      </c>
      <c r="AL143" s="18">
        <f>AK143*节奏规划!$J132</f>
        <v>0.41399999999999998</v>
      </c>
      <c r="AM143" s="18">
        <f t="shared" si="87"/>
        <v>161.99999999999997</v>
      </c>
      <c r="AN143" s="18">
        <f>AM143*节奏规划!$J132</f>
        <v>1.0799999999999998</v>
      </c>
      <c r="AO143" s="18">
        <f t="shared" si="88"/>
        <v>0</v>
      </c>
      <c r="AP143" s="18">
        <f>AO143*节奏规划!$J132</f>
        <v>0</v>
      </c>
      <c r="AQ143" s="18">
        <f t="shared" si="89"/>
        <v>0</v>
      </c>
      <c r="AR143" s="18">
        <f>AQ143*节奏规划!$J132</f>
        <v>0</v>
      </c>
      <c r="AS143" s="18">
        <f t="shared" si="107"/>
        <v>90.719999999999985</v>
      </c>
      <c r="AT143" s="18">
        <f>AS143*节奏规划!$J132</f>
        <v>0.60479999999999989</v>
      </c>
      <c r="AU143" s="18">
        <f t="shared" si="108"/>
        <v>9.7199999999999989</v>
      </c>
      <c r="AV143" s="18">
        <f>AU143*节奏规划!$J132</f>
        <v>6.4799999999999996E-2</v>
      </c>
      <c r="AW143" s="18">
        <f t="shared" si="109"/>
        <v>0</v>
      </c>
      <c r="AX143" s="18">
        <f>AW143*节奏规划!$J132</f>
        <v>0</v>
      </c>
      <c r="AY143" s="18">
        <f t="shared" si="110"/>
        <v>0</v>
      </c>
      <c r="AZ143" s="18">
        <f>AY143*节奏规划!$J132</f>
        <v>0</v>
      </c>
    </row>
    <row r="144" spans="1:52" ht="16.5" x14ac:dyDescent="0.2">
      <c r="A144" s="14">
        <v>139</v>
      </c>
      <c r="B144" s="14">
        <f>金币产出!CH144/金币产出!CB144</f>
        <v>160656300</v>
      </c>
      <c r="C144" s="18">
        <f>INDEX(金币产出!$D$7:$D$90,MATCH(宝箱数值!A144,金币产出!$A$7:$A$90,1))</f>
        <v>20</v>
      </c>
      <c r="D144" s="18">
        <f t="shared" si="90"/>
        <v>1983411</v>
      </c>
      <c r="E144" s="18">
        <f t="shared" si="79"/>
        <v>1030628</v>
      </c>
      <c r="F144" s="18">
        <f t="shared" si="80"/>
        <v>1983411</v>
      </c>
      <c r="G144" s="18">
        <f t="shared" si="81"/>
        <v>1983411</v>
      </c>
      <c r="H144" s="18">
        <f t="shared" si="82"/>
        <v>1983411</v>
      </c>
      <c r="I144" s="18">
        <f t="shared" si="83"/>
        <v>1983411</v>
      </c>
      <c r="J144" s="18">
        <f t="shared" si="84"/>
        <v>1983411</v>
      </c>
      <c r="K144" s="18">
        <f t="shared" si="91"/>
        <v>1</v>
      </c>
      <c r="L144" s="18">
        <f t="shared" si="92"/>
        <v>1030.6300000000001</v>
      </c>
      <c r="M144" s="18">
        <f t="shared" si="93"/>
        <v>1</v>
      </c>
      <c r="N144" s="18">
        <f t="shared" si="94"/>
        <v>1983.41</v>
      </c>
      <c r="O144" s="18">
        <f t="shared" si="95"/>
        <v>1</v>
      </c>
      <c r="P144" s="18">
        <f t="shared" si="96"/>
        <v>1983.41</v>
      </c>
      <c r="Q144" s="18">
        <f t="shared" si="97"/>
        <v>1</v>
      </c>
      <c r="R144" s="18">
        <f t="shared" si="98"/>
        <v>1983.41</v>
      </c>
      <c r="S144" s="18">
        <f t="shared" si="99"/>
        <v>1</v>
      </c>
      <c r="T144" s="18">
        <f t="shared" si="100"/>
        <v>1983.41</v>
      </c>
      <c r="U144" s="18">
        <f t="shared" si="101"/>
        <v>1</v>
      </c>
      <c r="V144" s="18">
        <f t="shared" si="102"/>
        <v>1983.41</v>
      </c>
      <c r="W144" s="18">
        <f t="shared" si="103"/>
        <v>1</v>
      </c>
      <c r="X144" s="18">
        <f t="shared" si="104"/>
        <v>1983.41</v>
      </c>
      <c r="Y144" s="22">
        <v>0.5</v>
      </c>
      <c r="Z144" s="22">
        <v>0.5</v>
      </c>
      <c r="AA144" s="22">
        <v>0</v>
      </c>
      <c r="AB144" s="22">
        <v>0</v>
      </c>
      <c r="AC144" s="22">
        <v>0</v>
      </c>
      <c r="AD144" s="22">
        <v>0</v>
      </c>
      <c r="AE144" s="18">
        <f t="shared" si="105"/>
        <v>1808423.4</v>
      </c>
      <c r="AF144" s="18">
        <f>AE144*节奏规划!$J133</f>
        <v>12056.156000000001</v>
      </c>
      <c r="AG144" s="18">
        <f t="shared" si="106"/>
        <v>324</v>
      </c>
      <c r="AH144" s="18">
        <f>AG144*节奏规划!$J133</f>
        <v>2.16</v>
      </c>
      <c r="AI144" s="18">
        <f t="shared" si="85"/>
        <v>129.14999999999998</v>
      </c>
      <c r="AJ144" s="18">
        <f>AI144*节奏规划!$J133</f>
        <v>0.86099999999999988</v>
      </c>
      <c r="AK144" s="18">
        <f t="shared" si="86"/>
        <v>62.099999999999994</v>
      </c>
      <c r="AL144" s="18">
        <f>AK144*节奏规划!$J133</f>
        <v>0.41399999999999998</v>
      </c>
      <c r="AM144" s="18">
        <f t="shared" si="87"/>
        <v>161.99999999999997</v>
      </c>
      <c r="AN144" s="18">
        <f>AM144*节奏规划!$J133</f>
        <v>1.0799999999999998</v>
      </c>
      <c r="AO144" s="18">
        <f t="shared" si="88"/>
        <v>0</v>
      </c>
      <c r="AP144" s="18">
        <f>AO144*节奏规划!$J133</f>
        <v>0</v>
      </c>
      <c r="AQ144" s="18">
        <f t="shared" si="89"/>
        <v>0</v>
      </c>
      <c r="AR144" s="18">
        <f>AQ144*节奏规划!$J133</f>
        <v>0</v>
      </c>
      <c r="AS144" s="18">
        <f t="shared" si="107"/>
        <v>90.719999999999985</v>
      </c>
      <c r="AT144" s="18">
        <f>AS144*节奏规划!$J133</f>
        <v>0.60479999999999989</v>
      </c>
      <c r="AU144" s="18">
        <f t="shared" si="108"/>
        <v>9.7199999999999989</v>
      </c>
      <c r="AV144" s="18">
        <f>AU144*节奏规划!$J133</f>
        <v>6.4799999999999996E-2</v>
      </c>
      <c r="AW144" s="18">
        <f t="shared" si="109"/>
        <v>0</v>
      </c>
      <c r="AX144" s="18">
        <f>AW144*节奏规划!$J133</f>
        <v>0</v>
      </c>
      <c r="AY144" s="18">
        <f t="shared" si="110"/>
        <v>0</v>
      </c>
      <c r="AZ144" s="18">
        <f>AY144*节奏规划!$J133</f>
        <v>0</v>
      </c>
    </row>
    <row r="145" spans="1:52" ht="16.5" x14ac:dyDescent="0.2">
      <c r="A145" s="14">
        <v>140</v>
      </c>
      <c r="B145" s="14">
        <f>金币产出!CH145/金币产出!CB145</f>
        <v>165306900</v>
      </c>
      <c r="C145" s="18">
        <f>INDEX(金币产出!$D$7:$D$90,MATCH(宝箱数值!A145,金币产出!$A$7:$A$90,1))</f>
        <v>24.45</v>
      </c>
      <c r="D145" s="18">
        <f t="shared" si="90"/>
        <v>1967851</v>
      </c>
      <c r="E145" s="18">
        <f t="shared" si="79"/>
        <v>1026578</v>
      </c>
      <c r="F145" s="18">
        <f t="shared" si="80"/>
        <v>1967851</v>
      </c>
      <c r="G145" s="18">
        <f t="shared" si="81"/>
        <v>1967851</v>
      </c>
      <c r="H145" s="18">
        <f t="shared" si="82"/>
        <v>1967851</v>
      </c>
      <c r="I145" s="18">
        <f t="shared" si="83"/>
        <v>1967851</v>
      </c>
      <c r="J145" s="18">
        <f t="shared" si="84"/>
        <v>1967851</v>
      </c>
      <c r="K145" s="18">
        <f t="shared" si="91"/>
        <v>1</v>
      </c>
      <c r="L145" s="18">
        <f t="shared" si="92"/>
        <v>1026.58</v>
      </c>
      <c r="M145" s="18">
        <f t="shared" si="93"/>
        <v>1</v>
      </c>
      <c r="N145" s="18">
        <f t="shared" si="94"/>
        <v>1967.85</v>
      </c>
      <c r="O145" s="18">
        <f t="shared" si="95"/>
        <v>1</v>
      </c>
      <c r="P145" s="18">
        <f t="shared" si="96"/>
        <v>1967.85</v>
      </c>
      <c r="Q145" s="18">
        <f t="shared" si="97"/>
        <v>1</v>
      </c>
      <c r="R145" s="18">
        <f t="shared" si="98"/>
        <v>1967.85</v>
      </c>
      <c r="S145" s="18">
        <f t="shared" si="99"/>
        <v>1</v>
      </c>
      <c r="T145" s="18">
        <f t="shared" si="100"/>
        <v>1967.85</v>
      </c>
      <c r="U145" s="18">
        <f t="shared" si="101"/>
        <v>1</v>
      </c>
      <c r="V145" s="18">
        <f t="shared" si="102"/>
        <v>1967.85</v>
      </c>
      <c r="W145" s="18">
        <f t="shared" si="103"/>
        <v>1</v>
      </c>
      <c r="X145" s="18">
        <f t="shared" si="104"/>
        <v>1967.85</v>
      </c>
      <c r="Y145" s="22">
        <v>0.2</v>
      </c>
      <c r="Z145" s="22">
        <v>0.8</v>
      </c>
      <c r="AA145" s="22">
        <v>0</v>
      </c>
      <c r="AB145" s="22">
        <v>0</v>
      </c>
      <c r="AC145" s="22">
        <v>0</v>
      </c>
      <c r="AD145" s="22">
        <v>0</v>
      </c>
      <c r="AE145" s="18">
        <f t="shared" si="105"/>
        <v>2214707.7198000001</v>
      </c>
      <c r="AF145" s="18">
        <f>AE145*节奏规划!$J134</f>
        <v>14764.718132000002</v>
      </c>
      <c r="AG145" s="18">
        <f t="shared" si="106"/>
        <v>403.21799999999996</v>
      </c>
      <c r="AH145" s="18">
        <f>AG145*节奏规划!$J134</f>
        <v>2.6881200000000001</v>
      </c>
      <c r="AI145" s="18">
        <f t="shared" si="85"/>
        <v>162.35999999999999</v>
      </c>
      <c r="AJ145" s="18">
        <f>AI145*节奏规划!$J134</f>
        <v>1.0824</v>
      </c>
      <c r="AK145" s="18">
        <f t="shared" si="86"/>
        <v>66.959999999999994</v>
      </c>
      <c r="AL145" s="18">
        <f>AK145*节奏规划!$J134</f>
        <v>0.44639999999999996</v>
      </c>
      <c r="AM145" s="18">
        <f t="shared" si="87"/>
        <v>259.2</v>
      </c>
      <c r="AN145" s="18">
        <f>AM145*节奏规划!$J134</f>
        <v>1.728</v>
      </c>
      <c r="AO145" s="18">
        <f t="shared" si="88"/>
        <v>0</v>
      </c>
      <c r="AP145" s="18">
        <f>AO145*节奏规划!$J134</f>
        <v>0</v>
      </c>
      <c r="AQ145" s="18">
        <f t="shared" si="89"/>
        <v>0</v>
      </c>
      <c r="AR145" s="18">
        <f>AQ145*节奏规划!$J134</f>
        <v>0</v>
      </c>
      <c r="AS145" s="18">
        <f t="shared" si="107"/>
        <v>94.084199999999981</v>
      </c>
      <c r="AT145" s="18">
        <f>AS145*节奏规划!$J134</f>
        <v>0.6272279999999999</v>
      </c>
      <c r="AU145" s="18">
        <f t="shared" si="108"/>
        <v>16.128719999999998</v>
      </c>
      <c r="AV145" s="18">
        <f>AU145*节奏规划!$J134</f>
        <v>0.10752479999999999</v>
      </c>
      <c r="AW145" s="18">
        <f t="shared" si="109"/>
        <v>0</v>
      </c>
      <c r="AX145" s="18">
        <f>AW145*节奏规划!$J134</f>
        <v>0</v>
      </c>
      <c r="AY145" s="18">
        <f t="shared" si="110"/>
        <v>0</v>
      </c>
      <c r="AZ145" s="18">
        <f>AY145*节奏规划!$J134</f>
        <v>0</v>
      </c>
    </row>
    <row r="146" spans="1:52" ht="16.5" x14ac:dyDescent="0.2">
      <c r="A146" s="14">
        <v>141</v>
      </c>
      <c r="B146" s="14">
        <f>金币产出!CH146/金币产出!CB146</f>
        <v>169297200</v>
      </c>
      <c r="C146" s="18">
        <f>INDEX(金币产出!$D$7:$D$90,MATCH(宝箱数值!A146,金币产出!$A$7:$A$90,1))</f>
        <v>24.45</v>
      </c>
      <c r="D146" s="18">
        <f t="shared" si="90"/>
        <v>2015353</v>
      </c>
      <c r="E146" s="18">
        <f t="shared" si="79"/>
        <v>1038894</v>
      </c>
      <c r="F146" s="18">
        <f t="shared" si="80"/>
        <v>2015353</v>
      </c>
      <c r="G146" s="18">
        <f t="shared" si="81"/>
        <v>2015353</v>
      </c>
      <c r="H146" s="18">
        <f t="shared" si="82"/>
        <v>2015353</v>
      </c>
      <c r="I146" s="18">
        <f t="shared" si="83"/>
        <v>2015353</v>
      </c>
      <c r="J146" s="18">
        <f t="shared" si="84"/>
        <v>2015353</v>
      </c>
      <c r="K146" s="18">
        <f t="shared" si="91"/>
        <v>1</v>
      </c>
      <c r="L146" s="18">
        <f t="shared" si="92"/>
        <v>1038.8900000000001</v>
      </c>
      <c r="M146" s="18">
        <f t="shared" si="93"/>
        <v>1</v>
      </c>
      <c r="N146" s="18">
        <f t="shared" si="94"/>
        <v>2015.35</v>
      </c>
      <c r="O146" s="18">
        <f t="shared" si="95"/>
        <v>1</v>
      </c>
      <c r="P146" s="18">
        <f t="shared" si="96"/>
        <v>2015.35</v>
      </c>
      <c r="Q146" s="18">
        <f t="shared" si="97"/>
        <v>1</v>
      </c>
      <c r="R146" s="18">
        <f t="shared" si="98"/>
        <v>2015.35</v>
      </c>
      <c r="S146" s="18">
        <f t="shared" si="99"/>
        <v>1</v>
      </c>
      <c r="T146" s="18">
        <f t="shared" si="100"/>
        <v>2015.35</v>
      </c>
      <c r="U146" s="18">
        <f t="shared" si="101"/>
        <v>1</v>
      </c>
      <c r="V146" s="18">
        <f t="shared" si="102"/>
        <v>2015.35</v>
      </c>
      <c r="W146" s="18">
        <f t="shared" si="103"/>
        <v>1</v>
      </c>
      <c r="X146" s="18">
        <f t="shared" si="104"/>
        <v>2015.35</v>
      </c>
      <c r="Y146" s="22">
        <v>0.2</v>
      </c>
      <c r="Z146" s="22">
        <v>0.8</v>
      </c>
      <c r="AA146" s="22">
        <v>0</v>
      </c>
      <c r="AB146" s="22">
        <v>0</v>
      </c>
      <c r="AC146" s="22">
        <v>0</v>
      </c>
      <c r="AD146" s="22">
        <v>0</v>
      </c>
      <c r="AE146" s="18">
        <f t="shared" si="105"/>
        <v>2265066.1634</v>
      </c>
      <c r="AF146" s="18">
        <f>AE146*节奏规划!$J135</f>
        <v>15100.441089333333</v>
      </c>
      <c r="AG146" s="18">
        <f t="shared" si="106"/>
        <v>403.21799999999996</v>
      </c>
      <c r="AH146" s="18">
        <f>AG146*节奏规划!$J135</f>
        <v>2.6881200000000001</v>
      </c>
      <c r="AI146" s="18">
        <f t="shared" si="85"/>
        <v>162.35999999999999</v>
      </c>
      <c r="AJ146" s="18">
        <f>AI146*节奏规划!$J135</f>
        <v>1.0824</v>
      </c>
      <c r="AK146" s="18">
        <f t="shared" si="86"/>
        <v>66.959999999999994</v>
      </c>
      <c r="AL146" s="18">
        <f>AK146*节奏规划!$J135</f>
        <v>0.44639999999999996</v>
      </c>
      <c r="AM146" s="18">
        <f t="shared" si="87"/>
        <v>259.2</v>
      </c>
      <c r="AN146" s="18">
        <f>AM146*节奏规划!$J135</f>
        <v>1.728</v>
      </c>
      <c r="AO146" s="18">
        <f t="shared" si="88"/>
        <v>0</v>
      </c>
      <c r="AP146" s="18">
        <f>AO146*节奏规划!$J135</f>
        <v>0</v>
      </c>
      <c r="AQ146" s="18">
        <f t="shared" si="89"/>
        <v>0</v>
      </c>
      <c r="AR146" s="18">
        <f>AQ146*节奏规划!$J135</f>
        <v>0</v>
      </c>
      <c r="AS146" s="18">
        <f t="shared" si="107"/>
        <v>94.084199999999981</v>
      </c>
      <c r="AT146" s="18">
        <f>AS146*节奏规划!$J135</f>
        <v>0.6272279999999999</v>
      </c>
      <c r="AU146" s="18">
        <f t="shared" si="108"/>
        <v>16.128719999999998</v>
      </c>
      <c r="AV146" s="18">
        <f>AU146*节奏规划!$J135</f>
        <v>0.10752479999999999</v>
      </c>
      <c r="AW146" s="18">
        <f t="shared" si="109"/>
        <v>0</v>
      </c>
      <c r="AX146" s="18">
        <f>AW146*节奏规划!$J135</f>
        <v>0</v>
      </c>
      <c r="AY146" s="18">
        <f t="shared" si="110"/>
        <v>0</v>
      </c>
      <c r="AZ146" s="18">
        <f>AY146*节奏规划!$J135</f>
        <v>0</v>
      </c>
    </row>
    <row r="147" spans="1:52" ht="16.5" x14ac:dyDescent="0.2">
      <c r="A147" s="14">
        <v>142</v>
      </c>
      <c r="B147" s="14">
        <f>金币产出!CH147/金币产出!CB147</f>
        <v>173287200</v>
      </c>
      <c r="C147" s="18">
        <f>INDEX(金币产出!$D$7:$D$90,MATCH(宝箱数值!A147,金币产出!$A$7:$A$90,1))</f>
        <v>24.45</v>
      </c>
      <c r="D147" s="18">
        <f t="shared" si="90"/>
        <v>2062851</v>
      </c>
      <c r="E147" s="18">
        <f t="shared" si="79"/>
        <v>1051065</v>
      </c>
      <c r="F147" s="18">
        <f t="shared" si="80"/>
        <v>2062851</v>
      </c>
      <c r="G147" s="18">
        <f t="shared" si="81"/>
        <v>2062851</v>
      </c>
      <c r="H147" s="18">
        <f t="shared" si="82"/>
        <v>2062851</v>
      </c>
      <c r="I147" s="18">
        <f t="shared" si="83"/>
        <v>2062851</v>
      </c>
      <c r="J147" s="18">
        <f t="shared" si="84"/>
        <v>2062851</v>
      </c>
      <c r="K147" s="18">
        <f t="shared" si="91"/>
        <v>1</v>
      </c>
      <c r="L147" s="18">
        <f t="shared" si="92"/>
        <v>1051.07</v>
      </c>
      <c r="M147" s="18">
        <f t="shared" si="93"/>
        <v>1</v>
      </c>
      <c r="N147" s="18">
        <f t="shared" si="94"/>
        <v>2062.85</v>
      </c>
      <c r="O147" s="18">
        <f t="shared" si="95"/>
        <v>1</v>
      </c>
      <c r="P147" s="18">
        <f t="shared" si="96"/>
        <v>2062.85</v>
      </c>
      <c r="Q147" s="18">
        <f t="shared" si="97"/>
        <v>1</v>
      </c>
      <c r="R147" s="18">
        <f t="shared" si="98"/>
        <v>2062.85</v>
      </c>
      <c r="S147" s="18">
        <f t="shared" si="99"/>
        <v>1</v>
      </c>
      <c r="T147" s="18">
        <f t="shared" si="100"/>
        <v>2062.85</v>
      </c>
      <c r="U147" s="18">
        <f t="shared" si="101"/>
        <v>1</v>
      </c>
      <c r="V147" s="18">
        <f t="shared" si="102"/>
        <v>2062.85</v>
      </c>
      <c r="W147" s="18">
        <f t="shared" si="103"/>
        <v>1</v>
      </c>
      <c r="X147" s="18">
        <f t="shared" si="104"/>
        <v>2062.85</v>
      </c>
      <c r="Y147" s="22">
        <v>0.2</v>
      </c>
      <c r="Z147" s="22">
        <v>0.8</v>
      </c>
      <c r="AA147" s="22">
        <v>0</v>
      </c>
      <c r="AB147" s="22">
        <v>0</v>
      </c>
      <c r="AC147" s="22">
        <v>0</v>
      </c>
      <c r="AD147" s="22">
        <v>0</v>
      </c>
      <c r="AE147" s="18">
        <f t="shared" si="105"/>
        <v>2315384.5340999998</v>
      </c>
      <c r="AF147" s="18">
        <f>AE147*节奏规划!$J136</f>
        <v>15435.896894</v>
      </c>
      <c r="AG147" s="18">
        <f t="shared" si="106"/>
        <v>403.21799999999996</v>
      </c>
      <c r="AH147" s="18">
        <f>AG147*节奏规划!$J136</f>
        <v>2.6881200000000001</v>
      </c>
      <c r="AI147" s="18">
        <f t="shared" si="85"/>
        <v>162.35999999999999</v>
      </c>
      <c r="AJ147" s="18">
        <f>AI147*节奏规划!$J136</f>
        <v>1.0824</v>
      </c>
      <c r="AK147" s="18">
        <f t="shared" si="86"/>
        <v>66.959999999999994</v>
      </c>
      <c r="AL147" s="18">
        <f>AK147*节奏规划!$J136</f>
        <v>0.44639999999999996</v>
      </c>
      <c r="AM147" s="18">
        <f t="shared" si="87"/>
        <v>259.2</v>
      </c>
      <c r="AN147" s="18">
        <f>AM147*节奏规划!$J136</f>
        <v>1.728</v>
      </c>
      <c r="AO147" s="18">
        <f t="shared" si="88"/>
        <v>0</v>
      </c>
      <c r="AP147" s="18">
        <f>AO147*节奏规划!$J136</f>
        <v>0</v>
      </c>
      <c r="AQ147" s="18">
        <f t="shared" si="89"/>
        <v>0</v>
      </c>
      <c r="AR147" s="18">
        <f>AQ147*节奏规划!$J136</f>
        <v>0</v>
      </c>
      <c r="AS147" s="18">
        <f t="shared" si="107"/>
        <v>94.084199999999981</v>
      </c>
      <c r="AT147" s="18">
        <f>AS147*节奏规划!$J136</f>
        <v>0.6272279999999999</v>
      </c>
      <c r="AU147" s="18">
        <f t="shared" si="108"/>
        <v>16.128719999999998</v>
      </c>
      <c r="AV147" s="18">
        <f>AU147*节奏规划!$J136</f>
        <v>0.10752479999999999</v>
      </c>
      <c r="AW147" s="18">
        <f t="shared" si="109"/>
        <v>0</v>
      </c>
      <c r="AX147" s="18">
        <f>AW147*节奏规划!$J136</f>
        <v>0</v>
      </c>
      <c r="AY147" s="18">
        <f t="shared" si="110"/>
        <v>0</v>
      </c>
      <c r="AZ147" s="18">
        <f>AY147*节奏规划!$J136</f>
        <v>0</v>
      </c>
    </row>
    <row r="148" spans="1:52" ht="16.5" x14ac:dyDescent="0.2">
      <c r="A148" s="14">
        <v>143</v>
      </c>
      <c r="B148" s="14">
        <f>金币产出!CH148/金币产出!CB148</f>
        <v>177277350</v>
      </c>
      <c r="C148" s="18">
        <f>INDEX(金币产出!$D$7:$D$90,MATCH(宝箱数值!A148,金币产出!$A$7:$A$90,1))</f>
        <v>24.45</v>
      </c>
      <c r="D148" s="18">
        <f t="shared" si="90"/>
        <v>2110350</v>
      </c>
      <c r="E148" s="18">
        <f t="shared" si="79"/>
        <v>1063097</v>
      </c>
      <c r="F148" s="18">
        <f t="shared" si="80"/>
        <v>2110350</v>
      </c>
      <c r="G148" s="18">
        <f t="shared" si="81"/>
        <v>2110350</v>
      </c>
      <c r="H148" s="18">
        <f t="shared" si="82"/>
        <v>2110350</v>
      </c>
      <c r="I148" s="18">
        <f t="shared" si="83"/>
        <v>2110350</v>
      </c>
      <c r="J148" s="18">
        <f t="shared" si="84"/>
        <v>2110350</v>
      </c>
      <c r="K148" s="18">
        <f t="shared" si="91"/>
        <v>1</v>
      </c>
      <c r="L148" s="18">
        <f t="shared" si="92"/>
        <v>1063.0999999999999</v>
      </c>
      <c r="M148" s="18">
        <f t="shared" si="93"/>
        <v>1</v>
      </c>
      <c r="N148" s="18">
        <f t="shared" si="94"/>
        <v>2110.35</v>
      </c>
      <c r="O148" s="18">
        <f t="shared" si="95"/>
        <v>1</v>
      </c>
      <c r="P148" s="18">
        <f t="shared" si="96"/>
        <v>2110.35</v>
      </c>
      <c r="Q148" s="18">
        <f t="shared" si="97"/>
        <v>1</v>
      </c>
      <c r="R148" s="18">
        <f t="shared" si="98"/>
        <v>2110.35</v>
      </c>
      <c r="S148" s="18">
        <f t="shared" si="99"/>
        <v>1</v>
      </c>
      <c r="T148" s="18">
        <f t="shared" si="100"/>
        <v>2110.35</v>
      </c>
      <c r="U148" s="18">
        <f t="shared" si="101"/>
        <v>1</v>
      </c>
      <c r="V148" s="18">
        <f t="shared" si="102"/>
        <v>2110.35</v>
      </c>
      <c r="W148" s="18">
        <f t="shared" si="103"/>
        <v>1</v>
      </c>
      <c r="X148" s="18">
        <f t="shared" si="104"/>
        <v>2110.35</v>
      </c>
      <c r="Y148" s="22">
        <v>0.2</v>
      </c>
      <c r="Z148" s="22">
        <v>0.8</v>
      </c>
      <c r="AA148" s="22">
        <v>0</v>
      </c>
      <c r="AB148" s="22">
        <v>0</v>
      </c>
      <c r="AC148" s="22">
        <v>0</v>
      </c>
      <c r="AD148" s="22">
        <v>0</v>
      </c>
      <c r="AE148" s="18">
        <f t="shared" si="105"/>
        <v>2365669.3032999998</v>
      </c>
      <c r="AF148" s="18">
        <f>AE148*节奏规划!$J137</f>
        <v>15771.128688666666</v>
      </c>
      <c r="AG148" s="18">
        <f t="shared" si="106"/>
        <v>403.21799999999996</v>
      </c>
      <c r="AH148" s="18">
        <f>AG148*节奏规划!$J137</f>
        <v>2.6881200000000001</v>
      </c>
      <c r="AI148" s="18">
        <f t="shared" si="85"/>
        <v>162.35999999999999</v>
      </c>
      <c r="AJ148" s="18">
        <f>AI148*节奏规划!$J137</f>
        <v>1.0824</v>
      </c>
      <c r="AK148" s="18">
        <f t="shared" si="86"/>
        <v>66.959999999999994</v>
      </c>
      <c r="AL148" s="18">
        <f>AK148*节奏规划!$J137</f>
        <v>0.44639999999999996</v>
      </c>
      <c r="AM148" s="18">
        <f t="shared" si="87"/>
        <v>259.2</v>
      </c>
      <c r="AN148" s="18">
        <f>AM148*节奏规划!$J137</f>
        <v>1.728</v>
      </c>
      <c r="AO148" s="18">
        <f t="shared" si="88"/>
        <v>0</v>
      </c>
      <c r="AP148" s="18">
        <f>AO148*节奏规划!$J137</f>
        <v>0</v>
      </c>
      <c r="AQ148" s="18">
        <f t="shared" si="89"/>
        <v>0</v>
      </c>
      <c r="AR148" s="18">
        <f>AQ148*节奏规划!$J137</f>
        <v>0</v>
      </c>
      <c r="AS148" s="18">
        <f t="shared" si="107"/>
        <v>94.084199999999981</v>
      </c>
      <c r="AT148" s="18">
        <f>AS148*节奏规划!$J137</f>
        <v>0.6272279999999999</v>
      </c>
      <c r="AU148" s="18">
        <f t="shared" si="108"/>
        <v>16.128719999999998</v>
      </c>
      <c r="AV148" s="18">
        <f>AU148*节奏规划!$J137</f>
        <v>0.10752479999999999</v>
      </c>
      <c r="AW148" s="18">
        <f t="shared" si="109"/>
        <v>0</v>
      </c>
      <c r="AX148" s="18">
        <f>AW148*节奏规划!$J137</f>
        <v>0</v>
      </c>
      <c r="AY148" s="18">
        <f t="shared" si="110"/>
        <v>0</v>
      </c>
      <c r="AZ148" s="18">
        <f>AY148*节奏规划!$J137</f>
        <v>0</v>
      </c>
    </row>
    <row r="149" spans="1:52" ht="16.5" x14ac:dyDescent="0.2">
      <c r="A149" s="14">
        <v>144</v>
      </c>
      <c r="B149" s="14">
        <f>金币产出!CH149/金币产出!CB149</f>
        <v>181267650</v>
      </c>
      <c r="C149" s="18">
        <f>INDEX(金币产出!$D$7:$D$90,MATCH(宝箱数值!A149,金币产出!$A$7:$A$90,1))</f>
        <v>24.45</v>
      </c>
      <c r="D149" s="18">
        <f t="shared" si="90"/>
        <v>2157852</v>
      </c>
      <c r="E149" s="18">
        <f t="shared" si="79"/>
        <v>1074995</v>
      </c>
      <c r="F149" s="18">
        <f t="shared" si="80"/>
        <v>2157852</v>
      </c>
      <c r="G149" s="18">
        <f t="shared" si="81"/>
        <v>2157852</v>
      </c>
      <c r="H149" s="18">
        <f t="shared" si="82"/>
        <v>2157852</v>
      </c>
      <c r="I149" s="18">
        <f t="shared" si="83"/>
        <v>2157852</v>
      </c>
      <c r="J149" s="18">
        <f t="shared" si="84"/>
        <v>2157852</v>
      </c>
      <c r="K149" s="18">
        <f t="shared" si="91"/>
        <v>1</v>
      </c>
      <c r="L149" s="18">
        <f t="shared" si="92"/>
        <v>1075</v>
      </c>
      <c r="M149" s="18">
        <f t="shared" si="93"/>
        <v>1</v>
      </c>
      <c r="N149" s="18">
        <f t="shared" si="94"/>
        <v>2157.85</v>
      </c>
      <c r="O149" s="18">
        <f t="shared" si="95"/>
        <v>1</v>
      </c>
      <c r="P149" s="18">
        <f t="shared" si="96"/>
        <v>2157.85</v>
      </c>
      <c r="Q149" s="18">
        <f t="shared" si="97"/>
        <v>1</v>
      </c>
      <c r="R149" s="18">
        <f t="shared" si="98"/>
        <v>2157.85</v>
      </c>
      <c r="S149" s="18">
        <f t="shared" si="99"/>
        <v>1</v>
      </c>
      <c r="T149" s="18">
        <f t="shared" si="100"/>
        <v>2157.85</v>
      </c>
      <c r="U149" s="18">
        <f t="shared" si="101"/>
        <v>1</v>
      </c>
      <c r="V149" s="18">
        <f t="shared" si="102"/>
        <v>2157.85</v>
      </c>
      <c r="W149" s="18">
        <f t="shared" si="103"/>
        <v>1</v>
      </c>
      <c r="X149" s="18">
        <f t="shared" si="104"/>
        <v>2157.85</v>
      </c>
      <c r="Y149" s="22">
        <v>0.2</v>
      </c>
      <c r="Z149" s="22">
        <v>0.8</v>
      </c>
      <c r="AA149" s="22">
        <v>0</v>
      </c>
      <c r="AB149" s="22">
        <v>0</v>
      </c>
      <c r="AC149" s="22">
        <v>0</v>
      </c>
      <c r="AD149" s="22">
        <v>0</v>
      </c>
      <c r="AE149" s="18">
        <f t="shared" si="105"/>
        <v>2415923.7067</v>
      </c>
      <c r="AF149" s="18">
        <f>AE149*节奏规划!$J138</f>
        <v>16106.158044666667</v>
      </c>
      <c r="AG149" s="18">
        <f t="shared" si="106"/>
        <v>403.21799999999996</v>
      </c>
      <c r="AH149" s="18">
        <f>AG149*节奏规划!$J138</f>
        <v>2.6881200000000001</v>
      </c>
      <c r="AI149" s="18">
        <f t="shared" si="85"/>
        <v>162.35999999999999</v>
      </c>
      <c r="AJ149" s="18">
        <f>AI149*节奏规划!$J138</f>
        <v>1.0824</v>
      </c>
      <c r="AK149" s="18">
        <f t="shared" si="86"/>
        <v>66.959999999999994</v>
      </c>
      <c r="AL149" s="18">
        <f>AK149*节奏规划!$J138</f>
        <v>0.44639999999999996</v>
      </c>
      <c r="AM149" s="18">
        <f t="shared" si="87"/>
        <v>259.2</v>
      </c>
      <c r="AN149" s="18">
        <f>AM149*节奏规划!$J138</f>
        <v>1.728</v>
      </c>
      <c r="AO149" s="18">
        <f t="shared" si="88"/>
        <v>0</v>
      </c>
      <c r="AP149" s="18">
        <f>AO149*节奏规划!$J138</f>
        <v>0</v>
      </c>
      <c r="AQ149" s="18">
        <f t="shared" si="89"/>
        <v>0</v>
      </c>
      <c r="AR149" s="18">
        <f>AQ149*节奏规划!$J138</f>
        <v>0</v>
      </c>
      <c r="AS149" s="18">
        <f t="shared" si="107"/>
        <v>94.084199999999981</v>
      </c>
      <c r="AT149" s="18">
        <f>AS149*节奏规划!$J138</f>
        <v>0.6272279999999999</v>
      </c>
      <c r="AU149" s="18">
        <f t="shared" si="108"/>
        <v>16.128719999999998</v>
      </c>
      <c r="AV149" s="18">
        <f>AU149*节奏规划!$J138</f>
        <v>0.10752479999999999</v>
      </c>
      <c r="AW149" s="18">
        <f t="shared" si="109"/>
        <v>0</v>
      </c>
      <c r="AX149" s="18">
        <f>AW149*节奏规划!$J138</f>
        <v>0</v>
      </c>
      <c r="AY149" s="18">
        <f t="shared" si="110"/>
        <v>0</v>
      </c>
      <c r="AZ149" s="18">
        <f>AY149*节奏规划!$J138</f>
        <v>0</v>
      </c>
    </row>
    <row r="150" spans="1:52" ht="16.5" x14ac:dyDescent="0.2">
      <c r="A150" s="14">
        <v>145</v>
      </c>
      <c r="B150" s="14">
        <f>金币产出!CH150/金币产出!CB150</f>
        <v>185257800</v>
      </c>
      <c r="C150" s="18">
        <f>INDEX(金币产出!$D$7:$D$90,MATCH(宝箱数值!A150,金币产出!$A$7:$A$90,1))</f>
        <v>24.45</v>
      </c>
      <c r="D150" s="18">
        <f t="shared" si="90"/>
        <v>2205352</v>
      </c>
      <c r="E150" s="18">
        <f t="shared" si="79"/>
        <v>1086763</v>
      </c>
      <c r="F150" s="18">
        <f t="shared" si="80"/>
        <v>2205352</v>
      </c>
      <c r="G150" s="18">
        <f t="shared" si="81"/>
        <v>2205352</v>
      </c>
      <c r="H150" s="18">
        <f t="shared" si="82"/>
        <v>2205352</v>
      </c>
      <c r="I150" s="18">
        <f t="shared" si="83"/>
        <v>2205352</v>
      </c>
      <c r="J150" s="18">
        <f t="shared" si="84"/>
        <v>2205352</v>
      </c>
      <c r="K150" s="18">
        <f t="shared" si="91"/>
        <v>1</v>
      </c>
      <c r="L150" s="18">
        <f t="shared" si="92"/>
        <v>1086.76</v>
      </c>
      <c r="M150" s="18">
        <f t="shared" si="93"/>
        <v>1</v>
      </c>
      <c r="N150" s="18">
        <f t="shared" si="94"/>
        <v>2205.35</v>
      </c>
      <c r="O150" s="18">
        <f t="shared" si="95"/>
        <v>1</v>
      </c>
      <c r="P150" s="18">
        <f t="shared" si="96"/>
        <v>2205.35</v>
      </c>
      <c r="Q150" s="18">
        <f t="shared" si="97"/>
        <v>1</v>
      </c>
      <c r="R150" s="18">
        <f t="shared" si="98"/>
        <v>2205.35</v>
      </c>
      <c r="S150" s="18">
        <f t="shared" si="99"/>
        <v>1</v>
      </c>
      <c r="T150" s="18">
        <f t="shared" si="100"/>
        <v>2205.35</v>
      </c>
      <c r="U150" s="18">
        <f t="shared" si="101"/>
        <v>1</v>
      </c>
      <c r="V150" s="18">
        <f t="shared" si="102"/>
        <v>2205.35</v>
      </c>
      <c r="W150" s="18">
        <f t="shared" si="103"/>
        <v>1</v>
      </c>
      <c r="X150" s="18">
        <f t="shared" si="104"/>
        <v>2205.35</v>
      </c>
      <c r="Y150" s="22">
        <v>0.2</v>
      </c>
      <c r="Z150" s="22">
        <v>0.8</v>
      </c>
      <c r="AA150" s="22">
        <v>0</v>
      </c>
      <c r="AB150" s="22">
        <v>0</v>
      </c>
      <c r="AC150" s="22">
        <v>0</v>
      </c>
      <c r="AD150" s="22">
        <v>0</v>
      </c>
      <c r="AE150" s="18">
        <f t="shared" si="105"/>
        <v>2466143.7619000003</v>
      </c>
      <c r="AF150" s="18">
        <f>AE150*节奏规划!$J139</f>
        <v>16440.95841266667</v>
      </c>
      <c r="AG150" s="18">
        <f t="shared" si="106"/>
        <v>403.21799999999996</v>
      </c>
      <c r="AH150" s="18">
        <f>AG150*节奏规划!$J139</f>
        <v>2.6881200000000001</v>
      </c>
      <c r="AI150" s="18">
        <f t="shared" si="85"/>
        <v>162.35999999999999</v>
      </c>
      <c r="AJ150" s="18">
        <f>AI150*节奏规划!$J139</f>
        <v>1.0824</v>
      </c>
      <c r="AK150" s="18">
        <f t="shared" si="86"/>
        <v>66.959999999999994</v>
      </c>
      <c r="AL150" s="18">
        <f>AK150*节奏规划!$J139</f>
        <v>0.44639999999999996</v>
      </c>
      <c r="AM150" s="18">
        <f t="shared" si="87"/>
        <v>259.2</v>
      </c>
      <c r="AN150" s="18">
        <f>AM150*节奏规划!$J139</f>
        <v>1.728</v>
      </c>
      <c r="AO150" s="18">
        <f t="shared" si="88"/>
        <v>0</v>
      </c>
      <c r="AP150" s="18">
        <f>AO150*节奏规划!$J139</f>
        <v>0</v>
      </c>
      <c r="AQ150" s="18">
        <f t="shared" si="89"/>
        <v>0</v>
      </c>
      <c r="AR150" s="18">
        <f>AQ150*节奏规划!$J139</f>
        <v>0</v>
      </c>
      <c r="AS150" s="18">
        <f t="shared" si="107"/>
        <v>94.084199999999981</v>
      </c>
      <c r="AT150" s="18">
        <f>AS150*节奏规划!$J139</f>
        <v>0.6272279999999999</v>
      </c>
      <c r="AU150" s="18">
        <f t="shared" si="108"/>
        <v>16.128719999999998</v>
      </c>
      <c r="AV150" s="18">
        <f>AU150*节奏规划!$J139</f>
        <v>0.10752479999999999</v>
      </c>
      <c r="AW150" s="18">
        <f t="shared" si="109"/>
        <v>0</v>
      </c>
      <c r="AX150" s="18">
        <f>AW150*节奏规划!$J139</f>
        <v>0</v>
      </c>
      <c r="AY150" s="18">
        <f t="shared" si="110"/>
        <v>0</v>
      </c>
      <c r="AZ150" s="18">
        <f>AY150*节奏规划!$J139</f>
        <v>0</v>
      </c>
    </row>
    <row r="151" spans="1:52" ht="16.5" x14ac:dyDescent="0.2">
      <c r="A151" s="14">
        <v>146</v>
      </c>
      <c r="B151" s="14">
        <f>金币产出!CH151/金币产出!CB151</f>
        <v>189247950</v>
      </c>
      <c r="C151" s="18">
        <f>INDEX(金币产出!$D$7:$D$90,MATCH(宝箱数值!A151,金币产出!$A$7:$A$90,1))</f>
        <v>24.45</v>
      </c>
      <c r="D151" s="18">
        <f t="shared" si="90"/>
        <v>2252851</v>
      </c>
      <c r="E151" s="18">
        <f t="shared" si="79"/>
        <v>1098404</v>
      </c>
      <c r="F151" s="18">
        <f t="shared" si="80"/>
        <v>2252851</v>
      </c>
      <c r="G151" s="18">
        <f t="shared" si="81"/>
        <v>2252851</v>
      </c>
      <c r="H151" s="18">
        <f t="shared" si="82"/>
        <v>2252851</v>
      </c>
      <c r="I151" s="18">
        <f t="shared" si="83"/>
        <v>2252851</v>
      </c>
      <c r="J151" s="18">
        <f t="shared" si="84"/>
        <v>2252851</v>
      </c>
      <c r="K151" s="18">
        <f t="shared" si="91"/>
        <v>1</v>
      </c>
      <c r="L151" s="18">
        <f t="shared" si="92"/>
        <v>1098.4000000000001</v>
      </c>
      <c r="M151" s="18">
        <f t="shared" si="93"/>
        <v>1</v>
      </c>
      <c r="N151" s="18">
        <f t="shared" si="94"/>
        <v>2252.85</v>
      </c>
      <c r="O151" s="18">
        <f t="shared" si="95"/>
        <v>1</v>
      </c>
      <c r="P151" s="18">
        <f t="shared" si="96"/>
        <v>2252.85</v>
      </c>
      <c r="Q151" s="18">
        <f t="shared" si="97"/>
        <v>1</v>
      </c>
      <c r="R151" s="18">
        <f t="shared" si="98"/>
        <v>2252.85</v>
      </c>
      <c r="S151" s="18">
        <f t="shared" si="99"/>
        <v>1</v>
      </c>
      <c r="T151" s="18">
        <f t="shared" si="100"/>
        <v>2252.85</v>
      </c>
      <c r="U151" s="18">
        <f t="shared" si="101"/>
        <v>1</v>
      </c>
      <c r="V151" s="18">
        <f t="shared" si="102"/>
        <v>2252.85</v>
      </c>
      <c r="W151" s="18">
        <f t="shared" si="103"/>
        <v>1</v>
      </c>
      <c r="X151" s="18">
        <f t="shared" si="104"/>
        <v>2252.85</v>
      </c>
      <c r="Y151" s="22">
        <v>0.2</v>
      </c>
      <c r="Z151" s="22">
        <v>0.8</v>
      </c>
      <c r="AA151" s="22">
        <v>0</v>
      </c>
      <c r="AB151" s="22">
        <v>0</v>
      </c>
      <c r="AC151" s="22">
        <v>0</v>
      </c>
      <c r="AD151" s="22">
        <v>0</v>
      </c>
      <c r="AE151" s="18">
        <f t="shared" si="105"/>
        <v>2516331.2111999998</v>
      </c>
      <c r="AF151" s="18">
        <f>AE151*节奏规划!$J140</f>
        <v>16775.541408000001</v>
      </c>
      <c r="AG151" s="18">
        <f t="shared" si="106"/>
        <v>403.21799999999996</v>
      </c>
      <c r="AH151" s="18">
        <f>AG151*节奏规划!$J140</f>
        <v>2.6881200000000001</v>
      </c>
      <c r="AI151" s="18">
        <f t="shared" si="85"/>
        <v>162.35999999999999</v>
      </c>
      <c r="AJ151" s="18">
        <f>AI151*节奏规划!$J140</f>
        <v>1.0824</v>
      </c>
      <c r="AK151" s="18">
        <f t="shared" si="86"/>
        <v>66.959999999999994</v>
      </c>
      <c r="AL151" s="18">
        <f>AK151*节奏规划!$J140</f>
        <v>0.44639999999999996</v>
      </c>
      <c r="AM151" s="18">
        <f t="shared" si="87"/>
        <v>259.2</v>
      </c>
      <c r="AN151" s="18">
        <f>AM151*节奏规划!$J140</f>
        <v>1.728</v>
      </c>
      <c r="AO151" s="18">
        <f t="shared" si="88"/>
        <v>0</v>
      </c>
      <c r="AP151" s="18">
        <f>AO151*节奏规划!$J140</f>
        <v>0</v>
      </c>
      <c r="AQ151" s="18">
        <f t="shared" si="89"/>
        <v>0</v>
      </c>
      <c r="AR151" s="18">
        <f>AQ151*节奏规划!$J140</f>
        <v>0</v>
      </c>
      <c r="AS151" s="18">
        <f t="shared" si="107"/>
        <v>94.084199999999981</v>
      </c>
      <c r="AT151" s="18">
        <f>AS151*节奏规划!$J140</f>
        <v>0.6272279999999999</v>
      </c>
      <c r="AU151" s="18">
        <f t="shared" si="108"/>
        <v>16.128719999999998</v>
      </c>
      <c r="AV151" s="18">
        <f>AU151*节奏规划!$J140</f>
        <v>0.10752479999999999</v>
      </c>
      <c r="AW151" s="18">
        <f t="shared" si="109"/>
        <v>0</v>
      </c>
      <c r="AX151" s="18">
        <f>AW151*节奏规划!$J140</f>
        <v>0</v>
      </c>
      <c r="AY151" s="18">
        <f t="shared" si="110"/>
        <v>0</v>
      </c>
      <c r="AZ151" s="18">
        <f>AY151*节奏规划!$J140</f>
        <v>0</v>
      </c>
    </row>
    <row r="152" spans="1:52" ht="16.5" x14ac:dyDescent="0.2">
      <c r="A152" s="14">
        <v>147</v>
      </c>
      <c r="B152" s="14">
        <f>金币产出!CH152/金币产出!CB152</f>
        <v>193238100</v>
      </c>
      <c r="C152" s="18">
        <f>INDEX(金币产出!$D$7:$D$90,MATCH(宝箱数值!A152,金币产出!$A$7:$A$90,1))</f>
        <v>24.45</v>
      </c>
      <c r="D152" s="18">
        <f t="shared" si="90"/>
        <v>2300351</v>
      </c>
      <c r="E152" s="18">
        <f t="shared" si="79"/>
        <v>1109923</v>
      </c>
      <c r="F152" s="18">
        <f t="shared" si="80"/>
        <v>2300351</v>
      </c>
      <c r="G152" s="18">
        <f t="shared" si="81"/>
        <v>2300351</v>
      </c>
      <c r="H152" s="18">
        <f t="shared" si="82"/>
        <v>2300351</v>
      </c>
      <c r="I152" s="18">
        <f t="shared" si="83"/>
        <v>2300351</v>
      </c>
      <c r="J152" s="18">
        <f t="shared" si="84"/>
        <v>2300351</v>
      </c>
      <c r="K152" s="18">
        <f t="shared" si="91"/>
        <v>1</v>
      </c>
      <c r="L152" s="18">
        <f t="shared" si="92"/>
        <v>1109.92</v>
      </c>
      <c r="M152" s="18">
        <f t="shared" si="93"/>
        <v>1</v>
      </c>
      <c r="N152" s="18">
        <f t="shared" si="94"/>
        <v>2300.35</v>
      </c>
      <c r="O152" s="18">
        <f t="shared" si="95"/>
        <v>1</v>
      </c>
      <c r="P152" s="18">
        <f t="shared" si="96"/>
        <v>2300.35</v>
      </c>
      <c r="Q152" s="18">
        <f t="shared" si="97"/>
        <v>1</v>
      </c>
      <c r="R152" s="18">
        <f t="shared" si="98"/>
        <v>2300.35</v>
      </c>
      <c r="S152" s="18">
        <f t="shared" si="99"/>
        <v>1</v>
      </c>
      <c r="T152" s="18">
        <f t="shared" si="100"/>
        <v>2300.35</v>
      </c>
      <c r="U152" s="18">
        <f t="shared" si="101"/>
        <v>1</v>
      </c>
      <c r="V152" s="18">
        <f t="shared" si="102"/>
        <v>2300.35</v>
      </c>
      <c r="W152" s="18">
        <f t="shared" si="103"/>
        <v>1</v>
      </c>
      <c r="X152" s="18">
        <f t="shared" si="104"/>
        <v>2300.35</v>
      </c>
      <c r="Y152" s="22">
        <v>0.2</v>
      </c>
      <c r="Z152" s="22">
        <v>0.8</v>
      </c>
      <c r="AA152" s="22">
        <v>0</v>
      </c>
      <c r="AB152" s="22">
        <v>0</v>
      </c>
      <c r="AC152" s="22">
        <v>0</v>
      </c>
      <c r="AD152" s="22">
        <v>0</v>
      </c>
      <c r="AE152" s="18">
        <f t="shared" si="105"/>
        <v>2566489.2903</v>
      </c>
      <c r="AF152" s="18">
        <f>AE152*节奏规划!$J141</f>
        <v>17109.928602</v>
      </c>
      <c r="AG152" s="18">
        <f t="shared" si="106"/>
        <v>403.21799999999996</v>
      </c>
      <c r="AH152" s="18">
        <f>AG152*节奏规划!$J141</f>
        <v>2.6881200000000001</v>
      </c>
      <c r="AI152" s="18">
        <f t="shared" si="85"/>
        <v>162.35999999999999</v>
      </c>
      <c r="AJ152" s="18">
        <f>AI152*节奏规划!$J141</f>
        <v>1.0824</v>
      </c>
      <c r="AK152" s="18">
        <f t="shared" si="86"/>
        <v>66.959999999999994</v>
      </c>
      <c r="AL152" s="18">
        <f>AK152*节奏规划!$J141</f>
        <v>0.44639999999999996</v>
      </c>
      <c r="AM152" s="18">
        <f t="shared" si="87"/>
        <v>259.2</v>
      </c>
      <c r="AN152" s="18">
        <f>AM152*节奏规划!$J141</f>
        <v>1.728</v>
      </c>
      <c r="AO152" s="18">
        <f t="shared" si="88"/>
        <v>0</v>
      </c>
      <c r="AP152" s="18">
        <f>AO152*节奏规划!$J141</f>
        <v>0</v>
      </c>
      <c r="AQ152" s="18">
        <f t="shared" si="89"/>
        <v>0</v>
      </c>
      <c r="AR152" s="18">
        <f>AQ152*节奏规划!$J141</f>
        <v>0</v>
      </c>
      <c r="AS152" s="18">
        <f t="shared" si="107"/>
        <v>94.084199999999981</v>
      </c>
      <c r="AT152" s="18">
        <f>AS152*节奏规划!$J141</f>
        <v>0.6272279999999999</v>
      </c>
      <c r="AU152" s="18">
        <f t="shared" si="108"/>
        <v>16.128719999999998</v>
      </c>
      <c r="AV152" s="18">
        <f>AU152*节奏规划!$J141</f>
        <v>0.10752479999999999</v>
      </c>
      <c r="AW152" s="18">
        <f t="shared" si="109"/>
        <v>0</v>
      </c>
      <c r="AX152" s="18">
        <f>AW152*节奏规划!$J141</f>
        <v>0</v>
      </c>
      <c r="AY152" s="18">
        <f t="shared" si="110"/>
        <v>0</v>
      </c>
      <c r="AZ152" s="18">
        <f>AY152*节奏规划!$J141</f>
        <v>0</v>
      </c>
    </row>
    <row r="153" spans="1:52" ht="16.5" x14ac:dyDescent="0.2">
      <c r="A153" s="14">
        <v>148</v>
      </c>
      <c r="B153" s="14">
        <f>金币产出!CH153/金币产出!CB153</f>
        <v>197228250</v>
      </c>
      <c r="C153" s="18">
        <f>INDEX(金币产出!$D$7:$D$90,MATCH(宝箱数值!A153,金币产出!$A$7:$A$90,1))</f>
        <v>24.45</v>
      </c>
      <c r="D153" s="18">
        <f t="shared" si="90"/>
        <v>2347851</v>
      </c>
      <c r="E153" s="18">
        <f t="shared" si="79"/>
        <v>1121324</v>
      </c>
      <c r="F153" s="18">
        <f t="shared" si="80"/>
        <v>2347851</v>
      </c>
      <c r="G153" s="18">
        <f t="shared" si="81"/>
        <v>2347851</v>
      </c>
      <c r="H153" s="18">
        <f t="shared" si="82"/>
        <v>2347851</v>
      </c>
      <c r="I153" s="18">
        <f t="shared" si="83"/>
        <v>2347851</v>
      </c>
      <c r="J153" s="18">
        <f t="shared" si="84"/>
        <v>2347851</v>
      </c>
      <c r="K153" s="18">
        <f t="shared" si="91"/>
        <v>1</v>
      </c>
      <c r="L153" s="18">
        <f t="shared" si="92"/>
        <v>1121.32</v>
      </c>
      <c r="M153" s="18">
        <f t="shared" si="93"/>
        <v>1</v>
      </c>
      <c r="N153" s="18">
        <f t="shared" si="94"/>
        <v>2347.85</v>
      </c>
      <c r="O153" s="18">
        <f t="shared" si="95"/>
        <v>1</v>
      </c>
      <c r="P153" s="18">
        <f t="shared" si="96"/>
        <v>2347.85</v>
      </c>
      <c r="Q153" s="18">
        <f t="shared" si="97"/>
        <v>1</v>
      </c>
      <c r="R153" s="18">
        <f t="shared" si="98"/>
        <v>2347.85</v>
      </c>
      <c r="S153" s="18">
        <f t="shared" si="99"/>
        <v>1</v>
      </c>
      <c r="T153" s="18">
        <f t="shared" si="100"/>
        <v>2347.85</v>
      </c>
      <c r="U153" s="18">
        <f t="shared" si="101"/>
        <v>1</v>
      </c>
      <c r="V153" s="18">
        <f t="shared" si="102"/>
        <v>2347.85</v>
      </c>
      <c r="W153" s="18">
        <f t="shared" si="103"/>
        <v>1</v>
      </c>
      <c r="X153" s="18">
        <f t="shared" si="104"/>
        <v>2347.85</v>
      </c>
      <c r="Y153" s="22">
        <v>0.2</v>
      </c>
      <c r="Z153" s="22">
        <v>0.8</v>
      </c>
      <c r="AA153" s="22">
        <v>0</v>
      </c>
      <c r="AB153" s="22">
        <v>0</v>
      </c>
      <c r="AC153" s="22">
        <v>0</v>
      </c>
      <c r="AD153" s="22">
        <v>0</v>
      </c>
      <c r="AE153" s="18">
        <f t="shared" si="105"/>
        <v>2616617.9992</v>
      </c>
      <c r="AF153" s="18">
        <f>AE153*节奏规划!$J142</f>
        <v>17444.119994666667</v>
      </c>
      <c r="AG153" s="18">
        <f t="shared" si="106"/>
        <v>403.21799999999996</v>
      </c>
      <c r="AH153" s="18">
        <f>AG153*节奏规划!$J142</f>
        <v>2.6881200000000001</v>
      </c>
      <c r="AI153" s="18">
        <f t="shared" si="85"/>
        <v>162.35999999999999</v>
      </c>
      <c r="AJ153" s="18">
        <f>AI153*节奏规划!$J142</f>
        <v>1.0824</v>
      </c>
      <c r="AK153" s="18">
        <f t="shared" si="86"/>
        <v>66.959999999999994</v>
      </c>
      <c r="AL153" s="18">
        <f>AK153*节奏规划!$J142</f>
        <v>0.44639999999999996</v>
      </c>
      <c r="AM153" s="18">
        <f t="shared" si="87"/>
        <v>259.2</v>
      </c>
      <c r="AN153" s="18">
        <f>AM153*节奏规划!$J142</f>
        <v>1.728</v>
      </c>
      <c r="AO153" s="18">
        <f t="shared" si="88"/>
        <v>0</v>
      </c>
      <c r="AP153" s="18">
        <f>AO153*节奏规划!$J142</f>
        <v>0</v>
      </c>
      <c r="AQ153" s="18">
        <f t="shared" si="89"/>
        <v>0</v>
      </c>
      <c r="AR153" s="18">
        <f>AQ153*节奏规划!$J142</f>
        <v>0</v>
      </c>
      <c r="AS153" s="18">
        <f t="shared" si="107"/>
        <v>94.084199999999981</v>
      </c>
      <c r="AT153" s="18">
        <f>AS153*节奏规划!$J142</f>
        <v>0.6272279999999999</v>
      </c>
      <c r="AU153" s="18">
        <f t="shared" si="108"/>
        <v>16.128719999999998</v>
      </c>
      <c r="AV153" s="18">
        <f>AU153*节奏规划!$J142</f>
        <v>0.10752479999999999</v>
      </c>
      <c r="AW153" s="18">
        <f t="shared" si="109"/>
        <v>0</v>
      </c>
      <c r="AX153" s="18">
        <f>AW153*节奏规划!$J142</f>
        <v>0</v>
      </c>
      <c r="AY153" s="18">
        <f t="shared" si="110"/>
        <v>0</v>
      </c>
      <c r="AZ153" s="18">
        <f>AY153*节奏规划!$J142</f>
        <v>0</v>
      </c>
    </row>
    <row r="154" spans="1:52" ht="16.5" x14ac:dyDescent="0.2">
      <c r="A154" s="14">
        <v>149</v>
      </c>
      <c r="B154" s="14">
        <f>金币产出!CH154/金币产出!CB154</f>
        <v>201218400</v>
      </c>
      <c r="C154" s="18">
        <f>INDEX(金币产出!$D$7:$D$90,MATCH(宝箱数值!A154,金币产出!$A$7:$A$90,1))</f>
        <v>24.45</v>
      </c>
      <c r="D154" s="18">
        <f t="shared" si="90"/>
        <v>2395350</v>
      </c>
      <c r="E154" s="18">
        <f t="shared" si="79"/>
        <v>1132610</v>
      </c>
      <c r="F154" s="18">
        <f t="shared" si="80"/>
        <v>2395350</v>
      </c>
      <c r="G154" s="18">
        <f t="shared" si="81"/>
        <v>2395350</v>
      </c>
      <c r="H154" s="18">
        <f t="shared" si="82"/>
        <v>2395350</v>
      </c>
      <c r="I154" s="18">
        <f t="shared" si="83"/>
        <v>2395350</v>
      </c>
      <c r="J154" s="18">
        <f t="shared" si="84"/>
        <v>2395350</v>
      </c>
      <c r="K154" s="18">
        <f t="shared" si="91"/>
        <v>1</v>
      </c>
      <c r="L154" s="18">
        <f t="shared" si="92"/>
        <v>1132.6099999999999</v>
      </c>
      <c r="M154" s="18">
        <f t="shared" si="93"/>
        <v>1</v>
      </c>
      <c r="N154" s="18">
        <f t="shared" si="94"/>
        <v>2395.35</v>
      </c>
      <c r="O154" s="18">
        <f t="shared" si="95"/>
        <v>1</v>
      </c>
      <c r="P154" s="18">
        <f t="shared" si="96"/>
        <v>2395.35</v>
      </c>
      <c r="Q154" s="18">
        <f t="shared" si="97"/>
        <v>1</v>
      </c>
      <c r="R154" s="18">
        <f t="shared" si="98"/>
        <v>2395.35</v>
      </c>
      <c r="S154" s="18">
        <f t="shared" si="99"/>
        <v>1</v>
      </c>
      <c r="T154" s="18">
        <f t="shared" si="100"/>
        <v>2395.35</v>
      </c>
      <c r="U154" s="18">
        <f t="shared" si="101"/>
        <v>1</v>
      </c>
      <c r="V154" s="18">
        <f t="shared" si="102"/>
        <v>2395.35</v>
      </c>
      <c r="W154" s="18">
        <f t="shared" si="103"/>
        <v>1</v>
      </c>
      <c r="X154" s="18">
        <f t="shared" si="104"/>
        <v>2395.35</v>
      </c>
      <c r="Y154" s="22">
        <v>0.2</v>
      </c>
      <c r="Z154" s="22">
        <v>0.8</v>
      </c>
      <c r="AA154" s="22">
        <v>0</v>
      </c>
      <c r="AB154" s="22">
        <v>0</v>
      </c>
      <c r="AC154" s="22">
        <v>0</v>
      </c>
      <c r="AD154" s="22">
        <v>0</v>
      </c>
      <c r="AE154" s="18">
        <f t="shared" si="105"/>
        <v>2666717.0889999997</v>
      </c>
      <c r="AF154" s="18">
        <f>AE154*节奏规划!$J143</f>
        <v>17778.113926666665</v>
      </c>
      <c r="AG154" s="18">
        <f t="shared" si="106"/>
        <v>403.21799999999996</v>
      </c>
      <c r="AH154" s="18">
        <f>AG154*节奏规划!$J143</f>
        <v>2.6881200000000001</v>
      </c>
      <c r="AI154" s="18">
        <f t="shared" si="85"/>
        <v>162.35999999999999</v>
      </c>
      <c r="AJ154" s="18">
        <f>AI154*节奏规划!$J143</f>
        <v>1.0824</v>
      </c>
      <c r="AK154" s="18">
        <f t="shared" si="86"/>
        <v>66.959999999999994</v>
      </c>
      <c r="AL154" s="18">
        <f>AK154*节奏规划!$J143</f>
        <v>0.44639999999999996</v>
      </c>
      <c r="AM154" s="18">
        <f t="shared" si="87"/>
        <v>259.2</v>
      </c>
      <c r="AN154" s="18">
        <f>AM154*节奏规划!$J143</f>
        <v>1.728</v>
      </c>
      <c r="AO154" s="18">
        <f t="shared" si="88"/>
        <v>0</v>
      </c>
      <c r="AP154" s="18">
        <f>AO154*节奏规划!$J143</f>
        <v>0</v>
      </c>
      <c r="AQ154" s="18">
        <f t="shared" si="89"/>
        <v>0</v>
      </c>
      <c r="AR154" s="18">
        <f>AQ154*节奏规划!$J143</f>
        <v>0</v>
      </c>
      <c r="AS154" s="18">
        <f t="shared" si="107"/>
        <v>94.084199999999981</v>
      </c>
      <c r="AT154" s="18">
        <f>AS154*节奏规划!$J143</f>
        <v>0.6272279999999999</v>
      </c>
      <c r="AU154" s="18">
        <f t="shared" si="108"/>
        <v>16.128719999999998</v>
      </c>
      <c r="AV154" s="18">
        <f>AU154*节奏规划!$J143</f>
        <v>0.10752479999999999</v>
      </c>
      <c r="AW154" s="18">
        <f t="shared" si="109"/>
        <v>0</v>
      </c>
      <c r="AX154" s="18">
        <f>AW154*节奏规划!$J143</f>
        <v>0</v>
      </c>
      <c r="AY154" s="18">
        <f t="shared" si="110"/>
        <v>0</v>
      </c>
      <c r="AZ154" s="18">
        <f>AY154*节奏规划!$J143</f>
        <v>0</v>
      </c>
    </row>
    <row r="155" spans="1:52" ht="16.5" x14ac:dyDescent="0.2">
      <c r="A155" s="14">
        <v>150</v>
      </c>
      <c r="B155" s="14">
        <f>金币产出!CH155/金币产出!CB155</f>
        <v>205208700</v>
      </c>
      <c r="C155" s="18">
        <f>INDEX(金币产出!$D$7:$D$90,MATCH(宝箱数值!A155,金币产出!$A$7:$A$90,1))</f>
        <v>24.45</v>
      </c>
      <c r="D155" s="18">
        <f t="shared" si="90"/>
        <v>2442852</v>
      </c>
      <c r="E155" s="18">
        <f t="shared" si="79"/>
        <v>1143785</v>
      </c>
      <c r="F155" s="18">
        <f t="shared" si="80"/>
        <v>2442852</v>
      </c>
      <c r="G155" s="18">
        <f t="shared" si="81"/>
        <v>2442852</v>
      </c>
      <c r="H155" s="18">
        <f t="shared" si="82"/>
        <v>2442852</v>
      </c>
      <c r="I155" s="18">
        <f t="shared" si="83"/>
        <v>2442852</v>
      </c>
      <c r="J155" s="18">
        <f t="shared" si="84"/>
        <v>2442852</v>
      </c>
      <c r="K155" s="18">
        <f t="shared" si="91"/>
        <v>1</v>
      </c>
      <c r="L155" s="18">
        <f t="shared" si="92"/>
        <v>1143.79</v>
      </c>
      <c r="M155" s="18">
        <f t="shared" si="93"/>
        <v>1</v>
      </c>
      <c r="N155" s="18">
        <f t="shared" si="94"/>
        <v>2442.85</v>
      </c>
      <c r="O155" s="18">
        <f t="shared" si="95"/>
        <v>1</v>
      </c>
      <c r="P155" s="18">
        <f t="shared" si="96"/>
        <v>2442.85</v>
      </c>
      <c r="Q155" s="18">
        <f t="shared" si="97"/>
        <v>1</v>
      </c>
      <c r="R155" s="18">
        <f t="shared" si="98"/>
        <v>2442.85</v>
      </c>
      <c r="S155" s="18">
        <f t="shared" si="99"/>
        <v>1</v>
      </c>
      <c r="T155" s="18">
        <f t="shared" si="100"/>
        <v>2442.85</v>
      </c>
      <c r="U155" s="18">
        <f t="shared" si="101"/>
        <v>1</v>
      </c>
      <c r="V155" s="18">
        <f t="shared" si="102"/>
        <v>2442.85</v>
      </c>
      <c r="W155" s="18">
        <f t="shared" si="103"/>
        <v>1</v>
      </c>
      <c r="X155" s="18">
        <f t="shared" si="104"/>
        <v>2442.85</v>
      </c>
      <c r="Y155" s="22">
        <v>0.2</v>
      </c>
      <c r="Z155" s="22">
        <v>0.8</v>
      </c>
      <c r="AA155" s="22">
        <v>0</v>
      </c>
      <c r="AB155" s="22">
        <v>0</v>
      </c>
      <c r="AC155" s="22">
        <v>0</v>
      </c>
      <c r="AD155" s="22">
        <v>0</v>
      </c>
      <c r="AE155" s="18">
        <f t="shared" si="105"/>
        <v>2716791.5376999998</v>
      </c>
      <c r="AF155" s="18">
        <f>AE155*节奏规划!$J144</f>
        <v>18111.943584666667</v>
      </c>
      <c r="AG155" s="18">
        <f t="shared" si="106"/>
        <v>403.21799999999996</v>
      </c>
      <c r="AH155" s="18">
        <f>AG155*节奏规划!$J144</f>
        <v>2.6881200000000001</v>
      </c>
      <c r="AI155" s="18">
        <f t="shared" si="85"/>
        <v>162.35999999999999</v>
      </c>
      <c r="AJ155" s="18">
        <f>AI155*节奏规划!$J144</f>
        <v>1.0824</v>
      </c>
      <c r="AK155" s="18">
        <f t="shared" si="86"/>
        <v>66.959999999999994</v>
      </c>
      <c r="AL155" s="18">
        <f>AK155*节奏规划!$J144</f>
        <v>0.44639999999999996</v>
      </c>
      <c r="AM155" s="18">
        <f t="shared" si="87"/>
        <v>259.2</v>
      </c>
      <c r="AN155" s="18">
        <f>AM155*节奏规划!$J144</f>
        <v>1.728</v>
      </c>
      <c r="AO155" s="18">
        <f t="shared" si="88"/>
        <v>0</v>
      </c>
      <c r="AP155" s="18">
        <f>AO155*节奏规划!$J144</f>
        <v>0</v>
      </c>
      <c r="AQ155" s="18">
        <f t="shared" si="89"/>
        <v>0</v>
      </c>
      <c r="AR155" s="18">
        <f>AQ155*节奏规划!$J144</f>
        <v>0</v>
      </c>
      <c r="AS155" s="18">
        <f t="shared" si="107"/>
        <v>94.084199999999981</v>
      </c>
      <c r="AT155" s="18">
        <f>AS155*节奏规划!$J144</f>
        <v>0.6272279999999999</v>
      </c>
      <c r="AU155" s="18">
        <f t="shared" si="108"/>
        <v>16.128719999999998</v>
      </c>
      <c r="AV155" s="18">
        <f>AU155*节奏规划!$J144</f>
        <v>0.10752479999999999</v>
      </c>
      <c r="AW155" s="18">
        <f t="shared" si="109"/>
        <v>0</v>
      </c>
      <c r="AX155" s="18">
        <f>AW155*节奏规划!$J144</f>
        <v>0</v>
      </c>
      <c r="AY155" s="18">
        <f t="shared" si="110"/>
        <v>0</v>
      </c>
      <c r="AZ155" s="18">
        <f>AY155*节奏规划!$J144</f>
        <v>0</v>
      </c>
    </row>
    <row r="156" spans="1:52" ht="16.5" x14ac:dyDescent="0.2">
      <c r="A156" s="14">
        <v>151</v>
      </c>
      <c r="B156" s="14">
        <f>金币产出!CH156/金币产出!CB156</f>
        <v>210338700</v>
      </c>
      <c r="C156" s="18">
        <f>INDEX(金币产出!$D$7:$D$90,MATCH(宝箱数值!A156,金币产出!$A$7:$A$90,1))</f>
        <v>24.45</v>
      </c>
      <c r="D156" s="18">
        <f t="shared" si="90"/>
        <v>2503920</v>
      </c>
      <c r="E156" s="18">
        <f t="shared" si="79"/>
        <v>1157993</v>
      </c>
      <c r="F156" s="18">
        <f t="shared" si="80"/>
        <v>2503920</v>
      </c>
      <c r="G156" s="18">
        <f t="shared" si="81"/>
        <v>2503920</v>
      </c>
      <c r="H156" s="18">
        <f t="shared" si="82"/>
        <v>2503920</v>
      </c>
      <c r="I156" s="18">
        <f t="shared" si="83"/>
        <v>2503920</v>
      </c>
      <c r="J156" s="18">
        <f t="shared" si="84"/>
        <v>2503920</v>
      </c>
      <c r="K156" s="18">
        <f t="shared" si="91"/>
        <v>1</v>
      </c>
      <c r="L156" s="18">
        <f t="shared" si="92"/>
        <v>1157.99</v>
      </c>
      <c r="M156" s="18">
        <f t="shared" si="93"/>
        <v>1</v>
      </c>
      <c r="N156" s="18">
        <f t="shared" si="94"/>
        <v>2503.92</v>
      </c>
      <c r="O156" s="18">
        <f t="shared" si="95"/>
        <v>1</v>
      </c>
      <c r="P156" s="18">
        <f t="shared" si="96"/>
        <v>2503.92</v>
      </c>
      <c r="Q156" s="18">
        <f t="shared" si="97"/>
        <v>1</v>
      </c>
      <c r="R156" s="18">
        <f t="shared" si="98"/>
        <v>2503.92</v>
      </c>
      <c r="S156" s="18">
        <f t="shared" si="99"/>
        <v>1</v>
      </c>
      <c r="T156" s="18">
        <f t="shared" si="100"/>
        <v>2503.92</v>
      </c>
      <c r="U156" s="18">
        <f t="shared" si="101"/>
        <v>1</v>
      </c>
      <c r="V156" s="18">
        <f t="shared" si="102"/>
        <v>2503.92</v>
      </c>
      <c r="W156" s="18">
        <f t="shared" si="103"/>
        <v>1</v>
      </c>
      <c r="X156" s="18">
        <f t="shared" si="104"/>
        <v>2503.92</v>
      </c>
      <c r="Y156" s="22">
        <v>0.2</v>
      </c>
      <c r="Z156" s="22">
        <v>0.8</v>
      </c>
      <c r="AA156" s="22">
        <v>0</v>
      </c>
      <c r="AB156" s="22">
        <v>0</v>
      </c>
      <c r="AC156" s="22">
        <v>0</v>
      </c>
      <c r="AD156" s="22">
        <v>0</v>
      </c>
      <c r="AE156" s="18">
        <f t="shared" si="105"/>
        <v>2781127.2097</v>
      </c>
      <c r="AF156" s="18">
        <f>AE156*节奏规划!$J145</f>
        <v>18540.848064666669</v>
      </c>
      <c r="AG156" s="18">
        <f t="shared" si="106"/>
        <v>403.21799999999996</v>
      </c>
      <c r="AH156" s="18">
        <f>AG156*节奏规划!$J145</f>
        <v>2.6881200000000001</v>
      </c>
      <c r="AI156" s="18">
        <f t="shared" si="85"/>
        <v>162.35999999999999</v>
      </c>
      <c r="AJ156" s="18">
        <f>AI156*节奏规划!$J145</f>
        <v>1.0824</v>
      </c>
      <c r="AK156" s="18">
        <f t="shared" si="86"/>
        <v>66.959999999999994</v>
      </c>
      <c r="AL156" s="18">
        <f>AK156*节奏规划!$J145</f>
        <v>0.44639999999999996</v>
      </c>
      <c r="AM156" s="18">
        <f t="shared" si="87"/>
        <v>259.2</v>
      </c>
      <c r="AN156" s="18">
        <f>AM156*节奏规划!$J145</f>
        <v>1.728</v>
      </c>
      <c r="AO156" s="18">
        <f t="shared" si="88"/>
        <v>0</v>
      </c>
      <c r="AP156" s="18">
        <f>AO156*节奏规划!$J145</f>
        <v>0</v>
      </c>
      <c r="AQ156" s="18">
        <f t="shared" si="89"/>
        <v>0</v>
      </c>
      <c r="AR156" s="18">
        <f>AQ156*节奏规划!$J145</f>
        <v>0</v>
      </c>
      <c r="AS156" s="18">
        <f t="shared" si="107"/>
        <v>94.084199999999981</v>
      </c>
      <c r="AT156" s="18">
        <f>AS156*节奏规划!$J145</f>
        <v>0.6272279999999999</v>
      </c>
      <c r="AU156" s="18">
        <f t="shared" si="108"/>
        <v>16.128719999999998</v>
      </c>
      <c r="AV156" s="18">
        <f>AU156*节奏规划!$J145</f>
        <v>0.10752479999999999</v>
      </c>
      <c r="AW156" s="18">
        <f t="shared" si="109"/>
        <v>0</v>
      </c>
      <c r="AX156" s="18">
        <f>AW156*节奏规划!$J145</f>
        <v>0</v>
      </c>
      <c r="AY156" s="18">
        <f t="shared" si="110"/>
        <v>0</v>
      </c>
      <c r="AZ156" s="18">
        <f>AY156*节奏规划!$J145</f>
        <v>0</v>
      </c>
    </row>
    <row r="157" spans="1:52" ht="16.5" x14ac:dyDescent="0.2">
      <c r="A157" s="14">
        <v>152</v>
      </c>
      <c r="B157" s="14">
        <f>金币产出!CH157/金币产出!CB157</f>
        <v>215469000</v>
      </c>
      <c r="C157" s="18">
        <f>INDEX(金币产出!$D$7:$D$90,MATCH(宝箱数值!A157,金币产出!$A$7:$A$90,1))</f>
        <v>24.45</v>
      </c>
      <c r="D157" s="18">
        <f t="shared" si="90"/>
        <v>2564993</v>
      </c>
      <c r="E157" s="18">
        <f t="shared" si="79"/>
        <v>1172030</v>
      </c>
      <c r="F157" s="18">
        <f t="shared" si="80"/>
        <v>2564993</v>
      </c>
      <c r="G157" s="18">
        <f t="shared" si="81"/>
        <v>2564993</v>
      </c>
      <c r="H157" s="18">
        <f t="shared" si="82"/>
        <v>2564993</v>
      </c>
      <c r="I157" s="18">
        <f t="shared" si="83"/>
        <v>2564993</v>
      </c>
      <c r="J157" s="18">
        <f t="shared" si="84"/>
        <v>2564993</v>
      </c>
      <c r="K157" s="18">
        <f t="shared" si="91"/>
        <v>1</v>
      </c>
      <c r="L157" s="18">
        <f t="shared" si="92"/>
        <v>1172.03</v>
      </c>
      <c r="M157" s="18">
        <f t="shared" si="93"/>
        <v>1</v>
      </c>
      <c r="N157" s="18">
        <f t="shared" si="94"/>
        <v>2564.9899999999998</v>
      </c>
      <c r="O157" s="18">
        <f t="shared" si="95"/>
        <v>1</v>
      </c>
      <c r="P157" s="18">
        <f t="shared" si="96"/>
        <v>2564.9899999999998</v>
      </c>
      <c r="Q157" s="18">
        <f t="shared" si="97"/>
        <v>1</v>
      </c>
      <c r="R157" s="18">
        <f t="shared" si="98"/>
        <v>2564.9899999999998</v>
      </c>
      <c r="S157" s="18">
        <f t="shared" si="99"/>
        <v>1</v>
      </c>
      <c r="T157" s="18">
        <f t="shared" si="100"/>
        <v>2564.9899999999998</v>
      </c>
      <c r="U157" s="18">
        <f t="shared" si="101"/>
        <v>1</v>
      </c>
      <c r="V157" s="18">
        <f t="shared" si="102"/>
        <v>2564.9899999999998</v>
      </c>
      <c r="W157" s="18">
        <f t="shared" si="103"/>
        <v>1</v>
      </c>
      <c r="X157" s="18">
        <f t="shared" si="104"/>
        <v>2564.9899999999998</v>
      </c>
      <c r="Y157" s="22">
        <v>0.2</v>
      </c>
      <c r="Z157" s="22">
        <v>0.8</v>
      </c>
      <c r="AA157" s="22">
        <v>0</v>
      </c>
      <c r="AB157" s="22">
        <v>0</v>
      </c>
      <c r="AC157" s="22">
        <v>0</v>
      </c>
      <c r="AD157" s="22">
        <v>0</v>
      </c>
      <c r="AE157" s="18">
        <f t="shared" si="105"/>
        <v>2845425.2978000003</v>
      </c>
      <c r="AF157" s="18">
        <f>AE157*节奏规划!$J146</f>
        <v>18969.501985333336</v>
      </c>
      <c r="AG157" s="18">
        <f t="shared" si="106"/>
        <v>403.21799999999996</v>
      </c>
      <c r="AH157" s="18">
        <f>AG157*节奏规划!$J146</f>
        <v>2.6881200000000001</v>
      </c>
      <c r="AI157" s="18">
        <f t="shared" si="85"/>
        <v>162.35999999999999</v>
      </c>
      <c r="AJ157" s="18">
        <f>AI157*节奏规划!$J146</f>
        <v>1.0824</v>
      </c>
      <c r="AK157" s="18">
        <f t="shared" si="86"/>
        <v>66.959999999999994</v>
      </c>
      <c r="AL157" s="18">
        <f>AK157*节奏规划!$J146</f>
        <v>0.44639999999999996</v>
      </c>
      <c r="AM157" s="18">
        <f t="shared" si="87"/>
        <v>259.2</v>
      </c>
      <c r="AN157" s="18">
        <f>AM157*节奏规划!$J146</f>
        <v>1.728</v>
      </c>
      <c r="AO157" s="18">
        <f t="shared" si="88"/>
        <v>0</v>
      </c>
      <c r="AP157" s="18">
        <f>AO157*节奏规划!$J146</f>
        <v>0</v>
      </c>
      <c r="AQ157" s="18">
        <f t="shared" si="89"/>
        <v>0</v>
      </c>
      <c r="AR157" s="18">
        <f>AQ157*节奏规划!$J146</f>
        <v>0</v>
      </c>
      <c r="AS157" s="18">
        <f t="shared" si="107"/>
        <v>94.084199999999981</v>
      </c>
      <c r="AT157" s="18">
        <f>AS157*节奏规划!$J146</f>
        <v>0.6272279999999999</v>
      </c>
      <c r="AU157" s="18">
        <f t="shared" si="108"/>
        <v>16.128719999999998</v>
      </c>
      <c r="AV157" s="18">
        <f>AU157*节奏规划!$J146</f>
        <v>0.10752479999999999</v>
      </c>
      <c r="AW157" s="18">
        <f t="shared" si="109"/>
        <v>0</v>
      </c>
      <c r="AX157" s="18">
        <f>AW157*节奏规划!$J146</f>
        <v>0</v>
      </c>
      <c r="AY157" s="18">
        <f t="shared" si="110"/>
        <v>0</v>
      </c>
      <c r="AZ157" s="18">
        <f>AY157*节奏规划!$J146</f>
        <v>0</v>
      </c>
    </row>
    <row r="158" spans="1:52" ht="16.5" x14ac:dyDescent="0.2">
      <c r="A158" s="14">
        <v>153</v>
      </c>
      <c r="B158" s="14">
        <f>金币产出!CH158/金币产出!CB158</f>
        <v>220599300</v>
      </c>
      <c r="C158" s="18">
        <f>INDEX(金币产出!$D$7:$D$90,MATCH(宝箱数值!A158,金币产出!$A$7:$A$90,1))</f>
        <v>24.45</v>
      </c>
      <c r="D158" s="18">
        <f t="shared" si="90"/>
        <v>2626065</v>
      </c>
      <c r="E158" s="18">
        <f t="shared" si="79"/>
        <v>1185901</v>
      </c>
      <c r="F158" s="18">
        <f t="shared" si="80"/>
        <v>2626065</v>
      </c>
      <c r="G158" s="18">
        <f t="shared" si="81"/>
        <v>2626065</v>
      </c>
      <c r="H158" s="18">
        <f t="shared" si="82"/>
        <v>2626065</v>
      </c>
      <c r="I158" s="18">
        <f t="shared" si="83"/>
        <v>2626065</v>
      </c>
      <c r="J158" s="18">
        <f t="shared" si="84"/>
        <v>2626065</v>
      </c>
      <c r="K158" s="18">
        <f t="shared" si="91"/>
        <v>1</v>
      </c>
      <c r="L158" s="18">
        <f t="shared" si="92"/>
        <v>1185.9000000000001</v>
      </c>
      <c r="M158" s="18">
        <f t="shared" si="93"/>
        <v>1</v>
      </c>
      <c r="N158" s="18">
        <f t="shared" si="94"/>
        <v>2626.07</v>
      </c>
      <c r="O158" s="18">
        <f t="shared" si="95"/>
        <v>1</v>
      </c>
      <c r="P158" s="18">
        <f t="shared" si="96"/>
        <v>2626.07</v>
      </c>
      <c r="Q158" s="18">
        <f t="shared" si="97"/>
        <v>1</v>
      </c>
      <c r="R158" s="18">
        <f t="shared" si="98"/>
        <v>2626.07</v>
      </c>
      <c r="S158" s="18">
        <f t="shared" si="99"/>
        <v>1</v>
      </c>
      <c r="T158" s="18">
        <f t="shared" si="100"/>
        <v>2626.07</v>
      </c>
      <c r="U158" s="18">
        <f t="shared" si="101"/>
        <v>1</v>
      </c>
      <c r="V158" s="18">
        <f t="shared" si="102"/>
        <v>2626.07</v>
      </c>
      <c r="W158" s="18">
        <f t="shared" si="103"/>
        <v>1</v>
      </c>
      <c r="X158" s="18">
        <f t="shared" si="104"/>
        <v>2626.07</v>
      </c>
      <c r="Y158" s="22">
        <v>0.2</v>
      </c>
      <c r="Z158" s="22">
        <v>0.8</v>
      </c>
      <c r="AA158" s="22">
        <v>0</v>
      </c>
      <c r="AB158" s="22">
        <v>0</v>
      </c>
      <c r="AC158" s="22">
        <v>0</v>
      </c>
      <c r="AD158" s="22">
        <v>0</v>
      </c>
      <c r="AE158" s="18">
        <f t="shared" si="105"/>
        <v>2909681.0729</v>
      </c>
      <c r="AF158" s="18">
        <f>AE158*节奏规划!$J147</f>
        <v>19397.873819333334</v>
      </c>
      <c r="AG158" s="18">
        <f t="shared" si="106"/>
        <v>403.21799999999996</v>
      </c>
      <c r="AH158" s="18">
        <f>AG158*节奏规划!$J147</f>
        <v>2.6881200000000001</v>
      </c>
      <c r="AI158" s="18">
        <f t="shared" si="85"/>
        <v>162.35999999999999</v>
      </c>
      <c r="AJ158" s="18">
        <f>AI158*节奏规划!$J147</f>
        <v>1.0824</v>
      </c>
      <c r="AK158" s="18">
        <f t="shared" si="86"/>
        <v>66.959999999999994</v>
      </c>
      <c r="AL158" s="18">
        <f>AK158*节奏规划!$J147</f>
        <v>0.44639999999999996</v>
      </c>
      <c r="AM158" s="18">
        <f t="shared" si="87"/>
        <v>259.2</v>
      </c>
      <c r="AN158" s="18">
        <f>AM158*节奏规划!$J147</f>
        <v>1.728</v>
      </c>
      <c r="AO158" s="18">
        <f t="shared" si="88"/>
        <v>0</v>
      </c>
      <c r="AP158" s="18">
        <f>AO158*节奏规划!$J147</f>
        <v>0</v>
      </c>
      <c r="AQ158" s="18">
        <f t="shared" si="89"/>
        <v>0</v>
      </c>
      <c r="AR158" s="18">
        <f>AQ158*节奏规划!$J147</f>
        <v>0</v>
      </c>
      <c r="AS158" s="18">
        <f t="shared" si="107"/>
        <v>94.084199999999981</v>
      </c>
      <c r="AT158" s="18">
        <f>AS158*节奏规划!$J147</f>
        <v>0.6272279999999999</v>
      </c>
      <c r="AU158" s="18">
        <f t="shared" si="108"/>
        <v>16.128719999999998</v>
      </c>
      <c r="AV158" s="18">
        <f>AU158*节奏规划!$J147</f>
        <v>0.10752479999999999</v>
      </c>
      <c r="AW158" s="18">
        <f t="shared" si="109"/>
        <v>0</v>
      </c>
      <c r="AX158" s="18">
        <f>AW158*节奏规划!$J147</f>
        <v>0</v>
      </c>
      <c r="AY158" s="18">
        <f t="shared" si="110"/>
        <v>0</v>
      </c>
      <c r="AZ158" s="18">
        <f>AY158*节奏规划!$J147</f>
        <v>0</v>
      </c>
    </row>
    <row r="159" spans="1:52" ht="16.5" x14ac:dyDescent="0.2">
      <c r="A159" s="14">
        <v>154</v>
      </c>
      <c r="B159" s="14">
        <f>金币产出!CH159/金币产出!CB159</f>
        <v>225729450</v>
      </c>
      <c r="C159" s="18">
        <f>INDEX(金币产出!$D$7:$D$90,MATCH(宝箱数值!A159,金币产出!$A$7:$A$90,1))</f>
        <v>24.45</v>
      </c>
      <c r="D159" s="18">
        <f t="shared" si="90"/>
        <v>2687135</v>
      </c>
      <c r="E159" s="18">
        <f t="shared" si="79"/>
        <v>1199611</v>
      </c>
      <c r="F159" s="18">
        <f t="shared" si="80"/>
        <v>2687135</v>
      </c>
      <c r="G159" s="18">
        <f t="shared" si="81"/>
        <v>2687135</v>
      </c>
      <c r="H159" s="18">
        <f t="shared" si="82"/>
        <v>2687135</v>
      </c>
      <c r="I159" s="18">
        <f t="shared" si="83"/>
        <v>2687135</v>
      </c>
      <c r="J159" s="18">
        <f t="shared" si="84"/>
        <v>2687135</v>
      </c>
      <c r="K159" s="18">
        <f t="shared" si="91"/>
        <v>1</v>
      </c>
      <c r="L159" s="18">
        <f t="shared" si="92"/>
        <v>1199.6099999999999</v>
      </c>
      <c r="M159" s="18">
        <f t="shared" si="93"/>
        <v>1</v>
      </c>
      <c r="N159" s="18">
        <f t="shared" si="94"/>
        <v>2687.14</v>
      </c>
      <c r="O159" s="18">
        <f t="shared" si="95"/>
        <v>1</v>
      </c>
      <c r="P159" s="18">
        <f t="shared" si="96"/>
        <v>2687.14</v>
      </c>
      <c r="Q159" s="18">
        <f t="shared" si="97"/>
        <v>1</v>
      </c>
      <c r="R159" s="18">
        <f t="shared" si="98"/>
        <v>2687.14</v>
      </c>
      <c r="S159" s="18">
        <f t="shared" si="99"/>
        <v>1</v>
      </c>
      <c r="T159" s="18">
        <f t="shared" si="100"/>
        <v>2687.14</v>
      </c>
      <c r="U159" s="18">
        <f t="shared" si="101"/>
        <v>1</v>
      </c>
      <c r="V159" s="18">
        <f t="shared" si="102"/>
        <v>2687.14</v>
      </c>
      <c r="W159" s="18">
        <f t="shared" si="103"/>
        <v>1</v>
      </c>
      <c r="X159" s="18">
        <f t="shared" si="104"/>
        <v>2687.14</v>
      </c>
      <c r="Y159" s="22">
        <v>0.2</v>
      </c>
      <c r="Z159" s="22">
        <v>0.8</v>
      </c>
      <c r="AA159" s="22">
        <v>0</v>
      </c>
      <c r="AB159" s="22">
        <v>0</v>
      </c>
      <c r="AC159" s="22">
        <v>0</v>
      </c>
      <c r="AD159" s="22">
        <v>0</v>
      </c>
      <c r="AE159" s="18">
        <f t="shared" si="105"/>
        <v>2973894.7839000002</v>
      </c>
      <c r="AF159" s="18">
        <f>AE159*节奏规划!$J148</f>
        <v>19825.965226000004</v>
      </c>
      <c r="AG159" s="18">
        <f t="shared" si="106"/>
        <v>403.21799999999996</v>
      </c>
      <c r="AH159" s="18">
        <f>AG159*节奏规划!$J148</f>
        <v>2.6881200000000001</v>
      </c>
      <c r="AI159" s="18">
        <f t="shared" si="85"/>
        <v>162.35999999999999</v>
      </c>
      <c r="AJ159" s="18">
        <f>AI159*节奏规划!$J148</f>
        <v>1.0824</v>
      </c>
      <c r="AK159" s="18">
        <f t="shared" si="86"/>
        <v>66.959999999999994</v>
      </c>
      <c r="AL159" s="18">
        <f>AK159*节奏规划!$J148</f>
        <v>0.44639999999999996</v>
      </c>
      <c r="AM159" s="18">
        <f t="shared" si="87"/>
        <v>259.2</v>
      </c>
      <c r="AN159" s="18">
        <f>AM159*节奏规划!$J148</f>
        <v>1.728</v>
      </c>
      <c r="AO159" s="18">
        <f t="shared" si="88"/>
        <v>0</v>
      </c>
      <c r="AP159" s="18">
        <f>AO159*节奏规划!$J148</f>
        <v>0</v>
      </c>
      <c r="AQ159" s="18">
        <f t="shared" si="89"/>
        <v>0</v>
      </c>
      <c r="AR159" s="18">
        <f>AQ159*节奏规划!$J148</f>
        <v>0</v>
      </c>
      <c r="AS159" s="18">
        <f t="shared" si="107"/>
        <v>94.084199999999981</v>
      </c>
      <c r="AT159" s="18">
        <f>AS159*节奏规划!$J148</f>
        <v>0.6272279999999999</v>
      </c>
      <c r="AU159" s="18">
        <f t="shared" si="108"/>
        <v>16.128719999999998</v>
      </c>
      <c r="AV159" s="18">
        <f>AU159*节奏规划!$J148</f>
        <v>0.10752479999999999</v>
      </c>
      <c r="AW159" s="18">
        <f t="shared" si="109"/>
        <v>0</v>
      </c>
      <c r="AX159" s="18">
        <f>AW159*节奏规划!$J148</f>
        <v>0</v>
      </c>
      <c r="AY159" s="18">
        <f t="shared" si="110"/>
        <v>0</v>
      </c>
      <c r="AZ159" s="18">
        <f>AY159*节奏规划!$J148</f>
        <v>0</v>
      </c>
    </row>
    <row r="160" spans="1:52" ht="16.5" x14ac:dyDescent="0.2">
      <c r="A160" s="14">
        <v>155</v>
      </c>
      <c r="B160" s="14">
        <f>金币产出!CH160/金币产出!CB160</f>
        <v>230859600</v>
      </c>
      <c r="C160" s="18">
        <f>INDEX(金币产出!$D$7:$D$90,MATCH(宝箱数值!A160,金币产出!$A$7:$A$90,1))</f>
        <v>24.45</v>
      </c>
      <c r="D160" s="18">
        <f t="shared" si="90"/>
        <v>2748206</v>
      </c>
      <c r="E160" s="18">
        <f t="shared" si="79"/>
        <v>1213167</v>
      </c>
      <c r="F160" s="18">
        <f t="shared" si="80"/>
        <v>2748206</v>
      </c>
      <c r="G160" s="18">
        <f t="shared" si="81"/>
        <v>2748206</v>
      </c>
      <c r="H160" s="18">
        <f t="shared" si="82"/>
        <v>2748206</v>
      </c>
      <c r="I160" s="18">
        <f t="shared" si="83"/>
        <v>2748206</v>
      </c>
      <c r="J160" s="18">
        <f t="shared" si="84"/>
        <v>2748206</v>
      </c>
      <c r="K160" s="18">
        <f t="shared" si="91"/>
        <v>1</v>
      </c>
      <c r="L160" s="18">
        <f t="shared" si="92"/>
        <v>1213.17</v>
      </c>
      <c r="M160" s="18">
        <f t="shared" si="93"/>
        <v>1</v>
      </c>
      <c r="N160" s="18">
        <f t="shared" si="94"/>
        <v>2748.21</v>
      </c>
      <c r="O160" s="18">
        <f t="shared" si="95"/>
        <v>1</v>
      </c>
      <c r="P160" s="18">
        <f t="shared" si="96"/>
        <v>2748.21</v>
      </c>
      <c r="Q160" s="18">
        <f t="shared" si="97"/>
        <v>1</v>
      </c>
      <c r="R160" s="18">
        <f t="shared" si="98"/>
        <v>2748.21</v>
      </c>
      <c r="S160" s="18">
        <f t="shared" si="99"/>
        <v>1</v>
      </c>
      <c r="T160" s="18">
        <f t="shared" si="100"/>
        <v>2748.21</v>
      </c>
      <c r="U160" s="18">
        <f t="shared" si="101"/>
        <v>1</v>
      </c>
      <c r="V160" s="18">
        <f t="shared" si="102"/>
        <v>2748.21</v>
      </c>
      <c r="W160" s="18">
        <f t="shared" si="103"/>
        <v>1</v>
      </c>
      <c r="X160" s="18">
        <f t="shared" si="104"/>
        <v>2748.21</v>
      </c>
      <c r="Y160" s="22">
        <v>0.2</v>
      </c>
      <c r="Z160" s="22">
        <v>0.8</v>
      </c>
      <c r="AA160" s="22">
        <v>0</v>
      </c>
      <c r="AB160" s="22">
        <v>0</v>
      </c>
      <c r="AC160" s="22">
        <v>0</v>
      </c>
      <c r="AD160" s="22">
        <v>0</v>
      </c>
      <c r="AE160" s="18">
        <f t="shared" si="105"/>
        <v>3038071.1598999999</v>
      </c>
      <c r="AF160" s="18">
        <f>AE160*节奏规划!$J149</f>
        <v>20253.807732666668</v>
      </c>
      <c r="AG160" s="18">
        <f t="shared" si="106"/>
        <v>403.21799999999996</v>
      </c>
      <c r="AH160" s="18">
        <f>AG160*节奏规划!$J149</f>
        <v>2.6881200000000001</v>
      </c>
      <c r="AI160" s="18">
        <f t="shared" si="85"/>
        <v>162.35999999999999</v>
      </c>
      <c r="AJ160" s="18">
        <f>AI160*节奏规划!$J149</f>
        <v>1.0824</v>
      </c>
      <c r="AK160" s="18">
        <f t="shared" si="86"/>
        <v>66.959999999999994</v>
      </c>
      <c r="AL160" s="18">
        <f>AK160*节奏规划!$J149</f>
        <v>0.44639999999999996</v>
      </c>
      <c r="AM160" s="18">
        <f t="shared" si="87"/>
        <v>259.2</v>
      </c>
      <c r="AN160" s="18">
        <f>AM160*节奏规划!$J149</f>
        <v>1.728</v>
      </c>
      <c r="AO160" s="18">
        <f t="shared" si="88"/>
        <v>0</v>
      </c>
      <c r="AP160" s="18">
        <f>AO160*节奏规划!$J149</f>
        <v>0</v>
      </c>
      <c r="AQ160" s="18">
        <f t="shared" si="89"/>
        <v>0</v>
      </c>
      <c r="AR160" s="18">
        <f>AQ160*节奏规划!$J149</f>
        <v>0</v>
      </c>
      <c r="AS160" s="18">
        <f t="shared" si="107"/>
        <v>94.084199999999981</v>
      </c>
      <c r="AT160" s="18">
        <f>AS160*节奏规划!$J149</f>
        <v>0.6272279999999999</v>
      </c>
      <c r="AU160" s="18">
        <f t="shared" si="108"/>
        <v>16.128719999999998</v>
      </c>
      <c r="AV160" s="18">
        <f>AU160*节奏规划!$J149</f>
        <v>0.10752479999999999</v>
      </c>
      <c r="AW160" s="18">
        <f t="shared" si="109"/>
        <v>0</v>
      </c>
      <c r="AX160" s="18">
        <f>AW160*节奏规划!$J149</f>
        <v>0</v>
      </c>
      <c r="AY160" s="18">
        <f t="shared" si="110"/>
        <v>0</v>
      </c>
      <c r="AZ160" s="18">
        <f>AY160*节奏规划!$J149</f>
        <v>0</v>
      </c>
    </row>
    <row r="161" spans="1:52" ht="16.5" x14ac:dyDescent="0.2">
      <c r="A161" s="14">
        <v>156</v>
      </c>
      <c r="B161" s="14">
        <f>金币产出!CH161/金币产出!CB161</f>
        <v>235989899.99999997</v>
      </c>
      <c r="C161" s="18">
        <f>INDEX(金币产出!$D$7:$D$90,MATCH(宝箱数值!A161,金币产出!$A$7:$A$90,1))</f>
        <v>24.45</v>
      </c>
      <c r="D161" s="18">
        <f t="shared" si="90"/>
        <v>2809278</v>
      </c>
      <c r="E161" s="18">
        <f t="shared" si="79"/>
        <v>1226572</v>
      </c>
      <c r="F161" s="18">
        <f t="shared" si="80"/>
        <v>2809278</v>
      </c>
      <c r="G161" s="18">
        <f t="shared" si="81"/>
        <v>2809278</v>
      </c>
      <c r="H161" s="18">
        <f t="shared" si="82"/>
        <v>2809278</v>
      </c>
      <c r="I161" s="18">
        <f t="shared" si="83"/>
        <v>2809278</v>
      </c>
      <c r="J161" s="18">
        <f t="shared" si="84"/>
        <v>2809278</v>
      </c>
      <c r="K161" s="18">
        <f t="shared" si="91"/>
        <v>1</v>
      </c>
      <c r="L161" s="18">
        <f t="shared" si="92"/>
        <v>1226.57</v>
      </c>
      <c r="M161" s="18">
        <f t="shared" si="93"/>
        <v>1</v>
      </c>
      <c r="N161" s="18">
        <f t="shared" si="94"/>
        <v>2809.28</v>
      </c>
      <c r="O161" s="18">
        <f t="shared" si="95"/>
        <v>1</v>
      </c>
      <c r="P161" s="18">
        <f t="shared" si="96"/>
        <v>2809.28</v>
      </c>
      <c r="Q161" s="18">
        <f t="shared" si="97"/>
        <v>1</v>
      </c>
      <c r="R161" s="18">
        <f t="shared" si="98"/>
        <v>2809.28</v>
      </c>
      <c r="S161" s="18">
        <f t="shared" si="99"/>
        <v>1</v>
      </c>
      <c r="T161" s="18">
        <f t="shared" si="100"/>
        <v>2809.28</v>
      </c>
      <c r="U161" s="18">
        <f t="shared" si="101"/>
        <v>1</v>
      </c>
      <c r="V161" s="18">
        <f t="shared" si="102"/>
        <v>2809.28</v>
      </c>
      <c r="W161" s="18">
        <f t="shared" si="103"/>
        <v>1</v>
      </c>
      <c r="X161" s="18">
        <f t="shared" si="104"/>
        <v>2809.28</v>
      </c>
      <c r="Y161" s="22">
        <v>0.2</v>
      </c>
      <c r="Z161" s="22">
        <v>0.8</v>
      </c>
      <c r="AA161" s="22">
        <v>0</v>
      </c>
      <c r="AB161" s="22">
        <v>0</v>
      </c>
      <c r="AC161" s="22">
        <v>0</v>
      </c>
      <c r="AD161" s="22">
        <v>0</v>
      </c>
      <c r="AE161" s="18">
        <f t="shared" si="105"/>
        <v>3102210.9475999996</v>
      </c>
      <c r="AF161" s="18">
        <f>AE161*节奏规划!$J150</f>
        <v>20681.406317333331</v>
      </c>
      <c r="AG161" s="18">
        <f t="shared" si="106"/>
        <v>403.21799999999996</v>
      </c>
      <c r="AH161" s="18">
        <f>AG161*节奏规划!$J150</f>
        <v>2.6881200000000001</v>
      </c>
      <c r="AI161" s="18">
        <f t="shared" si="85"/>
        <v>162.35999999999999</v>
      </c>
      <c r="AJ161" s="18">
        <f>AI161*节奏规划!$J150</f>
        <v>1.0824</v>
      </c>
      <c r="AK161" s="18">
        <f t="shared" si="86"/>
        <v>66.959999999999994</v>
      </c>
      <c r="AL161" s="18">
        <f>AK161*节奏规划!$J150</f>
        <v>0.44639999999999996</v>
      </c>
      <c r="AM161" s="18">
        <f t="shared" si="87"/>
        <v>259.2</v>
      </c>
      <c r="AN161" s="18">
        <f>AM161*节奏规划!$J150</f>
        <v>1.728</v>
      </c>
      <c r="AO161" s="18">
        <f t="shared" si="88"/>
        <v>0</v>
      </c>
      <c r="AP161" s="18">
        <f>AO161*节奏规划!$J150</f>
        <v>0</v>
      </c>
      <c r="AQ161" s="18">
        <f t="shared" si="89"/>
        <v>0</v>
      </c>
      <c r="AR161" s="18">
        <f>AQ161*节奏规划!$J150</f>
        <v>0</v>
      </c>
      <c r="AS161" s="18">
        <f t="shared" si="107"/>
        <v>94.084199999999981</v>
      </c>
      <c r="AT161" s="18">
        <f>AS161*节奏规划!$J150</f>
        <v>0.6272279999999999</v>
      </c>
      <c r="AU161" s="18">
        <f t="shared" si="108"/>
        <v>16.128719999999998</v>
      </c>
      <c r="AV161" s="18">
        <f>AU161*节奏规划!$J150</f>
        <v>0.10752479999999999</v>
      </c>
      <c r="AW161" s="18">
        <f t="shared" si="109"/>
        <v>0</v>
      </c>
      <c r="AX161" s="18">
        <f>AW161*节奏规划!$J150</f>
        <v>0</v>
      </c>
      <c r="AY161" s="18">
        <f t="shared" si="110"/>
        <v>0</v>
      </c>
      <c r="AZ161" s="18">
        <f>AY161*节奏规划!$J150</f>
        <v>0</v>
      </c>
    </row>
    <row r="162" spans="1:52" ht="16.5" x14ac:dyDescent="0.2">
      <c r="A162" s="14">
        <v>157</v>
      </c>
      <c r="B162" s="14">
        <f>金币产出!CH162/金币产出!CB162</f>
        <v>241120199.99999997</v>
      </c>
      <c r="C162" s="18">
        <f>INDEX(金币产出!$D$7:$D$90,MATCH(宝箱数值!A162,金币产出!$A$7:$A$90,1))</f>
        <v>24.45</v>
      </c>
      <c r="D162" s="18">
        <f t="shared" si="90"/>
        <v>2870350</v>
      </c>
      <c r="E162" s="18">
        <f t="shared" si="79"/>
        <v>1239833</v>
      </c>
      <c r="F162" s="18">
        <f t="shared" si="80"/>
        <v>2870350</v>
      </c>
      <c r="G162" s="18">
        <f t="shared" si="81"/>
        <v>2870350</v>
      </c>
      <c r="H162" s="18">
        <f t="shared" si="82"/>
        <v>2870350</v>
      </c>
      <c r="I162" s="18">
        <f t="shared" si="83"/>
        <v>2870350</v>
      </c>
      <c r="J162" s="18">
        <f t="shared" si="84"/>
        <v>2870350</v>
      </c>
      <c r="K162" s="18">
        <f t="shared" si="91"/>
        <v>1</v>
      </c>
      <c r="L162" s="18">
        <f t="shared" si="92"/>
        <v>1239.83</v>
      </c>
      <c r="M162" s="18">
        <f t="shared" si="93"/>
        <v>1</v>
      </c>
      <c r="N162" s="18">
        <f t="shared" si="94"/>
        <v>2870.35</v>
      </c>
      <c r="O162" s="18">
        <f t="shared" si="95"/>
        <v>1</v>
      </c>
      <c r="P162" s="18">
        <f t="shared" si="96"/>
        <v>2870.35</v>
      </c>
      <c r="Q162" s="18">
        <f t="shared" si="97"/>
        <v>1</v>
      </c>
      <c r="R162" s="18">
        <f t="shared" si="98"/>
        <v>2870.35</v>
      </c>
      <c r="S162" s="18">
        <f t="shared" si="99"/>
        <v>1</v>
      </c>
      <c r="T162" s="18">
        <f t="shared" si="100"/>
        <v>2870.35</v>
      </c>
      <c r="U162" s="18">
        <f t="shared" si="101"/>
        <v>1</v>
      </c>
      <c r="V162" s="18">
        <f t="shared" si="102"/>
        <v>2870.35</v>
      </c>
      <c r="W162" s="18">
        <f t="shared" si="103"/>
        <v>1</v>
      </c>
      <c r="X162" s="18">
        <f t="shared" si="104"/>
        <v>2870.35</v>
      </c>
      <c r="Y162" s="22">
        <v>0.2</v>
      </c>
      <c r="Z162" s="22">
        <v>0.8</v>
      </c>
      <c r="AA162" s="22">
        <v>0</v>
      </c>
      <c r="AB162" s="22">
        <v>0</v>
      </c>
      <c r="AC162" s="22">
        <v>0</v>
      </c>
      <c r="AD162" s="22">
        <v>0</v>
      </c>
      <c r="AE162" s="18">
        <f t="shared" si="105"/>
        <v>3166314.8936999999</v>
      </c>
      <c r="AF162" s="18">
        <f>AE162*节奏规划!$J151</f>
        <v>21108.765958</v>
      </c>
      <c r="AG162" s="18">
        <f t="shared" si="106"/>
        <v>403.21799999999996</v>
      </c>
      <c r="AH162" s="18">
        <f>AG162*节奏规划!$J151</f>
        <v>2.6881200000000001</v>
      </c>
      <c r="AI162" s="18">
        <f t="shared" si="85"/>
        <v>162.35999999999999</v>
      </c>
      <c r="AJ162" s="18">
        <f>AI162*节奏规划!$J151</f>
        <v>1.0824</v>
      </c>
      <c r="AK162" s="18">
        <f t="shared" si="86"/>
        <v>66.959999999999994</v>
      </c>
      <c r="AL162" s="18">
        <f>AK162*节奏规划!$J151</f>
        <v>0.44639999999999996</v>
      </c>
      <c r="AM162" s="18">
        <f t="shared" si="87"/>
        <v>259.2</v>
      </c>
      <c r="AN162" s="18">
        <f>AM162*节奏规划!$J151</f>
        <v>1.728</v>
      </c>
      <c r="AO162" s="18">
        <f t="shared" si="88"/>
        <v>0</v>
      </c>
      <c r="AP162" s="18">
        <f>AO162*节奏规划!$J151</f>
        <v>0</v>
      </c>
      <c r="AQ162" s="18">
        <f t="shared" si="89"/>
        <v>0</v>
      </c>
      <c r="AR162" s="18">
        <f>AQ162*节奏规划!$J151</f>
        <v>0</v>
      </c>
      <c r="AS162" s="18">
        <f t="shared" si="107"/>
        <v>94.084199999999981</v>
      </c>
      <c r="AT162" s="18">
        <f>AS162*节奏规划!$J151</f>
        <v>0.6272279999999999</v>
      </c>
      <c r="AU162" s="18">
        <f t="shared" si="108"/>
        <v>16.128719999999998</v>
      </c>
      <c r="AV162" s="18">
        <f>AU162*节奏规划!$J151</f>
        <v>0.10752479999999999</v>
      </c>
      <c r="AW162" s="18">
        <f t="shared" si="109"/>
        <v>0</v>
      </c>
      <c r="AX162" s="18">
        <f>AW162*节奏规划!$J151</f>
        <v>0</v>
      </c>
      <c r="AY162" s="18">
        <f t="shared" si="110"/>
        <v>0</v>
      </c>
      <c r="AZ162" s="18">
        <f>AY162*节奏规划!$J151</f>
        <v>0</v>
      </c>
    </row>
    <row r="163" spans="1:52" ht="16.5" x14ac:dyDescent="0.2">
      <c r="A163" s="14">
        <v>158</v>
      </c>
      <c r="B163" s="14">
        <f>金币产出!CH163/金币产出!CB163</f>
        <v>246250199.99999997</v>
      </c>
      <c r="C163" s="18">
        <f>INDEX(金币产出!$D$7:$D$90,MATCH(宝箱数值!A163,金币产出!$A$7:$A$90,1))</f>
        <v>24.45</v>
      </c>
      <c r="D163" s="18">
        <f t="shared" si="90"/>
        <v>2931419</v>
      </c>
      <c r="E163" s="18">
        <f t="shared" si="79"/>
        <v>1252953</v>
      </c>
      <c r="F163" s="18">
        <f t="shared" si="80"/>
        <v>2931419</v>
      </c>
      <c r="G163" s="18">
        <f t="shared" si="81"/>
        <v>2931419</v>
      </c>
      <c r="H163" s="18">
        <f t="shared" si="82"/>
        <v>2931419</v>
      </c>
      <c r="I163" s="18">
        <f t="shared" si="83"/>
        <v>2931419</v>
      </c>
      <c r="J163" s="18">
        <f t="shared" si="84"/>
        <v>2931419</v>
      </c>
      <c r="K163" s="18">
        <f t="shared" si="91"/>
        <v>1</v>
      </c>
      <c r="L163" s="18">
        <f t="shared" si="92"/>
        <v>1252.95</v>
      </c>
      <c r="M163" s="18">
        <f t="shared" si="93"/>
        <v>1</v>
      </c>
      <c r="N163" s="18">
        <f t="shared" si="94"/>
        <v>2931.42</v>
      </c>
      <c r="O163" s="18">
        <f t="shared" si="95"/>
        <v>1</v>
      </c>
      <c r="P163" s="18">
        <f t="shared" si="96"/>
        <v>2931.42</v>
      </c>
      <c r="Q163" s="18">
        <f t="shared" si="97"/>
        <v>1</v>
      </c>
      <c r="R163" s="18">
        <f t="shared" si="98"/>
        <v>2931.42</v>
      </c>
      <c r="S163" s="18">
        <f t="shared" si="99"/>
        <v>1</v>
      </c>
      <c r="T163" s="18">
        <f t="shared" si="100"/>
        <v>2931.42</v>
      </c>
      <c r="U163" s="18">
        <f t="shared" si="101"/>
        <v>1</v>
      </c>
      <c r="V163" s="18">
        <f t="shared" si="102"/>
        <v>2931.42</v>
      </c>
      <c r="W163" s="18">
        <f t="shared" si="103"/>
        <v>1</v>
      </c>
      <c r="X163" s="18">
        <f t="shared" si="104"/>
        <v>2931.42</v>
      </c>
      <c r="Y163" s="22">
        <v>0.2</v>
      </c>
      <c r="Z163" s="22">
        <v>0.8</v>
      </c>
      <c r="AA163" s="22">
        <v>0</v>
      </c>
      <c r="AB163" s="22">
        <v>0</v>
      </c>
      <c r="AC163" s="22">
        <v>0</v>
      </c>
      <c r="AD163" s="22">
        <v>0</v>
      </c>
      <c r="AE163" s="18">
        <f t="shared" si="105"/>
        <v>3230380.7581000002</v>
      </c>
      <c r="AF163" s="18">
        <f>AE163*节奏规划!$J152</f>
        <v>21535.87172066667</v>
      </c>
      <c r="AG163" s="18">
        <f t="shared" si="106"/>
        <v>403.21799999999996</v>
      </c>
      <c r="AH163" s="18">
        <f>AG163*节奏规划!$J152</f>
        <v>2.6881200000000001</v>
      </c>
      <c r="AI163" s="18">
        <f t="shared" si="85"/>
        <v>162.35999999999999</v>
      </c>
      <c r="AJ163" s="18">
        <f>AI163*节奏规划!$J152</f>
        <v>1.0824</v>
      </c>
      <c r="AK163" s="18">
        <f t="shared" si="86"/>
        <v>66.959999999999994</v>
      </c>
      <c r="AL163" s="18">
        <f>AK163*节奏规划!$J152</f>
        <v>0.44639999999999996</v>
      </c>
      <c r="AM163" s="18">
        <f t="shared" si="87"/>
        <v>259.2</v>
      </c>
      <c r="AN163" s="18">
        <f>AM163*节奏规划!$J152</f>
        <v>1.728</v>
      </c>
      <c r="AO163" s="18">
        <f t="shared" si="88"/>
        <v>0</v>
      </c>
      <c r="AP163" s="18">
        <f>AO163*节奏规划!$J152</f>
        <v>0</v>
      </c>
      <c r="AQ163" s="18">
        <f t="shared" si="89"/>
        <v>0</v>
      </c>
      <c r="AR163" s="18">
        <f>AQ163*节奏规划!$J152</f>
        <v>0</v>
      </c>
      <c r="AS163" s="18">
        <f t="shared" si="107"/>
        <v>94.084199999999981</v>
      </c>
      <c r="AT163" s="18">
        <f>AS163*节奏规划!$J152</f>
        <v>0.6272279999999999</v>
      </c>
      <c r="AU163" s="18">
        <f t="shared" si="108"/>
        <v>16.128719999999998</v>
      </c>
      <c r="AV163" s="18">
        <f>AU163*节奏规划!$J152</f>
        <v>0.10752479999999999</v>
      </c>
      <c r="AW163" s="18">
        <f t="shared" si="109"/>
        <v>0</v>
      </c>
      <c r="AX163" s="18">
        <f>AW163*节奏规划!$J152</f>
        <v>0</v>
      </c>
      <c r="AY163" s="18">
        <f t="shared" si="110"/>
        <v>0</v>
      </c>
      <c r="AZ163" s="18">
        <f>AY163*节奏规划!$J152</f>
        <v>0</v>
      </c>
    </row>
    <row r="164" spans="1:52" ht="16.5" x14ac:dyDescent="0.2">
      <c r="A164" s="14">
        <v>159</v>
      </c>
      <c r="B164" s="14">
        <f>金币产出!CH164/金币产出!CB164</f>
        <v>251380499.99999997</v>
      </c>
      <c r="C164" s="18">
        <f>INDEX(金币产出!$D$7:$D$90,MATCH(宝箱数值!A164,金币产出!$A$7:$A$90,1))</f>
        <v>24.45</v>
      </c>
      <c r="D164" s="18">
        <f t="shared" si="90"/>
        <v>2992491</v>
      </c>
      <c r="E164" s="18">
        <f t="shared" si="79"/>
        <v>1265937</v>
      </c>
      <c r="F164" s="18">
        <f t="shared" si="80"/>
        <v>2992491</v>
      </c>
      <c r="G164" s="18">
        <f t="shared" si="81"/>
        <v>2992491</v>
      </c>
      <c r="H164" s="18">
        <f t="shared" si="82"/>
        <v>2992491</v>
      </c>
      <c r="I164" s="18">
        <f t="shared" si="83"/>
        <v>2992491</v>
      </c>
      <c r="J164" s="18">
        <f t="shared" si="84"/>
        <v>2992491</v>
      </c>
      <c r="K164" s="18">
        <f t="shared" si="91"/>
        <v>1</v>
      </c>
      <c r="L164" s="18">
        <f t="shared" si="92"/>
        <v>1265.94</v>
      </c>
      <c r="M164" s="18">
        <f t="shared" si="93"/>
        <v>1</v>
      </c>
      <c r="N164" s="18">
        <f t="shared" si="94"/>
        <v>2992.49</v>
      </c>
      <c r="O164" s="18">
        <f t="shared" si="95"/>
        <v>1</v>
      </c>
      <c r="P164" s="18">
        <f t="shared" si="96"/>
        <v>2992.49</v>
      </c>
      <c r="Q164" s="18">
        <f t="shared" si="97"/>
        <v>1</v>
      </c>
      <c r="R164" s="18">
        <f t="shared" si="98"/>
        <v>2992.49</v>
      </c>
      <c r="S164" s="18">
        <f t="shared" si="99"/>
        <v>1</v>
      </c>
      <c r="T164" s="18">
        <f t="shared" si="100"/>
        <v>2992.49</v>
      </c>
      <c r="U164" s="18">
        <f t="shared" si="101"/>
        <v>1</v>
      </c>
      <c r="V164" s="18">
        <f t="shared" si="102"/>
        <v>2992.49</v>
      </c>
      <c r="W164" s="18">
        <f t="shared" si="103"/>
        <v>1</v>
      </c>
      <c r="X164" s="18">
        <f t="shared" si="104"/>
        <v>2992.49</v>
      </c>
      <c r="Y164" s="22">
        <v>0.2</v>
      </c>
      <c r="Z164" s="22">
        <v>0.8</v>
      </c>
      <c r="AA164" s="22">
        <v>0</v>
      </c>
      <c r="AB164" s="22">
        <v>0</v>
      </c>
      <c r="AC164" s="22">
        <v>0</v>
      </c>
      <c r="AD164" s="22">
        <v>0</v>
      </c>
      <c r="AE164" s="18">
        <f t="shared" si="105"/>
        <v>3294415.7589000002</v>
      </c>
      <c r="AF164" s="18">
        <f>AE164*节奏规划!$J153</f>
        <v>21962.771726000003</v>
      </c>
      <c r="AG164" s="18">
        <f t="shared" si="106"/>
        <v>403.21799999999996</v>
      </c>
      <c r="AH164" s="18">
        <f>AG164*节奏规划!$J153</f>
        <v>2.6881200000000001</v>
      </c>
      <c r="AI164" s="18">
        <f t="shared" si="85"/>
        <v>162.35999999999999</v>
      </c>
      <c r="AJ164" s="18">
        <f>AI164*节奏规划!$J153</f>
        <v>1.0824</v>
      </c>
      <c r="AK164" s="18">
        <f t="shared" si="86"/>
        <v>66.959999999999994</v>
      </c>
      <c r="AL164" s="18">
        <f>AK164*节奏规划!$J153</f>
        <v>0.44639999999999996</v>
      </c>
      <c r="AM164" s="18">
        <f t="shared" si="87"/>
        <v>259.2</v>
      </c>
      <c r="AN164" s="18">
        <f>AM164*节奏规划!$J153</f>
        <v>1.728</v>
      </c>
      <c r="AO164" s="18">
        <f t="shared" si="88"/>
        <v>0</v>
      </c>
      <c r="AP164" s="18">
        <f>AO164*节奏规划!$J153</f>
        <v>0</v>
      </c>
      <c r="AQ164" s="18">
        <f t="shared" si="89"/>
        <v>0</v>
      </c>
      <c r="AR164" s="18">
        <f>AQ164*节奏规划!$J153</f>
        <v>0</v>
      </c>
      <c r="AS164" s="18">
        <f t="shared" si="107"/>
        <v>94.084199999999981</v>
      </c>
      <c r="AT164" s="18">
        <f>AS164*节奏规划!$J153</f>
        <v>0.6272279999999999</v>
      </c>
      <c r="AU164" s="18">
        <f t="shared" si="108"/>
        <v>16.128719999999998</v>
      </c>
      <c r="AV164" s="18">
        <f>AU164*节奏规划!$J153</f>
        <v>0.10752479999999999</v>
      </c>
      <c r="AW164" s="18">
        <f t="shared" si="109"/>
        <v>0</v>
      </c>
      <c r="AX164" s="18">
        <f>AW164*节奏规划!$J153</f>
        <v>0</v>
      </c>
      <c r="AY164" s="18">
        <f t="shared" si="110"/>
        <v>0</v>
      </c>
      <c r="AZ164" s="18">
        <f>AY164*节奏规划!$J153</f>
        <v>0</v>
      </c>
    </row>
    <row r="165" spans="1:52" ht="16.5" x14ac:dyDescent="0.2">
      <c r="A165" s="14">
        <v>160</v>
      </c>
      <c r="B165" s="14">
        <f>金币产出!CH165/金币产出!CB165</f>
        <v>256510800</v>
      </c>
      <c r="C165" s="18">
        <f>INDEX(金币产出!$D$7:$D$90,MATCH(宝箱数值!A165,金币产出!$A$7:$A$90,1))</f>
        <v>24.45</v>
      </c>
      <c r="D165" s="18">
        <f t="shared" si="90"/>
        <v>3053564</v>
      </c>
      <c r="E165" s="18">
        <f t="shared" si="79"/>
        <v>1278790</v>
      </c>
      <c r="F165" s="18">
        <f t="shared" si="80"/>
        <v>3053564</v>
      </c>
      <c r="G165" s="18">
        <f t="shared" si="81"/>
        <v>3053564</v>
      </c>
      <c r="H165" s="18">
        <f t="shared" si="82"/>
        <v>3053564</v>
      </c>
      <c r="I165" s="18">
        <f t="shared" si="83"/>
        <v>3053564</v>
      </c>
      <c r="J165" s="18">
        <f t="shared" si="84"/>
        <v>3053564</v>
      </c>
      <c r="K165" s="18">
        <f t="shared" si="91"/>
        <v>1</v>
      </c>
      <c r="L165" s="18">
        <f t="shared" si="92"/>
        <v>1278.79</v>
      </c>
      <c r="M165" s="18">
        <f t="shared" si="93"/>
        <v>1</v>
      </c>
      <c r="N165" s="18">
        <f t="shared" si="94"/>
        <v>3053.56</v>
      </c>
      <c r="O165" s="18">
        <f t="shared" si="95"/>
        <v>1</v>
      </c>
      <c r="P165" s="18">
        <f t="shared" si="96"/>
        <v>3053.56</v>
      </c>
      <c r="Q165" s="18">
        <f t="shared" si="97"/>
        <v>1</v>
      </c>
      <c r="R165" s="18">
        <f t="shared" si="98"/>
        <v>3053.56</v>
      </c>
      <c r="S165" s="18">
        <f t="shared" si="99"/>
        <v>1</v>
      </c>
      <c r="T165" s="18">
        <f t="shared" si="100"/>
        <v>3053.56</v>
      </c>
      <c r="U165" s="18">
        <f t="shared" si="101"/>
        <v>1</v>
      </c>
      <c r="V165" s="18">
        <f t="shared" si="102"/>
        <v>3053.56</v>
      </c>
      <c r="W165" s="18">
        <f t="shared" si="103"/>
        <v>1</v>
      </c>
      <c r="X165" s="18">
        <f t="shared" si="104"/>
        <v>3053.56</v>
      </c>
      <c r="Y165" s="22">
        <v>0.2</v>
      </c>
      <c r="Z165" s="22">
        <v>0.8</v>
      </c>
      <c r="AA165" s="22">
        <v>0</v>
      </c>
      <c r="AB165" s="22">
        <v>0</v>
      </c>
      <c r="AC165" s="22">
        <v>0</v>
      </c>
      <c r="AD165" s="22">
        <v>0</v>
      </c>
      <c r="AE165" s="18">
        <f t="shared" si="105"/>
        <v>3358419.1494</v>
      </c>
      <c r="AF165" s="18">
        <f>AE165*节奏规划!$J154</f>
        <v>16792.095746999999</v>
      </c>
      <c r="AG165" s="18">
        <f t="shared" si="106"/>
        <v>403.21799999999996</v>
      </c>
      <c r="AH165" s="18">
        <f>AG165*节奏规划!$J154</f>
        <v>2.0160899999999997</v>
      </c>
      <c r="AI165" s="18">
        <f t="shared" si="85"/>
        <v>162.35999999999999</v>
      </c>
      <c r="AJ165" s="18">
        <f>AI165*节奏规划!$J154</f>
        <v>0.81179999999999997</v>
      </c>
      <c r="AK165" s="18">
        <f t="shared" si="86"/>
        <v>66.959999999999994</v>
      </c>
      <c r="AL165" s="18">
        <f>AK165*节奏规划!$J154</f>
        <v>0.33479999999999999</v>
      </c>
      <c r="AM165" s="18">
        <f t="shared" si="87"/>
        <v>259.2</v>
      </c>
      <c r="AN165" s="18">
        <f>AM165*节奏规划!$J154</f>
        <v>1.296</v>
      </c>
      <c r="AO165" s="18">
        <f t="shared" si="88"/>
        <v>0</v>
      </c>
      <c r="AP165" s="18">
        <f>AO165*节奏规划!$J154</f>
        <v>0</v>
      </c>
      <c r="AQ165" s="18">
        <f t="shared" si="89"/>
        <v>0</v>
      </c>
      <c r="AR165" s="18">
        <f>AQ165*节奏规划!$J154</f>
        <v>0</v>
      </c>
      <c r="AS165" s="18">
        <f t="shared" si="107"/>
        <v>94.084199999999981</v>
      </c>
      <c r="AT165" s="18">
        <f>AS165*节奏规划!$J154</f>
        <v>0.47042099999999992</v>
      </c>
      <c r="AU165" s="18">
        <f t="shared" si="108"/>
        <v>16.128719999999998</v>
      </c>
      <c r="AV165" s="18">
        <f>AU165*节奏规划!$J154</f>
        <v>8.0643599999999996E-2</v>
      </c>
      <c r="AW165" s="18">
        <f t="shared" si="109"/>
        <v>0</v>
      </c>
      <c r="AX165" s="18">
        <f>AW165*节奏规划!$J154</f>
        <v>0</v>
      </c>
      <c r="AY165" s="18">
        <f t="shared" si="110"/>
        <v>0</v>
      </c>
      <c r="AZ165" s="18">
        <f>AY165*节奏规划!$J154</f>
        <v>0</v>
      </c>
    </row>
    <row r="166" spans="1:52" ht="16.5" x14ac:dyDescent="0.2">
      <c r="A166" s="14">
        <v>161</v>
      </c>
      <c r="B166" s="14">
        <f>金币产出!CH166/金币产出!CB166</f>
        <v>262211000</v>
      </c>
      <c r="C166" s="18">
        <f>INDEX(金币产出!$D$7:$D$90,MATCH(宝箱数值!A166,金币产出!$A$7:$A$90,1))</f>
        <v>24.45</v>
      </c>
      <c r="D166" s="18">
        <f t="shared" si="90"/>
        <v>3121420</v>
      </c>
      <c r="E166" s="18">
        <f t="shared" si="79"/>
        <v>1292921</v>
      </c>
      <c r="F166" s="18">
        <f t="shared" si="80"/>
        <v>3121420</v>
      </c>
      <c r="G166" s="18">
        <f t="shared" si="81"/>
        <v>3121420</v>
      </c>
      <c r="H166" s="18">
        <f t="shared" si="82"/>
        <v>3121420</v>
      </c>
      <c r="I166" s="18">
        <f t="shared" si="83"/>
        <v>3121420</v>
      </c>
      <c r="J166" s="18">
        <f t="shared" si="84"/>
        <v>3121420</v>
      </c>
      <c r="K166" s="18">
        <f t="shared" si="91"/>
        <v>1</v>
      </c>
      <c r="L166" s="18">
        <f t="shared" si="92"/>
        <v>1292.92</v>
      </c>
      <c r="M166" s="18">
        <f t="shared" si="93"/>
        <v>1</v>
      </c>
      <c r="N166" s="18">
        <f t="shared" si="94"/>
        <v>3121.42</v>
      </c>
      <c r="O166" s="18">
        <f t="shared" si="95"/>
        <v>1</v>
      </c>
      <c r="P166" s="18">
        <f t="shared" si="96"/>
        <v>3121.42</v>
      </c>
      <c r="Q166" s="18">
        <f t="shared" si="97"/>
        <v>1</v>
      </c>
      <c r="R166" s="18">
        <f t="shared" si="98"/>
        <v>3121.42</v>
      </c>
      <c r="S166" s="18">
        <f t="shared" si="99"/>
        <v>1</v>
      </c>
      <c r="T166" s="18">
        <f t="shared" si="100"/>
        <v>3121.42</v>
      </c>
      <c r="U166" s="18">
        <f t="shared" si="101"/>
        <v>1</v>
      </c>
      <c r="V166" s="18">
        <f t="shared" si="102"/>
        <v>3121.42</v>
      </c>
      <c r="W166" s="18">
        <f t="shared" si="103"/>
        <v>1</v>
      </c>
      <c r="X166" s="18">
        <f t="shared" si="104"/>
        <v>3121.42</v>
      </c>
      <c r="Y166" s="22">
        <v>0.2</v>
      </c>
      <c r="Z166" s="22">
        <v>0.8</v>
      </c>
      <c r="AA166" s="22">
        <v>0</v>
      </c>
      <c r="AB166" s="22">
        <v>0</v>
      </c>
      <c r="AC166" s="22">
        <v>0</v>
      </c>
      <c r="AD166" s="22">
        <v>0</v>
      </c>
      <c r="AE166" s="18">
        <f t="shared" si="105"/>
        <v>3429493.7889</v>
      </c>
      <c r="AF166" s="18">
        <f>AE166*节奏规划!$J155</f>
        <v>17147.4689445</v>
      </c>
      <c r="AG166" s="18">
        <f t="shared" si="106"/>
        <v>403.21799999999996</v>
      </c>
      <c r="AH166" s="18">
        <f>AG166*节奏规划!$J155</f>
        <v>2.0160899999999997</v>
      </c>
      <c r="AI166" s="18">
        <f t="shared" si="85"/>
        <v>162.35999999999999</v>
      </c>
      <c r="AJ166" s="18">
        <f>AI166*节奏规划!$J155</f>
        <v>0.81179999999999997</v>
      </c>
      <c r="AK166" s="18">
        <f t="shared" si="86"/>
        <v>66.959999999999994</v>
      </c>
      <c r="AL166" s="18">
        <f>AK166*节奏规划!$J155</f>
        <v>0.33479999999999999</v>
      </c>
      <c r="AM166" s="18">
        <f t="shared" si="87"/>
        <v>259.2</v>
      </c>
      <c r="AN166" s="18">
        <f>AM166*节奏规划!$J155</f>
        <v>1.296</v>
      </c>
      <c r="AO166" s="18">
        <f t="shared" si="88"/>
        <v>0</v>
      </c>
      <c r="AP166" s="18">
        <f>AO166*节奏规划!$J155</f>
        <v>0</v>
      </c>
      <c r="AQ166" s="18">
        <f t="shared" si="89"/>
        <v>0</v>
      </c>
      <c r="AR166" s="18">
        <f>AQ166*节奏规划!$J155</f>
        <v>0</v>
      </c>
      <c r="AS166" s="18">
        <f t="shared" si="107"/>
        <v>94.084199999999981</v>
      </c>
      <c r="AT166" s="18">
        <f>AS166*节奏规划!$J155</f>
        <v>0.47042099999999992</v>
      </c>
      <c r="AU166" s="18">
        <f t="shared" si="108"/>
        <v>16.128719999999998</v>
      </c>
      <c r="AV166" s="18">
        <f>AU166*节奏规划!$J155</f>
        <v>8.0643599999999996E-2</v>
      </c>
      <c r="AW166" s="18">
        <f t="shared" si="109"/>
        <v>0</v>
      </c>
      <c r="AX166" s="18">
        <f>AW166*节奏规划!$J155</f>
        <v>0</v>
      </c>
      <c r="AY166" s="18">
        <f t="shared" si="110"/>
        <v>0</v>
      </c>
      <c r="AZ166" s="18">
        <f>AY166*节奏规划!$J155</f>
        <v>0</v>
      </c>
    </row>
    <row r="167" spans="1:52" ht="16.5" x14ac:dyDescent="0.2">
      <c r="A167" s="14">
        <v>162</v>
      </c>
      <c r="B167" s="14">
        <f>金币产出!CH167/金币产出!CB167</f>
        <v>267911200</v>
      </c>
      <c r="C167" s="18">
        <f>INDEX(金币产出!$D$7:$D$90,MATCH(宝箱数值!A167,金币产出!$A$7:$A$90,1))</f>
        <v>24.45</v>
      </c>
      <c r="D167" s="18">
        <f t="shared" si="90"/>
        <v>3189277</v>
      </c>
      <c r="E167" s="18">
        <f t="shared" si="79"/>
        <v>1306899</v>
      </c>
      <c r="F167" s="18">
        <f t="shared" si="80"/>
        <v>3189277</v>
      </c>
      <c r="G167" s="18">
        <f t="shared" si="81"/>
        <v>3189277</v>
      </c>
      <c r="H167" s="18">
        <f t="shared" si="82"/>
        <v>3189277</v>
      </c>
      <c r="I167" s="18">
        <f t="shared" si="83"/>
        <v>3189277</v>
      </c>
      <c r="J167" s="18">
        <f t="shared" si="84"/>
        <v>3189277</v>
      </c>
      <c r="K167" s="18">
        <f t="shared" si="91"/>
        <v>1</v>
      </c>
      <c r="L167" s="18">
        <f t="shared" si="92"/>
        <v>1306.9000000000001</v>
      </c>
      <c r="M167" s="18">
        <f t="shared" si="93"/>
        <v>1</v>
      </c>
      <c r="N167" s="18">
        <f t="shared" si="94"/>
        <v>3189.28</v>
      </c>
      <c r="O167" s="18">
        <f t="shared" si="95"/>
        <v>1</v>
      </c>
      <c r="P167" s="18">
        <f t="shared" si="96"/>
        <v>3189.28</v>
      </c>
      <c r="Q167" s="18">
        <f t="shared" si="97"/>
        <v>1</v>
      </c>
      <c r="R167" s="18">
        <f t="shared" si="98"/>
        <v>3189.28</v>
      </c>
      <c r="S167" s="18">
        <f t="shared" si="99"/>
        <v>1</v>
      </c>
      <c r="T167" s="18">
        <f t="shared" si="100"/>
        <v>3189.28</v>
      </c>
      <c r="U167" s="18">
        <f t="shared" si="101"/>
        <v>1</v>
      </c>
      <c r="V167" s="18">
        <f t="shared" si="102"/>
        <v>3189.28</v>
      </c>
      <c r="W167" s="18">
        <f t="shared" si="103"/>
        <v>1</v>
      </c>
      <c r="X167" s="18">
        <f t="shared" si="104"/>
        <v>3189.28</v>
      </c>
      <c r="Y167" s="22">
        <v>0.2</v>
      </c>
      <c r="Z167" s="22">
        <v>0.8</v>
      </c>
      <c r="AA167" s="22">
        <v>0</v>
      </c>
      <c r="AB167" s="22">
        <v>0</v>
      </c>
      <c r="AC167" s="22">
        <v>0</v>
      </c>
      <c r="AD167" s="22">
        <v>0</v>
      </c>
      <c r="AE167" s="18">
        <f t="shared" si="105"/>
        <v>3500531.3422999997</v>
      </c>
      <c r="AF167" s="18">
        <f>AE167*节奏规划!$J156</f>
        <v>17502.6567115</v>
      </c>
      <c r="AG167" s="18">
        <f t="shared" si="106"/>
        <v>403.21799999999996</v>
      </c>
      <c r="AH167" s="18">
        <f>AG167*节奏规划!$J156</f>
        <v>2.0160899999999997</v>
      </c>
      <c r="AI167" s="18">
        <f t="shared" si="85"/>
        <v>162.35999999999999</v>
      </c>
      <c r="AJ167" s="18">
        <f>AI167*节奏规划!$J156</f>
        <v>0.81179999999999997</v>
      </c>
      <c r="AK167" s="18">
        <f t="shared" si="86"/>
        <v>66.959999999999994</v>
      </c>
      <c r="AL167" s="18">
        <f>AK167*节奏规划!$J156</f>
        <v>0.33479999999999999</v>
      </c>
      <c r="AM167" s="18">
        <f t="shared" si="87"/>
        <v>259.2</v>
      </c>
      <c r="AN167" s="18">
        <f>AM167*节奏规划!$J156</f>
        <v>1.296</v>
      </c>
      <c r="AO167" s="18">
        <f t="shared" si="88"/>
        <v>0</v>
      </c>
      <c r="AP167" s="18">
        <f>AO167*节奏规划!$J156</f>
        <v>0</v>
      </c>
      <c r="AQ167" s="18">
        <f t="shared" si="89"/>
        <v>0</v>
      </c>
      <c r="AR167" s="18">
        <f>AQ167*节奏规划!$J156</f>
        <v>0</v>
      </c>
      <c r="AS167" s="18">
        <f t="shared" si="107"/>
        <v>94.084199999999981</v>
      </c>
      <c r="AT167" s="18">
        <f>AS167*节奏规划!$J156</f>
        <v>0.47042099999999992</v>
      </c>
      <c r="AU167" s="18">
        <f t="shared" si="108"/>
        <v>16.128719999999998</v>
      </c>
      <c r="AV167" s="18">
        <f>AU167*节奏规划!$J156</f>
        <v>8.0643599999999996E-2</v>
      </c>
      <c r="AW167" s="18">
        <f t="shared" si="109"/>
        <v>0</v>
      </c>
      <c r="AX167" s="18">
        <f>AW167*节奏规划!$J156</f>
        <v>0</v>
      </c>
      <c r="AY167" s="18">
        <f t="shared" si="110"/>
        <v>0</v>
      </c>
      <c r="AZ167" s="18">
        <f>AY167*节奏规划!$J156</f>
        <v>0</v>
      </c>
    </row>
    <row r="168" spans="1:52" ht="16.5" x14ac:dyDescent="0.2">
      <c r="A168" s="14">
        <v>163</v>
      </c>
      <c r="B168" s="14">
        <f>金币产出!CH168/金币产出!CB168</f>
        <v>273611600</v>
      </c>
      <c r="C168" s="18">
        <f>INDEX(金币产出!$D$7:$D$90,MATCH(宝箱数值!A168,金币产出!$A$7:$A$90,1))</f>
        <v>24.45</v>
      </c>
      <c r="D168" s="18">
        <f t="shared" si="90"/>
        <v>3257136</v>
      </c>
      <c r="E168" s="18">
        <f t="shared" si="79"/>
        <v>1320729</v>
      </c>
      <c r="F168" s="18">
        <f t="shared" si="80"/>
        <v>3257136</v>
      </c>
      <c r="G168" s="18">
        <f t="shared" si="81"/>
        <v>3257136</v>
      </c>
      <c r="H168" s="18">
        <f t="shared" si="82"/>
        <v>3257136</v>
      </c>
      <c r="I168" s="18">
        <f t="shared" si="83"/>
        <v>3257136</v>
      </c>
      <c r="J168" s="18">
        <f t="shared" si="84"/>
        <v>3257136</v>
      </c>
      <c r="K168" s="18">
        <f t="shared" si="91"/>
        <v>1</v>
      </c>
      <c r="L168" s="18">
        <f t="shared" si="92"/>
        <v>1320.73</v>
      </c>
      <c r="M168" s="18">
        <f t="shared" si="93"/>
        <v>1</v>
      </c>
      <c r="N168" s="18">
        <f t="shared" si="94"/>
        <v>3257.14</v>
      </c>
      <c r="O168" s="18">
        <f t="shared" si="95"/>
        <v>1</v>
      </c>
      <c r="P168" s="18">
        <f t="shared" si="96"/>
        <v>3257.14</v>
      </c>
      <c r="Q168" s="18">
        <f t="shared" si="97"/>
        <v>1</v>
      </c>
      <c r="R168" s="18">
        <f t="shared" si="98"/>
        <v>3257.14</v>
      </c>
      <c r="S168" s="18">
        <f t="shared" si="99"/>
        <v>1</v>
      </c>
      <c r="T168" s="18">
        <f t="shared" si="100"/>
        <v>3257.14</v>
      </c>
      <c r="U168" s="18">
        <f t="shared" si="101"/>
        <v>1</v>
      </c>
      <c r="V168" s="18">
        <f t="shared" si="102"/>
        <v>3257.14</v>
      </c>
      <c r="W168" s="18">
        <f t="shared" si="103"/>
        <v>1</v>
      </c>
      <c r="X168" s="18">
        <f t="shared" si="104"/>
        <v>3257.14</v>
      </c>
      <c r="Y168" s="22">
        <v>0.2</v>
      </c>
      <c r="Z168" s="22">
        <v>0.8</v>
      </c>
      <c r="AA168" s="22">
        <v>0</v>
      </c>
      <c r="AB168" s="22">
        <v>0</v>
      </c>
      <c r="AC168" s="22">
        <v>0</v>
      </c>
      <c r="AD168" s="22">
        <v>0</v>
      </c>
      <c r="AE168" s="18">
        <f t="shared" si="105"/>
        <v>3571534.0496999999</v>
      </c>
      <c r="AF168" s="18">
        <f>AE168*节奏规划!$J157</f>
        <v>17857.670248499999</v>
      </c>
      <c r="AG168" s="18">
        <f t="shared" si="106"/>
        <v>403.21799999999996</v>
      </c>
      <c r="AH168" s="18">
        <f>AG168*节奏规划!$J157</f>
        <v>2.0160899999999997</v>
      </c>
      <c r="AI168" s="18">
        <f t="shared" si="85"/>
        <v>162.35999999999999</v>
      </c>
      <c r="AJ168" s="18">
        <f>AI168*节奏规划!$J157</f>
        <v>0.81179999999999997</v>
      </c>
      <c r="AK168" s="18">
        <f t="shared" si="86"/>
        <v>66.959999999999994</v>
      </c>
      <c r="AL168" s="18">
        <f>AK168*节奏规划!$J157</f>
        <v>0.33479999999999999</v>
      </c>
      <c r="AM168" s="18">
        <f t="shared" si="87"/>
        <v>259.2</v>
      </c>
      <c r="AN168" s="18">
        <f>AM168*节奏规划!$J157</f>
        <v>1.296</v>
      </c>
      <c r="AO168" s="18">
        <f t="shared" si="88"/>
        <v>0</v>
      </c>
      <c r="AP168" s="18">
        <f>AO168*节奏规划!$J157</f>
        <v>0</v>
      </c>
      <c r="AQ168" s="18">
        <f t="shared" si="89"/>
        <v>0</v>
      </c>
      <c r="AR168" s="18">
        <f>AQ168*节奏规划!$J157</f>
        <v>0</v>
      </c>
      <c r="AS168" s="18">
        <f t="shared" si="107"/>
        <v>94.084199999999981</v>
      </c>
      <c r="AT168" s="18">
        <f>AS168*节奏规划!$J157</f>
        <v>0.47042099999999992</v>
      </c>
      <c r="AU168" s="18">
        <f t="shared" si="108"/>
        <v>16.128719999999998</v>
      </c>
      <c r="AV168" s="18">
        <f>AU168*节奏规划!$J157</f>
        <v>8.0643599999999996E-2</v>
      </c>
      <c r="AW168" s="18">
        <f t="shared" si="109"/>
        <v>0</v>
      </c>
      <c r="AX168" s="18">
        <f>AW168*节奏规划!$J157</f>
        <v>0</v>
      </c>
      <c r="AY168" s="18">
        <f t="shared" si="110"/>
        <v>0</v>
      </c>
      <c r="AZ168" s="18">
        <f>AY168*节奏规划!$J157</f>
        <v>0</v>
      </c>
    </row>
    <row r="169" spans="1:52" ht="16.5" x14ac:dyDescent="0.2">
      <c r="A169" s="14">
        <v>164</v>
      </c>
      <c r="B169" s="14">
        <f>金币产出!CH169/金币产出!CB169</f>
        <v>279311800</v>
      </c>
      <c r="C169" s="18">
        <f>INDEX(金币产出!$D$7:$D$90,MATCH(宝箱数值!A169,金币产出!$A$7:$A$90,1))</f>
        <v>24.45</v>
      </c>
      <c r="D169" s="18">
        <f t="shared" si="90"/>
        <v>3324992</v>
      </c>
      <c r="E169" s="18">
        <f t="shared" si="79"/>
        <v>1334416</v>
      </c>
      <c r="F169" s="18">
        <f t="shared" si="80"/>
        <v>3324992</v>
      </c>
      <c r="G169" s="18">
        <f t="shared" si="81"/>
        <v>3324992</v>
      </c>
      <c r="H169" s="18">
        <f t="shared" si="82"/>
        <v>3324992</v>
      </c>
      <c r="I169" s="18">
        <f t="shared" si="83"/>
        <v>3324992</v>
      </c>
      <c r="J169" s="18">
        <f t="shared" si="84"/>
        <v>3324992</v>
      </c>
      <c r="K169" s="18">
        <f t="shared" si="91"/>
        <v>1</v>
      </c>
      <c r="L169" s="18">
        <f t="shared" si="92"/>
        <v>1334.42</v>
      </c>
      <c r="M169" s="18">
        <f t="shared" si="93"/>
        <v>1</v>
      </c>
      <c r="N169" s="18">
        <f t="shared" si="94"/>
        <v>3324.99</v>
      </c>
      <c r="O169" s="18">
        <f t="shared" si="95"/>
        <v>1</v>
      </c>
      <c r="P169" s="18">
        <f t="shared" si="96"/>
        <v>3324.99</v>
      </c>
      <c r="Q169" s="18">
        <f t="shared" si="97"/>
        <v>1</v>
      </c>
      <c r="R169" s="18">
        <f t="shared" si="98"/>
        <v>3324.99</v>
      </c>
      <c r="S169" s="18">
        <f t="shared" si="99"/>
        <v>1</v>
      </c>
      <c r="T169" s="18">
        <f t="shared" si="100"/>
        <v>3324.99</v>
      </c>
      <c r="U169" s="18">
        <f t="shared" si="101"/>
        <v>1</v>
      </c>
      <c r="V169" s="18">
        <f t="shared" si="102"/>
        <v>3324.99</v>
      </c>
      <c r="W169" s="18">
        <f t="shared" si="103"/>
        <v>1</v>
      </c>
      <c r="X169" s="18">
        <f t="shared" si="104"/>
        <v>3324.99</v>
      </c>
      <c r="Y169" s="22">
        <v>0.2</v>
      </c>
      <c r="Z169" s="22">
        <v>0.8</v>
      </c>
      <c r="AA169" s="22">
        <v>0</v>
      </c>
      <c r="AB169" s="22">
        <v>0</v>
      </c>
      <c r="AC169" s="22">
        <v>0</v>
      </c>
      <c r="AD169" s="22">
        <v>0</v>
      </c>
      <c r="AE169" s="18">
        <f t="shared" si="105"/>
        <v>3642498.1776000001</v>
      </c>
      <c r="AF169" s="18">
        <f>AE169*节奏规划!$J158</f>
        <v>18212.490888</v>
      </c>
      <c r="AG169" s="18">
        <f t="shared" si="106"/>
        <v>403.21799999999996</v>
      </c>
      <c r="AH169" s="18">
        <f>AG169*节奏规划!$J158</f>
        <v>2.0160899999999997</v>
      </c>
      <c r="AI169" s="18">
        <f t="shared" si="85"/>
        <v>162.35999999999999</v>
      </c>
      <c r="AJ169" s="18">
        <f>AI169*节奏规划!$J158</f>
        <v>0.81179999999999997</v>
      </c>
      <c r="AK169" s="18">
        <f t="shared" si="86"/>
        <v>66.959999999999994</v>
      </c>
      <c r="AL169" s="18">
        <f>AK169*节奏规划!$J158</f>
        <v>0.33479999999999999</v>
      </c>
      <c r="AM169" s="18">
        <f t="shared" si="87"/>
        <v>259.2</v>
      </c>
      <c r="AN169" s="18">
        <f>AM169*节奏规划!$J158</f>
        <v>1.296</v>
      </c>
      <c r="AO169" s="18">
        <f t="shared" si="88"/>
        <v>0</v>
      </c>
      <c r="AP169" s="18">
        <f>AO169*节奏规划!$J158</f>
        <v>0</v>
      </c>
      <c r="AQ169" s="18">
        <f t="shared" si="89"/>
        <v>0</v>
      </c>
      <c r="AR169" s="18">
        <f>AQ169*节奏规划!$J158</f>
        <v>0</v>
      </c>
      <c r="AS169" s="18">
        <f t="shared" si="107"/>
        <v>94.084199999999981</v>
      </c>
      <c r="AT169" s="18">
        <f>AS169*节奏规划!$J158</f>
        <v>0.47042099999999992</v>
      </c>
      <c r="AU169" s="18">
        <f t="shared" si="108"/>
        <v>16.128719999999998</v>
      </c>
      <c r="AV169" s="18">
        <f>AU169*节奏规划!$J158</f>
        <v>8.0643599999999996E-2</v>
      </c>
      <c r="AW169" s="18">
        <f t="shared" si="109"/>
        <v>0</v>
      </c>
      <c r="AX169" s="18">
        <f>AW169*节奏规划!$J158</f>
        <v>0</v>
      </c>
      <c r="AY169" s="18">
        <f t="shared" si="110"/>
        <v>0</v>
      </c>
      <c r="AZ169" s="18">
        <f>AY169*节奏规划!$J158</f>
        <v>0</v>
      </c>
    </row>
    <row r="170" spans="1:52" ht="16.5" x14ac:dyDescent="0.2">
      <c r="A170" s="14">
        <v>165</v>
      </c>
      <c r="B170" s="14">
        <f>金币产出!CH170/金币产出!CB170</f>
        <v>285012000</v>
      </c>
      <c r="C170" s="18">
        <f>INDEX(金币产出!$D$7:$D$90,MATCH(宝箱数值!A170,金币产出!$A$7:$A$90,1))</f>
        <v>24.45</v>
      </c>
      <c r="D170" s="18">
        <f t="shared" si="90"/>
        <v>3392849</v>
      </c>
      <c r="E170" s="18">
        <f t="shared" si="79"/>
        <v>1347963</v>
      </c>
      <c r="F170" s="18">
        <f t="shared" si="80"/>
        <v>3392849</v>
      </c>
      <c r="G170" s="18">
        <f t="shared" si="81"/>
        <v>3392849</v>
      </c>
      <c r="H170" s="18">
        <f t="shared" si="82"/>
        <v>3392849</v>
      </c>
      <c r="I170" s="18">
        <f t="shared" si="83"/>
        <v>3392849</v>
      </c>
      <c r="J170" s="18">
        <f t="shared" si="84"/>
        <v>3392849</v>
      </c>
      <c r="K170" s="18">
        <f t="shared" si="91"/>
        <v>1</v>
      </c>
      <c r="L170" s="18">
        <f t="shared" si="92"/>
        <v>1347.96</v>
      </c>
      <c r="M170" s="18">
        <f t="shared" si="93"/>
        <v>1</v>
      </c>
      <c r="N170" s="18">
        <f t="shared" si="94"/>
        <v>3392.85</v>
      </c>
      <c r="O170" s="18">
        <f t="shared" si="95"/>
        <v>1</v>
      </c>
      <c r="P170" s="18">
        <f t="shared" si="96"/>
        <v>3392.85</v>
      </c>
      <c r="Q170" s="18">
        <f t="shared" si="97"/>
        <v>1</v>
      </c>
      <c r="R170" s="18">
        <f t="shared" si="98"/>
        <v>3392.85</v>
      </c>
      <c r="S170" s="18">
        <f t="shared" si="99"/>
        <v>1</v>
      </c>
      <c r="T170" s="18">
        <f t="shared" si="100"/>
        <v>3392.85</v>
      </c>
      <c r="U170" s="18">
        <f t="shared" si="101"/>
        <v>1</v>
      </c>
      <c r="V170" s="18">
        <f t="shared" si="102"/>
        <v>3392.85</v>
      </c>
      <c r="W170" s="18">
        <f t="shared" si="103"/>
        <v>1</v>
      </c>
      <c r="X170" s="18">
        <f t="shared" si="104"/>
        <v>3392.85</v>
      </c>
      <c r="Y170" s="22">
        <v>0.2</v>
      </c>
      <c r="Z170" s="22">
        <v>0.8</v>
      </c>
      <c r="AA170" s="22">
        <v>0</v>
      </c>
      <c r="AB170" s="22">
        <v>0</v>
      </c>
      <c r="AC170" s="22">
        <v>0</v>
      </c>
      <c r="AD170" s="22">
        <v>0</v>
      </c>
      <c r="AE170" s="18">
        <f t="shared" si="105"/>
        <v>3713428.4551000004</v>
      </c>
      <c r="AF170" s="18">
        <f>AE170*节奏规划!$J159</f>
        <v>18567.142275500002</v>
      </c>
      <c r="AG170" s="18">
        <f t="shared" si="106"/>
        <v>403.21799999999996</v>
      </c>
      <c r="AH170" s="18">
        <f>AG170*节奏规划!$J159</f>
        <v>2.0160899999999997</v>
      </c>
      <c r="AI170" s="18">
        <f t="shared" si="85"/>
        <v>162.35999999999999</v>
      </c>
      <c r="AJ170" s="18">
        <f>AI170*节奏规划!$J159</f>
        <v>0.81179999999999997</v>
      </c>
      <c r="AK170" s="18">
        <f t="shared" si="86"/>
        <v>66.959999999999994</v>
      </c>
      <c r="AL170" s="18">
        <f>AK170*节奏规划!$J159</f>
        <v>0.33479999999999999</v>
      </c>
      <c r="AM170" s="18">
        <f t="shared" si="87"/>
        <v>259.2</v>
      </c>
      <c r="AN170" s="18">
        <f>AM170*节奏规划!$J159</f>
        <v>1.296</v>
      </c>
      <c r="AO170" s="18">
        <f t="shared" si="88"/>
        <v>0</v>
      </c>
      <c r="AP170" s="18">
        <f>AO170*节奏规划!$J159</f>
        <v>0</v>
      </c>
      <c r="AQ170" s="18">
        <f t="shared" si="89"/>
        <v>0</v>
      </c>
      <c r="AR170" s="18">
        <f>AQ170*节奏规划!$J159</f>
        <v>0</v>
      </c>
      <c r="AS170" s="18">
        <f t="shared" si="107"/>
        <v>94.084199999999981</v>
      </c>
      <c r="AT170" s="18">
        <f>AS170*节奏规划!$J159</f>
        <v>0.47042099999999992</v>
      </c>
      <c r="AU170" s="18">
        <f t="shared" si="108"/>
        <v>16.128719999999998</v>
      </c>
      <c r="AV170" s="18">
        <f>AU170*节奏规划!$J159</f>
        <v>8.0643599999999996E-2</v>
      </c>
      <c r="AW170" s="18">
        <f t="shared" si="109"/>
        <v>0</v>
      </c>
      <c r="AX170" s="18">
        <f>AW170*节奏规划!$J159</f>
        <v>0</v>
      </c>
      <c r="AY170" s="18">
        <f t="shared" si="110"/>
        <v>0</v>
      </c>
      <c r="AZ170" s="18">
        <f>AY170*节奏规划!$J159</f>
        <v>0</v>
      </c>
    </row>
    <row r="171" spans="1:52" ht="16.5" x14ac:dyDescent="0.2">
      <c r="A171" s="14">
        <v>166</v>
      </c>
      <c r="B171" s="14">
        <f>金币产出!CH171/金币产出!CB171</f>
        <v>290712200</v>
      </c>
      <c r="C171" s="18">
        <f>INDEX(金币产出!$D$7:$D$90,MATCH(宝箱数值!A171,金币产出!$A$7:$A$90,1))</f>
        <v>24.45</v>
      </c>
      <c r="D171" s="18">
        <f t="shared" si="90"/>
        <v>3460705</v>
      </c>
      <c r="E171" s="18">
        <f t="shared" si="79"/>
        <v>1361376</v>
      </c>
      <c r="F171" s="18">
        <f t="shared" si="80"/>
        <v>3460705</v>
      </c>
      <c r="G171" s="18">
        <f t="shared" si="81"/>
        <v>3460705</v>
      </c>
      <c r="H171" s="18">
        <f t="shared" si="82"/>
        <v>3460705</v>
      </c>
      <c r="I171" s="18">
        <f t="shared" si="83"/>
        <v>3460705</v>
      </c>
      <c r="J171" s="18">
        <f t="shared" si="84"/>
        <v>3460705</v>
      </c>
      <c r="K171" s="18">
        <f t="shared" si="91"/>
        <v>1</v>
      </c>
      <c r="L171" s="18">
        <f t="shared" si="92"/>
        <v>1361.38</v>
      </c>
      <c r="M171" s="18">
        <f t="shared" si="93"/>
        <v>1</v>
      </c>
      <c r="N171" s="18">
        <f t="shared" si="94"/>
        <v>3460.71</v>
      </c>
      <c r="O171" s="18">
        <f t="shared" si="95"/>
        <v>1</v>
      </c>
      <c r="P171" s="18">
        <f t="shared" si="96"/>
        <v>3460.71</v>
      </c>
      <c r="Q171" s="18">
        <f t="shared" si="97"/>
        <v>1</v>
      </c>
      <c r="R171" s="18">
        <f t="shared" si="98"/>
        <v>3460.71</v>
      </c>
      <c r="S171" s="18">
        <f t="shared" si="99"/>
        <v>1</v>
      </c>
      <c r="T171" s="18">
        <f t="shared" si="100"/>
        <v>3460.71</v>
      </c>
      <c r="U171" s="18">
        <f t="shared" si="101"/>
        <v>1</v>
      </c>
      <c r="V171" s="18">
        <f t="shared" si="102"/>
        <v>3460.71</v>
      </c>
      <c r="W171" s="18">
        <f t="shared" si="103"/>
        <v>1</v>
      </c>
      <c r="X171" s="18">
        <f t="shared" si="104"/>
        <v>3460.71</v>
      </c>
      <c r="Y171" s="22">
        <v>0.2</v>
      </c>
      <c r="Z171" s="22">
        <v>0.8</v>
      </c>
      <c r="AA171" s="22">
        <v>0</v>
      </c>
      <c r="AB171" s="22">
        <v>0</v>
      </c>
      <c r="AC171" s="22">
        <v>0</v>
      </c>
      <c r="AD171" s="22">
        <v>0</v>
      </c>
      <c r="AE171" s="18">
        <f t="shared" si="105"/>
        <v>3784324.3843999999</v>
      </c>
      <c r="AF171" s="18">
        <f>AE171*节奏规划!$J160</f>
        <v>18921.621921999998</v>
      </c>
      <c r="AG171" s="18">
        <f t="shared" si="106"/>
        <v>403.21799999999996</v>
      </c>
      <c r="AH171" s="18">
        <f>AG171*节奏规划!$J160</f>
        <v>2.0160899999999997</v>
      </c>
      <c r="AI171" s="18">
        <f t="shared" si="85"/>
        <v>162.35999999999999</v>
      </c>
      <c r="AJ171" s="18">
        <f>AI171*节奏规划!$J160</f>
        <v>0.81179999999999997</v>
      </c>
      <c r="AK171" s="18">
        <f t="shared" si="86"/>
        <v>66.959999999999994</v>
      </c>
      <c r="AL171" s="18">
        <f>AK171*节奏规划!$J160</f>
        <v>0.33479999999999999</v>
      </c>
      <c r="AM171" s="18">
        <f t="shared" si="87"/>
        <v>259.2</v>
      </c>
      <c r="AN171" s="18">
        <f>AM171*节奏规划!$J160</f>
        <v>1.296</v>
      </c>
      <c r="AO171" s="18">
        <f t="shared" si="88"/>
        <v>0</v>
      </c>
      <c r="AP171" s="18">
        <f>AO171*节奏规划!$J160</f>
        <v>0</v>
      </c>
      <c r="AQ171" s="18">
        <f t="shared" si="89"/>
        <v>0</v>
      </c>
      <c r="AR171" s="18">
        <f>AQ171*节奏规划!$J160</f>
        <v>0</v>
      </c>
      <c r="AS171" s="18">
        <f t="shared" si="107"/>
        <v>94.084199999999981</v>
      </c>
      <c r="AT171" s="18">
        <f>AS171*节奏规划!$J160</f>
        <v>0.47042099999999992</v>
      </c>
      <c r="AU171" s="18">
        <f t="shared" si="108"/>
        <v>16.128719999999998</v>
      </c>
      <c r="AV171" s="18">
        <f>AU171*节奏规划!$J160</f>
        <v>8.0643599999999996E-2</v>
      </c>
      <c r="AW171" s="18">
        <f t="shared" si="109"/>
        <v>0</v>
      </c>
      <c r="AX171" s="18">
        <f>AW171*节奏规划!$J160</f>
        <v>0</v>
      </c>
      <c r="AY171" s="18">
        <f t="shared" si="110"/>
        <v>0</v>
      </c>
      <c r="AZ171" s="18">
        <f>AY171*节奏规划!$J160</f>
        <v>0</v>
      </c>
    </row>
    <row r="172" spans="1:52" ht="16.5" x14ac:dyDescent="0.2">
      <c r="A172" s="14">
        <v>167</v>
      </c>
      <c r="B172" s="14">
        <f>金币产出!CH172/金币产出!CB172</f>
        <v>296412400</v>
      </c>
      <c r="C172" s="18">
        <f>INDEX(金币产出!$D$7:$D$90,MATCH(宝箱数值!A172,金币产出!$A$7:$A$90,1))</f>
        <v>24.45</v>
      </c>
      <c r="D172" s="18">
        <f t="shared" si="90"/>
        <v>3528562</v>
      </c>
      <c r="E172" s="18">
        <f t="shared" si="79"/>
        <v>1374658</v>
      </c>
      <c r="F172" s="18">
        <f t="shared" si="80"/>
        <v>3528562</v>
      </c>
      <c r="G172" s="18">
        <f t="shared" si="81"/>
        <v>3528562</v>
      </c>
      <c r="H172" s="18">
        <f t="shared" si="82"/>
        <v>3528562</v>
      </c>
      <c r="I172" s="18">
        <f t="shared" si="83"/>
        <v>3528562</v>
      </c>
      <c r="J172" s="18">
        <f t="shared" si="84"/>
        <v>3528562</v>
      </c>
      <c r="K172" s="18">
        <f t="shared" si="91"/>
        <v>1</v>
      </c>
      <c r="L172" s="18">
        <f t="shared" si="92"/>
        <v>1374.66</v>
      </c>
      <c r="M172" s="18">
        <f t="shared" si="93"/>
        <v>1</v>
      </c>
      <c r="N172" s="18">
        <f t="shared" si="94"/>
        <v>3528.56</v>
      </c>
      <c r="O172" s="18">
        <f t="shared" si="95"/>
        <v>1</v>
      </c>
      <c r="P172" s="18">
        <f t="shared" si="96"/>
        <v>3528.56</v>
      </c>
      <c r="Q172" s="18">
        <f t="shared" si="97"/>
        <v>1</v>
      </c>
      <c r="R172" s="18">
        <f t="shared" si="98"/>
        <v>3528.56</v>
      </c>
      <c r="S172" s="18">
        <f t="shared" si="99"/>
        <v>1</v>
      </c>
      <c r="T172" s="18">
        <f t="shared" si="100"/>
        <v>3528.56</v>
      </c>
      <c r="U172" s="18">
        <f t="shared" si="101"/>
        <v>1</v>
      </c>
      <c r="V172" s="18">
        <f t="shared" si="102"/>
        <v>3528.56</v>
      </c>
      <c r="W172" s="18">
        <f t="shared" si="103"/>
        <v>1</v>
      </c>
      <c r="X172" s="18">
        <f t="shared" si="104"/>
        <v>3528.56</v>
      </c>
      <c r="Y172" s="22">
        <v>0.2</v>
      </c>
      <c r="Z172" s="22">
        <v>0.8</v>
      </c>
      <c r="AA172" s="22">
        <v>0</v>
      </c>
      <c r="AB172" s="22">
        <v>0</v>
      </c>
      <c r="AC172" s="22">
        <v>0</v>
      </c>
      <c r="AD172" s="22">
        <v>0</v>
      </c>
      <c r="AE172" s="18">
        <f t="shared" si="105"/>
        <v>3855188.7034</v>
      </c>
      <c r="AF172" s="18">
        <f>AE172*节奏规划!$J161</f>
        <v>19275.943517</v>
      </c>
      <c r="AG172" s="18">
        <f t="shared" si="106"/>
        <v>403.21799999999996</v>
      </c>
      <c r="AH172" s="18">
        <f>AG172*节奏规划!$J161</f>
        <v>2.0160899999999997</v>
      </c>
      <c r="AI172" s="18">
        <f t="shared" si="85"/>
        <v>162.35999999999999</v>
      </c>
      <c r="AJ172" s="18">
        <f>AI172*节奏规划!$J161</f>
        <v>0.81179999999999997</v>
      </c>
      <c r="AK172" s="18">
        <f t="shared" si="86"/>
        <v>66.959999999999994</v>
      </c>
      <c r="AL172" s="18">
        <f>AK172*节奏规划!$J161</f>
        <v>0.33479999999999999</v>
      </c>
      <c r="AM172" s="18">
        <f t="shared" si="87"/>
        <v>259.2</v>
      </c>
      <c r="AN172" s="18">
        <f>AM172*节奏规划!$J161</f>
        <v>1.296</v>
      </c>
      <c r="AO172" s="18">
        <f t="shared" si="88"/>
        <v>0</v>
      </c>
      <c r="AP172" s="18">
        <f>AO172*节奏规划!$J161</f>
        <v>0</v>
      </c>
      <c r="AQ172" s="18">
        <f t="shared" si="89"/>
        <v>0</v>
      </c>
      <c r="AR172" s="18">
        <f>AQ172*节奏规划!$J161</f>
        <v>0</v>
      </c>
      <c r="AS172" s="18">
        <f t="shared" si="107"/>
        <v>94.084199999999981</v>
      </c>
      <c r="AT172" s="18">
        <f>AS172*节奏规划!$J161</f>
        <v>0.47042099999999992</v>
      </c>
      <c r="AU172" s="18">
        <f t="shared" si="108"/>
        <v>16.128719999999998</v>
      </c>
      <c r="AV172" s="18">
        <f>AU172*节奏规划!$J161</f>
        <v>8.0643599999999996E-2</v>
      </c>
      <c r="AW172" s="18">
        <f t="shared" si="109"/>
        <v>0</v>
      </c>
      <c r="AX172" s="18">
        <f>AW172*节奏规划!$J161</f>
        <v>0</v>
      </c>
      <c r="AY172" s="18">
        <f t="shared" si="110"/>
        <v>0</v>
      </c>
      <c r="AZ172" s="18">
        <f>AY172*节奏规划!$J161</f>
        <v>0</v>
      </c>
    </row>
    <row r="173" spans="1:52" ht="16.5" x14ac:dyDescent="0.2">
      <c r="A173" s="14">
        <v>168</v>
      </c>
      <c r="B173" s="14">
        <f>金币产出!CH173/金币产出!CB173</f>
        <v>302112600</v>
      </c>
      <c r="C173" s="18">
        <f>INDEX(金币产出!$D$7:$D$90,MATCH(宝箱数值!A173,金币产出!$A$7:$A$90,1))</f>
        <v>24.45</v>
      </c>
      <c r="D173" s="18">
        <f t="shared" si="90"/>
        <v>3596418</v>
      </c>
      <c r="E173" s="18">
        <f t="shared" si="79"/>
        <v>1387813</v>
      </c>
      <c r="F173" s="18">
        <f t="shared" si="80"/>
        <v>3596418</v>
      </c>
      <c r="G173" s="18">
        <f t="shared" si="81"/>
        <v>3596418</v>
      </c>
      <c r="H173" s="18">
        <f t="shared" si="82"/>
        <v>3596418</v>
      </c>
      <c r="I173" s="18">
        <f t="shared" si="83"/>
        <v>3596418</v>
      </c>
      <c r="J173" s="18">
        <f t="shared" si="84"/>
        <v>3596418</v>
      </c>
      <c r="K173" s="18">
        <f t="shared" si="91"/>
        <v>1</v>
      </c>
      <c r="L173" s="18">
        <f t="shared" si="92"/>
        <v>1387.81</v>
      </c>
      <c r="M173" s="18">
        <f t="shared" si="93"/>
        <v>1</v>
      </c>
      <c r="N173" s="18">
        <f t="shared" si="94"/>
        <v>3596.42</v>
      </c>
      <c r="O173" s="18">
        <f t="shared" si="95"/>
        <v>1</v>
      </c>
      <c r="P173" s="18">
        <f t="shared" si="96"/>
        <v>3596.42</v>
      </c>
      <c r="Q173" s="18">
        <f t="shared" si="97"/>
        <v>1</v>
      </c>
      <c r="R173" s="18">
        <f t="shared" si="98"/>
        <v>3596.42</v>
      </c>
      <c r="S173" s="18">
        <f t="shared" si="99"/>
        <v>1</v>
      </c>
      <c r="T173" s="18">
        <f t="shared" si="100"/>
        <v>3596.42</v>
      </c>
      <c r="U173" s="18">
        <f t="shared" si="101"/>
        <v>1</v>
      </c>
      <c r="V173" s="18">
        <f t="shared" si="102"/>
        <v>3596.42</v>
      </c>
      <c r="W173" s="18">
        <f t="shared" si="103"/>
        <v>1</v>
      </c>
      <c r="X173" s="18">
        <f t="shared" si="104"/>
        <v>3596.42</v>
      </c>
      <c r="Y173" s="22">
        <v>0.2</v>
      </c>
      <c r="Z173" s="22">
        <v>0.8</v>
      </c>
      <c r="AA173" s="22">
        <v>0</v>
      </c>
      <c r="AB173" s="22">
        <v>0</v>
      </c>
      <c r="AC173" s="22">
        <v>0</v>
      </c>
      <c r="AD173" s="22">
        <v>0</v>
      </c>
      <c r="AE173" s="18">
        <f t="shared" si="105"/>
        <v>3926020.4165000003</v>
      </c>
      <c r="AF173" s="18">
        <f>AE173*节奏规划!$J162</f>
        <v>19630.102082500001</v>
      </c>
      <c r="AG173" s="18">
        <f t="shared" si="106"/>
        <v>403.21799999999996</v>
      </c>
      <c r="AH173" s="18">
        <f>AG173*节奏规划!$J162</f>
        <v>2.0160899999999997</v>
      </c>
      <c r="AI173" s="18">
        <f t="shared" si="85"/>
        <v>162.35999999999999</v>
      </c>
      <c r="AJ173" s="18">
        <f>AI173*节奏规划!$J162</f>
        <v>0.81179999999999997</v>
      </c>
      <c r="AK173" s="18">
        <f t="shared" si="86"/>
        <v>66.959999999999994</v>
      </c>
      <c r="AL173" s="18">
        <f>AK173*节奏规划!$J162</f>
        <v>0.33479999999999999</v>
      </c>
      <c r="AM173" s="18">
        <f t="shared" si="87"/>
        <v>259.2</v>
      </c>
      <c r="AN173" s="18">
        <f>AM173*节奏规划!$J162</f>
        <v>1.296</v>
      </c>
      <c r="AO173" s="18">
        <f t="shared" si="88"/>
        <v>0</v>
      </c>
      <c r="AP173" s="18">
        <f>AO173*节奏规划!$J162</f>
        <v>0</v>
      </c>
      <c r="AQ173" s="18">
        <f t="shared" si="89"/>
        <v>0</v>
      </c>
      <c r="AR173" s="18">
        <f>AQ173*节奏规划!$J162</f>
        <v>0</v>
      </c>
      <c r="AS173" s="18">
        <f t="shared" si="107"/>
        <v>94.084199999999981</v>
      </c>
      <c r="AT173" s="18">
        <f>AS173*节奏规划!$J162</f>
        <v>0.47042099999999992</v>
      </c>
      <c r="AU173" s="18">
        <f t="shared" si="108"/>
        <v>16.128719999999998</v>
      </c>
      <c r="AV173" s="18">
        <f>AU173*节奏规划!$J162</f>
        <v>8.0643599999999996E-2</v>
      </c>
      <c r="AW173" s="18">
        <f t="shared" si="109"/>
        <v>0</v>
      </c>
      <c r="AX173" s="18">
        <f>AW173*节奏规划!$J162</f>
        <v>0</v>
      </c>
      <c r="AY173" s="18">
        <f t="shared" si="110"/>
        <v>0</v>
      </c>
      <c r="AZ173" s="18">
        <f>AY173*节奏规划!$J162</f>
        <v>0</v>
      </c>
    </row>
    <row r="174" spans="1:52" ht="16.5" x14ac:dyDescent="0.2">
      <c r="A174" s="14">
        <v>169</v>
      </c>
      <c r="B174" s="14">
        <f>金币产出!CH174/金币产出!CB174</f>
        <v>307812800</v>
      </c>
      <c r="C174" s="18">
        <f>INDEX(金币产出!$D$7:$D$90,MATCH(宝箱数值!A174,金币产出!$A$7:$A$90,1))</f>
        <v>24.45</v>
      </c>
      <c r="D174" s="18">
        <f t="shared" si="90"/>
        <v>3664275</v>
      </c>
      <c r="E174" s="18">
        <f t="shared" si="79"/>
        <v>1400844</v>
      </c>
      <c r="F174" s="18">
        <f t="shared" si="80"/>
        <v>3664275</v>
      </c>
      <c r="G174" s="18">
        <f t="shared" si="81"/>
        <v>3664275</v>
      </c>
      <c r="H174" s="18">
        <f t="shared" si="82"/>
        <v>3664275</v>
      </c>
      <c r="I174" s="18">
        <f t="shared" si="83"/>
        <v>3664275</v>
      </c>
      <c r="J174" s="18">
        <f t="shared" si="84"/>
        <v>3664275</v>
      </c>
      <c r="K174" s="18">
        <f t="shared" si="91"/>
        <v>1</v>
      </c>
      <c r="L174" s="18">
        <f t="shared" si="92"/>
        <v>1400.84</v>
      </c>
      <c r="M174" s="18">
        <f t="shared" si="93"/>
        <v>1</v>
      </c>
      <c r="N174" s="18">
        <f t="shared" si="94"/>
        <v>3664.28</v>
      </c>
      <c r="O174" s="18">
        <f t="shared" si="95"/>
        <v>1</v>
      </c>
      <c r="P174" s="18">
        <f t="shared" si="96"/>
        <v>3664.28</v>
      </c>
      <c r="Q174" s="18">
        <f t="shared" si="97"/>
        <v>1</v>
      </c>
      <c r="R174" s="18">
        <f t="shared" si="98"/>
        <v>3664.28</v>
      </c>
      <c r="S174" s="18">
        <f t="shared" si="99"/>
        <v>1</v>
      </c>
      <c r="T174" s="18">
        <f t="shared" si="100"/>
        <v>3664.28</v>
      </c>
      <c r="U174" s="18">
        <f t="shared" si="101"/>
        <v>1</v>
      </c>
      <c r="V174" s="18">
        <f t="shared" si="102"/>
        <v>3664.28</v>
      </c>
      <c r="W174" s="18">
        <f t="shared" si="103"/>
        <v>1</v>
      </c>
      <c r="X174" s="18">
        <f t="shared" si="104"/>
        <v>3664.28</v>
      </c>
      <c r="Y174" s="22">
        <v>0.2</v>
      </c>
      <c r="Z174" s="22">
        <v>0.8</v>
      </c>
      <c r="AA174" s="22">
        <v>0</v>
      </c>
      <c r="AB174" s="22">
        <v>0</v>
      </c>
      <c r="AC174" s="22">
        <v>0</v>
      </c>
      <c r="AD174" s="22">
        <v>0</v>
      </c>
      <c r="AE174" s="18">
        <f t="shared" si="105"/>
        <v>3996822.2615999994</v>
      </c>
      <c r="AF174" s="18">
        <f>AE174*节奏规划!$J163</f>
        <v>19984.111307999996</v>
      </c>
      <c r="AG174" s="18">
        <f t="shared" si="106"/>
        <v>403.21799999999996</v>
      </c>
      <c r="AH174" s="18">
        <f>AG174*节奏规划!$J163</f>
        <v>2.0160899999999997</v>
      </c>
      <c r="AI174" s="18">
        <f t="shared" si="85"/>
        <v>162.35999999999999</v>
      </c>
      <c r="AJ174" s="18">
        <f>AI174*节奏规划!$J163</f>
        <v>0.81179999999999997</v>
      </c>
      <c r="AK174" s="18">
        <f t="shared" si="86"/>
        <v>66.959999999999994</v>
      </c>
      <c r="AL174" s="18">
        <f>AK174*节奏规划!$J163</f>
        <v>0.33479999999999999</v>
      </c>
      <c r="AM174" s="18">
        <f t="shared" si="87"/>
        <v>259.2</v>
      </c>
      <c r="AN174" s="18">
        <f>AM174*节奏规划!$J163</f>
        <v>1.296</v>
      </c>
      <c r="AO174" s="18">
        <f t="shared" si="88"/>
        <v>0</v>
      </c>
      <c r="AP174" s="18">
        <f>AO174*节奏规划!$J163</f>
        <v>0</v>
      </c>
      <c r="AQ174" s="18">
        <f t="shared" si="89"/>
        <v>0</v>
      </c>
      <c r="AR174" s="18">
        <f>AQ174*节奏规划!$J163</f>
        <v>0</v>
      </c>
      <c r="AS174" s="18">
        <f t="shared" si="107"/>
        <v>94.084199999999981</v>
      </c>
      <c r="AT174" s="18">
        <f>AS174*节奏规划!$J163</f>
        <v>0.47042099999999992</v>
      </c>
      <c r="AU174" s="18">
        <f t="shared" si="108"/>
        <v>16.128719999999998</v>
      </c>
      <c r="AV174" s="18">
        <f>AU174*节奏规划!$J163</f>
        <v>8.0643599999999996E-2</v>
      </c>
      <c r="AW174" s="18">
        <f t="shared" si="109"/>
        <v>0</v>
      </c>
      <c r="AX174" s="18">
        <f>AW174*节奏规划!$J163</f>
        <v>0</v>
      </c>
      <c r="AY174" s="18">
        <f t="shared" si="110"/>
        <v>0</v>
      </c>
      <c r="AZ174" s="18">
        <f>AY174*节奏规划!$J163</f>
        <v>0</v>
      </c>
    </row>
    <row r="175" spans="1:52" ht="16.5" x14ac:dyDescent="0.2">
      <c r="A175" s="14">
        <v>170</v>
      </c>
      <c r="B175" s="14">
        <f>金币产出!CH175/金币产出!CB175</f>
        <v>313513200</v>
      </c>
      <c r="C175" s="18">
        <f>INDEX(金币产出!$D$7:$D$90,MATCH(宝箱数值!A175,金币产出!$A$7:$A$90,1))</f>
        <v>24.45</v>
      </c>
      <c r="D175" s="18">
        <f t="shared" si="90"/>
        <v>3732133</v>
      </c>
      <c r="E175" s="18">
        <f t="shared" si="79"/>
        <v>1413756</v>
      </c>
      <c r="F175" s="18">
        <f t="shared" si="80"/>
        <v>3732133</v>
      </c>
      <c r="G175" s="18">
        <f t="shared" si="81"/>
        <v>3732133</v>
      </c>
      <c r="H175" s="18">
        <f t="shared" si="82"/>
        <v>3732133</v>
      </c>
      <c r="I175" s="18">
        <f t="shared" si="83"/>
        <v>3732133</v>
      </c>
      <c r="J175" s="18">
        <f t="shared" si="84"/>
        <v>3732133</v>
      </c>
      <c r="K175" s="18">
        <f t="shared" si="91"/>
        <v>1</v>
      </c>
      <c r="L175" s="18">
        <f t="shared" si="92"/>
        <v>1413.76</v>
      </c>
      <c r="M175" s="18">
        <f t="shared" si="93"/>
        <v>1</v>
      </c>
      <c r="N175" s="18">
        <f t="shared" si="94"/>
        <v>3732.13</v>
      </c>
      <c r="O175" s="18">
        <f t="shared" si="95"/>
        <v>1</v>
      </c>
      <c r="P175" s="18">
        <f t="shared" si="96"/>
        <v>3732.13</v>
      </c>
      <c r="Q175" s="18">
        <f t="shared" si="97"/>
        <v>1</v>
      </c>
      <c r="R175" s="18">
        <f t="shared" si="98"/>
        <v>3732.13</v>
      </c>
      <c r="S175" s="18">
        <f t="shared" si="99"/>
        <v>1</v>
      </c>
      <c r="T175" s="18">
        <f t="shared" si="100"/>
        <v>3732.13</v>
      </c>
      <c r="U175" s="18">
        <f t="shared" si="101"/>
        <v>1</v>
      </c>
      <c r="V175" s="18">
        <f t="shared" si="102"/>
        <v>3732.13</v>
      </c>
      <c r="W175" s="18">
        <f t="shared" si="103"/>
        <v>1</v>
      </c>
      <c r="X175" s="18">
        <f t="shared" si="104"/>
        <v>3732.13</v>
      </c>
      <c r="Y175" s="22">
        <v>0.2</v>
      </c>
      <c r="Z175" s="22">
        <v>0.8</v>
      </c>
      <c r="AA175" s="22">
        <v>0</v>
      </c>
      <c r="AB175" s="22">
        <v>0</v>
      </c>
      <c r="AC175" s="22">
        <v>0</v>
      </c>
      <c r="AD175" s="22">
        <v>0</v>
      </c>
      <c r="AE175" s="18">
        <f t="shared" si="105"/>
        <v>4067595.4832000006</v>
      </c>
      <c r="AF175" s="18">
        <f>AE175*节奏规划!$J164</f>
        <v>20337.977416000005</v>
      </c>
      <c r="AG175" s="18">
        <f t="shared" si="106"/>
        <v>403.21799999999996</v>
      </c>
      <c r="AH175" s="18">
        <f>AG175*节奏规划!$J164</f>
        <v>2.0160899999999997</v>
      </c>
      <c r="AI175" s="18">
        <f t="shared" si="85"/>
        <v>162.35999999999999</v>
      </c>
      <c r="AJ175" s="18">
        <f>AI175*节奏规划!$J164</f>
        <v>0.81179999999999997</v>
      </c>
      <c r="AK175" s="18">
        <f t="shared" si="86"/>
        <v>66.959999999999994</v>
      </c>
      <c r="AL175" s="18">
        <f>AK175*节奏规划!$J164</f>
        <v>0.33479999999999999</v>
      </c>
      <c r="AM175" s="18">
        <f t="shared" si="87"/>
        <v>259.2</v>
      </c>
      <c r="AN175" s="18">
        <f>AM175*节奏规划!$J164</f>
        <v>1.296</v>
      </c>
      <c r="AO175" s="18">
        <f t="shared" si="88"/>
        <v>0</v>
      </c>
      <c r="AP175" s="18">
        <f>AO175*节奏规划!$J164</f>
        <v>0</v>
      </c>
      <c r="AQ175" s="18">
        <f t="shared" si="89"/>
        <v>0</v>
      </c>
      <c r="AR175" s="18">
        <f>AQ175*节奏规划!$J164</f>
        <v>0</v>
      </c>
      <c r="AS175" s="18">
        <f t="shared" si="107"/>
        <v>94.084199999999981</v>
      </c>
      <c r="AT175" s="18">
        <f>AS175*节奏规划!$J164</f>
        <v>0.47042099999999992</v>
      </c>
      <c r="AU175" s="18">
        <f t="shared" si="108"/>
        <v>16.128719999999998</v>
      </c>
      <c r="AV175" s="18">
        <f>AU175*节奏规划!$J164</f>
        <v>8.0643599999999996E-2</v>
      </c>
      <c r="AW175" s="18">
        <f t="shared" si="109"/>
        <v>0</v>
      </c>
      <c r="AX175" s="18">
        <f>AW175*节奏规划!$J164</f>
        <v>0</v>
      </c>
      <c r="AY175" s="18">
        <f t="shared" si="110"/>
        <v>0</v>
      </c>
      <c r="AZ175" s="18">
        <f>AY175*节奏规划!$J164</f>
        <v>0</v>
      </c>
    </row>
    <row r="176" spans="1:52" ht="16.5" x14ac:dyDescent="0.2">
      <c r="A176" s="14">
        <v>171</v>
      </c>
      <c r="B176" s="14">
        <f>金币产出!CH176/金币产出!CB176</f>
        <v>322063600</v>
      </c>
      <c r="C176" s="18">
        <f>INDEX(金币产出!$D$7:$D$90,MATCH(宝箱数值!A176,金币产出!$A$7:$A$90,1))</f>
        <v>24.45</v>
      </c>
      <c r="D176" s="18">
        <f t="shared" si="90"/>
        <v>3833919</v>
      </c>
      <c r="E176" s="18">
        <f t="shared" si="79"/>
        <v>1432905</v>
      </c>
      <c r="F176" s="18">
        <f t="shared" si="80"/>
        <v>3833919</v>
      </c>
      <c r="G176" s="18">
        <f t="shared" si="81"/>
        <v>3833919</v>
      </c>
      <c r="H176" s="18">
        <f t="shared" si="82"/>
        <v>3833919</v>
      </c>
      <c r="I176" s="18">
        <f t="shared" si="83"/>
        <v>3833919</v>
      </c>
      <c r="J176" s="18">
        <f t="shared" si="84"/>
        <v>3833919</v>
      </c>
      <c r="K176" s="18">
        <f t="shared" si="91"/>
        <v>1</v>
      </c>
      <c r="L176" s="18">
        <f t="shared" si="92"/>
        <v>1432.91</v>
      </c>
      <c r="M176" s="18">
        <f t="shared" si="93"/>
        <v>1</v>
      </c>
      <c r="N176" s="18">
        <f t="shared" si="94"/>
        <v>3833.92</v>
      </c>
      <c r="O176" s="18">
        <f t="shared" si="95"/>
        <v>1</v>
      </c>
      <c r="P176" s="18">
        <f t="shared" si="96"/>
        <v>3833.92</v>
      </c>
      <c r="Q176" s="18">
        <f t="shared" si="97"/>
        <v>1</v>
      </c>
      <c r="R176" s="18">
        <f t="shared" si="98"/>
        <v>3833.92</v>
      </c>
      <c r="S176" s="18">
        <f t="shared" si="99"/>
        <v>1</v>
      </c>
      <c r="T176" s="18">
        <f t="shared" si="100"/>
        <v>3833.92</v>
      </c>
      <c r="U176" s="18">
        <f t="shared" si="101"/>
        <v>1</v>
      </c>
      <c r="V176" s="18">
        <f t="shared" si="102"/>
        <v>3833.92</v>
      </c>
      <c r="W176" s="18">
        <f t="shared" si="103"/>
        <v>1</v>
      </c>
      <c r="X176" s="18">
        <f t="shared" si="104"/>
        <v>3833.92</v>
      </c>
      <c r="Y176" s="22">
        <v>0.2</v>
      </c>
      <c r="Z176" s="22">
        <v>0.8</v>
      </c>
      <c r="AA176" s="22">
        <v>0</v>
      </c>
      <c r="AB176" s="22">
        <v>0</v>
      </c>
      <c r="AC176" s="22">
        <v>0</v>
      </c>
      <c r="AD176" s="22">
        <v>0</v>
      </c>
      <c r="AE176" s="18">
        <f t="shared" si="105"/>
        <v>4173699.8108999999</v>
      </c>
      <c r="AF176" s="18">
        <f>AE176*节奏规划!$J165</f>
        <v>20868.4990545</v>
      </c>
      <c r="AG176" s="18">
        <f t="shared" si="106"/>
        <v>403.21799999999996</v>
      </c>
      <c r="AH176" s="18">
        <f>AG176*节奏规划!$J165</f>
        <v>2.0160899999999997</v>
      </c>
      <c r="AI176" s="18">
        <f t="shared" si="85"/>
        <v>162.35999999999999</v>
      </c>
      <c r="AJ176" s="18">
        <f>AI176*节奏规划!$J165</f>
        <v>0.81179999999999997</v>
      </c>
      <c r="AK176" s="18">
        <f t="shared" si="86"/>
        <v>66.959999999999994</v>
      </c>
      <c r="AL176" s="18">
        <f>AK176*节奏规划!$J165</f>
        <v>0.33479999999999999</v>
      </c>
      <c r="AM176" s="18">
        <f t="shared" si="87"/>
        <v>259.2</v>
      </c>
      <c r="AN176" s="18">
        <f>AM176*节奏规划!$J165</f>
        <v>1.296</v>
      </c>
      <c r="AO176" s="18">
        <f t="shared" si="88"/>
        <v>0</v>
      </c>
      <c r="AP176" s="18">
        <f>AO176*节奏规划!$J165</f>
        <v>0</v>
      </c>
      <c r="AQ176" s="18">
        <f t="shared" si="89"/>
        <v>0</v>
      </c>
      <c r="AR176" s="18">
        <f>AQ176*节奏规划!$J165</f>
        <v>0</v>
      </c>
      <c r="AS176" s="18">
        <f t="shared" si="107"/>
        <v>94.084199999999981</v>
      </c>
      <c r="AT176" s="18">
        <f>AS176*节奏规划!$J165</f>
        <v>0.47042099999999992</v>
      </c>
      <c r="AU176" s="18">
        <f t="shared" si="108"/>
        <v>16.128719999999998</v>
      </c>
      <c r="AV176" s="18">
        <f>AU176*节奏规划!$J165</f>
        <v>8.0643599999999996E-2</v>
      </c>
      <c r="AW176" s="18">
        <f t="shared" si="109"/>
        <v>0</v>
      </c>
      <c r="AX176" s="18">
        <f>AW176*节奏规划!$J165</f>
        <v>0</v>
      </c>
      <c r="AY176" s="18">
        <f t="shared" si="110"/>
        <v>0</v>
      </c>
      <c r="AZ176" s="18">
        <f>AY176*节奏规划!$J165</f>
        <v>0</v>
      </c>
    </row>
    <row r="177" spans="1:52" ht="16.5" x14ac:dyDescent="0.2">
      <c r="A177" s="14">
        <v>172</v>
      </c>
      <c r="B177" s="14">
        <f>金币产出!CH177/金币产出!CB177</f>
        <v>330613800</v>
      </c>
      <c r="C177" s="18">
        <f>INDEX(金币产出!$D$7:$D$90,MATCH(宝箱数值!A177,金币产出!$A$7:$A$90,1))</f>
        <v>24.45</v>
      </c>
      <c r="D177" s="18">
        <f t="shared" si="90"/>
        <v>3935703</v>
      </c>
      <c r="E177" s="18">
        <f t="shared" si="79"/>
        <v>1451801</v>
      </c>
      <c r="F177" s="18">
        <f t="shared" si="80"/>
        <v>3935703</v>
      </c>
      <c r="G177" s="18">
        <f t="shared" si="81"/>
        <v>3935703</v>
      </c>
      <c r="H177" s="18">
        <f t="shared" si="82"/>
        <v>3935703</v>
      </c>
      <c r="I177" s="18">
        <f t="shared" si="83"/>
        <v>3935703</v>
      </c>
      <c r="J177" s="18">
        <f t="shared" si="84"/>
        <v>3935703</v>
      </c>
      <c r="K177" s="18">
        <f t="shared" si="91"/>
        <v>1</v>
      </c>
      <c r="L177" s="18">
        <f t="shared" si="92"/>
        <v>1451.8</v>
      </c>
      <c r="M177" s="18">
        <f t="shared" si="93"/>
        <v>1</v>
      </c>
      <c r="N177" s="18">
        <f t="shared" si="94"/>
        <v>3935.7</v>
      </c>
      <c r="O177" s="18">
        <f t="shared" si="95"/>
        <v>1</v>
      </c>
      <c r="P177" s="18">
        <f t="shared" si="96"/>
        <v>3935.7</v>
      </c>
      <c r="Q177" s="18">
        <f t="shared" si="97"/>
        <v>1</v>
      </c>
      <c r="R177" s="18">
        <f t="shared" si="98"/>
        <v>3935.7</v>
      </c>
      <c r="S177" s="18">
        <f t="shared" si="99"/>
        <v>1</v>
      </c>
      <c r="T177" s="18">
        <f t="shared" si="100"/>
        <v>3935.7</v>
      </c>
      <c r="U177" s="18">
        <f t="shared" si="101"/>
        <v>1</v>
      </c>
      <c r="V177" s="18">
        <f t="shared" si="102"/>
        <v>3935.7</v>
      </c>
      <c r="W177" s="18">
        <f t="shared" si="103"/>
        <v>1</v>
      </c>
      <c r="X177" s="18">
        <f t="shared" si="104"/>
        <v>3935.7</v>
      </c>
      <c r="Y177" s="22">
        <v>0.2</v>
      </c>
      <c r="Z177" s="22">
        <v>0.8</v>
      </c>
      <c r="AA177" s="22">
        <v>0</v>
      </c>
      <c r="AB177" s="22">
        <v>0</v>
      </c>
      <c r="AC177" s="22">
        <v>0</v>
      </c>
      <c r="AD177" s="22">
        <v>0</v>
      </c>
      <c r="AE177" s="18">
        <f t="shared" si="105"/>
        <v>4279739.1757000005</v>
      </c>
      <c r="AF177" s="18">
        <f>AE177*节奏规划!$J166</f>
        <v>21398.695878500002</v>
      </c>
      <c r="AG177" s="18">
        <f t="shared" si="106"/>
        <v>403.21799999999996</v>
      </c>
      <c r="AH177" s="18">
        <f>AG177*节奏规划!$J166</f>
        <v>2.0160899999999997</v>
      </c>
      <c r="AI177" s="18">
        <f t="shared" si="85"/>
        <v>162.35999999999999</v>
      </c>
      <c r="AJ177" s="18">
        <f>AI177*节奏规划!$J166</f>
        <v>0.81179999999999997</v>
      </c>
      <c r="AK177" s="18">
        <f t="shared" si="86"/>
        <v>66.959999999999994</v>
      </c>
      <c r="AL177" s="18">
        <f>AK177*节奏规划!$J166</f>
        <v>0.33479999999999999</v>
      </c>
      <c r="AM177" s="18">
        <f t="shared" si="87"/>
        <v>259.2</v>
      </c>
      <c r="AN177" s="18">
        <f>AM177*节奏规划!$J166</f>
        <v>1.296</v>
      </c>
      <c r="AO177" s="18">
        <f t="shared" si="88"/>
        <v>0</v>
      </c>
      <c r="AP177" s="18">
        <f>AO177*节奏规划!$J166</f>
        <v>0</v>
      </c>
      <c r="AQ177" s="18">
        <f t="shared" si="89"/>
        <v>0</v>
      </c>
      <c r="AR177" s="18">
        <f>AQ177*节奏规划!$J166</f>
        <v>0</v>
      </c>
      <c r="AS177" s="18">
        <f t="shared" si="107"/>
        <v>94.084199999999981</v>
      </c>
      <c r="AT177" s="18">
        <f>AS177*节奏规划!$J166</f>
        <v>0.47042099999999992</v>
      </c>
      <c r="AU177" s="18">
        <f t="shared" si="108"/>
        <v>16.128719999999998</v>
      </c>
      <c r="AV177" s="18">
        <f>AU177*节奏规划!$J166</f>
        <v>8.0643599999999996E-2</v>
      </c>
      <c r="AW177" s="18">
        <f t="shared" si="109"/>
        <v>0</v>
      </c>
      <c r="AX177" s="18">
        <f>AW177*节奏规划!$J166</f>
        <v>0</v>
      </c>
      <c r="AY177" s="18">
        <f t="shared" si="110"/>
        <v>0</v>
      </c>
      <c r="AZ177" s="18">
        <f>AY177*节奏规划!$J166</f>
        <v>0</v>
      </c>
    </row>
    <row r="178" spans="1:52" ht="16.5" x14ac:dyDescent="0.2">
      <c r="A178" s="14">
        <v>173</v>
      </c>
      <c r="B178" s="14">
        <f>金币产出!CH178/金币产出!CB178</f>
        <v>339164200</v>
      </c>
      <c r="C178" s="18">
        <f>INDEX(金币产出!$D$7:$D$90,MATCH(宝箱数值!A178,金币产出!$A$7:$A$90,1))</f>
        <v>24.45</v>
      </c>
      <c r="D178" s="18">
        <f t="shared" si="90"/>
        <v>4037489</v>
      </c>
      <c r="E178" s="18">
        <f t="shared" si="79"/>
        <v>1470454</v>
      </c>
      <c r="F178" s="18">
        <f t="shared" si="80"/>
        <v>4037489</v>
      </c>
      <c r="G178" s="18">
        <f t="shared" si="81"/>
        <v>4037489</v>
      </c>
      <c r="H178" s="18">
        <f t="shared" si="82"/>
        <v>4037489</v>
      </c>
      <c r="I178" s="18">
        <f t="shared" si="83"/>
        <v>4037489</v>
      </c>
      <c r="J178" s="18">
        <f t="shared" si="84"/>
        <v>4037489</v>
      </c>
      <c r="K178" s="18">
        <f t="shared" si="91"/>
        <v>1</v>
      </c>
      <c r="L178" s="18">
        <f t="shared" si="92"/>
        <v>1470.45</v>
      </c>
      <c r="M178" s="18">
        <f t="shared" si="93"/>
        <v>1</v>
      </c>
      <c r="N178" s="18">
        <f t="shared" si="94"/>
        <v>4037.49</v>
      </c>
      <c r="O178" s="18">
        <f t="shared" si="95"/>
        <v>1</v>
      </c>
      <c r="P178" s="18">
        <f t="shared" si="96"/>
        <v>4037.49</v>
      </c>
      <c r="Q178" s="18">
        <f t="shared" si="97"/>
        <v>1</v>
      </c>
      <c r="R178" s="18">
        <f t="shared" si="98"/>
        <v>4037.49</v>
      </c>
      <c r="S178" s="18">
        <f t="shared" si="99"/>
        <v>1</v>
      </c>
      <c r="T178" s="18">
        <f t="shared" si="100"/>
        <v>4037.49</v>
      </c>
      <c r="U178" s="18">
        <f t="shared" si="101"/>
        <v>1</v>
      </c>
      <c r="V178" s="18">
        <f t="shared" si="102"/>
        <v>4037.49</v>
      </c>
      <c r="W178" s="18">
        <f t="shared" si="103"/>
        <v>1</v>
      </c>
      <c r="X178" s="18">
        <f t="shared" si="104"/>
        <v>4037.49</v>
      </c>
      <c r="Y178" s="22">
        <v>0.2</v>
      </c>
      <c r="Z178" s="22">
        <v>0.8</v>
      </c>
      <c r="AA178" s="22">
        <v>0</v>
      </c>
      <c r="AB178" s="22">
        <v>0</v>
      </c>
      <c r="AC178" s="22">
        <v>0</v>
      </c>
      <c r="AD178" s="22">
        <v>0</v>
      </c>
      <c r="AE178" s="18">
        <f t="shared" si="105"/>
        <v>4385720.0489999996</v>
      </c>
      <c r="AF178" s="18">
        <f>AE178*节奏规划!$J167</f>
        <v>21928.600244999998</v>
      </c>
      <c r="AG178" s="18">
        <f t="shared" si="106"/>
        <v>403.21799999999996</v>
      </c>
      <c r="AH178" s="18">
        <f>AG178*节奏规划!$J167</f>
        <v>2.0160899999999997</v>
      </c>
      <c r="AI178" s="18">
        <f t="shared" si="85"/>
        <v>162.35999999999999</v>
      </c>
      <c r="AJ178" s="18">
        <f>AI178*节奏规划!$J167</f>
        <v>0.81179999999999997</v>
      </c>
      <c r="AK178" s="18">
        <f t="shared" si="86"/>
        <v>66.959999999999994</v>
      </c>
      <c r="AL178" s="18">
        <f>AK178*节奏规划!$J167</f>
        <v>0.33479999999999999</v>
      </c>
      <c r="AM178" s="18">
        <f t="shared" si="87"/>
        <v>259.2</v>
      </c>
      <c r="AN178" s="18">
        <f>AM178*节奏规划!$J167</f>
        <v>1.296</v>
      </c>
      <c r="AO178" s="18">
        <f t="shared" si="88"/>
        <v>0</v>
      </c>
      <c r="AP178" s="18">
        <f>AO178*节奏规划!$J167</f>
        <v>0</v>
      </c>
      <c r="AQ178" s="18">
        <f t="shared" si="89"/>
        <v>0</v>
      </c>
      <c r="AR178" s="18">
        <f>AQ178*节奏规划!$J167</f>
        <v>0</v>
      </c>
      <c r="AS178" s="18">
        <f t="shared" si="107"/>
        <v>94.084199999999981</v>
      </c>
      <c r="AT178" s="18">
        <f>AS178*节奏规划!$J167</f>
        <v>0.47042099999999992</v>
      </c>
      <c r="AU178" s="18">
        <f t="shared" si="108"/>
        <v>16.128719999999998</v>
      </c>
      <c r="AV178" s="18">
        <f>AU178*节奏规划!$J167</f>
        <v>8.0643599999999996E-2</v>
      </c>
      <c r="AW178" s="18">
        <f t="shared" si="109"/>
        <v>0</v>
      </c>
      <c r="AX178" s="18">
        <f>AW178*节奏规划!$J167</f>
        <v>0</v>
      </c>
      <c r="AY178" s="18">
        <f t="shared" si="110"/>
        <v>0</v>
      </c>
      <c r="AZ178" s="18">
        <f>AY178*节奏规划!$J167</f>
        <v>0</v>
      </c>
    </row>
    <row r="179" spans="1:52" ht="16.5" x14ac:dyDescent="0.2">
      <c r="A179" s="14">
        <v>174</v>
      </c>
      <c r="B179" s="14">
        <f>金币产出!CH179/金币产出!CB179</f>
        <v>347714600</v>
      </c>
      <c r="C179" s="18">
        <f>INDEX(金币产出!$D$7:$D$90,MATCH(宝箱数值!A179,金币产出!$A$7:$A$90,1))</f>
        <v>24.45</v>
      </c>
      <c r="D179" s="18">
        <f t="shared" si="90"/>
        <v>4139275</v>
      </c>
      <c r="E179" s="18">
        <f t="shared" si="79"/>
        <v>1488874</v>
      </c>
      <c r="F179" s="18">
        <f t="shared" si="80"/>
        <v>4139275</v>
      </c>
      <c r="G179" s="18">
        <f t="shared" si="81"/>
        <v>4139275</v>
      </c>
      <c r="H179" s="18">
        <f t="shared" si="82"/>
        <v>4139275</v>
      </c>
      <c r="I179" s="18">
        <f t="shared" si="83"/>
        <v>4139275</v>
      </c>
      <c r="J179" s="18">
        <f t="shared" si="84"/>
        <v>4139275</v>
      </c>
      <c r="K179" s="18">
        <f t="shared" si="91"/>
        <v>1</v>
      </c>
      <c r="L179" s="18">
        <f t="shared" si="92"/>
        <v>1488.87</v>
      </c>
      <c r="M179" s="18">
        <f t="shared" si="93"/>
        <v>1</v>
      </c>
      <c r="N179" s="18">
        <f t="shared" si="94"/>
        <v>4139.28</v>
      </c>
      <c r="O179" s="18">
        <f t="shared" si="95"/>
        <v>1</v>
      </c>
      <c r="P179" s="18">
        <f t="shared" si="96"/>
        <v>4139.28</v>
      </c>
      <c r="Q179" s="18">
        <f t="shared" si="97"/>
        <v>1</v>
      </c>
      <c r="R179" s="18">
        <f t="shared" si="98"/>
        <v>4139.28</v>
      </c>
      <c r="S179" s="18">
        <f t="shared" si="99"/>
        <v>1</v>
      </c>
      <c r="T179" s="18">
        <f t="shared" si="100"/>
        <v>4139.28</v>
      </c>
      <c r="U179" s="18">
        <f t="shared" si="101"/>
        <v>1</v>
      </c>
      <c r="V179" s="18">
        <f t="shared" si="102"/>
        <v>4139.28</v>
      </c>
      <c r="W179" s="18">
        <f t="shared" si="103"/>
        <v>1</v>
      </c>
      <c r="X179" s="18">
        <f t="shared" si="104"/>
        <v>4139.28</v>
      </c>
      <c r="Y179" s="22">
        <v>0.2</v>
      </c>
      <c r="Z179" s="22">
        <v>0.8</v>
      </c>
      <c r="AA179" s="22">
        <v>0</v>
      </c>
      <c r="AB179" s="22">
        <v>0</v>
      </c>
      <c r="AC179" s="22">
        <v>0</v>
      </c>
      <c r="AD179" s="22">
        <v>0</v>
      </c>
      <c r="AE179" s="18">
        <f t="shared" si="105"/>
        <v>4491642.9285999993</v>
      </c>
      <c r="AF179" s="18">
        <f>AE179*节奏规划!$J168</f>
        <v>22458.214642999996</v>
      </c>
      <c r="AG179" s="18">
        <f t="shared" si="106"/>
        <v>403.21799999999996</v>
      </c>
      <c r="AH179" s="18">
        <f>AG179*节奏规划!$J168</f>
        <v>2.0160899999999997</v>
      </c>
      <c r="AI179" s="18">
        <f t="shared" si="85"/>
        <v>162.35999999999999</v>
      </c>
      <c r="AJ179" s="18">
        <f>AI179*节奏规划!$J168</f>
        <v>0.81179999999999997</v>
      </c>
      <c r="AK179" s="18">
        <f t="shared" si="86"/>
        <v>66.959999999999994</v>
      </c>
      <c r="AL179" s="18">
        <f>AK179*节奏规划!$J168</f>
        <v>0.33479999999999999</v>
      </c>
      <c r="AM179" s="18">
        <f t="shared" si="87"/>
        <v>259.2</v>
      </c>
      <c r="AN179" s="18">
        <f>AM179*节奏规划!$J168</f>
        <v>1.296</v>
      </c>
      <c r="AO179" s="18">
        <f t="shared" si="88"/>
        <v>0</v>
      </c>
      <c r="AP179" s="18">
        <f>AO179*节奏规划!$J168</f>
        <v>0</v>
      </c>
      <c r="AQ179" s="18">
        <f t="shared" si="89"/>
        <v>0</v>
      </c>
      <c r="AR179" s="18">
        <f>AQ179*节奏规划!$J168</f>
        <v>0</v>
      </c>
      <c r="AS179" s="18">
        <f t="shared" si="107"/>
        <v>94.084199999999981</v>
      </c>
      <c r="AT179" s="18">
        <f>AS179*节奏规划!$J168</f>
        <v>0.47042099999999992</v>
      </c>
      <c r="AU179" s="18">
        <f t="shared" si="108"/>
        <v>16.128719999999998</v>
      </c>
      <c r="AV179" s="18">
        <f>AU179*节奏规划!$J168</f>
        <v>8.0643599999999996E-2</v>
      </c>
      <c r="AW179" s="18">
        <f t="shared" si="109"/>
        <v>0</v>
      </c>
      <c r="AX179" s="18">
        <f>AW179*节奏规划!$J168</f>
        <v>0</v>
      </c>
      <c r="AY179" s="18">
        <f t="shared" si="110"/>
        <v>0</v>
      </c>
      <c r="AZ179" s="18">
        <f>AY179*节奏规划!$J168</f>
        <v>0</v>
      </c>
    </row>
    <row r="180" spans="1:52" ht="16.5" x14ac:dyDescent="0.2">
      <c r="A180" s="14">
        <v>175</v>
      </c>
      <c r="B180" s="14">
        <f>金币产出!CH180/金币产出!CB180</f>
        <v>356265000</v>
      </c>
      <c r="C180" s="18">
        <f>INDEX(金币产出!$D$7:$D$90,MATCH(宝箱数值!A180,金币产出!$A$7:$A$90,1))</f>
        <v>24.45</v>
      </c>
      <c r="D180" s="18">
        <f t="shared" si="90"/>
        <v>4241061</v>
      </c>
      <c r="E180" s="18">
        <f t="shared" si="79"/>
        <v>1507069</v>
      </c>
      <c r="F180" s="18">
        <f t="shared" si="80"/>
        <v>4241061</v>
      </c>
      <c r="G180" s="18">
        <f t="shared" si="81"/>
        <v>4241061</v>
      </c>
      <c r="H180" s="18">
        <f t="shared" si="82"/>
        <v>4241061</v>
      </c>
      <c r="I180" s="18">
        <f t="shared" si="83"/>
        <v>4241061</v>
      </c>
      <c r="J180" s="18">
        <f t="shared" si="84"/>
        <v>4241061</v>
      </c>
      <c r="K180" s="18">
        <f t="shared" si="91"/>
        <v>1</v>
      </c>
      <c r="L180" s="18">
        <f t="shared" si="92"/>
        <v>1507.07</v>
      </c>
      <c r="M180" s="18">
        <f t="shared" si="93"/>
        <v>1</v>
      </c>
      <c r="N180" s="18">
        <f t="shared" si="94"/>
        <v>4241.0600000000004</v>
      </c>
      <c r="O180" s="18">
        <f t="shared" si="95"/>
        <v>1</v>
      </c>
      <c r="P180" s="18">
        <f t="shared" si="96"/>
        <v>4241.0600000000004</v>
      </c>
      <c r="Q180" s="18">
        <f t="shared" si="97"/>
        <v>1</v>
      </c>
      <c r="R180" s="18">
        <f t="shared" si="98"/>
        <v>4241.0600000000004</v>
      </c>
      <c r="S180" s="18">
        <f t="shared" si="99"/>
        <v>1</v>
      </c>
      <c r="T180" s="18">
        <f t="shared" si="100"/>
        <v>4241.0600000000004</v>
      </c>
      <c r="U180" s="18">
        <f t="shared" si="101"/>
        <v>1</v>
      </c>
      <c r="V180" s="18">
        <f t="shared" si="102"/>
        <v>4241.0600000000004</v>
      </c>
      <c r="W180" s="18">
        <f t="shared" si="103"/>
        <v>1</v>
      </c>
      <c r="X180" s="18">
        <f t="shared" si="104"/>
        <v>4241.0600000000004</v>
      </c>
      <c r="Y180" s="22">
        <v>0.2</v>
      </c>
      <c r="Z180" s="22">
        <v>0.8</v>
      </c>
      <c r="AA180" s="22">
        <v>0</v>
      </c>
      <c r="AB180" s="22">
        <v>0</v>
      </c>
      <c r="AC180" s="22">
        <v>0</v>
      </c>
      <c r="AD180" s="22">
        <v>0</v>
      </c>
      <c r="AE180" s="18">
        <f t="shared" si="105"/>
        <v>4597509.8056999994</v>
      </c>
      <c r="AF180" s="18">
        <f>AE180*节奏规划!$J169</f>
        <v>22987.549028499998</v>
      </c>
      <c r="AG180" s="18">
        <f t="shared" si="106"/>
        <v>403.21799999999996</v>
      </c>
      <c r="AH180" s="18">
        <f>AG180*节奏规划!$J169</f>
        <v>2.0160899999999997</v>
      </c>
      <c r="AI180" s="18">
        <f t="shared" si="85"/>
        <v>162.35999999999999</v>
      </c>
      <c r="AJ180" s="18">
        <f>AI180*节奏规划!$J169</f>
        <v>0.81179999999999997</v>
      </c>
      <c r="AK180" s="18">
        <f t="shared" si="86"/>
        <v>66.959999999999994</v>
      </c>
      <c r="AL180" s="18">
        <f>AK180*节奏规划!$J169</f>
        <v>0.33479999999999999</v>
      </c>
      <c r="AM180" s="18">
        <f t="shared" si="87"/>
        <v>259.2</v>
      </c>
      <c r="AN180" s="18">
        <f>AM180*节奏规划!$J169</f>
        <v>1.296</v>
      </c>
      <c r="AO180" s="18">
        <f t="shared" si="88"/>
        <v>0</v>
      </c>
      <c r="AP180" s="18">
        <f>AO180*节奏规划!$J169</f>
        <v>0</v>
      </c>
      <c r="AQ180" s="18">
        <f t="shared" si="89"/>
        <v>0</v>
      </c>
      <c r="AR180" s="18">
        <f>AQ180*节奏规划!$J169</f>
        <v>0</v>
      </c>
      <c r="AS180" s="18">
        <f t="shared" si="107"/>
        <v>94.084199999999981</v>
      </c>
      <c r="AT180" s="18">
        <f>AS180*节奏规划!$J169</f>
        <v>0.47042099999999992</v>
      </c>
      <c r="AU180" s="18">
        <f t="shared" si="108"/>
        <v>16.128719999999998</v>
      </c>
      <c r="AV180" s="18">
        <f>AU180*节奏规划!$J169</f>
        <v>8.0643599999999996E-2</v>
      </c>
      <c r="AW180" s="18">
        <f t="shared" si="109"/>
        <v>0</v>
      </c>
      <c r="AX180" s="18">
        <f>AW180*节奏规划!$J169</f>
        <v>0</v>
      </c>
      <c r="AY180" s="18">
        <f t="shared" si="110"/>
        <v>0</v>
      </c>
      <c r="AZ180" s="18">
        <f>AY180*节奏规划!$J169</f>
        <v>0</v>
      </c>
    </row>
    <row r="181" spans="1:52" ht="16.5" x14ac:dyDescent="0.2">
      <c r="A181" s="14">
        <v>176</v>
      </c>
      <c r="B181" s="14">
        <f>金币产出!CH181/金币产出!CB181</f>
        <v>364815200</v>
      </c>
      <c r="C181" s="18">
        <f>INDEX(金币产出!$D$7:$D$90,MATCH(宝箱数值!A181,金币产出!$A$7:$A$90,1))</f>
        <v>24.45</v>
      </c>
      <c r="D181" s="18">
        <f t="shared" si="90"/>
        <v>4342844</v>
      </c>
      <c r="E181" s="18">
        <f t="shared" si="79"/>
        <v>1525046</v>
      </c>
      <c r="F181" s="18">
        <f t="shared" si="80"/>
        <v>4342844</v>
      </c>
      <c r="G181" s="18">
        <f t="shared" si="81"/>
        <v>4342844</v>
      </c>
      <c r="H181" s="18">
        <f t="shared" si="82"/>
        <v>4342844</v>
      </c>
      <c r="I181" s="18">
        <f t="shared" si="83"/>
        <v>4342844</v>
      </c>
      <c r="J181" s="18">
        <f t="shared" si="84"/>
        <v>4342844</v>
      </c>
      <c r="K181" s="18">
        <f t="shared" si="91"/>
        <v>1</v>
      </c>
      <c r="L181" s="18">
        <f t="shared" si="92"/>
        <v>1525.05</v>
      </c>
      <c r="M181" s="18">
        <f t="shared" si="93"/>
        <v>1</v>
      </c>
      <c r="N181" s="18">
        <f t="shared" si="94"/>
        <v>4342.84</v>
      </c>
      <c r="O181" s="18">
        <f t="shared" si="95"/>
        <v>1</v>
      </c>
      <c r="P181" s="18">
        <f t="shared" si="96"/>
        <v>4342.84</v>
      </c>
      <c r="Q181" s="18">
        <f t="shared" si="97"/>
        <v>1</v>
      </c>
      <c r="R181" s="18">
        <f t="shared" si="98"/>
        <v>4342.84</v>
      </c>
      <c r="S181" s="18">
        <f t="shared" si="99"/>
        <v>1</v>
      </c>
      <c r="T181" s="18">
        <f t="shared" si="100"/>
        <v>4342.84</v>
      </c>
      <c r="U181" s="18">
        <f t="shared" si="101"/>
        <v>1</v>
      </c>
      <c r="V181" s="18">
        <f t="shared" si="102"/>
        <v>4342.84</v>
      </c>
      <c r="W181" s="18">
        <f t="shared" si="103"/>
        <v>1</v>
      </c>
      <c r="X181" s="18">
        <f t="shared" si="104"/>
        <v>4342.84</v>
      </c>
      <c r="Y181" s="22">
        <v>0.2</v>
      </c>
      <c r="Z181" s="22">
        <v>0.8</v>
      </c>
      <c r="AA181" s="22">
        <v>0</v>
      </c>
      <c r="AB181" s="22">
        <v>0</v>
      </c>
      <c r="AC181" s="22">
        <v>0</v>
      </c>
      <c r="AD181" s="22">
        <v>0</v>
      </c>
      <c r="AE181" s="18">
        <f t="shared" si="105"/>
        <v>4703319.4358000001</v>
      </c>
      <c r="AF181" s="18">
        <f>AE181*节奏规划!$J170</f>
        <v>23516.597179</v>
      </c>
      <c r="AG181" s="18">
        <f t="shared" si="106"/>
        <v>403.21799999999996</v>
      </c>
      <c r="AH181" s="18">
        <f>AG181*节奏规划!$J170</f>
        <v>2.0160899999999997</v>
      </c>
      <c r="AI181" s="18">
        <f t="shared" si="85"/>
        <v>162.35999999999999</v>
      </c>
      <c r="AJ181" s="18">
        <f>AI181*节奏规划!$J170</f>
        <v>0.81179999999999997</v>
      </c>
      <c r="AK181" s="18">
        <f t="shared" si="86"/>
        <v>66.959999999999994</v>
      </c>
      <c r="AL181" s="18">
        <f>AK181*节奏规划!$J170</f>
        <v>0.33479999999999999</v>
      </c>
      <c r="AM181" s="18">
        <f t="shared" si="87"/>
        <v>259.2</v>
      </c>
      <c r="AN181" s="18">
        <f>AM181*节奏规划!$J170</f>
        <v>1.296</v>
      </c>
      <c r="AO181" s="18">
        <f t="shared" si="88"/>
        <v>0</v>
      </c>
      <c r="AP181" s="18">
        <f>AO181*节奏规划!$J170</f>
        <v>0</v>
      </c>
      <c r="AQ181" s="18">
        <f t="shared" si="89"/>
        <v>0</v>
      </c>
      <c r="AR181" s="18">
        <f>AQ181*节奏规划!$J170</f>
        <v>0</v>
      </c>
      <c r="AS181" s="18">
        <f t="shared" si="107"/>
        <v>94.084199999999981</v>
      </c>
      <c r="AT181" s="18">
        <f>AS181*节奏规划!$J170</f>
        <v>0.47042099999999992</v>
      </c>
      <c r="AU181" s="18">
        <f t="shared" si="108"/>
        <v>16.128719999999998</v>
      </c>
      <c r="AV181" s="18">
        <f>AU181*节奏规划!$J170</f>
        <v>8.0643599999999996E-2</v>
      </c>
      <c r="AW181" s="18">
        <f t="shared" si="109"/>
        <v>0</v>
      </c>
      <c r="AX181" s="18">
        <f>AW181*节奏规划!$J170</f>
        <v>0</v>
      </c>
      <c r="AY181" s="18">
        <f t="shared" si="110"/>
        <v>0</v>
      </c>
      <c r="AZ181" s="18">
        <f>AY181*节奏规划!$J170</f>
        <v>0</v>
      </c>
    </row>
    <row r="182" spans="1:52" ht="16.5" x14ac:dyDescent="0.2">
      <c r="A182" s="14">
        <v>177</v>
      </c>
      <c r="B182" s="14">
        <f>金币产出!CH182/金币产出!CB182</f>
        <v>373365600</v>
      </c>
      <c r="C182" s="18">
        <f>INDEX(金币产出!$D$7:$D$90,MATCH(宝箱数值!A182,金币产出!$A$7:$A$90,1))</f>
        <v>24.45</v>
      </c>
      <c r="D182" s="18">
        <f t="shared" si="90"/>
        <v>4444630</v>
      </c>
      <c r="E182" s="18">
        <f t="shared" si="79"/>
        <v>1542814</v>
      </c>
      <c r="F182" s="18">
        <f t="shared" si="80"/>
        <v>4444630</v>
      </c>
      <c r="G182" s="18">
        <f t="shared" si="81"/>
        <v>4444630</v>
      </c>
      <c r="H182" s="18">
        <f t="shared" si="82"/>
        <v>4444630</v>
      </c>
      <c r="I182" s="18">
        <f t="shared" si="83"/>
        <v>4444630</v>
      </c>
      <c r="J182" s="18">
        <f t="shared" si="84"/>
        <v>4444630</v>
      </c>
      <c r="K182" s="18">
        <f t="shared" si="91"/>
        <v>1</v>
      </c>
      <c r="L182" s="18">
        <f t="shared" si="92"/>
        <v>1542.81</v>
      </c>
      <c r="M182" s="18">
        <f t="shared" si="93"/>
        <v>1</v>
      </c>
      <c r="N182" s="18">
        <f t="shared" si="94"/>
        <v>4444.63</v>
      </c>
      <c r="O182" s="18">
        <f t="shared" si="95"/>
        <v>1</v>
      </c>
      <c r="P182" s="18">
        <f t="shared" si="96"/>
        <v>4444.63</v>
      </c>
      <c r="Q182" s="18">
        <f t="shared" si="97"/>
        <v>1</v>
      </c>
      <c r="R182" s="18">
        <f t="shared" si="98"/>
        <v>4444.63</v>
      </c>
      <c r="S182" s="18">
        <f t="shared" si="99"/>
        <v>1</v>
      </c>
      <c r="T182" s="18">
        <f t="shared" si="100"/>
        <v>4444.63</v>
      </c>
      <c r="U182" s="18">
        <f t="shared" si="101"/>
        <v>1</v>
      </c>
      <c r="V182" s="18">
        <f t="shared" si="102"/>
        <v>4444.63</v>
      </c>
      <c r="W182" s="18">
        <f t="shared" si="103"/>
        <v>1</v>
      </c>
      <c r="X182" s="18">
        <f t="shared" si="104"/>
        <v>4444.63</v>
      </c>
      <c r="Y182" s="22">
        <v>0.2</v>
      </c>
      <c r="Z182" s="22">
        <v>0.8</v>
      </c>
      <c r="AA182" s="22">
        <v>0</v>
      </c>
      <c r="AB182" s="22">
        <v>0</v>
      </c>
      <c r="AC182" s="22">
        <v>0</v>
      </c>
      <c r="AD182" s="22">
        <v>0</v>
      </c>
      <c r="AE182" s="18">
        <f t="shared" si="105"/>
        <v>4809080.0325999996</v>
      </c>
      <c r="AF182" s="18">
        <f>AE182*节奏规划!$J171</f>
        <v>24045.400162999998</v>
      </c>
      <c r="AG182" s="18">
        <f t="shared" si="106"/>
        <v>403.21799999999996</v>
      </c>
      <c r="AH182" s="18">
        <f>AG182*节奏规划!$J171</f>
        <v>2.0160899999999997</v>
      </c>
      <c r="AI182" s="18">
        <f t="shared" si="85"/>
        <v>162.35999999999999</v>
      </c>
      <c r="AJ182" s="18">
        <f>AI182*节奏规划!$J171</f>
        <v>0.81179999999999997</v>
      </c>
      <c r="AK182" s="18">
        <f t="shared" si="86"/>
        <v>66.959999999999994</v>
      </c>
      <c r="AL182" s="18">
        <f>AK182*节奏规划!$J171</f>
        <v>0.33479999999999999</v>
      </c>
      <c r="AM182" s="18">
        <f t="shared" si="87"/>
        <v>259.2</v>
      </c>
      <c r="AN182" s="18">
        <f>AM182*节奏规划!$J171</f>
        <v>1.296</v>
      </c>
      <c r="AO182" s="18">
        <f t="shared" si="88"/>
        <v>0</v>
      </c>
      <c r="AP182" s="18">
        <f>AO182*节奏规划!$J171</f>
        <v>0</v>
      </c>
      <c r="AQ182" s="18">
        <f t="shared" si="89"/>
        <v>0</v>
      </c>
      <c r="AR182" s="18">
        <f>AQ182*节奏规划!$J171</f>
        <v>0</v>
      </c>
      <c r="AS182" s="18">
        <f t="shared" si="107"/>
        <v>94.084199999999981</v>
      </c>
      <c r="AT182" s="18">
        <f>AS182*节奏规划!$J171</f>
        <v>0.47042099999999992</v>
      </c>
      <c r="AU182" s="18">
        <f t="shared" si="108"/>
        <v>16.128719999999998</v>
      </c>
      <c r="AV182" s="18">
        <f>AU182*节奏规划!$J171</f>
        <v>8.0643599999999996E-2</v>
      </c>
      <c r="AW182" s="18">
        <f t="shared" si="109"/>
        <v>0</v>
      </c>
      <c r="AX182" s="18">
        <f>AW182*节奏规划!$J171</f>
        <v>0</v>
      </c>
      <c r="AY182" s="18">
        <f t="shared" si="110"/>
        <v>0</v>
      </c>
      <c r="AZ182" s="18">
        <f>AY182*节奏规划!$J171</f>
        <v>0</v>
      </c>
    </row>
    <row r="183" spans="1:52" ht="16.5" x14ac:dyDescent="0.2">
      <c r="A183" s="14">
        <v>178</v>
      </c>
      <c r="B183" s="14">
        <f>金币产出!CH183/金币产出!CB183</f>
        <v>381916000</v>
      </c>
      <c r="C183" s="18">
        <f>INDEX(金币产出!$D$7:$D$90,MATCH(宝箱数值!A183,金币产出!$A$7:$A$90,1))</f>
        <v>24.45</v>
      </c>
      <c r="D183" s="18">
        <f t="shared" si="90"/>
        <v>4546416</v>
      </c>
      <c r="E183" s="18">
        <f t="shared" si="79"/>
        <v>1560380</v>
      </c>
      <c r="F183" s="18">
        <f t="shared" si="80"/>
        <v>4546416</v>
      </c>
      <c r="G183" s="18">
        <f t="shared" si="81"/>
        <v>4546416</v>
      </c>
      <c r="H183" s="18">
        <f t="shared" si="82"/>
        <v>4546416</v>
      </c>
      <c r="I183" s="18">
        <f t="shared" si="83"/>
        <v>4546416</v>
      </c>
      <c r="J183" s="18">
        <f t="shared" si="84"/>
        <v>4546416</v>
      </c>
      <c r="K183" s="18">
        <f t="shared" si="91"/>
        <v>1</v>
      </c>
      <c r="L183" s="18">
        <f t="shared" si="92"/>
        <v>1560.38</v>
      </c>
      <c r="M183" s="18">
        <f t="shared" si="93"/>
        <v>1</v>
      </c>
      <c r="N183" s="18">
        <f t="shared" si="94"/>
        <v>4546.42</v>
      </c>
      <c r="O183" s="18">
        <f t="shared" si="95"/>
        <v>1</v>
      </c>
      <c r="P183" s="18">
        <f t="shared" si="96"/>
        <v>4546.42</v>
      </c>
      <c r="Q183" s="18">
        <f t="shared" si="97"/>
        <v>1</v>
      </c>
      <c r="R183" s="18">
        <f t="shared" si="98"/>
        <v>4546.42</v>
      </c>
      <c r="S183" s="18">
        <f t="shared" si="99"/>
        <v>1</v>
      </c>
      <c r="T183" s="18">
        <f t="shared" si="100"/>
        <v>4546.42</v>
      </c>
      <c r="U183" s="18">
        <f t="shared" si="101"/>
        <v>1</v>
      </c>
      <c r="V183" s="18">
        <f t="shared" si="102"/>
        <v>4546.42</v>
      </c>
      <c r="W183" s="18">
        <f t="shared" si="103"/>
        <v>1</v>
      </c>
      <c r="X183" s="18">
        <f t="shared" si="104"/>
        <v>4546.42</v>
      </c>
      <c r="Y183" s="22">
        <v>0.2</v>
      </c>
      <c r="Z183" s="22">
        <v>0.8</v>
      </c>
      <c r="AA183" s="22">
        <v>0</v>
      </c>
      <c r="AB183" s="22">
        <v>0</v>
      </c>
      <c r="AC183" s="22">
        <v>0</v>
      </c>
      <c r="AD183" s="22">
        <v>0</v>
      </c>
      <c r="AE183" s="18">
        <f t="shared" si="105"/>
        <v>4914790.3515999997</v>
      </c>
      <c r="AF183" s="18">
        <f>AE183*节奏规划!$J172</f>
        <v>24573.951757999999</v>
      </c>
      <c r="AG183" s="18">
        <f t="shared" si="106"/>
        <v>403.21799999999996</v>
      </c>
      <c r="AH183" s="18">
        <f>AG183*节奏规划!$J172</f>
        <v>2.0160899999999997</v>
      </c>
      <c r="AI183" s="18">
        <f t="shared" si="85"/>
        <v>162.35999999999999</v>
      </c>
      <c r="AJ183" s="18">
        <f>AI183*节奏规划!$J172</f>
        <v>0.81179999999999997</v>
      </c>
      <c r="AK183" s="18">
        <f t="shared" si="86"/>
        <v>66.959999999999994</v>
      </c>
      <c r="AL183" s="18">
        <f>AK183*节奏规划!$J172</f>
        <v>0.33479999999999999</v>
      </c>
      <c r="AM183" s="18">
        <f t="shared" si="87"/>
        <v>259.2</v>
      </c>
      <c r="AN183" s="18">
        <f>AM183*节奏规划!$J172</f>
        <v>1.296</v>
      </c>
      <c r="AO183" s="18">
        <f t="shared" si="88"/>
        <v>0</v>
      </c>
      <c r="AP183" s="18">
        <f>AO183*节奏规划!$J172</f>
        <v>0</v>
      </c>
      <c r="AQ183" s="18">
        <f t="shared" si="89"/>
        <v>0</v>
      </c>
      <c r="AR183" s="18">
        <f>AQ183*节奏规划!$J172</f>
        <v>0</v>
      </c>
      <c r="AS183" s="18">
        <f t="shared" si="107"/>
        <v>94.084199999999981</v>
      </c>
      <c r="AT183" s="18">
        <f>AS183*节奏规划!$J172</f>
        <v>0.47042099999999992</v>
      </c>
      <c r="AU183" s="18">
        <f t="shared" si="108"/>
        <v>16.128719999999998</v>
      </c>
      <c r="AV183" s="18">
        <f>AU183*节奏规划!$J172</f>
        <v>8.0643599999999996E-2</v>
      </c>
      <c r="AW183" s="18">
        <f t="shared" si="109"/>
        <v>0</v>
      </c>
      <c r="AX183" s="18">
        <f>AW183*节奏规划!$J172</f>
        <v>0</v>
      </c>
      <c r="AY183" s="18">
        <f t="shared" si="110"/>
        <v>0</v>
      </c>
      <c r="AZ183" s="18">
        <f>AY183*节奏规划!$J172</f>
        <v>0</v>
      </c>
    </row>
    <row r="184" spans="1:52" ht="16.5" x14ac:dyDescent="0.2">
      <c r="A184" s="14">
        <v>179</v>
      </c>
      <c r="B184" s="14">
        <f>金币产出!CH184/金币产出!CB184</f>
        <v>390466400</v>
      </c>
      <c r="C184" s="18">
        <f>INDEX(金币产出!$D$7:$D$90,MATCH(宝箱数值!A184,金币产出!$A$7:$A$90,1))</f>
        <v>24.45</v>
      </c>
      <c r="D184" s="18">
        <f t="shared" si="90"/>
        <v>4648202</v>
      </c>
      <c r="E184" s="18">
        <f t="shared" si="79"/>
        <v>1577750</v>
      </c>
      <c r="F184" s="18">
        <f t="shared" si="80"/>
        <v>4648202</v>
      </c>
      <c r="G184" s="18">
        <f t="shared" si="81"/>
        <v>4648202</v>
      </c>
      <c r="H184" s="18">
        <f t="shared" si="82"/>
        <v>4648202</v>
      </c>
      <c r="I184" s="18">
        <f t="shared" si="83"/>
        <v>4648202</v>
      </c>
      <c r="J184" s="18">
        <f t="shared" si="84"/>
        <v>4648202</v>
      </c>
      <c r="K184" s="18">
        <f t="shared" si="91"/>
        <v>1</v>
      </c>
      <c r="L184" s="18">
        <f t="shared" si="92"/>
        <v>1577.75</v>
      </c>
      <c r="M184" s="18">
        <f t="shared" si="93"/>
        <v>1</v>
      </c>
      <c r="N184" s="18">
        <f t="shared" si="94"/>
        <v>4648.2</v>
      </c>
      <c r="O184" s="18">
        <f t="shared" si="95"/>
        <v>1</v>
      </c>
      <c r="P184" s="18">
        <f t="shared" si="96"/>
        <v>4648.2</v>
      </c>
      <c r="Q184" s="18">
        <f t="shared" si="97"/>
        <v>1</v>
      </c>
      <c r="R184" s="18">
        <f t="shared" si="98"/>
        <v>4648.2</v>
      </c>
      <c r="S184" s="18">
        <f t="shared" si="99"/>
        <v>1</v>
      </c>
      <c r="T184" s="18">
        <f t="shared" si="100"/>
        <v>4648.2</v>
      </c>
      <c r="U184" s="18">
        <f t="shared" si="101"/>
        <v>1</v>
      </c>
      <c r="V184" s="18">
        <f t="shared" si="102"/>
        <v>4648.2</v>
      </c>
      <c r="W184" s="18">
        <f t="shared" si="103"/>
        <v>1</v>
      </c>
      <c r="X184" s="18">
        <f t="shared" si="104"/>
        <v>4648.2</v>
      </c>
      <c r="Y184" s="22">
        <v>0.2</v>
      </c>
      <c r="Z184" s="22">
        <v>0.8</v>
      </c>
      <c r="AA184" s="22">
        <v>0</v>
      </c>
      <c r="AB184" s="22">
        <v>0</v>
      </c>
      <c r="AC184" s="22">
        <v>0</v>
      </c>
      <c r="AD184" s="22">
        <v>0</v>
      </c>
      <c r="AE184" s="18">
        <f t="shared" si="105"/>
        <v>5020451.8861999996</v>
      </c>
      <c r="AF184" s="18">
        <f>AE184*节奏规划!$J173</f>
        <v>25102.259430999999</v>
      </c>
      <c r="AG184" s="18">
        <f t="shared" si="106"/>
        <v>403.21799999999996</v>
      </c>
      <c r="AH184" s="18">
        <f>AG184*节奏规划!$J173</f>
        <v>2.0160899999999997</v>
      </c>
      <c r="AI184" s="18">
        <f t="shared" si="85"/>
        <v>162.35999999999999</v>
      </c>
      <c r="AJ184" s="18">
        <f>AI184*节奏规划!$J173</f>
        <v>0.81179999999999997</v>
      </c>
      <c r="AK184" s="18">
        <f t="shared" si="86"/>
        <v>66.959999999999994</v>
      </c>
      <c r="AL184" s="18">
        <f>AK184*节奏规划!$J173</f>
        <v>0.33479999999999999</v>
      </c>
      <c r="AM184" s="18">
        <f t="shared" si="87"/>
        <v>259.2</v>
      </c>
      <c r="AN184" s="18">
        <f>AM184*节奏规划!$J173</f>
        <v>1.296</v>
      </c>
      <c r="AO184" s="18">
        <f t="shared" si="88"/>
        <v>0</v>
      </c>
      <c r="AP184" s="18">
        <f>AO184*节奏规划!$J173</f>
        <v>0</v>
      </c>
      <c r="AQ184" s="18">
        <f t="shared" si="89"/>
        <v>0</v>
      </c>
      <c r="AR184" s="18">
        <f>AQ184*节奏规划!$J173</f>
        <v>0</v>
      </c>
      <c r="AS184" s="18">
        <f t="shared" si="107"/>
        <v>94.084199999999981</v>
      </c>
      <c r="AT184" s="18">
        <f>AS184*节奏规划!$J173</f>
        <v>0.47042099999999992</v>
      </c>
      <c r="AU184" s="18">
        <f t="shared" si="108"/>
        <v>16.128719999999998</v>
      </c>
      <c r="AV184" s="18">
        <f>AU184*节奏规划!$J173</f>
        <v>8.0643599999999996E-2</v>
      </c>
      <c r="AW184" s="18">
        <f t="shared" si="109"/>
        <v>0</v>
      </c>
      <c r="AX184" s="18">
        <f>AW184*节奏规划!$J173</f>
        <v>0</v>
      </c>
      <c r="AY184" s="18">
        <f t="shared" si="110"/>
        <v>0</v>
      </c>
      <c r="AZ184" s="18">
        <f>AY184*节奏规划!$J173</f>
        <v>0</v>
      </c>
    </row>
    <row r="185" spans="1:52" ht="16.5" x14ac:dyDescent="0.2">
      <c r="A185" s="14">
        <v>180</v>
      </c>
      <c r="B185" s="14">
        <f>金币产出!CH185/金币产出!CB185</f>
        <v>399016800</v>
      </c>
      <c r="C185" s="18">
        <f>INDEX(金币产出!$D$7:$D$90,MATCH(宝箱数值!A185,金币产出!$A$7:$A$90,1))</f>
        <v>24.45</v>
      </c>
      <c r="D185" s="18">
        <f t="shared" si="90"/>
        <v>4749988</v>
      </c>
      <c r="E185" s="18">
        <f t="shared" si="79"/>
        <v>1594932</v>
      </c>
      <c r="F185" s="18">
        <f t="shared" si="80"/>
        <v>4749988</v>
      </c>
      <c r="G185" s="18">
        <f t="shared" si="81"/>
        <v>4749988</v>
      </c>
      <c r="H185" s="18">
        <f t="shared" si="82"/>
        <v>4749988</v>
      </c>
      <c r="I185" s="18">
        <f t="shared" si="83"/>
        <v>4749988</v>
      </c>
      <c r="J185" s="18">
        <f t="shared" si="84"/>
        <v>4749988</v>
      </c>
      <c r="K185" s="18">
        <f t="shared" si="91"/>
        <v>1</v>
      </c>
      <c r="L185" s="18">
        <f t="shared" si="92"/>
        <v>1594.93</v>
      </c>
      <c r="M185" s="18">
        <f t="shared" si="93"/>
        <v>1</v>
      </c>
      <c r="N185" s="18">
        <f t="shared" si="94"/>
        <v>4749.99</v>
      </c>
      <c r="O185" s="18">
        <f t="shared" si="95"/>
        <v>1</v>
      </c>
      <c r="P185" s="18">
        <f t="shared" si="96"/>
        <v>4749.99</v>
      </c>
      <c r="Q185" s="18">
        <f t="shared" si="97"/>
        <v>1</v>
      </c>
      <c r="R185" s="18">
        <f t="shared" si="98"/>
        <v>4749.99</v>
      </c>
      <c r="S185" s="18">
        <f t="shared" si="99"/>
        <v>1</v>
      </c>
      <c r="T185" s="18">
        <f t="shared" si="100"/>
        <v>4749.99</v>
      </c>
      <c r="U185" s="18">
        <f t="shared" si="101"/>
        <v>1</v>
      </c>
      <c r="V185" s="18">
        <f t="shared" si="102"/>
        <v>4749.99</v>
      </c>
      <c r="W185" s="18">
        <f t="shared" si="103"/>
        <v>1</v>
      </c>
      <c r="X185" s="18">
        <f t="shared" si="104"/>
        <v>4749.99</v>
      </c>
      <c r="Y185" s="22">
        <v>0.2</v>
      </c>
      <c r="Z185" s="22">
        <v>0.8</v>
      </c>
      <c r="AA185" s="22">
        <v>0</v>
      </c>
      <c r="AB185" s="22">
        <v>0</v>
      </c>
      <c r="AC185" s="22">
        <v>0</v>
      </c>
      <c r="AD185" s="22">
        <v>0</v>
      </c>
      <c r="AE185" s="18">
        <f t="shared" si="105"/>
        <v>5126066.6276000002</v>
      </c>
      <c r="AF185" s="18">
        <f>AE185*节奏规划!$J174</f>
        <v>25630.333138000002</v>
      </c>
      <c r="AG185" s="18">
        <f t="shared" si="106"/>
        <v>403.21799999999996</v>
      </c>
      <c r="AH185" s="18">
        <f>AG185*节奏规划!$J174</f>
        <v>2.0160899999999997</v>
      </c>
      <c r="AI185" s="18">
        <f t="shared" si="85"/>
        <v>162.35999999999999</v>
      </c>
      <c r="AJ185" s="18">
        <f>AI185*节奏规划!$J174</f>
        <v>0.81179999999999997</v>
      </c>
      <c r="AK185" s="18">
        <f t="shared" si="86"/>
        <v>66.959999999999994</v>
      </c>
      <c r="AL185" s="18">
        <f>AK185*节奏规划!$J174</f>
        <v>0.33479999999999999</v>
      </c>
      <c r="AM185" s="18">
        <f t="shared" si="87"/>
        <v>259.2</v>
      </c>
      <c r="AN185" s="18">
        <f>AM185*节奏规划!$J174</f>
        <v>1.296</v>
      </c>
      <c r="AO185" s="18">
        <f t="shared" si="88"/>
        <v>0</v>
      </c>
      <c r="AP185" s="18">
        <f>AO185*节奏规划!$J174</f>
        <v>0</v>
      </c>
      <c r="AQ185" s="18">
        <f t="shared" si="89"/>
        <v>0</v>
      </c>
      <c r="AR185" s="18">
        <f>AQ185*节奏规划!$J174</f>
        <v>0</v>
      </c>
      <c r="AS185" s="18">
        <f t="shared" si="107"/>
        <v>94.084199999999981</v>
      </c>
      <c r="AT185" s="18">
        <f>AS185*节奏规划!$J174</f>
        <v>0.47042099999999992</v>
      </c>
      <c r="AU185" s="18">
        <f t="shared" si="108"/>
        <v>16.128719999999998</v>
      </c>
      <c r="AV185" s="18">
        <f>AU185*节奏规划!$J174</f>
        <v>8.0643599999999996E-2</v>
      </c>
      <c r="AW185" s="18">
        <f t="shared" si="109"/>
        <v>0</v>
      </c>
      <c r="AX185" s="18">
        <f>AW185*节奏规划!$J174</f>
        <v>0</v>
      </c>
      <c r="AY185" s="18">
        <f t="shared" si="110"/>
        <v>0</v>
      </c>
      <c r="AZ185" s="18">
        <f>AY185*节奏规划!$J174</f>
        <v>0</v>
      </c>
    </row>
    <row r="186" spans="1:52" ht="16.5" x14ac:dyDescent="0.2">
      <c r="A186" s="14">
        <v>181</v>
      </c>
      <c r="B186" s="14">
        <f>金币产出!CH186/金币产出!CB186</f>
        <v>407567200</v>
      </c>
      <c r="C186" s="18">
        <f>INDEX(金币产出!$D$7:$D$90,MATCH(宝箱数值!A186,金币产出!$A$7:$A$90,1))</f>
        <v>24.45</v>
      </c>
      <c r="D186" s="18">
        <f t="shared" si="90"/>
        <v>4851774</v>
      </c>
      <c r="E186" s="18">
        <f t="shared" si="79"/>
        <v>1611930</v>
      </c>
      <c r="F186" s="18">
        <f t="shared" si="80"/>
        <v>4851774</v>
      </c>
      <c r="G186" s="18">
        <f t="shared" si="81"/>
        <v>4851774</v>
      </c>
      <c r="H186" s="18">
        <f t="shared" si="82"/>
        <v>4851774</v>
      </c>
      <c r="I186" s="18">
        <f t="shared" si="83"/>
        <v>4851774</v>
      </c>
      <c r="J186" s="18">
        <f t="shared" si="84"/>
        <v>4851774</v>
      </c>
      <c r="K186" s="18">
        <f t="shared" si="91"/>
        <v>1</v>
      </c>
      <c r="L186" s="18">
        <f t="shared" si="92"/>
        <v>1611.93</v>
      </c>
      <c r="M186" s="18">
        <f t="shared" si="93"/>
        <v>1</v>
      </c>
      <c r="N186" s="18">
        <f t="shared" si="94"/>
        <v>4851.7700000000004</v>
      </c>
      <c r="O186" s="18">
        <f t="shared" si="95"/>
        <v>1</v>
      </c>
      <c r="P186" s="18">
        <f t="shared" si="96"/>
        <v>4851.7700000000004</v>
      </c>
      <c r="Q186" s="18">
        <f t="shared" si="97"/>
        <v>1</v>
      </c>
      <c r="R186" s="18">
        <f t="shared" si="98"/>
        <v>4851.7700000000004</v>
      </c>
      <c r="S186" s="18">
        <f t="shared" si="99"/>
        <v>1</v>
      </c>
      <c r="T186" s="18">
        <f t="shared" si="100"/>
        <v>4851.7700000000004</v>
      </c>
      <c r="U186" s="18">
        <f t="shared" si="101"/>
        <v>1</v>
      </c>
      <c r="V186" s="18">
        <f t="shared" si="102"/>
        <v>4851.7700000000004</v>
      </c>
      <c r="W186" s="18">
        <f t="shared" si="103"/>
        <v>1</v>
      </c>
      <c r="X186" s="18">
        <f t="shared" si="104"/>
        <v>4851.7700000000004</v>
      </c>
      <c r="Y186" s="22">
        <v>0.2</v>
      </c>
      <c r="Z186" s="22">
        <v>0.8</v>
      </c>
      <c r="AA186" s="22">
        <v>0</v>
      </c>
      <c r="AB186" s="22">
        <v>0</v>
      </c>
      <c r="AC186" s="22">
        <v>0</v>
      </c>
      <c r="AD186" s="22">
        <v>0</v>
      </c>
      <c r="AE186" s="18">
        <f t="shared" si="105"/>
        <v>5231635.5713999998</v>
      </c>
      <c r="AF186" s="18">
        <f>AE186*节奏规划!$J175</f>
        <v>26158.177856999999</v>
      </c>
      <c r="AG186" s="18">
        <f t="shared" si="106"/>
        <v>403.21799999999996</v>
      </c>
      <c r="AH186" s="18">
        <f>AG186*节奏规划!$J175</f>
        <v>2.0160899999999997</v>
      </c>
      <c r="AI186" s="18">
        <f t="shared" si="85"/>
        <v>162.35999999999999</v>
      </c>
      <c r="AJ186" s="18">
        <f>AI186*节奏规划!$J175</f>
        <v>0.81179999999999997</v>
      </c>
      <c r="AK186" s="18">
        <f t="shared" si="86"/>
        <v>66.959999999999994</v>
      </c>
      <c r="AL186" s="18">
        <f>AK186*节奏规划!$J175</f>
        <v>0.33479999999999999</v>
      </c>
      <c r="AM186" s="18">
        <f t="shared" si="87"/>
        <v>259.2</v>
      </c>
      <c r="AN186" s="18">
        <f>AM186*节奏规划!$J175</f>
        <v>1.296</v>
      </c>
      <c r="AO186" s="18">
        <f t="shared" si="88"/>
        <v>0</v>
      </c>
      <c r="AP186" s="18">
        <f>AO186*节奏规划!$J175</f>
        <v>0</v>
      </c>
      <c r="AQ186" s="18">
        <f t="shared" si="89"/>
        <v>0</v>
      </c>
      <c r="AR186" s="18">
        <f>AQ186*节奏规划!$J175</f>
        <v>0</v>
      </c>
      <c r="AS186" s="18">
        <f t="shared" si="107"/>
        <v>94.084199999999981</v>
      </c>
      <c r="AT186" s="18">
        <f>AS186*节奏规划!$J175</f>
        <v>0.47042099999999992</v>
      </c>
      <c r="AU186" s="18">
        <f t="shared" si="108"/>
        <v>16.128719999999998</v>
      </c>
      <c r="AV186" s="18">
        <f>AU186*节奏规划!$J175</f>
        <v>8.0643599999999996E-2</v>
      </c>
      <c r="AW186" s="18">
        <f t="shared" si="109"/>
        <v>0</v>
      </c>
      <c r="AX186" s="18">
        <f>AW186*节奏规划!$J175</f>
        <v>0</v>
      </c>
      <c r="AY186" s="18">
        <f t="shared" si="110"/>
        <v>0</v>
      </c>
      <c r="AZ186" s="18">
        <f>AY186*节奏规划!$J175</f>
        <v>0</v>
      </c>
    </row>
    <row r="187" spans="1:52" ht="16.5" x14ac:dyDescent="0.2">
      <c r="A187" s="14">
        <v>182</v>
      </c>
      <c r="B187" s="14">
        <f>金币产出!CH187/金币产出!CB187</f>
        <v>416117600</v>
      </c>
      <c r="C187" s="18">
        <f>INDEX(金币产出!$D$7:$D$90,MATCH(宝箱数值!A187,金币产出!$A$7:$A$90,1))</f>
        <v>24.45</v>
      </c>
      <c r="D187" s="18">
        <f t="shared" si="90"/>
        <v>4953560</v>
      </c>
      <c r="E187" s="18">
        <f t="shared" si="79"/>
        <v>1628750</v>
      </c>
      <c r="F187" s="18">
        <f t="shared" si="80"/>
        <v>4953560</v>
      </c>
      <c r="G187" s="18">
        <f t="shared" si="81"/>
        <v>4953560</v>
      </c>
      <c r="H187" s="18">
        <f t="shared" si="82"/>
        <v>4953560</v>
      </c>
      <c r="I187" s="18">
        <f t="shared" si="83"/>
        <v>4953560</v>
      </c>
      <c r="J187" s="18">
        <f t="shared" si="84"/>
        <v>4953560</v>
      </c>
      <c r="K187" s="18">
        <f t="shared" si="91"/>
        <v>1</v>
      </c>
      <c r="L187" s="18">
        <f t="shared" si="92"/>
        <v>1628.75</v>
      </c>
      <c r="M187" s="18">
        <f t="shared" si="93"/>
        <v>1</v>
      </c>
      <c r="N187" s="18">
        <f t="shared" si="94"/>
        <v>4953.5600000000004</v>
      </c>
      <c r="O187" s="18">
        <f t="shared" si="95"/>
        <v>1</v>
      </c>
      <c r="P187" s="18">
        <f t="shared" si="96"/>
        <v>4953.5600000000004</v>
      </c>
      <c r="Q187" s="18">
        <f t="shared" si="97"/>
        <v>1</v>
      </c>
      <c r="R187" s="18">
        <f t="shared" si="98"/>
        <v>4953.5600000000004</v>
      </c>
      <c r="S187" s="18">
        <f t="shared" si="99"/>
        <v>1</v>
      </c>
      <c r="T187" s="18">
        <f t="shared" si="100"/>
        <v>4953.5600000000004</v>
      </c>
      <c r="U187" s="18">
        <f t="shared" si="101"/>
        <v>1</v>
      </c>
      <c r="V187" s="18">
        <f t="shared" si="102"/>
        <v>4953.5600000000004</v>
      </c>
      <c r="W187" s="18">
        <f t="shared" si="103"/>
        <v>1</v>
      </c>
      <c r="X187" s="18">
        <f t="shared" si="104"/>
        <v>4953.5600000000004</v>
      </c>
      <c r="Y187" s="22">
        <v>0.2</v>
      </c>
      <c r="Z187" s="22">
        <v>0.8</v>
      </c>
      <c r="AA187" s="22">
        <v>0</v>
      </c>
      <c r="AB187" s="22">
        <v>0</v>
      </c>
      <c r="AC187" s="22">
        <v>0</v>
      </c>
      <c r="AD187" s="22">
        <v>0</v>
      </c>
      <c r="AE187" s="18">
        <f t="shared" si="105"/>
        <v>5337160.2110000001</v>
      </c>
      <c r="AF187" s="18">
        <f>AE187*节奏规划!$J176</f>
        <v>26685.801055</v>
      </c>
      <c r="AG187" s="18">
        <f t="shared" si="106"/>
        <v>403.21799999999996</v>
      </c>
      <c r="AH187" s="18">
        <f>AG187*节奏规划!$J176</f>
        <v>2.0160899999999997</v>
      </c>
      <c r="AI187" s="18">
        <f t="shared" si="85"/>
        <v>162.35999999999999</v>
      </c>
      <c r="AJ187" s="18">
        <f>AI187*节奏规划!$J176</f>
        <v>0.81179999999999997</v>
      </c>
      <c r="AK187" s="18">
        <f t="shared" si="86"/>
        <v>66.959999999999994</v>
      </c>
      <c r="AL187" s="18">
        <f>AK187*节奏规划!$J176</f>
        <v>0.33479999999999999</v>
      </c>
      <c r="AM187" s="18">
        <f t="shared" si="87"/>
        <v>259.2</v>
      </c>
      <c r="AN187" s="18">
        <f>AM187*节奏规划!$J176</f>
        <v>1.296</v>
      </c>
      <c r="AO187" s="18">
        <f t="shared" si="88"/>
        <v>0</v>
      </c>
      <c r="AP187" s="18">
        <f>AO187*节奏规划!$J176</f>
        <v>0</v>
      </c>
      <c r="AQ187" s="18">
        <f t="shared" si="89"/>
        <v>0</v>
      </c>
      <c r="AR187" s="18">
        <f>AQ187*节奏规划!$J176</f>
        <v>0</v>
      </c>
      <c r="AS187" s="18">
        <f t="shared" si="107"/>
        <v>94.084199999999981</v>
      </c>
      <c r="AT187" s="18">
        <f>AS187*节奏规划!$J176</f>
        <v>0.47042099999999992</v>
      </c>
      <c r="AU187" s="18">
        <f t="shared" si="108"/>
        <v>16.128719999999998</v>
      </c>
      <c r="AV187" s="18">
        <f>AU187*节奏规划!$J176</f>
        <v>8.0643599999999996E-2</v>
      </c>
      <c r="AW187" s="18">
        <f t="shared" si="109"/>
        <v>0</v>
      </c>
      <c r="AX187" s="18">
        <f>AW187*节奏规划!$J176</f>
        <v>0</v>
      </c>
      <c r="AY187" s="18">
        <f t="shared" si="110"/>
        <v>0</v>
      </c>
      <c r="AZ187" s="18">
        <f>AY187*节奏规划!$J176</f>
        <v>0</v>
      </c>
    </row>
    <row r="188" spans="1:52" ht="16.5" x14ac:dyDescent="0.2">
      <c r="A188" s="14">
        <v>183</v>
      </c>
      <c r="B188" s="14">
        <f>金币产出!CH188/金币产出!CB188</f>
        <v>424667800</v>
      </c>
      <c r="C188" s="18">
        <f>INDEX(金币产出!$D$7:$D$90,MATCH(宝箱数值!A188,金币产出!$A$7:$A$90,1))</f>
        <v>24.45</v>
      </c>
      <c r="D188" s="18">
        <f t="shared" si="90"/>
        <v>5055343</v>
      </c>
      <c r="E188" s="18">
        <f t="shared" si="79"/>
        <v>1645399</v>
      </c>
      <c r="F188" s="18">
        <f t="shared" si="80"/>
        <v>5055343</v>
      </c>
      <c r="G188" s="18">
        <f t="shared" si="81"/>
        <v>5055343</v>
      </c>
      <c r="H188" s="18">
        <f t="shared" si="82"/>
        <v>5055343</v>
      </c>
      <c r="I188" s="18">
        <f t="shared" si="83"/>
        <v>5055343</v>
      </c>
      <c r="J188" s="18">
        <f t="shared" si="84"/>
        <v>5055343</v>
      </c>
      <c r="K188" s="18">
        <f t="shared" si="91"/>
        <v>1</v>
      </c>
      <c r="L188" s="18">
        <f t="shared" si="92"/>
        <v>1645.4</v>
      </c>
      <c r="M188" s="18">
        <f t="shared" si="93"/>
        <v>1</v>
      </c>
      <c r="N188" s="18">
        <f t="shared" si="94"/>
        <v>5055.34</v>
      </c>
      <c r="O188" s="18">
        <f t="shared" si="95"/>
        <v>1</v>
      </c>
      <c r="P188" s="18">
        <f t="shared" si="96"/>
        <v>5055.34</v>
      </c>
      <c r="Q188" s="18">
        <f t="shared" si="97"/>
        <v>1</v>
      </c>
      <c r="R188" s="18">
        <f t="shared" si="98"/>
        <v>5055.34</v>
      </c>
      <c r="S188" s="18">
        <f t="shared" si="99"/>
        <v>1</v>
      </c>
      <c r="T188" s="18">
        <f t="shared" si="100"/>
        <v>5055.34</v>
      </c>
      <c r="U188" s="18">
        <f t="shared" si="101"/>
        <v>1</v>
      </c>
      <c r="V188" s="18">
        <f t="shared" si="102"/>
        <v>5055.34</v>
      </c>
      <c r="W188" s="18">
        <f t="shared" si="103"/>
        <v>1</v>
      </c>
      <c r="X188" s="18">
        <f t="shared" si="104"/>
        <v>5055.34</v>
      </c>
      <c r="Y188" s="22">
        <v>0.2</v>
      </c>
      <c r="Z188" s="22">
        <v>0.8</v>
      </c>
      <c r="AA188" s="22">
        <v>0</v>
      </c>
      <c r="AB188" s="22">
        <v>0</v>
      </c>
      <c r="AC188" s="22">
        <v>0</v>
      </c>
      <c r="AD188" s="22">
        <v>0</v>
      </c>
      <c r="AE188" s="18">
        <f t="shared" si="105"/>
        <v>5442639.3019000003</v>
      </c>
      <c r="AF188" s="18">
        <f>AE188*节奏规划!$J177</f>
        <v>27213.196509500001</v>
      </c>
      <c r="AG188" s="18">
        <f t="shared" si="106"/>
        <v>403.21799999999996</v>
      </c>
      <c r="AH188" s="18">
        <f>AG188*节奏规划!$J177</f>
        <v>2.0160899999999997</v>
      </c>
      <c r="AI188" s="18">
        <f t="shared" si="85"/>
        <v>162.35999999999999</v>
      </c>
      <c r="AJ188" s="18">
        <f>AI188*节奏规划!$J177</f>
        <v>0.81179999999999997</v>
      </c>
      <c r="AK188" s="18">
        <f t="shared" si="86"/>
        <v>66.959999999999994</v>
      </c>
      <c r="AL188" s="18">
        <f>AK188*节奏规划!$J177</f>
        <v>0.33479999999999999</v>
      </c>
      <c r="AM188" s="18">
        <f t="shared" si="87"/>
        <v>259.2</v>
      </c>
      <c r="AN188" s="18">
        <f>AM188*节奏规划!$J177</f>
        <v>1.296</v>
      </c>
      <c r="AO188" s="18">
        <f t="shared" si="88"/>
        <v>0</v>
      </c>
      <c r="AP188" s="18">
        <f>AO188*节奏规划!$J177</f>
        <v>0</v>
      </c>
      <c r="AQ188" s="18">
        <f t="shared" si="89"/>
        <v>0</v>
      </c>
      <c r="AR188" s="18">
        <f>AQ188*节奏规划!$J177</f>
        <v>0</v>
      </c>
      <c r="AS188" s="18">
        <f t="shared" si="107"/>
        <v>94.084199999999981</v>
      </c>
      <c r="AT188" s="18">
        <f>AS188*节奏规划!$J177</f>
        <v>0.47042099999999992</v>
      </c>
      <c r="AU188" s="18">
        <f t="shared" si="108"/>
        <v>16.128719999999998</v>
      </c>
      <c r="AV188" s="18">
        <f>AU188*节奏规划!$J177</f>
        <v>8.0643599999999996E-2</v>
      </c>
      <c r="AW188" s="18">
        <f t="shared" si="109"/>
        <v>0</v>
      </c>
      <c r="AX188" s="18">
        <f>AW188*节奏规划!$J177</f>
        <v>0</v>
      </c>
      <c r="AY188" s="18">
        <f t="shared" si="110"/>
        <v>0</v>
      </c>
      <c r="AZ188" s="18">
        <f>AY188*节奏规划!$J177</f>
        <v>0</v>
      </c>
    </row>
    <row r="189" spans="1:52" ht="16.5" x14ac:dyDescent="0.2">
      <c r="A189" s="14">
        <v>184</v>
      </c>
      <c r="B189" s="14">
        <f>金币产出!CH189/金币产出!CB189</f>
        <v>433218200</v>
      </c>
      <c r="C189" s="18">
        <f>INDEX(金币产出!$D$7:$D$90,MATCH(宝箱数值!A189,金币产出!$A$7:$A$90,1))</f>
        <v>24.45</v>
      </c>
      <c r="D189" s="18">
        <f t="shared" si="90"/>
        <v>5157129</v>
      </c>
      <c r="E189" s="18">
        <f t="shared" si="79"/>
        <v>1661881</v>
      </c>
      <c r="F189" s="18">
        <f t="shared" si="80"/>
        <v>5157129</v>
      </c>
      <c r="G189" s="18">
        <f t="shared" si="81"/>
        <v>5157129</v>
      </c>
      <c r="H189" s="18">
        <f t="shared" si="82"/>
        <v>5157129</v>
      </c>
      <c r="I189" s="18">
        <f t="shared" si="83"/>
        <v>5157129</v>
      </c>
      <c r="J189" s="18">
        <f t="shared" si="84"/>
        <v>5157129</v>
      </c>
      <c r="K189" s="18">
        <f t="shared" si="91"/>
        <v>1</v>
      </c>
      <c r="L189" s="18">
        <f t="shared" si="92"/>
        <v>1661.88</v>
      </c>
      <c r="M189" s="18">
        <f t="shared" si="93"/>
        <v>1</v>
      </c>
      <c r="N189" s="18">
        <f t="shared" si="94"/>
        <v>5157.13</v>
      </c>
      <c r="O189" s="18">
        <f t="shared" si="95"/>
        <v>1</v>
      </c>
      <c r="P189" s="18">
        <f t="shared" si="96"/>
        <v>5157.13</v>
      </c>
      <c r="Q189" s="18">
        <f t="shared" si="97"/>
        <v>1</v>
      </c>
      <c r="R189" s="18">
        <f t="shared" si="98"/>
        <v>5157.13</v>
      </c>
      <c r="S189" s="18">
        <f t="shared" si="99"/>
        <v>1</v>
      </c>
      <c r="T189" s="18">
        <f t="shared" si="100"/>
        <v>5157.13</v>
      </c>
      <c r="U189" s="18">
        <f t="shared" si="101"/>
        <v>1</v>
      </c>
      <c r="V189" s="18">
        <f t="shared" si="102"/>
        <v>5157.13</v>
      </c>
      <c r="W189" s="18">
        <f t="shared" si="103"/>
        <v>1</v>
      </c>
      <c r="X189" s="18">
        <f t="shared" si="104"/>
        <v>5157.13</v>
      </c>
      <c r="Y189" s="22">
        <v>0.2</v>
      </c>
      <c r="Z189" s="22">
        <v>0.8</v>
      </c>
      <c r="AA189" s="22">
        <v>0</v>
      </c>
      <c r="AB189" s="22">
        <v>0</v>
      </c>
      <c r="AC189" s="22">
        <v>0</v>
      </c>
      <c r="AD189" s="22">
        <v>0</v>
      </c>
      <c r="AE189" s="18">
        <f t="shared" si="105"/>
        <v>5548079.8133000005</v>
      </c>
      <c r="AF189" s="18">
        <f>AE189*节奏规划!$J178</f>
        <v>27740.399066500002</v>
      </c>
      <c r="AG189" s="18">
        <f t="shared" si="106"/>
        <v>403.21799999999996</v>
      </c>
      <c r="AH189" s="18">
        <f>AG189*节奏规划!$J178</f>
        <v>2.0160899999999997</v>
      </c>
      <c r="AI189" s="18">
        <f t="shared" si="85"/>
        <v>162.35999999999999</v>
      </c>
      <c r="AJ189" s="18">
        <f>AI189*节奏规划!$J178</f>
        <v>0.81179999999999997</v>
      </c>
      <c r="AK189" s="18">
        <f t="shared" si="86"/>
        <v>66.959999999999994</v>
      </c>
      <c r="AL189" s="18">
        <f>AK189*节奏规划!$J178</f>
        <v>0.33479999999999999</v>
      </c>
      <c r="AM189" s="18">
        <f t="shared" si="87"/>
        <v>259.2</v>
      </c>
      <c r="AN189" s="18">
        <f>AM189*节奏规划!$J178</f>
        <v>1.296</v>
      </c>
      <c r="AO189" s="18">
        <f t="shared" si="88"/>
        <v>0</v>
      </c>
      <c r="AP189" s="18">
        <f>AO189*节奏规划!$J178</f>
        <v>0</v>
      </c>
      <c r="AQ189" s="18">
        <f t="shared" si="89"/>
        <v>0</v>
      </c>
      <c r="AR189" s="18">
        <f>AQ189*节奏规划!$J178</f>
        <v>0</v>
      </c>
      <c r="AS189" s="18">
        <f t="shared" si="107"/>
        <v>94.084199999999981</v>
      </c>
      <c r="AT189" s="18">
        <f>AS189*节奏规划!$J178</f>
        <v>0.47042099999999992</v>
      </c>
      <c r="AU189" s="18">
        <f t="shared" si="108"/>
        <v>16.128719999999998</v>
      </c>
      <c r="AV189" s="18">
        <f>AU189*节奏规划!$J178</f>
        <v>8.0643599999999996E-2</v>
      </c>
      <c r="AW189" s="18">
        <f t="shared" si="109"/>
        <v>0</v>
      </c>
      <c r="AX189" s="18">
        <f>AW189*节奏规划!$J178</f>
        <v>0</v>
      </c>
      <c r="AY189" s="18">
        <f t="shared" si="110"/>
        <v>0</v>
      </c>
      <c r="AZ189" s="18">
        <f>AY189*节奏规划!$J178</f>
        <v>0</v>
      </c>
    </row>
    <row r="190" spans="1:52" ht="16.5" x14ac:dyDescent="0.2">
      <c r="A190" s="14">
        <v>185</v>
      </c>
      <c r="B190" s="14">
        <f>金币产出!CH190/金币产出!CB190</f>
        <v>441768600</v>
      </c>
      <c r="C190" s="18">
        <f>INDEX(金币产出!$D$7:$D$90,MATCH(宝箱数值!A190,金币产出!$A$7:$A$90,1))</f>
        <v>24.45</v>
      </c>
      <c r="D190" s="18">
        <f t="shared" si="90"/>
        <v>5258915</v>
      </c>
      <c r="E190" s="18">
        <f t="shared" si="79"/>
        <v>1678201</v>
      </c>
      <c r="F190" s="18">
        <f t="shared" si="80"/>
        <v>5258915</v>
      </c>
      <c r="G190" s="18">
        <f t="shared" si="81"/>
        <v>5258915</v>
      </c>
      <c r="H190" s="18">
        <f t="shared" si="82"/>
        <v>5258915</v>
      </c>
      <c r="I190" s="18">
        <f t="shared" si="83"/>
        <v>5258915</v>
      </c>
      <c r="J190" s="18">
        <f t="shared" si="84"/>
        <v>5258915</v>
      </c>
      <c r="K190" s="18">
        <f t="shared" si="91"/>
        <v>1</v>
      </c>
      <c r="L190" s="18">
        <f t="shared" si="92"/>
        <v>1678.2</v>
      </c>
      <c r="M190" s="18">
        <f t="shared" si="93"/>
        <v>1</v>
      </c>
      <c r="N190" s="18">
        <f t="shared" si="94"/>
        <v>5258.92</v>
      </c>
      <c r="O190" s="18">
        <f t="shared" si="95"/>
        <v>1</v>
      </c>
      <c r="P190" s="18">
        <f t="shared" si="96"/>
        <v>5258.92</v>
      </c>
      <c r="Q190" s="18">
        <f t="shared" si="97"/>
        <v>1</v>
      </c>
      <c r="R190" s="18">
        <f t="shared" si="98"/>
        <v>5258.92</v>
      </c>
      <c r="S190" s="18">
        <f t="shared" si="99"/>
        <v>1</v>
      </c>
      <c r="T190" s="18">
        <f t="shared" si="100"/>
        <v>5258.92</v>
      </c>
      <c r="U190" s="18">
        <f t="shared" si="101"/>
        <v>1</v>
      </c>
      <c r="V190" s="18">
        <f t="shared" si="102"/>
        <v>5258.92</v>
      </c>
      <c r="W190" s="18">
        <f t="shared" si="103"/>
        <v>1</v>
      </c>
      <c r="X190" s="18">
        <f t="shared" si="104"/>
        <v>5258.92</v>
      </c>
      <c r="Y190" s="22">
        <v>0.2</v>
      </c>
      <c r="Z190" s="22">
        <v>0.8</v>
      </c>
      <c r="AA190" s="22">
        <v>0</v>
      </c>
      <c r="AB190" s="22">
        <v>0</v>
      </c>
      <c r="AC190" s="22">
        <v>0</v>
      </c>
      <c r="AD190" s="22">
        <v>0</v>
      </c>
      <c r="AE190" s="18">
        <f t="shared" si="105"/>
        <v>5653480.0028999997</v>
      </c>
      <c r="AF190" s="18">
        <f>AE190*节奏规划!$J179</f>
        <v>28267.400014499999</v>
      </c>
      <c r="AG190" s="18">
        <f t="shared" si="106"/>
        <v>403.21799999999996</v>
      </c>
      <c r="AH190" s="18">
        <f>AG190*节奏规划!$J179</f>
        <v>2.0160899999999997</v>
      </c>
      <c r="AI190" s="18">
        <f t="shared" si="85"/>
        <v>162.35999999999999</v>
      </c>
      <c r="AJ190" s="18">
        <f>AI190*节奏规划!$J179</f>
        <v>0.81179999999999997</v>
      </c>
      <c r="AK190" s="18">
        <f t="shared" si="86"/>
        <v>66.959999999999994</v>
      </c>
      <c r="AL190" s="18">
        <f>AK190*节奏规划!$J179</f>
        <v>0.33479999999999999</v>
      </c>
      <c r="AM190" s="18">
        <f t="shared" si="87"/>
        <v>259.2</v>
      </c>
      <c r="AN190" s="18">
        <f>AM190*节奏规划!$J179</f>
        <v>1.296</v>
      </c>
      <c r="AO190" s="18">
        <f t="shared" si="88"/>
        <v>0</v>
      </c>
      <c r="AP190" s="18">
        <f>AO190*节奏规划!$J179</f>
        <v>0</v>
      </c>
      <c r="AQ190" s="18">
        <f t="shared" si="89"/>
        <v>0</v>
      </c>
      <c r="AR190" s="18">
        <f>AQ190*节奏规划!$J179</f>
        <v>0</v>
      </c>
      <c r="AS190" s="18">
        <f t="shared" si="107"/>
        <v>94.084199999999981</v>
      </c>
      <c r="AT190" s="18">
        <f>AS190*节奏规划!$J179</f>
        <v>0.47042099999999992</v>
      </c>
      <c r="AU190" s="18">
        <f t="shared" si="108"/>
        <v>16.128719999999998</v>
      </c>
      <c r="AV190" s="18">
        <f>AU190*节奏规划!$J179</f>
        <v>8.0643599999999996E-2</v>
      </c>
      <c r="AW190" s="18">
        <f t="shared" si="109"/>
        <v>0</v>
      </c>
      <c r="AX190" s="18">
        <f>AW190*节奏规划!$J179</f>
        <v>0</v>
      </c>
      <c r="AY190" s="18">
        <f t="shared" si="110"/>
        <v>0</v>
      </c>
      <c r="AZ190" s="18">
        <f>AY190*节奏规划!$J179</f>
        <v>0</v>
      </c>
    </row>
    <row r="191" spans="1:52" ht="16.5" x14ac:dyDescent="0.2">
      <c r="A191" s="14">
        <v>186</v>
      </c>
      <c r="B191" s="14">
        <f>金币产出!CH191/金币产出!CB191</f>
        <v>450318800</v>
      </c>
      <c r="C191" s="18">
        <f>INDEX(金币产出!$D$7:$D$90,MATCH(宝箱数值!A191,金币产出!$A$7:$A$90,1))</f>
        <v>24.45</v>
      </c>
      <c r="D191" s="18">
        <f t="shared" si="90"/>
        <v>5360699</v>
      </c>
      <c r="E191" s="18">
        <f t="shared" si="79"/>
        <v>1694363</v>
      </c>
      <c r="F191" s="18">
        <f t="shared" si="80"/>
        <v>5360699</v>
      </c>
      <c r="G191" s="18">
        <f t="shared" si="81"/>
        <v>5360699</v>
      </c>
      <c r="H191" s="18">
        <f t="shared" si="82"/>
        <v>5360699</v>
      </c>
      <c r="I191" s="18">
        <f t="shared" si="83"/>
        <v>5360699</v>
      </c>
      <c r="J191" s="18">
        <f t="shared" si="84"/>
        <v>5360699</v>
      </c>
      <c r="K191" s="18">
        <f t="shared" si="91"/>
        <v>1</v>
      </c>
      <c r="L191" s="18">
        <f t="shared" si="92"/>
        <v>1694.36</v>
      </c>
      <c r="M191" s="18">
        <f t="shared" si="93"/>
        <v>1</v>
      </c>
      <c r="N191" s="18">
        <f t="shared" si="94"/>
        <v>5360.7</v>
      </c>
      <c r="O191" s="18">
        <f t="shared" si="95"/>
        <v>1</v>
      </c>
      <c r="P191" s="18">
        <f t="shared" si="96"/>
        <v>5360.7</v>
      </c>
      <c r="Q191" s="18">
        <f t="shared" si="97"/>
        <v>1</v>
      </c>
      <c r="R191" s="18">
        <f t="shared" si="98"/>
        <v>5360.7</v>
      </c>
      <c r="S191" s="18">
        <f t="shared" si="99"/>
        <v>1</v>
      </c>
      <c r="T191" s="18">
        <f t="shared" si="100"/>
        <v>5360.7</v>
      </c>
      <c r="U191" s="18">
        <f t="shared" si="101"/>
        <v>1</v>
      </c>
      <c r="V191" s="18">
        <f t="shared" si="102"/>
        <v>5360.7</v>
      </c>
      <c r="W191" s="18">
        <f t="shared" si="103"/>
        <v>1</v>
      </c>
      <c r="X191" s="18">
        <f t="shared" si="104"/>
        <v>5360.7</v>
      </c>
      <c r="Y191" s="22">
        <v>0.2</v>
      </c>
      <c r="Z191" s="22">
        <v>0.8</v>
      </c>
      <c r="AA191" s="22">
        <v>0</v>
      </c>
      <c r="AB191" s="22">
        <v>0</v>
      </c>
      <c r="AC191" s="22">
        <v>0</v>
      </c>
      <c r="AD191" s="22">
        <v>0</v>
      </c>
      <c r="AE191" s="18">
        <f t="shared" si="105"/>
        <v>5758838.8750999998</v>
      </c>
      <c r="AF191" s="18">
        <f>AE191*节奏规划!$J180</f>
        <v>28794.194375499999</v>
      </c>
      <c r="AG191" s="18">
        <f t="shared" si="106"/>
        <v>403.21799999999996</v>
      </c>
      <c r="AH191" s="18">
        <f>AG191*节奏规划!$J180</f>
        <v>2.0160899999999997</v>
      </c>
      <c r="AI191" s="18">
        <f t="shared" si="85"/>
        <v>162.35999999999999</v>
      </c>
      <c r="AJ191" s="18">
        <f>AI191*节奏规划!$J180</f>
        <v>0.81179999999999997</v>
      </c>
      <c r="AK191" s="18">
        <f t="shared" si="86"/>
        <v>66.959999999999994</v>
      </c>
      <c r="AL191" s="18">
        <f>AK191*节奏规划!$J180</f>
        <v>0.33479999999999999</v>
      </c>
      <c r="AM191" s="18">
        <f t="shared" si="87"/>
        <v>259.2</v>
      </c>
      <c r="AN191" s="18">
        <f>AM191*节奏规划!$J180</f>
        <v>1.296</v>
      </c>
      <c r="AO191" s="18">
        <f t="shared" si="88"/>
        <v>0</v>
      </c>
      <c r="AP191" s="18">
        <f>AO191*节奏规划!$J180</f>
        <v>0</v>
      </c>
      <c r="AQ191" s="18">
        <f t="shared" si="89"/>
        <v>0</v>
      </c>
      <c r="AR191" s="18">
        <f>AQ191*节奏规划!$J180</f>
        <v>0</v>
      </c>
      <c r="AS191" s="18">
        <f t="shared" si="107"/>
        <v>94.084199999999981</v>
      </c>
      <c r="AT191" s="18">
        <f>AS191*节奏规划!$J180</f>
        <v>0.47042099999999992</v>
      </c>
      <c r="AU191" s="18">
        <f t="shared" si="108"/>
        <v>16.128719999999998</v>
      </c>
      <c r="AV191" s="18">
        <f>AU191*节奏规划!$J180</f>
        <v>8.0643599999999996E-2</v>
      </c>
      <c r="AW191" s="18">
        <f t="shared" si="109"/>
        <v>0</v>
      </c>
      <c r="AX191" s="18">
        <f>AW191*节奏规划!$J180</f>
        <v>0</v>
      </c>
      <c r="AY191" s="18">
        <f t="shared" si="110"/>
        <v>0</v>
      </c>
      <c r="AZ191" s="18">
        <f>AY191*节奏规划!$J180</f>
        <v>0</v>
      </c>
    </row>
    <row r="192" spans="1:52" ht="16.5" x14ac:dyDescent="0.2">
      <c r="A192" s="14">
        <v>187</v>
      </c>
      <c r="B192" s="14">
        <f>金币产出!CH192/金币产出!CB192</f>
        <v>458869200</v>
      </c>
      <c r="C192" s="18">
        <f>INDEX(金币产出!$D$7:$D$90,MATCH(宝箱数值!A192,金币产出!$A$7:$A$90,1))</f>
        <v>24.45</v>
      </c>
      <c r="D192" s="18">
        <f t="shared" si="90"/>
        <v>5462485</v>
      </c>
      <c r="E192" s="18">
        <f t="shared" si="79"/>
        <v>1710373</v>
      </c>
      <c r="F192" s="18">
        <f t="shared" si="80"/>
        <v>5462485</v>
      </c>
      <c r="G192" s="18">
        <f t="shared" si="81"/>
        <v>5462485</v>
      </c>
      <c r="H192" s="18">
        <f t="shared" si="82"/>
        <v>5462485</v>
      </c>
      <c r="I192" s="18">
        <f t="shared" si="83"/>
        <v>5462485</v>
      </c>
      <c r="J192" s="18">
        <f t="shared" si="84"/>
        <v>5462485</v>
      </c>
      <c r="K192" s="18">
        <f t="shared" si="91"/>
        <v>1</v>
      </c>
      <c r="L192" s="18">
        <f t="shared" si="92"/>
        <v>1710.37</v>
      </c>
      <c r="M192" s="18">
        <f t="shared" si="93"/>
        <v>1</v>
      </c>
      <c r="N192" s="18">
        <f t="shared" si="94"/>
        <v>5462.49</v>
      </c>
      <c r="O192" s="18">
        <f t="shared" si="95"/>
        <v>1</v>
      </c>
      <c r="P192" s="18">
        <f t="shared" si="96"/>
        <v>5462.49</v>
      </c>
      <c r="Q192" s="18">
        <f t="shared" si="97"/>
        <v>1</v>
      </c>
      <c r="R192" s="18">
        <f t="shared" si="98"/>
        <v>5462.49</v>
      </c>
      <c r="S192" s="18">
        <f t="shared" si="99"/>
        <v>1</v>
      </c>
      <c r="T192" s="18">
        <f t="shared" si="100"/>
        <v>5462.49</v>
      </c>
      <c r="U192" s="18">
        <f t="shared" si="101"/>
        <v>1</v>
      </c>
      <c r="V192" s="18">
        <f t="shared" si="102"/>
        <v>5462.49</v>
      </c>
      <c r="W192" s="18">
        <f t="shared" si="103"/>
        <v>1</v>
      </c>
      <c r="X192" s="18">
        <f t="shared" si="104"/>
        <v>5462.49</v>
      </c>
      <c r="Y192" s="22">
        <v>0.2</v>
      </c>
      <c r="Z192" s="22">
        <v>0.8</v>
      </c>
      <c r="AA192" s="22">
        <v>0</v>
      </c>
      <c r="AB192" s="22">
        <v>0</v>
      </c>
      <c r="AC192" s="22">
        <v>0</v>
      </c>
      <c r="AD192" s="22">
        <v>0</v>
      </c>
      <c r="AE192" s="18">
        <f t="shared" si="105"/>
        <v>5864161.9056999991</v>
      </c>
      <c r="AF192" s="18">
        <f>AE192*节奏规划!$J181</f>
        <v>29320.809528499994</v>
      </c>
      <c r="AG192" s="18">
        <f t="shared" si="106"/>
        <v>403.21799999999996</v>
      </c>
      <c r="AH192" s="18">
        <f>AG192*节奏规划!$J181</f>
        <v>2.0160899999999997</v>
      </c>
      <c r="AI192" s="18">
        <f t="shared" si="85"/>
        <v>162.35999999999999</v>
      </c>
      <c r="AJ192" s="18">
        <f>AI192*节奏规划!$J181</f>
        <v>0.81179999999999997</v>
      </c>
      <c r="AK192" s="18">
        <f t="shared" si="86"/>
        <v>66.959999999999994</v>
      </c>
      <c r="AL192" s="18">
        <f>AK192*节奏规划!$J181</f>
        <v>0.33479999999999999</v>
      </c>
      <c r="AM192" s="18">
        <f t="shared" si="87"/>
        <v>259.2</v>
      </c>
      <c r="AN192" s="18">
        <f>AM192*节奏规划!$J181</f>
        <v>1.296</v>
      </c>
      <c r="AO192" s="18">
        <f t="shared" si="88"/>
        <v>0</v>
      </c>
      <c r="AP192" s="18">
        <f>AO192*节奏规划!$J181</f>
        <v>0</v>
      </c>
      <c r="AQ192" s="18">
        <f t="shared" si="89"/>
        <v>0</v>
      </c>
      <c r="AR192" s="18">
        <f>AQ192*节奏规划!$J181</f>
        <v>0</v>
      </c>
      <c r="AS192" s="18">
        <f t="shared" si="107"/>
        <v>94.084199999999981</v>
      </c>
      <c r="AT192" s="18">
        <f>AS192*节奏规划!$J181</f>
        <v>0.47042099999999992</v>
      </c>
      <c r="AU192" s="18">
        <f t="shared" si="108"/>
        <v>16.128719999999998</v>
      </c>
      <c r="AV192" s="18">
        <f>AU192*节奏规划!$J181</f>
        <v>8.0643599999999996E-2</v>
      </c>
      <c r="AW192" s="18">
        <f t="shared" si="109"/>
        <v>0</v>
      </c>
      <c r="AX192" s="18">
        <f>AW192*节奏规划!$J181</f>
        <v>0</v>
      </c>
      <c r="AY192" s="18">
        <f t="shared" si="110"/>
        <v>0</v>
      </c>
      <c r="AZ192" s="18">
        <f>AY192*节奏规划!$J181</f>
        <v>0</v>
      </c>
    </row>
    <row r="193" spans="1:52" ht="16.5" x14ac:dyDescent="0.2">
      <c r="A193" s="14">
        <v>188</v>
      </c>
      <c r="B193" s="14">
        <f>金币产出!CH193/金币产出!CB193</f>
        <v>467419600</v>
      </c>
      <c r="C193" s="18">
        <f>INDEX(金币产出!$D$7:$D$90,MATCH(宝箱数值!A193,金币产出!$A$7:$A$90,1))</f>
        <v>24.45</v>
      </c>
      <c r="D193" s="18">
        <f t="shared" si="90"/>
        <v>5564271</v>
      </c>
      <c r="E193" s="18">
        <f t="shared" si="79"/>
        <v>1726235</v>
      </c>
      <c r="F193" s="18">
        <f t="shared" si="80"/>
        <v>5564271</v>
      </c>
      <c r="G193" s="18">
        <f t="shared" si="81"/>
        <v>5564271</v>
      </c>
      <c r="H193" s="18">
        <f t="shared" si="82"/>
        <v>5564271</v>
      </c>
      <c r="I193" s="18">
        <f t="shared" si="83"/>
        <v>5564271</v>
      </c>
      <c r="J193" s="18">
        <f t="shared" si="84"/>
        <v>5564271</v>
      </c>
      <c r="K193" s="18">
        <f t="shared" si="91"/>
        <v>1</v>
      </c>
      <c r="L193" s="18">
        <f t="shared" si="92"/>
        <v>1726.24</v>
      </c>
      <c r="M193" s="18">
        <f t="shared" si="93"/>
        <v>1</v>
      </c>
      <c r="N193" s="18">
        <f t="shared" si="94"/>
        <v>5564.27</v>
      </c>
      <c r="O193" s="18">
        <f t="shared" si="95"/>
        <v>1</v>
      </c>
      <c r="P193" s="18">
        <f t="shared" si="96"/>
        <v>5564.27</v>
      </c>
      <c r="Q193" s="18">
        <f t="shared" si="97"/>
        <v>1</v>
      </c>
      <c r="R193" s="18">
        <f t="shared" si="98"/>
        <v>5564.27</v>
      </c>
      <c r="S193" s="18">
        <f t="shared" si="99"/>
        <v>1</v>
      </c>
      <c r="T193" s="18">
        <f t="shared" si="100"/>
        <v>5564.27</v>
      </c>
      <c r="U193" s="18">
        <f t="shared" si="101"/>
        <v>1</v>
      </c>
      <c r="V193" s="18">
        <f t="shared" si="102"/>
        <v>5564.27</v>
      </c>
      <c r="W193" s="18">
        <f t="shared" si="103"/>
        <v>1</v>
      </c>
      <c r="X193" s="18">
        <f t="shared" si="104"/>
        <v>5564.27</v>
      </c>
      <c r="Y193" s="22">
        <v>0.2</v>
      </c>
      <c r="Z193" s="22">
        <v>0.8</v>
      </c>
      <c r="AA193" s="22">
        <v>0</v>
      </c>
      <c r="AB193" s="22">
        <v>0</v>
      </c>
      <c r="AC193" s="22">
        <v>0</v>
      </c>
      <c r="AD193" s="22">
        <v>0</v>
      </c>
      <c r="AE193" s="18">
        <f t="shared" si="105"/>
        <v>5969448.0990999993</v>
      </c>
      <c r="AF193" s="18">
        <f>AE193*节奏规划!$J182</f>
        <v>29847.240495499998</v>
      </c>
      <c r="AG193" s="18">
        <f t="shared" si="106"/>
        <v>403.21799999999996</v>
      </c>
      <c r="AH193" s="18">
        <f>AG193*节奏规划!$J182</f>
        <v>2.0160899999999997</v>
      </c>
      <c r="AI193" s="18">
        <f t="shared" si="85"/>
        <v>162.35999999999999</v>
      </c>
      <c r="AJ193" s="18">
        <f>AI193*节奏规划!$J182</f>
        <v>0.81179999999999997</v>
      </c>
      <c r="AK193" s="18">
        <f t="shared" si="86"/>
        <v>66.959999999999994</v>
      </c>
      <c r="AL193" s="18">
        <f>AK193*节奏规划!$J182</f>
        <v>0.33479999999999999</v>
      </c>
      <c r="AM193" s="18">
        <f t="shared" si="87"/>
        <v>259.2</v>
      </c>
      <c r="AN193" s="18">
        <f>AM193*节奏规划!$J182</f>
        <v>1.296</v>
      </c>
      <c r="AO193" s="18">
        <f t="shared" si="88"/>
        <v>0</v>
      </c>
      <c r="AP193" s="18">
        <f>AO193*节奏规划!$J182</f>
        <v>0</v>
      </c>
      <c r="AQ193" s="18">
        <f t="shared" si="89"/>
        <v>0</v>
      </c>
      <c r="AR193" s="18">
        <f>AQ193*节奏规划!$J182</f>
        <v>0</v>
      </c>
      <c r="AS193" s="18">
        <f t="shared" si="107"/>
        <v>94.084199999999981</v>
      </c>
      <c r="AT193" s="18">
        <f>AS193*节奏规划!$J182</f>
        <v>0.47042099999999992</v>
      </c>
      <c r="AU193" s="18">
        <f t="shared" si="108"/>
        <v>16.128719999999998</v>
      </c>
      <c r="AV193" s="18">
        <f>AU193*节奏规划!$J182</f>
        <v>8.0643599999999996E-2</v>
      </c>
      <c r="AW193" s="18">
        <f t="shared" si="109"/>
        <v>0</v>
      </c>
      <c r="AX193" s="18">
        <f>AW193*节奏规划!$J182</f>
        <v>0</v>
      </c>
      <c r="AY193" s="18">
        <f t="shared" si="110"/>
        <v>0</v>
      </c>
      <c r="AZ193" s="18">
        <f>AY193*节奏规划!$J182</f>
        <v>0</v>
      </c>
    </row>
    <row r="194" spans="1:52" ht="16.5" x14ac:dyDescent="0.2">
      <c r="A194" s="14">
        <v>189</v>
      </c>
      <c r="B194" s="14">
        <f>金币产出!CH194/金币产出!CB194</f>
        <v>475970000</v>
      </c>
      <c r="C194" s="18">
        <f>INDEX(金币产出!$D$7:$D$90,MATCH(宝箱数值!A194,金币产出!$A$7:$A$90,1))</f>
        <v>24.45</v>
      </c>
      <c r="D194" s="18">
        <f t="shared" si="90"/>
        <v>5666057</v>
      </c>
      <c r="E194" s="18">
        <f t="shared" si="79"/>
        <v>1741952</v>
      </c>
      <c r="F194" s="18">
        <f t="shared" si="80"/>
        <v>5666057</v>
      </c>
      <c r="G194" s="18">
        <f t="shared" si="81"/>
        <v>5666057</v>
      </c>
      <c r="H194" s="18">
        <f t="shared" si="82"/>
        <v>5666057</v>
      </c>
      <c r="I194" s="18">
        <f t="shared" si="83"/>
        <v>5666057</v>
      </c>
      <c r="J194" s="18">
        <f t="shared" si="84"/>
        <v>5666057</v>
      </c>
      <c r="K194" s="18">
        <f t="shared" si="91"/>
        <v>1</v>
      </c>
      <c r="L194" s="18">
        <f t="shared" si="92"/>
        <v>1741.95</v>
      </c>
      <c r="M194" s="18">
        <f t="shared" si="93"/>
        <v>1</v>
      </c>
      <c r="N194" s="18">
        <f t="shared" si="94"/>
        <v>5666.06</v>
      </c>
      <c r="O194" s="18">
        <f t="shared" si="95"/>
        <v>1</v>
      </c>
      <c r="P194" s="18">
        <f t="shared" si="96"/>
        <v>5666.06</v>
      </c>
      <c r="Q194" s="18">
        <f t="shared" si="97"/>
        <v>1</v>
      </c>
      <c r="R194" s="18">
        <f t="shared" si="98"/>
        <v>5666.06</v>
      </c>
      <c r="S194" s="18">
        <f t="shared" si="99"/>
        <v>1</v>
      </c>
      <c r="T194" s="18">
        <f t="shared" si="100"/>
        <v>5666.06</v>
      </c>
      <c r="U194" s="18">
        <f t="shared" si="101"/>
        <v>1</v>
      </c>
      <c r="V194" s="18">
        <f t="shared" si="102"/>
        <v>5666.06</v>
      </c>
      <c r="W194" s="18">
        <f t="shared" si="103"/>
        <v>1</v>
      </c>
      <c r="X194" s="18">
        <f t="shared" si="104"/>
        <v>5666.06</v>
      </c>
      <c r="Y194" s="22">
        <v>0.2</v>
      </c>
      <c r="Z194" s="22">
        <v>0.8</v>
      </c>
      <c r="AA194" s="22">
        <v>0</v>
      </c>
      <c r="AB194" s="22">
        <v>0</v>
      </c>
      <c r="AC194" s="22">
        <v>0</v>
      </c>
      <c r="AD194" s="22">
        <v>0</v>
      </c>
      <c r="AE194" s="18">
        <f t="shared" si="105"/>
        <v>6074698.2020000005</v>
      </c>
      <c r="AF194" s="18">
        <f>AE194*节奏规划!$J183</f>
        <v>30373.491010000002</v>
      </c>
      <c r="AG194" s="18">
        <f t="shared" si="106"/>
        <v>403.21799999999996</v>
      </c>
      <c r="AH194" s="18">
        <f>AG194*节奏规划!$J183</f>
        <v>2.0160899999999997</v>
      </c>
      <c r="AI194" s="18">
        <f t="shared" si="85"/>
        <v>162.35999999999999</v>
      </c>
      <c r="AJ194" s="18">
        <f>AI194*节奏规划!$J183</f>
        <v>0.81179999999999997</v>
      </c>
      <c r="AK194" s="18">
        <f t="shared" si="86"/>
        <v>66.959999999999994</v>
      </c>
      <c r="AL194" s="18">
        <f>AK194*节奏规划!$J183</f>
        <v>0.33479999999999999</v>
      </c>
      <c r="AM194" s="18">
        <f t="shared" si="87"/>
        <v>259.2</v>
      </c>
      <c r="AN194" s="18">
        <f>AM194*节奏规划!$J183</f>
        <v>1.296</v>
      </c>
      <c r="AO194" s="18">
        <f t="shared" si="88"/>
        <v>0</v>
      </c>
      <c r="AP194" s="18">
        <f>AO194*节奏规划!$J183</f>
        <v>0</v>
      </c>
      <c r="AQ194" s="18">
        <f t="shared" si="89"/>
        <v>0</v>
      </c>
      <c r="AR194" s="18">
        <f>AQ194*节奏规划!$J183</f>
        <v>0</v>
      </c>
      <c r="AS194" s="18">
        <f t="shared" si="107"/>
        <v>94.084199999999981</v>
      </c>
      <c r="AT194" s="18">
        <f>AS194*节奏规划!$J183</f>
        <v>0.47042099999999992</v>
      </c>
      <c r="AU194" s="18">
        <f t="shared" si="108"/>
        <v>16.128719999999998</v>
      </c>
      <c r="AV194" s="18">
        <f>AU194*节奏规划!$J183</f>
        <v>8.0643599999999996E-2</v>
      </c>
      <c r="AW194" s="18">
        <f t="shared" si="109"/>
        <v>0</v>
      </c>
      <c r="AX194" s="18">
        <f>AW194*节奏规划!$J183</f>
        <v>0</v>
      </c>
      <c r="AY194" s="18">
        <f t="shared" si="110"/>
        <v>0</v>
      </c>
      <c r="AZ194" s="18">
        <f>AY194*节奏规划!$J183</f>
        <v>0</v>
      </c>
    </row>
    <row r="195" spans="1:52" ht="16.5" x14ac:dyDescent="0.2">
      <c r="A195" s="14">
        <v>190</v>
      </c>
      <c r="B195" s="14">
        <f>金币产出!CH195/金币产出!CB195</f>
        <v>484520400</v>
      </c>
      <c r="C195" s="18">
        <f>INDEX(金币产出!$D$7:$D$90,MATCH(宝箱数值!A195,金币产出!$A$7:$A$90,1))</f>
        <v>24.45</v>
      </c>
      <c r="D195" s="18">
        <f t="shared" si="90"/>
        <v>5767843</v>
      </c>
      <c r="E195" s="18">
        <f t="shared" si="79"/>
        <v>1757529</v>
      </c>
      <c r="F195" s="18">
        <f t="shared" si="80"/>
        <v>5767843</v>
      </c>
      <c r="G195" s="18">
        <f t="shared" si="81"/>
        <v>5767843</v>
      </c>
      <c r="H195" s="18">
        <f t="shared" si="82"/>
        <v>5767843</v>
      </c>
      <c r="I195" s="18">
        <f t="shared" si="83"/>
        <v>5767843</v>
      </c>
      <c r="J195" s="18">
        <f t="shared" si="84"/>
        <v>5767843</v>
      </c>
      <c r="K195" s="18">
        <f t="shared" si="91"/>
        <v>1</v>
      </c>
      <c r="L195" s="18">
        <f t="shared" si="92"/>
        <v>1757.53</v>
      </c>
      <c r="M195" s="18">
        <f t="shared" si="93"/>
        <v>1</v>
      </c>
      <c r="N195" s="18">
        <f t="shared" si="94"/>
        <v>5767.84</v>
      </c>
      <c r="O195" s="18">
        <f t="shared" si="95"/>
        <v>1</v>
      </c>
      <c r="P195" s="18">
        <f t="shared" si="96"/>
        <v>5767.84</v>
      </c>
      <c r="Q195" s="18">
        <f t="shared" si="97"/>
        <v>1</v>
      </c>
      <c r="R195" s="18">
        <f t="shared" si="98"/>
        <v>5767.84</v>
      </c>
      <c r="S195" s="18">
        <f t="shared" si="99"/>
        <v>1</v>
      </c>
      <c r="T195" s="18">
        <f t="shared" si="100"/>
        <v>5767.84</v>
      </c>
      <c r="U195" s="18">
        <f t="shared" si="101"/>
        <v>1</v>
      </c>
      <c r="V195" s="18">
        <f t="shared" si="102"/>
        <v>5767.84</v>
      </c>
      <c r="W195" s="18">
        <f t="shared" si="103"/>
        <v>1</v>
      </c>
      <c r="X195" s="18">
        <f t="shared" si="104"/>
        <v>5767.84</v>
      </c>
      <c r="Y195" s="22">
        <v>0.2</v>
      </c>
      <c r="Z195" s="22">
        <v>0.8</v>
      </c>
      <c r="AA195" s="22">
        <v>0</v>
      </c>
      <c r="AB195" s="22">
        <v>0</v>
      </c>
      <c r="AC195" s="22">
        <v>0</v>
      </c>
      <c r="AD195" s="22">
        <v>0</v>
      </c>
      <c r="AE195" s="18">
        <f t="shared" si="105"/>
        <v>6179913.4589</v>
      </c>
      <c r="AF195" s="18">
        <f>AE195*节奏规划!$J184</f>
        <v>30899.567294500001</v>
      </c>
      <c r="AG195" s="18">
        <f t="shared" si="106"/>
        <v>403.21799999999996</v>
      </c>
      <c r="AH195" s="18">
        <f>AG195*节奏规划!$J184</f>
        <v>2.0160899999999997</v>
      </c>
      <c r="AI195" s="18">
        <f t="shared" si="85"/>
        <v>162.35999999999999</v>
      </c>
      <c r="AJ195" s="18">
        <f>AI195*节奏规划!$J184</f>
        <v>0.81179999999999997</v>
      </c>
      <c r="AK195" s="18">
        <f t="shared" si="86"/>
        <v>66.959999999999994</v>
      </c>
      <c r="AL195" s="18">
        <f>AK195*节奏规划!$J184</f>
        <v>0.33479999999999999</v>
      </c>
      <c r="AM195" s="18">
        <f t="shared" si="87"/>
        <v>259.2</v>
      </c>
      <c r="AN195" s="18">
        <f>AM195*节奏规划!$J184</f>
        <v>1.296</v>
      </c>
      <c r="AO195" s="18">
        <f t="shared" si="88"/>
        <v>0</v>
      </c>
      <c r="AP195" s="18">
        <f>AO195*节奏规划!$J184</f>
        <v>0</v>
      </c>
      <c r="AQ195" s="18">
        <f t="shared" si="89"/>
        <v>0</v>
      </c>
      <c r="AR195" s="18">
        <f>AQ195*节奏规划!$J184</f>
        <v>0</v>
      </c>
      <c r="AS195" s="18">
        <f t="shared" si="107"/>
        <v>94.084199999999981</v>
      </c>
      <c r="AT195" s="18">
        <f>AS195*节奏规划!$J184</f>
        <v>0.47042099999999992</v>
      </c>
      <c r="AU195" s="18">
        <f t="shared" si="108"/>
        <v>16.128719999999998</v>
      </c>
      <c r="AV195" s="18">
        <f>AU195*节奏规划!$J184</f>
        <v>8.0643599999999996E-2</v>
      </c>
      <c r="AW195" s="18">
        <f t="shared" si="109"/>
        <v>0</v>
      </c>
      <c r="AX195" s="18">
        <f>AW195*节奏规划!$J184</f>
        <v>0</v>
      </c>
      <c r="AY195" s="18">
        <f t="shared" si="110"/>
        <v>0</v>
      </c>
      <c r="AZ195" s="18">
        <f>AY195*节奏规划!$J184</f>
        <v>0</v>
      </c>
    </row>
    <row r="196" spans="1:52" ht="16.5" x14ac:dyDescent="0.2">
      <c r="A196" s="14">
        <v>191</v>
      </c>
      <c r="B196" s="14">
        <f>金币产出!CH196/金币产出!CB196</f>
        <v>497952200</v>
      </c>
      <c r="C196" s="18">
        <f>INDEX(金币产出!$D$7:$D$90,MATCH(宝箱数值!A196,金币产出!$A$7:$A$90,1))</f>
        <v>24.45</v>
      </c>
      <c r="D196" s="18">
        <f t="shared" si="90"/>
        <v>5927738</v>
      </c>
      <c r="E196" s="18">
        <f t="shared" si="79"/>
        <v>1781724</v>
      </c>
      <c r="F196" s="18">
        <f t="shared" si="80"/>
        <v>5927738</v>
      </c>
      <c r="G196" s="18">
        <f t="shared" si="81"/>
        <v>5927738</v>
      </c>
      <c r="H196" s="18">
        <f t="shared" si="82"/>
        <v>5927738</v>
      </c>
      <c r="I196" s="18">
        <f t="shared" si="83"/>
        <v>5927738</v>
      </c>
      <c r="J196" s="18">
        <f t="shared" si="84"/>
        <v>5927738</v>
      </c>
      <c r="K196" s="18">
        <f t="shared" si="91"/>
        <v>1</v>
      </c>
      <c r="L196" s="18">
        <f t="shared" si="92"/>
        <v>1781.72</v>
      </c>
      <c r="M196" s="18">
        <f t="shared" si="93"/>
        <v>1</v>
      </c>
      <c r="N196" s="18">
        <f t="shared" si="94"/>
        <v>5927.74</v>
      </c>
      <c r="O196" s="18">
        <f t="shared" si="95"/>
        <v>1</v>
      </c>
      <c r="P196" s="18">
        <f t="shared" si="96"/>
        <v>5927.74</v>
      </c>
      <c r="Q196" s="18">
        <f t="shared" si="97"/>
        <v>1</v>
      </c>
      <c r="R196" s="18">
        <f t="shared" si="98"/>
        <v>5927.74</v>
      </c>
      <c r="S196" s="18">
        <f t="shared" si="99"/>
        <v>1</v>
      </c>
      <c r="T196" s="18">
        <f t="shared" si="100"/>
        <v>5927.74</v>
      </c>
      <c r="U196" s="18">
        <f t="shared" si="101"/>
        <v>1</v>
      </c>
      <c r="V196" s="18">
        <f t="shared" si="102"/>
        <v>5927.74</v>
      </c>
      <c r="W196" s="18">
        <f t="shared" si="103"/>
        <v>1</v>
      </c>
      <c r="X196" s="18">
        <f t="shared" si="104"/>
        <v>5927.74</v>
      </c>
      <c r="Y196" s="22">
        <v>0.2</v>
      </c>
      <c r="Z196" s="22">
        <v>0.8</v>
      </c>
      <c r="AA196" s="22">
        <v>0</v>
      </c>
      <c r="AB196" s="22">
        <v>0</v>
      </c>
      <c r="AC196" s="22">
        <v>0</v>
      </c>
      <c r="AD196" s="22">
        <v>0</v>
      </c>
      <c r="AE196" s="18">
        <f t="shared" si="105"/>
        <v>6345127.0564000001</v>
      </c>
      <c r="AF196" s="18">
        <f>AE196*节奏规划!$J185</f>
        <v>31725.635282000003</v>
      </c>
      <c r="AG196" s="18">
        <f t="shared" si="106"/>
        <v>403.21799999999996</v>
      </c>
      <c r="AH196" s="18">
        <f>AG196*节奏规划!$J185</f>
        <v>2.0160899999999997</v>
      </c>
      <c r="AI196" s="18">
        <f t="shared" si="85"/>
        <v>162.35999999999999</v>
      </c>
      <c r="AJ196" s="18">
        <f>AI196*节奏规划!$J185</f>
        <v>0.81179999999999997</v>
      </c>
      <c r="AK196" s="18">
        <f t="shared" si="86"/>
        <v>66.959999999999994</v>
      </c>
      <c r="AL196" s="18">
        <f>AK196*节奏规划!$J185</f>
        <v>0.33479999999999999</v>
      </c>
      <c r="AM196" s="18">
        <f t="shared" si="87"/>
        <v>259.2</v>
      </c>
      <c r="AN196" s="18">
        <f>AM196*节奏规划!$J185</f>
        <v>1.296</v>
      </c>
      <c r="AO196" s="18">
        <f t="shared" si="88"/>
        <v>0</v>
      </c>
      <c r="AP196" s="18">
        <f>AO196*节奏规划!$J185</f>
        <v>0</v>
      </c>
      <c r="AQ196" s="18">
        <f t="shared" si="89"/>
        <v>0</v>
      </c>
      <c r="AR196" s="18">
        <f>AQ196*节奏规划!$J185</f>
        <v>0</v>
      </c>
      <c r="AS196" s="18">
        <f t="shared" si="107"/>
        <v>94.084199999999981</v>
      </c>
      <c r="AT196" s="18">
        <f>AS196*节奏规划!$J185</f>
        <v>0.47042099999999992</v>
      </c>
      <c r="AU196" s="18">
        <f t="shared" si="108"/>
        <v>16.128719999999998</v>
      </c>
      <c r="AV196" s="18">
        <f>AU196*节奏规划!$J185</f>
        <v>8.0643599999999996E-2</v>
      </c>
      <c r="AW196" s="18">
        <f t="shared" si="109"/>
        <v>0</v>
      </c>
      <c r="AX196" s="18">
        <f>AW196*节奏规划!$J185</f>
        <v>0</v>
      </c>
      <c r="AY196" s="18">
        <f t="shared" si="110"/>
        <v>0</v>
      </c>
      <c r="AZ196" s="18">
        <f>AY196*节奏规划!$J185</f>
        <v>0</v>
      </c>
    </row>
    <row r="197" spans="1:52" ht="16.5" x14ac:dyDescent="0.2">
      <c r="A197" s="14">
        <v>192</v>
      </c>
      <c r="B197" s="14">
        <f>金币产出!CH197/金币产出!CB197</f>
        <v>511384200</v>
      </c>
      <c r="C197" s="18">
        <f>INDEX(金币产出!$D$7:$D$90,MATCH(宝箱数值!A197,金币产出!$A$7:$A$90,1))</f>
        <v>24.45</v>
      </c>
      <c r="D197" s="18">
        <f t="shared" si="90"/>
        <v>6087635</v>
      </c>
      <c r="E197" s="18">
        <f t="shared" si="79"/>
        <v>1805594</v>
      </c>
      <c r="F197" s="18">
        <f t="shared" si="80"/>
        <v>6087635</v>
      </c>
      <c r="G197" s="18">
        <f t="shared" si="81"/>
        <v>6087635</v>
      </c>
      <c r="H197" s="18">
        <f t="shared" si="82"/>
        <v>6087635</v>
      </c>
      <c r="I197" s="18">
        <f t="shared" si="83"/>
        <v>6087635</v>
      </c>
      <c r="J197" s="18">
        <f t="shared" si="84"/>
        <v>6087635</v>
      </c>
      <c r="K197" s="18">
        <f t="shared" si="91"/>
        <v>1</v>
      </c>
      <c r="L197" s="18">
        <f t="shared" si="92"/>
        <v>1805.59</v>
      </c>
      <c r="M197" s="18">
        <f t="shared" si="93"/>
        <v>1</v>
      </c>
      <c r="N197" s="18">
        <f t="shared" si="94"/>
        <v>6087.64</v>
      </c>
      <c r="O197" s="18">
        <f t="shared" si="95"/>
        <v>1</v>
      </c>
      <c r="P197" s="18">
        <f t="shared" si="96"/>
        <v>6087.64</v>
      </c>
      <c r="Q197" s="18">
        <f t="shared" si="97"/>
        <v>1</v>
      </c>
      <c r="R197" s="18">
        <f t="shared" si="98"/>
        <v>6087.64</v>
      </c>
      <c r="S197" s="18">
        <f t="shared" si="99"/>
        <v>1</v>
      </c>
      <c r="T197" s="18">
        <f t="shared" si="100"/>
        <v>6087.64</v>
      </c>
      <c r="U197" s="18">
        <f t="shared" si="101"/>
        <v>1</v>
      </c>
      <c r="V197" s="18">
        <f t="shared" si="102"/>
        <v>6087.64</v>
      </c>
      <c r="W197" s="18">
        <f t="shared" si="103"/>
        <v>1</v>
      </c>
      <c r="X197" s="18">
        <f t="shared" si="104"/>
        <v>6087.64</v>
      </c>
      <c r="Y197" s="22">
        <v>0.2</v>
      </c>
      <c r="Z197" s="22">
        <v>0.8</v>
      </c>
      <c r="AA197" s="22">
        <v>0</v>
      </c>
      <c r="AB197" s="22">
        <v>0</v>
      </c>
      <c r="AC197" s="22">
        <v>0</v>
      </c>
      <c r="AD197" s="22">
        <v>0</v>
      </c>
      <c r="AE197" s="18">
        <f t="shared" si="105"/>
        <v>6510261.7525999993</v>
      </c>
      <c r="AF197" s="18">
        <f>AE197*节奏规划!$J186</f>
        <v>32551.308762999997</v>
      </c>
      <c r="AG197" s="18">
        <f t="shared" si="106"/>
        <v>403.21799999999996</v>
      </c>
      <c r="AH197" s="18">
        <f>AG197*节奏规划!$J186</f>
        <v>2.0160899999999997</v>
      </c>
      <c r="AI197" s="18">
        <f t="shared" si="85"/>
        <v>162.35999999999999</v>
      </c>
      <c r="AJ197" s="18">
        <f>AI197*节奏规划!$J186</f>
        <v>0.81179999999999997</v>
      </c>
      <c r="AK197" s="18">
        <f t="shared" si="86"/>
        <v>66.959999999999994</v>
      </c>
      <c r="AL197" s="18">
        <f>AK197*节奏规划!$J186</f>
        <v>0.33479999999999999</v>
      </c>
      <c r="AM197" s="18">
        <f t="shared" si="87"/>
        <v>259.2</v>
      </c>
      <c r="AN197" s="18">
        <f>AM197*节奏规划!$J186</f>
        <v>1.296</v>
      </c>
      <c r="AO197" s="18">
        <f t="shared" si="88"/>
        <v>0</v>
      </c>
      <c r="AP197" s="18">
        <f>AO197*节奏规划!$J186</f>
        <v>0</v>
      </c>
      <c r="AQ197" s="18">
        <f t="shared" si="89"/>
        <v>0</v>
      </c>
      <c r="AR197" s="18">
        <f>AQ197*节奏规划!$J186</f>
        <v>0</v>
      </c>
      <c r="AS197" s="18">
        <f t="shared" si="107"/>
        <v>94.084199999999981</v>
      </c>
      <c r="AT197" s="18">
        <f>AS197*节奏规划!$J186</f>
        <v>0.47042099999999992</v>
      </c>
      <c r="AU197" s="18">
        <f t="shared" si="108"/>
        <v>16.128719999999998</v>
      </c>
      <c r="AV197" s="18">
        <f>AU197*节奏规划!$J186</f>
        <v>8.0643599999999996E-2</v>
      </c>
      <c r="AW197" s="18">
        <f t="shared" si="109"/>
        <v>0</v>
      </c>
      <c r="AX197" s="18">
        <f>AW197*节奏规划!$J186</f>
        <v>0</v>
      </c>
      <c r="AY197" s="18">
        <f t="shared" si="110"/>
        <v>0</v>
      </c>
      <c r="AZ197" s="18">
        <f>AY197*节奏规划!$J186</f>
        <v>0</v>
      </c>
    </row>
    <row r="198" spans="1:52" ht="16.5" x14ac:dyDescent="0.2">
      <c r="A198" s="14">
        <v>193</v>
      </c>
      <c r="B198" s="14">
        <f>金币产出!CH198/金币产出!CB198</f>
        <v>524816200</v>
      </c>
      <c r="C198" s="18">
        <f>INDEX(金币产出!$D$7:$D$90,MATCH(宝箱数值!A198,金币产出!$A$7:$A$90,1))</f>
        <v>24.45</v>
      </c>
      <c r="D198" s="18">
        <f t="shared" si="90"/>
        <v>6247533</v>
      </c>
      <c r="E198" s="18">
        <f t="shared" ref="E198:E261" si="111">INT(IF(A198&lt;=$BK$6,D198,SQRT(INDEX($D$6:$D$1005,$BK$6)*D198)))</f>
        <v>1829153</v>
      </c>
      <c r="F198" s="18">
        <f t="shared" ref="F198:F261" si="112">INT(IF(A198&lt;=$BK$7,D198,SQRT(INDEX($D$6:$D$1005,$BK$7)*D198)))</f>
        <v>6247533</v>
      </c>
      <c r="G198" s="18">
        <f t="shared" ref="G198:G261" si="113">INT(IF(A198&lt;=$BK$8,D198,SQRT(INDEX($D$6:$D$1005,$BK$8)*D198)))</f>
        <v>6247533</v>
      </c>
      <c r="H198" s="18">
        <f t="shared" ref="H198:H261" si="114">INT(IF(A198&lt;=$BK$9,D198,SQRT(INDEX($D$6:$D$1005,$BK$9)*D198)))</f>
        <v>6247533</v>
      </c>
      <c r="I198" s="18">
        <f t="shared" ref="I198:I261" si="115">INT(IF(A198&lt;=$BK$10,D198,SQRT(INDEX($D$6:$D$1005,$BK$10)*D198)))</f>
        <v>6247533</v>
      </c>
      <c r="J198" s="18">
        <f t="shared" ref="J198:J261" si="116">INT(IF(A198&lt;=$BK$11,D198,SQRT(INDEX($D$6:$D$1005,$BK$11)*D198)))</f>
        <v>6247533</v>
      </c>
      <c r="K198" s="18">
        <f t="shared" si="91"/>
        <v>1</v>
      </c>
      <c r="L198" s="18">
        <f t="shared" si="92"/>
        <v>1829.15</v>
      </c>
      <c r="M198" s="18">
        <f t="shared" si="93"/>
        <v>1</v>
      </c>
      <c r="N198" s="18">
        <f t="shared" si="94"/>
        <v>6247.53</v>
      </c>
      <c r="O198" s="18">
        <f t="shared" si="95"/>
        <v>1</v>
      </c>
      <c r="P198" s="18">
        <f t="shared" si="96"/>
        <v>6247.53</v>
      </c>
      <c r="Q198" s="18">
        <f t="shared" si="97"/>
        <v>1</v>
      </c>
      <c r="R198" s="18">
        <f t="shared" si="98"/>
        <v>6247.53</v>
      </c>
      <c r="S198" s="18">
        <f t="shared" si="99"/>
        <v>1</v>
      </c>
      <c r="T198" s="18">
        <f t="shared" si="100"/>
        <v>6247.53</v>
      </c>
      <c r="U198" s="18">
        <f t="shared" si="101"/>
        <v>1</v>
      </c>
      <c r="V198" s="18">
        <f t="shared" si="102"/>
        <v>6247.53</v>
      </c>
      <c r="W198" s="18">
        <f t="shared" si="103"/>
        <v>1</v>
      </c>
      <c r="X198" s="18">
        <f t="shared" si="104"/>
        <v>6247.53</v>
      </c>
      <c r="Y198" s="22">
        <v>0.2</v>
      </c>
      <c r="Z198" s="22">
        <v>0.8</v>
      </c>
      <c r="AA198" s="22">
        <v>0</v>
      </c>
      <c r="AB198" s="22">
        <v>0</v>
      </c>
      <c r="AC198" s="22">
        <v>0</v>
      </c>
      <c r="AD198" s="22">
        <v>0</v>
      </c>
      <c r="AE198" s="18">
        <f t="shared" si="105"/>
        <v>6675320.0364999995</v>
      </c>
      <c r="AF198" s="18">
        <f>AE198*节奏规划!$J187</f>
        <v>33376.600182499998</v>
      </c>
      <c r="AG198" s="18">
        <f t="shared" si="106"/>
        <v>403.21799999999996</v>
      </c>
      <c r="AH198" s="18">
        <f>AG198*节奏规划!$J187</f>
        <v>2.0160899999999997</v>
      </c>
      <c r="AI198" s="18">
        <f t="shared" ref="AI198:AI261" si="117">SUMPRODUCT($BK$21:$BP$21,Y198:AD198)*$D$3</f>
        <v>162.35999999999999</v>
      </c>
      <c r="AJ198" s="18">
        <f>AI198*节奏规划!$J187</f>
        <v>0.81179999999999997</v>
      </c>
      <c r="AK198" s="18">
        <f t="shared" ref="AK198:AK261" si="118">SUMPRODUCT(Y198:AD198,$BS$24:$BX$24)*$BE$6*$BE$15*$D$3</f>
        <v>66.959999999999994</v>
      </c>
      <c r="AL198" s="18">
        <f>AK198*节奏规划!$J187</f>
        <v>0.33479999999999999</v>
      </c>
      <c r="AM198" s="18">
        <f t="shared" ref="AM198:AM261" si="119">SUMPRODUCT(Y198:AD198,$BS$27:$BX$27)*$D$3</f>
        <v>259.2</v>
      </c>
      <c r="AN198" s="18">
        <f>AM198*节奏规划!$J187</f>
        <v>1.296</v>
      </c>
      <c r="AO198" s="18">
        <f t="shared" ref="AO198:AO261" si="120">SUMPRODUCT(Y198:AD198,$BS$30:$BX$30)*$D$3</f>
        <v>0</v>
      </c>
      <c r="AP198" s="18">
        <f>AO198*节奏规划!$J187</f>
        <v>0</v>
      </c>
      <c r="AQ198" s="18">
        <f t="shared" ref="AQ198:AQ261" si="121">SUMPRODUCT(Y198:AD198,$BS$33:$BX$33)*$D$3</f>
        <v>0</v>
      </c>
      <c r="AR198" s="18">
        <f>AQ198*节奏规划!$J187</f>
        <v>0</v>
      </c>
      <c r="AS198" s="18">
        <f t="shared" si="107"/>
        <v>94.084199999999981</v>
      </c>
      <c r="AT198" s="18">
        <f>AS198*节奏规划!$J187</f>
        <v>0.47042099999999992</v>
      </c>
      <c r="AU198" s="18">
        <f t="shared" si="108"/>
        <v>16.128719999999998</v>
      </c>
      <c r="AV198" s="18">
        <f>AU198*节奏规划!$J187</f>
        <v>8.0643599999999996E-2</v>
      </c>
      <c r="AW198" s="18">
        <f t="shared" si="109"/>
        <v>0</v>
      </c>
      <c r="AX198" s="18">
        <f>AW198*节奏规划!$J187</f>
        <v>0</v>
      </c>
      <c r="AY198" s="18">
        <f t="shared" si="110"/>
        <v>0</v>
      </c>
      <c r="AZ198" s="18">
        <f>AY198*节奏规划!$J187</f>
        <v>0</v>
      </c>
    </row>
    <row r="199" spans="1:52" ht="16.5" x14ac:dyDescent="0.2">
      <c r="A199" s="14">
        <v>194</v>
      </c>
      <c r="B199" s="14">
        <f>金币产出!CH199/金币产出!CB199</f>
        <v>538248200</v>
      </c>
      <c r="C199" s="18">
        <f>INDEX(金币产出!$D$7:$D$90,MATCH(宝箱数值!A199,金币产出!$A$7:$A$90,1))</f>
        <v>24.45</v>
      </c>
      <c r="D199" s="18">
        <f t="shared" ref="D199:D262" si="122">ROUND(B199/($D$3*$H$2*(1+C199/100))/1.5,0)</f>
        <v>6407431</v>
      </c>
      <c r="E199" s="18">
        <f t="shared" si="111"/>
        <v>1852413</v>
      </c>
      <c r="F199" s="18">
        <f t="shared" si="112"/>
        <v>6407431</v>
      </c>
      <c r="G199" s="18">
        <f t="shared" si="113"/>
        <v>6407431</v>
      </c>
      <c r="H199" s="18">
        <f t="shared" si="114"/>
        <v>6407431</v>
      </c>
      <c r="I199" s="18">
        <f t="shared" si="115"/>
        <v>6407431</v>
      </c>
      <c r="J199" s="18">
        <f t="shared" si="116"/>
        <v>6407431</v>
      </c>
      <c r="K199" s="18">
        <f t="shared" ref="K199:K262" si="123">INT(LOG(E199/10,1000))</f>
        <v>1</v>
      </c>
      <c r="L199" s="18">
        <f t="shared" ref="L199:L262" si="124">ROUND(E199/1000^K199,2)</f>
        <v>1852.41</v>
      </c>
      <c r="M199" s="18">
        <f t="shared" ref="M199:M262" si="125">INT(LOG(F199/10,1000))</f>
        <v>1</v>
      </c>
      <c r="N199" s="18">
        <f t="shared" ref="N199:N262" si="126">ROUND(F199/1000^M199,2)</f>
        <v>6407.43</v>
      </c>
      <c r="O199" s="18">
        <f t="shared" ref="O199:O262" si="127">INT(LOG(G199/10,1000))</f>
        <v>1</v>
      </c>
      <c r="P199" s="18">
        <f t="shared" ref="P199:P262" si="128">ROUND(G199/1000^O199,2)</f>
        <v>6407.43</v>
      </c>
      <c r="Q199" s="18">
        <f t="shared" ref="Q199:Q262" si="129">INT(LOG(H199/10,1000))</f>
        <v>1</v>
      </c>
      <c r="R199" s="18">
        <f t="shared" ref="R199:R262" si="130">ROUND(H199/1000^Q199,2)</f>
        <v>6407.43</v>
      </c>
      <c r="S199" s="18">
        <f t="shared" ref="S199:S262" si="131">INT(LOG(I199/10,1000))</f>
        <v>1</v>
      </c>
      <c r="T199" s="18">
        <f t="shared" ref="T199:T262" si="132">ROUND(I199/1000^S199,2)</f>
        <v>6407.43</v>
      </c>
      <c r="U199" s="18">
        <f t="shared" ref="U199:U262" si="133">INT(LOG(J199/10,1000))</f>
        <v>1</v>
      </c>
      <c r="V199" s="18">
        <f t="shared" ref="V199:V262" si="134">ROUND(J199/1000^U199,2)</f>
        <v>6407.43</v>
      </c>
      <c r="W199" s="18">
        <f t="shared" ref="W199:W262" si="135">INT(LOG(D199/10,1000))</f>
        <v>1</v>
      </c>
      <c r="X199" s="18">
        <f t="shared" ref="X199:X262" si="136">ROUND(D199/1000^W199,2)</f>
        <v>6407.43</v>
      </c>
      <c r="Y199" s="22">
        <v>0.2</v>
      </c>
      <c r="Z199" s="22">
        <v>0.8</v>
      </c>
      <c r="AA199" s="22">
        <v>0</v>
      </c>
      <c r="AB199" s="22">
        <v>0</v>
      </c>
      <c r="AC199" s="22">
        <v>0</v>
      </c>
      <c r="AD199" s="22">
        <v>0</v>
      </c>
      <c r="AE199" s="18">
        <f t="shared" ref="AE199:AE262" si="137">SUMPRODUCT(E199:J199,Y199:AD199)*(1+$C199/100)</f>
        <v>6840303.8992999997</v>
      </c>
      <c r="AF199" s="18">
        <f>AE199*节奏规划!$J188</f>
        <v>34201.519496499997</v>
      </c>
      <c r="AG199" s="18">
        <f t="shared" ref="AG199:AG262" si="138">SUMPRODUCT($BH$3:$BM$3,Y199:AD199)*$D$3*(1+$C199/100)</f>
        <v>403.21799999999996</v>
      </c>
      <c r="AH199" s="18">
        <f>AG199*节奏规划!$J188</f>
        <v>2.0160899999999997</v>
      </c>
      <c r="AI199" s="18">
        <f t="shared" si="117"/>
        <v>162.35999999999999</v>
      </c>
      <c r="AJ199" s="18">
        <f>AI199*节奏规划!$J188</f>
        <v>0.81179999999999997</v>
      </c>
      <c r="AK199" s="18">
        <f t="shared" si="118"/>
        <v>66.959999999999994</v>
      </c>
      <c r="AL199" s="18">
        <f>AK199*节奏规划!$J188</f>
        <v>0.33479999999999999</v>
      </c>
      <c r="AM199" s="18">
        <f t="shared" si="119"/>
        <v>259.2</v>
      </c>
      <c r="AN199" s="18">
        <f>AM199*节奏规划!$J188</f>
        <v>1.296</v>
      </c>
      <c r="AO199" s="18">
        <f t="shared" si="120"/>
        <v>0</v>
      </c>
      <c r="AP199" s="18">
        <f>AO199*节奏规划!$J188</f>
        <v>0</v>
      </c>
      <c r="AQ199" s="18">
        <f t="shared" si="121"/>
        <v>0</v>
      </c>
      <c r="AR199" s="18">
        <f>AQ199*节奏规划!$J188</f>
        <v>0</v>
      </c>
      <c r="AS199" s="18">
        <f t="shared" ref="AS199:AS262" si="139">SUMPRODUCT(Y199:AD199,$BS$34:$BX$34,$BS$38:$BX$38,$BS$42:$BX$42)*$D$3*(1+$C199/100)</f>
        <v>94.084199999999981</v>
      </c>
      <c r="AT199" s="18">
        <f>AS199*节奏规划!$J188</f>
        <v>0.47042099999999992</v>
      </c>
      <c r="AU199" s="18">
        <f t="shared" ref="AU199:AU262" si="140">SUMPRODUCT(Y199:AD199,$BS$35:$BX$35,$BS$39:$BX$39,$BS$42:$BX$42)*$D$3*(1+$C199/100)</f>
        <v>16.128719999999998</v>
      </c>
      <c r="AV199" s="18">
        <f>AU199*节奏规划!$J188</f>
        <v>8.0643599999999996E-2</v>
      </c>
      <c r="AW199" s="18">
        <f t="shared" ref="AW199:AW262" si="141">SUMPRODUCT(Y199:AD199,$BS$36:$BX$36,$BS$40:$BX$40,$BS$42:$BX$42)*$D$3*(1+$C199/100)</f>
        <v>0</v>
      </c>
      <c r="AX199" s="18">
        <f>AW199*节奏规划!$J188</f>
        <v>0</v>
      </c>
      <c r="AY199" s="18">
        <f t="shared" ref="AY199:AY262" si="142">SUMPRODUCT(Y199:AD199,$BS$37:$BX$37,$BS$41:$BX$41,$BS$42:$BX$42)*$D$3*(1+$C199/100)</f>
        <v>0</v>
      </c>
      <c r="AZ199" s="18">
        <f>AY199*节奏规划!$J188</f>
        <v>0</v>
      </c>
    </row>
    <row r="200" spans="1:52" ht="16.5" x14ac:dyDescent="0.2">
      <c r="A200" s="14">
        <v>195</v>
      </c>
      <c r="B200" s="14">
        <f>金币产出!CH200/金币产出!CB200</f>
        <v>551680200</v>
      </c>
      <c r="C200" s="18">
        <f>INDEX(金币产出!$D$7:$D$90,MATCH(宝箱数值!A200,金币产出!$A$7:$A$90,1))</f>
        <v>24.45</v>
      </c>
      <c r="D200" s="18">
        <f t="shared" si="122"/>
        <v>6567328</v>
      </c>
      <c r="E200" s="18">
        <f t="shared" si="111"/>
        <v>1875384</v>
      </c>
      <c r="F200" s="18">
        <f t="shared" si="112"/>
        <v>6567328</v>
      </c>
      <c r="G200" s="18">
        <f t="shared" si="113"/>
        <v>6567328</v>
      </c>
      <c r="H200" s="18">
        <f t="shared" si="114"/>
        <v>6567328</v>
      </c>
      <c r="I200" s="18">
        <f t="shared" si="115"/>
        <v>6567328</v>
      </c>
      <c r="J200" s="18">
        <f t="shared" si="116"/>
        <v>6567328</v>
      </c>
      <c r="K200" s="18">
        <f t="shared" si="123"/>
        <v>1</v>
      </c>
      <c r="L200" s="18">
        <f t="shared" si="124"/>
        <v>1875.38</v>
      </c>
      <c r="M200" s="18">
        <f t="shared" si="125"/>
        <v>1</v>
      </c>
      <c r="N200" s="18">
        <f t="shared" si="126"/>
        <v>6567.33</v>
      </c>
      <c r="O200" s="18">
        <f t="shared" si="127"/>
        <v>1</v>
      </c>
      <c r="P200" s="18">
        <f t="shared" si="128"/>
        <v>6567.33</v>
      </c>
      <c r="Q200" s="18">
        <f t="shared" si="129"/>
        <v>1</v>
      </c>
      <c r="R200" s="18">
        <f t="shared" si="130"/>
        <v>6567.33</v>
      </c>
      <c r="S200" s="18">
        <f t="shared" si="131"/>
        <v>1</v>
      </c>
      <c r="T200" s="18">
        <f t="shared" si="132"/>
        <v>6567.33</v>
      </c>
      <c r="U200" s="18">
        <f t="shared" si="133"/>
        <v>1</v>
      </c>
      <c r="V200" s="18">
        <f t="shared" si="134"/>
        <v>6567.33</v>
      </c>
      <c r="W200" s="18">
        <f t="shared" si="135"/>
        <v>1</v>
      </c>
      <c r="X200" s="18">
        <f t="shared" si="136"/>
        <v>6567.33</v>
      </c>
      <c r="Y200" s="22">
        <v>0.2</v>
      </c>
      <c r="Z200" s="22">
        <v>0.8</v>
      </c>
      <c r="AA200" s="22">
        <v>0</v>
      </c>
      <c r="AB200" s="22">
        <v>0</v>
      </c>
      <c r="AC200" s="22">
        <v>0</v>
      </c>
      <c r="AD200" s="22">
        <v>0</v>
      </c>
      <c r="AE200" s="18">
        <f t="shared" si="137"/>
        <v>7005214.8344000001</v>
      </c>
      <c r="AF200" s="18">
        <f>AE200*节奏规划!$J189</f>
        <v>35026.074172000001</v>
      </c>
      <c r="AG200" s="18">
        <f t="shared" si="138"/>
        <v>403.21799999999996</v>
      </c>
      <c r="AH200" s="18">
        <f>AG200*节奏规划!$J189</f>
        <v>2.0160899999999997</v>
      </c>
      <c r="AI200" s="18">
        <f t="shared" si="117"/>
        <v>162.35999999999999</v>
      </c>
      <c r="AJ200" s="18">
        <f>AI200*节奏规划!$J189</f>
        <v>0.81179999999999997</v>
      </c>
      <c r="AK200" s="18">
        <f t="shared" si="118"/>
        <v>66.959999999999994</v>
      </c>
      <c r="AL200" s="18">
        <f>AK200*节奏规划!$J189</f>
        <v>0.33479999999999999</v>
      </c>
      <c r="AM200" s="18">
        <f t="shared" si="119"/>
        <v>259.2</v>
      </c>
      <c r="AN200" s="18">
        <f>AM200*节奏规划!$J189</f>
        <v>1.296</v>
      </c>
      <c r="AO200" s="18">
        <f t="shared" si="120"/>
        <v>0</v>
      </c>
      <c r="AP200" s="18">
        <f>AO200*节奏规划!$J189</f>
        <v>0</v>
      </c>
      <c r="AQ200" s="18">
        <f t="shared" si="121"/>
        <v>0</v>
      </c>
      <c r="AR200" s="18">
        <f>AQ200*节奏规划!$J189</f>
        <v>0</v>
      </c>
      <c r="AS200" s="18">
        <f t="shared" si="139"/>
        <v>94.084199999999981</v>
      </c>
      <c r="AT200" s="18">
        <f>AS200*节奏规划!$J189</f>
        <v>0.47042099999999992</v>
      </c>
      <c r="AU200" s="18">
        <f t="shared" si="140"/>
        <v>16.128719999999998</v>
      </c>
      <c r="AV200" s="18">
        <f>AU200*节奏规划!$J189</f>
        <v>8.0643599999999996E-2</v>
      </c>
      <c r="AW200" s="18">
        <f t="shared" si="141"/>
        <v>0</v>
      </c>
      <c r="AX200" s="18">
        <f>AW200*节奏规划!$J189</f>
        <v>0</v>
      </c>
      <c r="AY200" s="18">
        <f t="shared" si="142"/>
        <v>0</v>
      </c>
      <c r="AZ200" s="18">
        <f>AY200*节奏规划!$J189</f>
        <v>0</v>
      </c>
    </row>
    <row r="201" spans="1:52" ht="16.5" x14ac:dyDescent="0.2">
      <c r="A201" s="14">
        <v>196</v>
      </c>
      <c r="B201" s="14">
        <f>金币产出!CH201/金币产出!CB201</f>
        <v>565112200</v>
      </c>
      <c r="C201" s="18">
        <f>INDEX(金币产出!$D$7:$D$90,MATCH(宝箱数值!A201,金币产出!$A$7:$A$90,1))</f>
        <v>24.45</v>
      </c>
      <c r="D201" s="18">
        <f t="shared" si="122"/>
        <v>6727226</v>
      </c>
      <c r="E201" s="18">
        <f t="shared" si="111"/>
        <v>1898077</v>
      </c>
      <c r="F201" s="18">
        <f t="shared" si="112"/>
        <v>6727226</v>
      </c>
      <c r="G201" s="18">
        <f t="shared" si="113"/>
        <v>6727226</v>
      </c>
      <c r="H201" s="18">
        <f t="shared" si="114"/>
        <v>6727226</v>
      </c>
      <c r="I201" s="18">
        <f t="shared" si="115"/>
        <v>6727226</v>
      </c>
      <c r="J201" s="18">
        <f t="shared" si="116"/>
        <v>6727226</v>
      </c>
      <c r="K201" s="18">
        <f t="shared" si="123"/>
        <v>1</v>
      </c>
      <c r="L201" s="18">
        <f t="shared" si="124"/>
        <v>1898.08</v>
      </c>
      <c r="M201" s="18">
        <f t="shared" si="125"/>
        <v>1</v>
      </c>
      <c r="N201" s="18">
        <f t="shared" si="126"/>
        <v>6727.23</v>
      </c>
      <c r="O201" s="18">
        <f t="shared" si="127"/>
        <v>1</v>
      </c>
      <c r="P201" s="18">
        <f t="shared" si="128"/>
        <v>6727.23</v>
      </c>
      <c r="Q201" s="18">
        <f t="shared" si="129"/>
        <v>1</v>
      </c>
      <c r="R201" s="18">
        <f t="shared" si="130"/>
        <v>6727.23</v>
      </c>
      <c r="S201" s="18">
        <f t="shared" si="131"/>
        <v>1</v>
      </c>
      <c r="T201" s="18">
        <f t="shared" si="132"/>
        <v>6727.23</v>
      </c>
      <c r="U201" s="18">
        <f t="shared" si="133"/>
        <v>1</v>
      </c>
      <c r="V201" s="18">
        <f t="shared" si="134"/>
        <v>6727.23</v>
      </c>
      <c r="W201" s="18">
        <f t="shared" si="135"/>
        <v>1</v>
      </c>
      <c r="X201" s="18">
        <f t="shared" si="136"/>
        <v>6727.23</v>
      </c>
      <c r="Y201" s="22">
        <v>0.2</v>
      </c>
      <c r="Z201" s="22">
        <v>0.8</v>
      </c>
      <c r="AA201" s="22">
        <v>0</v>
      </c>
      <c r="AB201" s="22">
        <v>0</v>
      </c>
      <c r="AC201" s="22">
        <v>0</v>
      </c>
      <c r="AD201" s="22">
        <v>0</v>
      </c>
      <c r="AE201" s="18">
        <f t="shared" si="137"/>
        <v>7170057.5709000006</v>
      </c>
      <c r="AF201" s="18">
        <f>AE201*节奏规划!$J190</f>
        <v>35850.287854500006</v>
      </c>
      <c r="AG201" s="18">
        <f t="shared" si="138"/>
        <v>403.21799999999996</v>
      </c>
      <c r="AH201" s="18">
        <f>AG201*节奏规划!$J190</f>
        <v>2.0160899999999997</v>
      </c>
      <c r="AI201" s="18">
        <f t="shared" si="117"/>
        <v>162.35999999999999</v>
      </c>
      <c r="AJ201" s="18">
        <f>AI201*节奏规划!$J190</f>
        <v>0.81179999999999997</v>
      </c>
      <c r="AK201" s="18">
        <f t="shared" si="118"/>
        <v>66.959999999999994</v>
      </c>
      <c r="AL201" s="18">
        <f>AK201*节奏规划!$J190</f>
        <v>0.33479999999999999</v>
      </c>
      <c r="AM201" s="18">
        <f t="shared" si="119"/>
        <v>259.2</v>
      </c>
      <c r="AN201" s="18">
        <f>AM201*节奏规划!$J190</f>
        <v>1.296</v>
      </c>
      <c r="AO201" s="18">
        <f t="shared" si="120"/>
        <v>0</v>
      </c>
      <c r="AP201" s="18">
        <f>AO201*节奏规划!$J190</f>
        <v>0</v>
      </c>
      <c r="AQ201" s="18">
        <f t="shared" si="121"/>
        <v>0</v>
      </c>
      <c r="AR201" s="18">
        <f>AQ201*节奏规划!$J190</f>
        <v>0</v>
      </c>
      <c r="AS201" s="18">
        <f t="shared" si="139"/>
        <v>94.084199999999981</v>
      </c>
      <c r="AT201" s="18">
        <f>AS201*节奏规划!$J190</f>
        <v>0.47042099999999992</v>
      </c>
      <c r="AU201" s="18">
        <f t="shared" si="140"/>
        <v>16.128719999999998</v>
      </c>
      <c r="AV201" s="18">
        <f>AU201*节奏规划!$J190</f>
        <v>8.0643599999999996E-2</v>
      </c>
      <c r="AW201" s="18">
        <f t="shared" si="141"/>
        <v>0</v>
      </c>
      <c r="AX201" s="18">
        <f>AW201*节奏规划!$J190</f>
        <v>0</v>
      </c>
      <c r="AY201" s="18">
        <f t="shared" si="142"/>
        <v>0</v>
      </c>
      <c r="AZ201" s="18">
        <f>AY201*节奏规划!$J190</f>
        <v>0</v>
      </c>
    </row>
    <row r="202" spans="1:52" ht="16.5" x14ac:dyDescent="0.2">
      <c r="A202" s="14">
        <v>197</v>
      </c>
      <c r="B202" s="14">
        <f>金币产出!CH202/金币产出!CB202</f>
        <v>578544000</v>
      </c>
      <c r="C202" s="18">
        <f>INDEX(金币产出!$D$7:$D$90,MATCH(宝箱数值!A202,金币产出!$A$7:$A$90,1))</f>
        <v>24.45</v>
      </c>
      <c r="D202" s="18">
        <f t="shared" si="122"/>
        <v>6887121</v>
      </c>
      <c r="E202" s="18">
        <f t="shared" si="111"/>
        <v>1920502</v>
      </c>
      <c r="F202" s="18">
        <f t="shared" si="112"/>
        <v>6887121</v>
      </c>
      <c r="G202" s="18">
        <f t="shared" si="113"/>
        <v>6887121</v>
      </c>
      <c r="H202" s="18">
        <f t="shared" si="114"/>
        <v>6887121</v>
      </c>
      <c r="I202" s="18">
        <f t="shared" si="115"/>
        <v>6887121</v>
      </c>
      <c r="J202" s="18">
        <f t="shared" si="116"/>
        <v>6887121</v>
      </c>
      <c r="K202" s="18">
        <f t="shared" si="123"/>
        <v>1</v>
      </c>
      <c r="L202" s="18">
        <f t="shared" si="124"/>
        <v>1920.5</v>
      </c>
      <c r="M202" s="18">
        <f t="shared" si="125"/>
        <v>1</v>
      </c>
      <c r="N202" s="18">
        <f t="shared" si="126"/>
        <v>6887.12</v>
      </c>
      <c r="O202" s="18">
        <f t="shared" si="127"/>
        <v>1</v>
      </c>
      <c r="P202" s="18">
        <f t="shared" si="128"/>
        <v>6887.12</v>
      </c>
      <c r="Q202" s="18">
        <f t="shared" si="129"/>
        <v>1</v>
      </c>
      <c r="R202" s="18">
        <f t="shared" si="130"/>
        <v>6887.12</v>
      </c>
      <c r="S202" s="18">
        <f t="shared" si="131"/>
        <v>1</v>
      </c>
      <c r="T202" s="18">
        <f t="shared" si="132"/>
        <v>6887.12</v>
      </c>
      <c r="U202" s="18">
        <f t="shared" si="133"/>
        <v>1</v>
      </c>
      <c r="V202" s="18">
        <f t="shared" si="134"/>
        <v>6887.12</v>
      </c>
      <c r="W202" s="18">
        <f t="shared" si="135"/>
        <v>1</v>
      </c>
      <c r="X202" s="18">
        <f t="shared" si="136"/>
        <v>6887.12</v>
      </c>
      <c r="Y202" s="22">
        <v>0.2</v>
      </c>
      <c r="Z202" s="22">
        <v>0.8</v>
      </c>
      <c r="AA202" s="22">
        <v>0</v>
      </c>
      <c r="AB202" s="22">
        <v>0</v>
      </c>
      <c r="AC202" s="22">
        <v>0</v>
      </c>
      <c r="AD202" s="22">
        <v>0</v>
      </c>
      <c r="AE202" s="18">
        <f t="shared" si="137"/>
        <v>7334830.6154000014</v>
      </c>
      <c r="AF202" s="18">
        <f>AE202*节奏规划!$J191</f>
        <v>36674.15307700001</v>
      </c>
      <c r="AG202" s="18">
        <f t="shared" si="138"/>
        <v>403.21799999999996</v>
      </c>
      <c r="AH202" s="18">
        <f>AG202*节奏规划!$J191</f>
        <v>2.0160899999999997</v>
      </c>
      <c r="AI202" s="18">
        <f t="shared" si="117"/>
        <v>162.35999999999999</v>
      </c>
      <c r="AJ202" s="18">
        <f>AI202*节奏规划!$J191</f>
        <v>0.81179999999999997</v>
      </c>
      <c r="AK202" s="18">
        <f t="shared" si="118"/>
        <v>66.959999999999994</v>
      </c>
      <c r="AL202" s="18">
        <f>AK202*节奏规划!$J191</f>
        <v>0.33479999999999999</v>
      </c>
      <c r="AM202" s="18">
        <f t="shared" si="119"/>
        <v>259.2</v>
      </c>
      <c r="AN202" s="18">
        <f>AM202*节奏规划!$J191</f>
        <v>1.296</v>
      </c>
      <c r="AO202" s="18">
        <f t="shared" si="120"/>
        <v>0</v>
      </c>
      <c r="AP202" s="18">
        <f>AO202*节奏规划!$J191</f>
        <v>0</v>
      </c>
      <c r="AQ202" s="18">
        <f t="shared" si="121"/>
        <v>0</v>
      </c>
      <c r="AR202" s="18">
        <f>AQ202*节奏规划!$J191</f>
        <v>0</v>
      </c>
      <c r="AS202" s="18">
        <f t="shared" si="139"/>
        <v>94.084199999999981</v>
      </c>
      <c r="AT202" s="18">
        <f>AS202*节奏规划!$J191</f>
        <v>0.47042099999999992</v>
      </c>
      <c r="AU202" s="18">
        <f t="shared" si="140"/>
        <v>16.128719999999998</v>
      </c>
      <c r="AV202" s="18">
        <f>AU202*节奏规划!$J191</f>
        <v>8.0643599999999996E-2</v>
      </c>
      <c r="AW202" s="18">
        <f t="shared" si="141"/>
        <v>0</v>
      </c>
      <c r="AX202" s="18">
        <f>AW202*节奏规划!$J191</f>
        <v>0</v>
      </c>
      <c r="AY202" s="18">
        <f t="shared" si="142"/>
        <v>0</v>
      </c>
      <c r="AZ202" s="18">
        <f>AY202*节奏规划!$J191</f>
        <v>0</v>
      </c>
    </row>
    <row r="203" spans="1:52" ht="16.5" x14ac:dyDescent="0.2">
      <c r="A203" s="14">
        <v>198</v>
      </c>
      <c r="B203" s="14">
        <f>金币产出!CH203/金币产出!CB203</f>
        <v>591976000</v>
      </c>
      <c r="C203" s="18">
        <f>INDEX(金币产出!$D$7:$D$90,MATCH(宝箱数值!A203,金币产出!$A$7:$A$90,1))</f>
        <v>24.45</v>
      </c>
      <c r="D203" s="18">
        <f t="shared" si="122"/>
        <v>7047019</v>
      </c>
      <c r="E203" s="18">
        <f t="shared" si="111"/>
        <v>1942668</v>
      </c>
      <c r="F203" s="18">
        <f t="shared" si="112"/>
        <v>7047019</v>
      </c>
      <c r="G203" s="18">
        <f t="shared" si="113"/>
        <v>7047019</v>
      </c>
      <c r="H203" s="18">
        <f t="shared" si="114"/>
        <v>7047019</v>
      </c>
      <c r="I203" s="18">
        <f t="shared" si="115"/>
        <v>7047019</v>
      </c>
      <c r="J203" s="18">
        <f t="shared" si="116"/>
        <v>7047019</v>
      </c>
      <c r="K203" s="18">
        <f t="shared" si="123"/>
        <v>1</v>
      </c>
      <c r="L203" s="18">
        <f t="shared" si="124"/>
        <v>1942.67</v>
      </c>
      <c r="M203" s="18">
        <f t="shared" si="125"/>
        <v>1</v>
      </c>
      <c r="N203" s="18">
        <f t="shared" si="126"/>
        <v>7047.02</v>
      </c>
      <c r="O203" s="18">
        <f t="shared" si="127"/>
        <v>1</v>
      </c>
      <c r="P203" s="18">
        <f t="shared" si="128"/>
        <v>7047.02</v>
      </c>
      <c r="Q203" s="18">
        <f t="shared" si="129"/>
        <v>1</v>
      </c>
      <c r="R203" s="18">
        <f t="shared" si="130"/>
        <v>7047.02</v>
      </c>
      <c r="S203" s="18">
        <f t="shared" si="131"/>
        <v>1</v>
      </c>
      <c r="T203" s="18">
        <f t="shared" si="132"/>
        <v>7047.02</v>
      </c>
      <c r="U203" s="18">
        <f t="shared" si="133"/>
        <v>1</v>
      </c>
      <c r="V203" s="18">
        <f t="shared" si="134"/>
        <v>7047.02</v>
      </c>
      <c r="W203" s="18">
        <f t="shared" si="135"/>
        <v>1</v>
      </c>
      <c r="X203" s="18">
        <f t="shared" si="136"/>
        <v>7047.02</v>
      </c>
      <c r="Y203" s="22">
        <v>0.2</v>
      </c>
      <c r="Z203" s="22">
        <v>0.8</v>
      </c>
      <c r="AA203" s="22">
        <v>0</v>
      </c>
      <c r="AB203" s="22">
        <v>0</v>
      </c>
      <c r="AC203" s="22">
        <v>0</v>
      </c>
      <c r="AD203" s="22">
        <v>0</v>
      </c>
      <c r="AE203" s="18">
        <f t="shared" si="137"/>
        <v>7499542.1815999998</v>
      </c>
      <c r="AF203" s="18">
        <f>AE203*节奏规划!$J192</f>
        <v>37497.710908000001</v>
      </c>
      <c r="AG203" s="18">
        <f t="shared" si="138"/>
        <v>403.21799999999996</v>
      </c>
      <c r="AH203" s="18">
        <f>AG203*节奏规划!$J192</f>
        <v>2.0160899999999997</v>
      </c>
      <c r="AI203" s="18">
        <f t="shared" si="117"/>
        <v>162.35999999999999</v>
      </c>
      <c r="AJ203" s="18">
        <f>AI203*节奏规划!$J192</f>
        <v>0.81179999999999997</v>
      </c>
      <c r="AK203" s="18">
        <f t="shared" si="118"/>
        <v>66.959999999999994</v>
      </c>
      <c r="AL203" s="18">
        <f>AK203*节奏规划!$J192</f>
        <v>0.33479999999999999</v>
      </c>
      <c r="AM203" s="18">
        <f t="shared" si="119"/>
        <v>259.2</v>
      </c>
      <c r="AN203" s="18">
        <f>AM203*节奏规划!$J192</f>
        <v>1.296</v>
      </c>
      <c r="AO203" s="18">
        <f t="shared" si="120"/>
        <v>0</v>
      </c>
      <c r="AP203" s="18">
        <f>AO203*节奏规划!$J192</f>
        <v>0</v>
      </c>
      <c r="AQ203" s="18">
        <f t="shared" si="121"/>
        <v>0</v>
      </c>
      <c r="AR203" s="18">
        <f>AQ203*节奏规划!$J192</f>
        <v>0</v>
      </c>
      <c r="AS203" s="18">
        <f t="shared" si="139"/>
        <v>94.084199999999981</v>
      </c>
      <c r="AT203" s="18">
        <f>AS203*节奏规划!$J192</f>
        <v>0.47042099999999992</v>
      </c>
      <c r="AU203" s="18">
        <f t="shared" si="140"/>
        <v>16.128719999999998</v>
      </c>
      <c r="AV203" s="18">
        <f>AU203*节奏规划!$J192</f>
        <v>8.0643599999999996E-2</v>
      </c>
      <c r="AW203" s="18">
        <f t="shared" si="141"/>
        <v>0</v>
      </c>
      <c r="AX203" s="18">
        <f>AW203*节奏规划!$J192</f>
        <v>0</v>
      </c>
      <c r="AY203" s="18">
        <f t="shared" si="142"/>
        <v>0</v>
      </c>
      <c r="AZ203" s="18">
        <f>AY203*节奏规划!$J192</f>
        <v>0</v>
      </c>
    </row>
    <row r="204" spans="1:52" ht="16.5" x14ac:dyDescent="0.2">
      <c r="A204" s="14">
        <v>199</v>
      </c>
      <c r="B204" s="14">
        <f>金币产出!CH204/金币产出!CB204</f>
        <v>605408000</v>
      </c>
      <c r="C204" s="18">
        <f>INDEX(金币产出!$D$7:$D$90,MATCH(宝箱数值!A204,金币产出!$A$7:$A$90,1))</f>
        <v>24.45</v>
      </c>
      <c r="D204" s="18">
        <f t="shared" si="122"/>
        <v>7206916</v>
      </c>
      <c r="E204" s="18">
        <f t="shared" si="111"/>
        <v>1964584</v>
      </c>
      <c r="F204" s="18">
        <f t="shared" si="112"/>
        <v>7206916</v>
      </c>
      <c r="G204" s="18">
        <f t="shared" si="113"/>
        <v>7206916</v>
      </c>
      <c r="H204" s="18">
        <f t="shared" si="114"/>
        <v>7206916</v>
      </c>
      <c r="I204" s="18">
        <f t="shared" si="115"/>
        <v>7206916</v>
      </c>
      <c r="J204" s="18">
        <f t="shared" si="116"/>
        <v>7206916</v>
      </c>
      <c r="K204" s="18">
        <f t="shared" si="123"/>
        <v>1</v>
      </c>
      <c r="L204" s="18">
        <f t="shared" si="124"/>
        <v>1964.58</v>
      </c>
      <c r="M204" s="18">
        <f t="shared" si="125"/>
        <v>1</v>
      </c>
      <c r="N204" s="18">
        <f t="shared" si="126"/>
        <v>7206.92</v>
      </c>
      <c r="O204" s="18">
        <f t="shared" si="127"/>
        <v>1</v>
      </c>
      <c r="P204" s="18">
        <f t="shared" si="128"/>
        <v>7206.92</v>
      </c>
      <c r="Q204" s="18">
        <f t="shared" si="129"/>
        <v>1</v>
      </c>
      <c r="R204" s="18">
        <f t="shared" si="130"/>
        <v>7206.92</v>
      </c>
      <c r="S204" s="18">
        <f t="shared" si="131"/>
        <v>1</v>
      </c>
      <c r="T204" s="18">
        <f t="shared" si="132"/>
        <v>7206.92</v>
      </c>
      <c r="U204" s="18">
        <f t="shared" si="133"/>
        <v>1</v>
      </c>
      <c r="V204" s="18">
        <f t="shared" si="134"/>
        <v>7206.92</v>
      </c>
      <c r="W204" s="18">
        <f t="shared" si="135"/>
        <v>1</v>
      </c>
      <c r="X204" s="18">
        <f t="shared" si="136"/>
        <v>7206.92</v>
      </c>
      <c r="Y204" s="22">
        <v>0.2</v>
      </c>
      <c r="Z204" s="22">
        <v>0.8</v>
      </c>
      <c r="AA204" s="22">
        <v>0</v>
      </c>
      <c r="AB204" s="22">
        <v>0</v>
      </c>
      <c r="AC204" s="22">
        <v>0</v>
      </c>
      <c r="AD204" s="22">
        <v>0</v>
      </c>
      <c r="AE204" s="18">
        <f t="shared" si="137"/>
        <v>7664190.5272000004</v>
      </c>
      <c r="AF204" s="18">
        <f>AE204*节奏规划!$J193</f>
        <v>38320.952636000002</v>
      </c>
      <c r="AG204" s="18">
        <f t="shared" si="138"/>
        <v>403.21799999999996</v>
      </c>
      <c r="AH204" s="18">
        <f>AG204*节奏规划!$J193</f>
        <v>2.0160899999999997</v>
      </c>
      <c r="AI204" s="18">
        <f t="shared" si="117"/>
        <v>162.35999999999999</v>
      </c>
      <c r="AJ204" s="18">
        <f>AI204*节奏规划!$J193</f>
        <v>0.81179999999999997</v>
      </c>
      <c r="AK204" s="18">
        <f t="shared" si="118"/>
        <v>66.959999999999994</v>
      </c>
      <c r="AL204" s="18">
        <f>AK204*节奏规划!$J193</f>
        <v>0.33479999999999999</v>
      </c>
      <c r="AM204" s="18">
        <f t="shared" si="119"/>
        <v>259.2</v>
      </c>
      <c r="AN204" s="18">
        <f>AM204*节奏规划!$J193</f>
        <v>1.296</v>
      </c>
      <c r="AO204" s="18">
        <f t="shared" si="120"/>
        <v>0</v>
      </c>
      <c r="AP204" s="18">
        <f>AO204*节奏规划!$J193</f>
        <v>0</v>
      </c>
      <c r="AQ204" s="18">
        <f t="shared" si="121"/>
        <v>0</v>
      </c>
      <c r="AR204" s="18">
        <f>AQ204*节奏规划!$J193</f>
        <v>0</v>
      </c>
      <c r="AS204" s="18">
        <f t="shared" si="139"/>
        <v>94.084199999999981</v>
      </c>
      <c r="AT204" s="18">
        <f>AS204*节奏规划!$J193</f>
        <v>0.47042099999999992</v>
      </c>
      <c r="AU204" s="18">
        <f t="shared" si="140"/>
        <v>16.128719999999998</v>
      </c>
      <c r="AV204" s="18">
        <f>AU204*节奏规划!$J193</f>
        <v>8.0643599999999996E-2</v>
      </c>
      <c r="AW204" s="18">
        <f t="shared" si="141"/>
        <v>0</v>
      </c>
      <c r="AX204" s="18">
        <f>AW204*节奏规划!$J193</f>
        <v>0</v>
      </c>
      <c r="AY204" s="18">
        <f t="shared" si="142"/>
        <v>0</v>
      </c>
      <c r="AZ204" s="18">
        <f>AY204*节奏规划!$J193</f>
        <v>0</v>
      </c>
    </row>
    <row r="205" spans="1:52" ht="16.5" x14ac:dyDescent="0.2">
      <c r="A205" s="14">
        <v>200</v>
      </c>
      <c r="B205" s="14">
        <f>金币产出!CH205/金币产出!CB205</f>
        <v>618840000</v>
      </c>
      <c r="C205" s="18">
        <f>INDEX(金币产出!$D$7:$D$90,MATCH(宝箱数值!A205,金币产出!$A$7:$A$90,1))</f>
        <v>35.75</v>
      </c>
      <c r="D205" s="18">
        <f t="shared" si="122"/>
        <v>6753591</v>
      </c>
      <c r="E205" s="18">
        <f t="shared" si="111"/>
        <v>1901793</v>
      </c>
      <c r="F205" s="18">
        <f t="shared" si="112"/>
        <v>6753591</v>
      </c>
      <c r="G205" s="18">
        <f t="shared" si="113"/>
        <v>6753591</v>
      </c>
      <c r="H205" s="18">
        <f t="shared" si="114"/>
        <v>6753591</v>
      </c>
      <c r="I205" s="18">
        <f t="shared" si="115"/>
        <v>6753591</v>
      </c>
      <c r="J205" s="18">
        <f t="shared" si="116"/>
        <v>6753591</v>
      </c>
      <c r="K205" s="18">
        <f t="shared" si="123"/>
        <v>1</v>
      </c>
      <c r="L205" s="18">
        <f t="shared" si="124"/>
        <v>1901.79</v>
      </c>
      <c r="M205" s="18">
        <f t="shared" si="125"/>
        <v>1</v>
      </c>
      <c r="N205" s="18">
        <f t="shared" si="126"/>
        <v>6753.59</v>
      </c>
      <c r="O205" s="18">
        <f t="shared" si="127"/>
        <v>1</v>
      </c>
      <c r="P205" s="18">
        <f t="shared" si="128"/>
        <v>6753.59</v>
      </c>
      <c r="Q205" s="18">
        <f t="shared" si="129"/>
        <v>1</v>
      </c>
      <c r="R205" s="18">
        <f t="shared" si="130"/>
        <v>6753.59</v>
      </c>
      <c r="S205" s="18">
        <f t="shared" si="131"/>
        <v>1</v>
      </c>
      <c r="T205" s="18">
        <f t="shared" si="132"/>
        <v>6753.59</v>
      </c>
      <c r="U205" s="18">
        <f t="shared" si="133"/>
        <v>1</v>
      </c>
      <c r="V205" s="18">
        <f t="shared" si="134"/>
        <v>6753.59</v>
      </c>
      <c r="W205" s="18">
        <f t="shared" si="135"/>
        <v>1</v>
      </c>
      <c r="X205" s="18">
        <f t="shared" si="136"/>
        <v>6753.59</v>
      </c>
      <c r="Y205" s="22">
        <v>0</v>
      </c>
      <c r="Z205" s="22">
        <v>0.5</v>
      </c>
      <c r="AA205" s="22">
        <v>0.5</v>
      </c>
      <c r="AB205" s="22">
        <v>0</v>
      </c>
      <c r="AC205" s="22">
        <v>0</v>
      </c>
      <c r="AD205" s="22">
        <v>0</v>
      </c>
      <c r="AE205" s="18">
        <f t="shared" si="137"/>
        <v>9167999.7824999988</v>
      </c>
      <c r="AF205" s="18">
        <f>AE205*节奏规划!$J194</f>
        <v>45839.998912499992</v>
      </c>
      <c r="AG205" s="18">
        <f t="shared" si="138"/>
        <v>610.875</v>
      </c>
      <c r="AH205" s="18">
        <f>AG205*节奏规划!$J194</f>
        <v>3.0543750000000003</v>
      </c>
      <c r="AI205" s="18">
        <f t="shared" si="117"/>
        <v>221.4</v>
      </c>
      <c r="AJ205" s="18">
        <f>AI205*节奏规划!$J194</f>
        <v>1.107</v>
      </c>
      <c r="AK205" s="18">
        <f t="shared" si="118"/>
        <v>97.199999999999989</v>
      </c>
      <c r="AL205" s="18">
        <f>AK205*节奏规划!$J194</f>
        <v>0.48599999999999993</v>
      </c>
      <c r="AM205" s="18">
        <f t="shared" si="119"/>
        <v>526.5</v>
      </c>
      <c r="AN205" s="18">
        <f>AM205*节奏规划!$J194</f>
        <v>2.6324999999999998</v>
      </c>
      <c r="AO205" s="18">
        <f t="shared" si="120"/>
        <v>54</v>
      </c>
      <c r="AP205" s="18">
        <f>AO205*节奏规划!$J194</f>
        <v>0.27</v>
      </c>
      <c r="AQ205" s="18">
        <f t="shared" si="121"/>
        <v>0</v>
      </c>
      <c r="AR205" s="18">
        <f>AQ205*节奏规划!$J194</f>
        <v>0</v>
      </c>
      <c r="AS205" s="18">
        <f t="shared" si="139"/>
        <v>106.29224999999997</v>
      </c>
      <c r="AT205" s="18">
        <f>AS205*节奏规划!$J194</f>
        <v>0.53146124999999989</v>
      </c>
      <c r="AU205" s="18">
        <f t="shared" si="140"/>
        <v>36.652499999999996</v>
      </c>
      <c r="AV205" s="18">
        <f>AU205*节奏规划!$J194</f>
        <v>0.18326249999999999</v>
      </c>
      <c r="AW205" s="18">
        <f t="shared" si="141"/>
        <v>0</v>
      </c>
      <c r="AX205" s="18">
        <f>AW205*节奏规划!$J194</f>
        <v>0</v>
      </c>
      <c r="AY205" s="18">
        <f t="shared" si="142"/>
        <v>0</v>
      </c>
      <c r="AZ205" s="18">
        <f>AY205*节奏规划!$J194</f>
        <v>0</v>
      </c>
    </row>
    <row r="206" spans="1:52" ht="16.5" x14ac:dyDescent="0.2">
      <c r="A206" s="14">
        <v>201</v>
      </c>
      <c r="B206" s="14">
        <f>金币产出!CH206/金币产出!CB206</f>
        <v>631216800</v>
      </c>
      <c r="C206" s="18">
        <f>INDEX(金币产出!$D$7:$D$90,MATCH(宝箱数值!A206,金币产出!$A$7:$A$90,1))</f>
        <v>35.75</v>
      </c>
      <c r="D206" s="18">
        <f t="shared" si="122"/>
        <v>6888663</v>
      </c>
      <c r="E206" s="18">
        <f t="shared" si="111"/>
        <v>1920717</v>
      </c>
      <c r="F206" s="18">
        <f t="shared" si="112"/>
        <v>6820792</v>
      </c>
      <c r="G206" s="18">
        <f t="shared" si="113"/>
        <v>6888663</v>
      </c>
      <c r="H206" s="18">
        <f t="shared" si="114"/>
        <v>6888663</v>
      </c>
      <c r="I206" s="18">
        <f t="shared" si="115"/>
        <v>6888663</v>
      </c>
      <c r="J206" s="18">
        <f t="shared" si="116"/>
        <v>6888663</v>
      </c>
      <c r="K206" s="18">
        <f t="shared" si="123"/>
        <v>1</v>
      </c>
      <c r="L206" s="18">
        <f t="shared" si="124"/>
        <v>1920.72</v>
      </c>
      <c r="M206" s="18">
        <f t="shared" si="125"/>
        <v>1</v>
      </c>
      <c r="N206" s="18">
        <f t="shared" si="126"/>
        <v>6820.79</v>
      </c>
      <c r="O206" s="18">
        <f t="shared" si="127"/>
        <v>1</v>
      </c>
      <c r="P206" s="18">
        <f t="shared" si="128"/>
        <v>6888.66</v>
      </c>
      <c r="Q206" s="18">
        <f t="shared" si="129"/>
        <v>1</v>
      </c>
      <c r="R206" s="18">
        <f t="shared" si="130"/>
        <v>6888.66</v>
      </c>
      <c r="S206" s="18">
        <f t="shared" si="131"/>
        <v>1</v>
      </c>
      <c r="T206" s="18">
        <f t="shared" si="132"/>
        <v>6888.66</v>
      </c>
      <c r="U206" s="18">
        <f t="shared" si="133"/>
        <v>1</v>
      </c>
      <c r="V206" s="18">
        <f t="shared" si="134"/>
        <v>6888.66</v>
      </c>
      <c r="W206" s="18">
        <f t="shared" si="135"/>
        <v>1</v>
      </c>
      <c r="X206" s="18">
        <f t="shared" si="136"/>
        <v>6888.66</v>
      </c>
      <c r="Y206" s="22">
        <v>0</v>
      </c>
      <c r="Z206" s="22">
        <v>0.5</v>
      </c>
      <c r="AA206" s="22">
        <v>0.5</v>
      </c>
      <c r="AB206" s="22">
        <v>0</v>
      </c>
      <c r="AC206" s="22">
        <v>0</v>
      </c>
      <c r="AD206" s="22">
        <v>0</v>
      </c>
      <c r="AE206" s="18">
        <f t="shared" si="137"/>
        <v>9305292.5812499989</v>
      </c>
      <c r="AF206" s="18">
        <f>AE206*节奏规划!$J195</f>
        <v>46526.462906249995</v>
      </c>
      <c r="AG206" s="18">
        <f t="shared" si="138"/>
        <v>610.875</v>
      </c>
      <c r="AH206" s="18">
        <f>AG206*节奏规划!$J195</f>
        <v>3.0543750000000003</v>
      </c>
      <c r="AI206" s="18">
        <f t="shared" si="117"/>
        <v>221.4</v>
      </c>
      <c r="AJ206" s="18">
        <f>AI206*节奏规划!$J195</f>
        <v>1.107</v>
      </c>
      <c r="AK206" s="18">
        <f t="shared" si="118"/>
        <v>97.199999999999989</v>
      </c>
      <c r="AL206" s="18">
        <f>AK206*节奏规划!$J195</f>
        <v>0.48599999999999993</v>
      </c>
      <c r="AM206" s="18">
        <f t="shared" si="119"/>
        <v>526.5</v>
      </c>
      <c r="AN206" s="18">
        <f>AM206*节奏规划!$J195</f>
        <v>2.6324999999999998</v>
      </c>
      <c r="AO206" s="18">
        <f t="shared" si="120"/>
        <v>54</v>
      </c>
      <c r="AP206" s="18">
        <f>AO206*节奏规划!$J195</f>
        <v>0.27</v>
      </c>
      <c r="AQ206" s="18">
        <f t="shared" si="121"/>
        <v>0</v>
      </c>
      <c r="AR206" s="18">
        <f>AQ206*节奏规划!$J195</f>
        <v>0</v>
      </c>
      <c r="AS206" s="18">
        <f t="shared" si="139"/>
        <v>106.29224999999997</v>
      </c>
      <c r="AT206" s="18">
        <f>AS206*节奏规划!$J195</f>
        <v>0.53146124999999989</v>
      </c>
      <c r="AU206" s="18">
        <f t="shared" si="140"/>
        <v>36.652499999999996</v>
      </c>
      <c r="AV206" s="18">
        <f>AU206*节奏规划!$J195</f>
        <v>0.18326249999999999</v>
      </c>
      <c r="AW206" s="18">
        <f t="shared" si="141"/>
        <v>0</v>
      </c>
      <c r="AX206" s="18">
        <f>AW206*节奏规划!$J195</f>
        <v>0</v>
      </c>
      <c r="AY206" s="18">
        <f t="shared" si="142"/>
        <v>0</v>
      </c>
      <c r="AZ206" s="18">
        <f>AY206*节奏规划!$J195</f>
        <v>0</v>
      </c>
    </row>
    <row r="207" spans="1:52" ht="16.5" x14ac:dyDescent="0.2">
      <c r="A207" s="14">
        <v>202</v>
      </c>
      <c r="B207" s="14">
        <f>金币产出!CH207/金币产出!CB207</f>
        <v>643593600</v>
      </c>
      <c r="C207" s="18">
        <f>INDEX(金币产出!$D$7:$D$90,MATCH(宝箱数值!A207,金币产出!$A$7:$A$90,1))</f>
        <v>35.75</v>
      </c>
      <c r="D207" s="18">
        <f t="shared" si="122"/>
        <v>7023735</v>
      </c>
      <c r="E207" s="18">
        <f t="shared" si="111"/>
        <v>1939456</v>
      </c>
      <c r="F207" s="18">
        <f t="shared" si="112"/>
        <v>6887338</v>
      </c>
      <c r="G207" s="18">
        <f t="shared" si="113"/>
        <v>7023735</v>
      </c>
      <c r="H207" s="18">
        <f t="shared" si="114"/>
        <v>7023735</v>
      </c>
      <c r="I207" s="18">
        <f t="shared" si="115"/>
        <v>7023735</v>
      </c>
      <c r="J207" s="18">
        <f t="shared" si="116"/>
        <v>7023735</v>
      </c>
      <c r="K207" s="18">
        <f t="shared" si="123"/>
        <v>1</v>
      </c>
      <c r="L207" s="18">
        <f t="shared" si="124"/>
        <v>1939.46</v>
      </c>
      <c r="M207" s="18">
        <f t="shared" si="125"/>
        <v>1</v>
      </c>
      <c r="N207" s="18">
        <f t="shared" si="126"/>
        <v>6887.34</v>
      </c>
      <c r="O207" s="18">
        <f t="shared" si="127"/>
        <v>1</v>
      </c>
      <c r="P207" s="18">
        <f t="shared" si="128"/>
        <v>7023.74</v>
      </c>
      <c r="Q207" s="18">
        <f t="shared" si="129"/>
        <v>1</v>
      </c>
      <c r="R207" s="18">
        <f t="shared" si="130"/>
        <v>7023.74</v>
      </c>
      <c r="S207" s="18">
        <f t="shared" si="131"/>
        <v>1</v>
      </c>
      <c r="T207" s="18">
        <f t="shared" si="132"/>
        <v>7023.74</v>
      </c>
      <c r="U207" s="18">
        <f t="shared" si="133"/>
        <v>1</v>
      </c>
      <c r="V207" s="18">
        <f t="shared" si="134"/>
        <v>7023.74</v>
      </c>
      <c r="W207" s="18">
        <f t="shared" si="135"/>
        <v>1</v>
      </c>
      <c r="X207" s="18">
        <f t="shared" si="136"/>
        <v>7023.74</v>
      </c>
      <c r="Y207" s="22">
        <v>0</v>
      </c>
      <c r="Z207" s="22">
        <v>0.5</v>
      </c>
      <c r="AA207" s="22">
        <v>0.5</v>
      </c>
      <c r="AB207" s="22">
        <v>0</v>
      </c>
      <c r="AC207" s="22">
        <v>0</v>
      </c>
      <c r="AD207" s="22">
        <v>0</v>
      </c>
      <c r="AE207" s="18">
        <f t="shared" si="137"/>
        <v>9442140.7987500001</v>
      </c>
      <c r="AF207" s="18">
        <f>AE207*节奏规划!$J196</f>
        <v>47210.703993750001</v>
      </c>
      <c r="AG207" s="18">
        <f t="shared" si="138"/>
        <v>610.875</v>
      </c>
      <c r="AH207" s="18">
        <f>AG207*节奏规划!$J196</f>
        <v>3.0543750000000003</v>
      </c>
      <c r="AI207" s="18">
        <f t="shared" si="117"/>
        <v>221.4</v>
      </c>
      <c r="AJ207" s="18">
        <f>AI207*节奏规划!$J196</f>
        <v>1.107</v>
      </c>
      <c r="AK207" s="18">
        <f t="shared" si="118"/>
        <v>97.199999999999989</v>
      </c>
      <c r="AL207" s="18">
        <f>AK207*节奏规划!$J196</f>
        <v>0.48599999999999993</v>
      </c>
      <c r="AM207" s="18">
        <f t="shared" si="119"/>
        <v>526.5</v>
      </c>
      <c r="AN207" s="18">
        <f>AM207*节奏规划!$J196</f>
        <v>2.6324999999999998</v>
      </c>
      <c r="AO207" s="18">
        <f t="shared" si="120"/>
        <v>54</v>
      </c>
      <c r="AP207" s="18">
        <f>AO207*节奏规划!$J196</f>
        <v>0.27</v>
      </c>
      <c r="AQ207" s="18">
        <f t="shared" si="121"/>
        <v>0</v>
      </c>
      <c r="AR207" s="18">
        <f>AQ207*节奏规划!$J196</f>
        <v>0</v>
      </c>
      <c r="AS207" s="18">
        <f t="shared" si="139"/>
        <v>106.29224999999997</v>
      </c>
      <c r="AT207" s="18">
        <f>AS207*节奏规划!$J196</f>
        <v>0.53146124999999989</v>
      </c>
      <c r="AU207" s="18">
        <f t="shared" si="140"/>
        <v>36.652499999999996</v>
      </c>
      <c r="AV207" s="18">
        <f>AU207*节奏规划!$J196</f>
        <v>0.18326249999999999</v>
      </c>
      <c r="AW207" s="18">
        <f t="shared" si="141"/>
        <v>0</v>
      </c>
      <c r="AX207" s="18">
        <f>AW207*节奏规划!$J196</f>
        <v>0</v>
      </c>
      <c r="AY207" s="18">
        <f t="shared" si="142"/>
        <v>0</v>
      </c>
      <c r="AZ207" s="18">
        <f>AY207*节奏规划!$J196</f>
        <v>0</v>
      </c>
    </row>
    <row r="208" spans="1:52" ht="16.5" x14ac:dyDescent="0.2">
      <c r="A208" s="14">
        <v>203</v>
      </c>
      <c r="B208" s="14">
        <f>金币产出!CH208/金币产出!CB208</f>
        <v>655970400</v>
      </c>
      <c r="C208" s="18">
        <f>INDEX(金币产出!$D$7:$D$90,MATCH(宝箱数值!A208,金币产出!$A$7:$A$90,1))</f>
        <v>35.75</v>
      </c>
      <c r="D208" s="18">
        <f t="shared" si="122"/>
        <v>7158807</v>
      </c>
      <c r="E208" s="18">
        <f t="shared" si="111"/>
        <v>1958016</v>
      </c>
      <c r="F208" s="18">
        <f t="shared" si="112"/>
        <v>6953247</v>
      </c>
      <c r="G208" s="18">
        <f t="shared" si="113"/>
        <v>7158807</v>
      </c>
      <c r="H208" s="18">
        <f t="shared" si="114"/>
        <v>7158807</v>
      </c>
      <c r="I208" s="18">
        <f t="shared" si="115"/>
        <v>7158807</v>
      </c>
      <c r="J208" s="18">
        <f t="shared" si="116"/>
        <v>7158807</v>
      </c>
      <c r="K208" s="18">
        <f t="shared" si="123"/>
        <v>1</v>
      </c>
      <c r="L208" s="18">
        <f t="shared" si="124"/>
        <v>1958.02</v>
      </c>
      <c r="M208" s="18">
        <f t="shared" si="125"/>
        <v>1</v>
      </c>
      <c r="N208" s="18">
        <f t="shared" si="126"/>
        <v>6953.25</v>
      </c>
      <c r="O208" s="18">
        <f t="shared" si="127"/>
        <v>1</v>
      </c>
      <c r="P208" s="18">
        <f t="shared" si="128"/>
        <v>7158.81</v>
      </c>
      <c r="Q208" s="18">
        <f t="shared" si="129"/>
        <v>1</v>
      </c>
      <c r="R208" s="18">
        <f t="shared" si="130"/>
        <v>7158.81</v>
      </c>
      <c r="S208" s="18">
        <f t="shared" si="131"/>
        <v>1</v>
      </c>
      <c r="T208" s="18">
        <f t="shared" si="132"/>
        <v>7158.81</v>
      </c>
      <c r="U208" s="18">
        <f t="shared" si="133"/>
        <v>1</v>
      </c>
      <c r="V208" s="18">
        <f t="shared" si="134"/>
        <v>7158.81</v>
      </c>
      <c r="W208" s="18">
        <f t="shared" si="135"/>
        <v>1</v>
      </c>
      <c r="X208" s="18">
        <f t="shared" si="136"/>
        <v>7158.81</v>
      </c>
      <c r="Y208" s="22">
        <v>0</v>
      </c>
      <c r="Z208" s="22">
        <v>0.5</v>
      </c>
      <c r="AA208" s="22">
        <v>0.5</v>
      </c>
      <c r="AB208" s="22">
        <v>0</v>
      </c>
      <c r="AC208" s="22">
        <v>0</v>
      </c>
      <c r="AD208" s="22">
        <v>0</v>
      </c>
      <c r="AE208" s="18">
        <f t="shared" si="137"/>
        <v>9578556.6524999999</v>
      </c>
      <c r="AF208" s="18">
        <f>AE208*节奏规划!$J197</f>
        <v>47892.783262500001</v>
      </c>
      <c r="AG208" s="18">
        <f t="shared" si="138"/>
        <v>610.875</v>
      </c>
      <c r="AH208" s="18">
        <f>AG208*节奏规划!$J197</f>
        <v>3.0543750000000003</v>
      </c>
      <c r="AI208" s="18">
        <f t="shared" si="117"/>
        <v>221.4</v>
      </c>
      <c r="AJ208" s="18">
        <f>AI208*节奏规划!$J197</f>
        <v>1.107</v>
      </c>
      <c r="AK208" s="18">
        <f t="shared" si="118"/>
        <v>97.199999999999989</v>
      </c>
      <c r="AL208" s="18">
        <f>AK208*节奏规划!$J197</f>
        <v>0.48599999999999993</v>
      </c>
      <c r="AM208" s="18">
        <f t="shared" si="119"/>
        <v>526.5</v>
      </c>
      <c r="AN208" s="18">
        <f>AM208*节奏规划!$J197</f>
        <v>2.6324999999999998</v>
      </c>
      <c r="AO208" s="18">
        <f t="shared" si="120"/>
        <v>54</v>
      </c>
      <c r="AP208" s="18">
        <f>AO208*节奏规划!$J197</f>
        <v>0.27</v>
      </c>
      <c r="AQ208" s="18">
        <f t="shared" si="121"/>
        <v>0</v>
      </c>
      <c r="AR208" s="18">
        <f>AQ208*节奏规划!$J197</f>
        <v>0</v>
      </c>
      <c r="AS208" s="18">
        <f t="shared" si="139"/>
        <v>106.29224999999997</v>
      </c>
      <c r="AT208" s="18">
        <f>AS208*节奏规划!$J197</f>
        <v>0.53146124999999989</v>
      </c>
      <c r="AU208" s="18">
        <f t="shared" si="140"/>
        <v>36.652499999999996</v>
      </c>
      <c r="AV208" s="18">
        <f>AU208*节奏规划!$J197</f>
        <v>0.18326249999999999</v>
      </c>
      <c r="AW208" s="18">
        <f t="shared" si="141"/>
        <v>0</v>
      </c>
      <c r="AX208" s="18">
        <f>AW208*节奏规划!$J197</f>
        <v>0</v>
      </c>
      <c r="AY208" s="18">
        <f t="shared" si="142"/>
        <v>0</v>
      </c>
      <c r="AZ208" s="18">
        <f>AY208*节奏规划!$J197</f>
        <v>0</v>
      </c>
    </row>
    <row r="209" spans="1:52" ht="16.5" x14ac:dyDescent="0.2">
      <c r="A209" s="14">
        <v>204</v>
      </c>
      <c r="B209" s="14">
        <f>金币产出!CH209/金币产出!CB209</f>
        <v>668347200</v>
      </c>
      <c r="C209" s="18">
        <f>INDEX(金币产出!$D$7:$D$90,MATCH(宝箱数值!A209,金币产出!$A$7:$A$90,1))</f>
        <v>35.75</v>
      </c>
      <c r="D209" s="18">
        <f t="shared" si="122"/>
        <v>7293878</v>
      </c>
      <c r="E209" s="18">
        <f t="shared" si="111"/>
        <v>1976401</v>
      </c>
      <c r="F209" s="18">
        <f t="shared" si="112"/>
        <v>7018537</v>
      </c>
      <c r="G209" s="18">
        <f t="shared" si="113"/>
        <v>7293878</v>
      </c>
      <c r="H209" s="18">
        <f t="shared" si="114"/>
        <v>7293878</v>
      </c>
      <c r="I209" s="18">
        <f t="shared" si="115"/>
        <v>7293878</v>
      </c>
      <c r="J209" s="18">
        <f t="shared" si="116"/>
        <v>7293878</v>
      </c>
      <c r="K209" s="18">
        <f t="shared" si="123"/>
        <v>1</v>
      </c>
      <c r="L209" s="18">
        <f t="shared" si="124"/>
        <v>1976.4</v>
      </c>
      <c r="M209" s="18">
        <f t="shared" si="125"/>
        <v>1</v>
      </c>
      <c r="N209" s="18">
        <f t="shared" si="126"/>
        <v>7018.54</v>
      </c>
      <c r="O209" s="18">
        <f t="shared" si="127"/>
        <v>1</v>
      </c>
      <c r="P209" s="18">
        <f t="shared" si="128"/>
        <v>7293.88</v>
      </c>
      <c r="Q209" s="18">
        <f t="shared" si="129"/>
        <v>1</v>
      </c>
      <c r="R209" s="18">
        <f t="shared" si="130"/>
        <v>7293.88</v>
      </c>
      <c r="S209" s="18">
        <f t="shared" si="131"/>
        <v>1</v>
      </c>
      <c r="T209" s="18">
        <f t="shared" si="132"/>
        <v>7293.88</v>
      </c>
      <c r="U209" s="18">
        <f t="shared" si="133"/>
        <v>1</v>
      </c>
      <c r="V209" s="18">
        <f t="shared" si="134"/>
        <v>7293.88</v>
      </c>
      <c r="W209" s="18">
        <f t="shared" si="135"/>
        <v>1</v>
      </c>
      <c r="X209" s="18">
        <f t="shared" si="136"/>
        <v>7293.88</v>
      </c>
      <c r="Y209" s="22">
        <v>0</v>
      </c>
      <c r="Z209" s="22">
        <v>0.5</v>
      </c>
      <c r="AA209" s="22">
        <v>0.5</v>
      </c>
      <c r="AB209" s="22">
        <v>0</v>
      </c>
      <c r="AC209" s="22">
        <v>0</v>
      </c>
      <c r="AD209" s="22">
        <v>0</v>
      </c>
      <c r="AE209" s="18">
        <f t="shared" si="137"/>
        <v>9714551.6812500004</v>
      </c>
      <c r="AF209" s="18">
        <f>AE209*节奏规划!$J198</f>
        <v>48572.758406250003</v>
      </c>
      <c r="AG209" s="18">
        <f t="shared" si="138"/>
        <v>610.875</v>
      </c>
      <c r="AH209" s="18">
        <f>AG209*节奏规划!$J198</f>
        <v>3.0543750000000003</v>
      </c>
      <c r="AI209" s="18">
        <f t="shared" si="117"/>
        <v>221.4</v>
      </c>
      <c r="AJ209" s="18">
        <f>AI209*节奏规划!$J198</f>
        <v>1.107</v>
      </c>
      <c r="AK209" s="18">
        <f t="shared" si="118"/>
        <v>97.199999999999989</v>
      </c>
      <c r="AL209" s="18">
        <f>AK209*节奏规划!$J198</f>
        <v>0.48599999999999993</v>
      </c>
      <c r="AM209" s="18">
        <f t="shared" si="119"/>
        <v>526.5</v>
      </c>
      <c r="AN209" s="18">
        <f>AM209*节奏规划!$J198</f>
        <v>2.6324999999999998</v>
      </c>
      <c r="AO209" s="18">
        <f t="shared" si="120"/>
        <v>54</v>
      </c>
      <c r="AP209" s="18">
        <f>AO209*节奏规划!$J198</f>
        <v>0.27</v>
      </c>
      <c r="AQ209" s="18">
        <f t="shared" si="121"/>
        <v>0</v>
      </c>
      <c r="AR209" s="18">
        <f>AQ209*节奏规划!$J198</f>
        <v>0</v>
      </c>
      <c r="AS209" s="18">
        <f t="shared" si="139"/>
        <v>106.29224999999997</v>
      </c>
      <c r="AT209" s="18">
        <f>AS209*节奏规划!$J198</f>
        <v>0.53146124999999989</v>
      </c>
      <c r="AU209" s="18">
        <f t="shared" si="140"/>
        <v>36.652499999999996</v>
      </c>
      <c r="AV209" s="18">
        <f>AU209*节奏规划!$J198</f>
        <v>0.18326249999999999</v>
      </c>
      <c r="AW209" s="18">
        <f t="shared" si="141"/>
        <v>0</v>
      </c>
      <c r="AX209" s="18">
        <f>AW209*节奏规划!$J198</f>
        <v>0</v>
      </c>
      <c r="AY209" s="18">
        <f t="shared" si="142"/>
        <v>0</v>
      </c>
      <c r="AZ209" s="18">
        <f>AY209*节奏规划!$J198</f>
        <v>0</v>
      </c>
    </row>
    <row r="210" spans="1:52" ht="16.5" x14ac:dyDescent="0.2">
      <c r="A210" s="14">
        <v>205</v>
      </c>
      <c r="B210" s="14">
        <f>金币产出!CH210/金币产出!CB210</f>
        <v>680724000</v>
      </c>
      <c r="C210" s="18">
        <f>INDEX(金币产出!$D$7:$D$90,MATCH(宝箱数值!A210,金币产出!$A$7:$A$90,1))</f>
        <v>35.75</v>
      </c>
      <c r="D210" s="18">
        <f t="shared" si="122"/>
        <v>7428950</v>
      </c>
      <c r="E210" s="18">
        <f t="shared" si="111"/>
        <v>1994617</v>
      </c>
      <c r="F210" s="18">
        <f t="shared" si="112"/>
        <v>7083225</v>
      </c>
      <c r="G210" s="18">
        <f t="shared" si="113"/>
        <v>7428950</v>
      </c>
      <c r="H210" s="18">
        <f t="shared" si="114"/>
        <v>7428950</v>
      </c>
      <c r="I210" s="18">
        <f t="shared" si="115"/>
        <v>7428950</v>
      </c>
      <c r="J210" s="18">
        <f t="shared" si="116"/>
        <v>7428950</v>
      </c>
      <c r="K210" s="18">
        <f t="shared" si="123"/>
        <v>1</v>
      </c>
      <c r="L210" s="18">
        <f t="shared" si="124"/>
        <v>1994.62</v>
      </c>
      <c r="M210" s="18">
        <f t="shared" si="125"/>
        <v>1</v>
      </c>
      <c r="N210" s="18">
        <f t="shared" si="126"/>
        <v>7083.23</v>
      </c>
      <c r="O210" s="18">
        <f t="shared" si="127"/>
        <v>1</v>
      </c>
      <c r="P210" s="18">
        <f t="shared" si="128"/>
        <v>7428.95</v>
      </c>
      <c r="Q210" s="18">
        <f t="shared" si="129"/>
        <v>1</v>
      </c>
      <c r="R210" s="18">
        <f t="shared" si="130"/>
        <v>7428.95</v>
      </c>
      <c r="S210" s="18">
        <f t="shared" si="131"/>
        <v>1</v>
      </c>
      <c r="T210" s="18">
        <f t="shared" si="132"/>
        <v>7428.95</v>
      </c>
      <c r="U210" s="18">
        <f t="shared" si="133"/>
        <v>1</v>
      </c>
      <c r="V210" s="18">
        <f t="shared" si="134"/>
        <v>7428.95</v>
      </c>
      <c r="W210" s="18">
        <f t="shared" si="135"/>
        <v>1</v>
      </c>
      <c r="X210" s="18">
        <f t="shared" si="136"/>
        <v>7428.95</v>
      </c>
      <c r="Y210" s="22">
        <v>0</v>
      </c>
      <c r="Z210" s="22">
        <v>0.5</v>
      </c>
      <c r="AA210" s="22">
        <v>0.5</v>
      </c>
      <c r="AB210" s="22">
        <v>0</v>
      </c>
      <c r="AC210" s="22">
        <v>0</v>
      </c>
      <c r="AD210" s="22">
        <v>0</v>
      </c>
      <c r="AE210" s="18">
        <f t="shared" si="137"/>
        <v>9850138.78125</v>
      </c>
      <c r="AF210" s="18">
        <f>AE210*节奏规划!$J199</f>
        <v>49250.693906250002</v>
      </c>
      <c r="AG210" s="18">
        <f t="shared" si="138"/>
        <v>610.875</v>
      </c>
      <c r="AH210" s="18">
        <f>AG210*节奏规划!$J199</f>
        <v>3.0543750000000003</v>
      </c>
      <c r="AI210" s="18">
        <f t="shared" si="117"/>
        <v>221.4</v>
      </c>
      <c r="AJ210" s="18">
        <f>AI210*节奏规划!$J199</f>
        <v>1.107</v>
      </c>
      <c r="AK210" s="18">
        <f t="shared" si="118"/>
        <v>97.199999999999989</v>
      </c>
      <c r="AL210" s="18">
        <f>AK210*节奏规划!$J199</f>
        <v>0.48599999999999993</v>
      </c>
      <c r="AM210" s="18">
        <f t="shared" si="119"/>
        <v>526.5</v>
      </c>
      <c r="AN210" s="18">
        <f>AM210*节奏规划!$J199</f>
        <v>2.6324999999999998</v>
      </c>
      <c r="AO210" s="18">
        <f t="shared" si="120"/>
        <v>54</v>
      </c>
      <c r="AP210" s="18">
        <f>AO210*节奏规划!$J199</f>
        <v>0.27</v>
      </c>
      <c r="AQ210" s="18">
        <f t="shared" si="121"/>
        <v>0</v>
      </c>
      <c r="AR210" s="18">
        <f>AQ210*节奏规划!$J199</f>
        <v>0</v>
      </c>
      <c r="AS210" s="18">
        <f t="shared" si="139"/>
        <v>106.29224999999997</v>
      </c>
      <c r="AT210" s="18">
        <f>AS210*节奏规划!$J199</f>
        <v>0.53146124999999989</v>
      </c>
      <c r="AU210" s="18">
        <f t="shared" si="140"/>
        <v>36.652499999999996</v>
      </c>
      <c r="AV210" s="18">
        <f>AU210*节奏规划!$J199</f>
        <v>0.18326249999999999</v>
      </c>
      <c r="AW210" s="18">
        <f t="shared" si="141"/>
        <v>0</v>
      </c>
      <c r="AX210" s="18">
        <f>AW210*节奏规划!$J199</f>
        <v>0</v>
      </c>
      <c r="AY210" s="18">
        <f t="shared" si="142"/>
        <v>0</v>
      </c>
      <c r="AZ210" s="18">
        <f>AY210*节奏规划!$J199</f>
        <v>0</v>
      </c>
    </row>
    <row r="211" spans="1:52" ht="16.5" x14ac:dyDescent="0.2">
      <c r="A211" s="14">
        <v>206</v>
      </c>
      <c r="B211" s="14">
        <f>金币产出!CH211/金币产出!CB211</f>
        <v>693100800</v>
      </c>
      <c r="C211" s="18">
        <f>INDEX(金币产出!$D$7:$D$90,MATCH(宝箱数值!A211,金币产出!$A$7:$A$90,1))</f>
        <v>35.75</v>
      </c>
      <c r="D211" s="18">
        <f t="shared" si="122"/>
        <v>7564022</v>
      </c>
      <c r="E211" s="18">
        <f t="shared" si="111"/>
        <v>2012668</v>
      </c>
      <c r="F211" s="18">
        <f t="shared" si="112"/>
        <v>7147328</v>
      </c>
      <c r="G211" s="18">
        <f t="shared" si="113"/>
        <v>7564022</v>
      </c>
      <c r="H211" s="18">
        <f t="shared" si="114"/>
        <v>7564022</v>
      </c>
      <c r="I211" s="18">
        <f t="shared" si="115"/>
        <v>7564022</v>
      </c>
      <c r="J211" s="18">
        <f t="shared" si="116"/>
        <v>7564022</v>
      </c>
      <c r="K211" s="18">
        <f t="shared" si="123"/>
        <v>1</v>
      </c>
      <c r="L211" s="18">
        <f t="shared" si="124"/>
        <v>2012.67</v>
      </c>
      <c r="M211" s="18">
        <f t="shared" si="125"/>
        <v>1</v>
      </c>
      <c r="N211" s="18">
        <f t="shared" si="126"/>
        <v>7147.33</v>
      </c>
      <c r="O211" s="18">
        <f t="shared" si="127"/>
        <v>1</v>
      </c>
      <c r="P211" s="18">
        <f t="shared" si="128"/>
        <v>7564.02</v>
      </c>
      <c r="Q211" s="18">
        <f t="shared" si="129"/>
        <v>1</v>
      </c>
      <c r="R211" s="18">
        <f t="shared" si="130"/>
        <v>7564.02</v>
      </c>
      <c r="S211" s="18">
        <f t="shared" si="131"/>
        <v>1</v>
      </c>
      <c r="T211" s="18">
        <f t="shared" si="132"/>
        <v>7564.02</v>
      </c>
      <c r="U211" s="18">
        <f t="shared" si="133"/>
        <v>1</v>
      </c>
      <c r="V211" s="18">
        <f t="shared" si="134"/>
        <v>7564.02</v>
      </c>
      <c r="W211" s="18">
        <f t="shared" si="135"/>
        <v>1</v>
      </c>
      <c r="X211" s="18">
        <f t="shared" si="136"/>
        <v>7564.02</v>
      </c>
      <c r="Y211" s="22">
        <v>0</v>
      </c>
      <c r="Z211" s="22">
        <v>0.5</v>
      </c>
      <c r="AA211" s="22">
        <v>0.5</v>
      </c>
      <c r="AB211" s="22">
        <v>0</v>
      </c>
      <c r="AC211" s="22">
        <v>0</v>
      </c>
      <c r="AD211" s="22">
        <v>0</v>
      </c>
      <c r="AE211" s="18">
        <f t="shared" si="137"/>
        <v>9985328.8125</v>
      </c>
      <c r="AF211" s="18">
        <f>AE211*节奏规划!$J200</f>
        <v>49926.644062500003</v>
      </c>
      <c r="AG211" s="18">
        <f t="shared" si="138"/>
        <v>610.875</v>
      </c>
      <c r="AH211" s="18">
        <f>AG211*节奏规划!$J200</f>
        <v>3.0543750000000003</v>
      </c>
      <c r="AI211" s="18">
        <f t="shared" si="117"/>
        <v>221.4</v>
      </c>
      <c r="AJ211" s="18">
        <f>AI211*节奏规划!$J200</f>
        <v>1.107</v>
      </c>
      <c r="AK211" s="18">
        <f t="shared" si="118"/>
        <v>97.199999999999989</v>
      </c>
      <c r="AL211" s="18">
        <f>AK211*节奏规划!$J200</f>
        <v>0.48599999999999993</v>
      </c>
      <c r="AM211" s="18">
        <f t="shared" si="119"/>
        <v>526.5</v>
      </c>
      <c r="AN211" s="18">
        <f>AM211*节奏规划!$J200</f>
        <v>2.6324999999999998</v>
      </c>
      <c r="AO211" s="18">
        <f t="shared" si="120"/>
        <v>54</v>
      </c>
      <c r="AP211" s="18">
        <f>AO211*节奏规划!$J200</f>
        <v>0.27</v>
      </c>
      <c r="AQ211" s="18">
        <f t="shared" si="121"/>
        <v>0</v>
      </c>
      <c r="AR211" s="18">
        <f>AQ211*节奏规划!$J200</f>
        <v>0</v>
      </c>
      <c r="AS211" s="18">
        <f t="shared" si="139"/>
        <v>106.29224999999997</v>
      </c>
      <c r="AT211" s="18">
        <f>AS211*节奏规划!$J200</f>
        <v>0.53146124999999989</v>
      </c>
      <c r="AU211" s="18">
        <f t="shared" si="140"/>
        <v>36.652499999999996</v>
      </c>
      <c r="AV211" s="18">
        <f>AU211*节奏规划!$J200</f>
        <v>0.18326249999999999</v>
      </c>
      <c r="AW211" s="18">
        <f t="shared" si="141"/>
        <v>0</v>
      </c>
      <c r="AX211" s="18">
        <f>AW211*节奏规划!$J200</f>
        <v>0</v>
      </c>
      <c r="AY211" s="18">
        <f t="shared" si="142"/>
        <v>0</v>
      </c>
      <c r="AZ211" s="18">
        <f>AY211*节奏规划!$J200</f>
        <v>0</v>
      </c>
    </row>
    <row r="212" spans="1:52" ht="16.5" x14ac:dyDescent="0.2">
      <c r="A212" s="14">
        <v>207</v>
      </c>
      <c r="B212" s="14">
        <f>金币产出!CH212/金币产出!CB212</f>
        <v>705477600</v>
      </c>
      <c r="C212" s="18">
        <f>INDEX(金币产出!$D$7:$D$90,MATCH(宝箱数值!A212,金币产出!$A$7:$A$90,1))</f>
        <v>35.75</v>
      </c>
      <c r="D212" s="18">
        <f t="shared" si="122"/>
        <v>7699094</v>
      </c>
      <c r="E212" s="18">
        <f t="shared" si="111"/>
        <v>2030559</v>
      </c>
      <c r="F212" s="18">
        <f t="shared" si="112"/>
        <v>7210862</v>
      </c>
      <c r="G212" s="18">
        <f t="shared" si="113"/>
        <v>7699094</v>
      </c>
      <c r="H212" s="18">
        <f t="shared" si="114"/>
        <v>7699094</v>
      </c>
      <c r="I212" s="18">
        <f t="shared" si="115"/>
        <v>7699094</v>
      </c>
      <c r="J212" s="18">
        <f t="shared" si="116"/>
        <v>7699094</v>
      </c>
      <c r="K212" s="18">
        <f t="shared" si="123"/>
        <v>1</v>
      </c>
      <c r="L212" s="18">
        <f t="shared" si="124"/>
        <v>2030.56</v>
      </c>
      <c r="M212" s="18">
        <f t="shared" si="125"/>
        <v>1</v>
      </c>
      <c r="N212" s="18">
        <f t="shared" si="126"/>
        <v>7210.86</v>
      </c>
      <c r="O212" s="18">
        <f t="shared" si="127"/>
        <v>1</v>
      </c>
      <c r="P212" s="18">
        <f t="shared" si="128"/>
        <v>7699.09</v>
      </c>
      <c r="Q212" s="18">
        <f t="shared" si="129"/>
        <v>1</v>
      </c>
      <c r="R212" s="18">
        <f t="shared" si="130"/>
        <v>7699.09</v>
      </c>
      <c r="S212" s="18">
        <f t="shared" si="131"/>
        <v>1</v>
      </c>
      <c r="T212" s="18">
        <f t="shared" si="132"/>
        <v>7699.09</v>
      </c>
      <c r="U212" s="18">
        <f t="shared" si="133"/>
        <v>1</v>
      </c>
      <c r="V212" s="18">
        <f t="shared" si="134"/>
        <v>7699.09</v>
      </c>
      <c r="W212" s="18">
        <f t="shared" si="135"/>
        <v>1</v>
      </c>
      <c r="X212" s="18">
        <f t="shared" si="136"/>
        <v>7699.09</v>
      </c>
      <c r="Y212" s="22">
        <v>0</v>
      </c>
      <c r="Z212" s="22">
        <v>0.5</v>
      </c>
      <c r="AA212" s="22">
        <v>0.5</v>
      </c>
      <c r="AB212" s="22">
        <v>0</v>
      </c>
      <c r="AC212" s="22">
        <v>0</v>
      </c>
      <c r="AD212" s="22">
        <v>0</v>
      </c>
      <c r="AE212" s="18">
        <f t="shared" si="137"/>
        <v>10120132.635</v>
      </c>
      <c r="AF212" s="18">
        <f>AE212*节奏规划!$J201</f>
        <v>50600.663175000002</v>
      </c>
      <c r="AG212" s="18">
        <f t="shared" si="138"/>
        <v>610.875</v>
      </c>
      <c r="AH212" s="18">
        <f>AG212*节奏规划!$J201</f>
        <v>3.0543750000000003</v>
      </c>
      <c r="AI212" s="18">
        <f t="shared" si="117"/>
        <v>221.4</v>
      </c>
      <c r="AJ212" s="18">
        <f>AI212*节奏规划!$J201</f>
        <v>1.107</v>
      </c>
      <c r="AK212" s="18">
        <f t="shared" si="118"/>
        <v>97.199999999999989</v>
      </c>
      <c r="AL212" s="18">
        <f>AK212*节奏规划!$J201</f>
        <v>0.48599999999999993</v>
      </c>
      <c r="AM212" s="18">
        <f t="shared" si="119"/>
        <v>526.5</v>
      </c>
      <c r="AN212" s="18">
        <f>AM212*节奏规划!$J201</f>
        <v>2.6324999999999998</v>
      </c>
      <c r="AO212" s="18">
        <f t="shared" si="120"/>
        <v>54</v>
      </c>
      <c r="AP212" s="18">
        <f>AO212*节奏规划!$J201</f>
        <v>0.27</v>
      </c>
      <c r="AQ212" s="18">
        <f t="shared" si="121"/>
        <v>0</v>
      </c>
      <c r="AR212" s="18">
        <f>AQ212*节奏规划!$J201</f>
        <v>0</v>
      </c>
      <c r="AS212" s="18">
        <f t="shared" si="139"/>
        <v>106.29224999999997</v>
      </c>
      <c r="AT212" s="18">
        <f>AS212*节奏规划!$J201</f>
        <v>0.53146124999999989</v>
      </c>
      <c r="AU212" s="18">
        <f t="shared" si="140"/>
        <v>36.652499999999996</v>
      </c>
      <c r="AV212" s="18">
        <f>AU212*节奏规划!$J201</f>
        <v>0.18326249999999999</v>
      </c>
      <c r="AW212" s="18">
        <f t="shared" si="141"/>
        <v>0</v>
      </c>
      <c r="AX212" s="18">
        <f>AW212*节奏规划!$J201</f>
        <v>0</v>
      </c>
      <c r="AY212" s="18">
        <f t="shared" si="142"/>
        <v>0</v>
      </c>
      <c r="AZ212" s="18">
        <f>AY212*节奏规划!$J201</f>
        <v>0</v>
      </c>
    </row>
    <row r="213" spans="1:52" ht="16.5" x14ac:dyDescent="0.2">
      <c r="A213" s="14">
        <v>208</v>
      </c>
      <c r="B213" s="14">
        <f>金币产出!CH213/金币产出!CB213</f>
        <v>717854400</v>
      </c>
      <c r="C213" s="18">
        <f>INDEX(金币产出!$D$7:$D$90,MATCH(宝箱数值!A213,金币产出!$A$7:$A$90,1))</f>
        <v>35.75</v>
      </c>
      <c r="D213" s="18">
        <f t="shared" si="122"/>
        <v>7834166</v>
      </c>
      <c r="E213" s="18">
        <f t="shared" si="111"/>
        <v>2048294</v>
      </c>
      <c r="F213" s="18">
        <f t="shared" si="112"/>
        <v>7273840</v>
      </c>
      <c r="G213" s="18">
        <f t="shared" si="113"/>
        <v>7834166</v>
      </c>
      <c r="H213" s="18">
        <f t="shared" si="114"/>
        <v>7834166</v>
      </c>
      <c r="I213" s="18">
        <f t="shared" si="115"/>
        <v>7834166</v>
      </c>
      <c r="J213" s="18">
        <f t="shared" si="116"/>
        <v>7834166</v>
      </c>
      <c r="K213" s="18">
        <f t="shared" si="123"/>
        <v>1</v>
      </c>
      <c r="L213" s="18">
        <f t="shared" si="124"/>
        <v>2048.29</v>
      </c>
      <c r="M213" s="18">
        <f t="shared" si="125"/>
        <v>1</v>
      </c>
      <c r="N213" s="18">
        <f t="shared" si="126"/>
        <v>7273.84</v>
      </c>
      <c r="O213" s="18">
        <f t="shared" si="127"/>
        <v>1</v>
      </c>
      <c r="P213" s="18">
        <f t="shared" si="128"/>
        <v>7834.17</v>
      </c>
      <c r="Q213" s="18">
        <f t="shared" si="129"/>
        <v>1</v>
      </c>
      <c r="R213" s="18">
        <f t="shared" si="130"/>
        <v>7834.17</v>
      </c>
      <c r="S213" s="18">
        <f t="shared" si="131"/>
        <v>1</v>
      </c>
      <c r="T213" s="18">
        <f t="shared" si="132"/>
        <v>7834.17</v>
      </c>
      <c r="U213" s="18">
        <f t="shared" si="133"/>
        <v>1</v>
      </c>
      <c r="V213" s="18">
        <f t="shared" si="134"/>
        <v>7834.17</v>
      </c>
      <c r="W213" s="18">
        <f t="shared" si="135"/>
        <v>1</v>
      </c>
      <c r="X213" s="18">
        <f t="shared" si="136"/>
        <v>7834.17</v>
      </c>
      <c r="Y213" s="22">
        <v>0</v>
      </c>
      <c r="Z213" s="22">
        <v>0.5</v>
      </c>
      <c r="AA213" s="22">
        <v>0.5</v>
      </c>
      <c r="AB213" s="22">
        <v>0</v>
      </c>
      <c r="AC213" s="22">
        <v>0</v>
      </c>
      <c r="AD213" s="22">
        <v>0</v>
      </c>
      <c r="AE213" s="18">
        <f t="shared" si="137"/>
        <v>10254559.0725</v>
      </c>
      <c r="AF213" s="18">
        <f>AE213*节奏规划!$J202</f>
        <v>51272.795362500001</v>
      </c>
      <c r="AG213" s="18">
        <f t="shared" si="138"/>
        <v>610.875</v>
      </c>
      <c r="AH213" s="18">
        <f>AG213*节奏规划!$J202</f>
        <v>3.0543750000000003</v>
      </c>
      <c r="AI213" s="18">
        <f t="shared" si="117"/>
        <v>221.4</v>
      </c>
      <c r="AJ213" s="18">
        <f>AI213*节奏规划!$J202</f>
        <v>1.107</v>
      </c>
      <c r="AK213" s="18">
        <f t="shared" si="118"/>
        <v>97.199999999999989</v>
      </c>
      <c r="AL213" s="18">
        <f>AK213*节奏规划!$J202</f>
        <v>0.48599999999999993</v>
      </c>
      <c r="AM213" s="18">
        <f t="shared" si="119"/>
        <v>526.5</v>
      </c>
      <c r="AN213" s="18">
        <f>AM213*节奏规划!$J202</f>
        <v>2.6324999999999998</v>
      </c>
      <c r="AO213" s="18">
        <f t="shared" si="120"/>
        <v>54</v>
      </c>
      <c r="AP213" s="18">
        <f>AO213*节奏规划!$J202</f>
        <v>0.27</v>
      </c>
      <c r="AQ213" s="18">
        <f t="shared" si="121"/>
        <v>0</v>
      </c>
      <c r="AR213" s="18">
        <f>AQ213*节奏规划!$J202</f>
        <v>0</v>
      </c>
      <c r="AS213" s="18">
        <f t="shared" si="139"/>
        <v>106.29224999999997</v>
      </c>
      <c r="AT213" s="18">
        <f>AS213*节奏规划!$J202</f>
        <v>0.53146124999999989</v>
      </c>
      <c r="AU213" s="18">
        <f t="shared" si="140"/>
        <v>36.652499999999996</v>
      </c>
      <c r="AV213" s="18">
        <f>AU213*节奏规划!$J202</f>
        <v>0.18326249999999999</v>
      </c>
      <c r="AW213" s="18">
        <f t="shared" si="141"/>
        <v>0</v>
      </c>
      <c r="AX213" s="18">
        <f>AW213*节奏规划!$J202</f>
        <v>0</v>
      </c>
      <c r="AY213" s="18">
        <f t="shared" si="142"/>
        <v>0</v>
      </c>
      <c r="AZ213" s="18">
        <f>AY213*节奏规划!$J202</f>
        <v>0</v>
      </c>
    </row>
    <row r="214" spans="1:52" ht="16.5" x14ac:dyDescent="0.2">
      <c r="A214" s="14">
        <v>209</v>
      </c>
      <c r="B214" s="14">
        <f>金币产出!CH214/金币产出!CB214</f>
        <v>730231200</v>
      </c>
      <c r="C214" s="18">
        <f>INDEX(金币产出!$D$7:$D$90,MATCH(宝箱数值!A214,金币产出!$A$7:$A$90,1))</f>
        <v>35.75</v>
      </c>
      <c r="D214" s="18">
        <f t="shared" si="122"/>
        <v>7969238</v>
      </c>
      <c r="E214" s="18">
        <f t="shared" si="111"/>
        <v>2065876</v>
      </c>
      <c r="F214" s="18">
        <f t="shared" si="112"/>
        <v>7336277</v>
      </c>
      <c r="G214" s="18">
        <f t="shared" si="113"/>
        <v>7969238</v>
      </c>
      <c r="H214" s="18">
        <f t="shared" si="114"/>
        <v>7969238</v>
      </c>
      <c r="I214" s="18">
        <f t="shared" si="115"/>
        <v>7969238</v>
      </c>
      <c r="J214" s="18">
        <f t="shared" si="116"/>
        <v>7969238</v>
      </c>
      <c r="K214" s="18">
        <f t="shared" si="123"/>
        <v>1</v>
      </c>
      <c r="L214" s="18">
        <f t="shared" si="124"/>
        <v>2065.88</v>
      </c>
      <c r="M214" s="18">
        <f t="shared" si="125"/>
        <v>1</v>
      </c>
      <c r="N214" s="18">
        <f t="shared" si="126"/>
        <v>7336.28</v>
      </c>
      <c r="O214" s="18">
        <f t="shared" si="127"/>
        <v>1</v>
      </c>
      <c r="P214" s="18">
        <f t="shared" si="128"/>
        <v>7969.24</v>
      </c>
      <c r="Q214" s="18">
        <f t="shared" si="129"/>
        <v>1</v>
      </c>
      <c r="R214" s="18">
        <f t="shared" si="130"/>
        <v>7969.24</v>
      </c>
      <c r="S214" s="18">
        <f t="shared" si="131"/>
        <v>1</v>
      </c>
      <c r="T214" s="18">
        <f t="shared" si="132"/>
        <v>7969.24</v>
      </c>
      <c r="U214" s="18">
        <f t="shared" si="133"/>
        <v>1</v>
      </c>
      <c r="V214" s="18">
        <f t="shared" si="134"/>
        <v>7969.24</v>
      </c>
      <c r="W214" s="18">
        <f t="shared" si="135"/>
        <v>1</v>
      </c>
      <c r="X214" s="18">
        <f t="shared" si="136"/>
        <v>7969.24</v>
      </c>
      <c r="Y214" s="22">
        <v>0</v>
      </c>
      <c r="Z214" s="22">
        <v>0.5</v>
      </c>
      <c r="AA214" s="22">
        <v>0.5</v>
      </c>
      <c r="AB214" s="22">
        <v>0</v>
      </c>
      <c r="AC214" s="22">
        <v>0</v>
      </c>
      <c r="AD214" s="22">
        <v>0</v>
      </c>
      <c r="AE214" s="18">
        <f t="shared" si="137"/>
        <v>10388618.30625</v>
      </c>
      <c r="AF214" s="18">
        <f>AE214*节奏规划!$J203</f>
        <v>51943.09153125</v>
      </c>
      <c r="AG214" s="18">
        <f t="shared" si="138"/>
        <v>610.875</v>
      </c>
      <c r="AH214" s="18">
        <f>AG214*节奏规划!$J203</f>
        <v>3.0543750000000003</v>
      </c>
      <c r="AI214" s="18">
        <f t="shared" si="117"/>
        <v>221.4</v>
      </c>
      <c r="AJ214" s="18">
        <f>AI214*节奏规划!$J203</f>
        <v>1.107</v>
      </c>
      <c r="AK214" s="18">
        <f t="shared" si="118"/>
        <v>97.199999999999989</v>
      </c>
      <c r="AL214" s="18">
        <f>AK214*节奏规划!$J203</f>
        <v>0.48599999999999993</v>
      </c>
      <c r="AM214" s="18">
        <f t="shared" si="119"/>
        <v>526.5</v>
      </c>
      <c r="AN214" s="18">
        <f>AM214*节奏规划!$J203</f>
        <v>2.6324999999999998</v>
      </c>
      <c r="AO214" s="18">
        <f t="shared" si="120"/>
        <v>54</v>
      </c>
      <c r="AP214" s="18">
        <f>AO214*节奏规划!$J203</f>
        <v>0.27</v>
      </c>
      <c r="AQ214" s="18">
        <f t="shared" si="121"/>
        <v>0</v>
      </c>
      <c r="AR214" s="18">
        <f>AQ214*节奏规划!$J203</f>
        <v>0</v>
      </c>
      <c r="AS214" s="18">
        <f t="shared" si="139"/>
        <v>106.29224999999997</v>
      </c>
      <c r="AT214" s="18">
        <f>AS214*节奏规划!$J203</f>
        <v>0.53146124999999989</v>
      </c>
      <c r="AU214" s="18">
        <f t="shared" si="140"/>
        <v>36.652499999999996</v>
      </c>
      <c r="AV214" s="18">
        <f>AU214*节奏规划!$J203</f>
        <v>0.18326249999999999</v>
      </c>
      <c r="AW214" s="18">
        <f t="shared" si="141"/>
        <v>0</v>
      </c>
      <c r="AX214" s="18">
        <f>AW214*节奏规划!$J203</f>
        <v>0</v>
      </c>
      <c r="AY214" s="18">
        <f t="shared" si="142"/>
        <v>0</v>
      </c>
      <c r="AZ214" s="18">
        <f>AY214*节奏规划!$J203</f>
        <v>0</v>
      </c>
    </row>
    <row r="215" spans="1:52" ht="16.5" x14ac:dyDescent="0.2">
      <c r="A215" s="14">
        <v>210</v>
      </c>
      <c r="B215" s="14">
        <f>金币产出!CH215/金币产出!CB215</f>
        <v>742608000</v>
      </c>
      <c r="C215" s="18">
        <f>INDEX(金币产出!$D$7:$D$90,MATCH(宝箱数值!A215,金币产出!$A$7:$A$90,1))</f>
        <v>35.75</v>
      </c>
      <c r="D215" s="18">
        <f t="shared" si="122"/>
        <v>8104309</v>
      </c>
      <c r="E215" s="18">
        <f t="shared" si="111"/>
        <v>2083310</v>
      </c>
      <c r="F215" s="18">
        <f t="shared" si="112"/>
        <v>7398188</v>
      </c>
      <c r="G215" s="18">
        <f t="shared" si="113"/>
        <v>8104309</v>
      </c>
      <c r="H215" s="18">
        <f t="shared" si="114"/>
        <v>8104309</v>
      </c>
      <c r="I215" s="18">
        <f t="shared" si="115"/>
        <v>8104309</v>
      </c>
      <c r="J215" s="18">
        <f t="shared" si="116"/>
        <v>8104309</v>
      </c>
      <c r="K215" s="18">
        <f t="shared" si="123"/>
        <v>1</v>
      </c>
      <c r="L215" s="18">
        <f t="shared" si="124"/>
        <v>2083.31</v>
      </c>
      <c r="M215" s="18">
        <f t="shared" si="125"/>
        <v>1</v>
      </c>
      <c r="N215" s="18">
        <f t="shared" si="126"/>
        <v>7398.19</v>
      </c>
      <c r="O215" s="18">
        <f t="shared" si="127"/>
        <v>1</v>
      </c>
      <c r="P215" s="18">
        <f t="shared" si="128"/>
        <v>8104.31</v>
      </c>
      <c r="Q215" s="18">
        <f t="shared" si="129"/>
        <v>1</v>
      </c>
      <c r="R215" s="18">
        <f t="shared" si="130"/>
        <v>8104.31</v>
      </c>
      <c r="S215" s="18">
        <f t="shared" si="131"/>
        <v>1</v>
      </c>
      <c r="T215" s="18">
        <f t="shared" si="132"/>
        <v>8104.31</v>
      </c>
      <c r="U215" s="18">
        <f t="shared" si="133"/>
        <v>1</v>
      </c>
      <c r="V215" s="18">
        <f t="shared" si="134"/>
        <v>8104.31</v>
      </c>
      <c r="W215" s="18">
        <f t="shared" si="135"/>
        <v>1</v>
      </c>
      <c r="X215" s="18">
        <f t="shared" si="136"/>
        <v>8104.31</v>
      </c>
      <c r="Y215" s="22">
        <v>0</v>
      </c>
      <c r="Z215" s="22">
        <v>0.5</v>
      </c>
      <c r="AA215" s="22">
        <v>0.5</v>
      </c>
      <c r="AB215" s="22">
        <v>0</v>
      </c>
      <c r="AC215" s="22">
        <v>0</v>
      </c>
      <c r="AD215" s="22">
        <v>0</v>
      </c>
      <c r="AE215" s="18">
        <f t="shared" si="137"/>
        <v>10522319.838749999</v>
      </c>
      <c r="AF215" s="18">
        <f>AE215*节奏规划!$J204</f>
        <v>43842.999328124999</v>
      </c>
      <c r="AG215" s="18">
        <f t="shared" si="138"/>
        <v>610.875</v>
      </c>
      <c r="AH215" s="18">
        <f>AG215*节奏规划!$J204</f>
        <v>2.5453125000000001</v>
      </c>
      <c r="AI215" s="18">
        <f t="shared" si="117"/>
        <v>221.4</v>
      </c>
      <c r="AJ215" s="18">
        <f>AI215*节奏规划!$J204</f>
        <v>0.92249999999999999</v>
      </c>
      <c r="AK215" s="18">
        <f t="shared" si="118"/>
        <v>97.199999999999989</v>
      </c>
      <c r="AL215" s="18">
        <f>AK215*节奏规划!$J204</f>
        <v>0.40499999999999997</v>
      </c>
      <c r="AM215" s="18">
        <f t="shared" si="119"/>
        <v>526.5</v>
      </c>
      <c r="AN215" s="18">
        <f>AM215*节奏规划!$J204</f>
        <v>2.1937500000000001</v>
      </c>
      <c r="AO215" s="18">
        <f t="shared" si="120"/>
        <v>54</v>
      </c>
      <c r="AP215" s="18">
        <f>AO215*节奏规划!$J204</f>
        <v>0.22500000000000001</v>
      </c>
      <c r="AQ215" s="18">
        <f t="shared" si="121"/>
        <v>0</v>
      </c>
      <c r="AR215" s="18">
        <f>AQ215*节奏规划!$J204</f>
        <v>0</v>
      </c>
      <c r="AS215" s="18">
        <f t="shared" si="139"/>
        <v>106.29224999999997</v>
      </c>
      <c r="AT215" s="18">
        <f>AS215*节奏规划!$J204</f>
        <v>0.44288437499999983</v>
      </c>
      <c r="AU215" s="18">
        <f t="shared" si="140"/>
        <v>36.652499999999996</v>
      </c>
      <c r="AV215" s="18">
        <f>AU215*节奏规划!$J204</f>
        <v>0.15271874999999999</v>
      </c>
      <c r="AW215" s="18">
        <f t="shared" si="141"/>
        <v>0</v>
      </c>
      <c r="AX215" s="18">
        <f>AW215*节奏规划!$J204</f>
        <v>0</v>
      </c>
      <c r="AY215" s="18">
        <f t="shared" si="142"/>
        <v>0</v>
      </c>
      <c r="AZ215" s="18">
        <f>AY215*节奏规划!$J204</f>
        <v>0</v>
      </c>
    </row>
    <row r="216" spans="1:52" ht="16.5" x14ac:dyDescent="0.2">
      <c r="A216" s="14">
        <v>211</v>
      </c>
      <c r="B216" s="14">
        <f>金币产出!CH216/金币产出!CB216</f>
        <v>754984800</v>
      </c>
      <c r="C216" s="18">
        <f>INDEX(金币产出!$D$7:$D$90,MATCH(宝箱数值!A216,金币产出!$A$7:$A$90,1))</f>
        <v>35.75</v>
      </c>
      <c r="D216" s="18">
        <f t="shared" si="122"/>
        <v>8239381</v>
      </c>
      <c r="E216" s="18">
        <f t="shared" si="111"/>
        <v>2100599</v>
      </c>
      <c r="F216" s="18">
        <f t="shared" si="112"/>
        <v>7459585</v>
      </c>
      <c r="G216" s="18">
        <f t="shared" si="113"/>
        <v>8239381</v>
      </c>
      <c r="H216" s="18">
        <f t="shared" si="114"/>
        <v>8239381</v>
      </c>
      <c r="I216" s="18">
        <f t="shared" si="115"/>
        <v>8239381</v>
      </c>
      <c r="J216" s="18">
        <f t="shared" si="116"/>
        <v>8239381</v>
      </c>
      <c r="K216" s="18">
        <f t="shared" si="123"/>
        <v>1</v>
      </c>
      <c r="L216" s="18">
        <f t="shared" si="124"/>
        <v>2100.6</v>
      </c>
      <c r="M216" s="18">
        <f t="shared" si="125"/>
        <v>1</v>
      </c>
      <c r="N216" s="18">
        <f t="shared" si="126"/>
        <v>7459.59</v>
      </c>
      <c r="O216" s="18">
        <f t="shared" si="127"/>
        <v>1</v>
      </c>
      <c r="P216" s="18">
        <f t="shared" si="128"/>
        <v>8239.3799999999992</v>
      </c>
      <c r="Q216" s="18">
        <f t="shared" si="129"/>
        <v>1</v>
      </c>
      <c r="R216" s="18">
        <f t="shared" si="130"/>
        <v>8239.3799999999992</v>
      </c>
      <c r="S216" s="18">
        <f t="shared" si="131"/>
        <v>1</v>
      </c>
      <c r="T216" s="18">
        <f t="shared" si="132"/>
        <v>8239.3799999999992</v>
      </c>
      <c r="U216" s="18">
        <f t="shared" si="133"/>
        <v>1</v>
      </c>
      <c r="V216" s="18">
        <f t="shared" si="134"/>
        <v>8239.3799999999992</v>
      </c>
      <c r="W216" s="18">
        <f t="shared" si="135"/>
        <v>1</v>
      </c>
      <c r="X216" s="18">
        <f t="shared" si="136"/>
        <v>8239.3799999999992</v>
      </c>
      <c r="Y216" s="22">
        <v>0</v>
      </c>
      <c r="Z216" s="22">
        <v>0.5</v>
      </c>
      <c r="AA216" s="22">
        <v>0.5</v>
      </c>
      <c r="AB216" s="22">
        <v>0</v>
      </c>
      <c r="AC216" s="22">
        <v>0</v>
      </c>
      <c r="AD216" s="22">
        <v>0</v>
      </c>
      <c r="AE216" s="18">
        <f t="shared" si="137"/>
        <v>10655673.172499999</v>
      </c>
      <c r="AF216" s="18">
        <f>AE216*节奏规划!$J205</f>
        <v>44398.638218749998</v>
      </c>
      <c r="AG216" s="18">
        <f t="shared" si="138"/>
        <v>610.875</v>
      </c>
      <c r="AH216" s="18">
        <f>AG216*节奏规划!$J205</f>
        <v>2.5453125000000001</v>
      </c>
      <c r="AI216" s="18">
        <f t="shared" si="117"/>
        <v>221.4</v>
      </c>
      <c r="AJ216" s="18">
        <f>AI216*节奏规划!$J205</f>
        <v>0.92249999999999999</v>
      </c>
      <c r="AK216" s="18">
        <f t="shared" si="118"/>
        <v>97.199999999999989</v>
      </c>
      <c r="AL216" s="18">
        <f>AK216*节奏规划!$J205</f>
        <v>0.40499999999999997</v>
      </c>
      <c r="AM216" s="18">
        <f t="shared" si="119"/>
        <v>526.5</v>
      </c>
      <c r="AN216" s="18">
        <f>AM216*节奏规划!$J205</f>
        <v>2.1937500000000001</v>
      </c>
      <c r="AO216" s="18">
        <f t="shared" si="120"/>
        <v>54</v>
      </c>
      <c r="AP216" s="18">
        <f>AO216*节奏规划!$J205</f>
        <v>0.22500000000000001</v>
      </c>
      <c r="AQ216" s="18">
        <f t="shared" si="121"/>
        <v>0</v>
      </c>
      <c r="AR216" s="18">
        <f>AQ216*节奏规划!$J205</f>
        <v>0</v>
      </c>
      <c r="AS216" s="18">
        <f t="shared" si="139"/>
        <v>106.29224999999997</v>
      </c>
      <c r="AT216" s="18">
        <f>AS216*节奏规划!$J205</f>
        <v>0.44288437499999983</v>
      </c>
      <c r="AU216" s="18">
        <f t="shared" si="140"/>
        <v>36.652499999999996</v>
      </c>
      <c r="AV216" s="18">
        <f>AU216*节奏规划!$J205</f>
        <v>0.15271874999999999</v>
      </c>
      <c r="AW216" s="18">
        <f t="shared" si="141"/>
        <v>0</v>
      </c>
      <c r="AX216" s="18">
        <f>AW216*节奏规划!$J205</f>
        <v>0</v>
      </c>
      <c r="AY216" s="18">
        <f t="shared" si="142"/>
        <v>0</v>
      </c>
      <c r="AZ216" s="18">
        <f>AY216*节奏规划!$J205</f>
        <v>0</v>
      </c>
    </row>
    <row r="217" spans="1:52" ht="16.5" x14ac:dyDescent="0.2">
      <c r="A217" s="14">
        <v>212</v>
      </c>
      <c r="B217" s="14">
        <f>金币产出!CH217/金币产出!CB217</f>
        <v>767361600</v>
      </c>
      <c r="C217" s="18">
        <f>INDEX(金币产出!$D$7:$D$90,MATCH(宝箱数值!A217,金币产出!$A$7:$A$90,1))</f>
        <v>35.75</v>
      </c>
      <c r="D217" s="18">
        <f t="shared" si="122"/>
        <v>8374453</v>
      </c>
      <c r="E217" s="18">
        <f t="shared" si="111"/>
        <v>2117747</v>
      </c>
      <c r="F217" s="18">
        <f t="shared" si="112"/>
        <v>7520480</v>
      </c>
      <c r="G217" s="18">
        <f t="shared" si="113"/>
        <v>8374453</v>
      </c>
      <c r="H217" s="18">
        <f t="shared" si="114"/>
        <v>8374453</v>
      </c>
      <c r="I217" s="18">
        <f t="shared" si="115"/>
        <v>8374453</v>
      </c>
      <c r="J217" s="18">
        <f t="shared" si="116"/>
        <v>8374453</v>
      </c>
      <c r="K217" s="18">
        <f t="shared" si="123"/>
        <v>1</v>
      </c>
      <c r="L217" s="18">
        <f t="shared" si="124"/>
        <v>2117.75</v>
      </c>
      <c r="M217" s="18">
        <f t="shared" si="125"/>
        <v>1</v>
      </c>
      <c r="N217" s="18">
        <f t="shared" si="126"/>
        <v>7520.48</v>
      </c>
      <c r="O217" s="18">
        <f t="shared" si="127"/>
        <v>1</v>
      </c>
      <c r="P217" s="18">
        <f t="shared" si="128"/>
        <v>8374.4500000000007</v>
      </c>
      <c r="Q217" s="18">
        <f t="shared" si="129"/>
        <v>1</v>
      </c>
      <c r="R217" s="18">
        <f t="shared" si="130"/>
        <v>8374.4500000000007</v>
      </c>
      <c r="S217" s="18">
        <f t="shared" si="131"/>
        <v>1</v>
      </c>
      <c r="T217" s="18">
        <f t="shared" si="132"/>
        <v>8374.4500000000007</v>
      </c>
      <c r="U217" s="18">
        <f t="shared" si="133"/>
        <v>1</v>
      </c>
      <c r="V217" s="18">
        <f t="shared" si="134"/>
        <v>8374.4500000000007</v>
      </c>
      <c r="W217" s="18">
        <f t="shared" si="135"/>
        <v>1</v>
      </c>
      <c r="X217" s="18">
        <f t="shared" si="136"/>
        <v>8374.4500000000007</v>
      </c>
      <c r="Y217" s="22">
        <v>0</v>
      </c>
      <c r="Z217" s="22">
        <v>0.5</v>
      </c>
      <c r="AA217" s="22">
        <v>0.5</v>
      </c>
      <c r="AB217" s="22">
        <v>0</v>
      </c>
      <c r="AC217" s="22">
        <v>0</v>
      </c>
      <c r="AD217" s="22">
        <v>0</v>
      </c>
      <c r="AE217" s="18">
        <f t="shared" si="137"/>
        <v>10788685.77375</v>
      </c>
      <c r="AF217" s="18">
        <f>AE217*节奏规划!$J206</f>
        <v>44952.857390624995</v>
      </c>
      <c r="AG217" s="18">
        <f t="shared" si="138"/>
        <v>610.875</v>
      </c>
      <c r="AH217" s="18">
        <f>AG217*节奏规划!$J206</f>
        <v>2.5453125000000001</v>
      </c>
      <c r="AI217" s="18">
        <f t="shared" si="117"/>
        <v>221.4</v>
      </c>
      <c r="AJ217" s="18">
        <f>AI217*节奏规划!$J206</f>
        <v>0.92249999999999999</v>
      </c>
      <c r="AK217" s="18">
        <f t="shared" si="118"/>
        <v>97.199999999999989</v>
      </c>
      <c r="AL217" s="18">
        <f>AK217*节奏规划!$J206</f>
        <v>0.40499999999999997</v>
      </c>
      <c r="AM217" s="18">
        <f t="shared" si="119"/>
        <v>526.5</v>
      </c>
      <c r="AN217" s="18">
        <f>AM217*节奏规划!$J206</f>
        <v>2.1937500000000001</v>
      </c>
      <c r="AO217" s="18">
        <f t="shared" si="120"/>
        <v>54</v>
      </c>
      <c r="AP217" s="18">
        <f>AO217*节奏规划!$J206</f>
        <v>0.22500000000000001</v>
      </c>
      <c r="AQ217" s="18">
        <f t="shared" si="121"/>
        <v>0</v>
      </c>
      <c r="AR217" s="18">
        <f>AQ217*节奏规划!$J206</f>
        <v>0</v>
      </c>
      <c r="AS217" s="18">
        <f t="shared" si="139"/>
        <v>106.29224999999997</v>
      </c>
      <c r="AT217" s="18">
        <f>AS217*节奏规划!$J206</f>
        <v>0.44288437499999983</v>
      </c>
      <c r="AU217" s="18">
        <f t="shared" si="140"/>
        <v>36.652499999999996</v>
      </c>
      <c r="AV217" s="18">
        <f>AU217*节奏规划!$J206</f>
        <v>0.15271874999999999</v>
      </c>
      <c r="AW217" s="18">
        <f t="shared" si="141"/>
        <v>0</v>
      </c>
      <c r="AX217" s="18">
        <f>AW217*节奏规划!$J206</f>
        <v>0</v>
      </c>
      <c r="AY217" s="18">
        <f t="shared" si="142"/>
        <v>0</v>
      </c>
      <c r="AZ217" s="18">
        <f>AY217*节奏规划!$J206</f>
        <v>0</v>
      </c>
    </row>
    <row r="218" spans="1:52" ht="16.5" x14ac:dyDescent="0.2">
      <c r="A218" s="14">
        <v>213</v>
      </c>
      <c r="B218" s="14">
        <f>金币产出!CH218/金币产出!CB218</f>
        <v>779738400</v>
      </c>
      <c r="C218" s="18">
        <f>INDEX(金币产出!$D$7:$D$90,MATCH(宝箱数值!A218,金币产出!$A$7:$A$90,1))</f>
        <v>35.75</v>
      </c>
      <c r="D218" s="18">
        <f t="shared" si="122"/>
        <v>8509525</v>
      </c>
      <c r="E218" s="18">
        <f t="shared" si="111"/>
        <v>2134757</v>
      </c>
      <c r="F218" s="18">
        <f t="shared" si="112"/>
        <v>7580887</v>
      </c>
      <c r="G218" s="18">
        <f t="shared" si="113"/>
        <v>8509525</v>
      </c>
      <c r="H218" s="18">
        <f t="shared" si="114"/>
        <v>8509525</v>
      </c>
      <c r="I218" s="18">
        <f t="shared" si="115"/>
        <v>8509525</v>
      </c>
      <c r="J218" s="18">
        <f t="shared" si="116"/>
        <v>8509525</v>
      </c>
      <c r="K218" s="18">
        <f t="shared" si="123"/>
        <v>1</v>
      </c>
      <c r="L218" s="18">
        <f t="shared" si="124"/>
        <v>2134.7600000000002</v>
      </c>
      <c r="M218" s="18">
        <f t="shared" si="125"/>
        <v>1</v>
      </c>
      <c r="N218" s="18">
        <f t="shared" si="126"/>
        <v>7580.89</v>
      </c>
      <c r="O218" s="18">
        <f t="shared" si="127"/>
        <v>1</v>
      </c>
      <c r="P218" s="18">
        <f t="shared" si="128"/>
        <v>8509.5300000000007</v>
      </c>
      <c r="Q218" s="18">
        <f t="shared" si="129"/>
        <v>1</v>
      </c>
      <c r="R218" s="18">
        <f t="shared" si="130"/>
        <v>8509.5300000000007</v>
      </c>
      <c r="S218" s="18">
        <f t="shared" si="131"/>
        <v>1</v>
      </c>
      <c r="T218" s="18">
        <f t="shared" si="132"/>
        <v>8509.5300000000007</v>
      </c>
      <c r="U218" s="18">
        <f t="shared" si="133"/>
        <v>1</v>
      </c>
      <c r="V218" s="18">
        <f t="shared" si="134"/>
        <v>8509.5300000000007</v>
      </c>
      <c r="W218" s="18">
        <f t="shared" si="135"/>
        <v>1</v>
      </c>
      <c r="X218" s="18">
        <f t="shared" si="136"/>
        <v>8509.5300000000007</v>
      </c>
      <c r="Y218" s="22">
        <v>0</v>
      </c>
      <c r="Z218" s="22">
        <v>0.5</v>
      </c>
      <c r="AA218" s="22">
        <v>0.5</v>
      </c>
      <c r="AB218" s="22">
        <v>0</v>
      </c>
      <c r="AC218" s="22">
        <v>0</v>
      </c>
      <c r="AD218" s="22">
        <v>0</v>
      </c>
      <c r="AE218" s="18">
        <f t="shared" si="137"/>
        <v>10921367.145</v>
      </c>
      <c r="AF218" s="18">
        <f>AE218*节奏规划!$J207</f>
        <v>45505.696437499995</v>
      </c>
      <c r="AG218" s="18">
        <f t="shared" si="138"/>
        <v>610.875</v>
      </c>
      <c r="AH218" s="18">
        <f>AG218*节奏规划!$J207</f>
        <v>2.5453125000000001</v>
      </c>
      <c r="AI218" s="18">
        <f t="shared" si="117"/>
        <v>221.4</v>
      </c>
      <c r="AJ218" s="18">
        <f>AI218*节奏规划!$J207</f>
        <v>0.92249999999999999</v>
      </c>
      <c r="AK218" s="18">
        <f t="shared" si="118"/>
        <v>97.199999999999989</v>
      </c>
      <c r="AL218" s="18">
        <f>AK218*节奏规划!$J207</f>
        <v>0.40499999999999997</v>
      </c>
      <c r="AM218" s="18">
        <f t="shared" si="119"/>
        <v>526.5</v>
      </c>
      <c r="AN218" s="18">
        <f>AM218*节奏规划!$J207</f>
        <v>2.1937500000000001</v>
      </c>
      <c r="AO218" s="18">
        <f t="shared" si="120"/>
        <v>54</v>
      </c>
      <c r="AP218" s="18">
        <f>AO218*节奏规划!$J207</f>
        <v>0.22500000000000001</v>
      </c>
      <c r="AQ218" s="18">
        <f t="shared" si="121"/>
        <v>0</v>
      </c>
      <c r="AR218" s="18">
        <f>AQ218*节奏规划!$J207</f>
        <v>0</v>
      </c>
      <c r="AS218" s="18">
        <f t="shared" si="139"/>
        <v>106.29224999999997</v>
      </c>
      <c r="AT218" s="18">
        <f>AS218*节奏规划!$J207</f>
        <v>0.44288437499999983</v>
      </c>
      <c r="AU218" s="18">
        <f t="shared" si="140"/>
        <v>36.652499999999996</v>
      </c>
      <c r="AV218" s="18">
        <f>AU218*节奏规划!$J207</f>
        <v>0.15271874999999999</v>
      </c>
      <c r="AW218" s="18">
        <f t="shared" si="141"/>
        <v>0</v>
      </c>
      <c r="AX218" s="18">
        <f>AW218*节奏规划!$J207</f>
        <v>0</v>
      </c>
      <c r="AY218" s="18">
        <f t="shared" si="142"/>
        <v>0</v>
      </c>
      <c r="AZ218" s="18">
        <f>AY218*节奏规划!$J207</f>
        <v>0</v>
      </c>
    </row>
    <row r="219" spans="1:52" ht="16.5" x14ac:dyDescent="0.2">
      <c r="A219" s="14">
        <v>214</v>
      </c>
      <c r="B219" s="14">
        <f>金币产出!CH219/金币产出!CB219</f>
        <v>792115200</v>
      </c>
      <c r="C219" s="18">
        <f>INDEX(金币产出!$D$7:$D$90,MATCH(宝箱数值!A219,金币产出!$A$7:$A$90,1))</f>
        <v>35.75</v>
      </c>
      <c r="D219" s="18">
        <f t="shared" si="122"/>
        <v>8644597</v>
      </c>
      <c r="E219" s="18">
        <f t="shared" si="111"/>
        <v>2151633</v>
      </c>
      <c r="F219" s="18">
        <f t="shared" si="112"/>
        <v>7640816</v>
      </c>
      <c r="G219" s="18">
        <f t="shared" si="113"/>
        <v>8644597</v>
      </c>
      <c r="H219" s="18">
        <f t="shared" si="114"/>
        <v>8644597</v>
      </c>
      <c r="I219" s="18">
        <f t="shared" si="115"/>
        <v>8644597</v>
      </c>
      <c r="J219" s="18">
        <f t="shared" si="116"/>
        <v>8644597</v>
      </c>
      <c r="K219" s="18">
        <f t="shared" si="123"/>
        <v>1</v>
      </c>
      <c r="L219" s="18">
        <f t="shared" si="124"/>
        <v>2151.63</v>
      </c>
      <c r="M219" s="18">
        <f t="shared" si="125"/>
        <v>1</v>
      </c>
      <c r="N219" s="18">
        <f t="shared" si="126"/>
        <v>7640.82</v>
      </c>
      <c r="O219" s="18">
        <f t="shared" si="127"/>
        <v>1</v>
      </c>
      <c r="P219" s="18">
        <f t="shared" si="128"/>
        <v>8644.6</v>
      </c>
      <c r="Q219" s="18">
        <f t="shared" si="129"/>
        <v>1</v>
      </c>
      <c r="R219" s="18">
        <f t="shared" si="130"/>
        <v>8644.6</v>
      </c>
      <c r="S219" s="18">
        <f t="shared" si="131"/>
        <v>1</v>
      </c>
      <c r="T219" s="18">
        <f t="shared" si="132"/>
        <v>8644.6</v>
      </c>
      <c r="U219" s="18">
        <f t="shared" si="133"/>
        <v>1</v>
      </c>
      <c r="V219" s="18">
        <f t="shared" si="134"/>
        <v>8644.6</v>
      </c>
      <c r="W219" s="18">
        <f t="shared" si="135"/>
        <v>1</v>
      </c>
      <c r="X219" s="18">
        <f t="shared" si="136"/>
        <v>8644.6</v>
      </c>
      <c r="Y219" s="22">
        <v>0</v>
      </c>
      <c r="Z219" s="22">
        <v>0.5</v>
      </c>
      <c r="AA219" s="22">
        <v>0.5</v>
      </c>
      <c r="AB219" s="22">
        <v>0</v>
      </c>
      <c r="AC219" s="22">
        <v>0</v>
      </c>
      <c r="AD219" s="22">
        <v>0</v>
      </c>
      <c r="AE219" s="18">
        <f t="shared" si="137"/>
        <v>11053724.073749999</v>
      </c>
      <c r="AF219" s="18">
        <f>AE219*节奏规划!$J208</f>
        <v>46057.183640624993</v>
      </c>
      <c r="AG219" s="18">
        <f t="shared" si="138"/>
        <v>610.875</v>
      </c>
      <c r="AH219" s="18">
        <f>AG219*节奏规划!$J208</f>
        <v>2.5453125000000001</v>
      </c>
      <c r="AI219" s="18">
        <f t="shared" si="117"/>
        <v>221.4</v>
      </c>
      <c r="AJ219" s="18">
        <f>AI219*节奏规划!$J208</f>
        <v>0.92249999999999999</v>
      </c>
      <c r="AK219" s="18">
        <f t="shared" si="118"/>
        <v>97.199999999999989</v>
      </c>
      <c r="AL219" s="18">
        <f>AK219*节奏规划!$J208</f>
        <v>0.40499999999999997</v>
      </c>
      <c r="AM219" s="18">
        <f t="shared" si="119"/>
        <v>526.5</v>
      </c>
      <c r="AN219" s="18">
        <f>AM219*节奏规划!$J208</f>
        <v>2.1937500000000001</v>
      </c>
      <c r="AO219" s="18">
        <f t="shared" si="120"/>
        <v>54</v>
      </c>
      <c r="AP219" s="18">
        <f>AO219*节奏规划!$J208</f>
        <v>0.22500000000000001</v>
      </c>
      <c r="AQ219" s="18">
        <f t="shared" si="121"/>
        <v>0</v>
      </c>
      <c r="AR219" s="18">
        <f>AQ219*节奏规划!$J208</f>
        <v>0</v>
      </c>
      <c r="AS219" s="18">
        <f t="shared" si="139"/>
        <v>106.29224999999997</v>
      </c>
      <c r="AT219" s="18">
        <f>AS219*节奏规划!$J208</f>
        <v>0.44288437499999983</v>
      </c>
      <c r="AU219" s="18">
        <f t="shared" si="140"/>
        <v>36.652499999999996</v>
      </c>
      <c r="AV219" s="18">
        <f>AU219*节奏规划!$J208</f>
        <v>0.15271874999999999</v>
      </c>
      <c r="AW219" s="18">
        <f t="shared" si="141"/>
        <v>0</v>
      </c>
      <c r="AX219" s="18">
        <f>AW219*节奏规划!$J208</f>
        <v>0</v>
      </c>
      <c r="AY219" s="18">
        <f t="shared" si="142"/>
        <v>0</v>
      </c>
      <c r="AZ219" s="18">
        <f>AY219*节奏规划!$J208</f>
        <v>0</v>
      </c>
    </row>
    <row r="220" spans="1:52" ht="16.5" x14ac:dyDescent="0.2">
      <c r="A220" s="14">
        <v>215</v>
      </c>
      <c r="B220" s="14">
        <f>金币产出!CH220/金币产出!CB220</f>
        <v>804492000</v>
      </c>
      <c r="C220" s="18">
        <f>INDEX(金币产出!$D$7:$D$90,MATCH(宝箱数值!A220,金币产出!$A$7:$A$90,1))</f>
        <v>35.75</v>
      </c>
      <c r="D220" s="18">
        <f t="shared" si="122"/>
        <v>8779669</v>
      </c>
      <c r="E220" s="18">
        <f t="shared" si="111"/>
        <v>2168378</v>
      </c>
      <c r="F220" s="18">
        <f t="shared" si="112"/>
        <v>7700278</v>
      </c>
      <c r="G220" s="18">
        <f t="shared" si="113"/>
        <v>8779669</v>
      </c>
      <c r="H220" s="18">
        <f t="shared" si="114"/>
        <v>8779669</v>
      </c>
      <c r="I220" s="18">
        <f t="shared" si="115"/>
        <v>8779669</v>
      </c>
      <c r="J220" s="18">
        <f t="shared" si="116"/>
        <v>8779669</v>
      </c>
      <c r="K220" s="18">
        <f t="shared" si="123"/>
        <v>1</v>
      </c>
      <c r="L220" s="18">
        <f t="shared" si="124"/>
        <v>2168.38</v>
      </c>
      <c r="M220" s="18">
        <f t="shared" si="125"/>
        <v>1</v>
      </c>
      <c r="N220" s="18">
        <f t="shared" si="126"/>
        <v>7700.28</v>
      </c>
      <c r="O220" s="18">
        <f t="shared" si="127"/>
        <v>1</v>
      </c>
      <c r="P220" s="18">
        <f t="shared" si="128"/>
        <v>8779.67</v>
      </c>
      <c r="Q220" s="18">
        <f t="shared" si="129"/>
        <v>1</v>
      </c>
      <c r="R220" s="18">
        <f t="shared" si="130"/>
        <v>8779.67</v>
      </c>
      <c r="S220" s="18">
        <f t="shared" si="131"/>
        <v>1</v>
      </c>
      <c r="T220" s="18">
        <f t="shared" si="132"/>
        <v>8779.67</v>
      </c>
      <c r="U220" s="18">
        <f t="shared" si="133"/>
        <v>1</v>
      </c>
      <c r="V220" s="18">
        <f t="shared" si="134"/>
        <v>8779.67</v>
      </c>
      <c r="W220" s="18">
        <f t="shared" si="135"/>
        <v>1</v>
      </c>
      <c r="X220" s="18">
        <f t="shared" si="136"/>
        <v>8779.67</v>
      </c>
      <c r="Y220" s="22">
        <v>0</v>
      </c>
      <c r="Z220" s="22">
        <v>0.5</v>
      </c>
      <c r="AA220" s="22">
        <v>0.5</v>
      </c>
      <c r="AB220" s="22">
        <v>0</v>
      </c>
      <c r="AC220" s="22">
        <v>0</v>
      </c>
      <c r="AD220" s="22">
        <v>0</v>
      </c>
      <c r="AE220" s="18">
        <f t="shared" si="137"/>
        <v>11185764.026249999</v>
      </c>
      <c r="AF220" s="18">
        <f>AE220*节奏规划!$J209</f>
        <v>46607.350109374995</v>
      </c>
      <c r="AG220" s="18">
        <f t="shared" si="138"/>
        <v>610.875</v>
      </c>
      <c r="AH220" s="18">
        <f>AG220*节奏规划!$J209</f>
        <v>2.5453125000000001</v>
      </c>
      <c r="AI220" s="18">
        <f t="shared" si="117"/>
        <v>221.4</v>
      </c>
      <c r="AJ220" s="18">
        <f>AI220*节奏规划!$J209</f>
        <v>0.92249999999999999</v>
      </c>
      <c r="AK220" s="18">
        <f t="shared" si="118"/>
        <v>97.199999999999989</v>
      </c>
      <c r="AL220" s="18">
        <f>AK220*节奏规划!$J209</f>
        <v>0.40499999999999997</v>
      </c>
      <c r="AM220" s="18">
        <f t="shared" si="119"/>
        <v>526.5</v>
      </c>
      <c r="AN220" s="18">
        <f>AM220*节奏规划!$J209</f>
        <v>2.1937500000000001</v>
      </c>
      <c r="AO220" s="18">
        <f t="shared" si="120"/>
        <v>54</v>
      </c>
      <c r="AP220" s="18">
        <f>AO220*节奏规划!$J209</f>
        <v>0.22500000000000001</v>
      </c>
      <c r="AQ220" s="18">
        <f t="shared" si="121"/>
        <v>0</v>
      </c>
      <c r="AR220" s="18">
        <f>AQ220*节奏规划!$J209</f>
        <v>0</v>
      </c>
      <c r="AS220" s="18">
        <f t="shared" si="139"/>
        <v>106.29224999999997</v>
      </c>
      <c r="AT220" s="18">
        <f>AS220*节奏规划!$J209</f>
        <v>0.44288437499999983</v>
      </c>
      <c r="AU220" s="18">
        <f t="shared" si="140"/>
        <v>36.652499999999996</v>
      </c>
      <c r="AV220" s="18">
        <f>AU220*节奏规划!$J209</f>
        <v>0.15271874999999999</v>
      </c>
      <c r="AW220" s="18">
        <f t="shared" si="141"/>
        <v>0</v>
      </c>
      <c r="AX220" s="18">
        <f>AW220*节奏规划!$J209</f>
        <v>0</v>
      </c>
      <c r="AY220" s="18">
        <f t="shared" si="142"/>
        <v>0</v>
      </c>
      <c r="AZ220" s="18">
        <f>AY220*节奏规划!$J209</f>
        <v>0</v>
      </c>
    </row>
    <row r="221" spans="1:52" ht="16.5" x14ac:dyDescent="0.2">
      <c r="A221" s="14">
        <v>216</v>
      </c>
      <c r="B221" s="14">
        <f>金币产出!CH221/金币产出!CB221</f>
        <v>816868800</v>
      </c>
      <c r="C221" s="18">
        <f>INDEX(金币产出!$D$7:$D$90,MATCH(宝箱数值!A221,金币产出!$A$7:$A$90,1))</f>
        <v>35.75</v>
      </c>
      <c r="D221" s="18">
        <f t="shared" si="122"/>
        <v>8914740</v>
      </c>
      <c r="E221" s="18">
        <f t="shared" si="111"/>
        <v>2184994</v>
      </c>
      <c r="F221" s="18">
        <f t="shared" si="112"/>
        <v>7759285</v>
      </c>
      <c r="G221" s="18">
        <f t="shared" si="113"/>
        <v>8914740</v>
      </c>
      <c r="H221" s="18">
        <f t="shared" si="114"/>
        <v>8914740</v>
      </c>
      <c r="I221" s="18">
        <f t="shared" si="115"/>
        <v>8914740</v>
      </c>
      <c r="J221" s="18">
        <f t="shared" si="116"/>
        <v>8914740</v>
      </c>
      <c r="K221" s="18">
        <f t="shared" si="123"/>
        <v>1</v>
      </c>
      <c r="L221" s="18">
        <f t="shared" si="124"/>
        <v>2184.9899999999998</v>
      </c>
      <c r="M221" s="18">
        <f t="shared" si="125"/>
        <v>1</v>
      </c>
      <c r="N221" s="18">
        <f t="shared" si="126"/>
        <v>7759.29</v>
      </c>
      <c r="O221" s="18">
        <f t="shared" si="127"/>
        <v>1</v>
      </c>
      <c r="P221" s="18">
        <f t="shared" si="128"/>
        <v>8914.74</v>
      </c>
      <c r="Q221" s="18">
        <f t="shared" si="129"/>
        <v>1</v>
      </c>
      <c r="R221" s="18">
        <f t="shared" si="130"/>
        <v>8914.74</v>
      </c>
      <c r="S221" s="18">
        <f t="shared" si="131"/>
        <v>1</v>
      </c>
      <c r="T221" s="18">
        <f t="shared" si="132"/>
        <v>8914.74</v>
      </c>
      <c r="U221" s="18">
        <f t="shared" si="133"/>
        <v>1</v>
      </c>
      <c r="V221" s="18">
        <f t="shared" si="134"/>
        <v>8914.74</v>
      </c>
      <c r="W221" s="18">
        <f t="shared" si="135"/>
        <v>1</v>
      </c>
      <c r="X221" s="18">
        <f t="shared" si="136"/>
        <v>8914.74</v>
      </c>
      <c r="Y221" s="22">
        <v>0</v>
      </c>
      <c r="Z221" s="22">
        <v>0.5</v>
      </c>
      <c r="AA221" s="22">
        <v>0.5</v>
      </c>
      <c r="AB221" s="22">
        <v>0</v>
      </c>
      <c r="AC221" s="22">
        <v>0</v>
      </c>
      <c r="AD221" s="22">
        <v>0</v>
      </c>
      <c r="AE221" s="18">
        <f t="shared" si="137"/>
        <v>11317494.46875</v>
      </c>
      <c r="AF221" s="18">
        <f>AE221*节奏规划!$J210</f>
        <v>47156.226953124999</v>
      </c>
      <c r="AG221" s="18">
        <f t="shared" si="138"/>
        <v>610.875</v>
      </c>
      <c r="AH221" s="18">
        <f>AG221*节奏规划!$J210</f>
        <v>2.5453125000000001</v>
      </c>
      <c r="AI221" s="18">
        <f t="shared" si="117"/>
        <v>221.4</v>
      </c>
      <c r="AJ221" s="18">
        <f>AI221*节奏规划!$J210</f>
        <v>0.92249999999999999</v>
      </c>
      <c r="AK221" s="18">
        <f t="shared" si="118"/>
        <v>97.199999999999989</v>
      </c>
      <c r="AL221" s="18">
        <f>AK221*节奏规划!$J210</f>
        <v>0.40499999999999997</v>
      </c>
      <c r="AM221" s="18">
        <f t="shared" si="119"/>
        <v>526.5</v>
      </c>
      <c r="AN221" s="18">
        <f>AM221*节奏规划!$J210</f>
        <v>2.1937500000000001</v>
      </c>
      <c r="AO221" s="18">
        <f t="shared" si="120"/>
        <v>54</v>
      </c>
      <c r="AP221" s="18">
        <f>AO221*节奏规划!$J210</f>
        <v>0.22500000000000001</v>
      </c>
      <c r="AQ221" s="18">
        <f t="shared" si="121"/>
        <v>0</v>
      </c>
      <c r="AR221" s="18">
        <f>AQ221*节奏规划!$J210</f>
        <v>0</v>
      </c>
      <c r="AS221" s="18">
        <f t="shared" si="139"/>
        <v>106.29224999999997</v>
      </c>
      <c r="AT221" s="18">
        <f>AS221*节奏规划!$J210</f>
        <v>0.44288437499999983</v>
      </c>
      <c r="AU221" s="18">
        <f t="shared" si="140"/>
        <v>36.652499999999996</v>
      </c>
      <c r="AV221" s="18">
        <f>AU221*节奏规划!$J210</f>
        <v>0.15271874999999999</v>
      </c>
      <c r="AW221" s="18">
        <f t="shared" si="141"/>
        <v>0</v>
      </c>
      <c r="AX221" s="18">
        <f>AW221*节奏规划!$J210</f>
        <v>0</v>
      </c>
      <c r="AY221" s="18">
        <f t="shared" si="142"/>
        <v>0</v>
      </c>
      <c r="AZ221" s="18">
        <f>AY221*节奏规划!$J210</f>
        <v>0</v>
      </c>
    </row>
    <row r="222" spans="1:52" ht="16.5" x14ac:dyDescent="0.2">
      <c r="A222" s="14">
        <v>217</v>
      </c>
      <c r="B222" s="14">
        <f>金币产出!CH222/金币产出!CB222</f>
        <v>829245600</v>
      </c>
      <c r="C222" s="18">
        <f>INDEX(金币产出!$D$7:$D$90,MATCH(宝箱数值!A222,金币产出!$A$7:$A$90,1))</f>
        <v>35.75</v>
      </c>
      <c r="D222" s="18">
        <f t="shared" si="122"/>
        <v>9049812</v>
      </c>
      <c r="E222" s="18">
        <f t="shared" si="111"/>
        <v>2201485</v>
      </c>
      <c r="F222" s="18">
        <f t="shared" si="112"/>
        <v>7817846</v>
      </c>
      <c r="G222" s="18">
        <f t="shared" si="113"/>
        <v>9049812</v>
      </c>
      <c r="H222" s="18">
        <f t="shared" si="114"/>
        <v>9049812</v>
      </c>
      <c r="I222" s="18">
        <f t="shared" si="115"/>
        <v>9049812</v>
      </c>
      <c r="J222" s="18">
        <f t="shared" si="116"/>
        <v>9049812</v>
      </c>
      <c r="K222" s="18">
        <f t="shared" si="123"/>
        <v>1</v>
      </c>
      <c r="L222" s="18">
        <f t="shared" si="124"/>
        <v>2201.4899999999998</v>
      </c>
      <c r="M222" s="18">
        <f t="shared" si="125"/>
        <v>1</v>
      </c>
      <c r="N222" s="18">
        <f t="shared" si="126"/>
        <v>7817.85</v>
      </c>
      <c r="O222" s="18">
        <f t="shared" si="127"/>
        <v>1</v>
      </c>
      <c r="P222" s="18">
        <f t="shared" si="128"/>
        <v>9049.81</v>
      </c>
      <c r="Q222" s="18">
        <f t="shared" si="129"/>
        <v>1</v>
      </c>
      <c r="R222" s="18">
        <f t="shared" si="130"/>
        <v>9049.81</v>
      </c>
      <c r="S222" s="18">
        <f t="shared" si="131"/>
        <v>1</v>
      </c>
      <c r="T222" s="18">
        <f t="shared" si="132"/>
        <v>9049.81</v>
      </c>
      <c r="U222" s="18">
        <f t="shared" si="133"/>
        <v>1</v>
      </c>
      <c r="V222" s="18">
        <f t="shared" si="134"/>
        <v>9049.81</v>
      </c>
      <c r="W222" s="18">
        <f t="shared" si="135"/>
        <v>1</v>
      </c>
      <c r="X222" s="18">
        <f t="shared" si="136"/>
        <v>9049.81</v>
      </c>
      <c r="Y222" s="22">
        <v>0</v>
      </c>
      <c r="Z222" s="22">
        <v>0.5</v>
      </c>
      <c r="AA222" s="22">
        <v>0.5</v>
      </c>
      <c r="AB222" s="22">
        <v>0</v>
      </c>
      <c r="AC222" s="22">
        <v>0</v>
      </c>
      <c r="AD222" s="22">
        <v>0</v>
      </c>
      <c r="AE222" s="18">
        <f t="shared" si="137"/>
        <v>11448922.8675</v>
      </c>
      <c r="AF222" s="18">
        <f>AE222*节奏规划!$J211</f>
        <v>47703.845281249996</v>
      </c>
      <c r="AG222" s="18">
        <f t="shared" si="138"/>
        <v>610.875</v>
      </c>
      <c r="AH222" s="18">
        <f>AG222*节奏规划!$J211</f>
        <v>2.5453125000000001</v>
      </c>
      <c r="AI222" s="18">
        <f t="shared" si="117"/>
        <v>221.4</v>
      </c>
      <c r="AJ222" s="18">
        <f>AI222*节奏规划!$J211</f>
        <v>0.92249999999999999</v>
      </c>
      <c r="AK222" s="18">
        <f t="shared" si="118"/>
        <v>97.199999999999989</v>
      </c>
      <c r="AL222" s="18">
        <f>AK222*节奏规划!$J211</f>
        <v>0.40499999999999997</v>
      </c>
      <c r="AM222" s="18">
        <f t="shared" si="119"/>
        <v>526.5</v>
      </c>
      <c r="AN222" s="18">
        <f>AM222*节奏规划!$J211</f>
        <v>2.1937500000000001</v>
      </c>
      <c r="AO222" s="18">
        <f t="shared" si="120"/>
        <v>54</v>
      </c>
      <c r="AP222" s="18">
        <f>AO222*节奏规划!$J211</f>
        <v>0.22500000000000001</v>
      </c>
      <c r="AQ222" s="18">
        <f t="shared" si="121"/>
        <v>0</v>
      </c>
      <c r="AR222" s="18">
        <f>AQ222*节奏规划!$J211</f>
        <v>0</v>
      </c>
      <c r="AS222" s="18">
        <f t="shared" si="139"/>
        <v>106.29224999999997</v>
      </c>
      <c r="AT222" s="18">
        <f>AS222*节奏规划!$J211</f>
        <v>0.44288437499999983</v>
      </c>
      <c r="AU222" s="18">
        <f t="shared" si="140"/>
        <v>36.652499999999996</v>
      </c>
      <c r="AV222" s="18">
        <f>AU222*节奏规划!$J211</f>
        <v>0.15271874999999999</v>
      </c>
      <c r="AW222" s="18">
        <f t="shared" si="141"/>
        <v>0</v>
      </c>
      <c r="AX222" s="18">
        <f>AW222*节奏规划!$J211</f>
        <v>0</v>
      </c>
      <c r="AY222" s="18">
        <f t="shared" si="142"/>
        <v>0</v>
      </c>
      <c r="AZ222" s="18">
        <f>AY222*节奏规划!$J211</f>
        <v>0</v>
      </c>
    </row>
    <row r="223" spans="1:52" ht="16.5" x14ac:dyDescent="0.2">
      <c r="A223" s="14">
        <v>218</v>
      </c>
      <c r="B223" s="14">
        <f>金币产出!CH223/金币产出!CB223</f>
        <v>841622400</v>
      </c>
      <c r="C223" s="18">
        <f>INDEX(金币产出!$D$7:$D$90,MATCH(宝箱数值!A223,金币产出!$A$7:$A$90,1))</f>
        <v>35.75</v>
      </c>
      <c r="D223" s="18">
        <f t="shared" si="122"/>
        <v>9184884</v>
      </c>
      <c r="E223" s="18">
        <f t="shared" si="111"/>
        <v>2217853</v>
      </c>
      <c r="F223" s="18">
        <f t="shared" si="112"/>
        <v>7875972</v>
      </c>
      <c r="G223" s="18">
        <f t="shared" si="113"/>
        <v>9184884</v>
      </c>
      <c r="H223" s="18">
        <f t="shared" si="114"/>
        <v>9184884</v>
      </c>
      <c r="I223" s="18">
        <f t="shared" si="115"/>
        <v>9184884</v>
      </c>
      <c r="J223" s="18">
        <f t="shared" si="116"/>
        <v>9184884</v>
      </c>
      <c r="K223" s="18">
        <f t="shared" si="123"/>
        <v>1</v>
      </c>
      <c r="L223" s="18">
        <f t="shared" si="124"/>
        <v>2217.85</v>
      </c>
      <c r="M223" s="18">
        <f t="shared" si="125"/>
        <v>1</v>
      </c>
      <c r="N223" s="18">
        <f t="shared" si="126"/>
        <v>7875.97</v>
      </c>
      <c r="O223" s="18">
        <f t="shared" si="127"/>
        <v>1</v>
      </c>
      <c r="P223" s="18">
        <f t="shared" si="128"/>
        <v>9184.8799999999992</v>
      </c>
      <c r="Q223" s="18">
        <f t="shared" si="129"/>
        <v>1</v>
      </c>
      <c r="R223" s="18">
        <f t="shared" si="130"/>
        <v>9184.8799999999992</v>
      </c>
      <c r="S223" s="18">
        <f t="shared" si="131"/>
        <v>1</v>
      </c>
      <c r="T223" s="18">
        <f t="shared" si="132"/>
        <v>9184.8799999999992</v>
      </c>
      <c r="U223" s="18">
        <f t="shared" si="133"/>
        <v>1</v>
      </c>
      <c r="V223" s="18">
        <f t="shared" si="134"/>
        <v>9184.8799999999992</v>
      </c>
      <c r="W223" s="18">
        <f t="shared" si="135"/>
        <v>1</v>
      </c>
      <c r="X223" s="18">
        <f t="shared" si="136"/>
        <v>9184.8799999999992</v>
      </c>
      <c r="Y223" s="22">
        <v>0</v>
      </c>
      <c r="Z223" s="22">
        <v>0.5</v>
      </c>
      <c r="AA223" s="22">
        <v>0.5</v>
      </c>
      <c r="AB223" s="22">
        <v>0</v>
      </c>
      <c r="AC223" s="22">
        <v>0</v>
      </c>
      <c r="AD223" s="22">
        <v>0</v>
      </c>
      <c r="AE223" s="18">
        <f t="shared" si="137"/>
        <v>11580056.01</v>
      </c>
      <c r="AF223" s="18">
        <f>AE223*节奏规划!$J212</f>
        <v>48250.233374999996</v>
      </c>
      <c r="AG223" s="18">
        <f t="shared" si="138"/>
        <v>610.875</v>
      </c>
      <c r="AH223" s="18">
        <f>AG223*节奏规划!$J212</f>
        <v>2.5453125000000001</v>
      </c>
      <c r="AI223" s="18">
        <f t="shared" si="117"/>
        <v>221.4</v>
      </c>
      <c r="AJ223" s="18">
        <f>AI223*节奏规划!$J212</f>
        <v>0.92249999999999999</v>
      </c>
      <c r="AK223" s="18">
        <f t="shared" si="118"/>
        <v>97.199999999999989</v>
      </c>
      <c r="AL223" s="18">
        <f>AK223*节奏规划!$J212</f>
        <v>0.40499999999999997</v>
      </c>
      <c r="AM223" s="18">
        <f t="shared" si="119"/>
        <v>526.5</v>
      </c>
      <c r="AN223" s="18">
        <f>AM223*节奏规划!$J212</f>
        <v>2.1937500000000001</v>
      </c>
      <c r="AO223" s="18">
        <f t="shared" si="120"/>
        <v>54</v>
      </c>
      <c r="AP223" s="18">
        <f>AO223*节奏规划!$J212</f>
        <v>0.22500000000000001</v>
      </c>
      <c r="AQ223" s="18">
        <f t="shared" si="121"/>
        <v>0</v>
      </c>
      <c r="AR223" s="18">
        <f>AQ223*节奏规划!$J212</f>
        <v>0</v>
      </c>
      <c r="AS223" s="18">
        <f t="shared" si="139"/>
        <v>106.29224999999997</v>
      </c>
      <c r="AT223" s="18">
        <f>AS223*节奏规划!$J212</f>
        <v>0.44288437499999983</v>
      </c>
      <c r="AU223" s="18">
        <f t="shared" si="140"/>
        <v>36.652499999999996</v>
      </c>
      <c r="AV223" s="18">
        <f>AU223*节奏规划!$J212</f>
        <v>0.15271874999999999</v>
      </c>
      <c r="AW223" s="18">
        <f t="shared" si="141"/>
        <v>0</v>
      </c>
      <c r="AX223" s="18">
        <f>AW223*节奏规划!$J212</f>
        <v>0</v>
      </c>
      <c r="AY223" s="18">
        <f t="shared" si="142"/>
        <v>0</v>
      </c>
      <c r="AZ223" s="18">
        <f>AY223*节奏规划!$J212</f>
        <v>0</v>
      </c>
    </row>
    <row r="224" spans="1:52" ht="16.5" x14ac:dyDescent="0.2">
      <c r="A224" s="14">
        <v>219</v>
      </c>
      <c r="B224" s="14">
        <f>金币产出!CH224/金币产出!CB224</f>
        <v>853999200</v>
      </c>
      <c r="C224" s="18">
        <f>INDEX(金币产出!$D$7:$D$90,MATCH(宝箱数值!A224,金币产出!$A$7:$A$90,1))</f>
        <v>35.75</v>
      </c>
      <c r="D224" s="18">
        <f t="shared" si="122"/>
        <v>9319956</v>
      </c>
      <c r="E224" s="18">
        <f t="shared" si="111"/>
        <v>2234101</v>
      </c>
      <c r="F224" s="18">
        <f t="shared" si="112"/>
        <v>7933673</v>
      </c>
      <c r="G224" s="18">
        <f t="shared" si="113"/>
        <v>9319956</v>
      </c>
      <c r="H224" s="18">
        <f t="shared" si="114"/>
        <v>9319956</v>
      </c>
      <c r="I224" s="18">
        <f t="shared" si="115"/>
        <v>9319956</v>
      </c>
      <c r="J224" s="18">
        <f t="shared" si="116"/>
        <v>9319956</v>
      </c>
      <c r="K224" s="18">
        <f t="shared" si="123"/>
        <v>1</v>
      </c>
      <c r="L224" s="18">
        <f t="shared" si="124"/>
        <v>2234.1</v>
      </c>
      <c r="M224" s="18">
        <f t="shared" si="125"/>
        <v>1</v>
      </c>
      <c r="N224" s="18">
        <f t="shared" si="126"/>
        <v>7933.67</v>
      </c>
      <c r="O224" s="18">
        <f t="shared" si="127"/>
        <v>1</v>
      </c>
      <c r="P224" s="18">
        <f t="shared" si="128"/>
        <v>9319.9599999999991</v>
      </c>
      <c r="Q224" s="18">
        <f t="shared" si="129"/>
        <v>1</v>
      </c>
      <c r="R224" s="18">
        <f t="shared" si="130"/>
        <v>9319.9599999999991</v>
      </c>
      <c r="S224" s="18">
        <f t="shared" si="131"/>
        <v>1</v>
      </c>
      <c r="T224" s="18">
        <f t="shared" si="132"/>
        <v>9319.9599999999991</v>
      </c>
      <c r="U224" s="18">
        <f t="shared" si="133"/>
        <v>1</v>
      </c>
      <c r="V224" s="18">
        <f t="shared" si="134"/>
        <v>9319.9599999999991</v>
      </c>
      <c r="W224" s="18">
        <f t="shared" si="135"/>
        <v>1</v>
      </c>
      <c r="X224" s="18">
        <f t="shared" si="136"/>
        <v>9319.9599999999991</v>
      </c>
      <c r="Y224" s="22">
        <v>0</v>
      </c>
      <c r="Z224" s="22">
        <v>0.5</v>
      </c>
      <c r="AA224" s="22">
        <v>0.5</v>
      </c>
      <c r="AB224" s="22">
        <v>0</v>
      </c>
      <c r="AC224" s="22">
        <v>0</v>
      </c>
      <c r="AD224" s="22">
        <v>0</v>
      </c>
      <c r="AE224" s="18">
        <f t="shared" si="137"/>
        <v>11710900.68375</v>
      </c>
      <c r="AF224" s="18">
        <f>AE224*节奏规划!$J213</f>
        <v>48795.419515624999</v>
      </c>
      <c r="AG224" s="18">
        <f t="shared" si="138"/>
        <v>610.875</v>
      </c>
      <c r="AH224" s="18">
        <f>AG224*节奏规划!$J213</f>
        <v>2.5453125000000001</v>
      </c>
      <c r="AI224" s="18">
        <f t="shared" si="117"/>
        <v>221.4</v>
      </c>
      <c r="AJ224" s="18">
        <f>AI224*节奏规划!$J213</f>
        <v>0.92249999999999999</v>
      </c>
      <c r="AK224" s="18">
        <f t="shared" si="118"/>
        <v>97.199999999999989</v>
      </c>
      <c r="AL224" s="18">
        <f>AK224*节奏规划!$J213</f>
        <v>0.40499999999999997</v>
      </c>
      <c r="AM224" s="18">
        <f t="shared" si="119"/>
        <v>526.5</v>
      </c>
      <c r="AN224" s="18">
        <f>AM224*节奏规划!$J213</f>
        <v>2.1937500000000001</v>
      </c>
      <c r="AO224" s="18">
        <f t="shared" si="120"/>
        <v>54</v>
      </c>
      <c r="AP224" s="18">
        <f>AO224*节奏规划!$J213</f>
        <v>0.22500000000000001</v>
      </c>
      <c r="AQ224" s="18">
        <f t="shared" si="121"/>
        <v>0</v>
      </c>
      <c r="AR224" s="18">
        <f>AQ224*节奏规划!$J213</f>
        <v>0</v>
      </c>
      <c r="AS224" s="18">
        <f t="shared" si="139"/>
        <v>106.29224999999997</v>
      </c>
      <c r="AT224" s="18">
        <f>AS224*节奏规划!$J213</f>
        <v>0.44288437499999983</v>
      </c>
      <c r="AU224" s="18">
        <f t="shared" si="140"/>
        <v>36.652499999999996</v>
      </c>
      <c r="AV224" s="18">
        <f>AU224*节奏规划!$J213</f>
        <v>0.15271874999999999</v>
      </c>
      <c r="AW224" s="18">
        <f t="shared" si="141"/>
        <v>0</v>
      </c>
      <c r="AX224" s="18">
        <f>AW224*节奏规划!$J213</f>
        <v>0</v>
      </c>
      <c r="AY224" s="18">
        <f t="shared" si="142"/>
        <v>0</v>
      </c>
      <c r="AZ224" s="18">
        <f>AY224*节奏规划!$J213</f>
        <v>0</v>
      </c>
    </row>
    <row r="225" spans="1:52" ht="16.5" x14ac:dyDescent="0.2">
      <c r="A225" s="14">
        <v>220</v>
      </c>
      <c r="B225" s="14">
        <f>金币产出!CH225/金币产出!CB225</f>
        <v>866376000</v>
      </c>
      <c r="C225" s="18">
        <f>INDEX(金币产出!$D$7:$D$90,MATCH(宝箱数值!A225,金币产出!$A$7:$A$90,1))</f>
        <v>35.75</v>
      </c>
      <c r="D225" s="18">
        <f t="shared" si="122"/>
        <v>9455028</v>
      </c>
      <c r="E225" s="18">
        <f t="shared" si="111"/>
        <v>2250232</v>
      </c>
      <c r="F225" s="18">
        <f t="shared" si="112"/>
        <v>7990956</v>
      </c>
      <c r="G225" s="18">
        <f t="shared" si="113"/>
        <v>9455028</v>
      </c>
      <c r="H225" s="18">
        <f t="shared" si="114"/>
        <v>9455028</v>
      </c>
      <c r="I225" s="18">
        <f t="shared" si="115"/>
        <v>9455028</v>
      </c>
      <c r="J225" s="18">
        <f t="shared" si="116"/>
        <v>9455028</v>
      </c>
      <c r="K225" s="18">
        <f t="shared" si="123"/>
        <v>1</v>
      </c>
      <c r="L225" s="18">
        <f t="shared" si="124"/>
        <v>2250.23</v>
      </c>
      <c r="M225" s="18">
        <f t="shared" si="125"/>
        <v>1</v>
      </c>
      <c r="N225" s="18">
        <f t="shared" si="126"/>
        <v>7990.96</v>
      </c>
      <c r="O225" s="18">
        <f t="shared" si="127"/>
        <v>1</v>
      </c>
      <c r="P225" s="18">
        <f t="shared" si="128"/>
        <v>9455.0300000000007</v>
      </c>
      <c r="Q225" s="18">
        <f t="shared" si="129"/>
        <v>1</v>
      </c>
      <c r="R225" s="18">
        <f t="shared" si="130"/>
        <v>9455.0300000000007</v>
      </c>
      <c r="S225" s="18">
        <f t="shared" si="131"/>
        <v>1</v>
      </c>
      <c r="T225" s="18">
        <f t="shared" si="132"/>
        <v>9455.0300000000007</v>
      </c>
      <c r="U225" s="18">
        <f t="shared" si="133"/>
        <v>1</v>
      </c>
      <c r="V225" s="18">
        <f t="shared" si="134"/>
        <v>9455.0300000000007</v>
      </c>
      <c r="W225" s="18">
        <f t="shared" si="135"/>
        <v>1</v>
      </c>
      <c r="X225" s="18">
        <f t="shared" si="136"/>
        <v>9455.0300000000007</v>
      </c>
      <c r="Y225" s="22">
        <v>0</v>
      </c>
      <c r="Z225" s="22">
        <v>0.5</v>
      </c>
      <c r="AA225" s="22">
        <v>0.5</v>
      </c>
      <c r="AB225" s="22">
        <v>0</v>
      </c>
      <c r="AC225" s="22">
        <v>0</v>
      </c>
      <c r="AD225" s="22">
        <v>0</v>
      </c>
      <c r="AE225" s="18">
        <f t="shared" si="137"/>
        <v>11841461.639999999</v>
      </c>
      <c r="AF225" s="18">
        <f>AE225*节奏规划!$J214</f>
        <v>49339.423499999997</v>
      </c>
      <c r="AG225" s="18">
        <f t="shared" si="138"/>
        <v>610.875</v>
      </c>
      <c r="AH225" s="18">
        <f>AG225*节奏规划!$J214</f>
        <v>2.5453125000000001</v>
      </c>
      <c r="AI225" s="18">
        <f t="shared" si="117"/>
        <v>221.4</v>
      </c>
      <c r="AJ225" s="18">
        <f>AI225*节奏规划!$J214</f>
        <v>0.92249999999999999</v>
      </c>
      <c r="AK225" s="18">
        <f t="shared" si="118"/>
        <v>97.199999999999989</v>
      </c>
      <c r="AL225" s="18">
        <f>AK225*节奏规划!$J214</f>
        <v>0.40499999999999997</v>
      </c>
      <c r="AM225" s="18">
        <f t="shared" si="119"/>
        <v>526.5</v>
      </c>
      <c r="AN225" s="18">
        <f>AM225*节奏规划!$J214</f>
        <v>2.1937500000000001</v>
      </c>
      <c r="AO225" s="18">
        <f t="shared" si="120"/>
        <v>54</v>
      </c>
      <c r="AP225" s="18">
        <f>AO225*节奏规划!$J214</f>
        <v>0.22500000000000001</v>
      </c>
      <c r="AQ225" s="18">
        <f t="shared" si="121"/>
        <v>0</v>
      </c>
      <c r="AR225" s="18">
        <f>AQ225*节奏规划!$J214</f>
        <v>0</v>
      </c>
      <c r="AS225" s="18">
        <f t="shared" si="139"/>
        <v>106.29224999999997</v>
      </c>
      <c r="AT225" s="18">
        <f>AS225*节奏规划!$J214</f>
        <v>0.44288437499999983</v>
      </c>
      <c r="AU225" s="18">
        <f t="shared" si="140"/>
        <v>36.652499999999996</v>
      </c>
      <c r="AV225" s="18">
        <f>AU225*节奏规划!$J214</f>
        <v>0.15271874999999999</v>
      </c>
      <c r="AW225" s="18">
        <f t="shared" si="141"/>
        <v>0</v>
      </c>
      <c r="AX225" s="18">
        <f>AW225*节奏规划!$J214</f>
        <v>0</v>
      </c>
      <c r="AY225" s="18">
        <f t="shared" si="142"/>
        <v>0</v>
      </c>
      <c r="AZ225" s="18">
        <f>AY225*节奏规划!$J214</f>
        <v>0</v>
      </c>
    </row>
    <row r="226" spans="1:52" ht="16.5" x14ac:dyDescent="0.2">
      <c r="A226" s="14">
        <v>221</v>
      </c>
      <c r="B226" s="14">
        <f>金币产出!CH226/金币产出!CB226</f>
        <v>882658080</v>
      </c>
      <c r="C226" s="18">
        <f>INDEX(金币产出!$D$7:$D$90,MATCH(宝箱数值!A226,金币产出!$A$7:$A$90,1))</f>
        <v>35.75</v>
      </c>
      <c r="D226" s="18">
        <f t="shared" si="122"/>
        <v>9632719</v>
      </c>
      <c r="E226" s="18">
        <f t="shared" si="111"/>
        <v>2271278</v>
      </c>
      <c r="F226" s="18">
        <f t="shared" si="112"/>
        <v>8065695</v>
      </c>
      <c r="G226" s="18">
        <f t="shared" si="113"/>
        <v>9632719</v>
      </c>
      <c r="H226" s="18">
        <f t="shared" si="114"/>
        <v>9632719</v>
      </c>
      <c r="I226" s="18">
        <f t="shared" si="115"/>
        <v>9632719</v>
      </c>
      <c r="J226" s="18">
        <f t="shared" si="116"/>
        <v>9632719</v>
      </c>
      <c r="K226" s="18">
        <f t="shared" si="123"/>
        <v>1</v>
      </c>
      <c r="L226" s="18">
        <f t="shared" si="124"/>
        <v>2271.2800000000002</v>
      </c>
      <c r="M226" s="18">
        <f t="shared" si="125"/>
        <v>1</v>
      </c>
      <c r="N226" s="18">
        <f t="shared" si="126"/>
        <v>8065.7</v>
      </c>
      <c r="O226" s="18">
        <f t="shared" si="127"/>
        <v>1</v>
      </c>
      <c r="P226" s="18">
        <f t="shared" si="128"/>
        <v>9632.7199999999993</v>
      </c>
      <c r="Q226" s="18">
        <f t="shared" si="129"/>
        <v>1</v>
      </c>
      <c r="R226" s="18">
        <f t="shared" si="130"/>
        <v>9632.7199999999993</v>
      </c>
      <c r="S226" s="18">
        <f t="shared" si="131"/>
        <v>1</v>
      </c>
      <c r="T226" s="18">
        <f t="shared" si="132"/>
        <v>9632.7199999999993</v>
      </c>
      <c r="U226" s="18">
        <f t="shared" si="133"/>
        <v>1</v>
      </c>
      <c r="V226" s="18">
        <f t="shared" si="134"/>
        <v>9632.7199999999993</v>
      </c>
      <c r="W226" s="18">
        <f t="shared" si="135"/>
        <v>1</v>
      </c>
      <c r="X226" s="18">
        <f t="shared" si="136"/>
        <v>9632.7199999999993</v>
      </c>
      <c r="Y226" s="22">
        <v>0</v>
      </c>
      <c r="Z226" s="22">
        <v>0.5</v>
      </c>
      <c r="AA226" s="22">
        <v>0.5</v>
      </c>
      <c r="AB226" s="22">
        <v>0</v>
      </c>
      <c r="AC226" s="22">
        <v>0</v>
      </c>
      <c r="AD226" s="22">
        <v>0</v>
      </c>
      <c r="AE226" s="18">
        <f t="shared" si="137"/>
        <v>12012798.502499999</v>
      </c>
      <c r="AF226" s="18">
        <f>AE226*节奏规划!$J215</f>
        <v>50053.327093749998</v>
      </c>
      <c r="AG226" s="18">
        <f t="shared" si="138"/>
        <v>610.875</v>
      </c>
      <c r="AH226" s="18">
        <f>AG226*节奏规划!$J215</f>
        <v>2.5453125000000001</v>
      </c>
      <c r="AI226" s="18">
        <f t="shared" si="117"/>
        <v>221.4</v>
      </c>
      <c r="AJ226" s="18">
        <f>AI226*节奏规划!$J215</f>
        <v>0.92249999999999999</v>
      </c>
      <c r="AK226" s="18">
        <f t="shared" si="118"/>
        <v>97.199999999999989</v>
      </c>
      <c r="AL226" s="18">
        <f>AK226*节奏规划!$J215</f>
        <v>0.40499999999999997</v>
      </c>
      <c r="AM226" s="18">
        <f t="shared" si="119"/>
        <v>526.5</v>
      </c>
      <c r="AN226" s="18">
        <f>AM226*节奏规划!$J215</f>
        <v>2.1937500000000001</v>
      </c>
      <c r="AO226" s="18">
        <f t="shared" si="120"/>
        <v>54</v>
      </c>
      <c r="AP226" s="18">
        <f>AO226*节奏规划!$J215</f>
        <v>0.22500000000000001</v>
      </c>
      <c r="AQ226" s="18">
        <f t="shared" si="121"/>
        <v>0</v>
      </c>
      <c r="AR226" s="18">
        <f>AQ226*节奏规划!$J215</f>
        <v>0</v>
      </c>
      <c r="AS226" s="18">
        <f t="shared" si="139"/>
        <v>106.29224999999997</v>
      </c>
      <c r="AT226" s="18">
        <f>AS226*节奏规划!$J215</f>
        <v>0.44288437499999983</v>
      </c>
      <c r="AU226" s="18">
        <f t="shared" si="140"/>
        <v>36.652499999999996</v>
      </c>
      <c r="AV226" s="18">
        <f>AU226*节奏规划!$J215</f>
        <v>0.15271874999999999</v>
      </c>
      <c r="AW226" s="18">
        <f t="shared" si="141"/>
        <v>0</v>
      </c>
      <c r="AX226" s="18">
        <f>AW226*节奏规划!$J215</f>
        <v>0</v>
      </c>
      <c r="AY226" s="18">
        <f t="shared" si="142"/>
        <v>0</v>
      </c>
      <c r="AZ226" s="18">
        <f>AY226*节奏规划!$J215</f>
        <v>0</v>
      </c>
    </row>
    <row r="227" spans="1:52" ht="16.5" x14ac:dyDescent="0.2">
      <c r="A227" s="14">
        <v>222</v>
      </c>
      <c r="B227" s="14">
        <f>金币产出!CH227/金币产出!CB227</f>
        <v>898940160</v>
      </c>
      <c r="C227" s="18">
        <f>INDEX(金币产出!$D$7:$D$90,MATCH(宝箱数值!A227,金币产出!$A$7:$A$90,1))</f>
        <v>35.75</v>
      </c>
      <c r="D227" s="18">
        <f t="shared" si="122"/>
        <v>9810410</v>
      </c>
      <c r="E227" s="18">
        <f t="shared" si="111"/>
        <v>2292131</v>
      </c>
      <c r="F227" s="18">
        <f t="shared" si="112"/>
        <v>8139747</v>
      </c>
      <c r="G227" s="18">
        <f t="shared" si="113"/>
        <v>9810410</v>
      </c>
      <c r="H227" s="18">
        <f t="shared" si="114"/>
        <v>9810410</v>
      </c>
      <c r="I227" s="18">
        <f t="shared" si="115"/>
        <v>9810410</v>
      </c>
      <c r="J227" s="18">
        <f t="shared" si="116"/>
        <v>9810410</v>
      </c>
      <c r="K227" s="18">
        <f t="shared" si="123"/>
        <v>1</v>
      </c>
      <c r="L227" s="18">
        <f t="shared" si="124"/>
        <v>2292.13</v>
      </c>
      <c r="M227" s="18">
        <f t="shared" si="125"/>
        <v>1</v>
      </c>
      <c r="N227" s="18">
        <f t="shared" si="126"/>
        <v>8139.75</v>
      </c>
      <c r="O227" s="18">
        <f t="shared" si="127"/>
        <v>1</v>
      </c>
      <c r="P227" s="18">
        <f t="shared" si="128"/>
        <v>9810.41</v>
      </c>
      <c r="Q227" s="18">
        <f t="shared" si="129"/>
        <v>1</v>
      </c>
      <c r="R227" s="18">
        <f t="shared" si="130"/>
        <v>9810.41</v>
      </c>
      <c r="S227" s="18">
        <f t="shared" si="131"/>
        <v>1</v>
      </c>
      <c r="T227" s="18">
        <f t="shared" si="132"/>
        <v>9810.41</v>
      </c>
      <c r="U227" s="18">
        <f t="shared" si="133"/>
        <v>1</v>
      </c>
      <c r="V227" s="18">
        <f t="shared" si="134"/>
        <v>9810.41</v>
      </c>
      <c r="W227" s="18">
        <f t="shared" si="135"/>
        <v>1</v>
      </c>
      <c r="X227" s="18">
        <f t="shared" si="136"/>
        <v>9810.41</v>
      </c>
      <c r="Y227" s="22">
        <v>0</v>
      </c>
      <c r="Z227" s="22">
        <v>0.5</v>
      </c>
      <c r="AA227" s="22">
        <v>0.5</v>
      </c>
      <c r="AB227" s="22">
        <v>0</v>
      </c>
      <c r="AC227" s="22">
        <v>0</v>
      </c>
      <c r="AD227" s="22">
        <v>0</v>
      </c>
      <c r="AE227" s="18">
        <f t="shared" si="137"/>
        <v>12183669.063749999</v>
      </c>
      <c r="AF227" s="18">
        <f>AE227*节奏规划!$J216</f>
        <v>50765.287765624991</v>
      </c>
      <c r="AG227" s="18">
        <f t="shared" si="138"/>
        <v>610.875</v>
      </c>
      <c r="AH227" s="18">
        <f>AG227*节奏规划!$J216</f>
        <v>2.5453125000000001</v>
      </c>
      <c r="AI227" s="18">
        <f t="shared" si="117"/>
        <v>221.4</v>
      </c>
      <c r="AJ227" s="18">
        <f>AI227*节奏规划!$J216</f>
        <v>0.92249999999999999</v>
      </c>
      <c r="AK227" s="18">
        <f t="shared" si="118"/>
        <v>97.199999999999989</v>
      </c>
      <c r="AL227" s="18">
        <f>AK227*节奏规划!$J216</f>
        <v>0.40499999999999997</v>
      </c>
      <c r="AM227" s="18">
        <f t="shared" si="119"/>
        <v>526.5</v>
      </c>
      <c r="AN227" s="18">
        <f>AM227*节奏规划!$J216</f>
        <v>2.1937500000000001</v>
      </c>
      <c r="AO227" s="18">
        <f t="shared" si="120"/>
        <v>54</v>
      </c>
      <c r="AP227" s="18">
        <f>AO227*节奏规划!$J216</f>
        <v>0.22500000000000001</v>
      </c>
      <c r="AQ227" s="18">
        <f t="shared" si="121"/>
        <v>0</v>
      </c>
      <c r="AR227" s="18">
        <f>AQ227*节奏规划!$J216</f>
        <v>0</v>
      </c>
      <c r="AS227" s="18">
        <f t="shared" si="139"/>
        <v>106.29224999999997</v>
      </c>
      <c r="AT227" s="18">
        <f>AS227*节奏规划!$J216</f>
        <v>0.44288437499999983</v>
      </c>
      <c r="AU227" s="18">
        <f t="shared" si="140"/>
        <v>36.652499999999996</v>
      </c>
      <c r="AV227" s="18">
        <f>AU227*节奏规划!$J216</f>
        <v>0.15271874999999999</v>
      </c>
      <c r="AW227" s="18">
        <f t="shared" si="141"/>
        <v>0</v>
      </c>
      <c r="AX227" s="18">
        <f>AW227*节奏规划!$J216</f>
        <v>0</v>
      </c>
      <c r="AY227" s="18">
        <f t="shared" si="142"/>
        <v>0</v>
      </c>
      <c r="AZ227" s="18">
        <f>AY227*节奏规划!$J216</f>
        <v>0</v>
      </c>
    </row>
    <row r="228" spans="1:52" ht="16.5" x14ac:dyDescent="0.2">
      <c r="A228" s="14">
        <v>223</v>
      </c>
      <c r="B228" s="14">
        <f>金币产出!CH228/金币产出!CB228</f>
        <v>915222240</v>
      </c>
      <c r="C228" s="18">
        <f>INDEX(金币产出!$D$7:$D$90,MATCH(宝箱数值!A228,金币产出!$A$7:$A$90,1))</f>
        <v>35.75</v>
      </c>
      <c r="D228" s="18">
        <f t="shared" si="122"/>
        <v>9988102</v>
      </c>
      <c r="E228" s="18">
        <f t="shared" si="111"/>
        <v>2312796</v>
      </c>
      <c r="F228" s="18">
        <f t="shared" si="112"/>
        <v>8213133</v>
      </c>
      <c r="G228" s="18">
        <f t="shared" si="113"/>
        <v>9988102</v>
      </c>
      <c r="H228" s="18">
        <f t="shared" si="114"/>
        <v>9988102</v>
      </c>
      <c r="I228" s="18">
        <f t="shared" si="115"/>
        <v>9988102</v>
      </c>
      <c r="J228" s="18">
        <f t="shared" si="116"/>
        <v>9988102</v>
      </c>
      <c r="K228" s="18">
        <f t="shared" si="123"/>
        <v>1</v>
      </c>
      <c r="L228" s="18">
        <f t="shared" si="124"/>
        <v>2312.8000000000002</v>
      </c>
      <c r="M228" s="18">
        <f t="shared" si="125"/>
        <v>1</v>
      </c>
      <c r="N228" s="18">
        <f t="shared" si="126"/>
        <v>8213.1299999999992</v>
      </c>
      <c r="O228" s="18">
        <f t="shared" si="127"/>
        <v>1</v>
      </c>
      <c r="P228" s="18">
        <f t="shared" si="128"/>
        <v>9988.1</v>
      </c>
      <c r="Q228" s="18">
        <f t="shared" si="129"/>
        <v>1</v>
      </c>
      <c r="R228" s="18">
        <f t="shared" si="130"/>
        <v>9988.1</v>
      </c>
      <c r="S228" s="18">
        <f t="shared" si="131"/>
        <v>1</v>
      </c>
      <c r="T228" s="18">
        <f t="shared" si="132"/>
        <v>9988.1</v>
      </c>
      <c r="U228" s="18">
        <f t="shared" si="133"/>
        <v>1</v>
      </c>
      <c r="V228" s="18">
        <f t="shared" si="134"/>
        <v>9988.1</v>
      </c>
      <c r="W228" s="18">
        <f t="shared" si="135"/>
        <v>1</v>
      </c>
      <c r="X228" s="18">
        <f t="shared" si="136"/>
        <v>9988.1</v>
      </c>
      <c r="Y228" s="22">
        <v>0</v>
      </c>
      <c r="Z228" s="22">
        <v>0.5</v>
      </c>
      <c r="AA228" s="22">
        <v>0.5</v>
      </c>
      <c r="AB228" s="22">
        <v>0</v>
      </c>
      <c r="AC228" s="22">
        <v>0</v>
      </c>
      <c r="AD228" s="22">
        <v>0</v>
      </c>
      <c r="AE228" s="18">
        <f t="shared" si="137"/>
        <v>12354088.25625</v>
      </c>
      <c r="AF228" s="18">
        <f>AE228*节奏规划!$J217</f>
        <v>51475.367734374995</v>
      </c>
      <c r="AG228" s="18">
        <f t="shared" si="138"/>
        <v>610.875</v>
      </c>
      <c r="AH228" s="18">
        <f>AG228*节奏规划!$J217</f>
        <v>2.5453125000000001</v>
      </c>
      <c r="AI228" s="18">
        <f t="shared" si="117"/>
        <v>221.4</v>
      </c>
      <c r="AJ228" s="18">
        <f>AI228*节奏规划!$J217</f>
        <v>0.92249999999999999</v>
      </c>
      <c r="AK228" s="18">
        <f t="shared" si="118"/>
        <v>97.199999999999989</v>
      </c>
      <c r="AL228" s="18">
        <f>AK228*节奏规划!$J217</f>
        <v>0.40499999999999997</v>
      </c>
      <c r="AM228" s="18">
        <f t="shared" si="119"/>
        <v>526.5</v>
      </c>
      <c r="AN228" s="18">
        <f>AM228*节奏规划!$J217</f>
        <v>2.1937500000000001</v>
      </c>
      <c r="AO228" s="18">
        <f t="shared" si="120"/>
        <v>54</v>
      </c>
      <c r="AP228" s="18">
        <f>AO228*节奏规划!$J217</f>
        <v>0.22500000000000001</v>
      </c>
      <c r="AQ228" s="18">
        <f t="shared" si="121"/>
        <v>0</v>
      </c>
      <c r="AR228" s="18">
        <f>AQ228*节奏规划!$J217</f>
        <v>0</v>
      </c>
      <c r="AS228" s="18">
        <f t="shared" si="139"/>
        <v>106.29224999999997</v>
      </c>
      <c r="AT228" s="18">
        <f>AS228*节奏规划!$J217</f>
        <v>0.44288437499999983</v>
      </c>
      <c r="AU228" s="18">
        <f t="shared" si="140"/>
        <v>36.652499999999996</v>
      </c>
      <c r="AV228" s="18">
        <f>AU228*节奏规划!$J217</f>
        <v>0.15271874999999999</v>
      </c>
      <c r="AW228" s="18">
        <f t="shared" si="141"/>
        <v>0</v>
      </c>
      <c r="AX228" s="18">
        <f>AW228*节奏规划!$J217</f>
        <v>0</v>
      </c>
      <c r="AY228" s="18">
        <f t="shared" si="142"/>
        <v>0</v>
      </c>
      <c r="AZ228" s="18">
        <f>AY228*节奏规划!$J217</f>
        <v>0</v>
      </c>
    </row>
    <row r="229" spans="1:52" ht="16.5" x14ac:dyDescent="0.2">
      <c r="A229" s="14">
        <v>224</v>
      </c>
      <c r="B229" s="14">
        <f>金币产出!CH229/金币产出!CB229</f>
        <v>931504320</v>
      </c>
      <c r="C229" s="18">
        <f>INDEX(金币产出!$D$7:$D$90,MATCH(宝箱数值!A229,金币产出!$A$7:$A$90,1))</f>
        <v>35.75</v>
      </c>
      <c r="D229" s="18">
        <f t="shared" si="122"/>
        <v>10165793</v>
      </c>
      <c r="E229" s="18">
        <f t="shared" si="111"/>
        <v>2333278</v>
      </c>
      <c r="F229" s="18">
        <f t="shared" si="112"/>
        <v>8285867</v>
      </c>
      <c r="G229" s="18">
        <f t="shared" si="113"/>
        <v>10165793</v>
      </c>
      <c r="H229" s="18">
        <f t="shared" si="114"/>
        <v>10165793</v>
      </c>
      <c r="I229" s="18">
        <f t="shared" si="115"/>
        <v>10165793</v>
      </c>
      <c r="J229" s="18">
        <f t="shared" si="116"/>
        <v>10165793</v>
      </c>
      <c r="K229" s="18">
        <f t="shared" si="123"/>
        <v>1</v>
      </c>
      <c r="L229" s="18">
        <f t="shared" si="124"/>
        <v>2333.2800000000002</v>
      </c>
      <c r="M229" s="18">
        <f t="shared" si="125"/>
        <v>1</v>
      </c>
      <c r="N229" s="18">
        <f t="shared" si="126"/>
        <v>8285.8700000000008</v>
      </c>
      <c r="O229" s="18">
        <f t="shared" si="127"/>
        <v>2</v>
      </c>
      <c r="P229" s="18">
        <f t="shared" si="128"/>
        <v>10.17</v>
      </c>
      <c r="Q229" s="18">
        <f t="shared" si="129"/>
        <v>2</v>
      </c>
      <c r="R229" s="18">
        <f t="shared" si="130"/>
        <v>10.17</v>
      </c>
      <c r="S229" s="18">
        <f t="shared" si="131"/>
        <v>2</v>
      </c>
      <c r="T229" s="18">
        <f t="shared" si="132"/>
        <v>10.17</v>
      </c>
      <c r="U229" s="18">
        <f t="shared" si="133"/>
        <v>2</v>
      </c>
      <c r="V229" s="18">
        <f t="shared" si="134"/>
        <v>10.17</v>
      </c>
      <c r="W229" s="18">
        <f t="shared" si="135"/>
        <v>2</v>
      </c>
      <c r="X229" s="18">
        <f t="shared" si="136"/>
        <v>10.17</v>
      </c>
      <c r="Y229" s="22">
        <v>0</v>
      </c>
      <c r="Z229" s="22">
        <v>0.5</v>
      </c>
      <c r="AA229" s="22">
        <v>0.5</v>
      </c>
      <c r="AB229" s="22">
        <v>0</v>
      </c>
      <c r="AC229" s="22">
        <v>0</v>
      </c>
      <c r="AD229" s="22">
        <v>0</v>
      </c>
      <c r="AE229" s="18">
        <f t="shared" si="137"/>
        <v>12524064.225</v>
      </c>
      <c r="AF229" s="18">
        <f>AE229*节奏规划!$J218</f>
        <v>52183.600937499999</v>
      </c>
      <c r="AG229" s="18">
        <f t="shared" si="138"/>
        <v>610.875</v>
      </c>
      <c r="AH229" s="18">
        <f>AG229*节奏规划!$J218</f>
        <v>2.5453125000000001</v>
      </c>
      <c r="AI229" s="18">
        <f t="shared" si="117"/>
        <v>221.4</v>
      </c>
      <c r="AJ229" s="18">
        <f>AI229*节奏规划!$J218</f>
        <v>0.92249999999999999</v>
      </c>
      <c r="AK229" s="18">
        <f t="shared" si="118"/>
        <v>97.199999999999989</v>
      </c>
      <c r="AL229" s="18">
        <f>AK229*节奏规划!$J218</f>
        <v>0.40499999999999997</v>
      </c>
      <c r="AM229" s="18">
        <f t="shared" si="119"/>
        <v>526.5</v>
      </c>
      <c r="AN229" s="18">
        <f>AM229*节奏规划!$J218</f>
        <v>2.1937500000000001</v>
      </c>
      <c r="AO229" s="18">
        <f t="shared" si="120"/>
        <v>54</v>
      </c>
      <c r="AP229" s="18">
        <f>AO229*节奏规划!$J218</f>
        <v>0.22500000000000001</v>
      </c>
      <c r="AQ229" s="18">
        <f t="shared" si="121"/>
        <v>0</v>
      </c>
      <c r="AR229" s="18">
        <f>AQ229*节奏规划!$J218</f>
        <v>0</v>
      </c>
      <c r="AS229" s="18">
        <f t="shared" si="139"/>
        <v>106.29224999999997</v>
      </c>
      <c r="AT229" s="18">
        <f>AS229*节奏规划!$J218</f>
        <v>0.44288437499999983</v>
      </c>
      <c r="AU229" s="18">
        <f t="shared" si="140"/>
        <v>36.652499999999996</v>
      </c>
      <c r="AV229" s="18">
        <f>AU229*节奏规划!$J218</f>
        <v>0.15271874999999999</v>
      </c>
      <c r="AW229" s="18">
        <f t="shared" si="141"/>
        <v>0</v>
      </c>
      <c r="AX229" s="18">
        <f>AW229*节奏规划!$J218</f>
        <v>0</v>
      </c>
      <c r="AY229" s="18">
        <f t="shared" si="142"/>
        <v>0</v>
      </c>
      <c r="AZ229" s="18">
        <f>AY229*节奏规划!$J218</f>
        <v>0</v>
      </c>
    </row>
    <row r="230" spans="1:52" ht="16.5" x14ac:dyDescent="0.2">
      <c r="A230" s="14">
        <v>225</v>
      </c>
      <c r="B230" s="14">
        <f>金币产出!CH230/金币产出!CB230</f>
        <v>947786400</v>
      </c>
      <c r="C230" s="18">
        <f>INDEX(金币产出!$D$7:$D$90,MATCH(宝箱数值!A230,金币产出!$A$7:$A$90,1))</f>
        <v>35.75</v>
      </c>
      <c r="D230" s="18">
        <f t="shared" si="122"/>
        <v>10343484</v>
      </c>
      <c r="E230" s="18">
        <f t="shared" si="111"/>
        <v>2353582</v>
      </c>
      <c r="F230" s="18">
        <f t="shared" si="112"/>
        <v>8357969</v>
      </c>
      <c r="G230" s="18">
        <f t="shared" si="113"/>
        <v>10343484</v>
      </c>
      <c r="H230" s="18">
        <f t="shared" si="114"/>
        <v>10343484</v>
      </c>
      <c r="I230" s="18">
        <f t="shared" si="115"/>
        <v>10343484</v>
      </c>
      <c r="J230" s="18">
        <f t="shared" si="116"/>
        <v>10343484</v>
      </c>
      <c r="K230" s="18">
        <f t="shared" si="123"/>
        <v>1</v>
      </c>
      <c r="L230" s="18">
        <f t="shared" si="124"/>
        <v>2353.58</v>
      </c>
      <c r="M230" s="18">
        <f t="shared" si="125"/>
        <v>1</v>
      </c>
      <c r="N230" s="18">
        <f t="shared" si="126"/>
        <v>8357.9699999999993</v>
      </c>
      <c r="O230" s="18">
        <f t="shared" si="127"/>
        <v>2</v>
      </c>
      <c r="P230" s="18">
        <f t="shared" si="128"/>
        <v>10.34</v>
      </c>
      <c r="Q230" s="18">
        <f t="shared" si="129"/>
        <v>2</v>
      </c>
      <c r="R230" s="18">
        <f t="shared" si="130"/>
        <v>10.34</v>
      </c>
      <c r="S230" s="18">
        <f t="shared" si="131"/>
        <v>2</v>
      </c>
      <c r="T230" s="18">
        <f t="shared" si="132"/>
        <v>10.34</v>
      </c>
      <c r="U230" s="18">
        <f t="shared" si="133"/>
        <v>2</v>
      </c>
      <c r="V230" s="18">
        <f t="shared" si="134"/>
        <v>10.34</v>
      </c>
      <c r="W230" s="18">
        <f t="shared" si="135"/>
        <v>2</v>
      </c>
      <c r="X230" s="18">
        <f t="shared" si="136"/>
        <v>10.34</v>
      </c>
      <c r="Y230" s="22">
        <v>0</v>
      </c>
      <c r="Z230" s="22">
        <v>0.5</v>
      </c>
      <c r="AA230" s="22">
        <v>0.5</v>
      </c>
      <c r="AB230" s="22">
        <v>0</v>
      </c>
      <c r="AC230" s="22">
        <v>0</v>
      </c>
      <c r="AD230" s="22">
        <v>0</v>
      </c>
      <c r="AE230" s="18">
        <f t="shared" si="137"/>
        <v>12693611.223749999</v>
      </c>
      <c r="AF230" s="18">
        <f>AE230*节奏规划!$J219</f>
        <v>52890.046765624997</v>
      </c>
      <c r="AG230" s="18">
        <f t="shared" si="138"/>
        <v>610.875</v>
      </c>
      <c r="AH230" s="18">
        <f>AG230*节奏规划!$J219</f>
        <v>2.5453125000000001</v>
      </c>
      <c r="AI230" s="18">
        <f t="shared" si="117"/>
        <v>221.4</v>
      </c>
      <c r="AJ230" s="18">
        <f>AI230*节奏规划!$J219</f>
        <v>0.92249999999999999</v>
      </c>
      <c r="AK230" s="18">
        <f t="shared" si="118"/>
        <v>97.199999999999989</v>
      </c>
      <c r="AL230" s="18">
        <f>AK230*节奏规划!$J219</f>
        <v>0.40499999999999997</v>
      </c>
      <c r="AM230" s="18">
        <f t="shared" si="119"/>
        <v>526.5</v>
      </c>
      <c r="AN230" s="18">
        <f>AM230*节奏规划!$J219</f>
        <v>2.1937500000000001</v>
      </c>
      <c r="AO230" s="18">
        <f t="shared" si="120"/>
        <v>54</v>
      </c>
      <c r="AP230" s="18">
        <f>AO230*节奏规划!$J219</f>
        <v>0.22500000000000001</v>
      </c>
      <c r="AQ230" s="18">
        <f t="shared" si="121"/>
        <v>0</v>
      </c>
      <c r="AR230" s="18">
        <f>AQ230*节奏规划!$J219</f>
        <v>0</v>
      </c>
      <c r="AS230" s="18">
        <f t="shared" si="139"/>
        <v>106.29224999999997</v>
      </c>
      <c r="AT230" s="18">
        <f>AS230*节奏规划!$J219</f>
        <v>0.44288437499999983</v>
      </c>
      <c r="AU230" s="18">
        <f t="shared" si="140"/>
        <v>36.652499999999996</v>
      </c>
      <c r="AV230" s="18">
        <f>AU230*节奏规划!$J219</f>
        <v>0.15271874999999999</v>
      </c>
      <c r="AW230" s="18">
        <f t="shared" si="141"/>
        <v>0</v>
      </c>
      <c r="AX230" s="18">
        <f>AW230*节奏规划!$J219</f>
        <v>0</v>
      </c>
      <c r="AY230" s="18">
        <f t="shared" si="142"/>
        <v>0</v>
      </c>
      <c r="AZ230" s="18">
        <f>AY230*节奏规划!$J219</f>
        <v>0</v>
      </c>
    </row>
    <row r="231" spans="1:52" ht="16.5" x14ac:dyDescent="0.2">
      <c r="A231" s="14">
        <v>226</v>
      </c>
      <c r="B231" s="14">
        <f>金币产出!CH231/金币产出!CB231</f>
        <v>964068480</v>
      </c>
      <c r="C231" s="18">
        <f>INDEX(金币产出!$D$7:$D$90,MATCH(宝箱数值!A231,金币产出!$A$7:$A$90,1))</f>
        <v>35.75</v>
      </c>
      <c r="D231" s="18">
        <f t="shared" si="122"/>
        <v>10521176</v>
      </c>
      <c r="E231" s="18">
        <f t="shared" si="111"/>
        <v>2373712</v>
      </c>
      <c r="F231" s="18">
        <f t="shared" si="112"/>
        <v>8429455</v>
      </c>
      <c r="G231" s="18">
        <f t="shared" si="113"/>
        <v>10521176</v>
      </c>
      <c r="H231" s="18">
        <f t="shared" si="114"/>
        <v>10521176</v>
      </c>
      <c r="I231" s="18">
        <f t="shared" si="115"/>
        <v>10521176</v>
      </c>
      <c r="J231" s="18">
        <f t="shared" si="116"/>
        <v>10521176</v>
      </c>
      <c r="K231" s="18">
        <f t="shared" si="123"/>
        <v>1</v>
      </c>
      <c r="L231" s="18">
        <f t="shared" si="124"/>
        <v>2373.71</v>
      </c>
      <c r="M231" s="18">
        <f t="shared" si="125"/>
        <v>1</v>
      </c>
      <c r="N231" s="18">
        <f t="shared" si="126"/>
        <v>8429.4599999999991</v>
      </c>
      <c r="O231" s="18">
        <f t="shared" si="127"/>
        <v>2</v>
      </c>
      <c r="P231" s="18">
        <f t="shared" si="128"/>
        <v>10.52</v>
      </c>
      <c r="Q231" s="18">
        <f t="shared" si="129"/>
        <v>2</v>
      </c>
      <c r="R231" s="18">
        <f t="shared" si="130"/>
        <v>10.52</v>
      </c>
      <c r="S231" s="18">
        <f t="shared" si="131"/>
        <v>2</v>
      </c>
      <c r="T231" s="18">
        <f t="shared" si="132"/>
        <v>10.52</v>
      </c>
      <c r="U231" s="18">
        <f t="shared" si="133"/>
        <v>2</v>
      </c>
      <c r="V231" s="18">
        <f t="shared" si="134"/>
        <v>10.52</v>
      </c>
      <c r="W231" s="18">
        <f t="shared" si="135"/>
        <v>2</v>
      </c>
      <c r="X231" s="18">
        <f t="shared" si="136"/>
        <v>10.52</v>
      </c>
      <c r="Y231" s="22">
        <v>0</v>
      </c>
      <c r="Z231" s="22">
        <v>0.5</v>
      </c>
      <c r="AA231" s="22">
        <v>0.5</v>
      </c>
      <c r="AB231" s="22">
        <v>0</v>
      </c>
      <c r="AC231" s="22">
        <v>0</v>
      </c>
      <c r="AD231" s="22">
        <v>0</v>
      </c>
      <c r="AE231" s="18">
        <f t="shared" si="137"/>
        <v>12862740.79125</v>
      </c>
      <c r="AF231" s="18">
        <f>AE231*节奏规划!$J220</f>
        <v>53594.753296874995</v>
      </c>
      <c r="AG231" s="18">
        <f t="shared" si="138"/>
        <v>610.875</v>
      </c>
      <c r="AH231" s="18">
        <f>AG231*节奏规划!$J220</f>
        <v>2.5453125000000001</v>
      </c>
      <c r="AI231" s="18">
        <f t="shared" si="117"/>
        <v>221.4</v>
      </c>
      <c r="AJ231" s="18">
        <f>AI231*节奏规划!$J220</f>
        <v>0.92249999999999999</v>
      </c>
      <c r="AK231" s="18">
        <f t="shared" si="118"/>
        <v>97.199999999999989</v>
      </c>
      <c r="AL231" s="18">
        <f>AK231*节奏规划!$J220</f>
        <v>0.40499999999999997</v>
      </c>
      <c r="AM231" s="18">
        <f t="shared" si="119"/>
        <v>526.5</v>
      </c>
      <c r="AN231" s="18">
        <f>AM231*节奏规划!$J220</f>
        <v>2.1937500000000001</v>
      </c>
      <c r="AO231" s="18">
        <f t="shared" si="120"/>
        <v>54</v>
      </c>
      <c r="AP231" s="18">
        <f>AO231*节奏规划!$J220</f>
        <v>0.22500000000000001</v>
      </c>
      <c r="AQ231" s="18">
        <f t="shared" si="121"/>
        <v>0</v>
      </c>
      <c r="AR231" s="18">
        <f>AQ231*节奏规划!$J220</f>
        <v>0</v>
      </c>
      <c r="AS231" s="18">
        <f t="shared" si="139"/>
        <v>106.29224999999997</v>
      </c>
      <c r="AT231" s="18">
        <f>AS231*节奏规划!$J220</f>
        <v>0.44288437499999983</v>
      </c>
      <c r="AU231" s="18">
        <f t="shared" si="140"/>
        <v>36.652499999999996</v>
      </c>
      <c r="AV231" s="18">
        <f>AU231*节奏规划!$J220</f>
        <v>0.15271874999999999</v>
      </c>
      <c r="AW231" s="18">
        <f t="shared" si="141"/>
        <v>0</v>
      </c>
      <c r="AX231" s="18">
        <f>AW231*节奏规划!$J220</f>
        <v>0</v>
      </c>
      <c r="AY231" s="18">
        <f t="shared" si="142"/>
        <v>0</v>
      </c>
      <c r="AZ231" s="18">
        <f>AY231*节奏规划!$J220</f>
        <v>0</v>
      </c>
    </row>
    <row r="232" spans="1:52" ht="16.5" x14ac:dyDescent="0.2">
      <c r="A232" s="14">
        <v>227</v>
      </c>
      <c r="B232" s="14">
        <f>金币产出!CH232/金币产出!CB232</f>
        <v>980350560</v>
      </c>
      <c r="C232" s="18">
        <f>INDEX(金币产出!$D$7:$D$90,MATCH(宝箱数值!A232,金币产出!$A$7:$A$90,1))</f>
        <v>35.75</v>
      </c>
      <c r="D232" s="18">
        <f t="shared" si="122"/>
        <v>10698867</v>
      </c>
      <c r="E232" s="18">
        <f t="shared" si="111"/>
        <v>2393673</v>
      </c>
      <c r="F232" s="18">
        <f t="shared" si="112"/>
        <v>8500339</v>
      </c>
      <c r="G232" s="18">
        <f t="shared" si="113"/>
        <v>10698867</v>
      </c>
      <c r="H232" s="18">
        <f t="shared" si="114"/>
        <v>10698867</v>
      </c>
      <c r="I232" s="18">
        <f t="shared" si="115"/>
        <v>10698867</v>
      </c>
      <c r="J232" s="18">
        <f t="shared" si="116"/>
        <v>10698867</v>
      </c>
      <c r="K232" s="18">
        <f t="shared" si="123"/>
        <v>1</v>
      </c>
      <c r="L232" s="18">
        <f t="shared" si="124"/>
        <v>2393.67</v>
      </c>
      <c r="M232" s="18">
        <f t="shared" si="125"/>
        <v>1</v>
      </c>
      <c r="N232" s="18">
        <f t="shared" si="126"/>
        <v>8500.34</v>
      </c>
      <c r="O232" s="18">
        <f t="shared" si="127"/>
        <v>2</v>
      </c>
      <c r="P232" s="18">
        <f t="shared" si="128"/>
        <v>10.7</v>
      </c>
      <c r="Q232" s="18">
        <f t="shared" si="129"/>
        <v>2</v>
      </c>
      <c r="R232" s="18">
        <f t="shared" si="130"/>
        <v>10.7</v>
      </c>
      <c r="S232" s="18">
        <f t="shared" si="131"/>
        <v>2</v>
      </c>
      <c r="T232" s="18">
        <f t="shared" si="132"/>
        <v>10.7</v>
      </c>
      <c r="U232" s="18">
        <f t="shared" si="133"/>
        <v>2</v>
      </c>
      <c r="V232" s="18">
        <f t="shared" si="134"/>
        <v>10.7</v>
      </c>
      <c r="W232" s="18">
        <f t="shared" si="135"/>
        <v>2</v>
      </c>
      <c r="X232" s="18">
        <f t="shared" si="136"/>
        <v>10.7</v>
      </c>
      <c r="Y232" s="22">
        <v>0</v>
      </c>
      <c r="Z232" s="22">
        <v>0.5</v>
      </c>
      <c r="AA232" s="22">
        <v>0.5</v>
      </c>
      <c r="AB232" s="22">
        <v>0</v>
      </c>
      <c r="AC232" s="22">
        <v>0</v>
      </c>
      <c r="AD232" s="22">
        <v>0</v>
      </c>
      <c r="AE232" s="18">
        <f t="shared" si="137"/>
        <v>13031461.0725</v>
      </c>
      <c r="AF232" s="18">
        <f>AE232*节奏规划!$J221</f>
        <v>54297.754468749998</v>
      </c>
      <c r="AG232" s="18">
        <f t="shared" si="138"/>
        <v>610.875</v>
      </c>
      <c r="AH232" s="18">
        <f>AG232*节奏规划!$J221</f>
        <v>2.5453125000000001</v>
      </c>
      <c r="AI232" s="18">
        <f t="shared" si="117"/>
        <v>221.4</v>
      </c>
      <c r="AJ232" s="18">
        <f>AI232*节奏规划!$J221</f>
        <v>0.92249999999999999</v>
      </c>
      <c r="AK232" s="18">
        <f t="shared" si="118"/>
        <v>97.199999999999989</v>
      </c>
      <c r="AL232" s="18">
        <f>AK232*节奏规划!$J221</f>
        <v>0.40499999999999997</v>
      </c>
      <c r="AM232" s="18">
        <f t="shared" si="119"/>
        <v>526.5</v>
      </c>
      <c r="AN232" s="18">
        <f>AM232*节奏规划!$J221</f>
        <v>2.1937500000000001</v>
      </c>
      <c r="AO232" s="18">
        <f t="shared" si="120"/>
        <v>54</v>
      </c>
      <c r="AP232" s="18">
        <f>AO232*节奏规划!$J221</f>
        <v>0.22500000000000001</v>
      </c>
      <c r="AQ232" s="18">
        <f t="shared" si="121"/>
        <v>0</v>
      </c>
      <c r="AR232" s="18">
        <f>AQ232*节奏规划!$J221</f>
        <v>0</v>
      </c>
      <c r="AS232" s="18">
        <f t="shared" si="139"/>
        <v>106.29224999999997</v>
      </c>
      <c r="AT232" s="18">
        <f>AS232*节奏规划!$J221</f>
        <v>0.44288437499999983</v>
      </c>
      <c r="AU232" s="18">
        <f t="shared" si="140"/>
        <v>36.652499999999996</v>
      </c>
      <c r="AV232" s="18">
        <f>AU232*节奏规划!$J221</f>
        <v>0.15271874999999999</v>
      </c>
      <c r="AW232" s="18">
        <f t="shared" si="141"/>
        <v>0</v>
      </c>
      <c r="AX232" s="18">
        <f>AW232*节奏规划!$J221</f>
        <v>0</v>
      </c>
      <c r="AY232" s="18">
        <f t="shared" si="142"/>
        <v>0</v>
      </c>
      <c r="AZ232" s="18">
        <f>AY232*节奏规划!$J221</f>
        <v>0</v>
      </c>
    </row>
    <row r="233" spans="1:52" ht="16.5" x14ac:dyDescent="0.2">
      <c r="A233" s="14">
        <v>228</v>
      </c>
      <c r="B233" s="14">
        <f>金币产出!CH233/金币产出!CB233</f>
        <v>996632640</v>
      </c>
      <c r="C233" s="18">
        <f>INDEX(金币产出!$D$7:$D$90,MATCH(宝箱数值!A233,金币产出!$A$7:$A$90,1))</f>
        <v>35.75</v>
      </c>
      <c r="D233" s="18">
        <f t="shared" si="122"/>
        <v>10876558</v>
      </c>
      <c r="E233" s="18">
        <f t="shared" si="111"/>
        <v>2413468</v>
      </c>
      <c r="F233" s="18">
        <f t="shared" si="112"/>
        <v>8570637</v>
      </c>
      <c r="G233" s="18">
        <f t="shared" si="113"/>
        <v>10876558</v>
      </c>
      <c r="H233" s="18">
        <f t="shared" si="114"/>
        <v>10876558</v>
      </c>
      <c r="I233" s="18">
        <f t="shared" si="115"/>
        <v>10876558</v>
      </c>
      <c r="J233" s="18">
        <f t="shared" si="116"/>
        <v>10876558</v>
      </c>
      <c r="K233" s="18">
        <f t="shared" si="123"/>
        <v>1</v>
      </c>
      <c r="L233" s="18">
        <f t="shared" si="124"/>
        <v>2413.4699999999998</v>
      </c>
      <c r="M233" s="18">
        <f t="shared" si="125"/>
        <v>1</v>
      </c>
      <c r="N233" s="18">
        <f t="shared" si="126"/>
        <v>8570.64</v>
      </c>
      <c r="O233" s="18">
        <f t="shared" si="127"/>
        <v>2</v>
      </c>
      <c r="P233" s="18">
        <f t="shared" si="128"/>
        <v>10.88</v>
      </c>
      <c r="Q233" s="18">
        <f t="shared" si="129"/>
        <v>2</v>
      </c>
      <c r="R233" s="18">
        <f t="shared" si="130"/>
        <v>10.88</v>
      </c>
      <c r="S233" s="18">
        <f t="shared" si="131"/>
        <v>2</v>
      </c>
      <c r="T233" s="18">
        <f t="shared" si="132"/>
        <v>10.88</v>
      </c>
      <c r="U233" s="18">
        <f t="shared" si="133"/>
        <v>2</v>
      </c>
      <c r="V233" s="18">
        <f t="shared" si="134"/>
        <v>10.88</v>
      </c>
      <c r="W233" s="18">
        <f t="shared" si="135"/>
        <v>2</v>
      </c>
      <c r="X233" s="18">
        <f t="shared" si="136"/>
        <v>10.88</v>
      </c>
      <c r="Y233" s="22">
        <v>0</v>
      </c>
      <c r="Z233" s="22">
        <v>0.5</v>
      </c>
      <c r="AA233" s="22">
        <v>0.5</v>
      </c>
      <c r="AB233" s="22">
        <v>0</v>
      </c>
      <c r="AC233" s="22">
        <v>0</v>
      </c>
      <c r="AD233" s="22">
        <v>0</v>
      </c>
      <c r="AE233" s="18">
        <f t="shared" si="137"/>
        <v>13199783.606249999</v>
      </c>
      <c r="AF233" s="18">
        <f>AE233*节奏规划!$J222</f>
        <v>54999.098359374999</v>
      </c>
      <c r="AG233" s="18">
        <f t="shared" si="138"/>
        <v>610.875</v>
      </c>
      <c r="AH233" s="18">
        <f>AG233*节奏规划!$J222</f>
        <v>2.5453125000000001</v>
      </c>
      <c r="AI233" s="18">
        <f t="shared" si="117"/>
        <v>221.4</v>
      </c>
      <c r="AJ233" s="18">
        <f>AI233*节奏规划!$J222</f>
        <v>0.92249999999999999</v>
      </c>
      <c r="AK233" s="18">
        <f t="shared" si="118"/>
        <v>97.199999999999989</v>
      </c>
      <c r="AL233" s="18">
        <f>AK233*节奏规划!$J222</f>
        <v>0.40499999999999997</v>
      </c>
      <c r="AM233" s="18">
        <f t="shared" si="119"/>
        <v>526.5</v>
      </c>
      <c r="AN233" s="18">
        <f>AM233*节奏规划!$J222</f>
        <v>2.1937500000000001</v>
      </c>
      <c r="AO233" s="18">
        <f t="shared" si="120"/>
        <v>54</v>
      </c>
      <c r="AP233" s="18">
        <f>AO233*节奏规划!$J222</f>
        <v>0.22500000000000001</v>
      </c>
      <c r="AQ233" s="18">
        <f t="shared" si="121"/>
        <v>0</v>
      </c>
      <c r="AR233" s="18">
        <f>AQ233*节奏规划!$J222</f>
        <v>0</v>
      </c>
      <c r="AS233" s="18">
        <f t="shared" si="139"/>
        <v>106.29224999999997</v>
      </c>
      <c r="AT233" s="18">
        <f>AS233*节奏规划!$J222</f>
        <v>0.44288437499999983</v>
      </c>
      <c r="AU233" s="18">
        <f t="shared" si="140"/>
        <v>36.652499999999996</v>
      </c>
      <c r="AV233" s="18">
        <f>AU233*节奏规划!$J222</f>
        <v>0.15271874999999999</v>
      </c>
      <c r="AW233" s="18">
        <f t="shared" si="141"/>
        <v>0</v>
      </c>
      <c r="AX233" s="18">
        <f>AW233*节奏规划!$J222</f>
        <v>0</v>
      </c>
      <c r="AY233" s="18">
        <f t="shared" si="142"/>
        <v>0</v>
      </c>
      <c r="AZ233" s="18">
        <f>AY233*节奏规划!$J222</f>
        <v>0</v>
      </c>
    </row>
    <row r="234" spans="1:52" ht="16.5" x14ac:dyDescent="0.2">
      <c r="A234" s="14">
        <v>229</v>
      </c>
      <c r="B234" s="14">
        <f>金币产出!CH234/金币产出!CB234</f>
        <v>1012914720</v>
      </c>
      <c r="C234" s="18">
        <f>INDEX(金币产出!$D$7:$D$90,MATCH(宝箱数值!A234,金币产出!$A$7:$A$90,1))</f>
        <v>35.75</v>
      </c>
      <c r="D234" s="18">
        <f t="shared" si="122"/>
        <v>11054250</v>
      </c>
      <c r="E234" s="18">
        <f t="shared" si="111"/>
        <v>2433103</v>
      </c>
      <c r="F234" s="18">
        <f t="shared" si="112"/>
        <v>8640363</v>
      </c>
      <c r="G234" s="18">
        <f t="shared" si="113"/>
        <v>11054250</v>
      </c>
      <c r="H234" s="18">
        <f t="shared" si="114"/>
        <v>11054250</v>
      </c>
      <c r="I234" s="18">
        <f t="shared" si="115"/>
        <v>11054250</v>
      </c>
      <c r="J234" s="18">
        <f t="shared" si="116"/>
        <v>11054250</v>
      </c>
      <c r="K234" s="18">
        <f t="shared" si="123"/>
        <v>1</v>
      </c>
      <c r="L234" s="18">
        <f t="shared" si="124"/>
        <v>2433.1</v>
      </c>
      <c r="M234" s="18">
        <f t="shared" si="125"/>
        <v>1</v>
      </c>
      <c r="N234" s="18">
        <f t="shared" si="126"/>
        <v>8640.36</v>
      </c>
      <c r="O234" s="18">
        <f t="shared" si="127"/>
        <v>2</v>
      </c>
      <c r="P234" s="18">
        <f t="shared" si="128"/>
        <v>11.05</v>
      </c>
      <c r="Q234" s="18">
        <f t="shared" si="129"/>
        <v>2</v>
      </c>
      <c r="R234" s="18">
        <f t="shared" si="130"/>
        <v>11.05</v>
      </c>
      <c r="S234" s="18">
        <f t="shared" si="131"/>
        <v>2</v>
      </c>
      <c r="T234" s="18">
        <f t="shared" si="132"/>
        <v>11.05</v>
      </c>
      <c r="U234" s="18">
        <f t="shared" si="133"/>
        <v>2</v>
      </c>
      <c r="V234" s="18">
        <f t="shared" si="134"/>
        <v>11.05</v>
      </c>
      <c r="W234" s="18">
        <f t="shared" si="135"/>
        <v>2</v>
      </c>
      <c r="X234" s="18">
        <f t="shared" si="136"/>
        <v>11.05</v>
      </c>
      <c r="Y234" s="22">
        <v>0</v>
      </c>
      <c r="Z234" s="22">
        <v>0.5</v>
      </c>
      <c r="AA234" s="22">
        <v>0.5</v>
      </c>
      <c r="AB234" s="22">
        <v>0</v>
      </c>
      <c r="AC234" s="22">
        <v>0</v>
      </c>
      <c r="AD234" s="22">
        <v>0</v>
      </c>
      <c r="AE234" s="18">
        <f t="shared" si="137"/>
        <v>13367718.573749999</v>
      </c>
      <c r="AF234" s="18">
        <f>AE234*节奏规划!$J223</f>
        <v>55698.827390624996</v>
      </c>
      <c r="AG234" s="18">
        <f t="shared" si="138"/>
        <v>610.875</v>
      </c>
      <c r="AH234" s="18">
        <f>AG234*节奏规划!$J223</f>
        <v>2.5453125000000001</v>
      </c>
      <c r="AI234" s="18">
        <f t="shared" si="117"/>
        <v>221.4</v>
      </c>
      <c r="AJ234" s="18">
        <f>AI234*节奏规划!$J223</f>
        <v>0.92249999999999999</v>
      </c>
      <c r="AK234" s="18">
        <f t="shared" si="118"/>
        <v>97.199999999999989</v>
      </c>
      <c r="AL234" s="18">
        <f>AK234*节奏规划!$J223</f>
        <v>0.40499999999999997</v>
      </c>
      <c r="AM234" s="18">
        <f t="shared" si="119"/>
        <v>526.5</v>
      </c>
      <c r="AN234" s="18">
        <f>AM234*节奏规划!$J223</f>
        <v>2.1937500000000001</v>
      </c>
      <c r="AO234" s="18">
        <f t="shared" si="120"/>
        <v>54</v>
      </c>
      <c r="AP234" s="18">
        <f>AO234*节奏规划!$J223</f>
        <v>0.22500000000000001</v>
      </c>
      <c r="AQ234" s="18">
        <f t="shared" si="121"/>
        <v>0</v>
      </c>
      <c r="AR234" s="18">
        <f>AQ234*节奏规划!$J223</f>
        <v>0</v>
      </c>
      <c r="AS234" s="18">
        <f t="shared" si="139"/>
        <v>106.29224999999997</v>
      </c>
      <c r="AT234" s="18">
        <f>AS234*节奏规划!$J223</f>
        <v>0.44288437499999983</v>
      </c>
      <c r="AU234" s="18">
        <f t="shared" si="140"/>
        <v>36.652499999999996</v>
      </c>
      <c r="AV234" s="18">
        <f>AU234*节奏规划!$J223</f>
        <v>0.15271874999999999</v>
      </c>
      <c r="AW234" s="18">
        <f t="shared" si="141"/>
        <v>0</v>
      </c>
      <c r="AX234" s="18">
        <f>AW234*节奏规划!$J223</f>
        <v>0</v>
      </c>
      <c r="AY234" s="18">
        <f t="shared" si="142"/>
        <v>0</v>
      </c>
      <c r="AZ234" s="18">
        <f>AY234*节奏规划!$J223</f>
        <v>0</v>
      </c>
    </row>
    <row r="235" spans="1:52" ht="16.5" x14ac:dyDescent="0.2">
      <c r="A235" s="14">
        <v>230</v>
      </c>
      <c r="B235" s="14">
        <f>金币产出!CH235/金币产出!CB235</f>
        <v>1029196800</v>
      </c>
      <c r="C235" s="18">
        <f>INDEX(金币产出!$D$7:$D$90,MATCH(宝箱数值!A235,金币产出!$A$7:$A$90,1))</f>
        <v>41.4</v>
      </c>
      <c r="D235" s="18">
        <f t="shared" si="122"/>
        <v>10783140</v>
      </c>
      <c r="E235" s="18">
        <f t="shared" si="111"/>
        <v>2403081</v>
      </c>
      <c r="F235" s="18">
        <f t="shared" si="112"/>
        <v>8533751</v>
      </c>
      <c r="G235" s="18">
        <f t="shared" si="113"/>
        <v>10783140</v>
      </c>
      <c r="H235" s="18">
        <f t="shared" si="114"/>
        <v>10783140</v>
      </c>
      <c r="I235" s="18">
        <f t="shared" si="115"/>
        <v>10783140</v>
      </c>
      <c r="J235" s="18">
        <f t="shared" si="116"/>
        <v>10783140</v>
      </c>
      <c r="K235" s="18">
        <f t="shared" si="123"/>
        <v>1</v>
      </c>
      <c r="L235" s="18">
        <f t="shared" si="124"/>
        <v>2403.08</v>
      </c>
      <c r="M235" s="18">
        <f t="shared" si="125"/>
        <v>1</v>
      </c>
      <c r="N235" s="18">
        <f t="shared" si="126"/>
        <v>8533.75</v>
      </c>
      <c r="O235" s="18">
        <f t="shared" si="127"/>
        <v>2</v>
      </c>
      <c r="P235" s="18">
        <f t="shared" si="128"/>
        <v>10.78</v>
      </c>
      <c r="Q235" s="18">
        <f t="shared" si="129"/>
        <v>2</v>
      </c>
      <c r="R235" s="18">
        <f t="shared" si="130"/>
        <v>10.78</v>
      </c>
      <c r="S235" s="18">
        <f t="shared" si="131"/>
        <v>2</v>
      </c>
      <c r="T235" s="18">
        <f t="shared" si="132"/>
        <v>10.78</v>
      </c>
      <c r="U235" s="18">
        <f t="shared" si="133"/>
        <v>2</v>
      </c>
      <c r="V235" s="18">
        <f t="shared" si="134"/>
        <v>10.78</v>
      </c>
      <c r="W235" s="18">
        <f t="shared" si="135"/>
        <v>2</v>
      </c>
      <c r="X235" s="18">
        <f t="shared" si="136"/>
        <v>10.78</v>
      </c>
      <c r="Y235" s="22">
        <v>0</v>
      </c>
      <c r="Z235" s="22">
        <v>0.5</v>
      </c>
      <c r="AA235" s="22">
        <v>0.5</v>
      </c>
      <c r="AB235" s="22">
        <v>0</v>
      </c>
      <c r="AC235" s="22">
        <v>0</v>
      </c>
      <c r="AD235" s="22">
        <v>0</v>
      </c>
      <c r="AE235" s="18">
        <f t="shared" si="137"/>
        <v>13657041.936999999</v>
      </c>
      <c r="AF235" s="18">
        <f>AE235*节奏规划!$J224</f>
        <v>56904.341404166662</v>
      </c>
      <c r="AG235" s="18">
        <f t="shared" si="138"/>
        <v>636.29999999999995</v>
      </c>
      <c r="AH235" s="18">
        <f>AG235*节奏规划!$J224</f>
        <v>2.6512499999999997</v>
      </c>
      <c r="AI235" s="18">
        <f t="shared" si="117"/>
        <v>221.4</v>
      </c>
      <c r="AJ235" s="18">
        <f>AI235*节奏规划!$J224</f>
        <v>0.92249999999999999</v>
      </c>
      <c r="AK235" s="18">
        <f t="shared" si="118"/>
        <v>97.199999999999989</v>
      </c>
      <c r="AL235" s="18">
        <f>AK235*节奏规划!$J224</f>
        <v>0.40499999999999997</v>
      </c>
      <c r="AM235" s="18">
        <f t="shared" si="119"/>
        <v>526.5</v>
      </c>
      <c r="AN235" s="18">
        <f>AM235*节奏规划!$J224</f>
        <v>2.1937500000000001</v>
      </c>
      <c r="AO235" s="18">
        <f t="shared" si="120"/>
        <v>54</v>
      </c>
      <c r="AP235" s="18">
        <f>AO235*节奏规划!$J224</f>
        <v>0.22500000000000001</v>
      </c>
      <c r="AQ235" s="18">
        <f t="shared" si="121"/>
        <v>0</v>
      </c>
      <c r="AR235" s="18">
        <f>AQ235*节奏规划!$J224</f>
        <v>0</v>
      </c>
      <c r="AS235" s="18">
        <f t="shared" si="139"/>
        <v>110.71619999999997</v>
      </c>
      <c r="AT235" s="18">
        <f>AS235*节奏规划!$J224</f>
        <v>0.46131749999999988</v>
      </c>
      <c r="AU235" s="18">
        <f t="shared" si="140"/>
        <v>38.177999999999997</v>
      </c>
      <c r="AV235" s="18">
        <f>AU235*节奏规划!$J224</f>
        <v>0.15907499999999999</v>
      </c>
      <c r="AW235" s="18">
        <f t="shared" si="141"/>
        <v>0</v>
      </c>
      <c r="AX235" s="18">
        <f>AW235*节奏规划!$J224</f>
        <v>0</v>
      </c>
      <c r="AY235" s="18">
        <f t="shared" si="142"/>
        <v>0</v>
      </c>
      <c r="AZ235" s="18">
        <f>AY235*节奏规划!$J224</f>
        <v>0</v>
      </c>
    </row>
    <row r="236" spans="1:52" ht="16.5" x14ac:dyDescent="0.2">
      <c r="A236" s="14">
        <v>231</v>
      </c>
      <c r="B236" s="14">
        <f>金币产出!CH236/金币产出!CB236</f>
        <v>1050343200</v>
      </c>
      <c r="C236" s="18">
        <f>INDEX(金币产出!$D$7:$D$90,MATCH(宝箱数值!A236,金币产出!$A$7:$A$90,1))</f>
        <v>41.4</v>
      </c>
      <c r="D236" s="18">
        <f t="shared" si="122"/>
        <v>11004696</v>
      </c>
      <c r="E236" s="18">
        <f t="shared" si="111"/>
        <v>2427643</v>
      </c>
      <c r="F236" s="18">
        <f t="shared" si="112"/>
        <v>8620975</v>
      </c>
      <c r="G236" s="18">
        <f t="shared" si="113"/>
        <v>11004696</v>
      </c>
      <c r="H236" s="18">
        <f t="shared" si="114"/>
        <v>11004696</v>
      </c>
      <c r="I236" s="18">
        <f t="shared" si="115"/>
        <v>11004696</v>
      </c>
      <c r="J236" s="18">
        <f t="shared" si="116"/>
        <v>11004696</v>
      </c>
      <c r="K236" s="18">
        <f t="shared" si="123"/>
        <v>1</v>
      </c>
      <c r="L236" s="18">
        <f t="shared" si="124"/>
        <v>2427.64</v>
      </c>
      <c r="M236" s="18">
        <f t="shared" si="125"/>
        <v>1</v>
      </c>
      <c r="N236" s="18">
        <f t="shared" si="126"/>
        <v>8620.98</v>
      </c>
      <c r="O236" s="18">
        <f t="shared" si="127"/>
        <v>2</v>
      </c>
      <c r="P236" s="18">
        <f t="shared" si="128"/>
        <v>11</v>
      </c>
      <c r="Q236" s="18">
        <f t="shared" si="129"/>
        <v>2</v>
      </c>
      <c r="R236" s="18">
        <f t="shared" si="130"/>
        <v>11</v>
      </c>
      <c r="S236" s="18">
        <f t="shared" si="131"/>
        <v>2</v>
      </c>
      <c r="T236" s="18">
        <f t="shared" si="132"/>
        <v>11</v>
      </c>
      <c r="U236" s="18">
        <f t="shared" si="133"/>
        <v>2</v>
      </c>
      <c r="V236" s="18">
        <f t="shared" si="134"/>
        <v>11</v>
      </c>
      <c r="W236" s="18">
        <f t="shared" si="135"/>
        <v>2</v>
      </c>
      <c r="X236" s="18">
        <f t="shared" si="136"/>
        <v>11</v>
      </c>
      <c r="Y236" s="22">
        <v>0</v>
      </c>
      <c r="Z236" s="22">
        <v>0.5</v>
      </c>
      <c r="AA236" s="22">
        <v>0.5</v>
      </c>
      <c r="AB236" s="22">
        <v>0</v>
      </c>
      <c r="AC236" s="22">
        <v>0</v>
      </c>
      <c r="AD236" s="22">
        <v>0</v>
      </c>
      <c r="AE236" s="18">
        <f t="shared" si="137"/>
        <v>13875349.397</v>
      </c>
      <c r="AF236" s="18">
        <f>AE236*节奏规划!$J225</f>
        <v>57813.955820833333</v>
      </c>
      <c r="AG236" s="18">
        <f t="shared" si="138"/>
        <v>636.29999999999995</v>
      </c>
      <c r="AH236" s="18">
        <f>AG236*节奏规划!$J225</f>
        <v>2.6512499999999997</v>
      </c>
      <c r="AI236" s="18">
        <f t="shared" si="117"/>
        <v>221.4</v>
      </c>
      <c r="AJ236" s="18">
        <f>AI236*节奏规划!$J225</f>
        <v>0.92249999999999999</v>
      </c>
      <c r="AK236" s="18">
        <f t="shared" si="118"/>
        <v>97.199999999999989</v>
      </c>
      <c r="AL236" s="18">
        <f>AK236*节奏规划!$J225</f>
        <v>0.40499999999999997</v>
      </c>
      <c r="AM236" s="18">
        <f t="shared" si="119"/>
        <v>526.5</v>
      </c>
      <c r="AN236" s="18">
        <f>AM236*节奏规划!$J225</f>
        <v>2.1937500000000001</v>
      </c>
      <c r="AO236" s="18">
        <f t="shared" si="120"/>
        <v>54</v>
      </c>
      <c r="AP236" s="18">
        <f>AO236*节奏规划!$J225</f>
        <v>0.22500000000000001</v>
      </c>
      <c r="AQ236" s="18">
        <f t="shared" si="121"/>
        <v>0</v>
      </c>
      <c r="AR236" s="18">
        <f>AQ236*节奏规划!$J225</f>
        <v>0</v>
      </c>
      <c r="AS236" s="18">
        <f t="shared" si="139"/>
        <v>110.71619999999997</v>
      </c>
      <c r="AT236" s="18">
        <f>AS236*节奏规划!$J225</f>
        <v>0.46131749999999988</v>
      </c>
      <c r="AU236" s="18">
        <f t="shared" si="140"/>
        <v>38.177999999999997</v>
      </c>
      <c r="AV236" s="18">
        <f>AU236*节奏规划!$J225</f>
        <v>0.15907499999999999</v>
      </c>
      <c r="AW236" s="18">
        <f t="shared" si="141"/>
        <v>0</v>
      </c>
      <c r="AX236" s="18">
        <f>AW236*节奏规划!$J225</f>
        <v>0</v>
      </c>
      <c r="AY236" s="18">
        <f t="shared" si="142"/>
        <v>0</v>
      </c>
      <c r="AZ236" s="18">
        <f>AY236*节奏规划!$J225</f>
        <v>0</v>
      </c>
    </row>
    <row r="237" spans="1:52" ht="16.5" x14ac:dyDescent="0.2">
      <c r="A237" s="14">
        <v>232</v>
      </c>
      <c r="B237" s="14">
        <f>金币产出!CH237/金币产出!CB237</f>
        <v>1071489600</v>
      </c>
      <c r="C237" s="18">
        <f>INDEX(金币产出!$D$7:$D$90,MATCH(宝箱数值!A237,金币产出!$A$7:$A$90,1))</f>
        <v>41.4</v>
      </c>
      <c r="D237" s="18">
        <f t="shared" si="122"/>
        <v>11226252</v>
      </c>
      <c r="E237" s="18">
        <f t="shared" si="111"/>
        <v>2451959</v>
      </c>
      <c r="F237" s="18">
        <f t="shared" si="112"/>
        <v>8707325</v>
      </c>
      <c r="G237" s="18">
        <f t="shared" si="113"/>
        <v>11226252</v>
      </c>
      <c r="H237" s="18">
        <f t="shared" si="114"/>
        <v>11226252</v>
      </c>
      <c r="I237" s="18">
        <f t="shared" si="115"/>
        <v>11226252</v>
      </c>
      <c r="J237" s="18">
        <f t="shared" si="116"/>
        <v>11226252</v>
      </c>
      <c r="K237" s="18">
        <f t="shared" si="123"/>
        <v>1</v>
      </c>
      <c r="L237" s="18">
        <f t="shared" si="124"/>
        <v>2451.96</v>
      </c>
      <c r="M237" s="18">
        <f t="shared" si="125"/>
        <v>1</v>
      </c>
      <c r="N237" s="18">
        <f t="shared" si="126"/>
        <v>8707.33</v>
      </c>
      <c r="O237" s="18">
        <f t="shared" si="127"/>
        <v>2</v>
      </c>
      <c r="P237" s="18">
        <f t="shared" si="128"/>
        <v>11.23</v>
      </c>
      <c r="Q237" s="18">
        <f t="shared" si="129"/>
        <v>2</v>
      </c>
      <c r="R237" s="18">
        <f t="shared" si="130"/>
        <v>11.23</v>
      </c>
      <c r="S237" s="18">
        <f t="shared" si="131"/>
        <v>2</v>
      </c>
      <c r="T237" s="18">
        <f t="shared" si="132"/>
        <v>11.23</v>
      </c>
      <c r="U237" s="18">
        <f t="shared" si="133"/>
        <v>2</v>
      </c>
      <c r="V237" s="18">
        <f t="shared" si="134"/>
        <v>11.23</v>
      </c>
      <c r="W237" s="18">
        <f t="shared" si="135"/>
        <v>2</v>
      </c>
      <c r="X237" s="18">
        <f t="shared" si="136"/>
        <v>11.23</v>
      </c>
      <c r="Y237" s="22">
        <v>0</v>
      </c>
      <c r="Z237" s="22">
        <v>0.5</v>
      </c>
      <c r="AA237" s="22">
        <v>0.5</v>
      </c>
      <c r="AB237" s="22">
        <v>0</v>
      </c>
      <c r="AC237" s="22">
        <v>0</v>
      </c>
      <c r="AD237" s="22">
        <v>0</v>
      </c>
      <c r="AE237" s="18">
        <f t="shared" si="137"/>
        <v>14093038.938999999</v>
      </c>
      <c r="AF237" s="18">
        <f>AE237*节奏规划!$J226</f>
        <v>58720.995579166665</v>
      </c>
      <c r="AG237" s="18">
        <f t="shared" si="138"/>
        <v>636.29999999999995</v>
      </c>
      <c r="AH237" s="18">
        <f>AG237*节奏规划!$J226</f>
        <v>2.6512499999999997</v>
      </c>
      <c r="AI237" s="18">
        <f t="shared" si="117"/>
        <v>221.4</v>
      </c>
      <c r="AJ237" s="18">
        <f>AI237*节奏规划!$J226</f>
        <v>0.92249999999999999</v>
      </c>
      <c r="AK237" s="18">
        <f t="shared" si="118"/>
        <v>97.199999999999989</v>
      </c>
      <c r="AL237" s="18">
        <f>AK237*节奏规划!$J226</f>
        <v>0.40499999999999997</v>
      </c>
      <c r="AM237" s="18">
        <f t="shared" si="119"/>
        <v>526.5</v>
      </c>
      <c r="AN237" s="18">
        <f>AM237*节奏规划!$J226</f>
        <v>2.1937500000000001</v>
      </c>
      <c r="AO237" s="18">
        <f t="shared" si="120"/>
        <v>54</v>
      </c>
      <c r="AP237" s="18">
        <f>AO237*节奏规划!$J226</f>
        <v>0.22500000000000001</v>
      </c>
      <c r="AQ237" s="18">
        <f t="shared" si="121"/>
        <v>0</v>
      </c>
      <c r="AR237" s="18">
        <f>AQ237*节奏规划!$J226</f>
        <v>0</v>
      </c>
      <c r="AS237" s="18">
        <f t="shared" si="139"/>
        <v>110.71619999999997</v>
      </c>
      <c r="AT237" s="18">
        <f>AS237*节奏规划!$J226</f>
        <v>0.46131749999999988</v>
      </c>
      <c r="AU237" s="18">
        <f t="shared" si="140"/>
        <v>38.177999999999997</v>
      </c>
      <c r="AV237" s="18">
        <f>AU237*节奏规划!$J226</f>
        <v>0.15907499999999999</v>
      </c>
      <c r="AW237" s="18">
        <f t="shared" si="141"/>
        <v>0</v>
      </c>
      <c r="AX237" s="18">
        <f>AW237*节奏规划!$J226</f>
        <v>0</v>
      </c>
      <c r="AY237" s="18">
        <f t="shared" si="142"/>
        <v>0</v>
      </c>
      <c r="AZ237" s="18">
        <f>AY237*节奏规划!$J226</f>
        <v>0</v>
      </c>
    </row>
    <row r="238" spans="1:52" ht="16.5" x14ac:dyDescent="0.2">
      <c r="A238" s="14">
        <v>233</v>
      </c>
      <c r="B238" s="14">
        <f>金币产出!CH238/金币产出!CB238</f>
        <v>1092636000</v>
      </c>
      <c r="C238" s="18">
        <f>INDEX(金币产出!$D$7:$D$90,MATCH(宝箱数值!A238,金币产出!$A$7:$A$90,1))</f>
        <v>41.4</v>
      </c>
      <c r="D238" s="18">
        <f t="shared" si="122"/>
        <v>11447808</v>
      </c>
      <c r="E238" s="18">
        <f t="shared" si="111"/>
        <v>2476036</v>
      </c>
      <c r="F238" s="18">
        <f t="shared" si="112"/>
        <v>8792827</v>
      </c>
      <c r="G238" s="18">
        <f t="shared" si="113"/>
        <v>11447808</v>
      </c>
      <c r="H238" s="18">
        <f t="shared" si="114"/>
        <v>11447808</v>
      </c>
      <c r="I238" s="18">
        <f t="shared" si="115"/>
        <v>11447808</v>
      </c>
      <c r="J238" s="18">
        <f t="shared" si="116"/>
        <v>11447808</v>
      </c>
      <c r="K238" s="18">
        <f t="shared" si="123"/>
        <v>1</v>
      </c>
      <c r="L238" s="18">
        <f t="shared" si="124"/>
        <v>2476.04</v>
      </c>
      <c r="M238" s="18">
        <f t="shared" si="125"/>
        <v>1</v>
      </c>
      <c r="N238" s="18">
        <f t="shared" si="126"/>
        <v>8792.83</v>
      </c>
      <c r="O238" s="18">
        <f t="shared" si="127"/>
        <v>2</v>
      </c>
      <c r="P238" s="18">
        <f t="shared" si="128"/>
        <v>11.45</v>
      </c>
      <c r="Q238" s="18">
        <f t="shared" si="129"/>
        <v>2</v>
      </c>
      <c r="R238" s="18">
        <f t="shared" si="130"/>
        <v>11.45</v>
      </c>
      <c r="S238" s="18">
        <f t="shared" si="131"/>
        <v>2</v>
      </c>
      <c r="T238" s="18">
        <f t="shared" si="132"/>
        <v>11.45</v>
      </c>
      <c r="U238" s="18">
        <f t="shared" si="133"/>
        <v>2</v>
      </c>
      <c r="V238" s="18">
        <f t="shared" si="134"/>
        <v>11.45</v>
      </c>
      <c r="W238" s="18">
        <f t="shared" si="135"/>
        <v>2</v>
      </c>
      <c r="X238" s="18">
        <f t="shared" si="136"/>
        <v>11.45</v>
      </c>
      <c r="Y238" s="22">
        <v>0</v>
      </c>
      <c r="Z238" s="22">
        <v>0.5</v>
      </c>
      <c r="AA238" s="22">
        <v>0.5</v>
      </c>
      <c r="AB238" s="22">
        <v>0</v>
      </c>
      <c r="AC238" s="22">
        <v>0</v>
      </c>
      <c r="AD238" s="22">
        <v>0</v>
      </c>
      <c r="AE238" s="18">
        <f t="shared" si="137"/>
        <v>14310128.944999998</v>
      </c>
      <c r="AF238" s="18">
        <f>AE238*节奏规划!$J227</f>
        <v>59625.537270833323</v>
      </c>
      <c r="AG238" s="18">
        <f t="shared" si="138"/>
        <v>636.29999999999995</v>
      </c>
      <c r="AH238" s="18">
        <f>AG238*节奏规划!$J227</f>
        <v>2.6512499999999997</v>
      </c>
      <c r="AI238" s="18">
        <f t="shared" si="117"/>
        <v>221.4</v>
      </c>
      <c r="AJ238" s="18">
        <f>AI238*节奏规划!$J227</f>
        <v>0.92249999999999999</v>
      </c>
      <c r="AK238" s="18">
        <f t="shared" si="118"/>
        <v>97.199999999999989</v>
      </c>
      <c r="AL238" s="18">
        <f>AK238*节奏规划!$J227</f>
        <v>0.40499999999999997</v>
      </c>
      <c r="AM238" s="18">
        <f t="shared" si="119"/>
        <v>526.5</v>
      </c>
      <c r="AN238" s="18">
        <f>AM238*节奏规划!$J227</f>
        <v>2.1937500000000001</v>
      </c>
      <c r="AO238" s="18">
        <f t="shared" si="120"/>
        <v>54</v>
      </c>
      <c r="AP238" s="18">
        <f>AO238*节奏规划!$J227</f>
        <v>0.22500000000000001</v>
      </c>
      <c r="AQ238" s="18">
        <f t="shared" si="121"/>
        <v>0</v>
      </c>
      <c r="AR238" s="18">
        <f>AQ238*节奏规划!$J227</f>
        <v>0</v>
      </c>
      <c r="AS238" s="18">
        <f t="shared" si="139"/>
        <v>110.71619999999997</v>
      </c>
      <c r="AT238" s="18">
        <f>AS238*节奏规划!$J227</f>
        <v>0.46131749999999988</v>
      </c>
      <c r="AU238" s="18">
        <f t="shared" si="140"/>
        <v>38.177999999999997</v>
      </c>
      <c r="AV238" s="18">
        <f>AU238*节奏规划!$J227</f>
        <v>0.15907499999999999</v>
      </c>
      <c r="AW238" s="18">
        <f t="shared" si="141"/>
        <v>0</v>
      </c>
      <c r="AX238" s="18">
        <f>AW238*节奏规划!$J227</f>
        <v>0</v>
      </c>
      <c r="AY238" s="18">
        <f t="shared" si="142"/>
        <v>0</v>
      </c>
      <c r="AZ238" s="18">
        <f>AY238*节奏规划!$J227</f>
        <v>0</v>
      </c>
    </row>
    <row r="239" spans="1:52" ht="16.5" x14ac:dyDescent="0.2">
      <c r="A239" s="14">
        <v>234</v>
      </c>
      <c r="B239" s="14">
        <f>金币产出!CH239/金币产出!CB239</f>
        <v>1113782400</v>
      </c>
      <c r="C239" s="18">
        <f>INDEX(金币产出!$D$7:$D$90,MATCH(宝箱数值!A239,金币产出!$A$7:$A$90,1))</f>
        <v>41.4</v>
      </c>
      <c r="D239" s="18">
        <f t="shared" si="122"/>
        <v>11669364</v>
      </c>
      <c r="E239" s="18">
        <f t="shared" si="111"/>
        <v>2499882</v>
      </c>
      <c r="F239" s="18">
        <f t="shared" si="112"/>
        <v>8877505</v>
      </c>
      <c r="G239" s="18">
        <f t="shared" si="113"/>
        <v>11669364</v>
      </c>
      <c r="H239" s="18">
        <f t="shared" si="114"/>
        <v>11669364</v>
      </c>
      <c r="I239" s="18">
        <f t="shared" si="115"/>
        <v>11669364</v>
      </c>
      <c r="J239" s="18">
        <f t="shared" si="116"/>
        <v>11669364</v>
      </c>
      <c r="K239" s="18">
        <f t="shared" si="123"/>
        <v>1</v>
      </c>
      <c r="L239" s="18">
        <f t="shared" si="124"/>
        <v>2499.88</v>
      </c>
      <c r="M239" s="18">
        <f t="shared" si="125"/>
        <v>1</v>
      </c>
      <c r="N239" s="18">
        <f t="shared" si="126"/>
        <v>8877.51</v>
      </c>
      <c r="O239" s="18">
        <f t="shared" si="127"/>
        <v>2</v>
      </c>
      <c r="P239" s="18">
        <f t="shared" si="128"/>
        <v>11.67</v>
      </c>
      <c r="Q239" s="18">
        <f t="shared" si="129"/>
        <v>2</v>
      </c>
      <c r="R239" s="18">
        <f t="shared" si="130"/>
        <v>11.67</v>
      </c>
      <c r="S239" s="18">
        <f t="shared" si="131"/>
        <v>2</v>
      </c>
      <c r="T239" s="18">
        <f t="shared" si="132"/>
        <v>11.67</v>
      </c>
      <c r="U239" s="18">
        <f t="shared" si="133"/>
        <v>2</v>
      </c>
      <c r="V239" s="18">
        <f t="shared" si="134"/>
        <v>11.67</v>
      </c>
      <c r="W239" s="18">
        <f t="shared" si="135"/>
        <v>2</v>
      </c>
      <c r="X239" s="18">
        <f t="shared" si="136"/>
        <v>11.67</v>
      </c>
      <c r="Y239" s="22">
        <v>0</v>
      </c>
      <c r="Z239" s="22">
        <v>0.5</v>
      </c>
      <c r="AA239" s="22">
        <v>0.5</v>
      </c>
      <c r="AB239" s="22">
        <v>0</v>
      </c>
      <c r="AC239" s="22">
        <v>0</v>
      </c>
      <c r="AD239" s="22">
        <v>0</v>
      </c>
      <c r="AE239" s="18">
        <f t="shared" si="137"/>
        <v>14526636.382999999</v>
      </c>
      <c r="AF239" s="18">
        <f>AE239*节奏规划!$J228</f>
        <v>60527.651595833333</v>
      </c>
      <c r="AG239" s="18">
        <f t="shared" si="138"/>
        <v>636.29999999999995</v>
      </c>
      <c r="AH239" s="18">
        <f>AG239*节奏规划!$J228</f>
        <v>2.6512499999999997</v>
      </c>
      <c r="AI239" s="18">
        <f t="shared" si="117"/>
        <v>221.4</v>
      </c>
      <c r="AJ239" s="18">
        <f>AI239*节奏规划!$J228</f>
        <v>0.92249999999999999</v>
      </c>
      <c r="AK239" s="18">
        <f t="shared" si="118"/>
        <v>97.199999999999989</v>
      </c>
      <c r="AL239" s="18">
        <f>AK239*节奏规划!$J228</f>
        <v>0.40499999999999997</v>
      </c>
      <c r="AM239" s="18">
        <f t="shared" si="119"/>
        <v>526.5</v>
      </c>
      <c r="AN239" s="18">
        <f>AM239*节奏规划!$J228</f>
        <v>2.1937500000000001</v>
      </c>
      <c r="AO239" s="18">
        <f t="shared" si="120"/>
        <v>54</v>
      </c>
      <c r="AP239" s="18">
        <f>AO239*节奏规划!$J228</f>
        <v>0.22500000000000001</v>
      </c>
      <c r="AQ239" s="18">
        <f t="shared" si="121"/>
        <v>0</v>
      </c>
      <c r="AR239" s="18">
        <f>AQ239*节奏规划!$J228</f>
        <v>0</v>
      </c>
      <c r="AS239" s="18">
        <f t="shared" si="139"/>
        <v>110.71619999999997</v>
      </c>
      <c r="AT239" s="18">
        <f>AS239*节奏规划!$J228</f>
        <v>0.46131749999999988</v>
      </c>
      <c r="AU239" s="18">
        <f t="shared" si="140"/>
        <v>38.177999999999997</v>
      </c>
      <c r="AV239" s="18">
        <f>AU239*节奏规划!$J228</f>
        <v>0.15907499999999999</v>
      </c>
      <c r="AW239" s="18">
        <f t="shared" si="141"/>
        <v>0</v>
      </c>
      <c r="AX239" s="18">
        <f>AW239*节奏规划!$J228</f>
        <v>0</v>
      </c>
      <c r="AY239" s="18">
        <f t="shared" si="142"/>
        <v>0</v>
      </c>
      <c r="AZ239" s="18">
        <f>AY239*节奏规划!$J228</f>
        <v>0</v>
      </c>
    </row>
    <row r="240" spans="1:52" ht="16.5" x14ac:dyDescent="0.2">
      <c r="A240" s="14">
        <v>235</v>
      </c>
      <c r="B240" s="14">
        <f>金币产出!CH240/金币产出!CB240</f>
        <v>1134928800</v>
      </c>
      <c r="C240" s="18">
        <f>INDEX(金币产出!$D$7:$D$90,MATCH(宝箱数值!A240,金币产出!$A$7:$A$90,1))</f>
        <v>41.4</v>
      </c>
      <c r="D240" s="18">
        <f t="shared" si="122"/>
        <v>11890919</v>
      </c>
      <c r="E240" s="18">
        <f t="shared" si="111"/>
        <v>2523502</v>
      </c>
      <c r="F240" s="18">
        <f t="shared" si="112"/>
        <v>8961384</v>
      </c>
      <c r="G240" s="18">
        <f t="shared" si="113"/>
        <v>11890919</v>
      </c>
      <c r="H240" s="18">
        <f t="shared" si="114"/>
        <v>11890919</v>
      </c>
      <c r="I240" s="18">
        <f t="shared" si="115"/>
        <v>11890919</v>
      </c>
      <c r="J240" s="18">
        <f t="shared" si="116"/>
        <v>11890919</v>
      </c>
      <c r="K240" s="18">
        <f t="shared" si="123"/>
        <v>1</v>
      </c>
      <c r="L240" s="18">
        <f t="shared" si="124"/>
        <v>2523.5</v>
      </c>
      <c r="M240" s="18">
        <f t="shared" si="125"/>
        <v>1</v>
      </c>
      <c r="N240" s="18">
        <f t="shared" si="126"/>
        <v>8961.3799999999992</v>
      </c>
      <c r="O240" s="18">
        <f t="shared" si="127"/>
        <v>2</v>
      </c>
      <c r="P240" s="18">
        <f t="shared" si="128"/>
        <v>11.89</v>
      </c>
      <c r="Q240" s="18">
        <f t="shared" si="129"/>
        <v>2</v>
      </c>
      <c r="R240" s="18">
        <f t="shared" si="130"/>
        <v>11.89</v>
      </c>
      <c r="S240" s="18">
        <f t="shared" si="131"/>
        <v>2</v>
      </c>
      <c r="T240" s="18">
        <f t="shared" si="132"/>
        <v>11.89</v>
      </c>
      <c r="U240" s="18">
        <f t="shared" si="133"/>
        <v>2</v>
      </c>
      <c r="V240" s="18">
        <f t="shared" si="134"/>
        <v>11.89</v>
      </c>
      <c r="W240" s="18">
        <f t="shared" si="135"/>
        <v>2</v>
      </c>
      <c r="X240" s="18">
        <f t="shared" si="136"/>
        <v>11.89</v>
      </c>
      <c r="Y240" s="22">
        <v>0</v>
      </c>
      <c r="Z240" s="22">
        <v>0.5</v>
      </c>
      <c r="AA240" s="22">
        <v>0.5</v>
      </c>
      <c r="AB240" s="22">
        <v>0</v>
      </c>
      <c r="AC240" s="22">
        <v>0</v>
      </c>
      <c r="AD240" s="22">
        <v>0</v>
      </c>
      <c r="AE240" s="18">
        <f t="shared" si="137"/>
        <v>14742578.220999999</v>
      </c>
      <c r="AF240" s="18">
        <f>AE240*节奏规划!$J229</f>
        <v>61427.409254166661</v>
      </c>
      <c r="AG240" s="18">
        <f t="shared" si="138"/>
        <v>636.29999999999995</v>
      </c>
      <c r="AH240" s="18">
        <f>AG240*节奏规划!$J229</f>
        <v>2.6512499999999997</v>
      </c>
      <c r="AI240" s="18">
        <f t="shared" si="117"/>
        <v>221.4</v>
      </c>
      <c r="AJ240" s="18">
        <f>AI240*节奏规划!$J229</f>
        <v>0.92249999999999999</v>
      </c>
      <c r="AK240" s="18">
        <f t="shared" si="118"/>
        <v>97.199999999999989</v>
      </c>
      <c r="AL240" s="18">
        <f>AK240*节奏规划!$J229</f>
        <v>0.40499999999999997</v>
      </c>
      <c r="AM240" s="18">
        <f t="shared" si="119"/>
        <v>526.5</v>
      </c>
      <c r="AN240" s="18">
        <f>AM240*节奏规划!$J229</f>
        <v>2.1937500000000001</v>
      </c>
      <c r="AO240" s="18">
        <f t="shared" si="120"/>
        <v>54</v>
      </c>
      <c r="AP240" s="18">
        <f>AO240*节奏规划!$J229</f>
        <v>0.22500000000000001</v>
      </c>
      <c r="AQ240" s="18">
        <f t="shared" si="121"/>
        <v>0</v>
      </c>
      <c r="AR240" s="18">
        <f>AQ240*节奏规划!$J229</f>
        <v>0</v>
      </c>
      <c r="AS240" s="18">
        <f t="shared" si="139"/>
        <v>110.71619999999997</v>
      </c>
      <c r="AT240" s="18">
        <f>AS240*节奏规划!$J229</f>
        <v>0.46131749999999988</v>
      </c>
      <c r="AU240" s="18">
        <f t="shared" si="140"/>
        <v>38.177999999999997</v>
      </c>
      <c r="AV240" s="18">
        <f>AU240*节奏规划!$J229</f>
        <v>0.15907499999999999</v>
      </c>
      <c r="AW240" s="18">
        <f t="shared" si="141"/>
        <v>0</v>
      </c>
      <c r="AX240" s="18">
        <f>AW240*节奏规划!$J229</f>
        <v>0</v>
      </c>
      <c r="AY240" s="18">
        <f t="shared" si="142"/>
        <v>0</v>
      </c>
      <c r="AZ240" s="18">
        <f>AY240*节奏规划!$J229</f>
        <v>0</v>
      </c>
    </row>
    <row r="241" spans="1:52" ht="16.5" x14ac:dyDescent="0.2">
      <c r="A241" s="14">
        <v>236</v>
      </c>
      <c r="B241" s="14">
        <f>金币产出!CH241/金币产出!CB241</f>
        <v>1156075200</v>
      </c>
      <c r="C241" s="18">
        <f>INDEX(金币产出!$D$7:$D$90,MATCH(宝箱数值!A241,金币产出!$A$7:$A$90,1))</f>
        <v>41.4</v>
      </c>
      <c r="D241" s="18">
        <f t="shared" si="122"/>
        <v>12112475</v>
      </c>
      <c r="E241" s="18">
        <f t="shared" si="111"/>
        <v>2546902</v>
      </c>
      <c r="F241" s="18">
        <f t="shared" si="112"/>
        <v>9044484</v>
      </c>
      <c r="G241" s="18">
        <f t="shared" si="113"/>
        <v>12112475</v>
      </c>
      <c r="H241" s="18">
        <f t="shared" si="114"/>
        <v>12112475</v>
      </c>
      <c r="I241" s="18">
        <f t="shared" si="115"/>
        <v>12112475</v>
      </c>
      <c r="J241" s="18">
        <f t="shared" si="116"/>
        <v>12112475</v>
      </c>
      <c r="K241" s="18">
        <f t="shared" si="123"/>
        <v>1</v>
      </c>
      <c r="L241" s="18">
        <f t="shared" si="124"/>
        <v>2546.9</v>
      </c>
      <c r="M241" s="18">
        <f t="shared" si="125"/>
        <v>1</v>
      </c>
      <c r="N241" s="18">
        <f t="shared" si="126"/>
        <v>9044.48</v>
      </c>
      <c r="O241" s="18">
        <f t="shared" si="127"/>
        <v>2</v>
      </c>
      <c r="P241" s="18">
        <f t="shared" si="128"/>
        <v>12.11</v>
      </c>
      <c r="Q241" s="18">
        <f t="shared" si="129"/>
        <v>2</v>
      </c>
      <c r="R241" s="18">
        <f t="shared" si="130"/>
        <v>12.11</v>
      </c>
      <c r="S241" s="18">
        <f t="shared" si="131"/>
        <v>2</v>
      </c>
      <c r="T241" s="18">
        <f t="shared" si="132"/>
        <v>12.11</v>
      </c>
      <c r="U241" s="18">
        <f t="shared" si="133"/>
        <v>2</v>
      </c>
      <c r="V241" s="18">
        <f t="shared" si="134"/>
        <v>12.11</v>
      </c>
      <c r="W241" s="18">
        <f t="shared" si="135"/>
        <v>2</v>
      </c>
      <c r="X241" s="18">
        <f t="shared" si="136"/>
        <v>12.11</v>
      </c>
      <c r="Y241" s="22">
        <v>0</v>
      </c>
      <c r="Z241" s="22">
        <v>0.5</v>
      </c>
      <c r="AA241" s="22">
        <v>0.5</v>
      </c>
      <c r="AB241" s="22">
        <v>0</v>
      </c>
      <c r="AC241" s="22">
        <v>0</v>
      </c>
      <c r="AD241" s="22">
        <v>0</v>
      </c>
      <c r="AE241" s="18">
        <f t="shared" si="137"/>
        <v>14957970.012999998</v>
      </c>
      <c r="AF241" s="18">
        <f>AE241*节奏规划!$J230</f>
        <v>62324.87505416666</v>
      </c>
      <c r="AG241" s="18">
        <f t="shared" si="138"/>
        <v>636.29999999999995</v>
      </c>
      <c r="AH241" s="18">
        <f>AG241*节奏规划!$J230</f>
        <v>2.6512499999999997</v>
      </c>
      <c r="AI241" s="18">
        <f t="shared" si="117"/>
        <v>221.4</v>
      </c>
      <c r="AJ241" s="18">
        <f>AI241*节奏规划!$J230</f>
        <v>0.92249999999999999</v>
      </c>
      <c r="AK241" s="18">
        <f t="shared" si="118"/>
        <v>97.199999999999989</v>
      </c>
      <c r="AL241" s="18">
        <f>AK241*节奏规划!$J230</f>
        <v>0.40499999999999997</v>
      </c>
      <c r="AM241" s="18">
        <f t="shared" si="119"/>
        <v>526.5</v>
      </c>
      <c r="AN241" s="18">
        <f>AM241*节奏规划!$J230</f>
        <v>2.1937500000000001</v>
      </c>
      <c r="AO241" s="18">
        <f t="shared" si="120"/>
        <v>54</v>
      </c>
      <c r="AP241" s="18">
        <f>AO241*节奏规划!$J230</f>
        <v>0.22500000000000001</v>
      </c>
      <c r="AQ241" s="18">
        <f t="shared" si="121"/>
        <v>0</v>
      </c>
      <c r="AR241" s="18">
        <f>AQ241*节奏规划!$J230</f>
        <v>0</v>
      </c>
      <c r="AS241" s="18">
        <f t="shared" si="139"/>
        <v>110.71619999999997</v>
      </c>
      <c r="AT241" s="18">
        <f>AS241*节奏规划!$J230</f>
        <v>0.46131749999999988</v>
      </c>
      <c r="AU241" s="18">
        <f t="shared" si="140"/>
        <v>38.177999999999997</v>
      </c>
      <c r="AV241" s="18">
        <f>AU241*节奏规划!$J230</f>
        <v>0.15907499999999999</v>
      </c>
      <c r="AW241" s="18">
        <f t="shared" si="141"/>
        <v>0</v>
      </c>
      <c r="AX241" s="18">
        <f>AW241*节奏规划!$J230</f>
        <v>0</v>
      </c>
      <c r="AY241" s="18">
        <f t="shared" si="142"/>
        <v>0</v>
      </c>
      <c r="AZ241" s="18">
        <f>AY241*节奏规划!$J230</f>
        <v>0</v>
      </c>
    </row>
    <row r="242" spans="1:52" ht="16.5" x14ac:dyDescent="0.2">
      <c r="A242" s="14">
        <v>237</v>
      </c>
      <c r="B242" s="14">
        <f>金币产出!CH242/金币产出!CB242</f>
        <v>1177221600</v>
      </c>
      <c r="C242" s="18">
        <f>INDEX(金币产出!$D$7:$D$90,MATCH(宝箱数值!A242,金币产出!$A$7:$A$90,1))</f>
        <v>41.4</v>
      </c>
      <c r="D242" s="18">
        <f t="shared" si="122"/>
        <v>12334031</v>
      </c>
      <c r="E242" s="18">
        <f t="shared" si="111"/>
        <v>2570090</v>
      </c>
      <c r="F242" s="18">
        <f t="shared" si="112"/>
        <v>9126828</v>
      </c>
      <c r="G242" s="18">
        <f t="shared" si="113"/>
        <v>12334031</v>
      </c>
      <c r="H242" s="18">
        <f t="shared" si="114"/>
        <v>12334031</v>
      </c>
      <c r="I242" s="18">
        <f t="shared" si="115"/>
        <v>12334031</v>
      </c>
      <c r="J242" s="18">
        <f t="shared" si="116"/>
        <v>12334031</v>
      </c>
      <c r="K242" s="18">
        <f t="shared" si="123"/>
        <v>1</v>
      </c>
      <c r="L242" s="18">
        <f t="shared" si="124"/>
        <v>2570.09</v>
      </c>
      <c r="M242" s="18">
        <f t="shared" si="125"/>
        <v>1</v>
      </c>
      <c r="N242" s="18">
        <f t="shared" si="126"/>
        <v>9126.83</v>
      </c>
      <c r="O242" s="18">
        <f t="shared" si="127"/>
        <v>2</v>
      </c>
      <c r="P242" s="18">
        <f t="shared" si="128"/>
        <v>12.33</v>
      </c>
      <c r="Q242" s="18">
        <f t="shared" si="129"/>
        <v>2</v>
      </c>
      <c r="R242" s="18">
        <f t="shared" si="130"/>
        <v>12.33</v>
      </c>
      <c r="S242" s="18">
        <f t="shared" si="131"/>
        <v>2</v>
      </c>
      <c r="T242" s="18">
        <f t="shared" si="132"/>
        <v>12.33</v>
      </c>
      <c r="U242" s="18">
        <f t="shared" si="133"/>
        <v>2</v>
      </c>
      <c r="V242" s="18">
        <f t="shared" si="134"/>
        <v>12.33</v>
      </c>
      <c r="W242" s="18">
        <f t="shared" si="135"/>
        <v>2</v>
      </c>
      <c r="X242" s="18">
        <f t="shared" si="136"/>
        <v>12.33</v>
      </c>
      <c r="Y242" s="22">
        <v>0</v>
      </c>
      <c r="Z242" s="22">
        <v>0.5</v>
      </c>
      <c r="AA242" s="22">
        <v>0.5</v>
      </c>
      <c r="AB242" s="22">
        <v>0</v>
      </c>
      <c r="AC242" s="22">
        <v>0</v>
      </c>
      <c r="AD242" s="22">
        <v>0</v>
      </c>
      <c r="AE242" s="18">
        <f t="shared" si="137"/>
        <v>15172827.312999999</v>
      </c>
      <c r="AF242" s="18">
        <f>AE242*节奏规划!$J231</f>
        <v>63220.113804166664</v>
      </c>
      <c r="AG242" s="18">
        <f t="shared" si="138"/>
        <v>636.29999999999995</v>
      </c>
      <c r="AH242" s="18">
        <f>AG242*节奏规划!$J231</f>
        <v>2.6512499999999997</v>
      </c>
      <c r="AI242" s="18">
        <f t="shared" si="117"/>
        <v>221.4</v>
      </c>
      <c r="AJ242" s="18">
        <f>AI242*节奏规划!$J231</f>
        <v>0.92249999999999999</v>
      </c>
      <c r="AK242" s="18">
        <f t="shared" si="118"/>
        <v>97.199999999999989</v>
      </c>
      <c r="AL242" s="18">
        <f>AK242*节奏规划!$J231</f>
        <v>0.40499999999999997</v>
      </c>
      <c r="AM242" s="18">
        <f t="shared" si="119"/>
        <v>526.5</v>
      </c>
      <c r="AN242" s="18">
        <f>AM242*节奏规划!$J231</f>
        <v>2.1937500000000001</v>
      </c>
      <c r="AO242" s="18">
        <f t="shared" si="120"/>
        <v>54</v>
      </c>
      <c r="AP242" s="18">
        <f>AO242*节奏规划!$J231</f>
        <v>0.22500000000000001</v>
      </c>
      <c r="AQ242" s="18">
        <f t="shared" si="121"/>
        <v>0</v>
      </c>
      <c r="AR242" s="18">
        <f>AQ242*节奏规划!$J231</f>
        <v>0</v>
      </c>
      <c r="AS242" s="18">
        <f t="shared" si="139"/>
        <v>110.71619999999997</v>
      </c>
      <c r="AT242" s="18">
        <f>AS242*节奏规划!$J231</f>
        <v>0.46131749999999988</v>
      </c>
      <c r="AU242" s="18">
        <f t="shared" si="140"/>
        <v>38.177999999999997</v>
      </c>
      <c r="AV242" s="18">
        <f>AU242*节奏规划!$J231</f>
        <v>0.15907499999999999</v>
      </c>
      <c r="AW242" s="18">
        <f t="shared" si="141"/>
        <v>0</v>
      </c>
      <c r="AX242" s="18">
        <f>AW242*节奏规划!$J231</f>
        <v>0</v>
      </c>
      <c r="AY242" s="18">
        <f t="shared" si="142"/>
        <v>0</v>
      </c>
      <c r="AZ242" s="18">
        <f>AY242*节奏规划!$J231</f>
        <v>0</v>
      </c>
    </row>
    <row r="243" spans="1:52" ht="16.5" x14ac:dyDescent="0.2">
      <c r="A243" s="14">
        <v>238</v>
      </c>
      <c r="B243" s="14">
        <f>金币产出!CH243/金币产出!CB243</f>
        <v>1198368000</v>
      </c>
      <c r="C243" s="18">
        <f>INDEX(金币产出!$D$7:$D$90,MATCH(宝箱数值!A243,金币产出!$A$7:$A$90,1))</f>
        <v>41.4</v>
      </c>
      <c r="D243" s="18">
        <f t="shared" si="122"/>
        <v>12555587</v>
      </c>
      <c r="E243" s="18">
        <f t="shared" si="111"/>
        <v>2593071</v>
      </c>
      <c r="F243" s="18">
        <f t="shared" si="112"/>
        <v>9208436</v>
      </c>
      <c r="G243" s="18">
        <f t="shared" si="113"/>
        <v>12555587</v>
      </c>
      <c r="H243" s="18">
        <f t="shared" si="114"/>
        <v>12555587</v>
      </c>
      <c r="I243" s="18">
        <f t="shared" si="115"/>
        <v>12555587</v>
      </c>
      <c r="J243" s="18">
        <f t="shared" si="116"/>
        <v>12555587</v>
      </c>
      <c r="K243" s="18">
        <f t="shared" si="123"/>
        <v>1</v>
      </c>
      <c r="L243" s="18">
        <f t="shared" si="124"/>
        <v>2593.0700000000002</v>
      </c>
      <c r="M243" s="18">
        <f t="shared" si="125"/>
        <v>1</v>
      </c>
      <c r="N243" s="18">
        <f t="shared" si="126"/>
        <v>9208.44</v>
      </c>
      <c r="O243" s="18">
        <f t="shared" si="127"/>
        <v>2</v>
      </c>
      <c r="P243" s="18">
        <f t="shared" si="128"/>
        <v>12.56</v>
      </c>
      <c r="Q243" s="18">
        <f t="shared" si="129"/>
        <v>2</v>
      </c>
      <c r="R243" s="18">
        <f t="shared" si="130"/>
        <v>12.56</v>
      </c>
      <c r="S243" s="18">
        <f t="shared" si="131"/>
        <v>2</v>
      </c>
      <c r="T243" s="18">
        <f t="shared" si="132"/>
        <v>12.56</v>
      </c>
      <c r="U243" s="18">
        <f t="shared" si="133"/>
        <v>2</v>
      </c>
      <c r="V243" s="18">
        <f t="shared" si="134"/>
        <v>12.56</v>
      </c>
      <c r="W243" s="18">
        <f t="shared" si="135"/>
        <v>2</v>
      </c>
      <c r="X243" s="18">
        <f t="shared" si="136"/>
        <v>12.56</v>
      </c>
      <c r="Y243" s="22">
        <v>0</v>
      </c>
      <c r="Z243" s="22">
        <v>0.5</v>
      </c>
      <c r="AA243" s="22">
        <v>0.5</v>
      </c>
      <c r="AB243" s="22">
        <v>0</v>
      </c>
      <c r="AC243" s="22">
        <v>0</v>
      </c>
      <c r="AD243" s="22">
        <v>0</v>
      </c>
      <c r="AE243" s="18">
        <f t="shared" si="137"/>
        <v>15387164.261</v>
      </c>
      <c r="AF243" s="18">
        <f>AE243*节奏规划!$J232</f>
        <v>64113.184420833335</v>
      </c>
      <c r="AG243" s="18">
        <f t="shared" si="138"/>
        <v>636.29999999999995</v>
      </c>
      <c r="AH243" s="18">
        <f>AG243*节奏规划!$J232</f>
        <v>2.6512499999999997</v>
      </c>
      <c r="AI243" s="18">
        <f t="shared" si="117"/>
        <v>221.4</v>
      </c>
      <c r="AJ243" s="18">
        <f>AI243*节奏规划!$J232</f>
        <v>0.92249999999999999</v>
      </c>
      <c r="AK243" s="18">
        <f t="shared" si="118"/>
        <v>97.199999999999989</v>
      </c>
      <c r="AL243" s="18">
        <f>AK243*节奏规划!$J232</f>
        <v>0.40499999999999997</v>
      </c>
      <c r="AM243" s="18">
        <f t="shared" si="119"/>
        <v>526.5</v>
      </c>
      <c r="AN243" s="18">
        <f>AM243*节奏规划!$J232</f>
        <v>2.1937500000000001</v>
      </c>
      <c r="AO243" s="18">
        <f t="shared" si="120"/>
        <v>54</v>
      </c>
      <c r="AP243" s="18">
        <f>AO243*节奏规划!$J232</f>
        <v>0.22500000000000001</v>
      </c>
      <c r="AQ243" s="18">
        <f t="shared" si="121"/>
        <v>0</v>
      </c>
      <c r="AR243" s="18">
        <f>AQ243*节奏规划!$J232</f>
        <v>0</v>
      </c>
      <c r="AS243" s="18">
        <f t="shared" si="139"/>
        <v>110.71619999999997</v>
      </c>
      <c r="AT243" s="18">
        <f>AS243*节奏规划!$J232</f>
        <v>0.46131749999999988</v>
      </c>
      <c r="AU243" s="18">
        <f t="shared" si="140"/>
        <v>38.177999999999997</v>
      </c>
      <c r="AV243" s="18">
        <f>AU243*节奏规划!$J232</f>
        <v>0.15907499999999999</v>
      </c>
      <c r="AW243" s="18">
        <f t="shared" si="141"/>
        <v>0</v>
      </c>
      <c r="AX243" s="18">
        <f>AW243*节奏规划!$J232</f>
        <v>0</v>
      </c>
      <c r="AY243" s="18">
        <f t="shared" si="142"/>
        <v>0</v>
      </c>
      <c r="AZ243" s="18">
        <f>AY243*节奏规划!$J232</f>
        <v>0</v>
      </c>
    </row>
    <row r="244" spans="1:52" ht="16.5" x14ac:dyDescent="0.2">
      <c r="A244" s="14">
        <v>239</v>
      </c>
      <c r="B244" s="14">
        <f>金币产出!CH244/金币产出!CB244</f>
        <v>1219514400</v>
      </c>
      <c r="C244" s="18">
        <f>INDEX(金币产出!$D$7:$D$90,MATCH(宝箱数值!A244,金币产出!$A$7:$A$90,1))</f>
        <v>41.4</v>
      </c>
      <c r="D244" s="18">
        <f t="shared" si="122"/>
        <v>12777143</v>
      </c>
      <c r="E244" s="18">
        <f t="shared" si="111"/>
        <v>2615849</v>
      </c>
      <c r="F244" s="18">
        <f t="shared" si="112"/>
        <v>9289327</v>
      </c>
      <c r="G244" s="18">
        <f t="shared" si="113"/>
        <v>12777143</v>
      </c>
      <c r="H244" s="18">
        <f t="shared" si="114"/>
        <v>12777143</v>
      </c>
      <c r="I244" s="18">
        <f t="shared" si="115"/>
        <v>12777143</v>
      </c>
      <c r="J244" s="18">
        <f t="shared" si="116"/>
        <v>12777143</v>
      </c>
      <c r="K244" s="18">
        <f t="shared" si="123"/>
        <v>1</v>
      </c>
      <c r="L244" s="18">
        <f t="shared" si="124"/>
        <v>2615.85</v>
      </c>
      <c r="M244" s="18">
        <f t="shared" si="125"/>
        <v>1</v>
      </c>
      <c r="N244" s="18">
        <f t="shared" si="126"/>
        <v>9289.33</v>
      </c>
      <c r="O244" s="18">
        <f t="shared" si="127"/>
        <v>2</v>
      </c>
      <c r="P244" s="18">
        <f t="shared" si="128"/>
        <v>12.78</v>
      </c>
      <c r="Q244" s="18">
        <f t="shared" si="129"/>
        <v>2</v>
      </c>
      <c r="R244" s="18">
        <f t="shared" si="130"/>
        <v>12.78</v>
      </c>
      <c r="S244" s="18">
        <f t="shared" si="131"/>
        <v>2</v>
      </c>
      <c r="T244" s="18">
        <f t="shared" si="132"/>
        <v>12.78</v>
      </c>
      <c r="U244" s="18">
        <f t="shared" si="133"/>
        <v>2</v>
      </c>
      <c r="V244" s="18">
        <f t="shared" si="134"/>
        <v>12.78</v>
      </c>
      <c r="W244" s="18">
        <f t="shared" si="135"/>
        <v>2</v>
      </c>
      <c r="X244" s="18">
        <f t="shared" si="136"/>
        <v>12.78</v>
      </c>
      <c r="Y244" s="22">
        <v>0</v>
      </c>
      <c r="Z244" s="22">
        <v>0.5</v>
      </c>
      <c r="AA244" s="22">
        <v>0.5</v>
      </c>
      <c r="AB244" s="22">
        <v>0</v>
      </c>
      <c r="AC244" s="22">
        <v>0</v>
      </c>
      <c r="AD244" s="22">
        <v>0</v>
      </c>
      <c r="AE244" s="18">
        <f t="shared" si="137"/>
        <v>15600994.289999999</v>
      </c>
      <c r="AF244" s="18">
        <f>AE244*节奏规划!$J233</f>
        <v>65004.142874999998</v>
      </c>
      <c r="AG244" s="18">
        <f t="shared" si="138"/>
        <v>636.29999999999995</v>
      </c>
      <c r="AH244" s="18">
        <f>AG244*节奏规划!$J233</f>
        <v>2.6512499999999997</v>
      </c>
      <c r="AI244" s="18">
        <f t="shared" si="117"/>
        <v>221.4</v>
      </c>
      <c r="AJ244" s="18">
        <f>AI244*节奏规划!$J233</f>
        <v>0.92249999999999999</v>
      </c>
      <c r="AK244" s="18">
        <f t="shared" si="118"/>
        <v>97.199999999999989</v>
      </c>
      <c r="AL244" s="18">
        <f>AK244*节奏规划!$J233</f>
        <v>0.40499999999999997</v>
      </c>
      <c r="AM244" s="18">
        <f t="shared" si="119"/>
        <v>526.5</v>
      </c>
      <c r="AN244" s="18">
        <f>AM244*节奏规划!$J233</f>
        <v>2.1937500000000001</v>
      </c>
      <c r="AO244" s="18">
        <f t="shared" si="120"/>
        <v>54</v>
      </c>
      <c r="AP244" s="18">
        <f>AO244*节奏规划!$J233</f>
        <v>0.22500000000000001</v>
      </c>
      <c r="AQ244" s="18">
        <f t="shared" si="121"/>
        <v>0</v>
      </c>
      <c r="AR244" s="18">
        <f>AQ244*节奏规划!$J233</f>
        <v>0</v>
      </c>
      <c r="AS244" s="18">
        <f t="shared" si="139"/>
        <v>110.71619999999997</v>
      </c>
      <c r="AT244" s="18">
        <f>AS244*节奏规划!$J233</f>
        <v>0.46131749999999988</v>
      </c>
      <c r="AU244" s="18">
        <f t="shared" si="140"/>
        <v>38.177999999999997</v>
      </c>
      <c r="AV244" s="18">
        <f>AU244*节奏规划!$J233</f>
        <v>0.15907499999999999</v>
      </c>
      <c r="AW244" s="18">
        <f t="shared" si="141"/>
        <v>0</v>
      </c>
      <c r="AX244" s="18">
        <f>AW244*节奏规划!$J233</f>
        <v>0</v>
      </c>
      <c r="AY244" s="18">
        <f t="shared" si="142"/>
        <v>0</v>
      </c>
      <c r="AZ244" s="18">
        <f>AY244*节奏规划!$J233</f>
        <v>0</v>
      </c>
    </row>
    <row r="245" spans="1:52" ht="16.5" x14ac:dyDescent="0.2">
      <c r="A245" s="14">
        <v>240</v>
      </c>
      <c r="B245" s="14">
        <f>金币产出!CH245/金币产出!CB245</f>
        <v>1240660800</v>
      </c>
      <c r="C245" s="18">
        <f>INDEX(金币产出!$D$7:$D$90,MATCH(宝箱数值!A245,金币产出!$A$7:$A$90,1))</f>
        <v>49.55</v>
      </c>
      <c r="D245" s="18">
        <f t="shared" si="122"/>
        <v>12290311</v>
      </c>
      <c r="E245" s="18">
        <f t="shared" si="111"/>
        <v>2565531</v>
      </c>
      <c r="F245" s="18">
        <f t="shared" si="112"/>
        <v>9110638</v>
      </c>
      <c r="G245" s="18">
        <f t="shared" si="113"/>
        <v>12290311</v>
      </c>
      <c r="H245" s="18">
        <f t="shared" si="114"/>
        <v>12290311</v>
      </c>
      <c r="I245" s="18">
        <f t="shared" si="115"/>
        <v>12290311</v>
      </c>
      <c r="J245" s="18">
        <f t="shared" si="116"/>
        <v>12290311</v>
      </c>
      <c r="K245" s="18">
        <f t="shared" si="123"/>
        <v>1</v>
      </c>
      <c r="L245" s="18">
        <f t="shared" si="124"/>
        <v>2565.5300000000002</v>
      </c>
      <c r="M245" s="18">
        <f t="shared" si="125"/>
        <v>1</v>
      </c>
      <c r="N245" s="18">
        <f t="shared" si="126"/>
        <v>9110.64</v>
      </c>
      <c r="O245" s="18">
        <f t="shared" si="127"/>
        <v>2</v>
      </c>
      <c r="P245" s="18">
        <f t="shared" si="128"/>
        <v>12.29</v>
      </c>
      <c r="Q245" s="18">
        <f t="shared" si="129"/>
        <v>2</v>
      </c>
      <c r="R245" s="18">
        <f t="shared" si="130"/>
        <v>12.29</v>
      </c>
      <c r="S245" s="18">
        <f t="shared" si="131"/>
        <v>2</v>
      </c>
      <c r="T245" s="18">
        <f t="shared" si="132"/>
        <v>12.29</v>
      </c>
      <c r="U245" s="18">
        <f t="shared" si="133"/>
        <v>2</v>
      </c>
      <c r="V245" s="18">
        <f t="shared" si="134"/>
        <v>12.29</v>
      </c>
      <c r="W245" s="18">
        <f t="shared" si="135"/>
        <v>2</v>
      </c>
      <c r="X245" s="18">
        <f t="shared" si="136"/>
        <v>12.29</v>
      </c>
      <c r="Y245" s="22">
        <v>0</v>
      </c>
      <c r="Z245" s="22">
        <v>0.5</v>
      </c>
      <c r="AA245" s="22">
        <v>0.5</v>
      </c>
      <c r="AB245" s="22">
        <v>0</v>
      </c>
      <c r="AC245" s="22">
        <v>0</v>
      </c>
      <c r="AD245" s="22">
        <v>0</v>
      </c>
      <c r="AE245" s="18">
        <f t="shared" si="137"/>
        <v>16002559.61475</v>
      </c>
      <c r="AF245" s="18">
        <f>AE245*节奏规划!$J234</f>
        <v>66677.331728124991</v>
      </c>
      <c r="AG245" s="18">
        <f t="shared" si="138"/>
        <v>672.97500000000002</v>
      </c>
      <c r="AH245" s="18">
        <f>AG245*节奏规划!$J234</f>
        <v>2.8040625000000001</v>
      </c>
      <c r="AI245" s="18">
        <f t="shared" si="117"/>
        <v>221.4</v>
      </c>
      <c r="AJ245" s="18">
        <f>AI245*节奏规划!$J234</f>
        <v>0.92249999999999999</v>
      </c>
      <c r="AK245" s="18">
        <f t="shared" si="118"/>
        <v>97.199999999999989</v>
      </c>
      <c r="AL245" s="18">
        <f>AK245*节奏规划!$J234</f>
        <v>0.40499999999999997</v>
      </c>
      <c r="AM245" s="18">
        <f t="shared" si="119"/>
        <v>526.5</v>
      </c>
      <c r="AN245" s="18">
        <f>AM245*节奏规划!$J234</f>
        <v>2.1937500000000001</v>
      </c>
      <c r="AO245" s="18">
        <f t="shared" si="120"/>
        <v>54</v>
      </c>
      <c r="AP245" s="18">
        <f>AO245*节奏规划!$J234</f>
        <v>0.22500000000000001</v>
      </c>
      <c r="AQ245" s="18">
        <f t="shared" si="121"/>
        <v>0</v>
      </c>
      <c r="AR245" s="18">
        <f>AQ245*节奏规划!$J234</f>
        <v>0</v>
      </c>
      <c r="AS245" s="18">
        <f t="shared" si="139"/>
        <v>117.09764999999997</v>
      </c>
      <c r="AT245" s="18">
        <f>AS245*节奏规划!$J234</f>
        <v>0.48790687499999991</v>
      </c>
      <c r="AU245" s="18">
        <f t="shared" si="140"/>
        <v>40.378500000000003</v>
      </c>
      <c r="AV245" s="18">
        <f>AU245*节奏规划!$J234</f>
        <v>0.16824375</v>
      </c>
      <c r="AW245" s="18">
        <f t="shared" si="141"/>
        <v>0</v>
      </c>
      <c r="AX245" s="18">
        <f>AW245*节奏规划!$J234</f>
        <v>0</v>
      </c>
      <c r="AY245" s="18">
        <f t="shared" si="142"/>
        <v>0</v>
      </c>
      <c r="AZ245" s="18">
        <f>AY245*节奏规划!$J234</f>
        <v>0</v>
      </c>
    </row>
    <row r="246" spans="1:52" ht="16.5" x14ac:dyDescent="0.2">
      <c r="A246" s="14">
        <v>241</v>
      </c>
      <c r="B246" s="14">
        <f>金币产出!CH246/金币产出!CB246</f>
        <v>1263474720</v>
      </c>
      <c r="C246" s="18">
        <f>INDEX(金币产出!$D$7:$D$90,MATCH(宝箱数值!A246,金币产出!$A$7:$A$90,1))</f>
        <v>49.55</v>
      </c>
      <c r="D246" s="18">
        <f t="shared" si="122"/>
        <v>12516312</v>
      </c>
      <c r="E246" s="18">
        <f t="shared" si="111"/>
        <v>2589012</v>
      </c>
      <c r="F246" s="18">
        <f t="shared" si="112"/>
        <v>9194022</v>
      </c>
      <c r="G246" s="18">
        <f t="shared" si="113"/>
        <v>12516312</v>
      </c>
      <c r="H246" s="18">
        <f t="shared" si="114"/>
        <v>12516312</v>
      </c>
      <c r="I246" s="18">
        <f t="shared" si="115"/>
        <v>12516312</v>
      </c>
      <c r="J246" s="18">
        <f t="shared" si="116"/>
        <v>12516312</v>
      </c>
      <c r="K246" s="18">
        <f t="shared" si="123"/>
        <v>1</v>
      </c>
      <c r="L246" s="18">
        <f t="shared" si="124"/>
        <v>2589.0100000000002</v>
      </c>
      <c r="M246" s="18">
        <f t="shared" si="125"/>
        <v>1</v>
      </c>
      <c r="N246" s="18">
        <f t="shared" si="126"/>
        <v>9194.02</v>
      </c>
      <c r="O246" s="18">
        <f t="shared" si="127"/>
        <v>2</v>
      </c>
      <c r="P246" s="18">
        <f t="shared" si="128"/>
        <v>12.52</v>
      </c>
      <c r="Q246" s="18">
        <f t="shared" si="129"/>
        <v>2</v>
      </c>
      <c r="R246" s="18">
        <f t="shared" si="130"/>
        <v>12.52</v>
      </c>
      <c r="S246" s="18">
        <f t="shared" si="131"/>
        <v>2</v>
      </c>
      <c r="T246" s="18">
        <f t="shared" si="132"/>
        <v>12.52</v>
      </c>
      <c r="U246" s="18">
        <f t="shared" si="133"/>
        <v>2</v>
      </c>
      <c r="V246" s="18">
        <f t="shared" si="134"/>
        <v>12.52</v>
      </c>
      <c r="W246" s="18">
        <f t="shared" si="135"/>
        <v>2</v>
      </c>
      <c r="X246" s="18">
        <f t="shared" si="136"/>
        <v>12.52</v>
      </c>
      <c r="Y246" s="22">
        <v>0</v>
      </c>
      <c r="Z246" s="22">
        <v>0.5</v>
      </c>
      <c r="AA246" s="22">
        <v>0.5</v>
      </c>
      <c r="AB246" s="22">
        <v>0</v>
      </c>
      <c r="AC246" s="22">
        <v>0</v>
      </c>
      <c r="AD246" s="22">
        <v>0</v>
      </c>
      <c r="AE246" s="18">
        <f t="shared" si="137"/>
        <v>16233902.248500001</v>
      </c>
      <c r="AF246" s="18">
        <f>AE246*节奏规划!$J235</f>
        <v>67641.259368750005</v>
      </c>
      <c r="AG246" s="18">
        <f t="shared" si="138"/>
        <v>672.97500000000002</v>
      </c>
      <c r="AH246" s="18">
        <f>AG246*节奏规划!$J235</f>
        <v>2.8040625000000001</v>
      </c>
      <c r="AI246" s="18">
        <f t="shared" si="117"/>
        <v>221.4</v>
      </c>
      <c r="AJ246" s="18">
        <f>AI246*节奏规划!$J235</f>
        <v>0.92249999999999999</v>
      </c>
      <c r="AK246" s="18">
        <f t="shared" si="118"/>
        <v>97.199999999999989</v>
      </c>
      <c r="AL246" s="18">
        <f>AK246*节奏规划!$J235</f>
        <v>0.40499999999999997</v>
      </c>
      <c r="AM246" s="18">
        <f t="shared" si="119"/>
        <v>526.5</v>
      </c>
      <c r="AN246" s="18">
        <f>AM246*节奏规划!$J235</f>
        <v>2.1937500000000001</v>
      </c>
      <c r="AO246" s="18">
        <f t="shared" si="120"/>
        <v>54</v>
      </c>
      <c r="AP246" s="18">
        <f>AO246*节奏规划!$J235</f>
        <v>0.22500000000000001</v>
      </c>
      <c r="AQ246" s="18">
        <f t="shared" si="121"/>
        <v>0</v>
      </c>
      <c r="AR246" s="18">
        <f>AQ246*节奏规划!$J235</f>
        <v>0</v>
      </c>
      <c r="AS246" s="18">
        <f t="shared" si="139"/>
        <v>117.09764999999997</v>
      </c>
      <c r="AT246" s="18">
        <f>AS246*节奏规划!$J235</f>
        <v>0.48790687499999991</v>
      </c>
      <c r="AU246" s="18">
        <f t="shared" si="140"/>
        <v>40.378500000000003</v>
      </c>
      <c r="AV246" s="18">
        <f>AU246*节奏规划!$J235</f>
        <v>0.16824375</v>
      </c>
      <c r="AW246" s="18">
        <f t="shared" si="141"/>
        <v>0</v>
      </c>
      <c r="AX246" s="18">
        <f>AW246*节奏规划!$J235</f>
        <v>0</v>
      </c>
      <c r="AY246" s="18">
        <f t="shared" si="142"/>
        <v>0</v>
      </c>
      <c r="AZ246" s="18">
        <f>AY246*节奏规划!$J235</f>
        <v>0</v>
      </c>
    </row>
    <row r="247" spans="1:52" ht="16.5" x14ac:dyDescent="0.2">
      <c r="A247" s="14">
        <v>242</v>
      </c>
      <c r="B247" s="14">
        <f>金币产出!CH247/金币产出!CB247</f>
        <v>1286288640</v>
      </c>
      <c r="C247" s="18">
        <f>INDEX(金币产出!$D$7:$D$90,MATCH(宝箱数值!A247,金币产出!$A$7:$A$90,1))</f>
        <v>49.55</v>
      </c>
      <c r="D247" s="18">
        <f t="shared" si="122"/>
        <v>12742312</v>
      </c>
      <c r="E247" s="18">
        <f t="shared" si="111"/>
        <v>2612282</v>
      </c>
      <c r="F247" s="18">
        <f t="shared" si="112"/>
        <v>9276656</v>
      </c>
      <c r="G247" s="18">
        <f t="shared" si="113"/>
        <v>12742312</v>
      </c>
      <c r="H247" s="18">
        <f t="shared" si="114"/>
        <v>12742312</v>
      </c>
      <c r="I247" s="18">
        <f t="shared" si="115"/>
        <v>12742312</v>
      </c>
      <c r="J247" s="18">
        <f t="shared" si="116"/>
        <v>12742312</v>
      </c>
      <c r="K247" s="18">
        <f t="shared" si="123"/>
        <v>1</v>
      </c>
      <c r="L247" s="18">
        <f t="shared" si="124"/>
        <v>2612.2800000000002</v>
      </c>
      <c r="M247" s="18">
        <f t="shared" si="125"/>
        <v>1</v>
      </c>
      <c r="N247" s="18">
        <f t="shared" si="126"/>
        <v>9276.66</v>
      </c>
      <c r="O247" s="18">
        <f t="shared" si="127"/>
        <v>2</v>
      </c>
      <c r="P247" s="18">
        <f t="shared" si="128"/>
        <v>12.74</v>
      </c>
      <c r="Q247" s="18">
        <f t="shared" si="129"/>
        <v>2</v>
      </c>
      <c r="R247" s="18">
        <f t="shared" si="130"/>
        <v>12.74</v>
      </c>
      <c r="S247" s="18">
        <f t="shared" si="131"/>
        <v>2</v>
      </c>
      <c r="T247" s="18">
        <f t="shared" si="132"/>
        <v>12.74</v>
      </c>
      <c r="U247" s="18">
        <f t="shared" si="133"/>
        <v>2</v>
      </c>
      <c r="V247" s="18">
        <f t="shared" si="134"/>
        <v>12.74</v>
      </c>
      <c r="W247" s="18">
        <f t="shared" si="135"/>
        <v>2</v>
      </c>
      <c r="X247" s="18">
        <f t="shared" si="136"/>
        <v>12.74</v>
      </c>
      <c r="Y247" s="22">
        <v>0</v>
      </c>
      <c r="Z247" s="22">
        <v>0.5</v>
      </c>
      <c r="AA247" s="22">
        <v>0.5</v>
      </c>
      <c r="AB247" s="22">
        <v>0</v>
      </c>
      <c r="AC247" s="22">
        <v>0</v>
      </c>
      <c r="AD247" s="22">
        <v>0</v>
      </c>
      <c r="AE247" s="18">
        <f t="shared" si="137"/>
        <v>16464683.322000001</v>
      </c>
      <c r="AF247" s="18">
        <f>AE247*节奏规划!$J236</f>
        <v>68602.847175000003</v>
      </c>
      <c r="AG247" s="18">
        <f t="shared" si="138"/>
        <v>672.97500000000002</v>
      </c>
      <c r="AH247" s="18">
        <f>AG247*节奏规划!$J236</f>
        <v>2.8040625000000001</v>
      </c>
      <c r="AI247" s="18">
        <f t="shared" si="117"/>
        <v>221.4</v>
      </c>
      <c r="AJ247" s="18">
        <f>AI247*节奏规划!$J236</f>
        <v>0.92249999999999999</v>
      </c>
      <c r="AK247" s="18">
        <f t="shared" si="118"/>
        <v>97.199999999999989</v>
      </c>
      <c r="AL247" s="18">
        <f>AK247*节奏规划!$J236</f>
        <v>0.40499999999999997</v>
      </c>
      <c r="AM247" s="18">
        <f t="shared" si="119"/>
        <v>526.5</v>
      </c>
      <c r="AN247" s="18">
        <f>AM247*节奏规划!$J236</f>
        <v>2.1937500000000001</v>
      </c>
      <c r="AO247" s="18">
        <f t="shared" si="120"/>
        <v>54</v>
      </c>
      <c r="AP247" s="18">
        <f>AO247*节奏规划!$J236</f>
        <v>0.22500000000000001</v>
      </c>
      <c r="AQ247" s="18">
        <f t="shared" si="121"/>
        <v>0</v>
      </c>
      <c r="AR247" s="18">
        <f>AQ247*节奏规划!$J236</f>
        <v>0</v>
      </c>
      <c r="AS247" s="18">
        <f t="shared" si="139"/>
        <v>117.09764999999997</v>
      </c>
      <c r="AT247" s="18">
        <f>AS247*节奏规划!$J236</f>
        <v>0.48790687499999991</v>
      </c>
      <c r="AU247" s="18">
        <f t="shared" si="140"/>
        <v>40.378500000000003</v>
      </c>
      <c r="AV247" s="18">
        <f>AU247*节奏规划!$J236</f>
        <v>0.16824375</v>
      </c>
      <c r="AW247" s="18">
        <f t="shared" si="141"/>
        <v>0</v>
      </c>
      <c r="AX247" s="18">
        <f>AW247*节奏规划!$J236</f>
        <v>0</v>
      </c>
      <c r="AY247" s="18">
        <f t="shared" si="142"/>
        <v>0</v>
      </c>
      <c r="AZ247" s="18">
        <f>AY247*节奏规划!$J236</f>
        <v>0</v>
      </c>
    </row>
    <row r="248" spans="1:52" ht="16.5" x14ac:dyDescent="0.2">
      <c r="A248" s="14">
        <v>243</v>
      </c>
      <c r="B248" s="14">
        <f>金币产出!CH248/金币产出!CB248</f>
        <v>1309102560</v>
      </c>
      <c r="C248" s="18">
        <f>INDEX(金币产出!$D$7:$D$90,MATCH(宝箱数值!A248,金币产出!$A$7:$A$90,1))</f>
        <v>49.55</v>
      </c>
      <c r="D248" s="18">
        <f t="shared" si="122"/>
        <v>12968313</v>
      </c>
      <c r="E248" s="18">
        <f t="shared" si="111"/>
        <v>2635346</v>
      </c>
      <c r="F248" s="18">
        <f t="shared" si="112"/>
        <v>9358561</v>
      </c>
      <c r="G248" s="18">
        <f t="shared" si="113"/>
        <v>12968313</v>
      </c>
      <c r="H248" s="18">
        <f t="shared" si="114"/>
        <v>12968313</v>
      </c>
      <c r="I248" s="18">
        <f t="shared" si="115"/>
        <v>12968313</v>
      </c>
      <c r="J248" s="18">
        <f t="shared" si="116"/>
        <v>12968313</v>
      </c>
      <c r="K248" s="18">
        <f t="shared" si="123"/>
        <v>1</v>
      </c>
      <c r="L248" s="18">
        <f t="shared" si="124"/>
        <v>2635.35</v>
      </c>
      <c r="M248" s="18">
        <f t="shared" si="125"/>
        <v>1</v>
      </c>
      <c r="N248" s="18">
        <f t="shared" si="126"/>
        <v>9358.56</v>
      </c>
      <c r="O248" s="18">
        <f t="shared" si="127"/>
        <v>2</v>
      </c>
      <c r="P248" s="18">
        <f t="shared" si="128"/>
        <v>12.97</v>
      </c>
      <c r="Q248" s="18">
        <f t="shared" si="129"/>
        <v>2</v>
      </c>
      <c r="R248" s="18">
        <f t="shared" si="130"/>
        <v>12.97</v>
      </c>
      <c r="S248" s="18">
        <f t="shared" si="131"/>
        <v>2</v>
      </c>
      <c r="T248" s="18">
        <f t="shared" si="132"/>
        <v>12.97</v>
      </c>
      <c r="U248" s="18">
        <f t="shared" si="133"/>
        <v>2</v>
      </c>
      <c r="V248" s="18">
        <f t="shared" si="134"/>
        <v>12.97</v>
      </c>
      <c r="W248" s="18">
        <f t="shared" si="135"/>
        <v>2</v>
      </c>
      <c r="X248" s="18">
        <f t="shared" si="136"/>
        <v>12.97</v>
      </c>
      <c r="Y248" s="22">
        <v>0</v>
      </c>
      <c r="Z248" s="22">
        <v>0.5</v>
      </c>
      <c r="AA248" s="22">
        <v>0.5</v>
      </c>
      <c r="AB248" s="22">
        <v>0</v>
      </c>
      <c r="AC248" s="22">
        <v>0</v>
      </c>
      <c r="AD248" s="22">
        <v>0</v>
      </c>
      <c r="AE248" s="18">
        <f t="shared" si="137"/>
        <v>16694920.033500001</v>
      </c>
      <c r="AF248" s="18">
        <f>AE248*节奏规划!$J237</f>
        <v>69562.166806249996</v>
      </c>
      <c r="AG248" s="18">
        <f t="shared" si="138"/>
        <v>672.97500000000002</v>
      </c>
      <c r="AH248" s="18">
        <f>AG248*节奏规划!$J237</f>
        <v>2.8040625000000001</v>
      </c>
      <c r="AI248" s="18">
        <f t="shared" si="117"/>
        <v>221.4</v>
      </c>
      <c r="AJ248" s="18">
        <f>AI248*节奏规划!$J237</f>
        <v>0.92249999999999999</v>
      </c>
      <c r="AK248" s="18">
        <f t="shared" si="118"/>
        <v>97.199999999999989</v>
      </c>
      <c r="AL248" s="18">
        <f>AK248*节奏规划!$J237</f>
        <v>0.40499999999999997</v>
      </c>
      <c r="AM248" s="18">
        <f t="shared" si="119"/>
        <v>526.5</v>
      </c>
      <c r="AN248" s="18">
        <f>AM248*节奏规划!$J237</f>
        <v>2.1937500000000001</v>
      </c>
      <c r="AO248" s="18">
        <f t="shared" si="120"/>
        <v>54</v>
      </c>
      <c r="AP248" s="18">
        <f>AO248*节奏规划!$J237</f>
        <v>0.22500000000000001</v>
      </c>
      <c r="AQ248" s="18">
        <f t="shared" si="121"/>
        <v>0</v>
      </c>
      <c r="AR248" s="18">
        <f>AQ248*节奏规划!$J237</f>
        <v>0</v>
      </c>
      <c r="AS248" s="18">
        <f t="shared" si="139"/>
        <v>117.09764999999997</v>
      </c>
      <c r="AT248" s="18">
        <f>AS248*节奏规划!$J237</f>
        <v>0.48790687499999991</v>
      </c>
      <c r="AU248" s="18">
        <f t="shared" si="140"/>
        <v>40.378500000000003</v>
      </c>
      <c r="AV248" s="18">
        <f>AU248*节奏规划!$J237</f>
        <v>0.16824375</v>
      </c>
      <c r="AW248" s="18">
        <f t="shared" si="141"/>
        <v>0</v>
      </c>
      <c r="AX248" s="18">
        <f>AW248*节奏规划!$J237</f>
        <v>0</v>
      </c>
      <c r="AY248" s="18">
        <f t="shared" si="142"/>
        <v>0</v>
      </c>
      <c r="AZ248" s="18">
        <f>AY248*节奏规划!$J237</f>
        <v>0</v>
      </c>
    </row>
    <row r="249" spans="1:52" ht="16.5" x14ac:dyDescent="0.2">
      <c r="A249" s="14">
        <v>244</v>
      </c>
      <c r="B249" s="14">
        <f>金币产出!CH249/金币产出!CB249</f>
        <v>1331916480</v>
      </c>
      <c r="C249" s="18">
        <f>INDEX(金币产出!$D$7:$D$90,MATCH(宝箱数值!A249,金币产出!$A$7:$A$90,1))</f>
        <v>49.55</v>
      </c>
      <c r="D249" s="18">
        <f t="shared" si="122"/>
        <v>13194314</v>
      </c>
      <c r="E249" s="18">
        <f t="shared" si="111"/>
        <v>2658210</v>
      </c>
      <c r="F249" s="18">
        <f t="shared" si="112"/>
        <v>9439756</v>
      </c>
      <c r="G249" s="18">
        <f t="shared" si="113"/>
        <v>13194314</v>
      </c>
      <c r="H249" s="18">
        <f t="shared" si="114"/>
        <v>13194314</v>
      </c>
      <c r="I249" s="18">
        <f t="shared" si="115"/>
        <v>13194314</v>
      </c>
      <c r="J249" s="18">
        <f t="shared" si="116"/>
        <v>13194314</v>
      </c>
      <c r="K249" s="18">
        <f t="shared" si="123"/>
        <v>1</v>
      </c>
      <c r="L249" s="18">
        <f t="shared" si="124"/>
        <v>2658.21</v>
      </c>
      <c r="M249" s="18">
        <f t="shared" si="125"/>
        <v>1</v>
      </c>
      <c r="N249" s="18">
        <f t="shared" si="126"/>
        <v>9439.76</v>
      </c>
      <c r="O249" s="18">
        <f t="shared" si="127"/>
        <v>2</v>
      </c>
      <c r="P249" s="18">
        <f t="shared" si="128"/>
        <v>13.19</v>
      </c>
      <c r="Q249" s="18">
        <f t="shared" si="129"/>
        <v>2</v>
      </c>
      <c r="R249" s="18">
        <f t="shared" si="130"/>
        <v>13.19</v>
      </c>
      <c r="S249" s="18">
        <f t="shared" si="131"/>
        <v>2</v>
      </c>
      <c r="T249" s="18">
        <f t="shared" si="132"/>
        <v>13.19</v>
      </c>
      <c r="U249" s="18">
        <f t="shared" si="133"/>
        <v>2</v>
      </c>
      <c r="V249" s="18">
        <f t="shared" si="134"/>
        <v>13.19</v>
      </c>
      <c r="W249" s="18">
        <f t="shared" si="135"/>
        <v>2</v>
      </c>
      <c r="X249" s="18">
        <f t="shared" si="136"/>
        <v>13.19</v>
      </c>
      <c r="Y249" s="22">
        <v>0</v>
      </c>
      <c r="Z249" s="22">
        <v>0.5</v>
      </c>
      <c r="AA249" s="22">
        <v>0.5</v>
      </c>
      <c r="AB249" s="22">
        <v>0</v>
      </c>
      <c r="AC249" s="22">
        <v>0</v>
      </c>
      <c r="AD249" s="22">
        <v>0</v>
      </c>
      <c r="AE249" s="18">
        <f t="shared" si="137"/>
        <v>16924625.842500001</v>
      </c>
      <c r="AF249" s="18">
        <f>AE249*节奏规划!$J238</f>
        <v>70519.274343750003</v>
      </c>
      <c r="AG249" s="18">
        <f t="shared" si="138"/>
        <v>672.97500000000002</v>
      </c>
      <c r="AH249" s="18">
        <f>AG249*节奏规划!$J238</f>
        <v>2.8040625000000001</v>
      </c>
      <c r="AI249" s="18">
        <f t="shared" si="117"/>
        <v>221.4</v>
      </c>
      <c r="AJ249" s="18">
        <f>AI249*节奏规划!$J238</f>
        <v>0.92249999999999999</v>
      </c>
      <c r="AK249" s="18">
        <f t="shared" si="118"/>
        <v>97.199999999999989</v>
      </c>
      <c r="AL249" s="18">
        <f>AK249*节奏规划!$J238</f>
        <v>0.40499999999999997</v>
      </c>
      <c r="AM249" s="18">
        <f t="shared" si="119"/>
        <v>526.5</v>
      </c>
      <c r="AN249" s="18">
        <f>AM249*节奏规划!$J238</f>
        <v>2.1937500000000001</v>
      </c>
      <c r="AO249" s="18">
        <f t="shared" si="120"/>
        <v>54</v>
      </c>
      <c r="AP249" s="18">
        <f>AO249*节奏规划!$J238</f>
        <v>0.22500000000000001</v>
      </c>
      <c r="AQ249" s="18">
        <f t="shared" si="121"/>
        <v>0</v>
      </c>
      <c r="AR249" s="18">
        <f>AQ249*节奏规划!$J238</f>
        <v>0</v>
      </c>
      <c r="AS249" s="18">
        <f t="shared" si="139"/>
        <v>117.09764999999997</v>
      </c>
      <c r="AT249" s="18">
        <f>AS249*节奏规划!$J238</f>
        <v>0.48790687499999991</v>
      </c>
      <c r="AU249" s="18">
        <f t="shared" si="140"/>
        <v>40.378500000000003</v>
      </c>
      <c r="AV249" s="18">
        <f>AU249*节奏规划!$J238</f>
        <v>0.16824375</v>
      </c>
      <c r="AW249" s="18">
        <f t="shared" si="141"/>
        <v>0</v>
      </c>
      <c r="AX249" s="18">
        <f>AW249*节奏规划!$J238</f>
        <v>0</v>
      </c>
      <c r="AY249" s="18">
        <f t="shared" si="142"/>
        <v>0</v>
      </c>
      <c r="AZ249" s="18">
        <f>AY249*节奏规划!$J238</f>
        <v>0</v>
      </c>
    </row>
    <row r="250" spans="1:52" ht="16.5" x14ac:dyDescent="0.2">
      <c r="A250" s="14">
        <v>245</v>
      </c>
      <c r="B250" s="14">
        <f>金币产出!CH250/金币产出!CB250</f>
        <v>1354730400</v>
      </c>
      <c r="C250" s="18">
        <f>INDEX(金币产出!$D$7:$D$90,MATCH(宝箱数值!A250,金币产出!$A$7:$A$90,1))</f>
        <v>49.55</v>
      </c>
      <c r="D250" s="18">
        <f t="shared" si="122"/>
        <v>13420314</v>
      </c>
      <c r="E250" s="18">
        <f t="shared" si="111"/>
        <v>2680879</v>
      </c>
      <c r="F250" s="18">
        <f t="shared" si="112"/>
        <v>9520257</v>
      </c>
      <c r="G250" s="18">
        <f t="shared" si="113"/>
        <v>13420314</v>
      </c>
      <c r="H250" s="18">
        <f t="shared" si="114"/>
        <v>13420314</v>
      </c>
      <c r="I250" s="18">
        <f t="shared" si="115"/>
        <v>13420314</v>
      </c>
      <c r="J250" s="18">
        <f t="shared" si="116"/>
        <v>13420314</v>
      </c>
      <c r="K250" s="18">
        <f t="shared" si="123"/>
        <v>1</v>
      </c>
      <c r="L250" s="18">
        <f t="shared" si="124"/>
        <v>2680.88</v>
      </c>
      <c r="M250" s="18">
        <f t="shared" si="125"/>
        <v>1</v>
      </c>
      <c r="N250" s="18">
        <f t="shared" si="126"/>
        <v>9520.26</v>
      </c>
      <c r="O250" s="18">
        <f t="shared" si="127"/>
        <v>2</v>
      </c>
      <c r="P250" s="18">
        <f t="shared" si="128"/>
        <v>13.42</v>
      </c>
      <c r="Q250" s="18">
        <f t="shared" si="129"/>
        <v>2</v>
      </c>
      <c r="R250" s="18">
        <f t="shared" si="130"/>
        <v>13.42</v>
      </c>
      <c r="S250" s="18">
        <f t="shared" si="131"/>
        <v>2</v>
      </c>
      <c r="T250" s="18">
        <f t="shared" si="132"/>
        <v>13.42</v>
      </c>
      <c r="U250" s="18">
        <f t="shared" si="133"/>
        <v>2</v>
      </c>
      <c r="V250" s="18">
        <f t="shared" si="134"/>
        <v>13.42</v>
      </c>
      <c r="W250" s="18">
        <f t="shared" si="135"/>
        <v>2</v>
      </c>
      <c r="X250" s="18">
        <f t="shared" si="136"/>
        <v>13.42</v>
      </c>
      <c r="Y250" s="22">
        <v>0</v>
      </c>
      <c r="Z250" s="22">
        <v>0.5</v>
      </c>
      <c r="AA250" s="22">
        <v>0.5</v>
      </c>
      <c r="AB250" s="22">
        <v>0</v>
      </c>
      <c r="AC250" s="22">
        <v>0</v>
      </c>
      <c r="AD250" s="22">
        <v>0</v>
      </c>
      <c r="AE250" s="18">
        <f t="shared" si="137"/>
        <v>17153811.96525</v>
      </c>
      <c r="AF250" s="18">
        <f>AE250*节奏规划!$J239</f>
        <v>71474.216521875001</v>
      </c>
      <c r="AG250" s="18">
        <f t="shared" si="138"/>
        <v>672.97500000000002</v>
      </c>
      <c r="AH250" s="18">
        <f>AG250*节奏规划!$J239</f>
        <v>2.8040625000000001</v>
      </c>
      <c r="AI250" s="18">
        <f t="shared" si="117"/>
        <v>221.4</v>
      </c>
      <c r="AJ250" s="18">
        <f>AI250*节奏规划!$J239</f>
        <v>0.92249999999999999</v>
      </c>
      <c r="AK250" s="18">
        <f t="shared" si="118"/>
        <v>97.199999999999989</v>
      </c>
      <c r="AL250" s="18">
        <f>AK250*节奏规划!$J239</f>
        <v>0.40499999999999997</v>
      </c>
      <c r="AM250" s="18">
        <f t="shared" si="119"/>
        <v>526.5</v>
      </c>
      <c r="AN250" s="18">
        <f>AM250*节奏规划!$J239</f>
        <v>2.1937500000000001</v>
      </c>
      <c r="AO250" s="18">
        <f t="shared" si="120"/>
        <v>54</v>
      </c>
      <c r="AP250" s="18">
        <f>AO250*节奏规划!$J239</f>
        <v>0.22500000000000001</v>
      </c>
      <c r="AQ250" s="18">
        <f t="shared" si="121"/>
        <v>0</v>
      </c>
      <c r="AR250" s="18">
        <f>AQ250*节奏规划!$J239</f>
        <v>0</v>
      </c>
      <c r="AS250" s="18">
        <f t="shared" si="139"/>
        <v>117.09764999999997</v>
      </c>
      <c r="AT250" s="18">
        <f>AS250*节奏规划!$J239</f>
        <v>0.48790687499999991</v>
      </c>
      <c r="AU250" s="18">
        <f t="shared" si="140"/>
        <v>40.378500000000003</v>
      </c>
      <c r="AV250" s="18">
        <f>AU250*节奏规划!$J239</f>
        <v>0.16824375</v>
      </c>
      <c r="AW250" s="18">
        <f t="shared" si="141"/>
        <v>0</v>
      </c>
      <c r="AX250" s="18">
        <f>AW250*节奏规划!$J239</f>
        <v>0</v>
      </c>
      <c r="AY250" s="18">
        <f t="shared" si="142"/>
        <v>0</v>
      </c>
      <c r="AZ250" s="18">
        <f>AY250*节奏规划!$J239</f>
        <v>0</v>
      </c>
    </row>
    <row r="251" spans="1:52" ht="16.5" x14ac:dyDescent="0.2">
      <c r="A251" s="14">
        <v>246</v>
      </c>
      <c r="B251" s="14">
        <f>金币产出!CH251/金币产出!CB251</f>
        <v>1377544320</v>
      </c>
      <c r="C251" s="18">
        <f>INDEX(金币产出!$D$7:$D$90,MATCH(宝箱数值!A251,金币产出!$A$7:$A$90,1))</f>
        <v>49.55</v>
      </c>
      <c r="D251" s="18">
        <f t="shared" si="122"/>
        <v>13646315</v>
      </c>
      <c r="E251" s="18">
        <f t="shared" si="111"/>
        <v>2703358</v>
      </c>
      <c r="F251" s="18">
        <f t="shared" si="112"/>
        <v>9600084</v>
      </c>
      <c r="G251" s="18">
        <f t="shared" si="113"/>
        <v>13646315</v>
      </c>
      <c r="H251" s="18">
        <f t="shared" si="114"/>
        <v>13646315</v>
      </c>
      <c r="I251" s="18">
        <f t="shared" si="115"/>
        <v>13646315</v>
      </c>
      <c r="J251" s="18">
        <f t="shared" si="116"/>
        <v>13646315</v>
      </c>
      <c r="K251" s="18">
        <f t="shared" si="123"/>
        <v>1</v>
      </c>
      <c r="L251" s="18">
        <f t="shared" si="124"/>
        <v>2703.36</v>
      </c>
      <c r="M251" s="18">
        <f t="shared" si="125"/>
        <v>1</v>
      </c>
      <c r="N251" s="18">
        <f t="shared" si="126"/>
        <v>9600.08</v>
      </c>
      <c r="O251" s="18">
        <f t="shared" si="127"/>
        <v>2</v>
      </c>
      <c r="P251" s="18">
        <f t="shared" si="128"/>
        <v>13.65</v>
      </c>
      <c r="Q251" s="18">
        <f t="shared" si="129"/>
        <v>2</v>
      </c>
      <c r="R251" s="18">
        <f t="shared" si="130"/>
        <v>13.65</v>
      </c>
      <c r="S251" s="18">
        <f t="shared" si="131"/>
        <v>2</v>
      </c>
      <c r="T251" s="18">
        <f t="shared" si="132"/>
        <v>13.65</v>
      </c>
      <c r="U251" s="18">
        <f t="shared" si="133"/>
        <v>2</v>
      </c>
      <c r="V251" s="18">
        <f t="shared" si="134"/>
        <v>13.65</v>
      </c>
      <c r="W251" s="18">
        <f t="shared" si="135"/>
        <v>2</v>
      </c>
      <c r="X251" s="18">
        <f t="shared" si="136"/>
        <v>13.65</v>
      </c>
      <c r="Y251" s="22">
        <v>0</v>
      </c>
      <c r="Z251" s="22">
        <v>0.5</v>
      </c>
      <c r="AA251" s="22">
        <v>0.5</v>
      </c>
      <c r="AB251" s="22">
        <v>0</v>
      </c>
      <c r="AC251" s="22">
        <v>0</v>
      </c>
      <c r="AD251" s="22">
        <v>0</v>
      </c>
      <c r="AE251" s="18">
        <f t="shared" si="137"/>
        <v>17382494.852250002</v>
      </c>
      <c r="AF251" s="18">
        <f>AE251*节奏规划!$J240</f>
        <v>72427.061884375013</v>
      </c>
      <c r="AG251" s="18">
        <f t="shared" si="138"/>
        <v>672.97500000000002</v>
      </c>
      <c r="AH251" s="18">
        <f>AG251*节奏规划!$J240</f>
        <v>2.8040625000000001</v>
      </c>
      <c r="AI251" s="18">
        <f t="shared" si="117"/>
        <v>221.4</v>
      </c>
      <c r="AJ251" s="18">
        <f>AI251*节奏规划!$J240</f>
        <v>0.92249999999999999</v>
      </c>
      <c r="AK251" s="18">
        <f t="shared" si="118"/>
        <v>97.199999999999989</v>
      </c>
      <c r="AL251" s="18">
        <f>AK251*节奏规划!$J240</f>
        <v>0.40499999999999997</v>
      </c>
      <c r="AM251" s="18">
        <f t="shared" si="119"/>
        <v>526.5</v>
      </c>
      <c r="AN251" s="18">
        <f>AM251*节奏规划!$J240</f>
        <v>2.1937500000000001</v>
      </c>
      <c r="AO251" s="18">
        <f t="shared" si="120"/>
        <v>54</v>
      </c>
      <c r="AP251" s="18">
        <f>AO251*节奏规划!$J240</f>
        <v>0.22500000000000001</v>
      </c>
      <c r="AQ251" s="18">
        <f t="shared" si="121"/>
        <v>0</v>
      </c>
      <c r="AR251" s="18">
        <f>AQ251*节奏规划!$J240</f>
        <v>0</v>
      </c>
      <c r="AS251" s="18">
        <f t="shared" si="139"/>
        <v>117.09764999999997</v>
      </c>
      <c r="AT251" s="18">
        <f>AS251*节奏规划!$J240</f>
        <v>0.48790687499999991</v>
      </c>
      <c r="AU251" s="18">
        <f t="shared" si="140"/>
        <v>40.378500000000003</v>
      </c>
      <c r="AV251" s="18">
        <f>AU251*节奏规划!$J240</f>
        <v>0.16824375</v>
      </c>
      <c r="AW251" s="18">
        <f t="shared" si="141"/>
        <v>0</v>
      </c>
      <c r="AX251" s="18">
        <f>AW251*节奏规划!$J240</f>
        <v>0</v>
      </c>
      <c r="AY251" s="18">
        <f t="shared" si="142"/>
        <v>0</v>
      </c>
      <c r="AZ251" s="18">
        <f>AY251*节奏规划!$J240</f>
        <v>0</v>
      </c>
    </row>
    <row r="252" spans="1:52" ht="16.5" x14ac:dyDescent="0.2">
      <c r="A252" s="14">
        <v>247</v>
      </c>
      <c r="B252" s="14">
        <f>金币产出!CH252/金币产出!CB252</f>
        <v>1400358240</v>
      </c>
      <c r="C252" s="18">
        <f>INDEX(金币产出!$D$7:$D$90,MATCH(宝箱数值!A252,金币产出!$A$7:$A$90,1))</f>
        <v>49.55</v>
      </c>
      <c r="D252" s="18">
        <f t="shared" si="122"/>
        <v>13872316</v>
      </c>
      <c r="E252" s="18">
        <f t="shared" si="111"/>
        <v>2725652</v>
      </c>
      <c r="F252" s="18">
        <f t="shared" si="112"/>
        <v>9679253</v>
      </c>
      <c r="G252" s="18">
        <f t="shared" si="113"/>
        <v>13872316</v>
      </c>
      <c r="H252" s="18">
        <f t="shared" si="114"/>
        <v>13872316</v>
      </c>
      <c r="I252" s="18">
        <f t="shared" si="115"/>
        <v>13872316</v>
      </c>
      <c r="J252" s="18">
        <f t="shared" si="116"/>
        <v>13872316</v>
      </c>
      <c r="K252" s="18">
        <f t="shared" si="123"/>
        <v>1</v>
      </c>
      <c r="L252" s="18">
        <f t="shared" si="124"/>
        <v>2725.65</v>
      </c>
      <c r="M252" s="18">
        <f t="shared" si="125"/>
        <v>1</v>
      </c>
      <c r="N252" s="18">
        <f t="shared" si="126"/>
        <v>9679.25</v>
      </c>
      <c r="O252" s="18">
        <f t="shared" si="127"/>
        <v>2</v>
      </c>
      <c r="P252" s="18">
        <f t="shared" si="128"/>
        <v>13.87</v>
      </c>
      <c r="Q252" s="18">
        <f t="shared" si="129"/>
        <v>2</v>
      </c>
      <c r="R252" s="18">
        <f t="shared" si="130"/>
        <v>13.87</v>
      </c>
      <c r="S252" s="18">
        <f t="shared" si="131"/>
        <v>2</v>
      </c>
      <c r="T252" s="18">
        <f t="shared" si="132"/>
        <v>13.87</v>
      </c>
      <c r="U252" s="18">
        <f t="shared" si="133"/>
        <v>2</v>
      </c>
      <c r="V252" s="18">
        <f t="shared" si="134"/>
        <v>13.87</v>
      </c>
      <c r="W252" s="18">
        <f t="shared" si="135"/>
        <v>2</v>
      </c>
      <c r="X252" s="18">
        <f t="shared" si="136"/>
        <v>13.87</v>
      </c>
      <c r="Y252" s="22">
        <v>0</v>
      </c>
      <c r="Z252" s="22">
        <v>0.5</v>
      </c>
      <c r="AA252" s="22">
        <v>0.5</v>
      </c>
      <c r="AB252" s="22">
        <v>0</v>
      </c>
      <c r="AC252" s="22">
        <v>0</v>
      </c>
      <c r="AD252" s="22">
        <v>0</v>
      </c>
      <c r="AE252" s="18">
        <f t="shared" si="137"/>
        <v>17610685.719750002</v>
      </c>
      <c r="AF252" s="18">
        <f>AE252*节奏规划!$J241</f>
        <v>73377.857165625013</v>
      </c>
      <c r="AG252" s="18">
        <f t="shared" si="138"/>
        <v>672.97500000000002</v>
      </c>
      <c r="AH252" s="18">
        <f>AG252*节奏规划!$J241</f>
        <v>2.8040625000000001</v>
      </c>
      <c r="AI252" s="18">
        <f t="shared" si="117"/>
        <v>221.4</v>
      </c>
      <c r="AJ252" s="18">
        <f>AI252*节奏规划!$J241</f>
        <v>0.92249999999999999</v>
      </c>
      <c r="AK252" s="18">
        <f t="shared" si="118"/>
        <v>97.199999999999989</v>
      </c>
      <c r="AL252" s="18">
        <f>AK252*节奏规划!$J241</f>
        <v>0.40499999999999997</v>
      </c>
      <c r="AM252" s="18">
        <f t="shared" si="119"/>
        <v>526.5</v>
      </c>
      <c r="AN252" s="18">
        <f>AM252*节奏规划!$J241</f>
        <v>2.1937500000000001</v>
      </c>
      <c r="AO252" s="18">
        <f t="shared" si="120"/>
        <v>54</v>
      </c>
      <c r="AP252" s="18">
        <f>AO252*节奏规划!$J241</f>
        <v>0.22500000000000001</v>
      </c>
      <c r="AQ252" s="18">
        <f t="shared" si="121"/>
        <v>0</v>
      </c>
      <c r="AR252" s="18">
        <f>AQ252*节奏规划!$J241</f>
        <v>0</v>
      </c>
      <c r="AS252" s="18">
        <f t="shared" si="139"/>
        <v>117.09764999999997</v>
      </c>
      <c r="AT252" s="18">
        <f>AS252*节奏规划!$J241</f>
        <v>0.48790687499999991</v>
      </c>
      <c r="AU252" s="18">
        <f t="shared" si="140"/>
        <v>40.378500000000003</v>
      </c>
      <c r="AV252" s="18">
        <f>AU252*节奏规划!$J241</f>
        <v>0.16824375</v>
      </c>
      <c r="AW252" s="18">
        <f t="shared" si="141"/>
        <v>0</v>
      </c>
      <c r="AX252" s="18">
        <f>AW252*节奏规划!$J241</f>
        <v>0</v>
      </c>
      <c r="AY252" s="18">
        <f t="shared" si="142"/>
        <v>0</v>
      </c>
      <c r="AZ252" s="18">
        <f>AY252*节奏规划!$J241</f>
        <v>0</v>
      </c>
    </row>
    <row r="253" spans="1:52" ht="16.5" x14ac:dyDescent="0.2">
      <c r="A253" s="14">
        <v>248</v>
      </c>
      <c r="B253" s="14">
        <f>金币产出!CH253/金币产出!CB253</f>
        <v>1423172160</v>
      </c>
      <c r="C253" s="18">
        <f>INDEX(金币产出!$D$7:$D$90,MATCH(宝箱数值!A253,金币产出!$A$7:$A$90,1))</f>
        <v>49.55</v>
      </c>
      <c r="D253" s="18">
        <f t="shared" si="122"/>
        <v>14098316</v>
      </c>
      <c r="E253" s="18">
        <f t="shared" si="111"/>
        <v>2747764</v>
      </c>
      <c r="F253" s="18">
        <f t="shared" si="112"/>
        <v>9757779</v>
      </c>
      <c r="G253" s="18">
        <f t="shared" si="113"/>
        <v>14098316</v>
      </c>
      <c r="H253" s="18">
        <f t="shared" si="114"/>
        <v>14098316</v>
      </c>
      <c r="I253" s="18">
        <f t="shared" si="115"/>
        <v>14098316</v>
      </c>
      <c r="J253" s="18">
        <f t="shared" si="116"/>
        <v>14098316</v>
      </c>
      <c r="K253" s="18">
        <f t="shared" si="123"/>
        <v>1</v>
      </c>
      <c r="L253" s="18">
        <f t="shared" si="124"/>
        <v>2747.76</v>
      </c>
      <c r="M253" s="18">
        <f t="shared" si="125"/>
        <v>1</v>
      </c>
      <c r="N253" s="18">
        <f t="shared" si="126"/>
        <v>9757.7800000000007</v>
      </c>
      <c r="O253" s="18">
        <f t="shared" si="127"/>
        <v>2</v>
      </c>
      <c r="P253" s="18">
        <f t="shared" si="128"/>
        <v>14.1</v>
      </c>
      <c r="Q253" s="18">
        <f t="shared" si="129"/>
        <v>2</v>
      </c>
      <c r="R253" s="18">
        <f t="shared" si="130"/>
        <v>14.1</v>
      </c>
      <c r="S253" s="18">
        <f t="shared" si="131"/>
        <v>2</v>
      </c>
      <c r="T253" s="18">
        <f t="shared" si="132"/>
        <v>14.1</v>
      </c>
      <c r="U253" s="18">
        <f t="shared" si="133"/>
        <v>2</v>
      </c>
      <c r="V253" s="18">
        <f t="shared" si="134"/>
        <v>14.1</v>
      </c>
      <c r="W253" s="18">
        <f t="shared" si="135"/>
        <v>2</v>
      </c>
      <c r="X253" s="18">
        <f t="shared" si="136"/>
        <v>14.1</v>
      </c>
      <c r="Y253" s="22">
        <v>0</v>
      </c>
      <c r="Z253" s="22">
        <v>0.5</v>
      </c>
      <c r="AA253" s="22">
        <v>0.5</v>
      </c>
      <c r="AB253" s="22">
        <v>0</v>
      </c>
      <c r="AC253" s="22">
        <v>0</v>
      </c>
      <c r="AD253" s="22">
        <v>0</v>
      </c>
      <c r="AE253" s="18">
        <f t="shared" si="137"/>
        <v>17838395.036249999</v>
      </c>
      <c r="AF253" s="18">
        <f>AE253*节奏规划!$J242</f>
        <v>74326.645984374991</v>
      </c>
      <c r="AG253" s="18">
        <f t="shared" si="138"/>
        <v>672.97500000000002</v>
      </c>
      <c r="AH253" s="18">
        <f>AG253*节奏规划!$J242</f>
        <v>2.8040625000000001</v>
      </c>
      <c r="AI253" s="18">
        <f t="shared" si="117"/>
        <v>221.4</v>
      </c>
      <c r="AJ253" s="18">
        <f>AI253*节奏规划!$J242</f>
        <v>0.92249999999999999</v>
      </c>
      <c r="AK253" s="18">
        <f t="shared" si="118"/>
        <v>97.199999999999989</v>
      </c>
      <c r="AL253" s="18">
        <f>AK253*节奏规划!$J242</f>
        <v>0.40499999999999997</v>
      </c>
      <c r="AM253" s="18">
        <f t="shared" si="119"/>
        <v>526.5</v>
      </c>
      <c r="AN253" s="18">
        <f>AM253*节奏规划!$J242</f>
        <v>2.1937500000000001</v>
      </c>
      <c r="AO253" s="18">
        <f t="shared" si="120"/>
        <v>54</v>
      </c>
      <c r="AP253" s="18">
        <f>AO253*节奏规划!$J242</f>
        <v>0.22500000000000001</v>
      </c>
      <c r="AQ253" s="18">
        <f t="shared" si="121"/>
        <v>0</v>
      </c>
      <c r="AR253" s="18">
        <f>AQ253*节奏规划!$J242</f>
        <v>0</v>
      </c>
      <c r="AS253" s="18">
        <f t="shared" si="139"/>
        <v>117.09764999999997</v>
      </c>
      <c r="AT253" s="18">
        <f>AS253*节奏规划!$J242</f>
        <v>0.48790687499999991</v>
      </c>
      <c r="AU253" s="18">
        <f t="shared" si="140"/>
        <v>40.378500000000003</v>
      </c>
      <c r="AV253" s="18">
        <f>AU253*节奏规划!$J242</f>
        <v>0.16824375</v>
      </c>
      <c r="AW253" s="18">
        <f t="shared" si="141"/>
        <v>0</v>
      </c>
      <c r="AX253" s="18">
        <f>AW253*节奏规划!$J242</f>
        <v>0</v>
      </c>
      <c r="AY253" s="18">
        <f t="shared" si="142"/>
        <v>0</v>
      </c>
      <c r="AZ253" s="18">
        <f>AY253*节奏规划!$J242</f>
        <v>0</v>
      </c>
    </row>
    <row r="254" spans="1:52" ht="16.5" x14ac:dyDescent="0.2">
      <c r="A254" s="14">
        <v>249</v>
      </c>
      <c r="B254" s="14">
        <f>金币产出!CH254/金币产出!CB254</f>
        <v>1445986080</v>
      </c>
      <c r="C254" s="18">
        <f>INDEX(金币产出!$D$7:$D$90,MATCH(宝箱数值!A254,金币产出!$A$7:$A$90,1))</f>
        <v>49.55</v>
      </c>
      <c r="D254" s="18">
        <f t="shared" si="122"/>
        <v>14324317</v>
      </c>
      <c r="E254" s="18">
        <f t="shared" si="111"/>
        <v>2769701</v>
      </c>
      <c r="F254" s="18">
        <f t="shared" si="112"/>
        <v>9835678</v>
      </c>
      <c r="G254" s="18">
        <f t="shared" si="113"/>
        <v>14324317</v>
      </c>
      <c r="H254" s="18">
        <f t="shared" si="114"/>
        <v>14324317</v>
      </c>
      <c r="I254" s="18">
        <f t="shared" si="115"/>
        <v>14324317</v>
      </c>
      <c r="J254" s="18">
        <f t="shared" si="116"/>
        <v>14324317</v>
      </c>
      <c r="K254" s="18">
        <f t="shared" si="123"/>
        <v>1</v>
      </c>
      <c r="L254" s="18">
        <f t="shared" si="124"/>
        <v>2769.7</v>
      </c>
      <c r="M254" s="18">
        <f t="shared" si="125"/>
        <v>1</v>
      </c>
      <c r="N254" s="18">
        <f t="shared" si="126"/>
        <v>9835.68</v>
      </c>
      <c r="O254" s="18">
        <f t="shared" si="127"/>
        <v>2</v>
      </c>
      <c r="P254" s="18">
        <f t="shared" si="128"/>
        <v>14.32</v>
      </c>
      <c r="Q254" s="18">
        <f t="shared" si="129"/>
        <v>2</v>
      </c>
      <c r="R254" s="18">
        <f t="shared" si="130"/>
        <v>14.32</v>
      </c>
      <c r="S254" s="18">
        <f t="shared" si="131"/>
        <v>2</v>
      </c>
      <c r="T254" s="18">
        <f t="shared" si="132"/>
        <v>14.32</v>
      </c>
      <c r="U254" s="18">
        <f t="shared" si="133"/>
        <v>2</v>
      </c>
      <c r="V254" s="18">
        <f t="shared" si="134"/>
        <v>14.32</v>
      </c>
      <c r="W254" s="18">
        <f t="shared" si="135"/>
        <v>2</v>
      </c>
      <c r="X254" s="18">
        <f t="shared" si="136"/>
        <v>14.32</v>
      </c>
      <c r="Y254" s="22">
        <v>0</v>
      </c>
      <c r="Z254" s="22">
        <v>0.5</v>
      </c>
      <c r="AA254" s="22">
        <v>0.5</v>
      </c>
      <c r="AB254" s="22">
        <v>0</v>
      </c>
      <c r="AC254" s="22">
        <v>0</v>
      </c>
      <c r="AD254" s="22">
        <v>0</v>
      </c>
      <c r="AE254" s="18">
        <f t="shared" si="137"/>
        <v>18065636.26125</v>
      </c>
      <c r="AF254" s="18">
        <f>AE254*节奏规划!$J243</f>
        <v>75273.484421875008</v>
      </c>
      <c r="AG254" s="18">
        <f t="shared" si="138"/>
        <v>672.97500000000002</v>
      </c>
      <c r="AH254" s="18">
        <f>AG254*节奏规划!$J243</f>
        <v>2.8040625000000001</v>
      </c>
      <c r="AI254" s="18">
        <f t="shared" si="117"/>
        <v>221.4</v>
      </c>
      <c r="AJ254" s="18">
        <f>AI254*节奏规划!$J243</f>
        <v>0.92249999999999999</v>
      </c>
      <c r="AK254" s="18">
        <f t="shared" si="118"/>
        <v>97.199999999999989</v>
      </c>
      <c r="AL254" s="18">
        <f>AK254*节奏规划!$J243</f>
        <v>0.40499999999999997</v>
      </c>
      <c r="AM254" s="18">
        <f t="shared" si="119"/>
        <v>526.5</v>
      </c>
      <c r="AN254" s="18">
        <f>AM254*节奏规划!$J243</f>
        <v>2.1937500000000001</v>
      </c>
      <c r="AO254" s="18">
        <f t="shared" si="120"/>
        <v>54</v>
      </c>
      <c r="AP254" s="18">
        <f>AO254*节奏规划!$J243</f>
        <v>0.22500000000000001</v>
      </c>
      <c r="AQ254" s="18">
        <f t="shared" si="121"/>
        <v>0</v>
      </c>
      <c r="AR254" s="18">
        <f>AQ254*节奏规划!$J243</f>
        <v>0</v>
      </c>
      <c r="AS254" s="18">
        <f t="shared" si="139"/>
        <v>117.09764999999997</v>
      </c>
      <c r="AT254" s="18">
        <f>AS254*节奏规划!$J243</f>
        <v>0.48790687499999991</v>
      </c>
      <c r="AU254" s="18">
        <f t="shared" si="140"/>
        <v>40.378500000000003</v>
      </c>
      <c r="AV254" s="18">
        <f>AU254*节奏规划!$J243</f>
        <v>0.16824375</v>
      </c>
      <c r="AW254" s="18">
        <f t="shared" si="141"/>
        <v>0</v>
      </c>
      <c r="AX254" s="18">
        <f>AW254*节奏规划!$J243</f>
        <v>0</v>
      </c>
      <c r="AY254" s="18">
        <f t="shared" si="142"/>
        <v>0</v>
      </c>
      <c r="AZ254" s="18">
        <f>AY254*节奏规划!$J243</f>
        <v>0</v>
      </c>
    </row>
    <row r="255" spans="1:52" ht="16.5" x14ac:dyDescent="0.2">
      <c r="A255" s="14">
        <v>250</v>
      </c>
      <c r="B255" s="14">
        <f>金币产出!CH255/金币产出!CB255</f>
        <v>1468799920</v>
      </c>
      <c r="C255" s="18">
        <f>INDEX(金币产出!$D$7:$D$90,MATCH(宝箱数值!A255,金币产出!$A$7:$A$90,1))</f>
        <v>60</v>
      </c>
      <c r="D255" s="18">
        <f t="shared" si="122"/>
        <v>13599999</v>
      </c>
      <c r="E255" s="18">
        <f t="shared" si="111"/>
        <v>2698767</v>
      </c>
      <c r="F255" s="18">
        <f t="shared" si="112"/>
        <v>9583779</v>
      </c>
      <c r="G255" s="18">
        <f t="shared" si="113"/>
        <v>13599999</v>
      </c>
      <c r="H255" s="18">
        <f t="shared" si="114"/>
        <v>13599999</v>
      </c>
      <c r="I255" s="18">
        <f t="shared" si="115"/>
        <v>13599999</v>
      </c>
      <c r="J255" s="18">
        <f t="shared" si="116"/>
        <v>13599999</v>
      </c>
      <c r="K255" s="18">
        <f t="shared" si="123"/>
        <v>1</v>
      </c>
      <c r="L255" s="18">
        <f t="shared" si="124"/>
        <v>2698.77</v>
      </c>
      <c r="M255" s="18">
        <f t="shared" si="125"/>
        <v>1</v>
      </c>
      <c r="N255" s="18">
        <f t="shared" si="126"/>
        <v>9583.7800000000007</v>
      </c>
      <c r="O255" s="18">
        <f t="shared" si="127"/>
        <v>2</v>
      </c>
      <c r="P255" s="18">
        <f t="shared" si="128"/>
        <v>13.6</v>
      </c>
      <c r="Q255" s="18">
        <f t="shared" si="129"/>
        <v>2</v>
      </c>
      <c r="R255" s="18">
        <f t="shared" si="130"/>
        <v>13.6</v>
      </c>
      <c r="S255" s="18">
        <f t="shared" si="131"/>
        <v>2</v>
      </c>
      <c r="T255" s="18">
        <f t="shared" si="132"/>
        <v>13.6</v>
      </c>
      <c r="U255" s="18">
        <f t="shared" si="133"/>
        <v>2</v>
      </c>
      <c r="V255" s="18">
        <f t="shared" si="134"/>
        <v>13.6</v>
      </c>
      <c r="W255" s="18">
        <f t="shared" si="135"/>
        <v>2</v>
      </c>
      <c r="X255" s="18">
        <f t="shared" si="136"/>
        <v>13.6</v>
      </c>
      <c r="Y255" s="22">
        <v>0</v>
      </c>
      <c r="Z255" s="22">
        <v>0.5</v>
      </c>
      <c r="AA255" s="22">
        <v>0.5</v>
      </c>
      <c r="AB255" s="22">
        <v>0</v>
      </c>
      <c r="AC255" s="22">
        <v>0</v>
      </c>
      <c r="AD255" s="22">
        <v>0</v>
      </c>
      <c r="AE255" s="18">
        <f t="shared" si="137"/>
        <v>18547022.400000002</v>
      </c>
      <c r="AF255" s="18">
        <f>AE255*节奏规划!$J244</f>
        <v>66239.365714285726</v>
      </c>
      <c r="AG255" s="18">
        <f t="shared" si="138"/>
        <v>720</v>
      </c>
      <c r="AH255" s="18">
        <f>AG255*节奏规划!$J244</f>
        <v>2.5714285714285712</v>
      </c>
      <c r="AI255" s="18">
        <f t="shared" si="117"/>
        <v>221.4</v>
      </c>
      <c r="AJ255" s="18">
        <f>AI255*节奏规划!$J244</f>
        <v>0.7907142857142857</v>
      </c>
      <c r="AK255" s="18">
        <f t="shared" si="118"/>
        <v>97.199999999999989</v>
      </c>
      <c r="AL255" s="18">
        <f>AK255*节奏规划!$J244</f>
        <v>0.34714285714285709</v>
      </c>
      <c r="AM255" s="18">
        <f t="shared" si="119"/>
        <v>526.5</v>
      </c>
      <c r="AN255" s="18">
        <f>AM255*节奏规划!$J244</f>
        <v>1.8803571428571428</v>
      </c>
      <c r="AO255" s="18">
        <f t="shared" si="120"/>
        <v>54</v>
      </c>
      <c r="AP255" s="18">
        <f>AO255*节奏规划!$J244</f>
        <v>0.19285714285714284</v>
      </c>
      <c r="AQ255" s="18">
        <f t="shared" si="121"/>
        <v>0</v>
      </c>
      <c r="AR255" s="18">
        <f>AQ255*节奏规划!$J244</f>
        <v>0</v>
      </c>
      <c r="AS255" s="18">
        <f t="shared" si="139"/>
        <v>125.27999999999997</v>
      </c>
      <c r="AT255" s="18">
        <f>AS255*节奏规划!$J244</f>
        <v>0.44742857142857134</v>
      </c>
      <c r="AU255" s="18">
        <f t="shared" si="140"/>
        <v>43.2</v>
      </c>
      <c r="AV255" s="18">
        <f>AU255*节奏规划!$J244</f>
        <v>0.1542857142857143</v>
      </c>
      <c r="AW255" s="18">
        <f t="shared" si="141"/>
        <v>0</v>
      </c>
      <c r="AX255" s="18">
        <f>AW255*节奏规划!$J244</f>
        <v>0</v>
      </c>
      <c r="AY255" s="18">
        <f t="shared" si="142"/>
        <v>0</v>
      </c>
      <c r="AZ255" s="18">
        <f>AY255*节奏规划!$J244</f>
        <v>0</v>
      </c>
    </row>
    <row r="256" spans="1:52" ht="16.5" x14ac:dyDescent="0.2">
      <c r="A256" s="14">
        <v>251</v>
      </c>
      <c r="B256" s="14">
        <f>金币产出!CH256/金币产出!CB256</f>
        <v>1493234960</v>
      </c>
      <c r="C256" s="18">
        <f>INDEX(金币产出!$D$7:$D$90,MATCH(宝箱数值!A256,金币产出!$A$7:$A$90,1))</f>
        <v>60</v>
      </c>
      <c r="D256" s="18">
        <f t="shared" si="122"/>
        <v>13826250</v>
      </c>
      <c r="E256" s="18">
        <f t="shared" si="111"/>
        <v>2721122</v>
      </c>
      <c r="F256" s="18">
        <f t="shared" si="112"/>
        <v>9663169</v>
      </c>
      <c r="G256" s="18">
        <f t="shared" si="113"/>
        <v>13826250</v>
      </c>
      <c r="H256" s="18">
        <f t="shared" si="114"/>
        <v>13826250</v>
      </c>
      <c r="I256" s="18">
        <f t="shared" si="115"/>
        <v>13826250</v>
      </c>
      <c r="J256" s="18">
        <f t="shared" si="116"/>
        <v>13826250</v>
      </c>
      <c r="K256" s="18">
        <f t="shared" si="123"/>
        <v>1</v>
      </c>
      <c r="L256" s="18">
        <f t="shared" si="124"/>
        <v>2721.12</v>
      </c>
      <c r="M256" s="18">
        <f t="shared" si="125"/>
        <v>1</v>
      </c>
      <c r="N256" s="18">
        <f t="shared" si="126"/>
        <v>9663.17</v>
      </c>
      <c r="O256" s="18">
        <f t="shared" si="127"/>
        <v>2</v>
      </c>
      <c r="P256" s="18">
        <f t="shared" si="128"/>
        <v>13.83</v>
      </c>
      <c r="Q256" s="18">
        <f t="shared" si="129"/>
        <v>2</v>
      </c>
      <c r="R256" s="18">
        <f t="shared" si="130"/>
        <v>13.83</v>
      </c>
      <c r="S256" s="18">
        <f t="shared" si="131"/>
        <v>2</v>
      </c>
      <c r="T256" s="18">
        <f t="shared" si="132"/>
        <v>13.83</v>
      </c>
      <c r="U256" s="18">
        <f t="shared" si="133"/>
        <v>2</v>
      </c>
      <c r="V256" s="18">
        <f t="shared" si="134"/>
        <v>13.83</v>
      </c>
      <c r="W256" s="18">
        <f t="shared" si="135"/>
        <v>2</v>
      </c>
      <c r="X256" s="18">
        <f t="shared" si="136"/>
        <v>13.83</v>
      </c>
      <c r="Y256" s="22">
        <v>0</v>
      </c>
      <c r="Z256" s="22">
        <v>0.5</v>
      </c>
      <c r="AA256" s="22">
        <v>0.5</v>
      </c>
      <c r="AB256" s="22">
        <v>0</v>
      </c>
      <c r="AC256" s="22">
        <v>0</v>
      </c>
      <c r="AD256" s="22">
        <v>0</v>
      </c>
      <c r="AE256" s="18">
        <f t="shared" si="137"/>
        <v>18791535.199999999</v>
      </c>
      <c r="AF256" s="18">
        <f>AE256*节奏规划!$J245</f>
        <v>67112.625714285707</v>
      </c>
      <c r="AG256" s="18">
        <f t="shared" si="138"/>
        <v>720</v>
      </c>
      <c r="AH256" s="18">
        <f>AG256*节奏规划!$J245</f>
        <v>2.5714285714285712</v>
      </c>
      <c r="AI256" s="18">
        <f t="shared" si="117"/>
        <v>221.4</v>
      </c>
      <c r="AJ256" s="18">
        <f>AI256*节奏规划!$J245</f>
        <v>0.7907142857142857</v>
      </c>
      <c r="AK256" s="18">
        <f t="shared" si="118"/>
        <v>97.199999999999989</v>
      </c>
      <c r="AL256" s="18">
        <f>AK256*节奏规划!$J245</f>
        <v>0.34714285714285709</v>
      </c>
      <c r="AM256" s="18">
        <f t="shared" si="119"/>
        <v>526.5</v>
      </c>
      <c r="AN256" s="18">
        <f>AM256*节奏规划!$J245</f>
        <v>1.8803571428571428</v>
      </c>
      <c r="AO256" s="18">
        <f t="shared" si="120"/>
        <v>54</v>
      </c>
      <c r="AP256" s="18">
        <f>AO256*节奏规划!$J245</f>
        <v>0.19285714285714284</v>
      </c>
      <c r="AQ256" s="18">
        <f t="shared" si="121"/>
        <v>0</v>
      </c>
      <c r="AR256" s="18">
        <f>AQ256*节奏规划!$J245</f>
        <v>0</v>
      </c>
      <c r="AS256" s="18">
        <f t="shared" si="139"/>
        <v>125.27999999999997</v>
      </c>
      <c r="AT256" s="18">
        <f>AS256*节奏规划!$J245</f>
        <v>0.44742857142857134</v>
      </c>
      <c r="AU256" s="18">
        <f t="shared" si="140"/>
        <v>43.2</v>
      </c>
      <c r="AV256" s="18">
        <f>AU256*节奏规划!$J245</f>
        <v>0.1542857142857143</v>
      </c>
      <c r="AW256" s="18">
        <f t="shared" si="141"/>
        <v>0</v>
      </c>
      <c r="AX256" s="18">
        <f>AW256*节奏规划!$J245</f>
        <v>0</v>
      </c>
      <c r="AY256" s="18">
        <f t="shared" si="142"/>
        <v>0</v>
      </c>
      <c r="AZ256" s="18">
        <f>AY256*节奏规划!$J245</f>
        <v>0</v>
      </c>
    </row>
    <row r="257" spans="1:52" ht="16.5" x14ac:dyDescent="0.2">
      <c r="A257" s="14">
        <v>252</v>
      </c>
      <c r="B257" s="14">
        <f>金币产出!CH257/金币产出!CB257</f>
        <v>1517670000</v>
      </c>
      <c r="C257" s="18">
        <f>INDEX(金币产出!$D$7:$D$90,MATCH(宝箱数值!A257,金币产出!$A$7:$A$90,1))</f>
        <v>60</v>
      </c>
      <c r="D257" s="18">
        <f t="shared" si="122"/>
        <v>14052500</v>
      </c>
      <c r="E257" s="18">
        <f t="shared" si="111"/>
        <v>2743296</v>
      </c>
      <c r="F257" s="18">
        <f t="shared" si="112"/>
        <v>9741911</v>
      </c>
      <c r="G257" s="18">
        <f t="shared" si="113"/>
        <v>14052500</v>
      </c>
      <c r="H257" s="18">
        <f t="shared" si="114"/>
        <v>14052500</v>
      </c>
      <c r="I257" s="18">
        <f t="shared" si="115"/>
        <v>14052500</v>
      </c>
      <c r="J257" s="18">
        <f t="shared" si="116"/>
        <v>14052500</v>
      </c>
      <c r="K257" s="18">
        <f t="shared" si="123"/>
        <v>1</v>
      </c>
      <c r="L257" s="18">
        <f t="shared" si="124"/>
        <v>2743.3</v>
      </c>
      <c r="M257" s="18">
        <f t="shared" si="125"/>
        <v>1</v>
      </c>
      <c r="N257" s="18">
        <f t="shared" si="126"/>
        <v>9741.91</v>
      </c>
      <c r="O257" s="18">
        <f t="shared" si="127"/>
        <v>2</v>
      </c>
      <c r="P257" s="18">
        <f t="shared" si="128"/>
        <v>14.05</v>
      </c>
      <c r="Q257" s="18">
        <f t="shared" si="129"/>
        <v>2</v>
      </c>
      <c r="R257" s="18">
        <f t="shared" si="130"/>
        <v>14.05</v>
      </c>
      <c r="S257" s="18">
        <f t="shared" si="131"/>
        <v>2</v>
      </c>
      <c r="T257" s="18">
        <f t="shared" si="132"/>
        <v>14.05</v>
      </c>
      <c r="U257" s="18">
        <f t="shared" si="133"/>
        <v>2</v>
      </c>
      <c r="V257" s="18">
        <f t="shared" si="134"/>
        <v>14.05</v>
      </c>
      <c r="W257" s="18">
        <f t="shared" si="135"/>
        <v>2</v>
      </c>
      <c r="X257" s="18">
        <f t="shared" si="136"/>
        <v>14.05</v>
      </c>
      <c r="Y257" s="22">
        <v>0</v>
      </c>
      <c r="Z257" s="22">
        <v>0.5</v>
      </c>
      <c r="AA257" s="22">
        <v>0.5</v>
      </c>
      <c r="AB257" s="22">
        <v>0</v>
      </c>
      <c r="AC257" s="22">
        <v>0</v>
      </c>
      <c r="AD257" s="22">
        <v>0</v>
      </c>
      <c r="AE257" s="18">
        <f t="shared" si="137"/>
        <v>19035528.800000001</v>
      </c>
      <c r="AF257" s="18">
        <f>AE257*节奏规划!$J246</f>
        <v>67984.031428571427</v>
      </c>
      <c r="AG257" s="18">
        <f t="shared" si="138"/>
        <v>720</v>
      </c>
      <c r="AH257" s="18">
        <f>AG257*节奏规划!$J246</f>
        <v>2.5714285714285712</v>
      </c>
      <c r="AI257" s="18">
        <f t="shared" si="117"/>
        <v>221.4</v>
      </c>
      <c r="AJ257" s="18">
        <f>AI257*节奏规划!$J246</f>
        <v>0.7907142857142857</v>
      </c>
      <c r="AK257" s="18">
        <f t="shared" si="118"/>
        <v>97.199999999999989</v>
      </c>
      <c r="AL257" s="18">
        <f>AK257*节奏规划!$J246</f>
        <v>0.34714285714285709</v>
      </c>
      <c r="AM257" s="18">
        <f t="shared" si="119"/>
        <v>526.5</v>
      </c>
      <c r="AN257" s="18">
        <f>AM257*节奏规划!$J246</f>
        <v>1.8803571428571428</v>
      </c>
      <c r="AO257" s="18">
        <f t="shared" si="120"/>
        <v>54</v>
      </c>
      <c r="AP257" s="18">
        <f>AO257*节奏规划!$J246</f>
        <v>0.19285714285714284</v>
      </c>
      <c r="AQ257" s="18">
        <f t="shared" si="121"/>
        <v>0</v>
      </c>
      <c r="AR257" s="18">
        <f>AQ257*节奏规划!$J246</f>
        <v>0</v>
      </c>
      <c r="AS257" s="18">
        <f t="shared" si="139"/>
        <v>125.27999999999997</v>
      </c>
      <c r="AT257" s="18">
        <f>AS257*节奏规划!$J246</f>
        <v>0.44742857142857134</v>
      </c>
      <c r="AU257" s="18">
        <f t="shared" si="140"/>
        <v>43.2</v>
      </c>
      <c r="AV257" s="18">
        <f>AU257*节奏规划!$J246</f>
        <v>0.1542857142857143</v>
      </c>
      <c r="AW257" s="18">
        <f t="shared" si="141"/>
        <v>0</v>
      </c>
      <c r="AX257" s="18">
        <f>AW257*节奏规划!$J246</f>
        <v>0</v>
      </c>
      <c r="AY257" s="18">
        <f t="shared" si="142"/>
        <v>0</v>
      </c>
      <c r="AZ257" s="18">
        <f>AY257*节奏规划!$J246</f>
        <v>0</v>
      </c>
    </row>
    <row r="258" spans="1:52" ht="16.5" x14ac:dyDescent="0.2">
      <c r="A258" s="14">
        <v>253</v>
      </c>
      <c r="B258" s="14">
        <f>金币产出!CH258/金币产出!CB258</f>
        <v>1542105040</v>
      </c>
      <c r="C258" s="18">
        <f>INDEX(金币产出!$D$7:$D$90,MATCH(宝箱数值!A258,金币产出!$A$7:$A$90,1))</f>
        <v>60</v>
      </c>
      <c r="D258" s="18">
        <f t="shared" si="122"/>
        <v>14278750</v>
      </c>
      <c r="E258" s="18">
        <f t="shared" si="111"/>
        <v>2765292</v>
      </c>
      <c r="F258" s="18">
        <f t="shared" si="112"/>
        <v>9820022</v>
      </c>
      <c r="G258" s="18">
        <f t="shared" si="113"/>
        <v>14278750</v>
      </c>
      <c r="H258" s="18">
        <f t="shared" si="114"/>
        <v>14278750</v>
      </c>
      <c r="I258" s="18">
        <f t="shared" si="115"/>
        <v>14278750</v>
      </c>
      <c r="J258" s="18">
        <f t="shared" si="116"/>
        <v>14278750</v>
      </c>
      <c r="K258" s="18">
        <f t="shared" si="123"/>
        <v>1</v>
      </c>
      <c r="L258" s="18">
        <f t="shared" si="124"/>
        <v>2765.29</v>
      </c>
      <c r="M258" s="18">
        <f t="shared" si="125"/>
        <v>1</v>
      </c>
      <c r="N258" s="18">
        <f t="shared" si="126"/>
        <v>9820.02</v>
      </c>
      <c r="O258" s="18">
        <f t="shared" si="127"/>
        <v>2</v>
      </c>
      <c r="P258" s="18">
        <f t="shared" si="128"/>
        <v>14.28</v>
      </c>
      <c r="Q258" s="18">
        <f t="shared" si="129"/>
        <v>2</v>
      </c>
      <c r="R258" s="18">
        <f t="shared" si="130"/>
        <v>14.28</v>
      </c>
      <c r="S258" s="18">
        <f t="shared" si="131"/>
        <v>2</v>
      </c>
      <c r="T258" s="18">
        <f t="shared" si="132"/>
        <v>14.28</v>
      </c>
      <c r="U258" s="18">
        <f t="shared" si="133"/>
        <v>2</v>
      </c>
      <c r="V258" s="18">
        <f t="shared" si="134"/>
        <v>14.28</v>
      </c>
      <c r="W258" s="18">
        <f t="shared" si="135"/>
        <v>2</v>
      </c>
      <c r="X258" s="18">
        <f t="shared" si="136"/>
        <v>14.28</v>
      </c>
      <c r="Y258" s="22">
        <v>0</v>
      </c>
      <c r="Z258" s="22">
        <v>0.5</v>
      </c>
      <c r="AA258" s="22">
        <v>0.5</v>
      </c>
      <c r="AB258" s="22">
        <v>0</v>
      </c>
      <c r="AC258" s="22">
        <v>0</v>
      </c>
      <c r="AD258" s="22">
        <v>0</v>
      </c>
      <c r="AE258" s="18">
        <f t="shared" si="137"/>
        <v>19279017.600000001</v>
      </c>
      <c r="AF258" s="18">
        <f>AE258*节奏规划!$J247</f>
        <v>68853.634285714288</v>
      </c>
      <c r="AG258" s="18">
        <f t="shared" si="138"/>
        <v>720</v>
      </c>
      <c r="AH258" s="18">
        <f>AG258*节奏规划!$J247</f>
        <v>2.5714285714285712</v>
      </c>
      <c r="AI258" s="18">
        <f t="shared" si="117"/>
        <v>221.4</v>
      </c>
      <c r="AJ258" s="18">
        <f>AI258*节奏规划!$J247</f>
        <v>0.7907142857142857</v>
      </c>
      <c r="AK258" s="18">
        <f t="shared" si="118"/>
        <v>97.199999999999989</v>
      </c>
      <c r="AL258" s="18">
        <f>AK258*节奏规划!$J247</f>
        <v>0.34714285714285709</v>
      </c>
      <c r="AM258" s="18">
        <f t="shared" si="119"/>
        <v>526.5</v>
      </c>
      <c r="AN258" s="18">
        <f>AM258*节奏规划!$J247</f>
        <v>1.8803571428571428</v>
      </c>
      <c r="AO258" s="18">
        <f t="shared" si="120"/>
        <v>54</v>
      </c>
      <c r="AP258" s="18">
        <f>AO258*节奏规划!$J247</f>
        <v>0.19285714285714284</v>
      </c>
      <c r="AQ258" s="18">
        <f t="shared" si="121"/>
        <v>0</v>
      </c>
      <c r="AR258" s="18">
        <f>AQ258*节奏规划!$J247</f>
        <v>0</v>
      </c>
      <c r="AS258" s="18">
        <f t="shared" si="139"/>
        <v>125.27999999999997</v>
      </c>
      <c r="AT258" s="18">
        <f>AS258*节奏规划!$J247</f>
        <v>0.44742857142857134</v>
      </c>
      <c r="AU258" s="18">
        <f t="shared" si="140"/>
        <v>43.2</v>
      </c>
      <c r="AV258" s="18">
        <f>AU258*节奏规划!$J247</f>
        <v>0.1542857142857143</v>
      </c>
      <c r="AW258" s="18">
        <f t="shared" si="141"/>
        <v>0</v>
      </c>
      <c r="AX258" s="18">
        <f>AW258*节奏规划!$J247</f>
        <v>0</v>
      </c>
      <c r="AY258" s="18">
        <f t="shared" si="142"/>
        <v>0</v>
      </c>
      <c r="AZ258" s="18">
        <f>AY258*节奏规划!$J247</f>
        <v>0</v>
      </c>
    </row>
    <row r="259" spans="1:52" ht="16.5" x14ac:dyDescent="0.2">
      <c r="A259" s="14">
        <v>254</v>
      </c>
      <c r="B259" s="14">
        <f>金币产出!CH259/金币产出!CB259</f>
        <v>1566540080</v>
      </c>
      <c r="C259" s="18">
        <f>INDEX(金币产出!$D$7:$D$90,MATCH(宝箱数值!A259,金币产出!$A$7:$A$90,1))</f>
        <v>60</v>
      </c>
      <c r="D259" s="18">
        <f t="shared" si="122"/>
        <v>14505001</v>
      </c>
      <c r="E259" s="18">
        <f t="shared" si="111"/>
        <v>2787114</v>
      </c>
      <c r="F259" s="18">
        <f t="shared" si="112"/>
        <v>9897517</v>
      </c>
      <c r="G259" s="18">
        <f t="shared" si="113"/>
        <v>14505001</v>
      </c>
      <c r="H259" s="18">
        <f t="shared" si="114"/>
        <v>14505001</v>
      </c>
      <c r="I259" s="18">
        <f t="shared" si="115"/>
        <v>14505001</v>
      </c>
      <c r="J259" s="18">
        <f t="shared" si="116"/>
        <v>14505001</v>
      </c>
      <c r="K259" s="18">
        <f t="shared" si="123"/>
        <v>1</v>
      </c>
      <c r="L259" s="18">
        <f t="shared" si="124"/>
        <v>2787.11</v>
      </c>
      <c r="M259" s="18">
        <f t="shared" si="125"/>
        <v>1</v>
      </c>
      <c r="N259" s="18">
        <f t="shared" si="126"/>
        <v>9897.52</v>
      </c>
      <c r="O259" s="18">
        <f t="shared" si="127"/>
        <v>2</v>
      </c>
      <c r="P259" s="18">
        <f t="shared" si="128"/>
        <v>14.51</v>
      </c>
      <c r="Q259" s="18">
        <f t="shared" si="129"/>
        <v>2</v>
      </c>
      <c r="R259" s="18">
        <f t="shared" si="130"/>
        <v>14.51</v>
      </c>
      <c r="S259" s="18">
        <f t="shared" si="131"/>
        <v>2</v>
      </c>
      <c r="T259" s="18">
        <f t="shared" si="132"/>
        <v>14.51</v>
      </c>
      <c r="U259" s="18">
        <f t="shared" si="133"/>
        <v>2</v>
      </c>
      <c r="V259" s="18">
        <f t="shared" si="134"/>
        <v>14.51</v>
      </c>
      <c r="W259" s="18">
        <f t="shared" si="135"/>
        <v>2</v>
      </c>
      <c r="X259" s="18">
        <f t="shared" si="136"/>
        <v>14.51</v>
      </c>
      <c r="Y259" s="22">
        <v>0</v>
      </c>
      <c r="Z259" s="22">
        <v>0.5</v>
      </c>
      <c r="AA259" s="22">
        <v>0.5</v>
      </c>
      <c r="AB259" s="22">
        <v>0</v>
      </c>
      <c r="AC259" s="22">
        <v>0</v>
      </c>
      <c r="AD259" s="22">
        <v>0</v>
      </c>
      <c r="AE259" s="18">
        <f t="shared" si="137"/>
        <v>19522014.400000002</v>
      </c>
      <c r="AF259" s="18">
        <f>AE259*节奏规划!$J248</f>
        <v>69721.48000000001</v>
      </c>
      <c r="AG259" s="18">
        <f t="shared" si="138"/>
        <v>720</v>
      </c>
      <c r="AH259" s="18">
        <f>AG259*节奏规划!$J248</f>
        <v>2.5714285714285712</v>
      </c>
      <c r="AI259" s="18">
        <f t="shared" si="117"/>
        <v>221.4</v>
      </c>
      <c r="AJ259" s="18">
        <f>AI259*节奏规划!$J248</f>
        <v>0.7907142857142857</v>
      </c>
      <c r="AK259" s="18">
        <f t="shared" si="118"/>
        <v>97.199999999999989</v>
      </c>
      <c r="AL259" s="18">
        <f>AK259*节奏规划!$J248</f>
        <v>0.34714285714285709</v>
      </c>
      <c r="AM259" s="18">
        <f t="shared" si="119"/>
        <v>526.5</v>
      </c>
      <c r="AN259" s="18">
        <f>AM259*节奏规划!$J248</f>
        <v>1.8803571428571428</v>
      </c>
      <c r="AO259" s="18">
        <f t="shared" si="120"/>
        <v>54</v>
      </c>
      <c r="AP259" s="18">
        <f>AO259*节奏规划!$J248</f>
        <v>0.19285714285714284</v>
      </c>
      <c r="AQ259" s="18">
        <f t="shared" si="121"/>
        <v>0</v>
      </c>
      <c r="AR259" s="18">
        <f>AQ259*节奏规划!$J248</f>
        <v>0</v>
      </c>
      <c r="AS259" s="18">
        <f t="shared" si="139"/>
        <v>125.27999999999997</v>
      </c>
      <c r="AT259" s="18">
        <f>AS259*节奏规划!$J248</f>
        <v>0.44742857142857134</v>
      </c>
      <c r="AU259" s="18">
        <f t="shared" si="140"/>
        <v>43.2</v>
      </c>
      <c r="AV259" s="18">
        <f>AU259*节奏规划!$J248</f>
        <v>0.1542857142857143</v>
      </c>
      <c r="AW259" s="18">
        <f t="shared" si="141"/>
        <v>0</v>
      </c>
      <c r="AX259" s="18">
        <f>AW259*节奏规划!$J248</f>
        <v>0</v>
      </c>
      <c r="AY259" s="18">
        <f t="shared" si="142"/>
        <v>0</v>
      </c>
      <c r="AZ259" s="18">
        <f>AY259*节奏规划!$J248</f>
        <v>0</v>
      </c>
    </row>
    <row r="260" spans="1:52" ht="16.5" x14ac:dyDescent="0.2">
      <c r="A260" s="14">
        <v>255</v>
      </c>
      <c r="B260" s="14">
        <f>金币产出!CH260/金币产出!CB260</f>
        <v>1590975120</v>
      </c>
      <c r="C260" s="18">
        <f>INDEX(金币产出!$D$7:$D$90,MATCH(宝箱数值!A260,金币产出!$A$7:$A$90,1))</f>
        <v>60</v>
      </c>
      <c r="D260" s="18">
        <f t="shared" si="122"/>
        <v>14731251</v>
      </c>
      <c r="E260" s="18">
        <f t="shared" si="111"/>
        <v>2808767</v>
      </c>
      <c r="F260" s="18">
        <f t="shared" si="112"/>
        <v>9974409</v>
      </c>
      <c r="G260" s="18">
        <f t="shared" si="113"/>
        <v>14731251</v>
      </c>
      <c r="H260" s="18">
        <f t="shared" si="114"/>
        <v>14731251</v>
      </c>
      <c r="I260" s="18">
        <f t="shared" si="115"/>
        <v>14731251</v>
      </c>
      <c r="J260" s="18">
        <f t="shared" si="116"/>
        <v>14731251</v>
      </c>
      <c r="K260" s="18">
        <f t="shared" si="123"/>
        <v>1</v>
      </c>
      <c r="L260" s="18">
        <f t="shared" si="124"/>
        <v>2808.77</v>
      </c>
      <c r="M260" s="18">
        <f t="shared" si="125"/>
        <v>1</v>
      </c>
      <c r="N260" s="18">
        <f t="shared" si="126"/>
        <v>9974.41</v>
      </c>
      <c r="O260" s="18">
        <f t="shared" si="127"/>
        <v>2</v>
      </c>
      <c r="P260" s="18">
        <f t="shared" si="128"/>
        <v>14.73</v>
      </c>
      <c r="Q260" s="18">
        <f t="shared" si="129"/>
        <v>2</v>
      </c>
      <c r="R260" s="18">
        <f t="shared" si="130"/>
        <v>14.73</v>
      </c>
      <c r="S260" s="18">
        <f t="shared" si="131"/>
        <v>2</v>
      </c>
      <c r="T260" s="18">
        <f t="shared" si="132"/>
        <v>14.73</v>
      </c>
      <c r="U260" s="18">
        <f t="shared" si="133"/>
        <v>2</v>
      </c>
      <c r="V260" s="18">
        <f t="shared" si="134"/>
        <v>14.73</v>
      </c>
      <c r="W260" s="18">
        <f t="shared" si="135"/>
        <v>2</v>
      </c>
      <c r="X260" s="18">
        <f t="shared" si="136"/>
        <v>14.73</v>
      </c>
      <c r="Y260" s="22">
        <v>0</v>
      </c>
      <c r="Z260" s="22">
        <v>0.5</v>
      </c>
      <c r="AA260" s="22">
        <v>0.5</v>
      </c>
      <c r="AB260" s="22">
        <v>0</v>
      </c>
      <c r="AC260" s="22">
        <v>0</v>
      </c>
      <c r="AD260" s="22">
        <v>0</v>
      </c>
      <c r="AE260" s="18">
        <f t="shared" si="137"/>
        <v>19764528</v>
      </c>
      <c r="AF260" s="18">
        <f>AE260*节奏规划!$J249</f>
        <v>70587.599999999991</v>
      </c>
      <c r="AG260" s="18">
        <f t="shared" si="138"/>
        <v>720</v>
      </c>
      <c r="AH260" s="18">
        <f>AG260*节奏规划!$J249</f>
        <v>2.5714285714285712</v>
      </c>
      <c r="AI260" s="18">
        <f t="shared" si="117"/>
        <v>221.4</v>
      </c>
      <c r="AJ260" s="18">
        <f>AI260*节奏规划!$J249</f>
        <v>0.7907142857142857</v>
      </c>
      <c r="AK260" s="18">
        <f t="shared" si="118"/>
        <v>97.199999999999989</v>
      </c>
      <c r="AL260" s="18">
        <f>AK260*节奏规划!$J249</f>
        <v>0.34714285714285709</v>
      </c>
      <c r="AM260" s="18">
        <f t="shared" si="119"/>
        <v>526.5</v>
      </c>
      <c r="AN260" s="18">
        <f>AM260*节奏规划!$J249</f>
        <v>1.8803571428571428</v>
      </c>
      <c r="AO260" s="18">
        <f t="shared" si="120"/>
        <v>54</v>
      </c>
      <c r="AP260" s="18">
        <f>AO260*节奏规划!$J249</f>
        <v>0.19285714285714284</v>
      </c>
      <c r="AQ260" s="18">
        <f t="shared" si="121"/>
        <v>0</v>
      </c>
      <c r="AR260" s="18">
        <f>AQ260*节奏规划!$J249</f>
        <v>0</v>
      </c>
      <c r="AS260" s="18">
        <f t="shared" si="139"/>
        <v>125.27999999999997</v>
      </c>
      <c r="AT260" s="18">
        <f>AS260*节奏规划!$J249</f>
        <v>0.44742857142857134</v>
      </c>
      <c r="AU260" s="18">
        <f t="shared" si="140"/>
        <v>43.2</v>
      </c>
      <c r="AV260" s="18">
        <f>AU260*节奏规划!$J249</f>
        <v>0.1542857142857143</v>
      </c>
      <c r="AW260" s="18">
        <f t="shared" si="141"/>
        <v>0</v>
      </c>
      <c r="AX260" s="18">
        <f>AW260*节奏规划!$J249</f>
        <v>0</v>
      </c>
      <c r="AY260" s="18">
        <f t="shared" si="142"/>
        <v>0</v>
      </c>
      <c r="AZ260" s="18">
        <f>AY260*节奏规划!$J249</f>
        <v>0</v>
      </c>
    </row>
    <row r="261" spans="1:52" ht="16.5" x14ac:dyDescent="0.2">
      <c r="A261" s="14">
        <v>256</v>
      </c>
      <c r="B261" s="14">
        <f>金币产出!CH261/金币产出!CB261</f>
        <v>1615409880</v>
      </c>
      <c r="C261" s="18">
        <f>INDEX(金币产出!$D$7:$D$90,MATCH(宝箱数值!A261,金币产出!$A$7:$A$90,1))</f>
        <v>60</v>
      </c>
      <c r="D261" s="18">
        <f t="shared" si="122"/>
        <v>14957499</v>
      </c>
      <c r="E261" s="18">
        <f t="shared" si="111"/>
        <v>2830254</v>
      </c>
      <c r="F261" s="18">
        <f t="shared" si="112"/>
        <v>10050712</v>
      </c>
      <c r="G261" s="18">
        <f t="shared" si="113"/>
        <v>14957499</v>
      </c>
      <c r="H261" s="18">
        <f t="shared" si="114"/>
        <v>14957499</v>
      </c>
      <c r="I261" s="18">
        <f t="shared" si="115"/>
        <v>14957499</v>
      </c>
      <c r="J261" s="18">
        <f t="shared" si="116"/>
        <v>14957499</v>
      </c>
      <c r="K261" s="18">
        <f t="shared" si="123"/>
        <v>1</v>
      </c>
      <c r="L261" s="18">
        <f t="shared" si="124"/>
        <v>2830.25</v>
      </c>
      <c r="M261" s="18">
        <f t="shared" si="125"/>
        <v>2</v>
      </c>
      <c r="N261" s="18">
        <f t="shared" si="126"/>
        <v>10.050000000000001</v>
      </c>
      <c r="O261" s="18">
        <f t="shared" si="127"/>
        <v>2</v>
      </c>
      <c r="P261" s="18">
        <f t="shared" si="128"/>
        <v>14.96</v>
      </c>
      <c r="Q261" s="18">
        <f t="shared" si="129"/>
        <v>2</v>
      </c>
      <c r="R261" s="18">
        <f t="shared" si="130"/>
        <v>14.96</v>
      </c>
      <c r="S261" s="18">
        <f t="shared" si="131"/>
        <v>2</v>
      </c>
      <c r="T261" s="18">
        <f t="shared" si="132"/>
        <v>14.96</v>
      </c>
      <c r="U261" s="18">
        <f t="shared" si="133"/>
        <v>2</v>
      </c>
      <c r="V261" s="18">
        <f t="shared" si="134"/>
        <v>14.96</v>
      </c>
      <c r="W261" s="18">
        <f t="shared" si="135"/>
        <v>2</v>
      </c>
      <c r="X261" s="18">
        <f t="shared" si="136"/>
        <v>14.96</v>
      </c>
      <c r="Y261" s="22">
        <v>0</v>
      </c>
      <c r="Z261" s="22">
        <v>0.5</v>
      </c>
      <c r="AA261" s="22">
        <v>0.5</v>
      </c>
      <c r="AB261" s="22">
        <v>0</v>
      </c>
      <c r="AC261" s="22">
        <v>0</v>
      </c>
      <c r="AD261" s="22">
        <v>0</v>
      </c>
      <c r="AE261" s="18">
        <f t="shared" si="137"/>
        <v>20006568.800000001</v>
      </c>
      <c r="AF261" s="18">
        <f>AE261*节奏规划!$J250</f>
        <v>71452.031428571427</v>
      </c>
      <c r="AG261" s="18">
        <f t="shared" si="138"/>
        <v>720</v>
      </c>
      <c r="AH261" s="18">
        <f>AG261*节奏规划!$J250</f>
        <v>2.5714285714285712</v>
      </c>
      <c r="AI261" s="18">
        <f t="shared" si="117"/>
        <v>221.4</v>
      </c>
      <c r="AJ261" s="18">
        <f>AI261*节奏规划!$J250</f>
        <v>0.7907142857142857</v>
      </c>
      <c r="AK261" s="18">
        <f t="shared" si="118"/>
        <v>97.199999999999989</v>
      </c>
      <c r="AL261" s="18">
        <f>AK261*节奏规划!$J250</f>
        <v>0.34714285714285709</v>
      </c>
      <c r="AM261" s="18">
        <f t="shared" si="119"/>
        <v>526.5</v>
      </c>
      <c r="AN261" s="18">
        <f>AM261*节奏规划!$J250</f>
        <v>1.8803571428571428</v>
      </c>
      <c r="AO261" s="18">
        <f t="shared" si="120"/>
        <v>54</v>
      </c>
      <c r="AP261" s="18">
        <f>AO261*节奏规划!$J250</f>
        <v>0.19285714285714284</v>
      </c>
      <c r="AQ261" s="18">
        <f t="shared" si="121"/>
        <v>0</v>
      </c>
      <c r="AR261" s="18">
        <f>AQ261*节奏规划!$J250</f>
        <v>0</v>
      </c>
      <c r="AS261" s="18">
        <f t="shared" si="139"/>
        <v>125.27999999999997</v>
      </c>
      <c r="AT261" s="18">
        <f>AS261*节奏规划!$J250</f>
        <v>0.44742857142857134</v>
      </c>
      <c r="AU261" s="18">
        <f t="shared" si="140"/>
        <v>43.2</v>
      </c>
      <c r="AV261" s="18">
        <f>AU261*节奏规划!$J250</f>
        <v>0.1542857142857143</v>
      </c>
      <c r="AW261" s="18">
        <f t="shared" si="141"/>
        <v>0</v>
      </c>
      <c r="AX261" s="18">
        <f>AW261*节奏规划!$J250</f>
        <v>0</v>
      </c>
      <c r="AY261" s="18">
        <f t="shared" si="142"/>
        <v>0</v>
      </c>
      <c r="AZ261" s="18">
        <f>AY261*节奏规划!$J250</f>
        <v>0</v>
      </c>
    </row>
    <row r="262" spans="1:52" ht="16.5" x14ac:dyDescent="0.2">
      <c r="A262" s="14">
        <v>257</v>
      </c>
      <c r="B262" s="14">
        <f>金币产出!CH262/金币产出!CB262</f>
        <v>1639844920</v>
      </c>
      <c r="C262" s="18">
        <f>INDEX(金币产出!$D$7:$D$90,MATCH(宝箱数值!A262,金币产出!$A$7:$A$90,1))</f>
        <v>60</v>
      </c>
      <c r="D262" s="18">
        <f t="shared" si="122"/>
        <v>15183749</v>
      </c>
      <c r="E262" s="18">
        <f t="shared" ref="E262:E325" si="143">INT(IF(A262&lt;=$BK$6,D262,SQRT(INDEX($D$6:$D$1005,$BK$6)*D262)))</f>
        <v>2851579</v>
      </c>
      <c r="F262" s="18">
        <f t="shared" ref="F262:F325" si="144">INT(IF(A262&lt;=$BK$7,D262,SQRT(INDEX($D$6:$D$1005,$BK$7)*D262)))</f>
        <v>10126442</v>
      </c>
      <c r="G262" s="18">
        <f t="shared" ref="G262:G325" si="145">INT(IF(A262&lt;=$BK$8,D262,SQRT(INDEX($D$6:$D$1005,$BK$8)*D262)))</f>
        <v>15183749</v>
      </c>
      <c r="H262" s="18">
        <f t="shared" ref="H262:H325" si="146">INT(IF(A262&lt;=$BK$9,D262,SQRT(INDEX($D$6:$D$1005,$BK$9)*D262)))</f>
        <v>15183749</v>
      </c>
      <c r="I262" s="18">
        <f t="shared" ref="I262:I325" si="147">INT(IF(A262&lt;=$BK$10,D262,SQRT(INDEX($D$6:$D$1005,$BK$10)*D262)))</f>
        <v>15183749</v>
      </c>
      <c r="J262" s="18">
        <f t="shared" ref="J262:J325" si="148">INT(IF(A262&lt;=$BK$11,D262,SQRT(INDEX($D$6:$D$1005,$BK$11)*D262)))</f>
        <v>15183749</v>
      </c>
      <c r="K262" s="18">
        <f t="shared" si="123"/>
        <v>1</v>
      </c>
      <c r="L262" s="18">
        <f t="shared" si="124"/>
        <v>2851.58</v>
      </c>
      <c r="M262" s="18">
        <f t="shared" si="125"/>
        <v>2</v>
      </c>
      <c r="N262" s="18">
        <f t="shared" si="126"/>
        <v>10.130000000000001</v>
      </c>
      <c r="O262" s="18">
        <f t="shared" si="127"/>
        <v>2</v>
      </c>
      <c r="P262" s="18">
        <f t="shared" si="128"/>
        <v>15.18</v>
      </c>
      <c r="Q262" s="18">
        <f t="shared" si="129"/>
        <v>2</v>
      </c>
      <c r="R262" s="18">
        <f t="shared" si="130"/>
        <v>15.18</v>
      </c>
      <c r="S262" s="18">
        <f t="shared" si="131"/>
        <v>2</v>
      </c>
      <c r="T262" s="18">
        <f t="shared" si="132"/>
        <v>15.18</v>
      </c>
      <c r="U262" s="18">
        <f t="shared" si="133"/>
        <v>2</v>
      </c>
      <c r="V262" s="18">
        <f t="shared" si="134"/>
        <v>15.18</v>
      </c>
      <c r="W262" s="18">
        <f t="shared" si="135"/>
        <v>2</v>
      </c>
      <c r="X262" s="18">
        <f t="shared" si="136"/>
        <v>15.18</v>
      </c>
      <c r="Y262" s="22">
        <v>0</v>
      </c>
      <c r="Z262" s="22">
        <v>0.5</v>
      </c>
      <c r="AA262" s="22">
        <v>0.5</v>
      </c>
      <c r="AB262" s="22">
        <v>0</v>
      </c>
      <c r="AC262" s="22">
        <v>0</v>
      </c>
      <c r="AD262" s="22">
        <v>0</v>
      </c>
      <c r="AE262" s="18">
        <f t="shared" si="137"/>
        <v>20248152.800000001</v>
      </c>
      <c r="AF262" s="18">
        <f>AE262*节奏规划!$J251</f>
        <v>72314.83142857143</v>
      </c>
      <c r="AG262" s="18">
        <f t="shared" si="138"/>
        <v>720</v>
      </c>
      <c r="AH262" s="18">
        <f>AG262*节奏规划!$J251</f>
        <v>2.5714285714285712</v>
      </c>
      <c r="AI262" s="18">
        <f t="shared" ref="AI262:AI325" si="149">SUMPRODUCT($BK$21:$BP$21,Y262:AD262)*$D$3</f>
        <v>221.4</v>
      </c>
      <c r="AJ262" s="18">
        <f>AI262*节奏规划!$J251</f>
        <v>0.7907142857142857</v>
      </c>
      <c r="AK262" s="18">
        <f t="shared" ref="AK262:AK325" si="150">SUMPRODUCT(Y262:AD262,$BS$24:$BX$24)*$BE$6*$BE$15*$D$3</f>
        <v>97.199999999999989</v>
      </c>
      <c r="AL262" s="18">
        <f>AK262*节奏规划!$J251</f>
        <v>0.34714285714285709</v>
      </c>
      <c r="AM262" s="18">
        <f t="shared" ref="AM262:AM325" si="151">SUMPRODUCT(Y262:AD262,$BS$27:$BX$27)*$D$3</f>
        <v>526.5</v>
      </c>
      <c r="AN262" s="18">
        <f>AM262*节奏规划!$J251</f>
        <v>1.8803571428571428</v>
      </c>
      <c r="AO262" s="18">
        <f t="shared" ref="AO262:AO325" si="152">SUMPRODUCT(Y262:AD262,$BS$30:$BX$30)*$D$3</f>
        <v>54</v>
      </c>
      <c r="AP262" s="18">
        <f>AO262*节奏规划!$J251</f>
        <v>0.19285714285714284</v>
      </c>
      <c r="AQ262" s="18">
        <f t="shared" ref="AQ262:AQ325" si="153">SUMPRODUCT(Y262:AD262,$BS$33:$BX$33)*$D$3</f>
        <v>0</v>
      </c>
      <c r="AR262" s="18">
        <f>AQ262*节奏规划!$J251</f>
        <v>0</v>
      </c>
      <c r="AS262" s="18">
        <f t="shared" si="139"/>
        <v>125.27999999999997</v>
      </c>
      <c r="AT262" s="18">
        <f>AS262*节奏规划!$J251</f>
        <v>0.44742857142857134</v>
      </c>
      <c r="AU262" s="18">
        <f t="shared" si="140"/>
        <v>43.2</v>
      </c>
      <c r="AV262" s="18">
        <f>AU262*节奏规划!$J251</f>
        <v>0.1542857142857143</v>
      </c>
      <c r="AW262" s="18">
        <f t="shared" si="141"/>
        <v>0</v>
      </c>
      <c r="AX262" s="18">
        <f>AW262*节奏规划!$J251</f>
        <v>0</v>
      </c>
      <c r="AY262" s="18">
        <f t="shared" si="142"/>
        <v>0</v>
      </c>
      <c r="AZ262" s="18">
        <f>AY262*节奏规划!$J251</f>
        <v>0</v>
      </c>
    </row>
    <row r="263" spans="1:52" ht="16.5" x14ac:dyDescent="0.2">
      <c r="A263" s="14">
        <v>258</v>
      </c>
      <c r="B263" s="14">
        <f>金币产出!CH263/金币产出!CB263</f>
        <v>1664279960</v>
      </c>
      <c r="C263" s="18">
        <f>INDEX(金币产出!$D$7:$D$90,MATCH(宝箱数值!A263,金币产出!$A$7:$A$90,1))</f>
        <v>60</v>
      </c>
      <c r="D263" s="18">
        <f t="shared" ref="D263:D326" si="154">ROUND(B263/($D$3*$H$2*(1+C263/100))/1.5,0)</f>
        <v>15410000</v>
      </c>
      <c r="E263" s="18">
        <f t="shared" si="143"/>
        <v>2872746</v>
      </c>
      <c r="F263" s="18">
        <f t="shared" si="144"/>
        <v>10201609</v>
      </c>
      <c r="G263" s="18">
        <f t="shared" si="145"/>
        <v>15410000</v>
      </c>
      <c r="H263" s="18">
        <f t="shared" si="146"/>
        <v>15410000</v>
      </c>
      <c r="I263" s="18">
        <f t="shared" si="147"/>
        <v>15410000</v>
      </c>
      <c r="J263" s="18">
        <f t="shared" si="148"/>
        <v>15410000</v>
      </c>
      <c r="K263" s="18">
        <f t="shared" ref="K263:K326" si="155">INT(LOG(E263/10,1000))</f>
        <v>1</v>
      </c>
      <c r="L263" s="18">
        <f t="shared" ref="L263:L326" si="156">ROUND(E263/1000^K263,2)</f>
        <v>2872.75</v>
      </c>
      <c r="M263" s="18">
        <f t="shared" ref="M263:M326" si="157">INT(LOG(F263/10,1000))</f>
        <v>2</v>
      </c>
      <c r="N263" s="18">
        <f t="shared" ref="N263:N326" si="158">ROUND(F263/1000^M263,2)</f>
        <v>10.199999999999999</v>
      </c>
      <c r="O263" s="18">
        <f t="shared" ref="O263:O326" si="159">INT(LOG(G263/10,1000))</f>
        <v>2</v>
      </c>
      <c r="P263" s="18">
        <f t="shared" ref="P263:P326" si="160">ROUND(G263/1000^O263,2)</f>
        <v>15.41</v>
      </c>
      <c r="Q263" s="18">
        <f t="shared" ref="Q263:Q326" si="161">INT(LOG(H263/10,1000))</f>
        <v>2</v>
      </c>
      <c r="R263" s="18">
        <f t="shared" ref="R263:R326" si="162">ROUND(H263/1000^Q263,2)</f>
        <v>15.41</v>
      </c>
      <c r="S263" s="18">
        <f t="shared" ref="S263:S326" si="163">INT(LOG(I263/10,1000))</f>
        <v>2</v>
      </c>
      <c r="T263" s="18">
        <f t="shared" ref="T263:T326" si="164">ROUND(I263/1000^S263,2)</f>
        <v>15.41</v>
      </c>
      <c r="U263" s="18">
        <f t="shared" ref="U263:U326" si="165">INT(LOG(J263/10,1000))</f>
        <v>2</v>
      </c>
      <c r="V263" s="18">
        <f t="shared" ref="V263:V326" si="166">ROUND(J263/1000^U263,2)</f>
        <v>15.41</v>
      </c>
      <c r="W263" s="18">
        <f t="shared" ref="W263:W326" si="167">INT(LOG(D263/10,1000))</f>
        <v>2</v>
      </c>
      <c r="X263" s="18">
        <f t="shared" ref="X263:X326" si="168">ROUND(D263/1000^W263,2)</f>
        <v>15.41</v>
      </c>
      <c r="Y263" s="22">
        <v>0</v>
      </c>
      <c r="Z263" s="22">
        <v>0.5</v>
      </c>
      <c r="AA263" s="22">
        <v>0.5</v>
      </c>
      <c r="AB263" s="22">
        <v>0</v>
      </c>
      <c r="AC263" s="22">
        <v>0</v>
      </c>
      <c r="AD263" s="22">
        <v>0</v>
      </c>
      <c r="AE263" s="18">
        <f t="shared" ref="AE263:AE326" si="169">SUMPRODUCT(E263:J263,Y263:AD263)*(1+$C263/100)</f>
        <v>20489287.200000003</v>
      </c>
      <c r="AF263" s="18">
        <f>AE263*节奏规划!$J252</f>
        <v>73176.02571428573</v>
      </c>
      <c r="AG263" s="18">
        <f t="shared" ref="AG263:AG326" si="170">SUMPRODUCT($BH$3:$BM$3,Y263:AD263)*$D$3*(1+$C263/100)</f>
        <v>720</v>
      </c>
      <c r="AH263" s="18">
        <f>AG263*节奏规划!$J252</f>
        <v>2.5714285714285712</v>
      </c>
      <c r="AI263" s="18">
        <f t="shared" si="149"/>
        <v>221.4</v>
      </c>
      <c r="AJ263" s="18">
        <f>AI263*节奏规划!$J252</f>
        <v>0.7907142857142857</v>
      </c>
      <c r="AK263" s="18">
        <f t="shared" si="150"/>
        <v>97.199999999999989</v>
      </c>
      <c r="AL263" s="18">
        <f>AK263*节奏规划!$J252</f>
        <v>0.34714285714285709</v>
      </c>
      <c r="AM263" s="18">
        <f t="shared" si="151"/>
        <v>526.5</v>
      </c>
      <c r="AN263" s="18">
        <f>AM263*节奏规划!$J252</f>
        <v>1.8803571428571428</v>
      </c>
      <c r="AO263" s="18">
        <f t="shared" si="152"/>
        <v>54</v>
      </c>
      <c r="AP263" s="18">
        <f>AO263*节奏规划!$J252</f>
        <v>0.19285714285714284</v>
      </c>
      <c r="AQ263" s="18">
        <f t="shared" si="153"/>
        <v>0</v>
      </c>
      <c r="AR263" s="18">
        <f>AQ263*节奏规划!$J252</f>
        <v>0</v>
      </c>
      <c r="AS263" s="18">
        <f t="shared" ref="AS263:AS326" si="171">SUMPRODUCT(Y263:AD263,$BS$34:$BX$34,$BS$38:$BX$38,$BS$42:$BX$42)*$D$3*(1+$C263/100)</f>
        <v>125.27999999999997</v>
      </c>
      <c r="AT263" s="18">
        <f>AS263*节奏规划!$J252</f>
        <v>0.44742857142857134</v>
      </c>
      <c r="AU263" s="18">
        <f t="shared" ref="AU263:AU326" si="172">SUMPRODUCT(Y263:AD263,$BS$35:$BX$35,$BS$39:$BX$39,$BS$42:$BX$42)*$D$3*(1+$C263/100)</f>
        <v>43.2</v>
      </c>
      <c r="AV263" s="18">
        <f>AU263*节奏规划!$J252</f>
        <v>0.1542857142857143</v>
      </c>
      <c r="AW263" s="18">
        <f t="shared" ref="AW263:AW326" si="173">SUMPRODUCT(Y263:AD263,$BS$36:$BX$36,$BS$40:$BX$40,$BS$42:$BX$42)*$D$3*(1+$C263/100)</f>
        <v>0</v>
      </c>
      <c r="AX263" s="18">
        <f>AW263*节奏规划!$J252</f>
        <v>0</v>
      </c>
      <c r="AY263" s="18">
        <f t="shared" ref="AY263:AY326" si="174">SUMPRODUCT(Y263:AD263,$BS$37:$BX$37,$BS$41:$BX$41,$BS$42:$BX$42)*$D$3*(1+$C263/100)</f>
        <v>0</v>
      </c>
      <c r="AZ263" s="18">
        <f>AY263*节奏规划!$J252</f>
        <v>0</v>
      </c>
    </row>
    <row r="264" spans="1:52" ht="16.5" x14ac:dyDescent="0.2">
      <c r="A264" s="14">
        <v>259</v>
      </c>
      <c r="B264" s="14">
        <f>金币产出!CH264/金币产出!CB264</f>
        <v>1688715000</v>
      </c>
      <c r="C264" s="18">
        <f>INDEX(金币产出!$D$7:$D$90,MATCH(宝箱数值!A264,金币产出!$A$7:$A$90,1))</f>
        <v>60</v>
      </c>
      <c r="D264" s="18">
        <f t="shared" si="154"/>
        <v>15636250</v>
      </c>
      <c r="E264" s="18">
        <f t="shared" si="143"/>
        <v>2893758</v>
      </c>
      <c r="F264" s="18">
        <f t="shared" si="144"/>
        <v>10276226</v>
      </c>
      <c r="G264" s="18">
        <f t="shared" si="145"/>
        <v>15636250</v>
      </c>
      <c r="H264" s="18">
        <f t="shared" si="146"/>
        <v>15636250</v>
      </c>
      <c r="I264" s="18">
        <f t="shared" si="147"/>
        <v>15636250</v>
      </c>
      <c r="J264" s="18">
        <f t="shared" si="148"/>
        <v>15636250</v>
      </c>
      <c r="K264" s="18">
        <f t="shared" si="155"/>
        <v>1</v>
      </c>
      <c r="L264" s="18">
        <f t="shared" si="156"/>
        <v>2893.76</v>
      </c>
      <c r="M264" s="18">
        <f t="shared" si="157"/>
        <v>2</v>
      </c>
      <c r="N264" s="18">
        <f t="shared" si="158"/>
        <v>10.28</v>
      </c>
      <c r="O264" s="18">
        <f t="shared" si="159"/>
        <v>2</v>
      </c>
      <c r="P264" s="18">
        <f t="shared" si="160"/>
        <v>15.64</v>
      </c>
      <c r="Q264" s="18">
        <f t="shared" si="161"/>
        <v>2</v>
      </c>
      <c r="R264" s="18">
        <f t="shared" si="162"/>
        <v>15.64</v>
      </c>
      <c r="S264" s="18">
        <f t="shared" si="163"/>
        <v>2</v>
      </c>
      <c r="T264" s="18">
        <f t="shared" si="164"/>
        <v>15.64</v>
      </c>
      <c r="U264" s="18">
        <f t="shared" si="165"/>
        <v>2</v>
      </c>
      <c r="V264" s="18">
        <f t="shared" si="166"/>
        <v>15.64</v>
      </c>
      <c r="W264" s="18">
        <f t="shared" si="167"/>
        <v>2</v>
      </c>
      <c r="X264" s="18">
        <f t="shared" si="168"/>
        <v>15.64</v>
      </c>
      <c r="Y264" s="22">
        <v>0</v>
      </c>
      <c r="Z264" s="22">
        <v>0.5</v>
      </c>
      <c r="AA264" s="22">
        <v>0.5</v>
      </c>
      <c r="AB264" s="22">
        <v>0</v>
      </c>
      <c r="AC264" s="22">
        <v>0</v>
      </c>
      <c r="AD264" s="22">
        <v>0</v>
      </c>
      <c r="AE264" s="18">
        <f t="shared" si="169"/>
        <v>20729980.800000001</v>
      </c>
      <c r="AF264" s="18">
        <f>AE264*节奏规划!$J253</f>
        <v>74035.645714285711</v>
      </c>
      <c r="AG264" s="18">
        <f t="shared" si="170"/>
        <v>720</v>
      </c>
      <c r="AH264" s="18">
        <f>AG264*节奏规划!$J253</f>
        <v>2.5714285714285712</v>
      </c>
      <c r="AI264" s="18">
        <f t="shared" si="149"/>
        <v>221.4</v>
      </c>
      <c r="AJ264" s="18">
        <f>AI264*节奏规划!$J253</f>
        <v>0.7907142857142857</v>
      </c>
      <c r="AK264" s="18">
        <f t="shared" si="150"/>
        <v>97.199999999999989</v>
      </c>
      <c r="AL264" s="18">
        <f>AK264*节奏规划!$J253</f>
        <v>0.34714285714285709</v>
      </c>
      <c r="AM264" s="18">
        <f t="shared" si="151"/>
        <v>526.5</v>
      </c>
      <c r="AN264" s="18">
        <f>AM264*节奏规划!$J253</f>
        <v>1.8803571428571428</v>
      </c>
      <c r="AO264" s="18">
        <f t="shared" si="152"/>
        <v>54</v>
      </c>
      <c r="AP264" s="18">
        <f>AO264*节奏规划!$J253</f>
        <v>0.19285714285714284</v>
      </c>
      <c r="AQ264" s="18">
        <f t="shared" si="153"/>
        <v>0</v>
      </c>
      <c r="AR264" s="18">
        <f>AQ264*节奏规划!$J253</f>
        <v>0</v>
      </c>
      <c r="AS264" s="18">
        <f t="shared" si="171"/>
        <v>125.27999999999997</v>
      </c>
      <c r="AT264" s="18">
        <f>AS264*节奏规划!$J253</f>
        <v>0.44742857142857134</v>
      </c>
      <c r="AU264" s="18">
        <f t="shared" si="172"/>
        <v>43.2</v>
      </c>
      <c r="AV264" s="18">
        <f>AU264*节奏规划!$J253</f>
        <v>0.1542857142857143</v>
      </c>
      <c r="AW264" s="18">
        <f t="shared" si="173"/>
        <v>0</v>
      </c>
      <c r="AX264" s="18">
        <f>AW264*节奏规划!$J253</f>
        <v>0</v>
      </c>
      <c r="AY264" s="18">
        <f t="shared" si="174"/>
        <v>0</v>
      </c>
      <c r="AZ264" s="18">
        <f>AY264*节奏规划!$J253</f>
        <v>0</v>
      </c>
    </row>
    <row r="265" spans="1:52" ht="16.5" x14ac:dyDescent="0.2">
      <c r="A265" s="14">
        <v>260</v>
      </c>
      <c r="B265" s="14">
        <f>金币产出!CH265/金币产出!CB265</f>
        <v>1713150040</v>
      </c>
      <c r="C265" s="18">
        <f>INDEX(金币产出!$D$7:$D$90,MATCH(宝箱数值!A265,金币产出!$A$7:$A$90,1))</f>
        <v>66.25</v>
      </c>
      <c r="D265" s="18">
        <f t="shared" si="154"/>
        <v>15266166</v>
      </c>
      <c r="E265" s="18">
        <f t="shared" si="143"/>
        <v>2859308</v>
      </c>
      <c r="F265" s="18">
        <f t="shared" si="144"/>
        <v>10153887</v>
      </c>
      <c r="G265" s="18">
        <f t="shared" si="145"/>
        <v>15266166</v>
      </c>
      <c r="H265" s="18">
        <f t="shared" si="146"/>
        <v>15266166</v>
      </c>
      <c r="I265" s="18">
        <f t="shared" si="147"/>
        <v>15266166</v>
      </c>
      <c r="J265" s="18">
        <f t="shared" si="148"/>
        <v>15266166</v>
      </c>
      <c r="K265" s="18">
        <f t="shared" si="155"/>
        <v>1</v>
      </c>
      <c r="L265" s="18">
        <f t="shared" si="156"/>
        <v>2859.31</v>
      </c>
      <c r="M265" s="18">
        <f t="shared" si="157"/>
        <v>2</v>
      </c>
      <c r="N265" s="18">
        <f t="shared" si="158"/>
        <v>10.15</v>
      </c>
      <c r="O265" s="18">
        <f t="shared" si="159"/>
        <v>2</v>
      </c>
      <c r="P265" s="18">
        <f t="shared" si="160"/>
        <v>15.27</v>
      </c>
      <c r="Q265" s="18">
        <f t="shared" si="161"/>
        <v>2</v>
      </c>
      <c r="R265" s="18">
        <f t="shared" si="162"/>
        <v>15.27</v>
      </c>
      <c r="S265" s="18">
        <f t="shared" si="163"/>
        <v>2</v>
      </c>
      <c r="T265" s="18">
        <f t="shared" si="164"/>
        <v>15.27</v>
      </c>
      <c r="U265" s="18">
        <f t="shared" si="165"/>
        <v>2</v>
      </c>
      <c r="V265" s="18">
        <f t="shared" si="166"/>
        <v>15.27</v>
      </c>
      <c r="W265" s="18">
        <f t="shared" si="167"/>
        <v>2</v>
      </c>
      <c r="X265" s="18">
        <f t="shared" si="168"/>
        <v>15.27</v>
      </c>
      <c r="Y265" s="22">
        <v>0</v>
      </c>
      <c r="Z265" s="22">
        <v>0.5</v>
      </c>
      <c r="AA265" s="22">
        <v>0.5</v>
      </c>
      <c r="AB265" s="22">
        <v>0</v>
      </c>
      <c r="AC265" s="22">
        <v>0</v>
      </c>
      <c r="AD265" s="22">
        <v>0</v>
      </c>
      <c r="AE265" s="18">
        <f t="shared" si="169"/>
        <v>21130419.056250002</v>
      </c>
      <c r="AF265" s="18">
        <f>AE265*节奏规划!$J254</f>
        <v>75465.782343750005</v>
      </c>
      <c r="AG265" s="18">
        <f t="shared" si="170"/>
        <v>748.125</v>
      </c>
      <c r="AH265" s="18">
        <f>AG265*节奏规划!$J254</f>
        <v>2.671875</v>
      </c>
      <c r="AI265" s="18">
        <f t="shared" si="149"/>
        <v>221.4</v>
      </c>
      <c r="AJ265" s="18">
        <f>AI265*节奏规划!$J254</f>
        <v>0.7907142857142857</v>
      </c>
      <c r="AK265" s="18">
        <f t="shared" si="150"/>
        <v>97.199999999999989</v>
      </c>
      <c r="AL265" s="18">
        <f>AK265*节奏规划!$J254</f>
        <v>0.34714285714285709</v>
      </c>
      <c r="AM265" s="18">
        <f t="shared" si="151"/>
        <v>526.5</v>
      </c>
      <c r="AN265" s="18">
        <f>AM265*节奏规划!$J254</f>
        <v>1.8803571428571428</v>
      </c>
      <c r="AO265" s="18">
        <f t="shared" si="152"/>
        <v>54</v>
      </c>
      <c r="AP265" s="18">
        <f>AO265*节奏规划!$J254</f>
        <v>0.19285714285714284</v>
      </c>
      <c r="AQ265" s="18">
        <f t="shared" si="153"/>
        <v>0</v>
      </c>
      <c r="AR265" s="18">
        <f>AQ265*节奏规划!$J254</f>
        <v>0</v>
      </c>
      <c r="AS265" s="18">
        <f t="shared" si="171"/>
        <v>130.17374999999998</v>
      </c>
      <c r="AT265" s="18">
        <f>AS265*节奏规划!$J254</f>
        <v>0.46490624999999991</v>
      </c>
      <c r="AU265" s="18">
        <f t="shared" si="172"/>
        <v>44.887500000000003</v>
      </c>
      <c r="AV265" s="18">
        <f>AU265*节奏规划!$J254</f>
        <v>0.1603125</v>
      </c>
      <c r="AW265" s="18">
        <f t="shared" si="173"/>
        <v>0</v>
      </c>
      <c r="AX265" s="18">
        <f>AW265*节奏规划!$J254</f>
        <v>0</v>
      </c>
      <c r="AY265" s="18">
        <f t="shared" si="174"/>
        <v>0</v>
      </c>
      <c r="AZ265" s="18">
        <f>AY265*节奏规划!$J254</f>
        <v>0</v>
      </c>
    </row>
    <row r="266" spans="1:52" ht="16.5" x14ac:dyDescent="0.2">
      <c r="A266" s="14">
        <v>261</v>
      </c>
      <c r="B266" s="14">
        <f>金币产出!CH266/金币产出!CB266</f>
        <v>1734885040</v>
      </c>
      <c r="C266" s="18">
        <f>INDEX(金币产出!$D$7:$D$90,MATCH(宝箱数值!A266,金币产出!$A$7:$A$90,1))</f>
        <v>66.25</v>
      </c>
      <c r="D266" s="18">
        <f t="shared" si="154"/>
        <v>15459850</v>
      </c>
      <c r="E266" s="18">
        <f t="shared" si="143"/>
        <v>2877389</v>
      </c>
      <c r="F266" s="18">
        <f t="shared" si="144"/>
        <v>10218096</v>
      </c>
      <c r="G266" s="18">
        <f t="shared" si="145"/>
        <v>15459850</v>
      </c>
      <c r="H266" s="18">
        <f t="shared" si="146"/>
        <v>15459850</v>
      </c>
      <c r="I266" s="18">
        <f t="shared" si="147"/>
        <v>15459850</v>
      </c>
      <c r="J266" s="18">
        <f t="shared" si="148"/>
        <v>15459850</v>
      </c>
      <c r="K266" s="18">
        <f t="shared" si="155"/>
        <v>1</v>
      </c>
      <c r="L266" s="18">
        <f t="shared" si="156"/>
        <v>2877.39</v>
      </c>
      <c r="M266" s="18">
        <f t="shared" si="157"/>
        <v>2</v>
      </c>
      <c r="N266" s="18">
        <f t="shared" si="158"/>
        <v>10.220000000000001</v>
      </c>
      <c r="O266" s="18">
        <f t="shared" si="159"/>
        <v>2</v>
      </c>
      <c r="P266" s="18">
        <f t="shared" si="160"/>
        <v>15.46</v>
      </c>
      <c r="Q266" s="18">
        <f t="shared" si="161"/>
        <v>2</v>
      </c>
      <c r="R266" s="18">
        <f t="shared" si="162"/>
        <v>15.46</v>
      </c>
      <c r="S266" s="18">
        <f t="shared" si="163"/>
        <v>2</v>
      </c>
      <c r="T266" s="18">
        <f t="shared" si="164"/>
        <v>15.46</v>
      </c>
      <c r="U266" s="18">
        <f t="shared" si="165"/>
        <v>2</v>
      </c>
      <c r="V266" s="18">
        <f t="shared" si="166"/>
        <v>15.46</v>
      </c>
      <c r="W266" s="18">
        <f t="shared" si="167"/>
        <v>2</v>
      </c>
      <c r="X266" s="18">
        <f t="shared" si="168"/>
        <v>15.46</v>
      </c>
      <c r="Y266" s="22">
        <v>0</v>
      </c>
      <c r="Z266" s="22">
        <v>0.5</v>
      </c>
      <c r="AA266" s="22">
        <v>0.5</v>
      </c>
      <c r="AB266" s="22">
        <v>0</v>
      </c>
      <c r="AC266" s="22">
        <v>0</v>
      </c>
      <c r="AD266" s="22">
        <v>0</v>
      </c>
      <c r="AE266" s="18">
        <f t="shared" si="169"/>
        <v>21344792.612500001</v>
      </c>
      <c r="AF266" s="18">
        <f>AE266*节奏规划!$J255</f>
        <v>76231.402187500003</v>
      </c>
      <c r="AG266" s="18">
        <f t="shared" si="170"/>
        <v>748.125</v>
      </c>
      <c r="AH266" s="18">
        <f>AG266*节奏规划!$J255</f>
        <v>2.671875</v>
      </c>
      <c r="AI266" s="18">
        <f t="shared" si="149"/>
        <v>221.4</v>
      </c>
      <c r="AJ266" s="18">
        <f>AI266*节奏规划!$J255</f>
        <v>0.7907142857142857</v>
      </c>
      <c r="AK266" s="18">
        <f t="shared" si="150"/>
        <v>97.199999999999989</v>
      </c>
      <c r="AL266" s="18">
        <f>AK266*节奏规划!$J255</f>
        <v>0.34714285714285709</v>
      </c>
      <c r="AM266" s="18">
        <f t="shared" si="151"/>
        <v>526.5</v>
      </c>
      <c r="AN266" s="18">
        <f>AM266*节奏规划!$J255</f>
        <v>1.8803571428571428</v>
      </c>
      <c r="AO266" s="18">
        <f t="shared" si="152"/>
        <v>54</v>
      </c>
      <c r="AP266" s="18">
        <f>AO266*节奏规划!$J255</f>
        <v>0.19285714285714284</v>
      </c>
      <c r="AQ266" s="18">
        <f t="shared" si="153"/>
        <v>0</v>
      </c>
      <c r="AR266" s="18">
        <f>AQ266*节奏规划!$J255</f>
        <v>0</v>
      </c>
      <c r="AS266" s="18">
        <f t="shared" si="171"/>
        <v>130.17374999999998</v>
      </c>
      <c r="AT266" s="18">
        <f>AS266*节奏规划!$J255</f>
        <v>0.46490624999999991</v>
      </c>
      <c r="AU266" s="18">
        <f t="shared" si="172"/>
        <v>44.887500000000003</v>
      </c>
      <c r="AV266" s="18">
        <f>AU266*节奏规划!$J255</f>
        <v>0.1603125</v>
      </c>
      <c r="AW266" s="18">
        <f t="shared" si="173"/>
        <v>0</v>
      </c>
      <c r="AX266" s="18">
        <f>AW266*节奏规划!$J255</f>
        <v>0</v>
      </c>
      <c r="AY266" s="18">
        <f t="shared" si="174"/>
        <v>0</v>
      </c>
      <c r="AZ266" s="18">
        <f>AY266*节奏规划!$J255</f>
        <v>0</v>
      </c>
    </row>
    <row r="267" spans="1:52" ht="16.5" x14ac:dyDescent="0.2">
      <c r="A267" s="14">
        <v>262</v>
      </c>
      <c r="B267" s="14">
        <f>金币产出!CH267/金币产出!CB267</f>
        <v>1756620040</v>
      </c>
      <c r="C267" s="18">
        <f>INDEX(金币产出!$D$7:$D$90,MATCH(宝箱数值!A267,金币产出!$A$7:$A$90,1))</f>
        <v>66.25</v>
      </c>
      <c r="D267" s="18">
        <f t="shared" si="154"/>
        <v>15653534</v>
      </c>
      <c r="E267" s="18">
        <f t="shared" si="143"/>
        <v>2895357</v>
      </c>
      <c r="F267" s="18">
        <f t="shared" si="144"/>
        <v>10281904</v>
      </c>
      <c r="G267" s="18">
        <f t="shared" si="145"/>
        <v>15653534</v>
      </c>
      <c r="H267" s="18">
        <f t="shared" si="146"/>
        <v>15653534</v>
      </c>
      <c r="I267" s="18">
        <f t="shared" si="147"/>
        <v>15653534</v>
      </c>
      <c r="J267" s="18">
        <f t="shared" si="148"/>
        <v>15653534</v>
      </c>
      <c r="K267" s="18">
        <f t="shared" si="155"/>
        <v>1</v>
      </c>
      <c r="L267" s="18">
        <f t="shared" si="156"/>
        <v>2895.36</v>
      </c>
      <c r="M267" s="18">
        <f t="shared" si="157"/>
        <v>2</v>
      </c>
      <c r="N267" s="18">
        <f t="shared" si="158"/>
        <v>10.28</v>
      </c>
      <c r="O267" s="18">
        <f t="shared" si="159"/>
        <v>2</v>
      </c>
      <c r="P267" s="18">
        <f t="shared" si="160"/>
        <v>15.65</v>
      </c>
      <c r="Q267" s="18">
        <f t="shared" si="161"/>
        <v>2</v>
      </c>
      <c r="R267" s="18">
        <f t="shared" si="162"/>
        <v>15.65</v>
      </c>
      <c r="S267" s="18">
        <f t="shared" si="163"/>
        <v>2</v>
      </c>
      <c r="T267" s="18">
        <f t="shared" si="164"/>
        <v>15.65</v>
      </c>
      <c r="U267" s="18">
        <f t="shared" si="165"/>
        <v>2</v>
      </c>
      <c r="V267" s="18">
        <f t="shared" si="166"/>
        <v>15.65</v>
      </c>
      <c r="W267" s="18">
        <f t="shared" si="167"/>
        <v>2</v>
      </c>
      <c r="X267" s="18">
        <f t="shared" si="168"/>
        <v>15.65</v>
      </c>
      <c r="Y267" s="22">
        <v>0</v>
      </c>
      <c r="Z267" s="22">
        <v>0.5</v>
      </c>
      <c r="AA267" s="22">
        <v>0.5</v>
      </c>
      <c r="AB267" s="22">
        <v>0</v>
      </c>
      <c r="AC267" s="22">
        <v>0</v>
      </c>
      <c r="AD267" s="22">
        <v>0</v>
      </c>
      <c r="AE267" s="18">
        <f t="shared" si="169"/>
        <v>21558832.837500002</v>
      </c>
      <c r="AF267" s="18">
        <f>AE267*节奏规划!$J256</f>
        <v>76995.83156250001</v>
      </c>
      <c r="AG267" s="18">
        <f t="shared" si="170"/>
        <v>748.125</v>
      </c>
      <c r="AH267" s="18">
        <f>AG267*节奏规划!$J256</f>
        <v>2.671875</v>
      </c>
      <c r="AI267" s="18">
        <f t="shared" si="149"/>
        <v>221.4</v>
      </c>
      <c r="AJ267" s="18">
        <f>AI267*节奏规划!$J256</f>
        <v>0.7907142857142857</v>
      </c>
      <c r="AK267" s="18">
        <f t="shared" si="150"/>
        <v>97.199999999999989</v>
      </c>
      <c r="AL267" s="18">
        <f>AK267*节奏规划!$J256</f>
        <v>0.34714285714285709</v>
      </c>
      <c r="AM267" s="18">
        <f t="shared" si="151"/>
        <v>526.5</v>
      </c>
      <c r="AN267" s="18">
        <f>AM267*节奏规划!$J256</f>
        <v>1.8803571428571428</v>
      </c>
      <c r="AO267" s="18">
        <f t="shared" si="152"/>
        <v>54</v>
      </c>
      <c r="AP267" s="18">
        <f>AO267*节奏规划!$J256</f>
        <v>0.19285714285714284</v>
      </c>
      <c r="AQ267" s="18">
        <f t="shared" si="153"/>
        <v>0</v>
      </c>
      <c r="AR267" s="18">
        <f>AQ267*节奏规划!$J256</f>
        <v>0</v>
      </c>
      <c r="AS267" s="18">
        <f t="shared" si="171"/>
        <v>130.17374999999998</v>
      </c>
      <c r="AT267" s="18">
        <f>AS267*节奏规划!$J256</f>
        <v>0.46490624999999991</v>
      </c>
      <c r="AU267" s="18">
        <f t="shared" si="172"/>
        <v>44.887500000000003</v>
      </c>
      <c r="AV267" s="18">
        <f>AU267*节奏规划!$J256</f>
        <v>0.1603125</v>
      </c>
      <c r="AW267" s="18">
        <f t="shared" si="173"/>
        <v>0</v>
      </c>
      <c r="AX267" s="18">
        <f>AW267*节奏规划!$J256</f>
        <v>0</v>
      </c>
      <c r="AY267" s="18">
        <f t="shared" si="174"/>
        <v>0</v>
      </c>
      <c r="AZ267" s="18">
        <f>AY267*节奏规划!$J256</f>
        <v>0</v>
      </c>
    </row>
    <row r="268" spans="1:52" ht="16.5" x14ac:dyDescent="0.2">
      <c r="A268" s="14">
        <v>263</v>
      </c>
      <c r="B268" s="14">
        <f>金币产出!CH268/金币产出!CB268</f>
        <v>1778355040</v>
      </c>
      <c r="C268" s="18">
        <f>INDEX(金币产出!$D$7:$D$90,MATCH(宝箱数值!A268,金币产出!$A$7:$A$90,1))</f>
        <v>66.25</v>
      </c>
      <c r="D268" s="18">
        <f t="shared" si="154"/>
        <v>15847218</v>
      </c>
      <c r="E268" s="18">
        <f t="shared" si="143"/>
        <v>2913214</v>
      </c>
      <c r="F268" s="18">
        <f t="shared" si="144"/>
        <v>10345319</v>
      </c>
      <c r="G268" s="18">
        <f t="shared" si="145"/>
        <v>15847218</v>
      </c>
      <c r="H268" s="18">
        <f t="shared" si="146"/>
        <v>15847218</v>
      </c>
      <c r="I268" s="18">
        <f t="shared" si="147"/>
        <v>15847218</v>
      </c>
      <c r="J268" s="18">
        <f t="shared" si="148"/>
        <v>15847218</v>
      </c>
      <c r="K268" s="18">
        <f t="shared" si="155"/>
        <v>1</v>
      </c>
      <c r="L268" s="18">
        <f t="shared" si="156"/>
        <v>2913.21</v>
      </c>
      <c r="M268" s="18">
        <f t="shared" si="157"/>
        <v>2</v>
      </c>
      <c r="N268" s="18">
        <f t="shared" si="158"/>
        <v>10.35</v>
      </c>
      <c r="O268" s="18">
        <f t="shared" si="159"/>
        <v>2</v>
      </c>
      <c r="P268" s="18">
        <f t="shared" si="160"/>
        <v>15.85</v>
      </c>
      <c r="Q268" s="18">
        <f t="shared" si="161"/>
        <v>2</v>
      </c>
      <c r="R268" s="18">
        <f t="shared" si="162"/>
        <v>15.85</v>
      </c>
      <c r="S268" s="18">
        <f t="shared" si="163"/>
        <v>2</v>
      </c>
      <c r="T268" s="18">
        <f t="shared" si="164"/>
        <v>15.85</v>
      </c>
      <c r="U268" s="18">
        <f t="shared" si="165"/>
        <v>2</v>
      </c>
      <c r="V268" s="18">
        <f t="shared" si="166"/>
        <v>15.85</v>
      </c>
      <c r="W268" s="18">
        <f t="shared" si="167"/>
        <v>2</v>
      </c>
      <c r="X268" s="18">
        <f t="shared" si="168"/>
        <v>15.85</v>
      </c>
      <c r="Y268" s="22">
        <v>0</v>
      </c>
      <c r="Z268" s="22">
        <v>0.5</v>
      </c>
      <c r="AA268" s="22">
        <v>0.5</v>
      </c>
      <c r="AB268" s="22">
        <v>0</v>
      </c>
      <c r="AC268" s="22">
        <v>0</v>
      </c>
      <c r="AD268" s="22">
        <v>0</v>
      </c>
      <c r="AE268" s="18">
        <f t="shared" si="169"/>
        <v>21772546.381250001</v>
      </c>
      <c r="AF268" s="18">
        <f>AE268*节奏规划!$J257</f>
        <v>77759.094218750004</v>
      </c>
      <c r="AG268" s="18">
        <f t="shared" si="170"/>
        <v>748.125</v>
      </c>
      <c r="AH268" s="18">
        <f>AG268*节奏规划!$J257</f>
        <v>2.671875</v>
      </c>
      <c r="AI268" s="18">
        <f t="shared" si="149"/>
        <v>221.4</v>
      </c>
      <c r="AJ268" s="18">
        <f>AI268*节奏规划!$J257</f>
        <v>0.7907142857142857</v>
      </c>
      <c r="AK268" s="18">
        <f t="shared" si="150"/>
        <v>97.199999999999989</v>
      </c>
      <c r="AL268" s="18">
        <f>AK268*节奏规划!$J257</f>
        <v>0.34714285714285709</v>
      </c>
      <c r="AM268" s="18">
        <f t="shared" si="151"/>
        <v>526.5</v>
      </c>
      <c r="AN268" s="18">
        <f>AM268*节奏规划!$J257</f>
        <v>1.8803571428571428</v>
      </c>
      <c r="AO268" s="18">
        <f t="shared" si="152"/>
        <v>54</v>
      </c>
      <c r="AP268" s="18">
        <f>AO268*节奏规划!$J257</f>
        <v>0.19285714285714284</v>
      </c>
      <c r="AQ268" s="18">
        <f t="shared" si="153"/>
        <v>0</v>
      </c>
      <c r="AR268" s="18">
        <f>AQ268*节奏规划!$J257</f>
        <v>0</v>
      </c>
      <c r="AS268" s="18">
        <f t="shared" si="171"/>
        <v>130.17374999999998</v>
      </c>
      <c r="AT268" s="18">
        <f>AS268*节奏规划!$J257</f>
        <v>0.46490624999999991</v>
      </c>
      <c r="AU268" s="18">
        <f t="shared" si="172"/>
        <v>44.887500000000003</v>
      </c>
      <c r="AV268" s="18">
        <f>AU268*节奏规划!$J257</f>
        <v>0.1603125</v>
      </c>
      <c r="AW268" s="18">
        <f t="shared" si="173"/>
        <v>0</v>
      </c>
      <c r="AX268" s="18">
        <f>AW268*节奏规划!$J257</f>
        <v>0</v>
      </c>
      <c r="AY268" s="18">
        <f t="shared" si="174"/>
        <v>0</v>
      </c>
      <c r="AZ268" s="18">
        <f>AY268*节奏规划!$J257</f>
        <v>0</v>
      </c>
    </row>
    <row r="269" spans="1:52" ht="16.5" x14ac:dyDescent="0.2">
      <c r="A269" s="14">
        <v>264</v>
      </c>
      <c r="B269" s="14">
        <f>金币产出!CH269/金币产出!CB269</f>
        <v>1800090040</v>
      </c>
      <c r="C269" s="18">
        <f>INDEX(金币产出!$D$7:$D$90,MATCH(宝箱数值!A269,金币产出!$A$7:$A$90,1))</f>
        <v>66.25</v>
      </c>
      <c r="D269" s="18">
        <f t="shared" si="154"/>
        <v>16040903</v>
      </c>
      <c r="E269" s="18">
        <f t="shared" si="143"/>
        <v>2930963</v>
      </c>
      <c r="F269" s="18">
        <f t="shared" si="144"/>
        <v>10408347</v>
      </c>
      <c r="G269" s="18">
        <f t="shared" si="145"/>
        <v>16040903</v>
      </c>
      <c r="H269" s="18">
        <f t="shared" si="146"/>
        <v>16040903</v>
      </c>
      <c r="I269" s="18">
        <f t="shared" si="147"/>
        <v>16040903</v>
      </c>
      <c r="J269" s="18">
        <f t="shared" si="148"/>
        <v>16040903</v>
      </c>
      <c r="K269" s="18">
        <f t="shared" si="155"/>
        <v>1</v>
      </c>
      <c r="L269" s="18">
        <f t="shared" si="156"/>
        <v>2930.96</v>
      </c>
      <c r="M269" s="18">
        <f t="shared" si="157"/>
        <v>2</v>
      </c>
      <c r="N269" s="18">
        <f t="shared" si="158"/>
        <v>10.41</v>
      </c>
      <c r="O269" s="18">
        <f t="shared" si="159"/>
        <v>2</v>
      </c>
      <c r="P269" s="18">
        <f t="shared" si="160"/>
        <v>16.04</v>
      </c>
      <c r="Q269" s="18">
        <f t="shared" si="161"/>
        <v>2</v>
      </c>
      <c r="R269" s="18">
        <f t="shared" si="162"/>
        <v>16.04</v>
      </c>
      <c r="S269" s="18">
        <f t="shared" si="163"/>
        <v>2</v>
      </c>
      <c r="T269" s="18">
        <f t="shared" si="164"/>
        <v>16.04</v>
      </c>
      <c r="U269" s="18">
        <f t="shared" si="165"/>
        <v>2</v>
      </c>
      <c r="V269" s="18">
        <f t="shared" si="166"/>
        <v>16.04</v>
      </c>
      <c r="W269" s="18">
        <f t="shared" si="167"/>
        <v>2</v>
      </c>
      <c r="X269" s="18">
        <f t="shared" si="168"/>
        <v>16.04</v>
      </c>
      <c r="Y269" s="22">
        <v>0</v>
      </c>
      <c r="Z269" s="22">
        <v>0.5</v>
      </c>
      <c r="AA269" s="22">
        <v>0.5</v>
      </c>
      <c r="AB269" s="22">
        <v>0</v>
      </c>
      <c r="AC269" s="22">
        <v>0</v>
      </c>
      <c r="AD269" s="22">
        <v>0</v>
      </c>
      <c r="AE269" s="18">
        <f t="shared" si="169"/>
        <v>21985939.0625</v>
      </c>
      <c r="AF269" s="18">
        <f>AE269*节奏规划!$J258</f>
        <v>78521.2109375</v>
      </c>
      <c r="AG269" s="18">
        <f t="shared" si="170"/>
        <v>748.125</v>
      </c>
      <c r="AH269" s="18">
        <f>AG269*节奏规划!$J258</f>
        <v>2.671875</v>
      </c>
      <c r="AI269" s="18">
        <f t="shared" si="149"/>
        <v>221.4</v>
      </c>
      <c r="AJ269" s="18">
        <f>AI269*节奏规划!$J258</f>
        <v>0.7907142857142857</v>
      </c>
      <c r="AK269" s="18">
        <f t="shared" si="150"/>
        <v>97.199999999999989</v>
      </c>
      <c r="AL269" s="18">
        <f>AK269*节奏规划!$J258</f>
        <v>0.34714285714285709</v>
      </c>
      <c r="AM269" s="18">
        <f t="shared" si="151"/>
        <v>526.5</v>
      </c>
      <c r="AN269" s="18">
        <f>AM269*节奏规划!$J258</f>
        <v>1.8803571428571428</v>
      </c>
      <c r="AO269" s="18">
        <f t="shared" si="152"/>
        <v>54</v>
      </c>
      <c r="AP269" s="18">
        <f>AO269*节奏规划!$J258</f>
        <v>0.19285714285714284</v>
      </c>
      <c r="AQ269" s="18">
        <f t="shared" si="153"/>
        <v>0</v>
      </c>
      <c r="AR269" s="18">
        <f>AQ269*节奏规划!$J258</f>
        <v>0</v>
      </c>
      <c r="AS269" s="18">
        <f t="shared" si="171"/>
        <v>130.17374999999998</v>
      </c>
      <c r="AT269" s="18">
        <f>AS269*节奏规划!$J258</f>
        <v>0.46490624999999991</v>
      </c>
      <c r="AU269" s="18">
        <f t="shared" si="172"/>
        <v>44.887500000000003</v>
      </c>
      <c r="AV269" s="18">
        <f>AU269*节奏规划!$J258</f>
        <v>0.1603125</v>
      </c>
      <c r="AW269" s="18">
        <f t="shared" si="173"/>
        <v>0</v>
      </c>
      <c r="AX269" s="18">
        <f>AW269*节奏规划!$J258</f>
        <v>0</v>
      </c>
      <c r="AY269" s="18">
        <f t="shared" si="174"/>
        <v>0</v>
      </c>
      <c r="AZ269" s="18">
        <f>AY269*节奏规划!$J258</f>
        <v>0</v>
      </c>
    </row>
    <row r="270" spans="1:52" ht="16.5" x14ac:dyDescent="0.2">
      <c r="A270" s="14">
        <v>265</v>
      </c>
      <c r="B270" s="14">
        <f>金币产出!CH270/金币产出!CB270</f>
        <v>1821825040</v>
      </c>
      <c r="C270" s="18">
        <f>INDEX(金币产出!$D$7:$D$90,MATCH(宝箱数值!A270,金币产出!$A$7:$A$90,1))</f>
        <v>66.25</v>
      </c>
      <c r="D270" s="18">
        <f t="shared" si="154"/>
        <v>16234587</v>
      </c>
      <c r="E270" s="18">
        <f t="shared" si="143"/>
        <v>2948604</v>
      </c>
      <c r="F270" s="18">
        <f t="shared" si="144"/>
        <v>10470996</v>
      </c>
      <c r="G270" s="18">
        <f t="shared" si="145"/>
        <v>16234587</v>
      </c>
      <c r="H270" s="18">
        <f t="shared" si="146"/>
        <v>16234587</v>
      </c>
      <c r="I270" s="18">
        <f t="shared" si="147"/>
        <v>16234587</v>
      </c>
      <c r="J270" s="18">
        <f t="shared" si="148"/>
        <v>16234587</v>
      </c>
      <c r="K270" s="18">
        <f t="shared" si="155"/>
        <v>1</v>
      </c>
      <c r="L270" s="18">
        <f t="shared" si="156"/>
        <v>2948.6</v>
      </c>
      <c r="M270" s="18">
        <f t="shared" si="157"/>
        <v>2</v>
      </c>
      <c r="N270" s="18">
        <f t="shared" si="158"/>
        <v>10.47</v>
      </c>
      <c r="O270" s="18">
        <f t="shared" si="159"/>
        <v>2</v>
      </c>
      <c r="P270" s="18">
        <f t="shared" si="160"/>
        <v>16.23</v>
      </c>
      <c r="Q270" s="18">
        <f t="shared" si="161"/>
        <v>2</v>
      </c>
      <c r="R270" s="18">
        <f t="shared" si="162"/>
        <v>16.23</v>
      </c>
      <c r="S270" s="18">
        <f t="shared" si="163"/>
        <v>2</v>
      </c>
      <c r="T270" s="18">
        <f t="shared" si="164"/>
        <v>16.23</v>
      </c>
      <c r="U270" s="18">
        <f t="shared" si="165"/>
        <v>2</v>
      </c>
      <c r="V270" s="18">
        <f t="shared" si="166"/>
        <v>16.23</v>
      </c>
      <c r="W270" s="18">
        <f t="shared" si="167"/>
        <v>2</v>
      </c>
      <c r="X270" s="18">
        <f t="shared" si="168"/>
        <v>16.23</v>
      </c>
      <c r="Y270" s="22">
        <v>0</v>
      </c>
      <c r="Z270" s="22">
        <v>0.5</v>
      </c>
      <c r="AA270" s="22">
        <v>0.5</v>
      </c>
      <c r="AB270" s="22">
        <v>0</v>
      </c>
      <c r="AC270" s="22">
        <v>0</v>
      </c>
      <c r="AD270" s="22">
        <v>0</v>
      </c>
      <c r="AE270" s="18">
        <f t="shared" si="169"/>
        <v>22199015.868750002</v>
      </c>
      <c r="AF270" s="18">
        <f>AE270*节奏规划!$J259</f>
        <v>79282.199531250008</v>
      </c>
      <c r="AG270" s="18">
        <f t="shared" si="170"/>
        <v>748.125</v>
      </c>
      <c r="AH270" s="18">
        <f>AG270*节奏规划!$J259</f>
        <v>2.671875</v>
      </c>
      <c r="AI270" s="18">
        <f t="shared" si="149"/>
        <v>221.4</v>
      </c>
      <c r="AJ270" s="18">
        <f>AI270*节奏规划!$J259</f>
        <v>0.7907142857142857</v>
      </c>
      <c r="AK270" s="18">
        <f t="shared" si="150"/>
        <v>97.199999999999989</v>
      </c>
      <c r="AL270" s="18">
        <f>AK270*节奏规划!$J259</f>
        <v>0.34714285714285709</v>
      </c>
      <c r="AM270" s="18">
        <f t="shared" si="151"/>
        <v>526.5</v>
      </c>
      <c r="AN270" s="18">
        <f>AM270*节奏规划!$J259</f>
        <v>1.8803571428571428</v>
      </c>
      <c r="AO270" s="18">
        <f t="shared" si="152"/>
        <v>54</v>
      </c>
      <c r="AP270" s="18">
        <f>AO270*节奏规划!$J259</f>
        <v>0.19285714285714284</v>
      </c>
      <c r="AQ270" s="18">
        <f t="shared" si="153"/>
        <v>0</v>
      </c>
      <c r="AR270" s="18">
        <f>AQ270*节奏规划!$J259</f>
        <v>0</v>
      </c>
      <c r="AS270" s="18">
        <f t="shared" si="171"/>
        <v>130.17374999999998</v>
      </c>
      <c r="AT270" s="18">
        <f>AS270*节奏规划!$J259</f>
        <v>0.46490624999999991</v>
      </c>
      <c r="AU270" s="18">
        <f t="shared" si="172"/>
        <v>44.887500000000003</v>
      </c>
      <c r="AV270" s="18">
        <f>AU270*节奏规划!$J259</f>
        <v>0.1603125</v>
      </c>
      <c r="AW270" s="18">
        <f t="shared" si="173"/>
        <v>0</v>
      </c>
      <c r="AX270" s="18">
        <f>AW270*节奏规划!$J259</f>
        <v>0</v>
      </c>
      <c r="AY270" s="18">
        <f t="shared" si="174"/>
        <v>0</v>
      </c>
      <c r="AZ270" s="18">
        <f>AY270*节奏规划!$J259</f>
        <v>0</v>
      </c>
    </row>
    <row r="271" spans="1:52" ht="16.5" x14ac:dyDescent="0.2">
      <c r="A271" s="14">
        <v>266</v>
      </c>
      <c r="B271" s="14">
        <f>金币产出!CH271/金币产出!CB271</f>
        <v>1843560040</v>
      </c>
      <c r="C271" s="18">
        <f>INDEX(金币产出!$D$7:$D$90,MATCH(宝箱数值!A271,金币产出!$A$7:$A$90,1))</f>
        <v>66.25</v>
      </c>
      <c r="D271" s="18">
        <f t="shared" si="154"/>
        <v>16428271</v>
      </c>
      <c r="E271" s="18">
        <f t="shared" si="143"/>
        <v>2966141</v>
      </c>
      <c r="F271" s="18">
        <f t="shared" si="144"/>
        <v>10533272</v>
      </c>
      <c r="G271" s="18">
        <f t="shared" si="145"/>
        <v>16428271</v>
      </c>
      <c r="H271" s="18">
        <f t="shared" si="146"/>
        <v>16428271</v>
      </c>
      <c r="I271" s="18">
        <f t="shared" si="147"/>
        <v>16428271</v>
      </c>
      <c r="J271" s="18">
        <f t="shared" si="148"/>
        <v>16428271</v>
      </c>
      <c r="K271" s="18">
        <f t="shared" si="155"/>
        <v>1</v>
      </c>
      <c r="L271" s="18">
        <f t="shared" si="156"/>
        <v>2966.14</v>
      </c>
      <c r="M271" s="18">
        <f t="shared" si="157"/>
        <v>2</v>
      </c>
      <c r="N271" s="18">
        <f t="shared" si="158"/>
        <v>10.53</v>
      </c>
      <c r="O271" s="18">
        <f t="shared" si="159"/>
        <v>2</v>
      </c>
      <c r="P271" s="18">
        <f t="shared" si="160"/>
        <v>16.43</v>
      </c>
      <c r="Q271" s="18">
        <f t="shared" si="161"/>
        <v>2</v>
      </c>
      <c r="R271" s="18">
        <f t="shared" si="162"/>
        <v>16.43</v>
      </c>
      <c r="S271" s="18">
        <f t="shared" si="163"/>
        <v>2</v>
      </c>
      <c r="T271" s="18">
        <f t="shared" si="164"/>
        <v>16.43</v>
      </c>
      <c r="U271" s="18">
        <f t="shared" si="165"/>
        <v>2</v>
      </c>
      <c r="V271" s="18">
        <f t="shared" si="166"/>
        <v>16.43</v>
      </c>
      <c r="W271" s="18">
        <f t="shared" si="167"/>
        <v>2</v>
      </c>
      <c r="X271" s="18">
        <f t="shared" si="168"/>
        <v>16.43</v>
      </c>
      <c r="Y271" s="22">
        <v>0</v>
      </c>
      <c r="Z271" s="22">
        <v>0.5</v>
      </c>
      <c r="AA271" s="22">
        <v>0.5</v>
      </c>
      <c r="AB271" s="22">
        <v>0</v>
      </c>
      <c r="AC271" s="22">
        <v>0</v>
      </c>
      <c r="AD271" s="22">
        <v>0</v>
      </c>
      <c r="AE271" s="18">
        <f t="shared" si="169"/>
        <v>22411782.618750002</v>
      </c>
      <c r="AF271" s="18">
        <f>AE271*节奏规划!$J260</f>
        <v>80042.080781249999</v>
      </c>
      <c r="AG271" s="18">
        <f t="shared" si="170"/>
        <v>748.125</v>
      </c>
      <c r="AH271" s="18">
        <f>AG271*节奏规划!$J260</f>
        <v>2.671875</v>
      </c>
      <c r="AI271" s="18">
        <f t="shared" si="149"/>
        <v>221.4</v>
      </c>
      <c r="AJ271" s="18">
        <f>AI271*节奏规划!$J260</f>
        <v>0.7907142857142857</v>
      </c>
      <c r="AK271" s="18">
        <f t="shared" si="150"/>
        <v>97.199999999999989</v>
      </c>
      <c r="AL271" s="18">
        <f>AK271*节奏规划!$J260</f>
        <v>0.34714285714285709</v>
      </c>
      <c r="AM271" s="18">
        <f t="shared" si="151"/>
        <v>526.5</v>
      </c>
      <c r="AN271" s="18">
        <f>AM271*节奏规划!$J260</f>
        <v>1.8803571428571428</v>
      </c>
      <c r="AO271" s="18">
        <f t="shared" si="152"/>
        <v>54</v>
      </c>
      <c r="AP271" s="18">
        <f>AO271*节奏规划!$J260</f>
        <v>0.19285714285714284</v>
      </c>
      <c r="AQ271" s="18">
        <f t="shared" si="153"/>
        <v>0</v>
      </c>
      <c r="AR271" s="18">
        <f>AQ271*节奏规划!$J260</f>
        <v>0</v>
      </c>
      <c r="AS271" s="18">
        <f t="shared" si="171"/>
        <v>130.17374999999998</v>
      </c>
      <c r="AT271" s="18">
        <f>AS271*节奏规划!$J260</f>
        <v>0.46490624999999991</v>
      </c>
      <c r="AU271" s="18">
        <f t="shared" si="172"/>
        <v>44.887500000000003</v>
      </c>
      <c r="AV271" s="18">
        <f>AU271*节奏规划!$J260</f>
        <v>0.1603125</v>
      </c>
      <c r="AW271" s="18">
        <f t="shared" si="173"/>
        <v>0</v>
      </c>
      <c r="AX271" s="18">
        <f>AW271*节奏规划!$J260</f>
        <v>0</v>
      </c>
      <c r="AY271" s="18">
        <f t="shared" si="174"/>
        <v>0</v>
      </c>
      <c r="AZ271" s="18">
        <f>AY271*节奏规划!$J260</f>
        <v>0</v>
      </c>
    </row>
    <row r="272" spans="1:52" ht="16.5" x14ac:dyDescent="0.2">
      <c r="A272" s="14">
        <v>267</v>
      </c>
      <c r="B272" s="14">
        <f>金币产出!CH272/金币产出!CB272</f>
        <v>1865295040</v>
      </c>
      <c r="C272" s="18">
        <f>INDEX(金币产出!$D$7:$D$90,MATCH(宝箱数值!A272,金币产出!$A$7:$A$90,1))</f>
        <v>66.25</v>
      </c>
      <c r="D272" s="18">
        <f t="shared" si="154"/>
        <v>16621955</v>
      </c>
      <c r="E272" s="18">
        <f t="shared" si="143"/>
        <v>2983575</v>
      </c>
      <c r="F272" s="18">
        <f t="shared" si="144"/>
        <v>10595182</v>
      </c>
      <c r="G272" s="18">
        <f t="shared" si="145"/>
        <v>16621955</v>
      </c>
      <c r="H272" s="18">
        <f t="shared" si="146"/>
        <v>16621955</v>
      </c>
      <c r="I272" s="18">
        <f t="shared" si="147"/>
        <v>16621955</v>
      </c>
      <c r="J272" s="18">
        <f t="shared" si="148"/>
        <v>16621955</v>
      </c>
      <c r="K272" s="18">
        <f t="shared" si="155"/>
        <v>1</v>
      </c>
      <c r="L272" s="18">
        <f t="shared" si="156"/>
        <v>2983.58</v>
      </c>
      <c r="M272" s="18">
        <f t="shared" si="157"/>
        <v>2</v>
      </c>
      <c r="N272" s="18">
        <f t="shared" si="158"/>
        <v>10.6</v>
      </c>
      <c r="O272" s="18">
        <f t="shared" si="159"/>
        <v>2</v>
      </c>
      <c r="P272" s="18">
        <f t="shared" si="160"/>
        <v>16.62</v>
      </c>
      <c r="Q272" s="18">
        <f t="shared" si="161"/>
        <v>2</v>
      </c>
      <c r="R272" s="18">
        <f t="shared" si="162"/>
        <v>16.62</v>
      </c>
      <c r="S272" s="18">
        <f t="shared" si="163"/>
        <v>2</v>
      </c>
      <c r="T272" s="18">
        <f t="shared" si="164"/>
        <v>16.62</v>
      </c>
      <c r="U272" s="18">
        <f t="shared" si="165"/>
        <v>2</v>
      </c>
      <c r="V272" s="18">
        <f t="shared" si="166"/>
        <v>16.62</v>
      </c>
      <c r="W272" s="18">
        <f t="shared" si="167"/>
        <v>2</v>
      </c>
      <c r="X272" s="18">
        <f t="shared" si="168"/>
        <v>16.62</v>
      </c>
      <c r="Y272" s="22">
        <v>0</v>
      </c>
      <c r="Z272" s="22">
        <v>0.5</v>
      </c>
      <c r="AA272" s="22">
        <v>0.5</v>
      </c>
      <c r="AB272" s="22">
        <v>0</v>
      </c>
      <c r="AC272" s="22">
        <v>0</v>
      </c>
      <c r="AD272" s="22">
        <v>0</v>
      </c>
      <c r="AE272" s="18">
        <f t="shared" si="169"/>
        <v>22624245.131250001</v>
      </c>
      <c r="AF272" s="18">
        <f>AE272*节奏规划!$J261</f>
        <v>80800.875468750004</v>
      </c>
      <c r="AG272" s="18">
        <f t="shared" si="170"/>
        <v>748.125</v>
      </c>
      <c r="AH272" s="18">
        <f>AG272*节奏规划!$J261</f>
        <v>2.671875</v>
      </c>
      <c r="AI272" s="18">
        <f t="shared" si="149"/>
        <v>221.4</v>
      </c>
      <c r="AJ272" s="18">
        <f>AI272*节奏规划!$J261</f>
        <v>0.7907142857142857</v>
      </c>
      <c r="AK272" s="18">
        <f t="shared" si="150"/>
        <v>97.199999999999989</v>
      </c>
      <c r="AL272" s="18">
        <f>AK272*节奏规划!$J261</f>
        <v>0.34714285714285709</v>
      </c>
      <c r="AM272" s="18">
        <f t="shared" si="151"/>
        <v>526.5</v>
      </c>
      <c r="AN272" s="18">
        <f>AM272*节奏规划!$J261</f>
        <v>1.8803571428571428</v>
      </c>
      <c r="AO272" s="18">
        <f t="shared" si="152"/>
        <v>54</v>
      </c>
      <c r="AP272" s="18">
        <f>AO272*节奏规划!$J261</f>
        <v>0.19285714285714284</v>
      </c>
      <c r="AQ272" s="18">
        <f t="shared" si="153"/>
        <v>0</v>
      </c>
      <c r="AR272" s="18">
        <f>AQ272*节奏规划!$J261</f>
        <v>0</v>
      </c>
      <c r="AS272" s="18">
        <f t="shared" si="171"/>
        <v>130.17374999999998</v>
      </c>
      <c r="AT272" s="18">
        <f>AS272*节奏规划!$J261</f>
        <v>0.46490624999999991</v>
      </c>
      <c r="AU272" s="18">
        <f t="shared" si="172"/>
        <v>44.887500000000003</v>
      </c>
      <c r="AV272" s="18">
        <f>AU272*节奏规划!$J261</f>
        <v>0.1603125</v>
      </c>
      <c r="AW272" s="18">
        <f t="shared" si="173"/>
        <v>0</v>
      </c>
      <c r="AX272" s="18">
        <f>AW272*节奏规划!$J261</f>
        <v>0</v>
      </c>
      <c r="AY272" s="18">
        <f t="shared" si="174"/>
        <v>0</v>
      </c>
      <c r="AZ272" s="18">
        <f>AY272*节奏规划!$J261</f>
        <v>0</v>
      </c>
    </row>
    <row r="273" spans="1:52" ht="16.5" x14ac:dyDescent="0.2">
      <c r="A273" s="14">
        <v>268</v>
      </c>
      <c r="B273" s="14">
        <f>金币产出!CH273/金币产出!CB273</f>
        <v>1887030040</v>
      </c>
      <c r="C273" s="18">
        <f>INDEX(金币产出!$D$7:$D$90,MATCH(宝箱数值!A273,金币产出!$A$7:$A$90,1))</f>
        <v>66.25</v>
      </c>
      <c r="D273" s="18">
        <f t="shared" si="154"/>
        <v>16815639</v>
      </c>
      <c r="E273" s="18">
        <f t="shared" si="143"/>
        <v>3000907</v>
      </c>
      <c r="F273" s="18">
        <f t="shared" si="144"/>
        <v>10656732</v>
      </c>
      <c r="G273" s="18">
        <f t="shared" si="145"/>
        <v>16815639</v>
      </c>
      <c r="H273" s="18">
        <f t="shared" si="146"/>
        <v>16815639</v>
      </c>
      <c r="I273" s="18">
        <f t="shared" si="147"/>
        <v>16815639</v>
      </c>
      <c r="J273" s="18">
        <f t="shared" si="148"/>
        <v>16815639</v>
      </c>
      <c r="K273" s="18">
        <f t="shared" si="155"/>
        <v>1</v>
      </c>
      <c r="L273" s="18">
        <f t="shared" si="156"/>
        <v>3000.91</v>
      </c>
      <c r="M273" s="18">
        <f t="shared" si="157"/>
        <v>2</v>
      </c>
      <c r="N273" s="18">
        <f t="shared" si="158"/>
        <v>10.66</v>
      </c>
      <c r="O273" s="18">
        <f t="shared" si="159"/>
        <v>2</v>
      </c>
      <c r="P273" s="18">
        <f t="shared" si="160"/>
        <v>16.82</v>
      </c>
      <c r="Q273" s="18">
        <f t="shared" si="161"/>
        <v>2</v>
      </c>
      <c r="R273" s="18">
        <f t="shared" si="162"/>
        <v>16.82</v>
      </c>
      <c r="S273" s="18">
        <f t="shared" si="163"/>
        <v>2</v>
      </c>
      <c r="T273" s="18">
        <f t="shared" si="164"/>
        <v>16.82</v>
      </c>
      <c r="U273" s="18">
        <f t="shared" si="165"/>
        <v>2</v>
      </c>
      <c r="V273" s="18">
        <f t="shared" si="166"/>
        <v>16.82</v>
      </c>
      <c r="W273" s="18">
        <f t="shared" si="167"/>
        <v>2</v>
      </c>
      <c r="X273" s="18">
        <f t="shared" si="168"/>
        <v>16.82</v>
      </c>
      <c r="Y273" s="22">
        <v>0</v>
      </c>
      <c r="Z273" s="22">
        <v>0.5</v>
      </c>
      <c r="AA273" s="22">
        <v>0.5</v>
      </c>
      <c r="AB273" s="22">
        <v>0</v>
      </c>
      <c r="AC273" s="22">
        <v>0</v>
      </c>
      <c r="AD273" s="22">
        <v>0</v>
      </c>
      <c r="AE273" s="18">
        <f t="shared" si="169"/>
        <v>22836408.393750001</v>
      </c>
      <c r="AF273" s="18">
        <f>AE273*节奏规划!$J262</f>
        <v>81558.601406250003</v>
      </c>
      <c r="AG273" s="18">
        <f t="shared" si="170"/>
        <v>748.125</v>
      </c>
      <c r="AH273" s="18">
        <f>AG273*节奏规划!$J262</f>
        <v>2.671875</v>
      </c>
      <c r="AI273" s="18">
        <f t="shared" si="149"/>
        <v>221.4</v>
      </c>
      <c r="AJ273" s="18">
        <f>AI273*节奏规划!$J262</f>
        <v>0.7907142857142857</v>
      </c>
      <c r="AK273" s="18">
        <f t="shared" si="150"/>
        <v>97.199999999999989</v>
      </c>
      <c r="AL273" s="18">
        <f>AK273*节奏规划!$J262</f>
        <v>0.34714285714285709</v>
      </c>
      <c r="AM273" s="18">
        <f t="shared" si="151"/>
        <v>526.5</v>
      </c>
      <c r="AN273" s="18">
        <f>AM273*节奏规划!$J262</f>
        <v>1.8803571428571428</v>
      </c>
      <c r="AO273" s="18">
        <f t="shared" si="152"/>
        <v>54</v>
      </c>
      <c r="AP273" s="18">
        <f>AO273*节奏规划!$J262</f>
        <v>0.19285714285714284</v>
      </c>
      <c r="AQ273" s="18">
        <f t="shared" si="153"/>
        <v>0</v>
      </c>
      <c r="AR273" s="18">
        <f>AQ273*节奏规划!$J262</f>
        <v>0</v>
      </c>
      <c r="AS273" s="18">
        <f t="shared" si="171"/>
        <v>130.17374999999998</v>
      </c>
      <c r="AT273" s="18">
        <f>AS273*节奏规划!$J262</f>
        <v>0.46490624999999991</v>
      </c>
      <c r="AU273" s="18">
        <f t="shared" si="172"/>
        <v>44.887500000000003</v>
      </c>
      <c r="AV273" s="18">
        <f>AU273*节奏规划!$J262</f>
        <v>0.1603125</v>
      </c>
      <c r="AW273" s="18">
        <f t="shared" si="173"/>
        <v>0</v>
      </c>
      <c r="AX273" s="18">
        <f>AW273*节奏规划!$J262</f>
        <v>0</v>
      </c>
      <c r="AY273" s="18">
        <f t="shared" si="174"/>
        <v>0</v>
      </c>
      <c r="AZ273" s="18">
        <f>AY273*节奏规划!$J262</f>
        <v>0</v>
      </c>
    </row>
    <row r="274" spans="1:52" ht="16.5" x14ac:dyDescent="0.2">
      <c r="A274" s="14">
        <v>269</v>
      </c>
      <c r="B274" s="14">
        <f>金币产出!CH274/金币产出!CB274</f>
        <v>1908765040</v>
      </c>
      <c r="C274" s="18">
        <f>INDEX(金币产出!$D$7:$D$90,MATCH(宝箱数值!A274,金币产出!$A$7:$A$90,1))</f>
        <v>66.25</v>
      </c>
      <c r="D274" s="18">
        <f t="shared" si="154"/>
        <v>17009324</v>
      </c>
      <c r="E274" s="18">
        <f t="shared" si="143"/>
        <v>3018140</v>
      </c>
      <c r="F274" s="18">
        <f t="shared" si="144"/>
        <v>10717929</v>
      </c>
      <c r="G274" s="18">
        <f t="shared" si="145"/>
        <v>17009324</v>
      </c>
      <c r="H274" s="18">
        <f t="shared" si="146"/>
        <v>17009324</v>
      </c>
      <c r="I274" s="18">
        <f t="shared" si="147"/>
        <v>17009324</v>
      </c>
      <c r="J274" s="18">
        <f t="shared" si="148"/>
        <v>17009324</v>
      </c>
      <c r="K274" s="18">
        <f t="shared" si="155"/>
        <v>1</v>
      </c>
      <c r="L274" s="18">
        <f t="shared" si="156"/>
        <v>3018.14</v>
      </c>
      <c r="M274" s="18">
        <f t="shared" si="157"/>
        <v>2</v>
      </c>
      <c r="N274" s="18">
        <f t="shared" si="158"/>
        <v>10.72</v>
      </c>
      <c r="O274" s="18">
        <f t="shared" si="159"/>
        <v>2</v>
      </c>
      <c r="P274" s="18">
        <f t="shared" si="160"/>
        <v>17.010000000000002</v>
      </c>
      <c r="Q274" s="18">
        <f t="shared" si="161"/>
        <v>2</v>
      </c>
      <c r="R274" s="18">
        <f t="shared" si="162"/>
        <v>17.010000000000002</v>
      </c>
      <c r="S274" s="18">
        <f t="shared" si="163"/>
        <v>2</v>
      </c>
      <c r="T274" s="18">
        <f t="shared" si="164"/>
        <v>17.010000000000002</v>
      </c>
      <c r="U274" s="18">
        <f t="shared" si="165"/>
        <v>2</v>
      </c>
      <c r="V274" s="18">
        <f t="shared" si="166"/>
        <v>17.010000000000002</v>
      </c>
      <c r="W274" s="18">
        <f t="shared" si="167"/>
        <v>2</v>
      </c>
      <c r="X274" s="18">
        <f t="shared" si="168"/>
        <v>17.010000000000002</v>
      </c>
      <c r="Y274" s="22">
        <v>0</v>
      </c>
      <c r="Z274" s="22">
        <v>0.5</v>
      </c>
      <c r="AA274" s="22">
        <v>0.5</v>
      </c>
      <c r="AB274" s="22">
        <v>0</v>
      </c>
      <c r="AC274" s="22">
        <v>0</v>
      </c>
      <c r="AD274" s="22">
        <v>0</v>
      </c>
      <c r="AE274" s="18">
        <f t="shared" si="169"/>
        <v>23048279.056250002</v>
      </c>
      <c r="AF274" s="18">
        <f>AE274*节奏规划!$J263</f>
        <v>82315.282343750005</v>
      </c>
      <c r="AG274" s="18">
        <f t="shared" si="170"/>
        <v>748.125</v>
      </c>
      <c r="AH274" s="18">
        <f>AG274*节奏规划!$J263</f>
        <v>2.671875</v>
      </c>
      <c r="AI274" s="18">
        <f t="shared" si="149"/>
        <v>221.4</v>
      </c>
      <c r="AJ274" s="18">
        <f>AI274*节奏规划!$J263</f>
        <v>0.7907142857142857</v>
      </c>
      <c r="AK274" s="18">
        <f t="shared" si="150"/>
        <v>97.199999999999989</v>
      </c>
      <c r="AL274" s="18">
        <f>AK274*节奏规划!$J263</f>
        <v>0.34714285714285709</v>
      </c>
      <c r="AM274" s="18">
        <f t="shared" si="151"/>
        <v>526.5</v>
      </c>
      <c r="AN274" s="18">
        <f>AM274*节奏规划!$J263</f>
        <v>1.8803571428571428</v>
      </c>
      <c r="AO274" s="18">
        <f t="shared" si="152"/>
        <v>54</v>
      </c>
      <c r="AP274" s="18">
        <f>AO274*节奏规划!$J263</f>
        <v>0.19285714285714284</v>
      </c>
      <c r="AQ274" s="18">
        <f t="shared" si="153"/>
        <v>0</v>
      </c>
      <c r="AR274" s="18">
        <f>AQ274*节奏规划!$J263</f>
        <v>0</v>
      </c>
      <c r="AS274" s="18">
        <f t="shared" si="171"/>
        <v>130.17374999999998</v>
      </c>
      <c r="AT274" s="18">
        <f>AS274*节奏规划!$J263</f>
        <v>0.46490624999999991</v>
      </c>
      <c r="AU274" s="18">
        <f t="shared" si="172"/>
        <v>44.887500000000003</v>
      </c>
      <c r="AV274" s="18">
        <f>AU274*节奏规划!$J263</f>
        <v>0.1603125</v>
      </c>
      <c r="AW274" s="18">
        <f t="shared" si="173"/>
        <v>0</v>
      </c>
      <c r="AX274" s="18">
        <f>AW274*节奏规划!$J263</f>
        <v>0</v>
      </c>
      <c r="AY274" s="18">
        <f t="shared" si="174"/>
        <v>0</v>
      </c>
      <c r="AZ274" s="18">
        <f>AY274*节奏规划!$J263</f>
        <v>0</v>
      </c>
    </row>
    <row r="275" spans="1:52" ht="16.5" x14ac:dyDescent="0.2">
      <c r="A275" s="14">
        <v>270</v>
      </c>
      <c r="B275" s="14">
        <f>金币产出!CH275/金币产出!CB275</f>
        <v>1930500040</v>
      </c>
      <c r="C275" s="18">
        <f>INDEX(金币产出!$D$7:$D$90,MATCH(宝箱数值!A275,金币产出!$A$7:$A$90,1))</f>
        <v>68.75</v>
      </c>
      <c r="D275" s="18">
        <f t="shared" si="154"/>
        <v>16948148</v>
      </c>
      <c r="E275" s="18">
        <f t="shared" si="143"/>
        <v>3012708</v>
      </c>
      <c r="F275" s="18">
        <f t="shared" si="144"/>
        <v>10698638</v>
      </c>
      <c r="G275" s="18">
        <f t="shared" si="145"/>
        <v>16948148</v>
      </c>
      <c r="H275" s="18">
        <f t="shared" si="146"/>
        <v>16948148</v>
      </c>
      <c r="I275" s="18">
        <f t="shared" si="147"/>
        <v>16948148</v>
      </c>
      <c r="J275" s="18">
        <f t="shared" si="148"/>
        <v>16948148</v>
      </c>
      <c r="K275" s="18">
        <f t="shared" si="155"/>
        <v>1</v>
      </c>
      <c r="L275" s="18">
        <f t="shared" si="156"/>
        <v>3012.71</v>
      </c>
      <c r="M275" s="18">
        <f t="shared" si="157"/>
        <v>2</v>
      </c>
      <c r="N275" s="18">
        <f t="shared" si="158"/>
        <v>10.7</v>
      </c>
      <c r="O275" s="18">
        <f t="shared" si="159"/>
        <v>2</v>
      </c>
      <c r="P275" s="18">
        <f t="shared" si="160"/>
        <v>16.95</v>
      </c>
      <c r="Q275" s="18">
        <f t="shared" si="161"/>
        <v>2</v>
      </c>
      <c r="R275" s="18">
        <f t="shared" si="162"/>
        <v>16.95</v>
      </c>
      <c r="S275" s="18">
        <f t="shared" si="163"/>
        <v>2</v>
      </c>
      <c r="T275" s="18">
        <f t="shared" si="164"/>
        <v>16.95</v>
      </c>
      <c r="U275" s="18">
        <f t="shared" si="165"/>
        <v>2</v>
      </c>
      <c r="V275" s="18">
        <f t="shared" si="166"/>
        <v>16.95</v>
      </c>
      <c r="W275" s="18">
        <f t="shared" si="167"/>
        <v>2</v>
      </c>
      <c r="X275" s="18">
        <f t="shared" si="168"/>
        <v>16.95</v>
      </c>
      <c r="Y275" s="22">
        <v>0</v>
      </c>
      <c r="Z275" s="22">
        <v>0.2</v>
      </c>
      <c r="AA275" s="22">
        <v>0.8</v>
      </c>
      <c r="AB275" s="22">
        <v>0</v>
      </c>
      <c r="AC275" s="22">
        <v>0</v>
      </c>
      <c r="AD275" s="22">
        <v>0</v>
      </c>
      <c r="AE275" s="18">
        <f t="shared" si="169"/>
        <v>26490790.125</v>
      </c>
      <c r="AF275" s="18">
        <f>AE275*节奏规划!$J264</f>
        <v>94609.964732142849</v>
      </c>
      <c r="AG275" s="18">
        <f t="shared" si="170"/>
        <v>850.50000000000011</v>
      </c>
      <c r="AH275" s="18">
        <f>AG275*节奏规划!$J264</f>
        <v>3.0375000000000005</v>
      </c>
      <c r="AI275" s="18">
        <f t="shared" si="149"/>
        <v>243.54</v>
      </c>
      <c r="AJ275" s="18">
        <f>AI275*节奏规划!$J264</f>
        <v>0.86978571428571427</v>
      </c>
      <c r="AK275" s="18">
        <f t="shared" si="150"/>
        <v>113.39999999999998</v>
      </c>
      <c r="AL275" s="18">
        <f>AK275*节奏规划!$J264</f>
        <v>0.40499999999999992</v>
      </c>
      <c r="AM275" s="18">
        <f t="shared" si="151"/>
        <v>648</v>
      </c>
      <c r="AN275" s="18">
        <f>AM275*节奏规划!$J264</f>
        <v>2.3142857142857141</v>
      </c>
      <c r="AO275" s="18">
        <f t="shared" si="152"/>
        <v>86.399999999999991</v>
      </c>
      <c r="AP275" s="18">
        <f>AO275*节奏规划!$J264</f>
        <v>0.30857142857142855</v>
      </c>
      <c r="AQ275" s="18">
        <f t="shared" si="153"/>
        <v>0</v>
      </c>
      <c r="AR275" s="18">
        <f>AQ275*节奏规划!$J264</f>
        <v>0</v>
      </c>
      <c r="AS275" s="18">
        <f t="shared" si="171"/>
        <v>134.86499999999998</v>
      </c>
      <c r="AT275" s="18">
        <f>AS275*节奏规划!$J264</f>
        <v>0.48166071428571422</v>
      </c>
      <c r="AU275" s="18">
        <f t="shared" si="172"/>
        <v>56.497499999999995</v>
      </c>
      <c r="AV275" s="18">
        <f>AU275*节奏规划!$J264</f>
        <v>0.2017767857142857</v>
      </c>
      <c r="AW275" s="18">
        <f t="shared" si="173"/>
        <v>0</v>
      </c>
      <c r="AX275" s="18">
        <f>AW275*节奏规划!$J264</f>
        <v>0</v>
      </c>
      <c r="AY275" s="18">
        <f t="shared" si="174"/>
        <v>0</v>
      </c>
      <c r="AZ275" s="18">
        <f>AY275*节奏规划!$J264</f>
        <v>0</v>
      </c>
    </row>
    <row r="276" spans="1:52" ht="16.5" x14ac:dyDescent="0.2">
      <c r="A276" s="14">
        <v>271</v>
      </c>
      <c r="B276" s="14">
        <f>金币产出!CH276/金币产出!CB276</f>
        <v>1954260000</v>
      </c>
      <c r="C276" s="18">
        <f>INDEX(金币产出!$D$7:$D$90,MATCH(宝箱数值!A276,金币产出!$A$7:$A$90,1))</f>
        <v>68.75</v>
      </c>
      <c r="D276" s="18">
        <f t="shared" si="154"/>
        <v>17156741</v>
      </c>
      <c r="E276" s="18">
        <f t="shared" si="143"/>
        <v>3031191</v>
      </c>
      <c r="F276" s="18">
        <f t="shared" si="144"/>
        <v>10764274</v>
      </c>
      <c r="G276" s="18">
        <f t="shared" si="145"/>
        <v>17156741</v>
      </c>
      <c r="H276" s="18">
        <f t="shared" si="146"/>
        <v>17156741</v>
      </c>
      <c r="I276" s="18">
        <f t="shared" si="147"/>
        <v>17156741</v>
      </c>
      <c r="J276" s="18">
        <f t="shared" si="148"/>
        <v>17156741</v>
      </c>
      <c r="K276" s="18">
        <f t="shared" si="155"/>
        <v>1</v>
      </c>
      <c r="L276" s="18">
        <f t="shared" si="156"/>
        <v>3031.19</v>
      </c>
      <c r="M276" s="18">
        <f t="shared" si="157"/>
        <v>2</v>
      </c>
      <c r="N276" s="18">
        <f t="shared" si="158"/>
        <v>10.76</v>
      </c>
      <c r="O276" s="18">
        <f t="shared" si="159"/>
        <v>2</v>
      </c>
      <c r="P276" s="18">
        <f t="shared" si="160"/>
        <v>17.16</v>
      </c>
      <c r="Q276" s="18">
        <f t="shared" si="161"/>
        <v>2</v>
      </c>
      <c r="R276" s="18">
        <f t="shared" si="162"/>
        <v>17.16</v>
      </c>
      <c r="S276" s="18">
        <f t="shared" si="163"/>
        <v>2</v>
      </c>
      <c r="T276" s="18">
        <f t="shared" si="164"/>
        <v>17.16</v>
      </c>
      <c r="U276" s="18">
        <f t="shared" si="165"/>
        <v>2</v>
      </c>
      <c r="V276" s="18">
        <f t="shared" si="166"/>
        <v>17.16</v>
      </c>
      <c r="W276" s="18">
        <f t="shared" si="167"/>
        <v>2</v>
      </c>
      <c r="X276" s="18">
        <f t="shared" si="168"/>
        <v>17.16</v>
      </c>
      <c r="Y276" s="22">
        <v>0</v>
      </c>
      <c r="Z276" s="22">
        <v>0.2</v>
      </c>
      <c r="AA276" s="22">
        <v>0.8</v>
      </c>
      <c r="AB276" s="22">
        <v>0</v>
      </c>
      <c r="AC276" s="22">
        <v>0</v>
      </c>
      <c r="AD276" s="22">
        <v>0</v>
      </c>
      <c r="AE276" s="18">
        <f t="shared" si="169"/>
        <v>26794542.825000003</v>
      </c>
      <c r="AF276" s="18">
        <f>AE276*节奏规划!$J265</f>
        <v>95694.79580357144</v>
      </c>
      <c r="AG276" s="18">
        <f t="shared" si="170"/>
        <v>850.50000000000011</v>
      </c>
      <c r="AH276" s="18">
        <f>AG276*节奏规划!$J265</f>
        <v>3.0375000000000005</v>
      </c>
      <c r="AI276" s="18">
        <f t="shared" si="149"/>
        <v>243.54</v>
      </c>
      <c r="AJ276" s="18">
        <f>AI276*节奏规划!$J265</f>
        <v>0.86978571428571427</v>
      </c>
      <c r="AK276" s="18">
        <f t="shared" si="150"/>
        <v>113.39999999999998</v>
      </c>
      <c r="AL276" s="18">
        <f>AK276*节奏规划!$J265</f>
        <v>0.40499999999999992</v>
      </c>
      <c r="AM276" s="18">
        <f t="shared" si="151"/>
        <v>648</v>
      </c>
      <c r="AN276" s="18">
        <f>AM276*节奏规划!$J265</f>
        <v>2.3142857142857141</v>
      </c>
      <c r="AO276" s="18">
        <f t="shared" si="152"/>
        <v>86.399999999999991</v>
      </c>
      <c r="AP276" s="18">
        <f>AO276*节奏规划!$J265</f>
        <v>0.30857142857142855</v>
      </c>
      <c r="AQ276" s="18">
        <f t="shared" si="153"/>
        <v>0</v>
      </c>
      <c r="AR276" s="18">
        <f>AQ276*节奏规划!$J265</f>
        <v>0</v>
      </c>
      <c r="AS276" s="18">
        <f t="shared" si="171"/>
        <v>134.86499999999998</v>
      </c>
      <c r="AT276" s="18">
        <f>AS276*节奏规划!$J265</f>
        <v>0.48166071428571422</v>
      </c>
      <c r="AU276" s="18">
        <f t="shared" si="172"/>
        <v>56.497499999999995</v>
      </c>
      <c r="AV276" s="18">
        <f>AU276*节奏规划!$J265</f>
        <v>0.2017767857142857</v>
      </c>
      <c r="AW276" s="18">
        <f t="shared" si="173"/>
        <v>0</v>
      </c>
      <c r="AX276" s="18">
        <f>AW276*节奏规划!$J265</f>
        <v>0</v>
      </c>
      <c r="AY276" s="18">
        <f t="shared" si="174"/>
        <v>0</v>
      </c>
      <c r="AZ276" s="18">
        <f>AY276*节奏规划!$J265</f>
        <v>0</v>
      </c>
    </row>
    <row r="277" spans="1:52" ht="16.5" x14ac:dyDescent="0.2">
      <c r="A277" s="14">
        <v>272</v>
      </c>
      <c r="B277" s="14">
        <f>金币产出!CH277/金币产出!CB277</f>
        <v>1978019960</v>
      </c>
      <c r="C277" s="18">
        <f>INDEX(金币产出!$D$7:$D$90,MATCH(宝箱数值!A277,金币产出!$A$7:$A$90,1))</f>
        <v>68.75</v>
      </c>
      <c r="D277" s="18">
        <f t="shared" si="154"/>
        <v>17365333</v>
      </c>
      <c r="E277" s="18">
        <f t="shared" si="143"/>
        <v>3049562</v>
      </c>
      <c r="F277" s="18">
        <f t="shared" si="144"/>
        <v>10829513</v>
      </c>
      <c r="G277" s="18">
        <f t="shared" si="145"/>
        <v>17365333</v>
      </c>
      <c r="H277" s="18">
        <f t="shared" si="146"/>
        <v>17365333</v>
      </c>
      <c r="I277" s="18">
        <f t="shared" si="147"/>
        <v>17365333</v>
      </c>
      <c r="J277" s="18">
        <f t="shared" si="148"/>
        <v>17365333</v>
      </c>
      <c r="K277" s="18">
        <f t="shared" si="155"/>
        <v>1</v>
      </c>
      <c r="L277" s="18">
        <f t="shared" si="156"/>
        <v>3049.56</v>
      </c>
      <c r="M277" s="18">
        <f t="shared" si="157"/>
        <v>2</v>
      </c>
      <c r="N277" s="18">
        <f t="shared" si="158"/>
        <v>10.83</v>
      </c>
      <c r="O277" s="18">
        <f t="shared" si="159"/>
        <v>2</v>
      </c>
      <c r="P277" s="18">
        <f t="shared" si="160"/>
        <v>17.37</v>
      </c>
      <c r="Q277" s="18">
        <f t="shared" si="161"/>
        <v>2</v>
      </c>
      <c r="R277" s="18">
        <f t="shared" si="162"/>
        <v>17.37</v>
      </c>
      <c r="S277" s="18">
        <f t="shared" si="163"/>
        <v>2</v>
      </c>
      <c r="T277" s="18">
        <f t="shared" si="164"/>
        <v>17.37</v>
      </c>
      <c r="U277" s="18">
        <f t="shared" si="165"/>
        <v>2</v>
      </c>
      <c r="V277" s="18">
        <f t="shared" si="166"/>
        <v>17.37</v>
      </c>
      <c r="W277" s="18">
        <f t="shared" si="167"/>
        <v>2</v>
      </c>
      <c r="X277" s="18">
        <f t="shared" si="168"/>
        <v>17.37</v>
      </c>
      <c r="Y277" s="22">
        <v>0</v>
      </c>
      <c r="Z277" s="22">
        <v>0.2</v>
      </c>
      <c r="AA277" s="22">
        <v>0.8</v>
      </c>
      <c r="AB277" s="22">
        <v>0</v>
      </c>
      <c r="AC277" s="22">
        <v>0</v>
      </c>
      <c r="AD277" s="22">
        <v>0</v>
      </c>
      <c r="AE277" s="18">
        <f t="shared" si="169"/>
        <v>27098160.1875</v>
      </c>
      <c r="AF277" s="18">
        <f>AE277*节奏规划!$J266</f>
        <v>96779.143526785716</v>
      </c>
      <c r="AG277" s="18">
        <f t="shared" si="170"/>
        <v>850.50000000000011</v>
      </c>
      <c r="AH277" s="18">
        <f>AG277*节奏规划!$J266</f>
        <v>3.0375000000000005</v>
      </c>
      <c r="AI277" s="18">
        <f t="shared" si="149"/>
        <v>243.54</v>
      </c>
      <c r="AJ277" s="18">
        <f>AI277*节奏规划!$J266</f>
        <v>0.86978571428571427</v>
      </c>
      <c r="AK277" s="18">
        <f t="shared" si="150"/>
        <v>113.39999999999998</v>
      </c>
      <c r="AL277" s="18">
        <f>AK277*节奏规划!$J266</f>
        <v>0.40499999999999992</v>
      </c>
      <c r="AM277" s="18">
        <f t="shared" si="151"/>
        <v>648</v>
      </c>
      <c r="AN277" s="18">
        <f>AM277*节奏规划!$J266</f>
        <v>2.3142857142857141</v>
      </c>
      <c r="AO277" s="18">
        <f t="shared" si="152"/>
        <v>86.399999999999991</v>
      </c>
      <c r="AP277" s="18">
        <f>AO277*节奏规划!$J266</f>
        <v>0.30857142857142855</v>
      </c>
      <c r="AQ277" s="18">
        <f t="shared" si="153"/>
        <v>0</v>
      </c>
      <c r="AR277" s="18">
        <f>AQ277*节奏规划!$J266</f>
        <v>0</v>
      </c>
      <c r="AS277" s="18">
        <f t="shared" si="171"/>
        <v>134.86499999999998</v>
      </c>
      <c r="AT277" s="18">
        <f>AS277*节奏规划!$J266</f>
        <v>0.48166071428571422</v>
      </c>
      <c r="AU277" s="18">
        <f t="shared" si="172"/>
        <v>56.497499999999995</v>
      </c>
      <c r="AV277" s="18">
        <f>AU277*节奏规划!$J266</f>
        <v>0.2017767857142857</v>
      </c>
      <c r="AW277" s="18">
        <f t="shared" si="173"/>
        <v>0</v>
      </c>
      <c r="AX277" s="18">
        <f>AW277*节奏规划!$J266</f>
        <v>0</v>
      </c>
      <c r="AY277" s="18">
        <f t="shared" si="174"/>
        <v>0</v>
      </c>
      <c r="AZ277" s="18">
        <f>AY277*节奏规划!$J266</f>
        <v>0</v>
      </c>
    </row>
    <row r="278" spans="1:52" ht="16.5" x14ac:dyDescent="0.2">
      <c r="A278" s="14">
        <v>273</v>
      </c>
      <c r="B278" s="14">
        <f>金币产出!CH278/金币产出!CB278</f>
        <v>2001779920</v>
      </c>
      <c r="C278" s="18">
        <f>INDEX(金币产出!$D$7:$D$90,MATCH(宝箱数值!A278,金币产出!$A$7:$A$90,1))</f>
        <v>68.75</v>
      </c>
      <c r="D278" s="18">
        <f t="shared" si="154"/>
        <v>17573925</v>
      </c>
      <c r="E278" s="18">
        <f t="shared" si="143"/>
        <v>3067823</v>
      </c>
      <c r="F278" s="18">
        <f t="shared" si="144"/>
        <v>10894361</v>
      </c>
      <c r="G278" s="18">
        <f t="shared" si="145"/>
        <v>17573925</v>
      </c>
      <c r="H278" s="18">
        <f t="shared" si="146"/>
        <v>17573925</v>
      </c>
      <c r="I278" s="18">
        <f t="shared" si="147"/>
        <v>17573925</v>
      </c>
      <c r="J278" s="18">
        <f t="shared" si="148"/>
        <v>17573925</v>
      </c>
      <c r="K278" s="18">
        <f t="shared" si="155"/>
        <v>1</v>
      </c>
      <c r="L278" s="18">
        <f t="shared" si="156"/>
        <v>3067.82</v>
      </c>
      <c r="M278" s="18">
        <f t="shared" si="157"/>
        <v>2</v>
      </c>
      <c r="N278" s="18">
        <f t="shared" si="158"/>
        <v>10.89</v>
      </c>
      <c r="O278" s="18">
        <f t="shared" si="159"/>
        <v>2</v>
      </c>
      <c r="P278" s="18">
        <f t="shared" si="160"/>
        <v>17.57</v>
      </c>
      <c r="Q278" s="18">
        <f t="shared" si="161"/>
        <v>2</v>
      </c>
      <c r="R278" s="18">
        <f t="shared" si="162"/>
        <v>17.57</v>
      </c>
      <c r="S278" s="18">
        <f t="shared" si="163"/>
        <v>2</v>
      </c>
      <c r="T278" s="18">
        <f t="shared" si="164"/>
        <v>17.57</v>
      </c>
      <c r="U278" s="18">
        <f t="shared" si="165"/>
        <v>2</v>
      </c>
      <c r="V278" s="18">
        <f t="shared" si="166"/>
        <v>17.57</v>
      </c>
      <c r="W278" s="18">
        <f t="shared" si="167"/>
        <v>2</v>
      </c>
      <c r="X278" s="18">
        <f t="shared" si="168"/>
        <v>17.57</v>
      </c>
      <c r="Y278" s="22">
        <v>0</v>
      </c>
      <c r="Z278" s="22">
        <v>0.2</v>
      </c>
      <c r="AA278" s="22">
        <v>0.8</v>
      </c>
      <c r="AB278" s="22">
        <v>0</v>
      </c>
      <c r="AC278" s="22">
        <v>0</v>
      </c>
      <c r="AD278" s="22">
        <v>0</v>
      </c>
      <c r="AE278" s="18">
        <f t="shared" si="169"/>
        <v>27401645.587499999</v>
      </c>
      <c r="AF278" s="18">
        <f>AE278*节奏规划!$J267</f>
        <v>97863.019955357129</v>
      </c>
      <c r="AG278" s="18">
        <f t="shared" si="170"/>
        <v>850.50000000000011</v>
      </c>
      <c r="AH278" s="18">
        <f>AG278*节奏规划!$J267</f>
        <v>3.0375000000000005</v>
      </c>
      <c r="AI278" s="18">
        <f t="shared" si="149"/>
        <v>243.54</v>
      </c>
      <c r="AJ278" s="18">
        <f>AI278*节奏规划!$J267</f>
        <v>0.86978571428571427</v>
      </c>
      <c r="AK278" s="18">
        <f t="shared" si="150"/>
        <v>113.39999999999998</v>
      </c>
      <c r="AL278" s="18">
        <f>AK278*节奏规划!$J267</f>
        <v>0.40499999999999992</v>
      </c>
      <c r="AM278" s="18">
        <f t="shared" si="151"/>
        <v>648</v>
      </c>
      <c r="AN278" s="18">
        <f>AM278*节奏规划!$J267</f>
        <v>2.3142857142857141</v>
      </c>
      <c r="AO278" s="18">
        <f t="shared" si="152"/>
        <v>86.399999999999991</v>
      </c>
      <c r="AP278" s="18">
        <f>AO278*节奏规划!$J267</f>
        <v>0.30857142857142855</v>
      </c>
      <c r="AQ278" s="18">
        <f t="shared" si="153"/>
        <v>0</v>
      </c>
      <c r="AR278" s="18">
        <f>AQ278*节奏规划!$J267</f>
        <v>0</v>
      </c>
      <c r="AS278" s="18">
        <f t="shared" si="171"/>
        <v>134.86499999999998</v>
      </c>
      <c r="AT278" s="18">
        <f>AS278*节奏规划!$J267</f>
        <v>0.48166071428571422</v>
      </c>
      <c r="AU278" s="18">
        <f t="shared" si="172"/>
        <v>56.497499999999995</v>
      </c>
      <c r="AV278" s="18">
        <f>AU278*节奏规划!$J267</f>
        <v>0.2017767857142857</v>
      </c>
      <c r="AW278" s="18">
        <f t="shared" si="173"/>
        <v>0</v>
      </c>
      <c r="AX278" s="18">
        <f>AW278*节奏规划!$J267</f>
        <v>0</v>
      </c>
      <c r="AY278" s="18">
        <f t="shared" si="174"/>
        <v>0</v>
      </c>
      <c r="AZ278" s="18">
        <f>AY278*节奏规划!$J267</f>
        <v>0</v>
      </c>
    </row>
    <row r="279" spans="1:52" ht="16.5" x14ac:dyDescent="0.2">
      <c r="A279" s="14">
        <v>274</v>
      </c>
      <c r="B279" s="14">
        <f>金币产出!CH279/金币产出!CB279</f>
        <v>2025539880</v>
      </c>
      <c r="C279" s="18">
        <f>INDEX(金币产出!$D$7:$D$90,MATCH(宝箱数值!A279,金币产出!$A$7:$A$90,1))</f>
        <v>68.75</v>
      </c>
      <c r="D279" s="18">
        <f t="shared" si="154"/>
        <v>17782517</v>
      </c>
      <c r="E279" s="18">
        <f t="shared" si="143"/>
        <v>3085976</v>
      </c>
      <c r="F279" s="18">
        <f t="shared" si="144"/>
        <v>10958825</v>
      </c>
      <c r="G279" s="18">
        <f t="shared" si="145"/>
        <v>17782517</v>
      </c>
      <c r="H279" s="18">
        <f t="shared" si="146"/>
        <v>17782517</v>
      </c>
      <c r="I279" s="18">
        <f t="shared" si="147"/>
        <v>17782517</v>
      </c>
      <c r="J279" s="18">
        <f t="shared" si="148"/>
        <v>17782517</v>
      </c>
      <c r="K279" s="18">
        <f t="shared" si="155"/>
        <v>1</v>
      </c>
      <c r="L279" s="18">
        <f t="shared" si="156"/>
        <v>3085.98</v>
      </c>
      <c r="M279" s="18">
        <f t="shared" si="157"/>
        <v>2</v>
      </c>
      <c r="N279" s="18">
        <f t="shared" si="158"/>
        <v>10.96</v>
      </c>
      <c r="O279" s="18">
        <f t="shared" si="159"/>
        <v>2</v>
      </c>
      <c r="P279" s="18">
        <f t="shared" si="160"/>
        <v>17.78</v>
      </c>
      <c r="Q279" s="18">
        <f t="shared" si="161"/>
        <v>2</v>
      </c>
      <c r="R279" s="18">
        <f t="shared" si="162"/>
        <v>17.78</v>
      </c>
      <c r="S279" s="18">
        <f t="shared" si="163"/>
        <v>2</v>
      </c>
      <c r="T279" s="18">
        <f t="shared" si="164"/>
        <v>17.78</v>
      </c>
      <c r="U279" s="18">
        <f t="shared" si="165"/>
        <v>2</v>
      </c>
      <c r="V279" s="18">
        <f t="shared" si="166"/>
        <v>17.78</v>
      </c>
      <c r="W279" s="18">
        <f t="shared" si="167"/>
        <v>2</v>
      </c>
      <c r="X279" s="18">
        <f t="shared" si="168"/>
        <v>17.78</v>
      </c>
      <c r="Y279" s="22">
        <v>0</v>
      </c>
      <c r="Z279" s="22">
        <v>0.2</v>
      </c>
      <c r="AA279" s="22">
        <v>0.8</v>
      </c>
      <c r="AB279" s="22">
        <v>0</v>
      </c>
      <c r="AC279" s="22">
        <v>0</v>
      </c>
      <c r="AD279" s="22">
        <v>0</v>
      </c>
      <c r="AE279" s="18">
        <f t="shared" si="169"/>
        <v>27705001.387500003</v>
      </c>
      <c r="AF279" s="18">
        <f>AE279*节奏规划!$J268</f>
        <v>98946.433526785724</v>
      </c>
      <c r="AG279" s="18">
        <f t="shared" si="170"/>
        <v>850.50000000000011</v>
      </c>
      <c r="AH279" s="18">
        <f>AG279*节奏规划!$J268</f>
        <v>3.0375000000000005</v>
      </c>
      <c r="AI279" s="18">
        <f t="shared" si="149"/>
        <v>243.54</v>
      </c>
      <c r="AJ279" s="18">
        <f>AI279*节奏规划!$J268</f>
        <v>0.86978571428571427</v>
      </c>
      <c r="AK279" s="18">
        <f t="shared" si="150"/>
        <v>113.39999999999998</v>
      </c>
      <c r="AL279" s="18">
        <f>AK279*节奏规划!$J268</f>
        <v>0.40499999999999992</v>
      </c>
      <c r="AM279" s="18">
        <f t="shared" si="151"/>
        <v>648</v>
      </c>
      <c r="AN279" s="18">
        <f>AM279*节奏规划!$J268</f>
        <v>2.3142857142857141</v>
      </c>
      <c r="AO279" s="18">
        <f t="shared" si="152"/>
        <v>86.399999999999991</v>
      </c>
      <c r="AP279" s="18">
        <f>AO279*节奏规划!$J268</f>
        <v>0.30857142857142855</v>
      </c>
      <c r="AQ279" s="18">
        <f t="shared" si="153"/>
        <v>0</v>
      </c>
      <c r="AR279" s="18">
        <f>AQ279*节奏规划!$J268</f>
        <v>0</v>
      </c>
      <c r="AS279" s="18">
        <f t="shared" si="171"/>
        <v>134.86499999999998</v>
      </c>
      <c r="AT279" s="18">
        <f>AS279*节奏规划!$J268</f>
        <v>0.48166071428571422</v>
      </c>
      <c r="AU279" s="18">
        <f t="shared" si="172"/>
        <v>56.497499999999995</v>
      </c>
      <c r="AV279" s="18">
        <f>AU279*节奏规划!$J268</f>
        <v>0.2017767857142857</v>
      </c>
      <c r="AW279" s="18">
        <f t="shared" si="173"/>
        <v>0</v>
      </c>
      <c r="AX279" s="18">
        <f>AW279*节奏规划!$J268</f>
        <v>0</v>
      </c>
      <c r="AY279" s="18">
        <f t="shared" si="174"/>
        <v>0</v>
      </c>
      <c r="AZ279" s="18">
        <f>AY279*节奏规划!$J268</f>
        <v>0</v>
      </c>
    </row>
    <row r="280" spans="1:52" ht="16.5" x14ac:dyDescent="0.2">
      <c r="A280" s="14">
        <v>275</v>
      </c>
      <c r="B280" s="14">
        <f>金币产出!CH280/金币产出!CB280</f>
        <v>2049300120</v>
      </c>
      <c r="C280" s="18">
        <f>INDEX(金币产出!$D$7:$D$90,MATCH(宝箱数值!A280,金币产出!$A$7:$A$90,1))</f>
        <v>68.75</v>
      </c>
      <c r="D280" s="18">
        <f t="shared" si="154"/>
        <v>17991112</v>
      </c>
      <c r="E280" s="18">
        <f t="shared" si="143"/>
        <v>3104023</v>
      </c>
      <c r="F280" s="18">
        <f t="shared" si="144"/>
        <v>11022913</v>
      </c>
      <c r="G280" s="18">
        <f t="shared" si="145"/>
        <v>17991112</v>
      </c>
      <c r="H280" s="18">
        <f t="shared" si="146"/>
        <v>17991112</v>
      </c>
      <c r="I280" s="18">
        <f t="shared" si="147"/>
        <v>17991112</v>
      </c>
      <c r="J280" s="18">
        <f t="shared" si="148"/>
        <v>17991112</v>
      </c>
      <c r="K280" s="18">
        <f t="shared" si="155"/>
        <v>1</v>
      </c>
      <c r="L280" s="18">
        <f t="shared" si="156"/>
        <v>3104.02</v>
      </c>
      <c r="M280" s="18">
        <f t="shared" si="157"/>
        <v>2</v>
      </c>
      <c r="N280" s="18">
        <f t="shared" si="158"/>
        <v>11.02</v>
      </c>
      <c r="O280" s="18">
        <f t="shared" si="159"/>
        <v>2</v>
      </c>
      <c r="P280" s="18">
        <f t="shared" si="160"/>
        <v>17.989999999999998</v>
      </c>
      <c r="Q280" s="18">
        <f t="shared" si="161"/>
        <v>2</v>
      </c>
      <c r="R280" s="18">
        <f t="shared" si="162"/>
        <v>17.989999999999998</v>
      </c>
      <c r="S280" s="18">
        <f t="shared" si="163"/>
        <v>2</v>
      </c>
      <c r="T280" s="18">
        <f t="shared" si="164"/>
        <v>17.989999999999998</v>
      </c>
      <c r="U280" s="18">
        <f t="shared" si="165"/>
        <v>2</v>
      </c>
      <c r="V280" s="18">
        <f t="shared" si="166"/>
        <v>17.989999999999998</v>
      </c>
      <c r="W280" s="18">
        <f t="shared" si="167"/>
        <v>2</v>
      </c>
      <c r="X280" s="18">
        <f t="shared" si="168"/>
        <v>17.989999999999998</v>
      </c>
      <c r="Y280" s="22">
        <v>0</v>
      </c>
      <c r="Z280" s="22">
        <v>0.2</v>
      </c>
      <c r="AA280" s="22">
        <v>0.8</v>
      </c>
      <c r="AB280" s="22">
        <v>0</v>
      </c>
      <c r="AC280" s="22">
        <v>0</v>
      </c>
      <c r="AD280" s="22">
        <v>0</v>
      </c>
      <c r="AE280" s="18">
        <f t="shared" si="169"/>
        <v>28008234.337500002</v>
      </c>
      <c r="AF280" s="18">
        <f>AE280*节奏规划!$J269</f>
        <v>100029.40834821429</v>
      </c>
      <c r="AG280" s="18">
        <f t="shared" si="170"/>
        <v>850.50000000000011</v>
      </c>
      <c r="AH280" s="18">
        <f>AG280*节奏规划!$J269</f>
        <v>3.0375000000000005</v>
      </c>
      <c r="AI280" s="18">
        <f t="shared" si="149"/>
        <v>243.54</v>
      </c>
      <c r="AJ280" s="18">
        <f>AI280*节奏规划!$J269</f>
        <v>0.86978571428571427</v>
      </c>
      <c r="AK280" s="18">
        <f t="shared" si="150"/>
        <v>113.39999999999998</v>
      </c>
      <c r="AL280" s="18">
        <f>AK280*节奏规划!$J269</f>
        <v>0.40499999999999992</v>
      </c>
      <c r="AM280" s="18">
        <f t="shared" si="151"/>
        <v>648</v>
      </c>
      <c r="AN280" s="18">
        <f>AM280*节奏规划!$J269</f>
        <v>2.3142857142857141</v>
      </c>
      <c r="AO280" s="18">
        <f t="shared" si="152"/>
        <v>86.399999999999991</v>
      </c>
      <c r="AP280" s="18">
        <f>AO280*节奏规划!$J269</f>
        <v>0.30857142857142855</v>
      </c>
      <c r="AQ280" s="18">
        <f t="shared" si="153"/>
        <v>0</v>
      </c>
      <c r="AR280" s="18">
        <f>AQ280*节奏规划!$J269</f>
        <v>0</v>
      </c>
      <c r="AS280" s="18">
        <f t="shared" si="171"/>
        <v>134.86499999999998</v>
      </c>
      <c r="AT280" s="18">
        <f>AS280*节奏规划!$J269</f>
        <v>0.48166071428571422</v>
      </c>
      <c r="AU280" s="18">
        <f t="shared" si="172"/>
        <v>56.497499999999995</v>
      </c>
      <c r="AV280" s="18">
        <f>AU280*节奏规划!$J269</f>
        <v>0.2017767857142857</v>
      </c>
      <c r="AW280" s="18">
        <f t="shared" si="173"/>
        <v>0</v>
      </c>
      <c r="AX280" s="18">
        <f>AW280*节奏规划!$J269</f>
        <v>0</v>
      </c>
      <c r="AY280" s="18">
        <f t="shared" si="174"/>
        <v>0</v>
      </c>
      <c r="AZ280" s="18">
        <f>AY280*节奏规划!$J269</f>
        <v>0</v>
      </c>
    </row>
    <row r="281" spans="1:52" ht="16.5" x14ac:dyDescent="0.2">
      <c r="A281" s="14">
        <v>276</v>
      </c>
      <c r="B281" s="14">
        <f>金币产出!CH281/金币产出!CB281</f>
        <v>2073060080</v>
      </c>
      <c r="C281" s="18">
        <f>INDEX(金币产出!$D$7:$D$90,MATCH(宝箱数值!A281,金币产出!$A$7:$A$90,1))</f>
        <v>68.75</v>
      </c>
      <c r="D281" s="18">
        <f t="shared" si="154"/>
        <v>18199704</v>
      </c>
      <c r="E281" s="18">
        <f t="shared" si="143"/>
        <v>3121965</v>
      </c>
      <c r="F281" s="18">
        <f t="shared" si="144"/>
        <v>11086629</v>
      </c>
      <c r="G281" s="18">
        <f t="shared" si="145"/>
        <v>18199704</v>
      </c>
      <c r="H281" s="18">
        <f t="shared" si="146"/>
        <v>18199704</v>
      </c>
      <c r="I281" s="18">
        <f t="shared" si="147"/>
        <v>18199704</v>
      </c>
      <c r="J281" s="18">
        <f t="shared" si="148"/>
        <v>18199704</v>
      </c>
      <c r="K281" s="18">
        <f t="shared" si="155"/>
        <v>1</v>
      </c>
      <c r="L281" s="18">
        <f t="shared" si="156"/>
        <v>3121.97</v>
      </c>
      <c r="M281" s="18">
        <f t="shared" si="157"/>
        <v>2</v>
      </c>
      <c r="N281" s="18">
        <f t="shared" si="158"/>
        <v>11.09</v>
      </c>
      <c r="O281" s="18">
        <f t="shared" si="159"/>
        <v>2</v>
      </c>
      <c r="P281" s="18">
        <f t="shared" si="160"/>
        <v>18.2</v>
      </c>
      <c r="Q281" s="18">
        <f t="shared" si="161"/>
        <v>2</v>
      </c>
      <c r="R281" s="18">
        <f t="shared" si="162"/>
        <v>18.2</v>
      </c>
      <c r="S281" s="18">
        <f t="shared" si="163"/>
        <v>2</v>
      </c>
      <c r="T281" s="18">
        <f t="shared" si="164"/>
        <v>18.2</v>
      </c>
      <c r="U281" s="18">
        <f t="shared" si="165"/>
        <v>2</v>
      </c>
      <c r="V281" s="18">
        <f t="shared" si="166"/>
        <v>18.2</v>
      </c>
      <c r="W281" s="18">
        <f t="shared" si="167"/>
        <v>2</v>
      </c>
      <c r="X281" s="18">
        <f t="shared" si="168"/>
        <v>18.2</v>
      </c>
      <c r="Y281" s="22">
        <v>0</v>
      </c>
      <c r="Z281" s="22">
        <v>0.2</v>
      </c>
      <c r="AA281" s="22">
        <v>0.8</v>
      </c>
      <c r="AB281" s="22">
        <v>0</v>
      </c>
      <c r="AC281" s="22">
        <v>0</v>
      </c>
      <c r="AD281" s="22">
        <v>0</v>
      </c>
      <c r="AE281" s="18">
        <f t="shared" si="169"/>
        <v>28311337.687500004</v>
      </c>
      <c r="AF281" s="18">
        <f>AE281*节奏规划!$J270</f>
        <v>101111.92031250001</v>
      </c>
      <c r="AG281" s="18">
        <f t="shared" si="170"/>
        <v>850.50000000000011</v>
      </c>
      <c r="AH281" s="18">
        <f>AG281*节奏规划!$J270</f>
        <v>3.0375000000000005</v>
      </c>
      <c r="AI281" s="18">
        <f t="shared" si="149"/>
        <v>243.54</v>
      </c>
      <c r="AJ281" s="18">
        <f>AI281*节奏规划!$J270</f>
        <v>0.86978571428571427</v>
      </c>
      <c r="AK281" s="18">
        <f t="shared" si="150"/>
        <v>113.39999999999998</v>
      </c>
      <c r="AL281" s="18">
        <f>AK281*节奏规划!$J270</f>
        <v>0.40499999999999992</v>
      </c>
      <c r="AM281" s="18">
        <f t="shared" si="151"/>
        <v>648</v>
      </c>
      <c r="AN281" s="18">
        <f>AM281*节奏规划!$J270</f>
        <v>2.3142857142857141</v>
      </c>
      <c r="AO281" s="18">
        <f t="shared" si="152"/>
        <v>86.399999999999991</v>
      </c>
      <c r="AP281" s="18">
        <f>AO281*节奏规划!$J270</f>
        <v>0.30857142857142855</v>
      </c>
      <c r="AQ281" s="18">
        <f t="shared" si="153"/>
        <v>0</v>
      </c>
      <c r="AR281" s="18">
        <f>AQ281*节奏规划!$J270</f>
        <v>0</v>
      </c>
      <c r="AS281" s="18">
        <f t="shared" si="171"/>
        <v>134.86499999999998</v>
      </c>
      <c r="AT281" s="18">
        <f>AS281*节奏规划!$J270</f>
        <v>0.48166071428571422</v>
      </c>
      <c r="AU281" s="18">
        <f t="shared" si="172"/>
        <v>56.497499999999995</v>
      </c>
      <c r="AV281" s="18">
        <f>AU281*节奏规划!$J270</f>
        <v>0.2017767857142857</v>
      </c>
      <c r="AW281" s="18">
        <f t="shared" si="173"/>
        <v>0</v>
      </c>
      <c r="AX281" s="18">
        <f>AW281*节奏规划!$J270</f>
        <v>0</v>
      </c>
      <c r="AY281" s="18">
        <f t="shared" si="174"/>
        <v>0</v>
      </c>
      <c r="AZ281" s="18">
        <f>AY281*节奏规划!$J270</f>
        <v>0</v>
      </c>
    </row>
    <row r="282" spans="1:52" ht="16.5" x14ac:dyDescent="0.2">
      <c r="A282" s="14">
        <v>277</v>
      </c>
      <c r="B282" s="14">
        <f>金币产出!CH282/金币产出!CB282</f>
        <v>2096820040</v>
      </c>
      <c r="C282" s="18">
        <f>INDEX(金币产出!$D$7:$D$90,MATCH(宝箱数值!A282,金币产出!$A$7:$A$90,1))</f>
        <v>68.75</v>
      </c>
      <c r="D282" s="18">
        <f t="shared" si="154"/>
        <v>18408297</v>
      </c>
      <c r="E282" s="18">
        <f t="shared" si="143"/>
        <v>3139805</v>
      </c>
      <c r="F282" s="18">
        <f t="shared" si="144"/>
        <v>11149982</v>
      </c>
      <c r="G282" s="18">
        <f t="shared" si="145"/>
        <v>18408297</v>
      </c>
      <c r="H282" s="18">
        <f t="shared" si="146"/>
        <v>18408297</v>
      </c>
      <c r="I282" s="18">
        <f t="shared" si="147"/>
        <v>18408297</v>
      </c>
      <c r="J282" s="18">
        <f t="shared" si="148"/>
        <v>18408297</v>
      </c>
      <c r="K282" s="18">
        <f t="shared" si="155"/>
        <v>1</v>
      </c>
      <c r="L282" s="18">
        <f t="shared" si="156"/>
        <v>3139.81</v>
      </c>
      <c r="M282" s="18">
        <f t="shared" si="157"/>
        <v>2</v>
      </c>
      <c r="N282" s="18">
        <f t="shared" si="158"/>
        <v>11.15</v>
      </c>
      <c r="O282" s="18">
        <f t="shared" si="159"/>
        <v>2</v>
      </c>
      <c r="P282" s="18">
        <f t="shared" si="160"/>
        <v>18.41</v>
      </c>
      <c r="Q282" s="18">
        <f t="shared" si="161"/>
        <v>2</v>
      </c>
      <c r="R282" s="18">
        <f t="shared" si="162"/>
        <v>18.41</v>
      </c>
      <c r="S282" s="18">
        <f t="shared" si="163"/>
        <v>2</v>
      </c>
      <c r="T282" s="18">
        <f t="shared" si="164"/>
        <v>18.41</v>
      </c>
      <c r="U282" s="18">
        <f t="shared" si="165"/>
        <v>2</v>
      </c>
      <c r="V282" s="18">
        <f t="shared" si="166"/>
        <v>18.41</v>
      </c>
      <c r="W282" s="18">
        <f t="shared" si="167"/>
        <v>2</v>
      </c>
      <c r="X282" s="18">
        <f t="shared" si="168"/>
        <v>18.41</v>
      </c>
      <c r="Y282" s="22">
        <v>0</v>
      </c>
      <c r="Z282" s="22">
        <v>0.2</v>
      </c>
      <c r="AA282" s="22">
        <v>0.8</v>
      </c>
      <c r="AB282" s="22">
        <v>0</v>
      </c>
      <c r="AC282" s="22">
        <v>0</v>
      </c>
      <c r="AD282" s="22">
        <v>0</v>
      </c>
      <c r="AE282" s="18">
        <f t="shared" si="169"/>
        <v>28614319.875</v>
      </c>
      <c r="AF282" s="18">
        <f>AE282*节奏规划!$J271</f>
        <v>102193.99955357143</v>
      </c>
      <c r="AG282" s="18">
        <f t="shared" si="170"/>
        <v>850.50000000000011</v>
      </c>
      <c r="AH282" s="18">
        <f>AG282*节奏规划!$J271</f>
        <v>3.0375000000000005</v>
      </c>
      <c r="AI282" s="18">
        <f t="shared" si="149"/>
        <v>243.54</v>
      </c>
      <c r="AJ282" s="18">
        <f>AI282*节奏规划!$J271</f>
        <v>0.86978571428571427</v>
      </c>
      <c r="AK282" s="18">
        <f t="shared" si="150"/>
        <v>113.39999999999998</v>
      </c>
      <c r="AL282" s="18">
        <f>AK282*节奏规划!$J271</f>
        <v>0.40499999999999992</v>
      </c>
      <c r="AM282" s="18">
        <f t="shared" si="151"/>
        <v>648</v>
      </c>
      <c r="AN282" s="18">
        <f>AM282*节奏规划!$J271</f>
        <v>2.3142857142857141</v>
      </c>
      <c r="AO282" s="18">
        <f t="shared" si="152"/>
        <v>86.399999999999991</v>
      </c>
      <c r="AP282" s="18">
        <f>AO282*节奏规划!$J271</f>
        <v>0.30857142857142855</v>
      </c>
      <c r="AQ282" s="18">
        <f t="shared" si="153"/>
        <v>0</v>
      </c>
      <c r="AR282" s="18">
        <f>AQ282*节奏规划!$J271</f>
        <v>0</v>
      </c>
      <c r="AS282" s="18">
        <f t="shared" si="171"/>
        <v>134.86499999999998</v>
      </c>
      <c r="AT282" s="18">
        <f>AS282*节奏规划!$J271</f>
        <v>0.48166071428571422</v>
      </c>
      <c r="AU282" s="18">
        <f t="shared" si="172"/>
        <v>56.497499999999995</v>
      </c>
      <c r="AV282" s="18">
        <f>AU282*节奏规划!$J271</f>
        <v>0.2017767857142857</v>
      </c>
      <c r="AW282" s="18">
        <f t="shared" si="173"/>
        <v>0</v>
      </c>
      <c r="AX282" s="18">
        <f>AW282*节奏规划!$J271</f>
        <v>0</v>
      </c>
      <c r="AY282" s="18">
        <f t="shared" si="174"/>
        <v>0</v>
      </c>
      <c r="AZ282" s="18">
        <f>AY282*节奏规划!$J271</f>
        <v>0</v>
      </c>
    </row>
    <row r="283" spans="1:52" ht="16.5" x14ac:dyDescent="0.2">
      <c r="A283" s="14">
        <v>278</v>
      </c>
      <c r="B283" s="14">
        <f>金币产出!CH283/金币产出!CB283</f>
        <v>2120580000</v>
      </c>
      <c r="C283" s="18">
        <f>INDEX(金币产出!$D$7:$D$90,MATCH(宝箱数值!A283,金币产出!$A$7:$A$90,1))</f>
        <v>68.75</v>
      </c>
      <c r="D283" s="18">
        <f t="shared" si="154"/>
        <v>18616889</v>
      </c>
      <c r="E283" s="18">
        <f t="shared" si="143"/>
        <v>3157544</v>
      </c>
      <c r="F283" s="18">
        <f t="shared" si="144"/>
        <v>11212977</v>
      </c>
      <c r="G283" s="18">
        <f t="shared" si="145"/>
        <v>18616889</v>
      </c>
      <c r="H283" s="18">
        <f t="shared" si="146"/>
        <v>18616889</v>
      </c>
      <c r="I283" s="18">
        <f t="shared" si="147"/>
        <v>18616889</v>
      </c>
      <c r="J283" s="18">
        <f t="shared" si="148"/>
        <v>18616889</v>
      </c>
      <c r="K283" s="18">
        <f t="shared" si="155"/>
        <v>1</v>
      </c>
      <c r="L283" s="18">
        <f t="shared" si="156"/>
        <v>3157.54</v>
      </c>
      <c r="M283" s="18">
        <f t="shared" si="157"/>
        <v>2</v>
      </c>
      <c r="N283" s="18">
        <f t="shared" si="158"/>
        <v>11.21</v>
      </c>
      <c r="O283" s="18">
        <f t="shared" si="159"/>
        <v>2</v>
      </c>
      <c r="P283" s="18">
        <f t="shared" si="160"/>
        <v>18.62</v>
      </c>
      <c r="Q283" s="18">
        <f t="shared" si="161"/>
        <v>2</v>
      </c>
      <c r="R283" s="18">
        <f t="shared" si="162"/>
        <v>18.62</v>
      </c>
      <c r="S283" s="18">
        <f t="shared" si="163"/>
        <v>2</v>
      </c>
      <c r="T283" s="18">
        <f t="shared" si="164"/>
        <v>18.62</v>
      </c>
      <c r="U283" s="18">
        <f t="shared" si="165"/>
        <v>2</v>
      </c>
      <c r="V283" s="18">
        <f t="shared" si="166"/>
        <v>18.62</v>
      </c>
      <c r="W283" s="18">
        <f t="shared" si="167"/>
        <v>2</v>
      </c>
      <c r="X283" s="18">
        <f t="shared" si="168"/>
        <v>18.62</v>
      </c>
      <c r="Y283" s="22">
        <v>0</v>
      </c>
      <c r="Z283" s="22">
        <v>0.2</v>
      </c>
      <c r="AA283" s="22">
        <v>0.8</v>
      </c>
      <c r="AB283" s="22">
        <v>0</v>
      </c>
      <c r="AC283" s="22">
        <v>0</v>
      </c>
      <c r="AD283" s="22">
        <v>0</v>
      </c>
      <c r="AE283" s="18">
        <f t="shared" si="169"/>
        <v>28917179.887500003</v>
      </c>
      <c r="AF283" s="18">
        <f>AE283*节奏规划!$J272</f>
        <v>103275.64245535716</v>
      </c>
      <c r="AG283" s="18">
        <f t="shared" si="170"/>
        <v>850.50000000000011</v>
      </c>
      <c r="AH283" s="18">
        <f>AG283*节奏规划!$J272</f>
        <v>3.0375000000000005</v>
      </c>
      <c r="AI283" s="18">
        <f t="shared" si="149"/>
        <v>243.54</v>
      </c>
      <c r="AJ283" s="18">
        <f>AI283*节奏规划!$J272</f>
        <v>0.86978571428571427</v>
      </c>
      <c r="AK283" s="18">
        <f t="shared" si="150"/>
        <v>113.39999999999998</v>
      </c>
      <c r="AL283" s="18">
        <f>AK283*节奏规划!$J272</f>
        <v>0.40499999999999992</v>
      </c>
      <c r="AM283" s="18">
        <f t="shared" si="151"/>
        <v>648</v>
      </c>
      <c r="AN283" s="18">
        <f>AM283*节奏规划!$J272</f>
        <v>2.3142857142857141</v>
      </c>
      <c r="AO283" s="18">
        <f t="shared" si="152"/>
        <v>86.399999999999991</v>
      </c>
      <c r="AP283" s="18">
        <f>AO283*节奏规划!$J272</f>
        <v>0.30857142857142855</v>
      </c>
      <c r="AQ283" s="18">
        <f t="shared" si="153"/>
        <v>0</v>
      </c>
      <c r="AR283" s="18">
        <f>AQ283*节奏规划!$J272</f>
        <v>0</v>
      </c>
      <c r="AS283" s="18">
        <f t="shared" si="171"/>
        <v>134.86499999999998</v>
      </c>
      <c r="AT283" s="18">
        <f>AS283*节奏规划!$J272</f>
        <v>0.48166071428571422</v>
      </c>
      <c r="AU283" s="18">
        <f t="shared" si="172"/>
        <v>56.497499999999995</v>
      </c>
      <c r="AV283" s="18">
        <f>AU283*节奏规划!$J272</f>
        <v>0.2017767857142857</v>
      </c>
      <c r="AW283" s="18">
        <f t="shared" si="173"/>
        <v>0</v>
      </c>
      <c r="AX283" s="18">
        <f>AW283*节奏规划!$J272</f>
        <v>0</v>
      </c>
      <c r="AY283" s="18">
        <f t="shared" si="174"/>
        <v>0</v>
      </c>
      <c r="AZ283" s="18">
        <f>AY283*节奏规划!$J272</f>
        <v>0</v>
      </c>
    </row>
    <row r="284" spans="1:52" ht="16.5" x14ac:dyDescent="0.2">
      <c r="A284" s="14">
        <v>279</v>
      </c>
      <c r="B284" s="14">
        <f>金币产出!CH284/金币产出!CB284</f>
        <v>2144339960</v>
      </c>
      <c r="C284" s="18">
        <f>INDEX(金币产出!$D$7:$D$90,MATCH(宝箱数值!A284,金币产出!$A$7:$A$90,1))</f>
        <v>68.75</v>
      </c>
      <c r="D284" s="18">
        <f t="shared" si="154"/>
        <v>18825481</v>
      </c>
      <c r="E284" s="18">
        <f t="shared" si="143"/>
        <v>3175184</v>
      </c>
      <c r="F284" s="18">
        <f t="shared" si="144"/>
        <v>11275619</v>
      </c>
      <c r="G284" s="18">
        <f t="shared" si="145"/>
        <v>18825481</v>
      </c>
      <c r="H284" s="18">
        <f t="shared" si="146"/>
        <v>18825481</v>
      </c>
      <c r="I284" s="18">
        <f t="shared" si="147"/>
        <v>18825481</v>
      </c>
      <c r="J284" s="18">
        <f t="shared" si="148"/>
        <v>18825481</v>
      </c>
      <c r="K284" s="18">
        <f t="shared" si="155"/>
        <v>1</v>
      </c>
      <c r="L284" s="18">
        <f t="shared" si="156"/>
        <v>3175.18</v>
      </c>
      <c r="M284" s="18">
        <f t="shared" si="157"/>
        <v>2</v>
      </c>
      <c r="N284" s="18">
        <f t="shared" si="158"/>
        <v>11.28</v>
      </c>
      <c r="O284" s="18">
        <f t="shared" si="159"/>
        <v>2</v>
      </c>
      <c r="P284" s="18">
        <f t="shared" si="160"/>
        <v>18.829999999999998</v>
      </c>
      <c r="Q284" s="18">
        <f t="shared" si="161"/>
        <v>2</v>
      </c>
      <c r="R284" s="18">
        <f t="shared" si="162"/>
        <v>18.829999999999998</v>
      </c>
      <c r="S284" s="18">
        <f t="shared" si="163"/>
        <v>2</v>
      </c>
      <c r="T284" s="18">
        <f t="shared" si="164"/>
        <v>18.829999999999998</v>
      </c>
      <c r="U284" s="18">
        <f t="shared" si="165"/>
        <v>2</v>
      </c>
      <c r="V284" s="18">
        <f t="shared" si="166"/>
        <v>18.829999999999998</v>
      </c>
      <c r="W284" s="18">
        <f t="shared" si="167"/>
        <v>2</v>
      </c>
      <c r="X284" s="18">
        <f t="shared" si="168"/>
        <v>18.829999999999998</v>
      </c>
      <c r="Y284" s="22">
        <v>0</v>
      </c>
      <c r="Z284" s="22">
        <v>0.2</v>
      </c>
      <c r="AA284" s="22">
        <v>0.8</v>
      </c>
      <c r="AB284" s="22">
        <v>0</v>
      </c>
      <c r="AC284" s="22">
        <v>0</v>
      </c>
      <c r="AD284" s="22">
        <v>0</v>
      </c>
      <c r="AE284" s="18">
        <f t="shared" si="169"/>
        <v>29219920.762500003</v>
      </c>
      <c r="AF284" s="18">
        <f>AE284*节奏规划!$J273</f>
        <v>104356.85986607143</v>
      </c>
      <c r="AG284" s="18">
        <f t="shared" si="170"/>
        <v>850.50000000000011</v>
      </c>
      <c r="AH284" s="18">
        <f>AG284*节奏规划!$J273</f>
        <v>3.0375000000000005</v>
      </c>
      <c r="AI284" s="18">
        <f t="shared" si="149"/>
        <v>243.54</v>
      </c>
      <c r="AJ284" s="18">
        <f>AI284*节奏规划!$J273</f>
        <v>0.86978571428571427</v>
      </c>
      <c r="AK284" s="18">
        <f t="shared" si="150"/>
        <v>113.39999999999998</v>
      </c>
      <c r="AL284" s="18">
        <f>AK284*节奏规划!$J273</f>
        <v>0.40499999999999992</v>
      </c>
      <c r="AM284" s="18">
        <f t="shared" si="151"/>
        <v>648</v>
      </c>
      <c r="AN284" s="18">
        <f>AM284*节奏规划!$J273</f>
        <v>2.3142857142857141</v>
      </c>
      <c r="AO284" s="18">
        <f t="shared" si="152"/>
        <v>86.399999999999991</v>
      </c>
      <c r="AP284" s="18">
        <f>AO284*节奏规划!$J273</f>
        <v>0.30857142857142855</v>
      </c>
      <c r="AQ284" s="18">
        <f t="shared" si="153"/>
        <v>0</v>
      </c>
      <c r="AR284" s="18">
        <f>AQ284*节奏规划!$J273</f>
        <v>0</v>
      </c>
      <c r="AS284" s="18">
        <f t="shared" si="171"/>
        <v>134.86499999999998</v>
      </c>
      <c r="AT284" s="18">
        <f>AS284*节奏规划!$J273</f>
        <v>0.48166071428571422</v>
      </c>
      <c r="AU284" s="18">
        <f t="shared" si="172"/>
        <v>56.497499999999995</v>
      </c>
      <c r="AV284" s="18">
        <f>AU284*节奏规划!$J273</f>
        <v>0.2017767857142857</v>
      </c>
      <c r="AW284" s="18">
        <f t="shared" si="173"/>
        <v>0</v>
      </c>
      <c r="AX284" s="18">
        <f>AW284*节奏规划!$J273</f>
        <v>0</v>
      </c>
      <c r="AY284" s="18">
        <f t="shared" si="174"/>
        <v>0</v>
      </c>
      <c r="AZ284" s="18">
        <f>AY284*节奏规划!$J273</f>
        <v>0</v>
      </c>
    </row>
    <row r="285" spans="1:52" ht="16.5" x14ac:dyDescent="0.2">
      <c r="A285" s="14">
        <v>280</v>
      </c>
      <c r="B285" s="14">
        <f>金币产出!CH285/金币产出!CB285</f>
        <v>2168099920</v>
      </c>
      <c r="C285" s="18">
        <f>INDEX(金币产出!$D$7:$D$90,MATCH(宝箱数值!A285,金币产出!$A$7:$A$90,1))</f>
        <v>72.5</v>
      </c>
      <c r="D285" s="18">
        <f t="shared" si="154"/>
        <v>18620289</v>
      </c>
      <c r="E285" s="18">
        <f t="shared" si="143"/>
        <v>3157833</v>
      </c>
      <c r="F285" s="18">
        <f t="shared" si="144"/>
        <v>11214000</v>
      </c>
      <c r="G285" s="18">
        <f t="shared" si="145"/>
        <v>18620289</v>
      </c>
      <c r="H285" s="18">
        <f t="shared" si="146"/>
        <v>18620289</v>
      </c>
      <c r="I285" s="18">
        <f t="shared" si="147"/>
        <v>18620289</v>
      </c>
      <c r="J285" s="18">
        <f t="shared" si="148"/>
        <v>18620289</v>
      </c>
      <c r="K285" s="18">
        <f t="shared" si="155"/>
        <v>1</v>
      </c>
      <c r="L285" s="18">
        <f t="shared" si="156"/>
        <v>3157.83</v>
      </c>
      <c r="M285" s="18">
        <f t="shared" si="157"/>
        <v>2</v>
      </c>
      <c r="N285" s="18">
        <f t="shared" si="158"/>
        <v>11.21</v>
      </c>
      <c r="O285" s="18">
        <f t="shared" si="159"/>
        <v>2</v>
      </c>
      <c r="P285" s="18">
        <f t="shared" si="160"/>
        <v>18.62</v>
      </c>
      <c r="Q285" s="18">
        <f t="shared" si="161"/>
        <v>2</v>
      </c>
      <c r="R285" s="18">
        <f t="shared" si="162"/>
        <v>18.62</v>
      </c>
      <c r="S285" s="18">
        <f t="shared" si="163"/>
        <v>2</v>
      </c>
      <c r="T285" s="18">
        <f t="shared" si="164"/>
        <v>18.62</v>
      </c>
      <c r="U285" s="18">
        <f t="shared" si="165"/>
        <v>2</v>
      </c>
      <c r="V285" s="18">
        <f t="shared" si="166"/>
        <v>18.62</v>
      </c>
      <c r="W285" s="18">
        <f t="shared" si="167"/>
        <v>2</v>
      </c>
      <c r="X285" s="18">
        <f t="shared" si="168"/>
        <v>18.62</v>
      </c>
      <c r="Y285" s="22">
        <v>0</v>
      </c>
      <c r="Z285" s="22">
        <v>0.2</v>
      </c>
      <c r="AA285" s="22">
        <v>0.8</v>
      </c>
      <c r="AB285" s="22">
        <v>0</v>
      </c>
      <c r="AC285" s="22">
        <v>0</v>
      </c>
      <c r="AD285" s="22">
        <v>0</v>
      </c>
      <c r="AE285" s="18">
        <f t="shared" si="169"/>
        <v>29564828.820000008</v>
      </c>
      <c r="AF285" s="18">
        <f>AE285*节奏规划!$J274</f>
        <v>105588.67435714288</v>
      </c>
      <c r="AG285" s="18">
        <f t="shared" si="170"/>
        <v>869.40000000000009</v>
      </c>
      <c r="AH285" s="18">
        <f>AG285*节奏规划!$J274</f>
        <v>3.1050000000000004</v>
      </c>
      <c r="AI285" s="18">
        <f t="shared" si="149"/>
        <v>243.54</v>
      </c>
      <c r="AJ285" s="18">
        <f>AI285*节奏规划!$J274</f>
        <v>0.86978571428571427</v>
      </c>
      <c r="AK285" s="18">
        <f t="shared" si="150"/>
        <v>113.39999999999998</v>
      </c>
      <c r="AL285" s="18">
        <f>AK285*节奏规划!$J274</f>
        <v>0.40499999999999992</v>
      </c>
      <c r="AM285" s="18">
        <f t="shared" si="151"/>
        <v>648</v>
      </c>
      <c r="AN285" s="18">
        <f>AM285*节奏规划!$J274</f>
        <v>2.3142857142857141</v>
      </c>
      <c r="AO285" s="18">
        <f t="shared" si="152"/>
        <v>86.399999999999991</v>
      </c>
      <c r="AP285" s="18">
        <f>AO285*节奏规划!$J274</f>
        <v>0.30857142857142855</v>
      </c>
      <c r="AQ285" s="18">
        <f t="shared" si="153"/>
        <v>0</v>
      </c>
      <c r="AR285" s="18">
        <f>AQ285*节奏规划!$J274</f>
        <v>0</v>
      </c>
      <c r="AS285" s="18">
        <f t="shared" si="171"/>
        <v>137.86199999999999</v>
      </c>
      <c r="AT285" s="18">
        <f>AS285*节奏规划!$J274</f>
        <v>0.4923642857142857</v>
      </c>
      <c r="AU285" s="18">
        <f t="shared" si="172"/>
        <v>57.753</v>
      </c>
      <c r="AV285" s="18">
        <f>AU285*节奏规划!$J274</f>
        <v>0.20626071428571427</v>
      </c>
      <c r="AW285" s="18">
        <f t="shared" si="173"/>
        <v>0</v>
      </c>
      <c r="AX285" s="18">
        <f>AW285*节奏规划!$J274</f>
        <v>0</v>
      </c>
      <c r="AY285" s="18">
        <f t="shared" si="174"/>
        <v>0</v>
      </c>
      <c r="AZ285" s="18">
        <f>AY285*节奏规划!$J274</f>
        <v>0</v>
      </c>
    </row>
    <row r="286" spans="1:52" ht="16.5" x14ac:dyDescent="0.2">
      <c r="A286" s="14">
        <v>281</v>
      </c>
      <c r="B286" s="14">
        <f>金币产出!CH286/金币产出!CB286</f>
        <v>2191050120</v>
      </c>
      <c r="C286" s="18">
        <f>INDEX(金币产出!$D$7:$D$90,MATCH(宝箱数值!A286,金币产出!$A$7:$A$90,1))</f>
        <v>72.5</v>
      </c>
      <c r="D286" s="18">
        <f t="shared" si="154"/>
        <v>18817392</v>
      </c>
      <c r="E286" s="18">
        <f t="shared" si="143"/>
        <v>3174502</v>
      </c>
      <c r="F286" s="18">
        <f t="shared" si="144"/>
        <v>11273196</v>
      </c>
      <c r="G286" s="18">
        <f t="shared" si="145"/>
        <v>18817392</v>
      </c>
      <c r="H286" s="18">
        <f t="shared" si="146"/>
        <v>18817392</v>
      </c>
      <c r="I286" s="18">
        <f t="shared" si="147"/>
        <v>18817392</v>
      </c>
      <c r="J286" s="18">
        <f t="shared" si="148"/>
        <v>18817392</v>
      </c>
      <c r="K286" s="18">
        <f t="shared" si="155"/>
        <v>1</v>
      </c>
      <c r="L286" s="18">
        <f t="shared" si="156"/>
        <v>3174.5</v>
      </c>
      <c r="M286" s="18">
        <f t="shared" si="157"/>
        <v>2</v>
      </c>
      <c r="N286" s="18">
        <f t="shared" si="158"/>
        <v>11.27</v>
      </c>
      <c r="O286" s="18">
        <f t="shared" si="159"/>
        <v>2</v>
      </c>
      <c r="P286" s="18">
        <f t="shared" si="160"/>
        <v>18.82</v>
      </c>
      <c r="Q286" s="18">
        <f t="shared" si="161"/>
        <v>2</v>
      </c>
      <c r="R286" s="18">
        <f t="shared" si="162"/>
        <v>18.82</v>
      </c>
      <c r="S286" s="18">
        <f t="shared" si="163"/>
        <v>2</v>
      </c>
      <c r="T286" s="18">
        <f t="shared" si="164"/>
        <v>18.82</v>
      </c>
      <c r="U286" s="18">
        <f t="shared" si="165"/>
        <v>2</v>
      </c>
      <c r="V286" s="18">
        <f t="shared" si="166"/>
        <v>18.82</v>
      </c>
      <c r="W286" s="18">
        <f t="shared" si="167"/>
        <v>2</v>
      </c>
      <c r="X286" s="18">
        <f t="shared" si="168"/>
        <v>18.82</v>
      </c>
      <c r="Y286" s="22">
        <v>0</v>
      </c>
      <c r="Z286" s="22">
        <v>0.2</v>
      </c>
      <c r="AA286" s="22">
        <v>0.8</v>
      </c>
      <c r="AB286" s="22">
        <v>0</v>
      </c>
      <c r="AC286" s="22">
        <v>0</v>
      </c>
      <c r="AD286" s="22">
        <v>0</v>
      </c>
      <c r="AE286" s="18">
        <f t="shared" si="169"/>
        <v>29857253.580000002</v>
      </c>
      <c r="AF286" s="18">
        <f>AE286*节奏规划!$J275</f>
        <v>106633.0485</v>
      </c>
      <c r="AG286" s="18">
        <f t="shared" si="170"/>
        <v>869.40000000000009</v>
      </c>
      <c r="AH286" s="18">
        <f>AG286*节奏规划!$J275</f>
        <v>3.1050000000000004</v>
      </c>
      <c r="AI286" s="18">
        <f t="shared" si="149"/>
        <v>243.54</v>
      </c>
      <c r="AJ286" s="18">
        <f>AI286*节奏规划!$J275</f>
        <v>0.86978571428571427</v>
      </c>
      <c r="AK286" s="18">
        <f t="shared" si="150"/>
        <v>113.39999999999998</v>
      </c>
      <c r="AL286" s="18">
        <f>AK286*节奏规划!$J275</f>
        <v>0.40499999999999992</v>
      </c>
      <c r="AM286" s="18">
        <f t="shared" si="151"/>
        <v>648</v>
      </c>
      <c r="AN286" s="18">
        <f>AM286*节奏规划!$J275</f>
        <v>2.3142857142857141</v>
      </c>
      <c r="AO286" s="18">
        <f t="shared" si="152"/>
        <v>86.399999999999991</v>
      </c>
      <c r="AP286" s="18">
        <f>AO286*节奏规划!$J275</f>
        <v>0.30857142857142855</v>
      </c>
      <c r="AQ286" s="18">
        <f t="shared" si="153"/>
        <v>0</v>
      </c>
      <c r="AR286" s="18">
        <f>AQ286*节奏规划!$J275</f>
        <v>0</v>
      </c>
      <c r="AS286" s="18">
        <f t="shared" si="171"/>
        <v>137.86199999999999</v>
      </c>
      <c r="AT286" s="18">
        <f>AS286*节奏规划!$J275</f>
        <v>0.4923642857142857</v>
      </c>
      <c r="AU286" s="18">
        <f t="shared" si="172"/>
        <v>57.753</v>
      </c>
      <c r="AV286" s="18">
        <f>AU286*节奏规划!$J275</f>
        <v>0.20626071428571427</v>
      </c>
      <c r="AW286" s="18">
        <f t="shared" si="173"/>
        <v>0</v>
      </c>
      <c r="AX286" s="18">
        <f>AW286*节奏规划!$J275</f>
        <v>0</v>
      </c>
      <c r="AY286" s="18">
        <f t="shared" si="174"/>
        <v>0</v>
      </c>
      <c r="AZ286" s="18">
        <f>AY286*节奏规划!$J275</f>
        <v>0</v>
      </c>
    </row>
    <row r="287" spans="1:52" ht="16.5" x14ac:dyDescent="0.2">
      <c r="A287" s="14">
        <v>282</v>
      </c>
      <c r="B287" s="14">
        <f>金币产出!CH287/金币产出!CB287</f>
        <v>2214000040</v>
      </c>
      <c r="C287" s="18">
        <f>INDEX(金币产出!$D$7:$D$90,MATCH(宝箱数值!A287,金币产出!$A$7:$A$90,1))</f>
        <v>72.5</v>
      </c>
      <c r="D287" s="18">
        <f t="shared" si="154"/>
        <v>19014493</v>
      </c>
      <c r="E287" s="18">
        <f t="shared" si="143"/>
        <v>3191084</v>
      </c>
      <c r="F287" s="18">
        <f t="shared" si="144"/>
        <v>11332083</v>
      </c>
      <c r="G287" s="18">
        <f t="shared" si="145"/>
        <v>19014493</v>
      </c>
      <c r="H287" s="18">
        <f t="shared" si="146"/>
        <v>19014493</v>
      </c>
      <c r="I287" s="18">
        <f t="shared" si="147"/>
        <v>19014493</v>
      </c>
      <c r="J287" s="18">
        <f t="shared" si="148"/>
        <v>19014493</v>
      </c>
      <c r="K287" s="18">
        <f t="shared" si="155"/>
        <v>1</v>
      </c>
      <c r="L287" s="18">
        <f t="shared" si="156"/>
        <v>3191.08</v>
      </c>
      <c r="M287" s="18">
        <f t="shared" si="157"/>
        <v>2</v>
      </c>
      <c r="N287" s="18">
        <f t="shared" si="158"/>
        <v>11.33</v>
      </c>
      <c r="O287" s="18">
        <f t="shared" si="159"/>
        <v>2</v>
      </c>
      <c r="P287" s="18">
        <f t="shared" si="160"/>
        <v>19.010000000000002</v>
      </c>
      <c r="Q287" s="18">
        <f t="shared" si="161"/>
        <v>2</v>
      </c>
      <c r="R287" s="18">
        <f t="shared" si="162"/>
        <v>19.010000000000002</v>
      </c>
      <c r="S287" s="18">
        <f t="shared" si="163"/>
        <v>2</v>
      </c>
      <c r="T287" s="18">
        <f t="shared" si="164"/>
        <v>19.010000000000002</v>
      </c>
      <c r="U287" s="18">
        <f t="shared" si="165"/>
        <v>2</v>
      </c>
      <c r="V287" s="18">
        <f t="shared" si="166"/>
        <v>19.010000000000002</v>
      </c>
      <c r="W287" s="18">
        <f t="shared" si="167"/>
        <v>2</v>
      </c>
      <c r="X287" s="18">
        <f t="shared" si="168"/>
        <v>19.010000000000002</v>
      </c>
      <c r="Y287" s="22">
        <v>0</v>
      </c>
      <c r="Z287" s="22">
        <v>0.2</v>
      </c>
      <c r="AA287" s="22">
        <v>0.8</v>
      </c>
      <c r="AB287" s="22">
        <v>0</v>
      </c>
      <c r="AC287" s="22">
        <v>0</v>
      </c>
      <c r="AD287" s="22">
        <v>0</v>
      </c>
      <c r="AE287" s="18">
        <f t="shared" si="169"/>
        <v>30149568.975000001</v>
      </c>
      <c r="AF287" s="18">
        <f>AE287*节奏规划!$J276</f>
        <v>107677.03205357143</v>
      </c>
      <c r="AG287" s="18">
        <f t="shared" si="170"/>
        <v>869.40000000000009</v>
      </c>
      <c r="AH287" s="18">
        <f>AG287*节奏规划!$J276</f>
        <v>3.1050000000000004</v>
      </c>
      <c r="AI287" s="18">
        <f t="shared" si="149"/>
        <v>243.54</v>
      </c>
      <c r="AJ287" s="18">
        <f>AI287*节奏规划!$J276</f>
        <v>0.86978571428571427</v>
      </c>
      <c r="AK287" s="18">
        <f t="shared" si="150"/>
        <v>113.39999999999998</v>
      </c>
      <c r="AL287" s="18">
        <f>AK287*节奏规划!$J276</f>
        <v>0.40499999999999992</v>
      </c>
      <c r="AM287" s="18">
        <f t="shared" si="151"/>
        <v>648</v>
      </c>
      <c r="AN287" s="18">
        <f>AM287*节奏规划!$J276</f>
        <v>2.3142857142857141</v>
      </c>
      <c r="AO287" s="18">
        <f t="shared" si="152"/>
        <v>86.399999999999991</v>
      </c>
      <c r="AP287" s="18">
        <f>AO287*节奏规划!$J276</f>
        <v>0.30857142857142855</v>
      </c>
      <c r="AQ287" s="18">
        <f t="shared" si="153"/>
        <v>0</v>
      </c>
      <c r="AR287" s="18">
        <f>AQ287*节奏规划!$J276</f>
        <v>0</v>
      </c>
      <c r="AS287" s="18">
        <f t="shared" si="171"/>
        <v>137.86199999999999</v>
      </c>
      <c r="AT287" s="18">
        <f>AS287*节奏规划!$J276</f>
        <v>0.4923642857142857</v>
      </c>
      <c r="AU287" s="18">
        <f t="shared" si="172"/>
        <v>57.753</v>
      </c>
      <c r="AV287" s="18">
        <f>AU287*节奏规划!$J276</f>
        <v>0.20626071428571427</v>
      </c>
      <c r="AW287" s="18">
        <f t="shared" si="173"/>
        <v>0</v>
      </c>
      <c r="AX287" s="18">
        <f>AW287*节奏规划!$J276</f>
        <v>0</v>
      </c>
      <c r="AY287" s="18">
        <f t="shared" si="174"/>
        <v>0</v>
      </c>
      <c r="AZ287" s="18">
        <f>AY287*节奏规划!$J276</f>
        <v>0</v>
      </c>
    </row>
    <row r="288" spans="1:52" ht="16.5" x14ac:dyDescent="0.2">
      <c r="A288" s="14">
        <v>283</v>
      </c>
      <c r="B288" s="14">
        <f>金币产出!CH288/金币产出!CB288</f>
        <v>2236949960</v>
      </c>
      <c r="C288" s="18">
        <f>INDEX(金币产出!$D$7:$D$90,MATCH(宝箱数值!A288,金币产出!$A$7:$A$90,1))</f>
        <v>72.5</v>
      </c>
      <c r="D288" s="18">
        <f t="shared" si="154"/>
        <v>19211594</v>
      </c>
      <c r="E288" s="18">
        <f t="shared" si="143"/>
        <v>3207581</v>
      </c>
      <c r="F288" s="18">
        <f t="shared" si="144"/>
        <v>11390664</v>
      </c>
      <c r="G288" s="18">
        <f t="shared" si="145"/>
        <v>19211594</v>
      </c>
      <c r="H288" s="18">
        <f t="shared" si="146"/>
        <v>19211594</v>
      </c>
      <c r="I288" s="18">
        <f t="shared" si="147"/>
        <v>19211594</v>
      </c>
      <c r="J288" s="18">
        <f t="shared" si="148"/>
        <v>19211594</v>
      </c>
      <c r="K288" s="18">
        <f t="shared" si="155"/>
        <v>1</v>
      </c>
      <c r="L288" s="18">
        <f t="shared" si="156"/>
        <v>3207.58</v>
      </c>
      <c r="M288" s="18">
        <f t="shared" si="157"/>
        <v>2</v>
      </c>
      <c r="N288" s="18">
        <f t="shared" si="158"/>
        <v>11.39</v>
      </c>
      <c r="O288" s="18">
        <f t="shared" si="159"/>
        <v>2</v>
      </c>
      <c r="P288" s="18">
        <f t="shared" si="160"/>
        <v>19.21</v>
      </c>
      <c r="Q288" s="18">
        <f t="shared" si="161"/>
        <v>2</v>
      </c>
      <c r="R288" s="18">
        <f t="shared" si="162"/>
        <v>19.21</v>
      </c>
      <c r="S288" s="18">
        <f t="shared" si="163"/>
        <v>2</v>
      </c>
      <c r="T288" s="18">
        <f t="shared" si="164"/>
        <v>19.21</v>
      </c>
      <c r="U288" s="18">
        <f t="shared" si="165"/>
        <v>2</v>
      </c>
      <c r="V288" s="18">
        <f t="shared" si="166"/>
        <v>19.21</v>
      </c>
      <c r="W288" s="18">
        <f t="shared" si="167"/>
        <v>2</v>
      </c>
      <c r="X288" s="18">
        <f t="shared" si="168"/>
        <v>19.21</v>
      </c>
      <c r="Y288" s="22">
        <v>0</v>
      </c>
      <c r="Z288" s="22">
        <v>0.2</v>
      </c>
      <c r="AA288" s="22">
        <v>0.8</v>
      </c>
      <c r="AB288" s="22">
        <v>0</v>
      </c>
      <c r="AC288" s="22">
        <v>0</v>
      </c>
      <c r="AD288" s="22">
        <v>0</v>
      </c>
      <c r="AE288" s="18">
        <f t="shared" si="169"/>
        <v>30441778.800000001</v>
      </c>
      <c r="AF288" s="18">
        <f>AE288*节奏规划!$J277</f>
        <v>108720.63857142857</v>
      </c>
      <c r="AG288" s="18">
        <f t="shared" si="170"/>
        <v>869.40000000000009</v>
      </c>
      <c r="AH288" s="18">
        <f>AG288*节奏规划!$J277</f>
        <v>3.1050000000000004</v>
      </c>
      <c r="AI288" s="18">
        <f t="shared" si="149"/>
        <v>243.54</v>
      </c>
      <c r="AJ288" s="18">
        <f>AI288*节奏规划!$J277</f>
        <v>0.86978571428571427</v>
      </c>
      <c r="AK288" s="18">
        <f t="shared" si="150"/>
        <v>113.39999999999998</v>
      </c>
      <c r="AL288" s="18">
        <f>AK288*节奏规划!$J277</f>
        <v>0.40499999999999992</v>
      </c>
      <c r="AM288" s="18">
        <f t="shared" si="151"/>
        <v>648</v>
      </c>
      <c r="AN288" s="18">
        <f>AM288*节奏规划!$J277</f>
        <v>2.3142857142857141</v>
      </c>
      <c r="AO288" s="18">
        <f t="shared" si="152"/>
        <v>86.399999999999991</v>
      </c>
      <c r="AP288" s="18">
        <f>AO288*节奏规划!$J277</f>
        <v>0.30857142857142855</v>
      </c>
      <c r="AQ288" s="18">
        <f t="shared" si="153"/>
        <v>0</v>
      </c>
      <c r="AR288" s="18">
        <f>AQ288*节奏规划!$J277</f>
        <v>0</v>
      </c>
      <c r="AS288" s="18">
        <f t="shared" si="171"/>
        <v>137.86199999999999</v>
      </c>
      <c r="AT288" s="18">
        <f>AS288*节奏规划!$J277</f>
        <v>0.4923642857142857</v>
      </c>
      <c r="AU288" s="18">
        <f t="shared" si="172"/>
        <v>57.753</v>
      </c>
      <c r="AV288" s="18">
        <f>AU288*节奏规划!$J277</f>
        <v>0.20626071428571427</v>
      </c>
      <c r="AW288" s="18">
        <f t="shared" si="173"/>
        <v>0</v>
      </c>
      <c r="AX288" s="18">
        <f>AW288*节奏规划!$J277</f>
        <v>0</v>
      </c>
      <c r="AY288" s="18">
        <f t="shared" si="174"/>
        <v>0</v>
      </c>
      <c r="AZ288" s="18">
        <f>AY288*节奏规划!$J277</f>
        <v>0</v>
      </c>
    </row>
    <row r="289" spans="1:52" ht="16.5" x14ac:dyDescent="0.2">
      <c r="A289" s="14">
        <v>284</v>
      </c>
      <c r="B289" s="14">
        <f>金币产出!CH289/金币产出!CB289</f>
        <v>2259899880</v>
      </c>
      <c r="C289" s="18">
        <f>INDEX(金币产出!$D$7:$D$90,MATCH(宝箱数值!A289,金币产出!$A$7:$A$90,1))</f>
        <v>72.5</v>
      </c>
      <c r="D289" s="18">
        <f t="shared" si="154"/>
        <v>19408695</v>
      </c>
      <c r="E289" s="18">
        <f t="shared" si="143"/>
        <v>3223993</v>
      </c>
      <c r="F289" s="18">
        <f t="shared" si="144"/>
        <v>11448947</v>
      </c>
      <c r="G289" s="18">
        <f t="shared" si="145"/>
        <v>19408695</v>
      </c>
      <c r="H289" s="18">
        <f t="shared" si="146"/>
        <v>19408695</v>
      </c>
      <c r="I289" s="18">
        <f t="shared" si="147"/>
        <v>19408695</v>
      </c>
      <c r="J289" s="18">
        <f t="shared" si="148"/>
        <v>19408695</v>
      </c>
      <c r="K289" s="18">
        <f t="shared" si="155"/>
        <v>1</v>
      </c>
      <c r="L289" s="18">
        <f t="shared" si="156"/>
        <v>3223.99</v>
      </c>
      <c r="M289" s="18">
        <f t="shared" si="157"/>
        <v>2</v>
      </c>
      <c r="N289" s="18">
        <f t="shared" si="158"/>
        <v>11.45</v>
      </c>
      <c r="O289" s="18">
        <f t="shared" si="159"/>
        <v>2</v>
      </c>
      <c r="P289" s="18">
        <f t="shared" si="160"/>
        <v>19.41</v>
      </c>
      <c r="Q289" s="18">
        <f t="shared" si="161"/>
        <v>2</v>
      </c>
      <c r="R289" s="18">
        <f t="shared" si="162"/>
        <v>19.41</v>
      </c>
      <c r="S289" s="18">
        <f t="shared" si="163"/>
        <v>2</v>
      </c>
      <c r="T289" s="18">
        <f t="shared" si="164"/>
        <v>19.41</v>
      </c>
      <c r="U289" s="18">
        <f t="shared" si="165"/>
        <v>2</v>
      </c>
      <c r="V289" s="18">
        <f t="shared" si="166"/>
        <v>19.41</v>
      </c>
      <c r="W289" s="18">
        <f t="shared" si="167"/>
        <v>2</v>
      </c>
      <c r="X289" s="18">
        <f t="shared" si="168"/>
        <v>19.41</v>
      </c>
      <c r="Y289" s="22">
        <v>0</v>
      </c>
      <c r="Z289" s="22">
        <v>0.2</v>
      </c>
      <c r="AA289" s="22">
        <v>0.8</v>
      </c>
      <c r="AB289" s="22">
        <v>0</v>
      </c>
      <c r="AC289" s="22">
        <v>0</v>
      </c>
      <c r="AD289" s="22">
        <v>0</v>
      </c>
      <c r="AE289" s="18">
        <f t="shared" si="169"/>
        <v>30733885.814999998</v>
      </c>
      <c r="AF289" s="18">
        <f>AE289*节奏规划!$J278</f>
        <v>109763.87791071428</v>
      </c>
      <c r="AG289" s="18">
        <f t="shared" si="170"/>
        <v>869.40000000000009</v>
      </c>
      <c r="AH289" s="18">
        <f>AG289*节奏规划!$J278</f>
        <v>3.1050000000000004</v>
      </c>
      <c r="AI289" s="18">
        <f t="shared" si="149"/>
        <v>243.54</v>
      </c>
      <c r="AJ289" s="18">
        <f>AI289*节奏规划!$J278</f>
        <v>0.86978571428571427</v>
      </c>
      <c r="AK289" s="18">
        <f t="shared" si="150"/>
        <v>113.39999999999998</v>
      </c>
      <c r="AL289" s="18">
        <f>AK289*节奏规划!$J278</f>
        <v>0.40499999999999992</v>
      </c>
      <c r="AM289" s="18">
        <f t="shared" si="151"/>
        <v>648</v>
      </c>
      <c r="AN289" s="18">
        <f>AM289*节奏规划!$J278</f>
        <v>2.3142857142857141</v>
      </c>
      <c r="AO289" s="18">
        <f t="shared" si="152"/>
        <v>86.399999999999991</v>
      </c>
      <c r="AP289" s="18">
        <f>AO289*节奏规划!$J278</f>
        <v>0.30857142857142855</v>
      </c>
      <c r="AQ289" s="18">
        <f t="shared" si="153"/>
        <v>0</v>
      </c>
      <c r="AR289" s="18">
        <f>AQ289*节奏规划!$J278</f>
        <v>0</v>
      </c>
      <c r="AS289" s="18">
        <f t="shared" si="171"/>
        <v>137.86199999999999</v>
      </c>
      <c r="AT289" s="18">
        <f>AS289*节奏规划!$J278</f>
        <v>0.4923642857142857</v>
      </c>
      <c r="AU289" s="18">
        <f t="shared" si="172"/>
        <v>57.753</v>
      </c>
      <c r="AV289" s="18">
        <f>AU289*节奏规划!$J278</f>
        <v>0.20626071428571427</v>
      </c>
      <c r="AW289" s="18">
        <f t="shared" si="173"/>
        <v>0</v>
      </c>
      <c r="AX289" s="18">
        <f>AW289*节奏规划!$J278</f>
        <v>0</v>
      </c>
      <c r="AY289" s="18">
        <f t="shared" si="174"/>
        <v>0</v>
      </c>
      <c r="AZ289" s="18">
        <f>AY289*节奏规划!$J278</f>
        <v>0</v>
      </c>
    </row>
    <row r="290" spans="1:52" ht="16.5" x14ac:dyDescent="0.2">
      <c r="A290" s="14">
        <v>285</v>
      </c>
      <c r="B290" s="14">
        <f>金币产出!CH290/金币产出!CB290</f>
        <v>2282850080</v>
      </c>
      <c r="C290" s="18">
        <f>INDEX(金币产出!$D$7:$D$90,MATCH(宝箱数值!A290,金币产出!$A$7:$A$90,1))</f>
        <v>72.5</v>
      </c>
      <c r="D290" s="18">
        <f t="shared" si="154"/>
        <v>19605798</v>
      </c>
      <c r="E290" s="18">
        <f t="shared" si="143"/>
        <v>3240322</v>
      </c>
      <c r="F290" s="18">
        <f t="shared" si="144"/>
        <v>11506934</v>
      </c>
      <c r="G290" s="18">
        <f t="shared" si="145"/>
        <v>19605798</v>
      </c>
      <c r="H290" s="18">
        <f t="shared" si="146"/>
        <v>19605798</v>
      </c>
      <c r="I290" s="18">
        <f t="shared" si="147"/>
        <v>19605798</v>
      </c>
      <c r="J290" s="18">
        <f t="shared" si="148"/>
        <v>19605798</v>
      </c>
      <c r="K290" s="18">
        <f t="shared" si="155"/>
        <v>1</v>
      </c>
      <c r="L290" s="18">
        <f t="shared" si="156"/>
        <v>3240.32</v>
      </c>
      <c r="M290" s="18">
        <f t="shared" si="157"/>
        <v>2</v>
      </c>
      <c r="N290" s="18">
        <f t="shared" si="158"/>
        <v>11.51</v>
      </c>
      <c r="O290" s="18">
        <f t="shared" si="159"/>
        <v>2</v>
      </c>
      <c r="P290" s="18">
        <f t="shared" si="160"/>
        <v>19.61</v>
      </c>
      <c r="Q290" s="18">
        <f t="shared" si="161"/>
        <v>2</v>
      </c>
      <c r="R290" s="18">
        <f t="shared" si="162"/>
        <v>19.61</v>
      </c>
      <c r="S290" s="18">
        <f t="shared" si="163"/>
        <v>2</v>
      </c>
      <c r="T290" s="18">
        <f t="shared" si="164"/>
        <v>19.61</v>
      </c>
      <c r="U290" s="18">
        <f t="shared" si="165"/>
        <v>2</v>
      </c>
      <c r="V290" s="18">
        <f t="shared" si="166"/>
        <v>19.61</v>
      </c>
      <c r="W290" s="18">
        <f t="shared" si="167"/>
        <v>2</v>
      </c>
      <c r="X290" s="18">
        <f t="shared" si="168"/>
        <v>19.61</v>
      </c>
      <c r="Y290" s="22">
        <v>0</v>
      </c>
      <c r="Z290" s="22">
        <v>0.2</v>
      </c>
      <c r="AA290" s="22">
        <v>0.8</v>
      </c>
      <c r="AB290" s="22">
        <v>0</v>
      </c>
      <c r="AC290" s="22">
        <v>0</v>
      </c>
      <c r="AD290" s="22">
        <v>0</v>
      </c>
      <c r="AE290" s="18">
        <f t="shared" si="169"/>
        <v>31025893.469999999</v>
      </c>
      <c r="AF290" s="18">
        <f>AE290*节奏规划!$J279</f>
        <v>110806.76239285714</v>
      </c>
      <c r="AG290" s="18">
        <f t="shared" si="170"/>
        <v>869.40000000000009</v>
      </c>
      <c r="AH290" s="18">
        <f>AG290*节奏规划!$J279</f>
        <v>3.1050000000000004</v>
      </c>
      <c r="AI290" s="18">
        <f t="shared" si="149"/>
        <v>243.54</v>
      </c>
      <c r="AJ290" s="18">
        <f>AI290*节奏规划!$J279</f>
        <v>0.86978571428571427</v>
      </c>
      <c r="AK290" s="18">
        <f t="shared" si="150"/>
        <v>113.39999999999998</v>
      </c>
      <c r="AL290" s="18">
        <f>AK290*节奏规划!$J279</f>
        <v>0.40499999999999992</v>
      </c>
      <c r="AM290" s="18">
        <f t="shared" si="151"/>
        <v>648</v>
      </c>
      <c r="AN290" s="18">
        <f>AM290*节奏规划!$J279</f>
        <v>2.3142857142857141</v>
      </c>
      <c r="AO290" s="18">
        <f t="shared" si="152"/>
        <v>86.399999999999991</v>
      </c>
      <c r="AP290" s="18">
        <f>AO290*节奏规划!$J279</f>
        <v>0.30857142857142855</v>
      </c>
      <c r="AQ290" s="18">
        <f t="shared" si="153"/>
        <v>0</v>
      </c>
      <c r="AR290" s="18">
        <f>AQ290*节奏规划!$J279</f>
        <v>0</v>
      </c>
      <c r="AS290" s="18">
        <f t="shared" si="171"/>
        <v>137.86199999999999</v>
      </c>
      <c r="AT290" s="18">
        <f>AS290*节奏规划!$J279</f>
        <v>0.4923642857142857</v>
      </c>
      <c r="AU290" s="18">
        <f t="shared" si="172"/>
        <v>57.753</v>
      </c>
      <c r="AV290" s="18">
        <f>AU290*节奏规划!$J279</f>
        <v>0.20626071428571427</v>
      </c>
      <c r="AW290" s="18">
        <f t="shared" si="173"/>
        <v>0</v>
      </c>
      <c r="AX290" s="18">
        <f>AW290*节奏规划!$J279</f>
        <v>0</v>
      </c>
      <c r="AY290" s="18">
        <f t="shared" si="174"/>
        <v>0</v>
      </c>
      <c r="AZ290" s="18">
        <f>AY290*节奏规划!$J279</f>
        <v>0</v>
      </c>
    </row>
    <row r="291" spans="1:52" ht="16.5" x14ac:dyDescent="0.2">
      <c r="A291" s="14">
        <v>286</v>
      </c>
      <c r="B291" s="14">
        <f>金币产出!CH291/金币产出!CB291</f>
        <v>2305800000</v>
      </c>
      <c r="C291" s="18">
        <f>INDEX(金币产出!$D$7:$D$90,MATCH(宝箱数值!A291,金币产出!$A$7:$A$90,1))</f>
        <v>72.5</v>
      </c>
      <c r="D291" s="18">
        <f t="shared" si="154"/>
        <v>19802899</v>
      </c>
      <c r="E291" s="18">
        <f t="shared" si="143"/>
        <v>3256569</v>
      </c>
      <c r="F291" s="18">
        <f t="shared" si="144"/>
        <v>11564630</v>
      </c>
      <c r="G291" s="18">
        <f t="shared" si="145"/>
        <v>19802899</v>
      </c>
      <c r="H291" s="18">
        <f t="shared" si="146"/>
        <v>19802899</v>
      </c>
      <c r="I291" s="18">
        <f t="shared" si="147"/>
        <v>19802899</v>
      </c>
      <c r="J291" s="18">
        <f t="shared" si="148"/>
        <v>19802899</v>
      </c>
      <c r="K291" s="18">
        <f t="shared" si="155"/>
        <v>1</v>
      </c>
      <c r="L291" s="18">
        <f t="shared" si="156"/>
        <v>3256.57</v>
      </c>
      <c r="M291" s="18">
        <f t="shared" si="157"/>
        <v>2</v>
      </c>
      <c r="N291" s="18">
        <f t="shared" si="158"/>
        <v>11.56</v>
      </c>
      <c r="O291" s="18">
        <f t="shared" si="159"/>
        <v>2</v>
      </c>
      <c r="P291" s="18">
        <f t="shared" si="160"/>
        <v>19.8</v>
      </c>
      <c r="Q291" s="18">
        <f t="shared" si="161"/>
        <v>2</v>
      </c>
      <c r="R291" s="18">
        <f t="shared" si="162"/>
        <v>19.8</v>
      </c>
      <c r="S291" s="18">
        <f t="shared" si="163"/>
        <v>2</v>
      </c>
      <c r="T291" s="18">
        <f t="shared" si="164"/>
        <v>19.8</v>
      </c>
      <c r="U291" s="18">
        <f t="shared" si="165"/>
        <v>2</v>
      </c>
      <c r="V291" s="18">
        <f t="shared" si="166"/>
        <v>19.8</v>
      </c>
      <c r="W291" s="18">
        <f t="shared" si="167"/>
        <v>2</v>
      </c>
      <c r="X291" s="18">
        <f t="shared" si="168"/>
        <v>19.8</v>
      </c>
      <c r="Y291" s="22">
        <v>0</v>
      </c>
      <c r="Z291" s="22">
        <v>0.2</v>
      </c>
      <c r="AA291" s="22">
        <v>0.8</v>
      </c>
      <c r="AB291" s="22">
        <v>0</v>
      </c>
      <c r="AC291" s="22">
        <v>0</v>
      </c>
      <c r="AD291" s="22">
        <v>0</v>
      </c>
      <c r="AE291" s="18">
        <f t="shared" si="169"/>
        <v>31317797.970000006</v>
      </c>
      <c r="AF291" s="18">
        <f>AE291*节奏规划!$J280</f>
        <v>111849.27846428573</v>
      </c>
      <c r="AG291" s="18">
        <f t="shared" si="170"/>
        <v>869.40000000000009</v>
      </c>
      <c r="AH291" s="18">
        <f>AG291*节奏规划!$J280</f>
        <v>3.1050000000000004</v>
      </c>
      <c r="AI291" s="18">
        <f t="shared" si="149"/>
        <v>243.54</v>
      </c>
      <c r="AJ291" s="18">
        <f>AI291*节奏规划!$J280</f>
        <v>0.86978571428571427</v>
      </c>
      <c r="AK291" s="18">
        <f t="shared" si="150"/>
        <v>113.39999999999998</v>
      </c>
      <c r="AL291" s="18">
        <f>AK291*节奏规划!$J280</f>
        <v>0.40499999999999992</v>
      </c>
      <c r="AM291" s="18">
        <f t="shared" si="151"/>
        <v>648</v>
      </c>
      <c r="AN291" s="18">
        <f>AM291*节奏规划!$J280</f>
        <v>2.3142857142857141</v>
      </c>
      <c r="AO291" s="18">
        <f t="shared" si="152"/>
        <v>86.399999999999991</v>
      </c>
      <c r="AP291" s="18">
        <f>AO291*节奏规划!$J280</f>
        <v>0.30857142857142855</v>
      </c>
      <c r="AQ291" s="18">
        <f t="shared" si="153"/>
        <v>0</v>
      </c>
      <c r="AR291" s="18">
        <f>AQ291*节奏规划!$J280</f>
        <v>0</v>
      </c>
      <c r="AS291" s="18">
        <f t="shared" si="171"/>
        <v>137.86199999999999</v>
      </c>
      <c r="AT291" s="18">
        <f>AS291*节奏规划!$J280</f>
        <v>0.4923642857142857</v>
      </c>
      <c r="AU291" s="18">
        <f t="shared" si="172"/>
        <v>57.753</v>
      </c>
      <c r="AV291" s="18">
        <f>AU291*节奏规划!$J280</f>
        <v>0.20626071428571427</v>
      </c>
      <c r="AW291" s="18">
        <f t="shared" si="173"/>
        <v>0</v>
      </c>
      <c r="AX291" s="18">
        <f>AW291*节奏规划!$J280</f>
        <v>0</v>
      </c>
      <c r="AY291" s="18">
        <f t="shared" si="174"/>
        <v>0</v>
      </c>
      <c r="AZ291" s="18">
        <f>AY291*节奏规划!$J280</f>
        <v>0</v>
      </c>
    </row>
    <row r="292" spans="1:52" ht="16.5" x14ac:dyDescent="0.2">
      <c r="A292" s="14">
        <v>287</v>
      </c>
      <c r="B292" s="14">
        <f>金币产出!CH292/金币产出!CB292</f>
        <v>2328749920</v>
      </c>
      <c r="C292" s="18">
        <f>INDEX(金币产出!$D$7:$D$90,MATCH(宝箱数值!A292,金币产出!$A$7:$A$90,1))</f>
        <v>72.5</v>
      </c>
      <c r="D292" s="18">
        <f t="shared" si="154"/>
        <v>19999999</v>
      </c>
      <c r="E292" s="18">
        <f t="shared" si="143"/>
        <v>3272735</v>
      </c>
      <c r="F292" s="18">
        <f t="shared" si="144"/>
        <v>11622039</v>
      </c>
      <c r="G292" s="18">
        <f t="shared" si="145"/>
        <v>19999999</v>
      </c>
      <c r="H292" s="18">
        <f t="shared" si="146"/>
        <v>19999999</v>
      </c>
      <c r="I292" s="18">
        <f t="shared" si="147"/>
        <v>19999999</v>
      </c>
      <c r="J292" s="18">
        <f t="shared" si="148"/>
        <v>19999999</v>
      </c>
      <c r="K292" s="18">
        <f t="shared" si="155"/>
        <v>1</v>
      </c>
      <c r="L292" s="18">
        <f t="shared" si="156"/>
        <v>3272.74</v>
      </c>
      <c r="M292" s="18">
        <f t="shared" si="157"/>
        <v>2</v>
      </c>
      <c r="N292" s="18">
        <f t="shared" si="158"/>
        <v>11.62</v>
      </c>
      <c r="O292" s="18">
        <f t="shared" si="159"/>
        <v>2</v>
      </c>
      <c r="P292" s="18">
        <f t="shared" si="160"/>
        <v>20</v>
      </c>
      <c r="Q292" s="18">
        <f t="shared" si="161"/>
        <v>2</v>
      </c>
      <c r="R292" s="18">
        <f t="shared" si="162"/>
        <v>20</v>
      </c>
      <c r="S292" s="18">
        <f t="shared" si="163"/>
        <v>2</v>
      </c>
      <c r="T292" s="18">
        <f t="shared" si="164"/>
        <v>20</v>
      </c>
      <c r="U292" s="18">
        <f t="shared" si="165"/>
        <v>2</v>
      </c>
      <c r="V292" s="18">
        <f t="shared" si="166"/>
        <v>20</v>
      </c>
      <c r="W292" s="18">
        <f t="shared" si="167"/>
        <v>2</v>
      </c>
      <c r="X292" s="18">
        <f t="shared" si="168"/>
        <v>20</v>
      </c>
      <c r="Y292" s="22">
        <v>0</v>
      </c>
      <c r="Z292" s="22">
        <v>0.2</v>
      </c>
      <c r="AA292" s="22">
        <v>0.8</v>
      </c>
      <c r="AB292" s="22">
        <v>0</v>
      </c>
      <c r="AC292" s="22">
        <v>0</v>
      </c>
      <c r="AD292" s="22">
        <v>0</v>
      </c>
      <c r="AE292" s="18">
        <f t="shared" si="169"/>
        <v>31609602.075000003</v>
      </c>
      <c r="AF292" s="18">
        <f>AE292*节奏规划!$J281</f>
        <v>112891.43598214287</v>
      </c>
      <c r="AG292" s="18">
        <f t="shared" si="170"/>
        <v>869.40000000000009</v>
      </c>
      <c r="AH292" s="18">
        <f>AG292*节奏规划!$J281</f>
        <v>3.1050000000000004</v>
      </c>
      <c r="AI292" s="18">
        <f t="shared" si="149"/>
        <v>243.54</v>
      </c>
      <c r="AJ292" s="18">
        <f>AI292*节奏规划!$J281</f>
        <v>0.86978571428571427</v>
      </c>
      <c r="AK292" s="18">
        <f t="shared" si="150"/>
        <v>113.39999999999998</v>
      </c>
      <c r="AL292" s="18">
        <f>AK292*节奏规划!$J281</f>
        <v>0.40499999999999992</v>
      </c>
      <c r="AM292" s="18">
        <f t="shared" si="151"/>
        <v>648</v>
      </c>
      <c r="AN292" s="18">
        <f>AM292*节奏规划!$J281</f>
        <v>2.3142857142857141</v>
      </c>
      <c r="AO292" s="18">
        <f t="shared" si="152"/>
        <v>86.399999999999991</v>
      </c>
      <c r="AP292" s="18">
        <f>AO292*节奏规划!$J281</f>
        <v>0.30857142857142855</v>
      </c>
      <c r="AQ292" s="18">
        <f t="shared" si="153"/>
        <v>0</v>
      </c>
      <c r="AR292" s="18">
        <f>AQ292*节奏规划!$J281</f>
        <v>0</v>
      </c>
      <c r="AS292" s="18">
        <f t="shared" si="171"/>
        <v>137.86199999999999</v>
      </c>
      <c r="AT292" s="18">
        <f>AS292*节奏规划!$J281</f>
        <v>0.4923642857142857</v>
      </c>
      <c r="AU292" s="18">
        <f t="shared" si="172"/>
        <v>57.753</v>
      </c>
      <c r="AV292" s="18">
        <f>AU292*节奏规划!$J281</f>
        <v>0.20626071428571427</v>
      </c>
      <c r="AW292" s="18">
        <f t="shared" si="173"/>
        <v>0</v>
      </c>
      <c r="AX292" s="18">
        <f>AW292*节奏规划!$J281</f>
        <v>0</v>
      </c>
      <c r="AY292" s="18">
        <f t="shared" si="174"/>
        <v>0</v>
      </c>
      <c r="AZ292" s="18">
        <f>AY292*节奏规划!$J281</f>
        <v>0</v>
      </c>
    </row>
    <row r="293" spans="1:52" ht="16.5" x14ac:dyDescent="0.2">
      <c r="A293" s="14">
        <v>288</v>
      </c>
      <c r="B293" s="14">
        <f>金币产出!CH293/金币产出!CB293</f>
        <v>2351700120</v>
      </c>
      <c r="C293" s="18">
        <f>INDEX(金币产出!$D$7:$D$90,MATCH(宝箱数值!A293,金币产出!$A$7:$A$90,1))</f>
        <v>72.5</v>
      </c>
      <c r="D293" s="18">
        <f t="shared" si="154"/>
        <v>20197102</v>
      </c>
      <c r="E293" s="18">
        <f t="shared" si="143"/>
        <v>3288822</v>
      </c>
      <c r="F293" s="18">
        <f t="shared" si="144"/>
        <v>11679168</v>
      </c>
      <c r="G293" s="18">
        <f t="shared" si="145"/>
        <v>20197102</v>
      </c>
      <c r="H293" s="18">
        <f t="shared" si="146"/>
        <v>20197102</v>
      </c>
      <c r="I293" s="18">
        <f t="shared" si="147"/>
        <v>20197102</v>
      </c>
      <c r="J293" s="18">
        <f t="shared" si="148"/>
        <v>20197102</v>
      </c>
      <c r="K293" s="18">
        <f t="shared" si="155"/>
        <v>1</v>
      </c>
      <c r="L293" s="18">
        <f t="shared" si="156"/>
        <v>3288.82</v>
      </c>
      <c r="M293" s="18">
        <f t="shared" si="157"/>
        <v>2</v>
      </c>
      <c r="N293" s="18">
        <f t="shared" si="158"/>
        <v>11.68</v>
      </c>
      <c r="O293" s="18">
        <f t="shared" si="159"/>
        <v>2</v>
      </c>
      <c r="P293" s="18">
        <f t="shared" si="160"/>
        <v>20.2</v>
      </c>
      <c r="Q293" s="18">
        <f t="shared" si="161"/>
        <v>2</v>
      </c>
      <c r="R293" s="18">
        <f t="shared" si="162"/>
        <v>20.2</v>
      </c>
      <c r="S293" s="18">
        <f t="shared" si="163"/>
        <v>2</v>
      </c>
      <c r="T293" s="18">
        <f t="shared" si="164"/>
        <v>20.2</v>
      </c>
      <c r="U293" s="18">
        <f t="shared" si="165"/>
        <v>2</v>
      </c>
      <c r="V293" s="18">
        <f t="shared" si="166"/>
        <v>20.2</v>
      </c>
      <c r="W293" s="18">
        <f t="shared" si="167"/>
        <v>2</v>
      </c>
      <c r="X293" s="18">
        <f t="shared" si="168"/>
        <v>20.2</v>
      </c>
      <c r="Y293" s="22">
        <v>0</v>
      </c>
      <c r="Z293" s="22">
        <v>0.2</v>
      </c>
      <c r="AA293" s="22">
        <v>0.8</v>
      </c>
      <c r="AB293" s="22">
        <v>0</v>
      </c>
      <c r="AC293" s="22">
        <v>0</v>
      </c>
      <c r="AD293" s="22">
        <v>0</v>
      </c>
      <c r="AE293" s="18">
        <f t="shared" si="169"/>
        <v>31901313.720000006</v>
      </c>
      <c r="AF293" s="18">
        <f>AE293*节奏规划!$J282</f>
        <v>113933.2632857143</v>
      </c>
      <c r="AG293" s="18">
        <f t="shared" si="170"/>
        <v>869.40000000000009</v>
      </c>
      <c r="AH293" s="18">
        <f>AG293*节奏规划!$J282</f>
        <v>3.1050000000000004</v>
      </c>
      <c r="AI293" s="18">
        <f t="shared" si="149"/>
        <v>243.54</v>
      </c>
      <c r="AJ293" s="18">
        <f>AI293*节奏规划!$J282</f>
        <v>0.86978571428571427</v>
      </c>
      <c r="AK293" s="18">
        <f t="shared" si="150"/>
        <v>113.39999999999998</v>
      </c>
      <c r="AL293" s="18">
        <f>AK293*节奏规划!$J282</f>
        <v>0.40499999999999992</v>
      </c>
      <c r="AM293" s="18">
        <f t="shared" si="151"/>
        <v>648</v>
      </c>
      <c r="AN293" s="18">
        <f>AM293*节奏规划!$J282</f>
        <v>2.3142857142857141</v>
      </c>
      <c r="AO293" s="18">
        <f t="shared" si="152"/>
        <v>86.399999999999991</v>
      </c>
      <c r="AP293" s="18">
        <f>AO293*节奏规划!$J282</f>
        <v>0.30857142857142855</v>
      </c>
      <c r="AQ293" s="18">
        <f t="shared" si="153"/>
        <v>0</v>
      </c>
      <c r="AR293" s="18">
        <f>AQ293*节奏规划!$J282</f>
        <v>0</v>
      </c>
      <c r="AS293" s="18">
        <f t="shared" si="171"/>
        <v>137.86199999999999</v>
      </c>
      <c r="AT293" s="18">
        <f>AS293*节奏规划!$J282</f>
        <v>0.4923642857142857</v>
      </c>
      <c r="AU293" s="18">
        <f t="shared" si="172"/>
        <v>57.753</v>
      </c>
      <c r="AV293" s="18">
        <f>AU293*节奏规划!$J282</f>
        <v>0.20626071428571427</v>
      </c>
      <c r="AW293" s="18">
        <f t="shared" si="173"/>
        <v>0</v>
      </c>
      <c r="AX293" s="18">
        <f>AW293*节奏规划!$J282</f>
        <v>0</v>
      </c>
      <c r="AY293" s="18">
        <f t="shared" si="174"/>
        <v>0</v>
      </c>
      <c r="AZ293" s="18">
        <f>AY293*节奏规划!$J282</f>
        <v>0</v>
      </c>
    </row>
    <row r="294" spans="1:52" ht="16.5" x14ac:dyDescent="0.2">
      <c r="A294" s="14">
        <v>289</v>
      </c>
      <c r="B294" s="14">
        <f>金币产出!CH294/金币产出!CB294</f>
        <v>2374650040</v>
      </c>
      <c r="C294" s="18">
        <f>INDEX(金币产出!$D$7:$D$90,MATCH(宝箱数值!A294,金币产出!$A$7:$A$90,1))</f>
        <v>72.5</v>
      </c>
      <c r="D294" s="18">
        <f t="shared" si="154"/>
        <v>20394203</v>
      </c>
      <c r="E294" s="18">
        <f t="shared" si="143"/>
        <v>3304831</v>
      </c>
      <c r="F294" s="18">
        <f t="shared" si="144"/>
        <v>11736017</v>
      </c>
      <c r="G294" s="18">
        <f t="shared" si="145"/>
        <v>20394203</v>
      </c>
      <c r="H294" s="18">
        <f t="shared" si="146"/>
        <v>20394203</v>
      </c>
      <c r="I294" s="18">
        <f t="shared" si="147"/>
        <v>20394203</v>
      </c>
      <c r="J294" s="18">
        <f t="shared" si="148"/>
        <v>20394203</v>
      </c>
      <c r="K294" s="18">
        <f t="shared" si="155"/>
        <v>1</v>
      </c>
      <c r="L294" s="18">
        <f t="shared" si="156"/>
        <v>3304.83</v>
      </c>
      <c r="M294" s="18">
        <f t="shared" si="157"/>
        <v>2</v>
      </c>
      <c r="N294" s="18">
        <f t="shared" si="158"/>
        <v>11.74</v>
      </c>
      <c r="O294" s="18">
        <f t="shared" si="159"/>
        <v>2</v>
      </c>
      <c r="P294" s="18">
        <f t="shared" si="160"/>
        <v>20.39</v>
      </c>
      <c r="Q294" s="18">
        <f t="shared" si="161"/>
        <v>2</v>
      </c>
      <c r="R294" s="18">
        <f t="shared" si="162"/>
        <v>20.39</v>
      </c>
      <c r="S294" s="18">
        <f t="shared" si="163"/>
        <v>2</v>
      </c>
      <c r="T294" s="18">
        <f t="shared" si="164"/>
        <v>20.39</v>
      </c>
      <c r="U294" s="18">
        <f t="shared" si="165"/>
        <v>2</v>
      </c>
      <c r="V294" s="18">
        <f t="shared" si="166"/>
        <v>20.39</v>
      </c>
      <c r="W294" s="18">
        <f t="shared" si="167"/>
        <v>2</v>
      </c>
      <c r="X294" s="18">
        <f t="shared" si="168"/>
        <v>20.39</v>
      </c>
      <c r="Y294" s="22">
        <v>0</v>
      </c>
      <c r="Z294" s="22">
        <v>0.2</v>
      </c>
      <c r="AA294" s="22">
        <v>0.8</v>
      </c>
      <c r="AB294" s="22">
        <v>0</v>
      </c>
      <c r="AC294" s="22">
        <v>0</v>
      </c>
      <c r="AD294" s="22">
        <v>0</v>
      </c>
      <c r="AE294" s="18">
        <f t="shared" si="169"/>
        <v>32192926.005000003</v>
      </c>
      <c r="AF294" s="18">
        <f>AE294*节奏规划!$J283</f>
        <v>114974.73573214286</v>
      </c>
      <c r="AG294" s="18">
        <f t="shared" si="170"/>
        <v>869.40000000000009</v>
      </c>
      <c r="AH294" s="18">
        <f>AG294*节奏规划!$J283</f>
        <v>3.1050000000000004</v>
      </c>
      <c r="AI294" s="18">
        <f t="shared" si="149"/>
        <v>243.54</v>
      </c>
      <c r="AJ294" s="18">
        <f>AI294*节奏规划!$J283</f>
        <v>0.86978571428571427</v>
      </c>
      <c r="AK294" s="18">
        <f t="shared" si="150"/>
        <v>113.39999999999998</v>
      </c>
      <c r="AL294" s="18">
        <f>AK294*节奏规划!$J283</f>
        <v>0.40499999999999992</v>
      </c>
      <c r="AM294" s="18">
        <f t="shared" si="151"/>
        <v>648</v>
      </c>
      <c r="AN294" s="18">
        <f>AM294*节奏规划!$J283</f>
        <v>2.3142857142857141</v>
      </c>
      <c r="AO294" s="18">
        <f t="shared" si="152"/>
        <v>86.399999999999991</v>
      </c>
      <c r="AP294" s="18">
        <f>AO294*节奏规划!$J283</f>
        <v>0.30857142857142855</v>
      </c>
      <c r="AQ294" s="18">
        <f t="shared" si="153"/>
        <v>0</v>
      </c>
      <c r="AR294" s="18">
        <f>AQ294*节奏规划!$J283</f>
        <v>0</v>
      </c>
      <c r="AS294" s="18">
        <f t="shared" si="171"/>
        <v>137.86199999999999</v>
      </c>
      <c r="AT294" s="18">
        <f>AS294*节奏规划!$J283</f>
        <v>0.4923642857142857</v>
      </c>
      <c r="AU294" s="18">
        <f t="shared" si="172"/>
        <v>57.753</v>
      </c>
      <c r="AV294" s="18">
        <f>AU294*节奏规划!$J283</f>
        <v>0.20626071428571427</v>
      </c>
      <c r="AW294" s="18">
        <f t="shared" si="173"/>
        <v>0</v>
      </c>
      <c r="AX294" s="18">
        <f>AW294*节奏规划!$J283</f>
        <v>0</v>
      </c>
      <c r="AY294" s="18">
        <f t="shared" si="174"/>
        <v>0</v>
      </c>
      <c r="AZ294" s="18">
        <f>AY294*节奏规划!$J283</f>
        <v>0</v>
      </c>
    </row>
    <row r="295" spans="1:52" ht="16.5" x14ac:dyDescent="0.2">
      <c r="A295" s="14">
        <v>290</v>
      </c>
      <c r="B295" s="14">
        <f>金币产出!CH295/金币产出!CB295</f>
        <v>2397600000</v>
      </c>
      <c r="C295" s="18">
        <f>INDEX(金币产出!$D$7:$D$90,MATCH(宝箱数值!A295,金币产出!$A$7:$A$90,1))</f>
        <v>75</v>
      </c>
      <c r="D295" s="18">
        <f t="shared" si="154"/>
        <v>20297143</v>
      </c>
      <c r="E295" s="18">
        <f t="shared" si="143"/>
        <v>3296957</v>
      </c>
      <c r="F295" s="18">
        <f t="shared" si="144"/>
        <v>11708057</v>
      </c>
      <c r="G295" s="18">
        <f t="shared" si="145"/>
        <v>20297143</v>
      </c>
      <c r="H295" s="18">
        <f t="shared" si="146"/>
        <v>20297143</v>
      </c>
      <c r="I295" s="18">
        <f t="shared" si="147"/>
        <v>20297143</v>
      </c>
      <c r="J295" s="18">
        <f t="shared" si="148"/>
        <v>20297143</v>
      </c>
      <c r="K295" s="18">
        <f t="shared" si="155"/>
        <v>1</v>
      </c>
      <c r="L295" s="18">
        <f t="shared" si="156"/>
        <v>3296.96</v>
      </c>
      <c r="M295" s="18">
        <f t="shared" si="157"/>
        <v>2</v>
      </c>
      <c r="N295" s="18">
        <f t="shared" si="158"/>
        <v>11.71</v>
      </c>
      <c r="O295" s="18">
        <f t="shared" si="159"/>
        <v>2</v>
      </c>
      <c r="P295" s="18">
        <f t="shared" si="160"/>
        <v>20.3</v>
      </c>
      <c r="Q295" s="18">
        <f t="shared" si="161"/>
        <v>2</v>
      </c>
      <c r="R295" s="18">
        <f t="shared" si="162"/>
        <v>20.3</v>
      </c>
      <c r="S295" s="18">
        <f t="shared" si="163"/>
        <v>2</v>
      </c>
      <c r="T295" s="18">
        <f t="shared" si="164"/>
        <v>20.3</v>
      </c>
      <c r="U295" s="18">
        <f t="shared" si="165"/>
        <v>2</v>
      </c>
      <c r="V295" s="18">
        <f t="shared" si="166"/>
        <v>20.3</v>
      </c>
      <c r="W295" s="18">
        <f t="shared" si="167"/>
        <v>2</v>
      </c>
      <c r="X295" s="18">
        <f t="shared" si="168"/>
        <v>20.3</v>
      </c>
      <c r="Y295" s="22">
        <v>0</v>
      </c>
      <c r="Z295" s="22">
        <v>0.2</v>
      </c>
      <c r="AA295" s="22">
        <v>0.8</v>
      </c>
      <c r="AB295" s="22">
        <v>0</v>
      </c>
      <c r="AC295" s="22">
        <v>0</v>
      </c>
      <c r="AD295" s="22">
        <v>0</v>
      </c>
      <c r="AE295" s="18">
        <f t="shared" si="169"/>
        <v>32513820.150000002</v>
      </c>
      <c r="AF295" s="18">
        <f>AE295*节奏规划!$J284</f>
        <v>101605.68796875002</v>
      </c>
      <c r="AG295" s="18">
        <f t="shared" si="170"/>
        <v>882.00000000000011</v>
      </c>
      <c r="AH295" s="18">
        <f>AG295*节奏规划!$J284</f>
        <v>2.7562500000000005</v>
      </c>
      <c r="AI295" s="18">
        <f t="shared" si="149"/>
        <v>243.54</v>
      </c>
      <c r="AJ295" s="18">
        <f>AI295*节奏规划!$J284</f>
        <v>0.76106249999999998</v>
      </c>
      <c r="AK295" s="18">
        <f t="shared" si="150"/>
        <v>113.39999999999998</v>
      </c>
      <c r="AL295" s="18">
        <f>AK295*节奏规划!$J284</f>
        <v>0.35437499999999994</v>
      </c>
      <c r="AM295" s="18">
        <f t="shared" si="151"/>
        <v>648</v>
      </c>
      <c r="AN295" s="18">
        <f>AM295*节奏规划!$J284</f>
        <v>2.0249999999999999</v>
      </c>
      <c r="AO295" s="18">
        <f t="shared" si="152"/>
        <v>86.399999999999991</v>
      </c>
      <c r="AP295" s="18">
        <f>AO295*节奏规划!$J284</f>
        <v>0.26999999999999996</v>
      </c>
      <c r="AQ295" s="18">
        <f t="shared" si="153"/>
        <v>0</v>
      </c>
      <c r="AR295" s="18">
        <f>AQ295*节奏规划!$J284</f>
        <v>0</v>
      </c>
      <c r="AS295" s="18">
        <f t="shared" si="171"/>
        <v>139.85999999999999</v>
      </c>
      <c r="AT295" s="18">
        <f>AS295*节奏规划!$J284</f>
        <v>0.43706249999999996</v>
      </c>
      <c r="AU295" s="18">
        <f t="shared" si="172"/>
        <v>58.589999999999996</v>
      </c>
      <c r="AV295" s="18">
        <f>AU295*节奏规划!$J284</f>
        <v>0.18309375</v>
      </c>
      <c r="AW295" s="18">
        <f t="shared" si="173"/>
        <v>0</v>
      </c>
      <c r="AX295" s="18">
        <f>AW295*节奏规划!$J284</f>
        <v>0</v>
      </c>
      <c r="AY295" s="18">
        <f t="shared" si="174"/>
        <v>0</v>
      </c>
      <c r="AZ295" s="18">
        <f>AY295*节奏规划!$J284</f>
        <v>0</v>
      </c>
    </row>
    <row r="296" spans="1:52" ht="16.5" x14ac:dyDescent="0.2">
      <c r="A296" s="14">
        <v>291</v>
      </c>
      <c r="B296" s="14">
        <f>金币产出!CH296/金币产出!CB296</f>
        <v>2431404160</v>
      </c>
      <c r="C296" s="18">
        <f>INDEX(金币产出!$D$7:$D$90,MATCH(宝箱数值!A296,金币产出!$A$7:$A$90,1))</f>
        <v>75</v>
      </c>
      <c r="D296" s="18">
        <f t="shared" si="154"/>
        <v>20583316</v>
      </c>
      <c r="E296" s="18">
        <f t="shared" si="143"/>
        <v>3320118</v>
      </c>
      <c r="F296" s="18">
        <f t="shared" si="144"/>
        <v>11790305</v>
      </c>
      <c r="G296" s="18">
        <f t="shared" si="145"/>
        <v>20583316</v>
      </c>
      <c r="H296" s="18">
        <f t="shared" si="146"/>
        <v>20583316</v>
      </c>
      <c r="I296" s="18">
        <f t="shared" si="147"/>
        <v>20583316</v>
      </c>
      <c r="J296" s="18">
        <f t="shared" si="148"/>
        <v>20583316</v>
      </c>
      <c r="K296" s="18">
        <f t="shared" si="155"/>
        <v>1</v>
      </c>
      <c r="L296" s="18">
        <f t="shared" si="156"/>
        <v>3320.12</v>
      </c>
      <c r="M296" s="18">
        <f t="shared" si="157"/>
        <v>2</v>
      </c>
      <c r="N296" s="18">
        <f t="shared" si="158"/>
        <v>11.79</v>
      </c>
      <c r="O296" s="18">
        <f t="shared" si="159"/>
        <v>2</v>
      </c>
      <c r="P296" s="18">
        <f t="shared" si="160"/>
        <v>20.58</v>
      </c>
      <c r="Q296" s="18">
        <f t="shared" si="161"/>
        <v>2</v>
      </c>
      <c r="R296" s="18">
        <f t="shared" si="162"/>
        <v>20.58</v>
      </c>
      <c r="S296" s="18">
        <f t="shared" si="163"/>
        <v>2</v>
      </c>
      <c r="T296" s="18">
        <f t="shared" si="164"/>
        <v>20.58</v>
      </c>
      <c r="U296" s="18">
        <f t="shared" si="165"/>
        <v>2</v>
      </c>
      <c r="V296" s="18">
        <f t="shared" si="166"/>
        <v>20.58</v>
      </c>
      <c r="W296" s="18">
        <f t="shared" si="167"/>
        <v>2</v>
      </c>
      <c r="X296" s="18">
        <f t="shared" si="168"/>
        <v>20.58</v>
      </c>
      <c r="Y296" s="22">
        <v>0</v>
      </c>
      <c r="Z296" s="22">
        <v>0.2</v>
      </c>
      <c r="AA296" s="22">
        <v>0.8</v>
      </c>
      <c r="AB296" s="22">
        <v>0</v>
      </c>
      <c r="AC296" s="22">
        <v>0</v>
      </c>
      <c r="AD296" s="22">
        <v>0</v>
      </c>
      <c r="AE296" s="18">
        <f t="shared" si="169"/>
        <v>32943249.150000002</v>
      </c>
      <c r="AF296" s="18">
        <f>AE296*节奏规划!$J285</f>
        <v>102947.65359375002</v>
      </c>
      <c r="AG296" s="18">
        <f t="shared" si="170"/>
        <v>882.00000000000011</v>
      </c>
      <c r="AH296" s="18">
        <f>AG296*节奏规划!$J285</f>
        <v>2.7562500000000005</v>
      </c>
      <c r="AI296" s="18">
        <f t="shared" si="149"/>
        <v>243.54</v>
      </c>
      <c r="AJ296" s="18">
        <f>AI296*节奏规划!$J285</f>
        <v>0.76106249999999998</v>
      </c>
      <c r="AK296" s="18">
        <f t="shared" si="150"/>
        <v>113.39999999999998</v>
      </c>
      <c r="AL296" s="18">
        <f>AK296*节奏规划!$J285</f>
        <v>0.35437499999999994</v>
      </c>
      <c r="AM296" s="18">
        <f t="shared" si="151"/>
        <v>648</v>
      </c>
      <c r="AN296" s="18">
        <f>AM296*节奏规划!$J285</f>
        <v>2.0249999999999999</v>
      </c>
      <c r="AO296" s="18">
        <f t="shared" si="152"/>
        <v>86.399999999999991</v>
      </c>
      <c r="AP296" s="18">
        <f>AO296*节奏规划!$J285</f>
        <v>0.26999999999999996</v>
      </c>
      <c r="AQ296" s="18">
        <f t="shared" si="153"/>
        <v>0</v>
      </c>
      <c r="AR296" s="18">
        <f>AQ296*节奏规划!$J285</f>
        <v>0</v>
      </c>
      <c r="AS296" s="18">
        <f t="shared" si="171"/>
        <v>139.85999999999999</v>
      </c>
      <c r="AT296" s="18">
        <f>AS296*节奏规划!$J285</f>
        <v>0.43706249999999996</v>
      </c>
      <c r="AU296" s="18">
        <f t="shared" si="172"/>
        <v>58.589999999999996</v>
      </c>
      <c r="AV296" s="18">
        <f>AU296*节奏规划!$J285</f>
        <v>0.18309375</v>
      </c>
      <c r="AW296" s="18">
        <f t="shared" si="173"/>
        <v>0</v>
      </c>
      <c r="AX296" s="18">
        <f>AW296*节奏规划!$J285</f>
        <v>0</v>
      </c>
      <c r="AY296" s="18">
        <f t="shared" si="174"/>
        <v>0</v>
      </c>
      <c r="AZ296" s="18">
        <f>AY296*节奏规划!$J285</f>
        <v>0</v>
      </c>
    </row>
    <row r="297" spans="1:52" ht="16.5" x14ac:dyDescent="0.2">
      <c r="A297" s="14">
        <v>292</v>
      </c>
      <c r="B297" s="14">
        <f>金币产出!CH297/金币产出!CB297</f>
        <v>2465208000</v>
      </c>
      <c r="C297" s="18">
        <f>INDEX(金币产出!$D$7:$D$90,MATCH(宝箱数值!A297,金币产出!$A$7:$A$90,1))</f>
        <v>75</v>
      </c>
      <c r="D297" s="18">
        <f t="shared" si="154"/>
        <v>20869486</v>
      </c>
      <c r="E297" s="18">
        <f t="shared" si="143"/>
        <v>3343118</v>
      </c>
      <c r="F297" s="18">
        <f t="shared" si="144"/>
        <v>11871982</v>
      </c>
      <c r="G297" s="18">
        <f t="shared" si="145"/>
        <v>20869486</v>
      </c>
      <c r="H297" s="18">
        <f t="shared" si="146"/>
        <v>20869486</v>
      </c>
      <c r="I297" s="18">
        <f t="shared" si="147"/>
        <v>20869486</v>
      </c>
      <c r="J297" s="18">
        <f t="shared" si="148"/>
        <v>20869486</v>
      </c>
      <c r="K297" s="18">
        <f t="shared" si="155"/>
        <v>1</v>
      </c>
      <c r="L297" s="18">
        <f t="shared" si="156"/>
        <v>3343.12</v>
      </c>
      <c r="M297" s="18">
        <f t="shared" si="157"/>
        <v>2</v>
      </c>
      <c r="N297" s="18">
        <f t="shared" si="158"/>
        <v>11.87</v>
      </c>
      <c r="O297" s="18">
        <f t="shared" si="159"/>
        <v>2</v>
      </c>
      <c r="P297" s="18">
        <f t="shared" si="160"/>
        <v>20.87</v>
      </c>
      <c r="Q297" s="18">
        <f t="shared" si="161"/>
        <v>2</v>
      </c>
      <c r="R297" s="18">
        <f t="shared" si="162"/>
        <v>20.87</v>
      </c>
      <c r="S297" s="18">
        <f t="shared" si="163"/>
        <v>2</v>
      </c>
      <c r="T297" s="18">
        <f t="shared" si="164"/>
        <v>20.87</v>
      </c>
      <c r="U297" s="18">
        <f t="shared" si="165"/>
        <v>2</v>
      </c>
      <c r="V297" s="18">
        <f t="shared" si="166"/>
        <v>20.87</v>
      </c>
      <c r="W297" s="18">
        <f t="shared" si="167"/>
        <v>2</v>
      </c>
      <c r="X297" s="18">
        <f t="shared" si="168"/>
        <v>20.87</v>
      </c>
      <c r="Y297" s="22">
        <v>0</v>
      </c>
      <c r="Z297" s="22">
        <v>0.2</v>
      </c>
      <c r="AA297" s="22">
        <v>0.8</v>
      </c>
      <c r="AB297" s="22">
        <v>0</v>
      </c>
      <c r="AC297" s="22">
        <v>0</v>
      </c>
      <c r="AD297" s="22">
        <v>0</v>
      </c>
      <c r="AE297" s="18">
        <f t="shared" si="169"/>
        <v>33372474.099999998</v>
      </c>
      <c r="AF297" s="18">
        <f>AE297*节奏规划!$J286</f>
        <v>104288.9815625</v>
      </c>
      <c r="AG297" s="18">
        <f t="shared" si="170"/>
        <v>882.00000000000011</v>
      </c>
      <c r="AH297" s="18">
        <f>AG297*节奏规划!$J286</f>
        <v>2.7562500000000005</v>
      </c>
      <c r="AI297" s="18">
        <f t="shared" si="149"/>
        <v>243.54</v>
      </c>
      <c r="AJ297" s="18">
        <f>AI297*节奏规划!$J286</f>
        <v>0.76106249999999998</v>
      </c>
      <c r="AK297" s="18">
        <f t="shared" si="150"/>
        <v>113.39999999999998</v>
      </c>
      <c r="AL297" s="18">
        <f>AK297*节奏规划!$J286</f>
        <v>0.35437499999999994</v>
      </c>
      <c r="AM297" s="18">
        <f t="shared" si="151"/>
        <v>648</v>
      </c>
      <c r="AN297" s="18">
        <f>AM297*节奏规划!$J286</f>
        <v>2.0249999999999999</v>
      </c>
      <c r="AO297" s="18">
        <f t="shared" si="152"/>
        <v>86.399999999999991</v>
      </c>
      <c r="AP297" s="18">
        <f>AO297*节奏规划!$J286</f>
        <v>0.26999999999999996</v>
      </c>
      <c r="AQ297" s="18">
        <f t="shared" si="153"/>
        <v>0</v>
      </c>
      <c r="AR297" s="18">
        <f>AQ297*节奏规划!$J286</f>
        <v>0</v>
      </c>
      <c r="AS297" s="18">
        <f t="shared" si="171"/>
        <v>139.85999999999999</v>
      </c>
      <c r="AT297" s="18">
        <f>AS297*节奏规划!$J286</f>
        <v>0.43706249999999996</v>
      </c>
      <c r="AU297" s="18">
        <f t="shared" si="172"/>
        <v>58.589999999999996</v>
      </c>
      <c r="AV297" s="18">
        <f>AU297*节奏规划!$J286</f>
        <v>0.18309375</v>
      </c>
      <c r="AW297" s="18">
        <f t="shared" si="173"/>
        <v>0</v>
      </c>
      <c r="AX297" s="18">
        <f>AW297*节奏规划!$J286</f>
        <v>0</v>
      </c>
      <c r="AY297" s="18">
        <f t="shared" si="174"/>
        <v>0</v>
      </c>
      <c r="AZ297" s="18">
        <f>AY297*节奏规划!$J286</f>
        <v>0</v>
      </c>
    </row>
    <row r="298" spans="1:52" ht="16.5" x14ac:dyDescent="0.2">
      <c r="A298" s="14">
        <v>293</v>
      </c>
      <c r="B298" s="14">
        <f>金币产出!CH298/金币产出!CB298</f>
        <v>2499012160</v>
      </c>
      <c r="C298" s="18">
        <f>INDEX(金币产出!$D$7:$D$90,MATCH(宝箱数值!A298,金币产出!$A$7:$A$90,1))</f>
        <v>75</v>
      </c>
      <c r="D298" s="18">
        <f t="shared" si="154"/>
        <v>21155658</v>
      </c>
      <c r="E298" s="18">
        <f t="shared" si="143"/>
        <v>3365962</v>
      </c>
      <c r="F298" s="18">
        <f t="shared" si="144"/>
        <v>11953102</v>
      </c>
      <c r="G298" s="18">
        <f t="shared" si="145"/>
        <v>21155658</v>
      </c>
      <c r="H298" s="18">
        <f t="shared" si="146"/>
        <v>21155658</v>
      </c>
      <c r="I298" s="18">
        <f t="shared" si="147"/>
        <v>21155658</v>
      </c>
      <c r="J298" s="18">
        <f t="shared" si="148"/>
        <v>21155658</v>
      </c>
      <c r="K298" s="18">
        <f t="shared" si="155"/>
        <v>1</v>
      </c>
      <c r="L298" s="18">
        <f t="shared" si="156"/>
        <v>3365.96</v>
      </c>
      <c r="M298" s="18">
        <f t="shared" si="157"/>
        <v>2</v>
      </c>
      <c r="N298" s="18">
        <f t="shared" si="158"/>
        <v>11.95</v>
      </c>
      <c r="O298" s="18">
        <f t="shared" si="159"/>
        <v>2</v>
      </c>
      <c r="P298" s="18">
        <f t="shared" si="160"/>
        <v>21.16</v>
      </c>
      <c r="Q298" s="18">
        <f t="shared" si="161"/>
        <v>2</v>
      </c>
      <c r="R298" s="18">
        <f t="shared" si="162"/>
        <v>21.16</v>
      </c>
      <c r="S298" s="18">
        <f t="shared" si="163"/>
        <v>2</v>
      </c>
      <c r="T298" s="18">
        <f t="shared" si="164"/>
        <v>21.16</v>
      </c>
      <c r="U298" s="18">
        <f t="shared" si="165"/>
        <v>2</v>
      </c>
      <c r="V298" s="18">
        <f t="shared" si="166"/>
        <v>21.16</v>
      </c>
      <c r="W298" s="18">
        <f t="shared" si="167"/>
        <v>2</v>
      </c>
      <c r="X298" s="18">
        <f t="shared" si="168"/>
        <v>21.16</v>
      </c>
      <c r="Y298" s="22">
        <v>0</v>
      </c>
      <c r="Z298" s="22">
        <v>0.2</v>
      </c>
      <c r="AA298" s="22">
        <v>0.8</v>
      </c>
      <c r="AB298" s="22">
        <v>0</v>
      </c>
      <c r="AC298" s="22">
        <v>0</v>
      </c>
      <c r="AD298" s="22">
        <v>0</v>
      </c>
      <c r="AE298" s="18">
        <f t="shared" si="169"/>
        <v>33801506.899999999</v>
      </c>
      <c r="AF298" s="18">
        <f>AE298*节奏规划!$J287</f>
        <v>105629.7090625</v>
      </c>
      <c r="AG298" s="18">
        <f t="shared" si="170"/>
        <v>882.00000000000011</v>
      </c>
      <c r="AH298" s="18">
        <f>AG298*节奏规划!$J287</f>
        <v>2.7562500000000005</v>
      </c>
      <c r="AI298" s="18">
        <f t="shared" si="149"/>
        <v>243.54</v>
      </c>
      <c r="AJ298" s="18">
        <f>AI298*节奏规划!$J287</f>
        <v>0.76106249999999998</v>
      </c>
      <c r="AK298" s="18">
        <f t="shared" si="150"/>
        <v>113.39999999999998</v>
      </c>
      <c r="AL298" s="18">
        <f>AK298*节奏规划!$J287</f>
        <v>0.35437499999999994</v>
      </c>
      <c r="AM298" s="18">
        <f t="shared" si="151"/>
        <v>648</v>
      </c>
      <c r="AN298" s="18">
        <f>AM298*节奏规划!$J287</f>
        <v>2.0249999999999999</v>
      </c>
      <c r="AO298" s="18">
        <f t="shared" si="152"/>
        <v>86.399999999999991</v>
      </c>
      <c r="AP298" s="18">
        <f>AO298*节奏规划!$J287</f>
        <v>0.26999999999999996</v>
      </c>
      <c r="AQ298" s="18">
        <f t="shared" si="153"/>
        <v>0</v>
      </c>
      <c r="AR298" s="18">
        <f>AQ298*节奏规划!$J287</f>
        <v>0</v>
      </c>
      <c r="AS298" s="18">
        <f t="shared" si="171"/>
        <v>139.85999999999999</v>
      </c>
      <c r="AT298" s="18">
        <f>AS298*节奏规划!$J287</f>
        <v>0.43706249999999996</v>
      </c>
      <c r="AU298" s="18">
        <f t="shared" si="172"/>
        <v>58.589999999999996</v>
      </c>
      <c r="AV298" s="18">
        <f>AU298*节奏规划!$J287</f>
        <v>0.18309375</v>
      </c>
      <c r="AW298" s="18">
        <f t="shared" si="173"/>
        <v>0</v>
      </c>
      <c r="AX298" s="18">
        <f>AW298*节奏规划!$J287</f>
        <v>0</v>
      </c>
      <c r="AY298" s="18">
        <f t="shared" si="174"/>
        <v>0</v>
      </c>
      <c r="AZ298" s="18">
        <f>AY298*节奏规划!$J287</f>
        <v>0</v>
      </c>
    </row>
    <row r="299" spans="1:52" ht="16.5" x14ac:dyDescent="0.2">
      <c r="A299" s="14">
        <v>294</v>
      </c>
      <c r="B299" s="14">
        <f>金币产出!CH299/金币产出!CB299</f>
        <v>2532816000</v>
      </c>
      <c r="C299" s="18">
        <f>INDEX(金币产出!$D$7:$D$90,MATCH(宝箱数值!A299,金币产出!$A$7:$A$90,1))</f>
        <v>75</v>
      </c>
      <c r="D299" s="18">
        <f t="shared" si="154"/>
        <v>21441829</v>
      </c>
      <c r="E299" s="18">
        <f t="shared" si="143"/>
        <v>3388651</v>
      </c>
      <c r="F299" s="18">
        <f t="shared" si="144"/>
        <v>12033675</v>
      </c>
      <c r="G299" s="18">
        <f t="shared" si="145"/>
        <v>21441829</v>
      </c>
      <c r="H299" s="18">
        <f t="shared" si="146"/>
        <v>21441829</v>
      </c>
      <c r="I299" s="18">
        <f t="shared" si="147"/>
        <v>21441829</v>
      </c>
      <c r="J299" s="18">
        <f t="shared" si="148"/>
        <v>21441829</v>
      </c>
      <c r="K299" s="18">
        <f t="shared" si="155"/>
        <v>1</v>
      </c>
      <c r="L299" s="18">
        <f t="shared" si="156"/>
        <v>3388.65</v>
      </c>
      <c r="M299" s="18">
        <f t="shared" si="157"/>
        <v>2</v>
      </c>
      <c r="N299" s="18">
        <f t="shared" si="158"/>
        <v>12.03</v>
      </c>
      <c r="O299" s="18">
        <f t="shared" si="159"/>
        <v>2</v>
      </c>
      <c r="P299" s="18">
        <f t="shared" si="160"/>
        <v>21.44</v>
      </c>
      <c r="Q299" s="18">
        <f t="shared" si="161"/>
        <v>2</v>
      </c>
      <c r="R299" s="18">
        <f t="shared" si="162"/>
        <v>21.44</v>
      </c>
      <c r="S299" s="18">
        <f t="shared" si="163"/>
        <v>2</v>
      </c>
      <c r="T299" s="18">
        <f t="shared" si="164"/>
        <v>21.44</v>
      </c>
      <c r="U299" s="18">
        <f t="shared" si="165"/>
        <v>2</v>
      </c>
      <c r="V299" s="18">
        <f t="shared" si="166"/>
        <v>21.44</v>
      </c>
      <c r="W299" s="18">
        <f t="shared" si="167"/>
        <v>2</v>
      </c>
      <c r="X299" s="18">
        <f t="shared" si="168"/>
        <v>21.44</v>
      </c>
      <c r="Y299" s="22">
        <v>0</v>
      </c>
      <c r="Z299" s="22">
        <v>0.2</v>
      </c>
      <c r="AA299" s="22">
        <v>0.8</v>
      </c>
      <c r="AB299" s="22">
        <v>0</v>
      </c>
      <c r="AC299" s="22">
        <v>0</v>
      </c>
      <c r="AD299" s="22">
        <v>0</v>
      </c>
      <c r="AE299" s="18">
        <f t="shared" si="169"/>
        <v>34230346.850000001</v>
      </c>
      <c r="AF299" s="18">
        <f>AE299*节奏规划!$J288</f>
        <v>106969.83390625002</v>
      </c>
      <c r="AG299" s="18">
        <f t="shared" si="170"/>
        <v>882.00000000000011</v>
      </c>
      <c r="AH299" s="18">
        <f>AG299*节奏规划!$J288</f>
        <v>2.7562500000000005</v>
      </c>
      <c r="AI299" s="18">
        <f t="shared" si="149"/>
        <v>243.54</v>
      </c>
      <c r="AJ299" s="18">
        <f>AI299*节奏规划!$J288</f>
        <v>0.76106249999999998</v>
      </c>
      <c r="AK299" s="18">
        <f t="shared" si="150"/>
        <v>113.39999999999998</v>
      </c>
      <c r="AL299" s="18">
        <f>AK299*节奏规划!$J288</f>
        <v>0.35437499999999994</v>
      </c>
      <c r="AM299" s="18">
        <f t="shared" si="151"/>
        <v>648</v>
      </c>
      <c r="AN299" s="18">
        <f>AM299*节奏规划!$J288</f>
        <v>2.0249999999999999</v>
      </c>
      <c r="AO299" s="18">
        <f t="shared" si="152"/>
        <v>86.399999999999991</v>
      </c>
      <c r="AP299" s="18">
        <f>AO299*节奏规划!$J288</f>
        <v>0.26999999999999996</v>
      </c>
      <c r="AQ299" s="18">
        <f t="shared" si="153"/>
        <v>0</v>
      </c>
      <c r="AR299" s="18">
        <f>AQ299*节奏规划!$J288</f>
        <v>0</v>
      </c>
      <c r="AS299" s="18">
        <f t="shared" si="171"/>
        <v>139.85999999999999</v>
      </c>
      <c r="AT299" s="18">
        <f>AS299*节奏规划!$J288</f>
        <v>0.43706249999999996</v>
      </c>
      <c r="AU299" s="18">
        <f t="shared" si="172"/>
        <v>58.589999999999996</v>
      </c>
      <c r="AV299" s="18">
        <f>AU299*节奏规划!$J288</f>
        <v>0.18309375</v>
      </c>
      <c r="AW299" s="18">
        <f t="shared" si="173"/>
        <v>0</v>
      </c>
      <c r="AX299" s="18">
        <f>AW299*节奏规划!$J288</f>
        <v>0</v>
      </c>
      <c r="AY299" s="18">
        <f t="shared" si="174"/>
        <v>0</v>
      </c>
      <c r="AZ299" s="18">
        <f>AY299*节奏规划!$J288</f>
        <v>0</v>
      </c>
    </row>
    <row r="300" spans="1:52" ht="16.5" x14ac:dyDescent="0.2">
      <c r="A300" s="14">
        <v>295</v>
      </c>
      <c r="B300" s="14">
        <f>金币产出!CH300/金币产出!CB300</f>
        <v>2566620160</v>
      </c>
      <c r="C300" s="18">
        <f>INDEX(金币产出!$D$7:$D$90,MATCH(宝箱数值!A300,金币产出!$A$7:$A$90,1))</f>
        <v>75</v>
      </c>
      <c r="D300" s="18">
        <f t="shared" si="154"/>
        <v>21728001</v>
      </c>
      <c r="E300" s="18">
        <f t="shared" si="143"/>
        <v>3411189</v>
      </c>
      <c r="F300" s="18">
        <f t="shared" si="144"/>
        <v>12113712</v>
      </c>
      <c r="G300" s="18">
        <f t="shared" si="145"/>
        <v>21728001</v>
      </c>
      <c r="H300" s="18">
        <f t="shared" si="146"/>
        <v>21728001</v>
      </c>
      <c r="I300" s="18">
        <f t="shared" si="147"/>
        <v>21728001</v>
      </c>
      <c r="J300" s="18">
        <f t="shared" si="148"/>
        <v>21728001</v>
      </c>
      <c r="K300" s="18">
        <f t="shared" si="155"/>
        <v>1</v>
      </c>
      <c r="L300" s="18">
        <f t="shared" si="156"/>
        <v>3411.19</v>
      </c>
      <c r="M300" s="18">
        <f t="shared" si="157"/>
        <v>2</v>
      </c>
      <c r="N300" s="18">
        <f t="shared" si="158"/>
        <v>12.11</v>
      </c>
      <c r="O300" s="18">
        <f t="shared" si="159"/>
        <v>2</v>
      </c>
      <c r="P300" s="18">
        <f t="shared" si="160"/>
        <v>21.73</v>
      </c>
      <c r="Q300" s="18">
        <f t="shared" si="161"/>
        <v>2</v>
      </c>
      <c r="R300" s="18">
        <f t="shared" si="162"/>
        <v>21.73</v>
      </c>
      <c r="S300" s="18">
        <f t="shared" si="163"/>
        <v>2</v>
      </c>
      <c r="T300" s="18">
        <f t="shared" si="164"/>
        <v>21.73</v>
      </c>
      <c r="U300" s="18">
        <f t="shared" si="165"/>
        <v>2</v>
      </c>
      <c r="V300" s="18">
        <f t="shared" si="166"/>
        <v>21.73</v>
      </c>
      <c r="W300" s="18">
        <f t="shared" si="167"/>
        <v>2</v>
      </c>
      <c r="X300" s="18">
        <f t="shared" si="168"/>
        <v>21.73</v>
      </c>
      <c r="Y300" s="22">
        <v>0</v>
      </c>
      <c r="Z300" s="22">
        <v>0.2</v>
      </c>
      <c r="AA300" s="22">
        <v>0.8</v>
      </c>
      <c r="AB300" s="22">
        <v>0</v>
      </c>
      <c r="AC300" s="22">
        <v>0</v>
      </c>
      <c r="AD300" s="22">
        <v>0</v>
      </c>
      <c r="AE300" s="18">
        <f t="shared" si="169"/>
        <v>34659000.600000001</v>
      </c>
      <c r="AF300" s="18">
        <f>AE300*节奏规划!$J289</f>
        <v>108309.37687500002</v>
      </c>
      <c r="AG300" s="18">
        <f t="shared" si="170"/>
        <v>882.00000000000011</v>
      </c>
      <c r="AH300" s="18">
        <f>AG300*节奏规划!$J289</f>
        <v>2.7562500000000005</v>
      </c>
      <c r="AI300" s="18">
        <f t="shared" si="149"/>
        <v>243.54</v>
      </c>
      <c r="AJ300" s="18">
        <f>AI300*节奏规划!$J289</f>
        <v>0.76106249999999998</v>
      </c>
      <c r="AK300" s="18">
        <f t="shared" si="150"/>
        <v>113.39999999999998</v>
      </c>
      <c r="AL300" s="18">
        <f>AK300*节奏规划!$J289</f>
        <v>0.35437499999999994</v>
      </c>
      <c r="AM300" s="18">
        <f t="shared" si="151"/>
        <v>648</v>
      </c>
      <c r="AN300" s="18">
        <f>AM300*节奏规划!$J289</f>
        <v>2.0249999999999999</v>
      </c>
      <c r="AO300" s="18">
        <f t="shared" si="152"/>
        <v>86.399999999999991</v>
      </c>
      <c r="AP300" s="18">
        <f>AO300*节奏规划!$J289</f>
        <v>0.26999999999999996</v>
      </c>
      <c r="AQ300" s="18">
        <f t="shared" si="153"/>
        <v>0</v>
      </c>
      <c r="AR300" s="18">
        <f>AQ300*节奏规划!$J289</f>
        <v>0</v>
      </c>
      <c r="AS300" s="18">
        <f t="shared" si="171"/>
        <v>139.85999999999999</v>
      </c>
      <c r="AT300" s="18">
        <f>AS300*节奏规划!$J289</f>
        <v>0.43706249999999996</v>
      </c>
      <c r="AU300" s="18">
        <f t="shared" si="172"/>
        <v>58.589999999999996</v>
      </c>
      <c r="AV300" s="18">
        <f>AU300*节奏规划!$J289</f>
        <v>0.18309375</v>
      </c>
      <c r="AW300" s="18">
        <f t="shared" si="173"/>
        <v>0</v>
      </c>
      <c r="AX300" s="18">
        <f>AW300*节奏规划!$J289</f>
        <v>0</v>
      </c>
      <c r="AY300" s="18">
        <f t="shared" si="174"/>
        <v>0</v>
      </c>
      <c r="AZ300" s="18">
        <f>AY300*节奏规划!$J289</f>
        <v>0</v>
      </c>
    </row>
    <row r="301" spans="1:52" ht="16.5" x14ac:dyDescent="0.2">
      <c r="A301" s="14">
        <v>296</v>
      </c>
      <c r="B301" s="14">
        <f>金币产出!CH301/金币产出!CB301</f>
        <v>2600424000</v>
      </c>
      <c r="C301" s="18">
        <f>INDEX(金币产出!$D$7:$D$90,MATCH(宝箱数值!A301,金币产出!$A$7:$A$90,1))</f>
        <v>75</v>
      </c>
      <c r="D301" s="18">
        <f t="shared" si="154"/>
        <v>22014171</v>
      </c>
      <c r="E301" s="18">
        <f t="shared" si="143"/>
        <v>3433579</v>
      </c>
      <c r="F301" s="18">
        <f t="shared" si="144"/>
        <v>12193223</v>
      </c>
      <c r="G301" s="18">
        <f t="shared" si="145"/>
        <v>22014171</v>
      </c>
      <c r="H301" s="18">
        <f t="shared" si="146"/>
        <v>22014171</v>
      </c>
      <c r="I301" s="18">
        <f t="shared" si="147"/>
        <v>22014171</v>
      </c>
      <c r="J301" s="18">
        <f t="shared" si="148"/>
        <v>22014171</v>
      </c>
      <c r="K301" s="18">
        <f t="shared" si="155"/>
        <v>1</v>
      </c>
      <c r="L301" s="18">
        <f t="shared" si="156"/>
        <v>3433.58</v>
      </c>
      <c r="M301" s="18">
        <f t="shared" si="157"/>
        <v>2</v>
      </c>
      <c r="N301" s="18">
        <f t="shared" si="158"/>
        <v>12.19</v>
      </c>
      <c r="O301" s="18">
        <f t="shared" si="159"/>
        <v>2</v>
      </c>
      <c r="P301" s="18">
        <f t="shared" si="160"/>
        <v>22.01</v>
      </c>
      <c r="Q301" s="18">
        <f t="shared" si="161"/>
        <v>2</v>
      </c>
      <c r="R301" s="18">
        <f t="shared" si="162"/>
        <v>22.01</v>
      </c>
      <c r="S301" s="18">
        <f t="shared" si="163"/>
        <v>2</v>
      </c>
      <c r="T301" s="18">
        <f t="shared" si="164"/>
        <v>22.01</v>
      </c>
      <c r="U301" s="18">
        <f t="shared" si="165"/>
        <v>2</v>
      </c>
      <c r="V301" s="18">
        <f t="shared" si="166"/>
        <v>22.01</v>
      </c>
      <c r="W301" s="18">
        <f t="shared" si="167"/>
        <v>2</v>
      </c>
      <c r="X301" s="18">
        <f t="shared" si="168"/>
        <v>22.01</v>
      </c>
      <c r="Y301" s="22">
        <v>0</v>
      </c>
      <c r="Z301" s="22">
        <v>0.2</v>
      </c>
      <c r="AA301" s="22">
        <v>0.8</v>
      </c>
      <c r="AB301" s="22">
        <v>0</v>
      </c>
      <c r="AC301" s="22">
        <v>0</v>
      </c>
      <c r="AD301" s="22">
        <v>0</v>
      </c>
      <c r="AE301" s="18">
        <f t="shared" si="169"/>
        <v>35087467.450000003</v>
      </c>
      <c r="AF301" s="18">
        <f>AE301*节奏规划!$J290</f>
        <v>109648.33578125002</v>
      </c>
      <c r="AG301" s="18">
        <f t="shared" si="170"/>
        <v>882.00000000000011</v>
      </c>
      <c r="AH301" s="18">
        <f>AG301*节奏规划!$J290</f>
        <v>2.7562500000000005</v>
      </c>
      <c r="AI301" s="18">
        <f t="shared" si="149"/>
        <v>243.54</v>
      </c>
      <c r="AJ301" s="18">
        <f>AI301*节奏规划!$J290</f>
        <v>0.76106249999999998</v>
      </c>
      <c r="AK301" s="18">
        <f t="shared" si="150"/>
        <v>113.39999999999998</v>
      </c>
      <c r="AL301" s="18">
        <f>AK301*节奏规划!$J290</f>
        <v>0.35437499999999994</v>
      </c>
      <c r="AM301" s="18">
        <f t="shared" si="151"/>
        <v>648</v>
      </c>
      <c r="AN301" s="18">
        <f>AM301*节奏规划!$J290</f>
        <v>2.0249999999999999</v>
      </c>
      <c r="AO301" s="18">
        <f t="shared" si="152"/>
        <v>86.399999999999991</v>
      </c>
      <c r="AP301" s="18">
        <f>AO301*节奏规划!$J290</f>
        <v>0.26999999999999996</v>
      </c>
      <c r="AQ301" s="18">
        <f t="shared" si="153"/>
        <v>0</v>
      </c>
      <c r="AR301" s="18">
        <f>AQ301*节奏规划!$J290</f>
        <v>0</v>
      </c>
      <c r="AS301" s="18">
        <f t="shared" si="171"/>
        <v>139.85999999999999</v>
      </c>
      <c r="AT301" s="18">
        <f>AS301*节奏规划!$J290</f>
        <v>0.43706249999999996</v>
      </c>
      <c r="AU301" s="18">
        <f t="shared" si="172"/>
        <v>58.589999999999996</v>
      </c>
      <c r="AV301" s="18">
        <f>AU301*节奏规划!$J290</f>
        <v>0.18309375</v>
      </c>
      <c r="AW301" s="18">
        <f t="shared" si="173"/>
        <v>0</v>
      </c>
      <c r="AX301" s="18">
        <f>AW301*节奏规划!$J290</f>
        <v>0</v>
      </c>
      <c r="AY301" s="18">
        <f t="shared" si="174"/>
        <v>0</v>
      </c>
      <c r="AZ301" s="18">
        <f>AY301*节奏规划!$J290</f>
        <v>0</v>
      </c>
    </row>
    <row r="302" spans="1:52" ht="16.5" x14ac:dyDescent="0.2">
      <c r="A302" s="14">
        <v>297</v>
      </c>
      <c r="B302" s="14">
        <f>金币产出!CH302/金币产出!CB302</f>
        <v>2634228160</v>
      </c>
      <c r="C302" s="18">
        <f>INDEX(金币产出!$D$7:$D$90,MATCH(宝箱数值!A302,金币产出!$A$7:$A$90,1))</f>
        <v>75</v>
      </c>
      <c r="D302" s="18">
        <f t="shared" si="154"/>
        <v>22300344</v>
      </c>
      <c r="E302" s="18">
        <f t="shared" si="143"/>
        <v>3455824</v>
      </c>
      <c r="F302" s="18">
        <f t="shared" si="144"/>
        <v>12272220</v>
      </c>
      <c r="G302" s="18">
        <f t="shared" si="145"/>
        <v>22300344</v>
      </c>
      <c r="H302" s="18">
        <f t="shared" si="146"/>
        <v>22300344</v>
      </c>
      <c r="I302" s="18">
        <f t="shared" si="147"/>
        <v>22300344</v>
      </c>
      <c r="J302" s="18">
        <f t="shared" si="148"/>
        <v>22300344</v>
      </c>
      <c r="K302" s="18">
        <f t="shared" si="155"/>
        <v>1</v>
      </c>
      <c r="L302" s="18">
        <f t="shared" si="156"/>
        <v>3455.82</v>
      </c>
      <c r="M302" s="18">
        <f t="shared" si="157"/>
        <v>2</v>
      </c>
      <c r="N302" s="18">
        <f t="shared" si="158"/>
        <v>12.27</v>
      </c>
      <c r="O302" s="18">
        <f t="shared" si="159"/>
        <v>2</v>
      </c>
      <c r="P302" s="18">
        <f t="shared" si="160"/>
        <v>22.3</v>
      </c>
      <c r="Q302" s="18">
        <f t="shared" si="161"/>
        <v>2</v>
      </c>
      <c r="R302" s="18">
        <f t="shared" si="162"/>
        <v>22.3</v>
      </c>
      <c r="S302" s="18">
        <f t="shared" si="163"/>
        <v>2</v>
      </c>
      <c r="T302" s="18">
        <f t="shared" si="164"/>
        <v>22.3</v>
      </c>
      <c r="U302" s="18">
        <f t="shared" si="165"/>
        <v>2</v>
      </c>
      <c r="V302" s="18">
        <f t="shared" si="166"/>
        <v>22.3</v>
      </c>
      <c r="W302" s="18">
        <f t="shared" si="167"/>
        <v>2</v>
      </c>
      <c r="X302" s="18">
        <f t="shared" si="168"/>
        <v>22.3</v>
      </c>
      <c r="Y302" s="22">
        <v>0</v>
      </c>
      <c r="Z302" s="22">
        <v>0.2</v>
      </c>
      <c r="AA302" s="22">
        <v>0.8</v>
      </c>
      <c r="AB302" s="22">
        <v>0</v>
      </c>
      <c r="AC302" s="22">
        <v>0</v>
      </c>
      <c r="AD302" s="22">
        <v>0</v>
      </c>
      <c r="AE302" s="18">
        <f t="shared" si="169"/>
        <v>35515758.600000001</v>
      </c>
      <c r="AF302" s="18">
        <f>AE302*节奏规划!$J291</f>
        <v>110986.74562500001</v>
      </c>
      <c r="AG302" s="18">
        <f t="shared" si="170"/>
        <v>882.00000000000011</v>
      </c>
      <c r="AH302" s="18">
        <f>AG302*节奏规划!$J291</f>
        <v>2.7562500000000005</v>
      </c>
      <c r="AI302" s="18">
        <f t="shared" si="149"/>
        <v>243.54</v>
      </c>
      <c r="AJ302" s="18">
        <f>AI302*节奏规划!$J291</f>
        <v>0.76106249999999998</v>
      </c>
      <c r="AK302" s="18">
        <f t="shared" si="150"/>
        <v>113.39999999999998</v>
      </c>
      <c r="AL302" s="18">
        <f>AK302*节奏规划!$J291</f>
        <v>0.35437499999999994</v>
      </c>
      <c r="AM302" s="18">
        <f t="shared" si="151"/>
        <v>648</v>
      </c>
      <c r="AN302" s="18">
        <f>AM302*节奏规划!$J291</f>
        <v>2.0249999999999999</v>
      </c>
      <c r="AO302" s="18">
        <f t="shared" si="152"/>
        <v>86.399999999999991</v>
      </c>
      <c r="AP302" s="18">
        <f>AO302*节奏规划!$J291</f>
        <v>0.26999999999999996</v>
      </c>
      <c r="AQ302" s="18">
        <f t="shared" si="153"/>
        <v>0</v>
      </c>
      <c r="AR302" s="18">
        <f>AQ302*节奏规划!$J291</f>
        <v>0</v>
      </c>
      <c r="AS302" s="18">
        <f t="shared" si="171"/>
        <v>139.85999999999999</v>
      </c>
      <c r="AT302" s="18">
        <f>AS302*节奏规划!$J291</f>
        <v>0.43706249999999996</v>
      </c>
      <c r="AU302" s="18">
        <f t="shared" si="172"/>
        <v>58.589999999999996</v>
      </c>
      <c r="AV302" s="18">
        <f>AU302*节奏规划!$J291</f>
        <v>0.18309375</v>
      </c>
      <c r="AW302" s="18">
        <f t="shared" si="173"/>
        <v>0</v>
      </c>
      <c r="AX302" s="18">
        <f>AW302*节奏规划!$J291</f>
        <v>0</v>
      </c>
      <c r="AY302" s="18">
        <f t="shared" si="174"/>
        <v>0</v>
      </c>
      <c r="AZ302" s="18">
        <f>AY302*节奏规划!$J291</f>
        <v>0</v>
      </c>
    </row>
    <row r="303" spans="1:52" ht="16.5" x14ac:dyDescent="0.2">
      <c r="A303" s="14">
        <v>298</v>
      </c>
      <c r="B303" s="14">
        <f>金币产出!CH303/金币产出!CB303</f>
        <v>2668032000</v>
      </c>
      <c r="C303" s="18">
        <f>INDEX(金币产出!$D$7:$D$90,MATCH(宝箱数值!A303,金币产出!$A$7:$A$90,1))</f>
        <v>75</v>
      </c>
      <c r="D303" s="18">
        <f t="shared" si="154"/>
        <v>22586514</v>
      </c>
      <c r="E303" s="18">
        <f t="shared" si="143"/>
        <v>3477927</v>
      </c>
      <c r="F303" s="18">
        <f t="shared" si="144"/>
        <v>12350711</v>
      </c>
      <c r="G303" s="18">
        <f t="shared" si="145"/>
        <v>22586514</v>
      </c>
      <c r="H303" s="18">
        <f t="shared" si="146"/>
        <v>22586514</v>
      </c>
      <c r="I303" s="18">
        <f t="shared" si="147"/>
        <v>22586514</v>
      </c>
      <c r="J303" s="18">
        <f t="shared" si="148"/>
        <v>22586514</v>
      </c>
      <c r="K303" s="18">
        <f t="shared" si="155"/>
        <v>1</v>
      </c>
      <c r="L303" s="18">
        <f t="shared" si="156"/>
        <v>3477.93</v>
      </c>
      <c r="M303" s="18">
        <f t="shared" si="157"/>
        <v>2</v>
      </c>
      <c r="N303" s="18">
        <f t="shared" si="158"/>
        <v>12.35</v>
      </c>
      <c r="O303" s="18">
        <f t="shared" si="159"/>
        <v>2</v>
      </c>
      <c r="P303" s="18">
        <f t="shared" si="160"/>
        <v>22.59</v>
      </c>
      <c r="Q303" s="18">
        <f t="shared" si="161"/>
        <v>2</v>
      </c>
      <c r="R303" s="18">
        <f t="shared" si="162"/>
        <v>22.59</v>
      </c>
      <c r="S303" s="18">
        <f t="shared" si="163"/>
        <v>2</v>
      </c>
      <c r="T303" s="18">
        <f t="shared" si="164"/>
        <v>22.59</v>
      </c>
      <c r="U303" s="18">
        <f t="shared" si="165"/>
        <v>2</v>
      </c>
      <c r="V303" s="18">
        <f t="shared" si="166"/>
        <v>22.59</v>
      </c>
      <c r="W303" s="18">
        <f t="shared" si="167"/>
        <v>2</v>
      </c>
      <c r="X303" s="18">
        <f t="shared" si="168"/>
        <v>22.59</v>
      </c>
      <c r="Y303" s="22">
        <v>0</v>
      </c>
      <c r="Z303" s="22">
        <v>0.2</v>
      </c>
      <c r="AA303" s="22">
        <v>0.8</v>
      </c>
      <c r="AB303" s="22">
        <v>0</v>
      </c>
      <c r="AC303" s="22">
        <v>0</v>
      </c>
      <c r="AD303" s="22">
        <v>0</v>
      </c>
      <c r="AE303" s="18">
        <f t="shared" si="169"/>
        <v>35943868.449999996</v>
      </c>
      <c r="AF303" s="18">
        <f>AE303*节奏规划!$J292</f>
        <v>112324.58890624999</v>
      </c>
      <c r="AG303" s="18">
        <f t="shared" si="170"/>
        <v>882.00000000000011</v>
      </c>
      <c r="AH303" s="18">
        <f>AG303*节奏规划!$J292</f>
        <v>2.7562500000000005</v>
      </c>
      <c r="AI303" s="18">
        <f t="shared" si="149"/>
        <v>243.54</v>
      </c>
      <c r="AJ303" s="18">
        <f>AI303*节奏规划!$J292</f>
        <v>0.76106249999999998</v>
      </c>
      <c r="AK303" s="18">
        <f t="shared" si="150"/>
        <v>113.39999999999998</v>
      </c>
      <c r="AL303" s="18">
        <f>AK303*节奏规划!$J292</f>
        <v>0.35437499999999994</v>
      </c>
      <c r="AM303" s="18">
        <f t="shared" si="151"/>
        <v>648</v>
      </c>
      <c r="AN303" s="18">
        <f>AM303*节奏规划!$J292</f>
        <v>2.0249999999999999</v>
      </c>
      <c r="AO303" s="18">
        <f t="shared" si="152"/>
        <v>86.399999999999991</v>
      </c>
      <c r="AP303" s="18">
        <f>AO303*节奏规划!$J292</f>
        <v>0.26999999999999996</v>
      </c>
      <c r="AQ303" s="18">
        <f t="shared" si="153"/>
        <v>0</v>
      </c>
      <c r="AR303" s="18">
        <f>AQ303*节奏规划!$J292</f>
        <v>0</v>
      </c>
      <c r="AS303" s="18">
        <f t="shared" si="171"/>
        <v>139.85999999999999</v>
      </c>
      <c r="AT303" s="18">
        <f>AS303*节奏规划!$J292</f>
        <v>0.43706249999999996</v>
      </c>
      <c r="AU303" s="18">
        <f t="shared" si="172"/>
        <v>58.589999999999996</v>
      </c>
      <c r="AV303" s="18">
        <f>AU303*节奏规划!$J292</f>
        <v>0.18309375</v>
      </c>
      <c r="AW303" s="18">
        <f t="shared" si="173"/>
        <v>0</v>
      </c>
      <c r="AX303" s="18">
        <f>AW303*节奏规划!$J292</f>
        <v>0</v>
      </c>
      <c r="AY303" s="18">
        <f t="shared" si="174"/>
        <v>0</v>
      </c>
      <c r="AZ303" s="18">
        <f>AY303*节奏规划!$J292</f>
        <v>0</v>
      </c>
    </row>
    <row r="304" spans="1:52" ht="16.5" x14ac:dyDescent="0.2">
      <c r="A304" s="14">
        <v>299</v>
      </c>
      <c r="B304" s="14">
        <f>金币产出!CH304/金币产出!CB304</f>
        <v>2701836160</v>
      </c>
      <c r="C304" s="18">
        <f>INDEX(金币产出!$D$7:$D$90,MATCH(宝箱数值!A304,金币产出!$A$7:$A$90,1))</f>
        <v>75</v>
      </c>
      <c r="D304" s="18">
        <f t="shared" si="154"/>
        <v>22872687</v>
      </c>
      <c r="E304" s="18">
        <f t="shared" si="143"/>
        <v>3499891</v>
      </c>
      <c r="F304" s="18">
        <f t="shared" si="144"/>
        <v>12428707</v>
      </c>
      <c r="G304" s="18">
        <f t="shared" si="145"/>
        <v>22872687</v>
      </c>
      <c r="H304" s="18">
        <f t="shared" si="146"/>
        <v>22872687</v>
      </c>
      <c r="I304" s="18">
        <f t="shared" si="147"/>
        <v>22872687</v>
      </c>
      <c r="J304" s="18">
        <f t="shared" si="148"/>
        <v>22872687</v>
      </c>
      <c r="K304" s="18">
        <f t="shared" si="155"/>
        <v>1</v>
      </c>
      <c r="L304" s="18">
        <f t="shared" si="156"/>
        <v>3499.89</v>
      </c>
      <c r="M304" s="18">
        <f t="shared" si="157"/>
        <v>2</v>
      </c>
      <c r="N304" s="18">
        <f t="shared" si="158"/>
        <v>12.43</v>
      </c>
      <c r="O304" s="18">
        <f t="shared" si="159"/>
        <v>2</v>
      </c>
      <c r="P304" s="18">
        <f t="shared" si="160"/>
        <v>22.87</v>
      </c>
      <c r="Q304" s="18">
        <f t="shared" si="161"/>
        <v>2</v>
      </c>
      <c r="R304" s="18">
        <f t="shared" si="162"/>
        <v>22.87</v>
      </c>
      <c r="S304" s="18">
        <f t="shared" si="163"/>
        <v>2</v>
      </c>
      <c r="T304" s="18">
        <f t="shared" si="164"/>
        <v>22.87</v>
      </c>
      <c r="U304" s="18">
        <f t="shared" si="165"/>
        <v>2</v>
      </c>
      <c r="V304" s="18">
        <f t="shared" si="166"/>
        <v>22.87</v>
      </c>
      <c r="W304" s="18">
        <f t="shared" si="167"/>
        <v>2</v>
      </c>
      <c r="X304" s="18">
        <f t="shared" si="168"/>
        <v>22.87</v>
      </c>
      <c r="Y304" s="22">
        <v>0</v>
      </c>
      <c r="Z304" s="22">
        <v>0.2</v>
      </c>
      <c r="AA304" s="22">
        <v>0.8</v>
      </c>
      <c r="AB304" s="22">
        <v>0</v>
      </c>
      <c r="AC304" s="22">
        <v>0</v>
      </c>
      <c r="AD304" s="22">
        <v>0</v>
      </c>
      <c r="AE304" s="18">
        <f t="shared" si="169"/>
        <v>36371809.25</v>
      </c>
      <c r="AF304" s="18">
        <f>AE304*节奏规划!$J293</f>
        <v>113661.90390625001</v>
      </c>
      <c r="AG304" s="18">
        <f t="shared" si="170"/>
        <v>882.00000000000011</v>
      </c>
      <c r="AH304" s="18">
        <f>AG304*节奏规划!$J293</f>
        <v>2.7562500000000005</v>
      </c>
      <c r="AI304" s="18">
        <f t="shared" si="149"/>
        <v>243.54</v>
      </c>
      <c r="AJ304" s="18">
        <f>AI304*节奏规划!$J293</f>
        <v>0.76106249999999998</v>
      </c>
      <c r="AK304" s="18">
        <f t="shared" si="150"/>
        <v>113.39999999999998</v>
      </c>
      <c r="AL304" s="18">
        <f>AK304*节奏规划!$J293</f>
        <v>0.35437499999999994</v>
      </c>
      <c r="AM304" s="18">
        <f t="shared" si="151"/>
        <v>648</v>
      </c>
      <c r="AN304" s="18">
        <f>AM304*节奏规划!$J293</f>
        <v>2.0249999999999999</v>
      </c>
      <c r="AO304" s="18">
        <f t="shared" si="152"/>
        <v>86.399999999999991</v>
      </c>
      <c r="AP304" s="18">
        <f>AO304*节奏规划!$J293</f>
        <v>0.26999999999999996</v>
      </c>
      <c r="AQ304" s="18">
        <f t="shared" si="153"/>
        <v>0</v>
      </c>
      <c r="AR304" s="18">
        <f>AQ304*节奏规划!$J293</f>
        <v>0</v>
      </c>
      <c r="AS304" s="18">
        <f t="shared" si="171"/>
        <v>139.85999999999999</v>
      </c>
      <c r="AT304" s="18">
        <f>AS304*节奏规划!$J293</f>
        <v>0.43706249999999996</v>
      </c>
      <c r="AU304" s="18">
        <f t="shared" si="172"/>
        <v>58.589999999999996</v>
      </c>
      <c r="AV304" s="18">
        <f>AU304*节奏规划!$J293</f>
        <v>0.18309375</v>
      </c>
      <c r="AW304" s="18">
        <f t="shared" si="173"/>
        <v>0</v>
      </c>
      <c r="AX304" s="18">
        <f>AW304*节奏规划!$J293</f>
        <v>0</v>
      </c>
      <c r="AY304" s="18">
        <f t="shared" si="174"/>
        <v>0</v>
      </c>
      <c r="AZ304" s="18">
        <f>AY304*节奏规划!$J293</f>
        <v>0</v>
      </c>
    </row>
    <row r="305" spans="1:52" ht="16.5" x14ac:dyDescent="0.2">
      <c r="A305" s="14">
        <v>300</v>
      </c>
      <c r="B305" s="14">
        <f>金币产出!CH305/金币产出!CB305</f>
        <v>2735640000</v>
      </c>
      <c r="C305" s="18">
        <f>INDEX(金币产出!$D$7:$D$90,MATCH(宝箱数值!A305,金币产出!$A$7:$A$90,1))</f>
        <v>76.25</v>
      </c>
      <c r="D305" s="18">
        <f t="shared" si="154"/>
        <v>22994610</v>
      </c>
      <c r="E305" s="18">
        <f t="shared" si="143"/>
        <v>3509206</v>
      </c>
      <c r="F305" s="18">
        <f t="shared" si="144"/>
        <v>12461789</v>
      </c>
      <c r="G305" s="18">
        <f t="shared" si="145"/>
        <v>22994610</v>
      </c>
      <c r="H305" s="18">
        <f t="shared" si="146"/>
        <v>22994610</v>
      </c>
      <c r="I305" s="18">
        <f t="shared" si="147"/>
        <v>22994610</v>
      </c>
      <c r="J305" s="18">
        <f t="shared" si="148"/>
        <v>22994610</v>
      </c>
      <c r="K305" s="18">
        <f t="shared" si="155"/>
        <v>1</v>
      </c>
      <c r="L305" s="18">
        <f t="shared" si="156"/>
        <v>3509.21</v>
      </c>
      <c r="M305" s="18">
        <f t="shared" si="157"/>
        <v>2</v>
      </c>
      <c r="N305" s="18">
        <f t="shared" si="158"/>
        <v>12.46</v>
      </c>
      <c r="O305" s="18">
        <f t="shared" si="159"/>
        <v>2</v>
      </c>
      <c r="P305" s="18">
        <f t="shared" si="160"/>
        <v>22.99</v>
      </c>
      <c r="Q305" s="18">
        <f t="shared" si="161"/>
        <v>2</v>
      </c>
      <c r="R305" s="18">
        <f t="shared" si="162"/>
        <v>22.99</v>
      </c>
      <c r="S305" s="18">
        <f t="shared" si="163"/>
        <v>2</v>
      </c>
      <c r="T305" s="18">
        <f t="shared" si="164"/>
        <v>22.99</v>
      </c>
      <c r="U305" s="18">
        <f t="shared" si="165"/>
        <v>2</v>
      </c>
      <c r="V305" s="18">
        <f t="shared" si="166"/>
        <v>22.99</v>
      </c>
      <c r="W305" s="18">
        <f t="shared" si="167"/>
        <v>2</v>
      </c>
      <c r="X305" s="18">
        <f t="shared" si="168"/>
        <v>22.99</v>
      </c>
      <c r="Y305" s="22">
        <v>0</v>
      </c>
      <c r="Z305" s="22">
        <v>0.2</v>
      </c>
      <c r="AA305" s="22">
        <v>0.8</v>
      </c>
      <c r="AB305" s="22">
        <v>0</v>
      </c>
      <c r="AC305" s="22">
        <v>0</v>
      </c>
      <c r="AD305" s="22">
        <v>0</v>
      </c>
      <c r="AE305" s="18">
        <f t="shared" si="169"/>
        <v>36815180.722500004</v>
      </c>
      <c r="AF305" s="18">
        <f>AE305*节奏规划!$J294</f>
        <v>115047.43975781252</v>
      </c>
      <c r="AG305" s="18">
        <f t="shared" si="170"/>
        <v>888.30000000000007</v>
      </c>
      <c r="AH305" s="18">
        <f>AG305*节奏规划!$J294</f>
        <v>2.7759375000000004</v>
      </c>
      <c r="AI305" s="18">
        <f t="shared" si="149"/>
        <v>243.54</v>
      </c>
      <c r="AJ305" s="18">
        <f>AI305*节奏规划!$J294</f>
        <v>0.76106249999999998</v>
      </c>
      <c r="AK305" s="18">
        <f t="shared" si="150"/>
        <v>113.39999999999998</v>
      </c>
      <c r="AL305" s="18">
        <f>AK305*节奏规划!$J294</f>
        <v>0.35437499999999994</v>
      </c>
      <c r="AM305" s="18">
        <f t="shared" si="151"/>
        <v>648</v>
      </c>
      <c r="AN305" s="18">
        <f>AM305*节奏规划!$J294</f>
        <v>2.0249999999999999</v>
      </c>
      <c r="AO305" s="18">
        <f t="shared" si="152"/>
        <v>86.399999999999991</v>
      </c>
      <c r="AP305" s="18">
        <f>AO305*节奏规划!$J294</f>
        <v>0.26999999999999996</v>
      </c>
      <c r="AQ305" s="18">
        <f t="shared" si="153"/>
        <v>0</v>
      </c>
      <c r="AR305" s="18">
        <f>AQ305*节奏规划!$J294</f>
        <v>0</v>
      </c>
      <c r="AS305" s="18">
        <f t="shared" si="171"/>
        <v>140.85899999999998</v>
      </c>
      <c r="AT305" s="18">
        <f>AS305*节奏规划!$J294</f>
        <v>0.44018437499999996</v>
      </c>
      <c r="AU305" s="18">
        <f t="shared" si="172"/>
        <v>59.008499999999991</v>
      </c>
      <c r="AV305" s="18">
        <f>AU305*节奏规划!$J294</f>
        <v>0.18440156249999998</v>
      </c>
      <c r="AW305" s="18">
        <f t="shared" si="173"/>
        <v>0</v>
      </c>
      <c r="AX305" s="18">
        <f>AW305*节奏规划!$J294</f>
        <v>0</v>
      </c>
      <c r="AY305" s="18">
        <f t="shared" si="174"/>
        <v>0</v>
      </c>
      <c r="AZ305" s="18">
        <f>AY305*节奏规划!$J294</f>
        <v>0</v>
      </c>
    </row>
    <row r="306" spans="1:52" ht="16.5" x14ac:dyDescent="0.2">
      <c r="A306" s="14">
        <v>301</v>
      </c>
      <c r="B306" s="14">
        <f>金币产出!CH306/金币产出!CB306</f>
        <v>2753784000</v>
      </c>
      <c r="C306" s="18">
        <f>INDEX(金币产出!$D$7:$D$90,MATCH(宝箱数值!A306,金币产出!$A$7:$A$90,1))</f>
        <v>76.25</v>
      </c>
      <c r="D306" s="18">
        <f t="shared" si="154"/>
        <v>23147121</v>
      </c>
      <c r="E306" s="18">
        <f t="shared" si="143"/>
        <v>3520825</v>
      </c>
      <c r="F306" s="18">
        <f t="shared" si="144"/>
        <v>12503047</v>
      </c>
      <c r="G306" s="18">
        <f t="shared" si="145"/>
        <v>23147121</v>
      </c>
      <c r="H306" s="18">
        <f t="shared" si="146"/>
        <v>23147121</v>
      </c>
      <c r="I306" s="18">
        <f t="shared" si="147"/>
        <v>23147121</v>
      </c>
      <c r="J306" s="18">
        <f t="shared" si="148"/>
        <v>23147121</v>
      </c>
      <c r="K306" s="18">
        <f t="shared" si="155"/>
        <v>1</v>
      </c>
      <c r="L306" s="18">
        <f t="shared" si="156"/>
        <v>3520.83</v>
      </c>
      <c r="M306" s="18">
        <f t="shared" si="157"/>
        <v>2</v>
      </c>
      <c r="N306" s="18">
        <f t="shared" si="158"/>
        <v>12.5</v>
      </c>
      <c r="O306" s="18">
        <f t="shared" si="159"/>
        <v>2</v>
      </c>
      <c r="P306" s="18">
        <f t="shared" si="160"/>
        <v>23.15</v>
      </c>
      <c r="Q306" s="18">
        <f t="shared" si="161"/>
        <v>2</v>
      </c>
      <c r="R306" s="18">
        <f t="shared" si="162"/>
        <v>23.15</v>
      </c>
      <c r="S306" s="18">
        <f t="shared" si="163"/>
        <v>2</v>
      </c>
      <c r="T306" s="18">
        <f t="shared" si="164"/>
        <v>23.15</v>
      </c>
      <c r="U306" s="18">
        <f t="shared" si="165"/>
        <v>2</v>
      </c>
      <c r="V306" s="18">
        <f t="shared" si="166"/>
        <v>23.15</v>
      </c>
      <c r="W306" s="18">
        <f t="shared" si="167"/>
        <v>2</v>
      </c>
      <c r="X306" s="18">
        <f t="shared" si="168"/>
        <v>23.15</v>
      </c>
      <c r="Y306" s="22">
        <v>0</v>
      </c>
      <c r="Z306" s="22">
        <v>0.2</v>
      </c>
      <c r="AA306" s="22">
        <v>0.8</v>
      </c>
      <c r="AB306" s="22">
        <v>0</v>
      </c>
      <c r="AC306" s="22">
        <v>0</v>
      </c>
      <c r="AD306" s="22">
        <v>0</v>
      </c>
      <c r="AE306" s="18">
        <f t="shared" si="169"/>
        <v>37044764.677499995</v>
      </c>
      <c r="AF306" s="18">
        <f>AE306*节奏规划!$J295</f>
        <v>115764.88961718749</v>
      </c>
      <c r="AG306" s="18">
        <f t="shared" si="170"/>
        <v>888.30000000000007</v>
      </c>
      <c r="AH306" s="18">
        <f>AG306*节奏规划!$J295</f>
        <v>2.7759375000000004</v>
      </c>
      <c r="AI306" s="18">
        <f t="shared" si="149"/>
        <v>243.54</v>
      </c>
      <c r="AJ306" s="18">
        <f>AI306*节奏规划!$J295</f>
        <v>0.76106249999999998</v>
      </c>
      <c r="AK306" s="18">
        <f t="shared" si="150"/>
        <v>113.39999999999998</v>
      </c>
      <c r="AL306" s="18">
        <f>AK306*节奏规划!$J295</f>
        <v>0.35437499999999994</v>
      </c>
      <c r="AM306" s="18">
        <f t="shared" si="151"/>
        <v>648</v>
      </c>
      <c r="AN306" s="18">
        <f>AM306*节奏规划!$J295</f>
        <v>2.0249999999999999</v>
      </c>
      <c r="AO306" s="18">
        <f t="shared" si="152"/>
        <v>86.399999999999991</v>
      </c>
      <c r="AP306" s="18">
        <f>AO306*节奏规划!$J295</f>
        <v>0.26999999999999996</v>
      </c>
      <c r="AQ306" s="18">
        <f t="shared" si="153"/>
        <v>0</v>
      </c>
      <c r="AR306" s="18">
        <f>AQ306*节奏规划!$J295</f>
        <v>0</v>
      </c>
      <c r="AS306" s="18">
        <f t="shared" si="171"/>
        <v>140.85899999999998</v>
      </c>
      <c r="AT306" s="18">
        <f>AS306*节奏规划!$J295</f>
        <v>0.44018437499999996</v>
      </c>
      <c r="AU306" s="18">
        <f t="shared" si="172"/>
        <v>59.008499999999991</v>
      </c>
      <c r="AV306" s="18">
        <f>AU306*节奏规划!$J295</f>
        <v>0.18440156249999998</v>
      </c>
      <c r="AW306" s="18">
        <f t="shared" si="173"/>
        <v>0</v>
      </c>
      <c r="AX306" s="18">
        <f>AW306*节奏规划!$J295</f>
        <v>0</v>
      </c>
      <c r="AY306" s="18">
        <f t="shared" si="174"/>
        <v>0</v>
      </c>
      <c r="AZ306" s="18">
        <f>AY306*节奏规划!$J295</f>
        <v>0</v>
      </c>
    </row>
    <row r="307" spans="1:52" ht="16.5" x14ac:dyDescent="0.2">
      <c r="A307" s="14">
        <v>302</v>
      </c>
      <c r="B307" s="14">
        <f>金币产出!CH307/金币产出!CB307</f>
        <v>2771928000</v>
      </c>
      <c r="C307" s="18">
        <f>INDEX(金币产出!$D$7:$D$90,MATCH(宝箱数值!A307,金币产出!$A$7:$A$90,1))</f>
        <v>76.25</v>
      </c>
      <c r="D307" s="18">
        <f t="shared" si="154"/>
        <v>23299631</v>
      </c>
      <c r="E307" s="18">
        <f t="shared" si="143"/>
        <v>3532404</v>
      </c>
      <c r="F307" s="18">
        <f t="shared" si="144"/>
        <v>12544169</v>
      </c>
      <c r="G307" s="18">
        <f t="shared" si="145"/>
        <v>23299631</v>
      </c>
      <c r="H307" s="18">
        <f t="shared" si="146"/>
        <v>23299631</v>
      </c>
      <c r="I307" s="18">
        <f t="shared" si="147"/>
        <v>23299631</v>
      </c>
      <c r="J307" s="18">
        <f t="shared" si="148"/>
        <v>23299631</v>
      </c>
      <c r="K307" s="18">
        <f t="shared" si="155"/>
        <v>1</v>
      </c>
      <c r="L307" s="18">
        <f t="shared" si="156"/>
        <v>3532.4</v>
      </c>
      <c r="M307" s="18">
        <f t="shared" si="157"/>
        <v>2</v>
      </c>
      <c r="N307" s="18">
        <f t="shared" si="158"/>
        <v>12.54</v>
      </c>
      <c r="O307" s="18">
        <f t="shared" si="159"/>
        <v>2</v>
      </c>
      <c r="P307" s="18">
        <f t="shared" si="160"/>
        <v>23.3</v>
      </c>
      <c r="Q307" s="18">
        <f t="shared" si="161"/>
        <v>2</v>
      </c>
      <c r="R307" s="18">
        <f t="shared" si="162"/>
        <v>23.3</v>
      </c>
      <c r="S307" s="18">
        <f t="shared" si="163"/>
        <v>2</v>
      </c>
      <c r="T307" s="18">
        <f t="shared" si="164"/>
        <v>23.3</v>
      </c>
      <c r="U307" s="18">
        <f t="shared" si="165"/>
        <v>2</v>
      </c>
      <c r="V307" s="18">
        <f t="shared" si="166"/>
        <v>23.3</v>
      </c>
      <c r="W307" s="18">
        <f t="shared" si="167"/>
        <v>2</v>
      </c>
      <c r="X307" s="18">
        <f t="shared" si="168"/>
        <v>23.3</v>
      </c>
      <c r="Y307" s="22">
        <v>0</v>
      </c>
      <c r="Z307" s="22">
        <v>0.2</v>
      </c>
      <c r="AA307" s="22">
        <v>0.8</v>
      </c>
      <c r="AB307" s="22">
        <v>0</v>
      </c>
      <c r="AC307" s="22">
        <v>0</v>
      </c>
      <c r="AD307" s="22">
        <v>0</v>
      </c>
      <c r="AE307" s="18">
        <f t="shared" si="169"/>
        <v>37274299.282499999</v>
      </c>
      <c r="AF307" s="18">
        <f>AE307*节奏规划!$J296</f>
        <v>116482.1852578125</v>
      </c>
      <c r="AG307" s="18">
        <f t="shared" si="170"/>
        <v>888.30000000000007</v>
      </c>
      <c r="AH307" s="18">
        <f>AG307*节奏规划!$J296</f>
        <v>2.7759375000000004</v>
      </c>
      <c r="AI307" s="18">
        <f t="shared" si="149"/>
        <v>243.54</v>
      </c>
      <c r="AJ307" s="18">
        <f>AI307*节奏规划!$J296</f>
        <v>0.76106249999999998</v>
      </c>
      <c r="AK307" s="18">
        <f t="shared" si="150"/>
        <v>113.39999999999998</v>
      </c>
      <c r="AL307" s="18">
        <f>AK307*节奏规划!$J296</f>
        <v>0.35437499999999994</v>
      </c>
      <c r="AM307" s="18">
        <f t="shared" si="151"/>
        <v>648</v>
      </c>
      <c r="AN307" s="18">
        <f>AM307*节奏规划!$J296</f>
        <v>2.0249999999999999</v>
      </c>
      <c r="AO307" s="18">
        <f t="shared" si="152"/>
        <v>86.399999999999991</v>
      </c>
      <c r="AP307" s="18">
        <f>AO307*节奏规划!$J296</f>
        <v>0.26999999999999996</v>
      </c>
      <c r="AQ307" s="18">
        <f t="shared" si="153"/>
        <v>0</v>
      </c>
      <c r="AR307" s="18">
        <f>AQ307*节奏规划!$J296</f>
        <v>0</v>
      </c>
      <c r="AS307" s="18">
        <f t="shared" si="171"/>
        <v>140.85899999999998</v>
      </c>
      <c r="AT307" s="18">
        <f>AS307*节奏规划!$J296</f>
        <v>0.44018437499999996</v>
      </c>
      <c r="AU307" s="18">
        <f t="shared" si="172"/>
        <v>59.008499999999991</v>
      </c>
      <c r="AV307" s="18">
        <f>AU307*节奏规划!$J296</f>
        <v>0.18440156249999998</v>
      </c>
      <c r="AW307" s="18">
        <f t="shared" si="173"/>
        <v>0</v>
      </c>
      <c r="AX307" s="18">
        <f>AW307*节奏规划!$J296</f>
        <v>0</v>
      </c>
      <c r="AY307" s="18">
        <f t="shared" si="174"/>
        <v>0</v>
      </c>
      <c r="AZ307" s="18">
        <f>AY307*节奏规划!$J296</f>
        <v>0</v>
      </c>
    </row>
    <row r="308" spans="1:52" ht="16.5" x14ac:dyDescent="0.2">
      <c r="A308" s="14">
        <v>303</v>
      </c>
      <c r="B308" s="14">
        <f>金币产出!CH308/金币产出!CB308</f>
        <v>2790072000</v>
      </c>
      <c r="C308" s="18">
        <f>INDEX(金币产出!$D$7:$D$90,MATCH(宝箱数值!A308,金币产出!$A$7:$A$90,1))</f>
        <v>76.25</v>
      </c>
      <c r="D308" s="18">
        <f t="shared" si="154"/>
        <v>23452142</v>
      </c>
      <c r="E308" s="18">
        <f t="shared" si="143"/>
        <v>3543946</v>
      </c>
      <c r="F308" s="18">
        <f t="shared" si="144"/>
        <v>12585156</v>
      </c>
      <c r="G308" s="18">
        <f t="shared" si="145"/>
        <v>23452142</v>
      </c>
      <c r="H308" s="18">
        <f t="shared" si="146"/>
        <v>23452142</v>
      </c>
      <c r="I308" s="18">
        <f t="shared" si="147"/>
        <v>23452142</v>
      </c>
      <c r="J308" s="18">
        <f t="shared" si="148"/>
        <v>23452142</v>
      </c>
      <c r="K308" s="18">
        <f t="shared" si="155"/>
        <v>1</v>
      </c>
      <c r="L308" s="18">
        <f t="shared" si="156"/>
        <v>3543.95</v>
      </c>
      <c r="M308" s="18">
        <f t="shared" si="157"/>
        <v>2</v>
      </c>
      <c r="N308" s="18">
        <f t="shared" si="158"/>
        <v>12.59</v>
      </c>
      <c r="O308" s="18">
        <f t="shared" si="159"/>
        <v>2</v>
      </c>
      <c r="P308" s="18">
        <f t="shared" si="160"/>
        <v>23.45</v>
      </c>
      <c r="Q308" s="18">
        <f t="shared" si="161"/>
        <v>2</v>
      </c>
      <c r="R308" s="18">
        <f t="shared" si="162"/>
        <v>23.45</v>
      </c>
      <c r="S308" s="18">
        <f t="shared" si="163"/>
        <v>2</v>
      </c>
      <c r="T308" s="18">
        <f t="shared" si="164"/>
        <v>23.45</v>
      </c>
      <c r="U308" s="18">
        <f t="shared" si="165"/>
        <v>2</v>
      </c>
      <c r="V308" s="18">
        <f t="shared" si="166"/>
        <v>23.45</v>
      </c>
      <c r="W308" s="18">
        <f t="shared" si="167"/>
        <v>2</v>
      </c>
      <c r="X308" s="18">
        <f t="shared" si="168"/>
        <v>23.45</v>
      </c>
      <c r="Y308" s="22">
        <v>0</v>
      </c>
      <c r="Z308" s="22">
        <v>0.2</v>
      </c>
      <c r="AA308" s="22">
        <v>0.8</v>
      </c>
      <c r="AB308" s="22">
        <v>0</v>
      </c>
      <c r="AC308" s="22">
        <v>0</v>
      </c>
      <c r="AD308" s="22">
        <v>0</v>
      </c>
      <c r="AE308" s="18">
        <f t="shared" si="169"/>
        <v>37503787.710000001</v>
      </c>
      <c r="AF308" s="18">
        <f>AE308*节奏规划!$J297</f>
        <v>117199.33659375001</v>
      </c>
      <c r="AG308" s="18">
        <f t="shared" si="170"/>
        <v>888.30000000000007</v>
      </c>
      <c r="AH308" s="18">
        <f>AG308*节奏规划!$J297</f>
        <v>2.7759375000000004</v>
      </c>
      <c r="AI308" s="18">
        <f t="shared" si="149"/>
        <v>243.54</v>
      </c>
      <c r="AJ308" s="18">
        <f>AI308*节奏规划!$J297</f>
        <v>0.76106249999999998</v>
      </c>
      <c r="AK308" s="18">
        <f t="shared" si="150"/>
        <v>113.39999999999998</v>
      </c>
      <c r="AL308" s="18">
        <f>AK308*节奏规划!$J297</f>
        <v>0.35437499999999994</v>
      </c>
      <c r="AM308" s="18">
        <f t="shared" si="151"/>
        <v>648</v>
      </c>
      <c r="AN308" s="18">
        <f>AM308*节奏规划!$J297</f>
        <v>2.0249999999999999</v>
      </c>
      <c r="AO308" s="18">
        <f t="shared" si="152"/>
        <v>86.399999999999991</v>
      </c>
      <c r="AP308" s="18">
        <f>AO308*节奏规划!$J297</f>
        <v>0.26999999999999996</v>
      </c>
      <c r="AQ308" s="18">
        <f t="shared" si="153"/>
        <v>0</v>
      </c>
      <c r="AR308" s="18">
        <f>AQ308*节奏规划!$J297</f>
        <v>0</v>
      </c>
      <c r="AS308" s="18">
        <f t="shared" si="171"/>
        <v>140.85899999999998</v>
      </c>
      <c r="AT308" s="18">
        <f>AS308*节奏规划!$J297</f>
        <v>0.44018437499999996</v>
      </c>
      <c r="AU308" s="18">
        <f t="shared" si="172"/>
        <v>59.008499999999991</v>
      </c>
      <c r="AV308" s="18">
        <f>AU308*节奏规划!$J297</f>
        <v>0.18440156249999998</v>
      </c>
      <c r="AW308" s="18">
        <f t="shared" si="173"/>
        <v>0</v>
      </c>
      <c r="AX308" s="18">
        <f>AW308*节奏规划!$J297</f>
        <v>0</v>
      </c>
      <c r="AY308" s="18">
        <f t="shared" si="174"/>
        <v>0</v>
      </c>
      <c r="AZ308" s="18">
        <f>AY308*节奏规划!$J297</f>
        <v>0</v>
      </c>
    </row>
    <row r="309" spans="1:52" ht="16.5" x14ac:dyDescent="0.2">
      <c r="A309" s="14">
        <v>304</v>
      </c>
      <c r="B309" s="14">
        <f>金币产出!CH309/金币产出!CB309</f>
        <v>2808216000</v>
      </c>
      <c r="C309" s="18">
        <f>INDEX(金币产出!$D$7:$D$90,MATCH(宝箱数值!A309,金币产出!$A$7:$A$90,1))</f>
        <v>76.25</v>
      </c>
      <c r="D309" s="18">
        <f t="shared" si="154"/>
        <v>23604652</v>
      </c>
      <c r="E309" s="18">
        <f t="shared" si="143"/>
        <v>3555451</v>
      </c>
      <c r="F309" s="18">
        <f t="shared" si="144"/>
        <v>12626011</v>
      </c>
      <c r="G309" s="18">
        <f t="shared" si="145"/>
        <v>23604652</v>
      </c>
      <c r="H309" s="18">
        <f t="shared" si="146"/>
        <v>23604652</v>
      </c>
      <c r="I309" s="18">
        <f t="shared" si="147"/>
        <v>23604652</v>
      </c>
      <c r="J309" s="18">
        <f t="shared" si="148"/>
        <v>23604652</v>
      </c>
      <c r="K309" s="18">
        <f t="shared" si="155"/>
        <v>1</v>
      </c>
      <c r="L309" s="18">
        <f t="shared" si="156"/>
        <v>3555.45</v>
      </c>
      <c r="M309" s="18">
        <f t="shared" si="157"/>
        <v>2</v>
      </c>
      <c r="N309" s="18">
        <f t="shared" si="158"/>
        <v>12.63</v>
      </c>
      <c r="O309" s="18">
        <f t="shared" si="159"/>
        <v>2</v>
      </c>
      <c r="P309" s="18">
        <f t="shared" si="160"/>
        <v>23.6</v>
      </c>
      <c r="Q309" s="18">
        <f t="shared" si="161"/>
        <v>2</v>
      </c>
      <c r="R309" s="18">
        <f t="shared" si="162"/>
        <v>23.6</v>
      </c>
      <c r="S309" s="18">
        <f t="shared" si="163"/>
        <v>2</v>
      </c>
      <c r="T309" s="18">
        <f t="shared" si="164"/>
        <v>23.6</v>
      </c>
      <c r="U309" s="18">
        <f t="shared" si="165"/>
        <v>2</v>
      </c>
      <c r="V309" s="18">
        <f t="shared" si="166"/>
        <v>23.6</v>
      </c>
      <c r="W309" s="18">
        <f t="shared" si="167"/>
        <v>2</v>
      </c>
      <c r="X309" s="18">
        <f t="shared" si="168"/>
        <v>23.6</v>
      </c>
      <c r="Y309" s="22">
        <v>0</v>
      </c>
      <c r="Z309" s="22">
        <v>0.2</v>
      </c>
      <c r="AA309" s="22">
        <v>0.8</v>
      </c>
      <c r="AB309" s="22">
        <v>0</v>
      </c>
      <c r="AC309" s="22">
        <v>0</v>
      </c>
      <c r="AD309" s="22">
        <v>0</v>
      </c>
      <c r="AE309" s="18">
        <f t="shared" si="169"/>
        <v>37733228.197499998</v>
      </c>
      <c r="AF309" s="18">
        <f>AE309*节奏规划!$J298</f>
        <v>117916.33811718749</v>
      </c>
      <c r="AG309" s="18">
        <f t="shared" si="170"/>
        <v>888.30000000000007</v>
      </c>
      <c r="AH309" s="18">
        <f>AG309*节奏规划!$J298</f>
        <v>2.7759375000000004</v>
      </c>
      <c r="AI309" s="18">
        <f t="shared" si="149"/>
        <v>243.54</v>
      </c>
      <c r="AJ309" s="18">
        <f>AI309*节奏规划!$J298</f>
        <v>0.76106249999999998</v>
      </c>
      <c r="AK309" s="18">
        <f t="shared" si="150"/>
        <v>113.39999999999998</v>
      </c>
      <c r="AL309" s="18">
        <f>AK309*节奏规划!$J298</f>
        <v>0.35437499999999994</v>
      </c>
      <c r="AM309" s="18">
        <f t="shared" si="151"/>
        <v>648</v>
      </c>
      <c r="AN309" s="18">
        <f>AM309*节奏规划!$J298</f>
        <v>2.0249999999999999</v>
      </c>
      <c r="AO309" s="18">
        <f t="shared" si="152"/>
        <v>86.399999999999991</v>
      </c>
      <c r="AP309" s="18">
        <f>AO309*节奏规划!$J298</f>
        <v>0.26999999999999996</v>
      </c>
      <c r="AQ309" s="18">
        <f t="shared" si="153"/>
        <v>0</v>
      </c>
      <c r="AR309" s="18">
        <f>AQ309*节奏规划!$J298</f>
        <v>0</v>
      </c>
      <c r="AS309" s="18">
        <f t="shared" si="171"/>
        <v>140.85899999999998</v>
      </c>
      <c r="AT309" s="18">
        <f>AS309*节奏规划!$J298</f>
        <v>0.44018437499999996</v>
      </c>
      <c r="AU309" s="18">
        <f t="shared" si="172"/>
        <v>59.008499999999991</v>
      </c>
      <c r="AV309" s="18">
        <f>AU309*节奏规划!$J298</f>
        <v>0.18440156249999998</v>
      </c>
      <c r="AW309" s="18">
        <f t="shared" si="173"/>
        <v>0</v>
      </c>
      <c r="AX309" s="18">
        <f>AW309*节奏规划!$J298</f>
        <v>0</v>
      </c>
      <c r="AY309" s="18">
        <f t="shared" si="174"/>
        <v>0</v>
      </c>
      <c r="AZ309" s="18">
        <f>AY309*节奏规划!$J298</f>
        <v>0</v>
      </c>
    </row>
    <row r="310" spans="1:52" ht="16.5" x14ac:dyDescent="0.2">
      <c r="A310" s="14">
        <v>305</v>
      </c>
      <c r="B310" s="14">
        <f>金币产出!CH310/金币产出!CB310</f>
        <v>2826360000</v>
      </c>
      <c r="C310" s="18">
        <f>INDEX(金币产出!$D$7:$D$90,MATCH(宝箱数值!A310,金币产出!$A$7:$A$90,1))</f>
        <v>76.25</v>
      </c>
      <c r="D310" s="18">
        <f t="shared" si="154"/>
        <v>23757163</v>
      </c>
      <c r="E310" s="18">
        <f t="shared" si="143"/>
        <v>3566918</v>
      </c>
      <c r="F310" s="18">
        <f t="shared" si="144"/>
        <v>12666734</v>
      </c>
      <c r="G310" s="18">
        <f t="shared" si="145"/>
        <v>23757163</v>
      </c>
      <c r="H310" s="18">
        <f t="shared" si="146"/>
        <v>23757163</v>
      </c>
      <c r="I310" s="18">
        <f t="shared" si="147"/>
        <v>23757163</v>
      </c>
      <c r="J310" s="18">
        <f t="shared" si="148"/>
        <v>23757163</v>
      </c>
      <c r="K310" s="18">
        <f t="shared" si="155"/>
        <v>1</v>
      </c>
      <c r="L310" s="18">
        <f t="shared" si="156"/>
        <v>3566.92</v>
      </c>
      <c r="M310" s="18">
        <f t="shared" si="157"/>
        <v>2</v>
      </c>
      <c r="N310" s="18">
        <f t="shared" si="158"/>
        <v>12.67</v>
      </c>
      <c r="O310" s="18">
        <f t="shared" si="159"/>
        <v>2</v>
      </c>
      <c r="P310" s="18">
        <f t="shared" si="160"/>
        <v>23.76</v>
      </c>
      <c r="Q310" s="18">
        <f t="shared" si="161"/>
        <v>2</v>
      </c>
      <c r="R310" s="18">
        <f t="shared" si="162"/>
        <v>23.76</v>
      </c>
      <c r="S310" s="18">
        <f t="shared" si="163"/>
        <v>2</v>
      </c>
      <c r="T310" s="18">
        <f t="shared" si="164"/>
        <v>23.76</v>
      </c>
      <c r="U310" s="18">
        <f t="shared" si="165"/>
        <v>2</v>
      </c>
      <c r="V310" s="18">
        <f t="shared" si="166"/>
        <v>23.76</v>
      </c>
      <c r="W310" s="18">
        <f t="shared" si="167"/>
        <v>2</v>
      </c>
      <c r="X310" s="18">
        <f t="shared" si="168"/>
        <v>23.76</v>
      </c>
      <c r="Y310" s="22">
        <v>0</v>
      </c>
      <c r="Z310" s="22">
        <v>0.2</v>
      </c>
      <c r="AA310" s="22">
        <v>0.8</v>
      </c>
      <c r="AB310" s="22">
        <v>0</v>
      </c>
      <c r="AC310" s="22">
        <v>0</v>
      </c>
      <c r="AD310" s="22">
        <v>0</v>
      </c>
      <c r="AE310" s="18">
        <f t="shared" si="169"/>
        <v>37962623.565000005</v>
      </c>
      <c r="AF310" s="18">
        <f>AE310*节奏规划!$J299</f>
        <v>118633.19864062502</v>
      </c>
      <c r="AG310" s="18">
        <f t="shared" si="170"/>
        <v>888.30000000000007</v>
      </c>
      <c r="AH310" s="18">
        <f>AG310*节奏规划!$J299</f>
        <v>2.7759375000000004</v>
      </c>
      <c r="AI310" s="18">
        <f t="shared" si="149"/>
        <v>243.54</v>
      </c>
      <c r="AJ310" s="18">
        <f>AI310*节奏规划!$J299</f>
        <v>0.76106249999999998</v>
      </c>
      <c r="AK310" s="18">
        <f t="shared" si="150"/>
        <v>113.39999999999998</v>
      </c>
      <c r="AL310" s="18">
        <f>AK310*节奏规划!$J299</f>
        <v>0.35437499999999994</v>
      </c>
      <c r="AM310" s="18">
        <f t="shared" si="151"/>
        <v>648</v>
      </c>
      <c r="AN310" s="18">
        <f>AM310*节奏规划!$J299</f>
        <v>2.0249999999999999</v>
      </c>
      <c r="AO310" s="18">
        <f t="shared" si="152"/>
        <v>86.399999999999991</v>
      </c>
      <c r="AP310" s="18">
        <f>AO310*节奏规划!$J299</f>
        <v>0.26999999999999996</v>
      </c>
      <c r="AQ310" s="18">
        <f t="shared" si="153"/>
        <v>0</v>
      </c>
      <c r="AR310" s="18">
        <f>AQ310*节奏规划!$J299</f>
        <v>0</v>
      </c>
      <c r="AS310" s="18">
        <f t="shared" si="171"/>
        <v>140.85899999999998</v>
      </c>
      <c r="AT310" s="18">
        <f>AS310*节奏规划!$J299</f>
        <v>0.44018437499999996</v>
      </c>
      <c r="AU310" s="18">
        <f t="shared" si="172"/>
        <v>59.008499999999991</v>
      </c>
      <c r="AV310" s="18">
        <f>AU310*节奏规划!$J299</f>
        <v>0.18440156249999998</v>
      </c>
      <c r="AW310" s="18">
        <f t="shared" si="173"/>
        <v>0</v>
      </c>
      <c r="AX310" s="18">
        <f>AW310*节奏规划!$J299</f>
        <v>0</v>
      </c>
      <c r="AY310" s="18">
        <f t="shared" si="174"/>
        <v>0</v>
      </c>
      <c r="AZ310" s="18">
        <f>AY310*节奏规划!$J299</f>
        <v>0</v>
      </c>
    </row>
    <row r="311" spans="1:52" ht="16.5" x14ac:dyDescent="0.2">
      <c r="A311" s="14">
        <v>306</v>
      </c>
      <c r="B311" s="14">
        <f>金币产出!CH311/金币产出!CB311</f>
        <v>2844504000</v>
      </c>
      <c r="C311" s="18">
        <f>INDEX(金币产出!$D$7:$D$90,MATCH(宝箱数值!A311,金币产出!$A$7:$A$90,1))</f>
        <v>76.25</v>
      </c>
      <c r="D311" s="18">
        <f t="shared" si="154"/>
        <v>23909674</v>
      </c>
      <c r="E311" s="18">
        <f t="shared" si="143"/>
        <v>3578349</v>
      </c>
      <c r="F311" s="18">
        <f t="shared" si="144"/>
        <v>12707326</v>
      </c>
      <c r="G311" s="18">
        <f t="shared" si="145"/>
        <v>23909674</v>
      </c>
      <c r="H311" s="18">
        <f t="shared" si="146"/>
        <v>23909674</v>
      </c>
      <c r="I311" s="18">
        <f t="shared" si="147"/>
        <v>23909674</v>
      </c>
      <c r="J311" s="18">
        <f t="shared" si="148"/>
        <v>23909674</v>
      </c>
      <c r="K311" s="18">
        <f t="shared" si="155"/>
        <v>1</v>
      </c>
      <c r="L311" s="18">
        <f t="shared" si="156"/>
        <v>3578.35</v>
      </c>
      <c r="M311" s="18">
        <f t="shared" si="157"/>
        <v>2</v>
      </c>
      <c r="N311" s="18">
        <f t="shared" si="158"/>
        <v>12.71</v>
      </c>
      <c r="O311" s="18">
        <f t="shared" si="159"/>
        <v>2</v>
      </c>
      <c r="P311" s="18">
        <f t="shared" si="160"/>
        <v>23.91</v>
      </c>
      <c r="Q311" s="18">
        <f t="shared" si="161"/>
        <v>2</v>
      </c>
      <c r="R311" s="18">
        <f t="shared" si="162"/>
        <v>23.91</v>
      </c>
      <c r="S311" s="18">
        <f t="shared" si="163"/>
        <v>2</v>
      </c>
      <c r="T311" s="18">
        <f t="shared" si="164"/>
        <v>23.91</v>
      </c>
      <c r="U311" s="18">
        <f t="shared" si="165"/>
        <v>2</v>
      </c>
      <c r="V311" s="18">
        <f t="shared" si="166"/>
        <v>23.91</v>
      </c>
      <c r="W311" s="18">
        <f t="shared" si="167"/>
        <v>2</v>
      </c>
      <c r="X311" s="18">
        <f t="shared" si="168"/>
        <v>23.91</v>
      </c>
      <c r="Y311" s="22">
        <v>0</v>
      </c>
      <c r="Z311" s="22">
        <v>0.2</v>
      </c>
      <c r="AA311" s="22">
        <v>0.8</v>
      </c>
      <c r="AB311" s="22">
        <v>0</v>
      </c>
      <c r="AC311" s="22">
        <v>0</v>
      </c>
      <c r="AD311" s="22">
        <v>0</v>
      </c>
      <c r="AE311" s="18">
        <f t="shared" si="169"/>
        <v>38191972.754999995</v>
      </c>
      <c r="AF311" s="18">
        <f>AE311*节奏规划!$J300</f>
        <v>119349.91485937499</v>
      </c>
      <c r="AG311" s="18">
        <f t="shared" si="170"/>
        <v>888.30000000000007</v>
      </c>
      <c r="AH311" s="18">
        <f>AG311*节奏规划!$J300</f>
        <v>2.7759375000000004</v>
      </c>
      <c r="AI311" s="18">
        <f t="shared" si="149"/>
        <v>243.54</v>
      </c>
      <c r="AJ311" s="18">
        <f>AI311*节奏规划!$J300</f>
        <v>0.76106249999999998</v>
      </c>
      <c r="AK311" s="18">
        <f t="shared" si="150"/>
        <v>113.39999999999998</v>
      </c>
      <c r="AL311" s="18">
        <f>AK311*节奏规划!$J300</f>
        <v>0.35437499999999994</v>
      </c>
      <c r="AM311" s="18">
        <f t="shared" si="151"/>
        <v>648</v>
      </c>
      <c r="AN311" s="18">
        <f>AM311*节奏规划!$J300</f>
        <v>2.0249999999999999</v>
      </c>
      <c r="AO311" s="18">
        <f t="shared" si="152"/>
        <v>86.399999999999991</v>
      </c>
      <c r="AP311" s="18">
        <f>AO311*节奏规划!$J300</f>
        <v>0.26999999999999996</v>
      </c>
      <c r="AQ311" s="18">
        <f t="shared" si="153"/>
        <v>0</v>
      </c>
      <c r="AR311" s="18">
        <f>AQ311*节奏规划!$J300</f>
        <v>0</v>
      </c>
      <c r="AS311" s="18">
        <f t="shared" si="171"/>
        <v>140.85899999999998</v>
      </c>
      <c r="AT311" s="18">
        <f>AS311*节奏规划!$J300</f>
        <v>0.44018437499999996</v>
      </c>
      <c r="AU311" s="18">
        <f t="shared" si="172"/>
        <v>59.008499999999991</v>
      </c>
      <c r="AV311" s="18">
        <f>AU311*节奏规划!$J300</f>
        <v>0.18440156249999998</v>
      </c>
      <c r="AW311" s="18">
        <f t="shared" si="173"/>
        <v>0</v>
      </c>
      <c r="AX311" s="18">
        <f>AW311*节奏规划!$J300</f>
        <v>0</v>
      </c>
      <c r="AY311" s="18">
        <f t="shared" si="174"/>
        <v>0</v>
      </c>
      <c r="AZ311" s="18">
        <f>AY311*节奏规划!$J300</f>
        <v>0</v>
      </c>
    </row>
    <row r="312" spans="1:52" ht="16.5" x14ac:dyDescent="0.2">
      <c r="A312" s="14">
        <v>307</v>
      </c>
      <c r="B312" s="14">
        <f>金币产出!CH312/金币产出!CB312</f>
        <v>2862648000</v>
      </c>
      <c r="C312" s="18">
        <f>INDEX(金币产出!$D$7:$D$90,MATCH(宝箱数值!A312,金币产出!$A$7:$A$90,1))</f>
        <v>76.25</v>
      </c>
      <c r="D312" s="18">
        <f t="shared" si="154"/>
        <v>24062184</v>
      </c>
      <c r="E312" s="18">
        <f t="shared" si="143"/>
        <v>3589744</v>
      </c>
      <c r="F312" s="18">
        <f t="shared" si="144"/>
        <v>12747789</v>
      </c>
      <c r="G312" s="18">
        <f t="shared" si="145"/>
        <v>24062184</v>
      </c>
      <c r="H312" s="18">
        <f t="shared" si="146"/>
        <v>24062184</v>
      </c>
      <c r="I312" s="18">
        <f t="shared" si="147"/>
        <v>24062184</v>
      </c>
      <c r="J312" s="18">
        <f t="shared" si="148"/>
        <v>24062184</v>
      </c>
      <c r="K312" s="18">
        <f t="shared" si="155"/>
        <v>1</v>
      </c>
      <c r="L312" s="18">
        <f t="shared" si="156"/>
        <v>3589.74</v>
      </c>
      <c r="M312" s="18">
        <f t="shared" si="157"/>
        <v>2</v>
      </c>
      <c r="N312" s="18">
        <f t="shared" si="158"/>
        <v>12.75</v>
      </c>
      <c r="O312" s="18">
        <f t="shared" si="159"/>
        <v>2</v>
      </c>
      <c r="P312" s="18">
        <f t="shared" si="160"/>
        <v>24.06</v>
      </c>
      <c r="Q312" s="18">
        <f t="shared" si="161"/>
        <v>2</v>
      </c>
      <c r="R312" s="18">
        <f t="shared" si="162"/>
        <v>24.06</v>
      </c>
      <c r="S312" s="18">
        <f t="shared" si="163"/>
        <v>2</v>
      </c>
      <c r="T312" s="18">
        <f t="shared" si="164"/>
        <v>24.06</v>
      </c>
      <c r="U312" s="18">
        <f t="shared" si="165"/>
        <v>2</v>
      </c>
      <c r="V312" s="18">
        <f t="shared" si="166"/>
        <v>24.06</v>
      </c>
      <c r="W312" s="18">
        <f t="shared" si="167"/>
        <v>2</v>
      </c>
      <c r="X312" s="18">
        <f t="shared" si="168"/>
        <v>24.06</v>
      </c>
      <c r="Y312" s="22">
        <v>0</v>
      </c>
      <c r="Z312" s="22">
        <v>0.2</v>
      </c>
      <c r="AA312" s="22">
        <v>0.8</v>
      </c>
      <c r="AB312" s="22">
        <v>0</v>
      </c>
      <c r="AC312" s="22">
        <v>0</v>
      </c>
      <c r="AD312" s="22">
        <v>0</v>
      </c>
      <c r="AE312" s="18">
        <f t="shared" si="169"/>
        <v>38421275.0625</v>
      </c>
      <c r="AF312" s="18">
        <f>AE312*节奏规划!$J301</f>
        <v>120066.4845703125</v>
      </c>
      <c r="AG312" s="18">
        <f t="shared" si="170"/>
        <v>888.30000000000007</v>
      </c>
      <c r="AH312" s="18">
        <f>AG312*节奏规划!$J301</f>
        <v>2.7759375000000004</v>
      </c>
      <c r="AI312" s="18">
        <f t="shared" si="149"/>
        <v>243.54</v>
      </c>
      <c r="AJ312" s="18">
        <f>AI312*节奏规划!$J301</f>
        <v>0.76106249999999998</v>
      </c>
      <c r="AK312" s="18">
        <f t="shared" si="150"/>
        <v>113.39999999999998</v>
      </c>
      <c r="AL312" s="18">
        <f>AK312*节奏规划!$J301</f>
        <v>0.35437499999999994</v>
      </c>
      <c r="AM312" s="18">
        <f t="shared" si="151"/>
        <v>648</v>
      </c>
      <c r="AN312" s="18">
        <f>AM312*节奏规划!$J301</f>
        <v>2.0249999999999999</v>
      </c>
      <c r="AO312" s="18">
        <f t="shared" si="152"/>
        <v>86.399999999999991</v>
      </c>
      <c r="AP312" s="18">
        <f>AO312*节奏规划!$J301</f>
        <v>0.26999999999999996</v>
      </c>
      <c r="AQ312" s="18">
        <f t="shared" si="153"/>
        <v>0</v>
      </c>
      <c r="AR312" s="18">
        <f>AQ312*节奏规划!$J301</f>
        <v>0</v>
      </c>
      <c r="AS312" s="18">
        <f t="shared" si="171"/>
        <v>140.85899999999998</v>
      </c>
      <c r="AT312" s="18">
        <f>AS312*节奏规划!$J301</f>
        <v>0.44018437499999996</v>
      </c>
      <c r="AU312" s="18">
        <f t="shared" si="172"/>
        <v>59.008499999999991</v>
      </c>
      <c r="AV312" s="18">
        <f>AU312*节奏规划!$J301</f>
        <v>0.18440156249999998</v>
      </c>
      <c r="AW312" s="18">
        <f t="shared" si="173"/>
        <v>0</v>
      </c>
      <c r="AX312" s="18">
        <f>AW312*节奏规划!$J301</f>
        <v>0</v>
      </c>
      <c r="AY312" s="18">
        <f t="shared" si="174"/>
        <v>0</v>
      </c>
      <c r="AZ312" s="18">
        <f>AY312*节奏规划!$J301</f>
        <v>0</v>
      </c>
    </row>
    <row r="313" spans="1:52" ht="16.5" x14ac:dyDescent="0.2">
      <c r="A313" s="14">
        <v>308</v>
      </c>
      <c r="B313" s="14">
        <f>金币产出!CH313/金币产出!CB313</f>
        <v>2880792000</v>
      </c>
      <c r="C313" s="18">
        <f>INDEX(金币产出!$D$7:$D$90,MATCH(宝箱数值!A313,金币产出!$A$7:$A$90,1))</f>
        <v>76.25</v>
      </c>
      <c r="D313" s="18">
        <f t="shared" si="154"/>
        <v>24214695</v>
      </c>
      <c r="E313" s="18">
        <f t="shared" si="143"/>
        <v>3601102</v>
      </c>
      <c r="F313" s="18">
        <f t="shared" si="144"/>
        <v>12788125</v>
      </c>
      <c r="G313" s="18">
        <f t="shared" si="145"/>
        <v>24214695</v>
      </c>
      <c r="H313" s="18">
        <f t="shared" si="146"/>
        <v>24214695</v>
      </c>
      <c r="I313" s="18">
        <f t="shared" si="147"/>
        <v>24214695</v>
      </c>
      <c r="J313" s="18">
        <f t="shared" si="148"/>
        <v>24214695</v>
      </c>
      <c r="K313" s="18">
        <f t="shared" si="155"/>
        <v>1</v>
      </c>
      <c r="L313" s="18">
        <f t="shared" si="156"/>
        <v>3601.1</v>
      </c>
      <c r="M313" s="18">
        <f t="shared" si="157"/>
        <v>2</v>
      </c>
      <c r="N313" s="18">
        <f t="shared" si="158"/>
        <v>12.79</v>
      </c>
      <c r="O313" s="18">
        <f t="shared" si="159"/>
        <v>2</v>
      </c>
      <c r="P313" s="18">
        <f t="shared" si="160"/>
        <v>24.21</v>
      </c>
      <c r="Q313" s="18">
        <f t="shared" si="161"/>
        <v>2</v>
      </c>
      <c r="R313" s="18">
        <f t="shared" si="162"/>
        <v>24.21</v>
      </c>
      <c r="S313" s="18">
        <f t="shared" si="163"/>
        <v>2</v>
      </c>
      <c r="T313" s="18">
        <f t="shared" si="164"/>
        <v>24.21</v>
      </c>
      <c r="U313" s="18">
        <f t="shared" si="165"/>
        <v>2</v>
      </c>
      <c r="V313" s="18">
        <f t="shared" si="166"/>
        <v>24.21</v>
      </c>
      <c r="W313" s="18">
        <f t="shared" si="167"/>
        <v>2</v>
      </c>
      <c r="X313" s="18">
        <f t="shared" si="168"/>
        <v>24.21</v>
      </c>
      <c r="Y313" s="22">
        <v>0</v>
      </c>
      <c r="Z313" s="22">
        <v>0.2</v>
      </c>
      <c r="AA313" s="22">
        <v>0.8</v>
      </c>
      <c r="AB313" s="22">
        <v>0</v>
      </c>
      <c r="AC313" s="22">
        <v>0</v>
      </c>
      <c r="AD313" s="22">
        <v>0</v>
      </c>
      <c r="AE313" s="18">
        <f t="shared" si="169"/>
        <v>38650534.012499996</v>
      </c>
      <c r="AF313" s="18">
        <f>AE313*节奏规划!$J302</f>
        <v>120782.91878906249</v>
      </c>
      <c r="AG313" s="18">
        <f t="shared" si="170"/>
        <v>888.30000000000007</v>
      </c>
      <c r="AH313" s="18">
        <f>AG313*节奏规划!$J302</f>
        <v>2.7759375000000004</v>
      </c>
      <c r="AI313" s="18">
        <f t="shared" si="149"/>
        <v>243.54</v>
      </c>
      <c r="AJ313" s="18">
        <f>AI313*节奏规划!$J302</f>
        <v>0.76106249999999998</v>
      </c>
      <c r="AK313" s="18">
        <f t="shared" si="150"/>
        <v>113.39999999999998</v>
      </c>
      <c r="AL313" s="18">
        <f>AK313*节奏规划!$J302</f>
        <v>0.35437499999999994</v>
      </c>
      <c r="AM313" s="18">
        <f t="shared" si="151"/>
        <v>648</v>
      </c>
      <c r="AN313" s="18">
        <f>AM313*节奏规划!$J302</f>
        <v>2.0249999999999999</v>
      </c>
      <c r="AO313" s="18">
        <f t="shared" si="152"/>
        <v>86.399999999999991</v>
      </c>
      <c r="AP313" s="18">
        <f>AO313*节奏规划!$J302</f>
        <v>0.26999999999999996</v>
      </c>
      <c r="AQ313" s="18">
        <f t="shared" si="153"/>
        <v>0</v>
      </c>
      <c r="AR313" s="18">
        <f>AQ313*节奏规划!$J302</f>
        <v>0</v>
      </c>
      <c r="AS313" s="18">
        <f t="shared" si="171"/>
        <v>140.85899999999998</v>
      </c>
      <c r="AT313" s="18">
        <f>AS313*节奏规划!$J302</f>
        <v>0.44018437499999996</v>
      </c>
      <c r="AU313" s="18">
        <f t="shared" si="172"/>
        <v>59.008499999999991</v>
      </c>
      <c r="AV313" s="18">
        <f>AU313*节奏规划!$J302</f>
        <v>0.18440156249999998</v>
      </c>
      <c r="AW313" s="18">
        <f t="shared" si="173"/>
        <v>0</v>
      </c>
      <c r="AX313" s="18">
        <f>AW313*节奏规划!$J302</f>
        <v>0</v>
      </c>
      <c r="AY313" s="18">
        <f t="shared" si="174"/>
        <v>0</v>
      </c>
      <c r="AZ313" s="18">
        <f>AY313*节奏规划!$J302</f>
        <v>0</v>
      </c>
    </row>
    <row r="314" spans="1:52" ht="16.5" x14ac:dyDescent="0.2">
      <c r="A314" s="14">
        <v>309</v>
      </c>
      <c r="B314" s="14">
        <f>金币产出!CH314/金币产出!CB314</f>
        <v>2898936000</v>
      </c>
      <c r="C314" s="18">
        <f>INDEX(金币产出!$D$7:$D$90,MATCH(宝箱数值!A314,金币产出!$A$7:$A$90,1))</f>
        <v>76.25</v>
      </c>
      <c r="D314" s="18">
        <f t="shared" si="154"/>
        <v>24367206</v>
      </c>
      <c r="E314" s="18">
        <f t="shared" si="143"/>
        <v>3612424</v>
      </c>
      <c r="F314" s="18">
        <f t="shared" si="144"/>
        <v>12828333</v>
      </c>
      <c r="G314" s="18">
        <f t="shared" si="145"/>
        <v>24367206</v>
      </c>
      <c r="H314" s="18">
        <f t="shared" si="146"/>
        <v>24367206</v>
      </c>
      <c r="I314" s="18">
        <f t="shared" si="147"/>
        <v>24367206</v>
      </c>
      <c r="J314" s="18">
        <f t="shared" si="148"/>
        <v>24367206</v>
      </c>
      <c r="K314" s="18">
        <f t="shared" si="155"/>
        <v>1</v>
      </c>
      <c r="L314" s="18">
        <f t="shared" si="156"/>
        <v>3612.42</v>
      </c>
      <c r="M314" s="18">
        <f t="shared" si="157"/>
        <v>2</v>
      </c>
      <c r="N314" s="18">
        <f t="shared" si="158"/>
        <v>12.83</v>
      </c>
      <c r="O314" s="18">
        <f t="shared" si="159"/>
        <v>2</v>
      </c>
      <c r="P314" s="18">
        <f t="shared" si="160"/>
        <v>24.37</v>
      </c>
      <c r="Q314" s="18">
        <f t="shared" si="161"/>
        <v>2</v>
      </c>
      <c r="R314" s="18">
        <f t="shared" si="162"/>
        <v>24.37</v>
      </c>
      <c r="S314" s="18">
        <f t="shared" si="163"/>
        <v>2</v>
      </c>
      <c r="T314" s="18">
        <f t="shared" si="164"/>
        <v>24.37</v>
      </c>
      <c r="U314" s="18">
        <f t="shared" si="165"/>
        <v>2</v>
      </c>
      <c r="V314" s="18">
        <f t="shared" si="166"/>
        <v>24.37</v>
      </c>
      <c r="W314" s="18">
        <f t="shared" si="167"/>
        <v>2</v>
      </c>
      <c r="X314" s="18">
        <f t="shared" si="168"/>
        <v>24.37</v>
      </c>
      <c r="Y314" s="22">
        <v>0</v>
      </c>
      <c r="Z314" s="22">
        <v>0.2</v>
      </c>
      <c r="AA314" s="22">
        <v>0.8</v>
      </c>
      <c r="AB314" s="22">
        <v>0</v>
      </c>
      <c r="AC314" s="22">
        <v>0</v>
      </c>
      <c r="AD314" s="22">
        <v>0</v>
      </c>
      <c r="AE314" s="18">
        <f t="shared" si="169"/>
        <v>38879747.842500001</v>
      </c>
      <c r="AF314" s="18">
        <f>AE314*节奏规划!$J303</f>
        <v>121499.21200781252</v>
      </c>
      <c r="AG314" s="18">
        <f t="shared" si="170"/>
        <v>888.30000000000007</v>
      </c>
      <c r="AH314" s="18">
        <f>AG314*节奏规划!$J303</f>
        <v>2.7759375000000004</v>
      </c>
      <c r="AI314" s="18">
        <f t="shared" si="149"/>
        <v>243.54</v>
      </c>
      <c r="AJ314" s="18">
        <f>AI314*节奏规划!$J303</f>
        <v>0.76106249999999998</v>
      </c>
      <c r="AK314" s="18">
        <f t="shared" si="150"/>
        <v>113.39999999999998</v>
      </c>
      <c r="AL314" s="18">
        <f>AK314*节奏规划!$J303</f>
        <v>0.35437499999999994</v>
      </c>
      <c r="AM314" s="18">
        <f t="shared" si="151"/>
        <v>648</v>
      </c>
      <c r="AN314" s="18">
        <f>AM314*节奏规划!$J303</f>
        <v>2.0249999999999999</v>
      </c>
      <c r="AO314" s="18">
        <f t="shared" si="152"/>
        <v>86.399999999999991</v>
      </c>
      <c r="AP314" s="18">
        <f>AO314*节奏规划!$J303</f>
        <v>0.26999999999999996</v>
      </c>
      <c r="AQ314" s="18">
        <f t="shared" si="153"/>
        <v>0</v>
      </c>
      <c r="AR314" s="18">
        <f>AQ314*节奏规划!$J303</f>
        <v>0</v>
      </c>
      <c r="AS314" s="18">
        <f t="shared" si="171"/>
        <v>140.85899999999998</v>
      </c>
      <c r="AT314" s="18">
        <f>AS314*节奏规划!$J303</f>
        <v>0.44018437499999996</v>
      </c>
      <c r="AU314" s="18">
        <f t="shared" si="172"/>
        <v>59.008499999999991</v>
      </c>
      <c r="AV314" s="18">
        <f>AU314*节奏规划!$J303</f>
        <v>0.18440156249999998</v>
      </c>
      <c r="AW314" s="18">
        <f t="shared" si="173"/>
        <v>0</v>
      </c>
      <c r="AX314" s="18">
        <f>AW314*节奏规划!$J303</f>
        <v>0</v>
      </c>
      <c r="AY314" s="18">
        <f t="shared" si="174"/>
        <v>0</v>
      </c>
      <c r="AZ314" s="18">
        <f>AY314*节奏规划!$J303</f>
        <v>0</v>
      </c>
    </row>
    <row r="315" spans="1:52" ht="16.5" x14ac:dyDescent="0.2">
      <c r="A315" s="14">
        <v>310</v>
      </c>
      <c r="B315" s="14">
        <f>金币产出!CH315/金币产出!CB315</f>
        <v>2917080000</v>
      </c>
      <c r="C315" s="18">
        <f>INDEX(金币产出!$D$7:$D$90,MATCH(宝箱数值!A315,金币产出!$A$7:$A$90,1))</f>
        <v>76.25</v>
      </c>
      <c r="D315" s="18">
        <f t="shared" si="154"/>
        <v>24519716</v>
      </c>
      <c r="E315" s="18">
        <f t="shared" si="143"/>
        <v>3623712</v>
      </c>
      <c r="F315" s="18">
        <f t="shared" si="144"/>
        <v>12868416</v>
      </c>
      <c r="G315" s="18">
        <f t="shared" si="145"/>
        <v>24519716</v>
      </c>
      <c r="H315" s="18">
        <f t="shared" si="146"/>
        <v>24519716</v>
      </c>
      <c r="I315" s="18">
        <f t="shared" si="147"/>
        <v>24519716</v>
      </c>
      <c r="J315" s="18">
        <f t="shared" si="148"/>
        <v>24519716</v>
      </c>
      <c r="K315" s="18">
        <f t="shared" si="155"/>
        <v>1</v>
      </c>
      <c r="L315" s="18">
        <f t="shared" si="156"/>
        <v>3623.71</v>
      </c>
      <c r="M315" s="18">
        <f t="shared" si="157"/>
        <v>2</v>
      </c>
      <c r="N315" s="18">
        <f t="shared" si="158"/>
        <v>12.87</v>
      </c>
      <c r="O315" s="18">
        <f t="shared" si="159"/>
        <v>2</v>
      </c>
      <c r="P315" s="18">
        <f t="shared" si="160"/>
        <v>24.52</v>
      </c>
      <c r="Q315" s="18">
        <f t="shared" si="161"/>
        <v>2</v>
      </c>
      <c r="R315" s="18">
        <f t="shared" si="162"/>
        <v>24.52</v>
      </c>
      <c r="S315" s="18">
        <f t="shared" si="163"/>
        <v>2</v>
      </c>
      <c r="T315" s="18">
        <f t="shared" si="164"/>
        <v>24.52</v>
      </c>
      <c r="U315" s="18">
        <f t="shared" si="165"/>
        <v>2</v>
      </c>
      <c r="V315" s="18">
        <f t="shared" si="166"/>
        <v>24.52</v>
      </c>
      <c r="W315" s="18">
        <f t="shared" si="167"/>
        <v>2</v>
      </c>
      <c r="X315" s="18">
        <f t="shared" si="168"/>
        <v>24.52</v>
      </c>
      <c r="Y315" s="22">
        <v>0</v>
      </c>
      <c r="Z315" s="22">
        <v>0.2</v>
      </c>
      <c r="AA315" s="22">
        <v>0.8</v>
      </c>
      <c r="AB315" s="22">
        <v>0</v>
      </c>
      <c r="AC315" s="22">
        <v>0</v>
      </c>
      <c r="AD315" s="22">
        <v>0</v>
      </c>
      <c r="AE315" s="18">
        <f t="shared" si="169"/>
        <v>39108916.199999996</v>
      </c>
      <c r="AF315" s="18">
        <f>AE315*节奏规划!$J304</f>
        <v>122215.36312499999</v>
      </c>
      <c r="AG315" s="18">
        <f t="shared" si="170"/>
        <v>888.30000000000007</v>
      </c>
      <c r="AH315" s="18">
        <f>AG315*节奏规划!$J304</f>
        <v>2.7759375000000004</v>
      </c>
      <c r="AI315" s="18">
        <f t="shared" si="149"/>
        <v>243.54</v>
      </c>
      <c r="AJ315" s="18">
        <f>AI315*节奏规划!$J304</f>
        <v>0.76106249999999998</v>
      </c>
      <c r="AK315" s="18">
        <f t="shared" si="150"/>
        <v>113.39999999999998</v>
      </c>
      <c r="AL315" s="18">
        <f>AK315*节奏规划!$J304</f>
        <v>0.35437499999999994</v>
      </c>
      <c r="AM315" s="18">
        <f t="shared" si="151"/>
        <v>648</v>
      </c>
      <c r="AN315" s="18">
        <f>AM315*节奏规划!$J304</f>
        <v>2.0249999999999999</v>
      </c>
      <c r="AO315" s="18">
        <f t="shared" si="152"/>
        <v>86.399999999999991</v>
      </c>
      <c r="AP315" s="18">
        <f>AO315*节奏规划!$J304</f>
        <v>0.26999999999999996</v>
      </c>
      <c r="AQ315" s="18">
        <f t="shared" si="153"/>
        <v>0</v>
      </c>
      <c r="AR315" s="18">
        <f>AQ315*节奏规划!$J304</f>
        <v>0</v>
      </c>
      <c r="AS315" s="18">
        <f t="shared" si="171"/>
        <v>140.85899999999998</v>
      </c>
      <c r="AT315" s="18">
        <f>AS315*节奏规划!$J304</f>
        <v>0.44018437499999996</v>
      </c>
      <c r="AU315" s="18">
        <f t="shared" si="172"/>
        <v>59.008499999999991</v>
      </c>
      <c r="AV315" s="18">
        <f>AU315*节奏规划!$J304</f>
        <v>0.18440156249999998</v>
      </c>
      <c r="AW315" s="18">
        <f t="shared" si="173"/>
        <v>0</v>
      </c>
      <c r="AX315" s="18">
        <f>AW315*节奏规划!$J304</f>
        <v>0</v>
      </c>
      <c r="AY315" s="18">
        <f t="shared" si="174"/>
        <v>0</v>
      </c>
      <c r="AZ315" s="18">
        <f>AY315*节奏规划!$J304</f>
        <v>0</v>
      </c>
    </row>
    <row r="316" spans="1:52" ht="16.5" x14ac:dyDescent="0.2">
      <c r="A316" s="14">
        <v>311</v>
      </c>
      <c r="B316" s="14">
        <f>金币产出!CH316/金币产出!CB316</f>
        <v>2935224000</v>
      </c>
      <c r="C316" s="18">
        <f>INDEX(金币产出!$D$7:$D$90,MATCH(宝箱数值!A316,金币产出!$A$7:$A$90,1))</f>
        <v>76.25</v>
      </c>
      <c r="D316" s="18">
        <f t="shared" si="154"/>
        <v>24672227</v>
      </c>
      <c r="E316" s="18">
        <f t="shared" si="143"/>
        <v>3634964</v>
      </c>
      <c r="F316" s="18">
        <f t="shared" si="144"/>
        <v>12908374</v>
      </c>
      <c r="G316" s="18">
        <f t="shared" si="145"/>
        <v>24672227</v>
      </c>
      <c r="H316" s="18">
        <f t="shared" si="146"/>
        <v>24672227</v>
      </c>
      <c r="I316" s="18">
        <f t="shared" si="147"/>
        <v>24672227</v>
      </c>
      <c r="J316" s="18">
        <f t="shared" si="148"/>
        <v>24672227</v>
      </c>
      <c r="K316" s="18">
        <f t="shared" si="155"/>
        <v>1</v>
      </c>
      <c r="L316" s="18">
        <f t="shared" si="156"/>
        <v>3634.96</v>
      </c>
      <c r="M316" s="18">
        <f t="shared" si="157"/>
        <v>2</v>
      </c>
      <c r="N316" s="18">
        <f t="shared" si="158"/>
        <v>12.91</v>
      </c>
      <c r="O316" s="18">
        <f t="shared" si="159"/>
        <v>2</v>
      </c>
      <c r="P316" s="18">
        <f t="shared" si="160"/>
        <v>24.67</v>
      </c>
      <c r="Q316" s="18">
        <f t="shared" si="161"/>
        <v>2</v>
      </c>
      <c r="R316" s="18">
        <f t="shared" si="162"/>
        <v>24.67</v>
      </c>
      <c r="S316" s="18">
        <f t="shared" si="163"/>
        <v>2</v>
      </c>
      <c r="T316" s="18">
        <f t="shared" si="164"/>
        <v>24.67</v>
      </c>
      <c r="U316" s="18">
        <f t="shared" si="165"/>
        <v>2</v>
      </c>
      <c r="V316" s="18">
        <f t="shared" si="166"/>
        <v>24.67</v>
      </c>
      <c r="W316" s="18">
        <f t="shared" si="167"/>
        <v>2</v>
      </c>
      <c r="X316" s="18">
        <f t="shared" si="168"/>
        <v>24.67</v>
      </c>
      <c r="Y316" s="22">
        <v>0</v>
      </c>
      <c r="Z316" s="22">
        <v>0.2</v>
      </c>
      <c r="AA316" s="22">
        <v>0.8</v>
      </c>
      <c r="AB316" s="22">
        <v>0</v>
      </c>
      <c r="AC316" s="22">
        <v>0</v>
      </c>
      <c r="AD316" s="22">
        <v>0</v>
      </c>
      <c r="AE316" s="18">
        <f t="shared" si="169"/>
        <v>39338041.905000001</v>
      </c>
      <c r="AF316" s="18">
        <f>AE316*节奏规划!$J305</f>
        <v>122931.38095312502</v>
      </c>
      <c r="AG316" s="18">
        <f t="shared" si="170"/>
        <v>888.30000000000007</v>
      </c>
      <c r="AH316" s="18">
        <f>AG316*节奏规划!$J305</f>
        <v>2.7759375000000004</v>
      </c>
      <c r="AI316" s="18">
        <f t="shared" si="149"/>
        <v>243.54</v>
      </c>
      <c r="AJ316" s="18">
        <f>AI316*节奏规划!$J305</f>
        <v>0.76106249999999998</v>
      </c>
      <c r="AK316" s="18">
        <f t="shared" si="150"/>
        <v>113.39999999999998</v>
      </c>
      <c r="AL316" s="18">
        <f>AK316*节奏规划!$J305</f>
        <v>0.35437499999999994</v>
      </c>
      <c r="AM316" s="18">
        <f t="shared" si="151"/>
        <v>648</v>
      </c>
      <c r="AN316" s="18">
        <f>AM316*节奏规划!$J305</f>
        <v>2.0249999999999999</v>
      </c>
      <c r="AO316" s="18">
        <f t="shared" si="152"/>
        <v>86.399999999999991</v>
      </c>
      <c r="AP316" s="18">
        <f>AO316*节奏规划!$J305</f>
        <v>0.26999999999999996</v>
      </c>
      <c r="AQ316" s="18">
        <f t="shared" si="153"/>
        <v>0</v>
      </c>
      <c r="AR316" s="18">
        <f>AQ316*节奏规划!$J305</f>
        <v>0</v>
      </c>
      <c r="AS316" s="18">
        <f t="shared" si="171"/>
        <v>140.85899999999998</v>
      </c>
      <c r="AT316" s="18">
        <f>AS316*节奏规划!$J305</f>
        <v>0.44018437499999996</v>
      </c>
      <c r="AU316" s="18">
        <f t="shared" si="172"/>
        <v>59.008499999999991</v>
      </c>
      <c r="AV316" s="18">
        <f>AU316*节奏规划!$J305</f>
        <v>0.18440156249999998</v>
      </c>
      <c r="AW316" s="18">
        <f t="shared" si="173"/>
        <v>0</v>
      </c>
      <c r="AX316" s="18">
        <f>AW316*节奏规划!$J305</f>
        <v>0</v>
      </c>
      <c r="AY316" s="18">
        <f t="shared" si="174"/>
        <v>0</v>
      </c>
      <c r="AZ316" s="18">
        <f>AY316*节奏规划!$J305</f>
        <v>0</v>
      </c>
    </row>
    <row r="317" spans="1:52" ht="16.5" x14ac:dyDescent="0.2">
      <c r="A317" s="14">
        <v>312</v>
      </c>
      <c r="B317" s="14">
        <f>金币产出!CH317/金币产出!CB317</f>
        <v>2953368000</v>
      </c>
      <c r="C317" s="18">
        <f>INDEX(金币产出!$D$7:$D$90,MATCH(宝箱数值!A317,金币产出!$A$7:$A$90,1))</f>
        <v>76.25</v>
      </c>
      <c r="D317" s="18">
        <f t="shared" si="154"/>
        <v>24824738</v>
      </c>
      <c r="E317" s="18">
        <f t="shared" si="143"/>
        <v>3646181</v>
      </c>
      <c r="F317" s="18">
        <f t="shared" si="144"/>
        <v>12948209</v>
      </c>
      <c r="G317" s="18">
        <f t="shared" si="145"/>
        <v>24824738</v>
      </c>
      <c r="H317" s="18">
        <f t="shared" si="146"/>
        <v>24824738</v>
      </c>
      <c r="I317" s="18">
        <f t="shared" si="147"/>
        <v>24824738</v>
      </c>
      <c r="J317" s="18">
        <f t="shared" si="148"/>
        <v>24824738</v>
      </c>
      <c r="K317" s="18">
        <f t="shared" si="155"/>
        <v>1</v>
      </c>
      <c r="L317" s="18">
        <f t="shared" si="156"/>
        <v>3646.18</v>
      </c>
      <c r="M317" s="18">
        <f t="shared" si="157"/>
        <v>2</v>
      </c>
      <c r="N317" s="18">
        <f t="shared" si="158"/>
        <v>12.95</v>
      </c>
      <c r="O317" s="18">
        <f t="shared" si="159"/>
        <v>2</v>
      </c>
      <c r="P317" s="18">
        <f t="shared" si="160"/>
        <v>24.82</v>
      </c>
      <c r="Q317" s="18">
        <f t="shared" si="161"/>
        <v>2</v>
      </c>
      <c r="R317" s="18">
        <f t="shared" si="162"/>
        <v>24.82</v>
      </c>
      <c r="S317" s="18">
        <f t="shared" si="163"/>
        <v>2</v>
      </c>
      <c r="T317" s="18">
        <f t="shared" si="164"/>
        <v>24.82</v>
      </c>
      <c r="U317" s="18">
        <f t="shared" si="165"/>
        <v>2</v>
      </c>
      <c r="V317" s="18">
        <f t="shared" si="166"/>
        <v>24.82</v>
      </c>
      <c r="W317" s="18">
        <f t="shared" si="167"/>
        <v>2</v>
      </c>
      <c r="X317" s="18">
        <f t="shared" si="168"/>
        <v>24.82</v>
      </c>
      <c r="Y317" s="22">
        <v>0</v>
      </c>
      <c r="Z317" s="22">
        <v>0.2</v>
      </c>
      <c r="AA317" s="22">
        <v>0.8</v>
      </c>
      <c r="AB317" s="22">
        <v>0</v>
      </c>
      <c r="AC317" s="22">
        <v>0</v>
      </c>
      <c r="AD317" s="22">
        <v>0</v>
      </c>
      <c r="AE317" s="18">
        <f t="shared" si="169"/>
        <v>39567124.252500005</v>
      </c>
      <c r="AF317" s="18">
        <f>AE317*节奏规划!$J306</f>
        <v>123647.26328906252</v>
      </c>
      <c r="AG317" s="18">
        <f t="shared" si="170"/>
        <v>888.30000000000007</v>
      </c>
      <c r="AH317" s="18">
        <f>AG317*节奏规划!$J306</f>
        <v>2.7759375000000004</v>
      </c>
      <c r="AI317" s="18">
        <f t="shared" si="149"/>
        <v>243.54</v>
      </c>
      <c r="AJ317" s="18">
        <f>AI317*节奏规划!$J306</f>
        <v>0.76106249999999998</v>
      </c>
      <c r="AK317" s="18">
        <f t="shared" si="150"/>
        <v>113.39999999999998</v>
      </c>
      <c r="AL317" s="18">
        <f>AK317*节奏规划!$J306</f>
        <v>0.35437499999999994</v>
      </c>
      <c r="AM317" s="18">
        <f t="shared" si="151"/>
        <v>648</v>
      </c>
      <c r="AN317" s="18">
        <f>AM317*节奏规划!$J306</f>
        <v>2.0249999999999999</v>
      </c>
      <c r="AO317" s="18">
        <f t="shared" si="152"/>
        <v>86.399999999999991</v>
      </c>
      <c r="AP317" s="18">
        <f>AO317*节奏规划!$J306</f>
        <v>0.26999999999999996</v>
      </c>
      <c r="AQ317" s="18">
        <f t="shared" si="153"/>
        <v>0</v>
      </c>
      <c r="AR317" s="18">
        <f>AQ317*节奏规划!$J306</f>
        <v>0</v>
      </c>
      <c r="AS317" s="18">
        <f t="shared" si="171"/>
        <v>140.85899999999998</v>
      </c>
      <c r="AT317" s="18">
        <f>AS317*节奏规划!$J306</f>
        <v>0.44018437499999996</v>
      </c>
      <c r="AU317" s="18">
        <f t="shared" si="172"/>
        <v>59.008499999999991</v>
      </c>
      <c r="AV317" s="18">
        <f>AU317*节奏规划!$J306</f>
        <v>0.18440156249999998</v>
      </c>
      <c r="AW317" s="18">
        <f t="shared" si="173"/>
        <v>0</v>
      </c>
      <c r="AX317" s="18">
        <f>AW317*节奏规划!$J306</f>
        <v>0</v>
      </c>
      <c r="AY317" s="18">
        <f t="shared" si="174"/>
        <v>0</v>
      </c>
      <c r="AZ317" s="18">
        <f>AY317*节奏规划!$J306</f>
        <v>0</v>
      </c>
    </row>
    <row r="318" spans="1:52" ht="16.5" x14ac:dyDescent="0.2">
      <c r="A318" s="14">
        <v>313</v>
      </c>
      <c r="B318" s="14">
        <f>金币产出!CH318/金币产出!CB318</f>
        <v>2971512000</v>
      </c>
      <c r="C318" s="18">
        <f>INDEX(金币产出!$D$7:$D$90,MATCH(宝箱数值!A318,金币产出!$A$7:$A$90,1))</f>
        <v>76.25</v>
      </c>
      <c r="D318" s="18">
        <f t="shared" si="154"/>
        <v>24977248</v>
      </c>
      <c r="E318" s="18">
        <f t="shared" si="143"/>
        <v>3657364</v>
      </c>
      <c r="F318" s="18">
        <f t="shared" si="144"/>
        <v>12987921</v>
      </c>
      <c r="G318" s="18">
        <f t="shared" si="145"/>
        <v>24977248</v>
      </c>
      <c r="H318" s="18">
        <f t="shared" si="146"/>
        <v>24977248</v>
      </c>
      <c r="I318" s="18">
        <f t="shared" si="147"/>
        <v>24977248</v>
      </c>
      <c r="J318" s="18">
        <f t="shared" si="148"/>
        <v>24977248</v>
      </c>
      <c r="K318" s="18">
        <f t="shared" si="155"/>
        <v>1</v>
      </c>
      <c r="L318" s="18">
        <f t="shared" si="156"/>
        <v>3657.36</v>
      </c>
      <c r="M318" s="18">
        <f t="shared" si="157"/>
        <v>2</v>
      </c>
      <c r="N318" s="18">
        <f t="shared" si="158"/>
        <v>12.99</v>
      </c>
      <c r="O318" s="18">
        <f t="shared" si="159"/>
        <v>2</v>
      </c>
      <c r="P318" s="18">
        <f t="shared" si="160"/>
        <v>24.98</v>
      </c>
      <c r="Q318" s="18">
        <f t="shared" si="161"/>
        <v>2</v>
      </c>
      <c r="R318" s="18">
        <f t="shared" si="162"/>
        <v>24.98</v>
      </c>
      <c r="S318" s="18">
        <f t="shared" si="163"/>
        <v>2</v>
      </c>
      <c r="T318" s="18">
        <f t="shared" si="164"/>
        <v>24.98</v>
      </c>
      <c r="U318" s="18">
        <f t="shared" si="165"/>
        <v>2</v>
      </c>
      <c r="V318" s="18">
        <f t="shared" si="166"/>
        <v>24.98</v>
      </c>
      <c r="W318" s="18">
        <f t="shared" si="167"/>
        <v>2</v>
      </c>
      <c r="X318" s="18">
        <f t="shared" si="168"/>
        <v>24.98</v>
      </c>
      <c r="Y318" s="22">
        <v>0</v>
      </c>
      <c r="Z318" s="22">
        <v>0.2</v>
      </c>
      <c r="AA318" s="22">
        <v>0.8</v>
      </c>
      <c r="AB318" s="22">
        <v>0</v>
      </c>
      <c r="AC318" s="22">
        <v>0</v>
      </c>
      <c r="AD318" s="22">
        <v>0</v>
      </c>
      <c r="AE318" s="18">
        <f t="shared" si="169"/>
        <v>39796161.832500003</v>
      </c>
      <c r="AF318" s="18">
        <f>AE318*节奏规划!$J307</f>
        <v>124363.00572656252</v>
      </c>
      <c r="AG318" s="18">
        <f t="shared" si="170"/>
        <v>888.30000000000007</v>
      </c>
      <c r="AH318" s="18">
        <f>AG318*节奏规划!$J307</f>
        <v>2.7759375000000004</v>
      </c>
      <c r="AI318" s="18">
        <f t="shared" si="149"/>
        <v>243.54</v>
      </c>
      <c r="AJ318" s="18">
        <f>AI318*节奏规划!$J307</f>
        <v>0.76106249999999998</v>
      </c>
      <c r="AK318" s="18">
        <f t="shared" si="150"/>
        <v>113.39999999999998</v>
      </c>
      <c r="AL318" s="18">
        <f>AK318*节奏规划!$J307</f>
        <v>0.35437499999999994</v>
      </c>
      <c r="AM318" s="18">
        <f t="shared" si="151"/>
        <v>648</v>
      </c>
      <c r="AN318" s="18">
        <f>AM318*节奏规划!$J307</f>
        <v>2.0249999999999999</v>
      </c>
      <c r="AO318" s="18">
        <f t="shared" si="152"/>
        <v>86.399999999999991</v>
      </c>
      <c r="AP318" s="18">
        <f>AO318*节奏规划!$J307</f>
        <v>0.26999999999999996</v>
      </c>
      <c r="AQ318" s="18">
        <f t="shared" si="153"/>
        <v>0</v>
      </c>
      <c r="AR318" s="18">
        <f>AQ318*节奏规划!$J307</f>
        <v>0</v>
      </c>
      <c r="AS318" s="18">
        <f t="shared" si="171"/>
        <v>140.85899999999998</v>
      </c>
      <c r="AT318" s="18">
        <f>AS318*节奏规划!$J307</f>
        <v>0.44018437499999996</v>
      </c>
      <c r="AU318" s="18">
        <f t="shared" si="172"/>
        <v>59.008499999999991</v>
      </c>
      <c r="AV318" s="18">
        <f>AU318*节奏规划!$J307</f>
        <v>0.18440156249999998</v>
      </c>
      <c r="AW318" s="18">
        <f t="shared" si="173"/>
        <v>0</v>
      </c>
      <c r="AX318" s="18">
        <f>AW318*节奏规划!$J307</f>
        <v>0</v>
      </c>
      <c r="AY318" s="18">
        <f t="shared" si="174"/>
        <v>0</v>
      </c>
      <c r="AZ318" s="18">
        <f>AY318*节奏规划!$J307</f>
        <v>0</v>
      </c>
    </row>
    <row r="319" spans="1:52" ht="16.5" x14ac:dyDescent="0.2">
      <c r="A319" s="14">
        <v>314</v>
      </c>
      <c r="B319" s="14">
        <f>金币产出!CH319/金币产出!CB319</f>
        <v>2989656000</v>
      </c>
      <c r="C319" s="18">
        <f>INDEX(金币产出!$D$7:$D$90,MATCH(宝箱数值!A319,金币产出!$A$7:$A$90,1))</f>
        <v>76.25</v>
      </c>
      <c r="D319" s="18">
        <f t="shared" si="154"/>
        <v>25129759</v>
      </c>
      <c r="E319" s="18">
        <f t="shared" si="143"/>
        <v>3668513</v>
      </c>
      <c r="F319" s="18">
        <f t="shared" si="144"/>
        <v>13027513</v>
      </c>
      <c r="G319" s="18">
        <f t="shared" si="145"/>
        <v>25129759</v>
      </c>
      <c r="H319" s="18">
        <f t="shared" si="146"/>
        <v>25129759</v>
      </c>
      <c r="I319" s="18">
        <f t="shared" si="147"/>
        <v>25129759</v>
      </c>
      <c r="J319" s="18">
        <f t="shared" si="148"/>
        <v>25129759</v>
      </c>
      <c r="K319" s="18">
        <f t="shared" si="155"/>
        <v>1</v>
      </c>
      <c r="L319" s="18">
        <f t="shared" si="156"/>
        <v>3668.51</v>
      </c>
      <c r="M319" s="18">
        <f t="shared" si="157"/>
        <v>2</v>
      </c>
      <c r="N319" s="18">
        <f t="shared" si="158"/>
        <v>13.03</v>
      </c>
      <c r="O319" s="18">
        <f t="shared" si="159"/>
        <v>2</v>
      </c>
      <c r="P319" s="18">
        <f t="shared" si="160"/>
        <v>25.13</v>
      </c>
      <c r="Q319" s="18">
        <f t="shared" si="161"/>
        <v>2</v>
      </c>
      <c r="R319" s="18">
        <f t="shared" si="162"/>
        <v>25.13</v>
      </c>
      <c r="S319" s="18">
        <f t="shared" si="163"/>
        <v>2</v>
      </c>
      <c r="T319" s="18">
        <f t="shared" si="164"/>
        <v>25.13</v>
      </c>
      <c r="U319" s="18">
        <f t="shared" si="165"/>
        <v>2</v>
      </c>
      <c r="V319" s="18">
        <f t="shared" si="166"/>
        <v>25.13</v>
      </c>
      <c r="W319" s="18">
        <f t="shared" si="167"/>
        <v>2</v>
      </c>
      <c r="X319" s="18">
        <f t="shared" si="168"/>
        <v>25.13</v>
      </c>
      <c r="Y319" s="22">
        <v>0</v>
      </c>
      <c r="Z319" s="22">
        <v>0.2</v>
      </c>
      <c r="AA319" s="22">
        <v>0.8</v>
      </c>
      <c r="AB319" s="22">
        <v>0</v>
      </c>
      <c r="AC319" s="22">
        <v>0</v>
      </c>
      <c r="AD319" s="22">
        <v>0</v>
      </c>
      <c r="AE319" s="18">
        <f t="shared" si="169"/>
        <v>40025158.522500001</v>
      </c>
      <c r="AF319" s="18">
        <f>AE319*节奏规划!$J308</f>
        <v>125078.62038281251</v>
      </c>
      <c r="AG319" s="18">
        <f t="shared" si="170"/>
        <v>888.30000000000007</v>
      </c>
      <c r="AH319" s="18">
        <f>AG319*节奏规划!$J308</f>
        <v>2.7759375000000004</v>
      </c>
      <c r="AI319" s="18">
        <f t="shared" si="149"/>
        <v>243.54</v>
      </c>
      <c r="AJ319" s="18">
        <f>AI319*节奏规划!$J308</f>
        <v>0.76106249999999998</v>
      </c>
      <c r="AK319" s="18">
        <f t="shared" si="150"/>
        <v>113.39999999999998</v>
      </c>
      <c r="AL319" s="18">
        <f>AK319*节奏规划!$J308</f>
        <v>0.35437499999999994</v>
      </c>
      <c r="AM319" s="18">
        <f t="shared" si="151"/>
        <v>648</v>
      </c>
      <c r="AN319" s="18">
        <f>AM319*节奏规划!$J308</f>
        <v>2.0249999999999999</v>
      </c>
      <c r="AO319" s="18">
        <f t="shared" si="152"/>
        <v>86.399999999999991</v>
      </c>
      <c r="AP319" s="18">
        <f>AO319*节奏规划!$J308</f>
        <v>0.26999999999999996</v>
      </c>
      <c r="AQ319" s="18">
        <f t="shared" si="153"/>
        <v>0</v>
      </c>
      <c r="AR319" s="18">
        <f>AQ319*节奏规划!$J308</f>
        <v>0</v>
      </c>
      <c r="AS319" s="18">
        <f t="shared" si="171"/>
        <v>140.85899999999998</v>
      </c>
      <c r="AT319" s="18">
        <f>AS319*节奏规划!$J308</f>
        <v>0.44018437499999996</v>
      </c>
      <c r="AU319" s="18">
        <f t="shared" si="172"/>
        <v>59.008499999999991</v>
      </c>
      <c r="AV319" s="18">
        <f>AU319*节奏规划!$J308</f>
        <v>0.18440156249999998</v>
      </c>
      <c r="AW319" s="18">
        <f t="shared" si="173"/>
        <v>0</v>
      </c>
      <c r="AX319" s="18">
        <f>AW319*节奏规划!$J308</f>
        <v>0</v>
      </c>
      <c r="AY319" s="18">
        <f t="shared" si="174"/>
        <v>0</v>
      </c>
      <c r="AZ319" s="18">
        <f>AY319*节奏规划!$J308</f>
        <v>0</v>
      </c>
    </row>
    <row r="320" spans="1:52" ht="16.5" x14ac:dyDescent="0.2">
      <c r="A320" s="14">
        <v>315</v>
      </c>
      <c r="B320" s="14">
        <f>金币产出!CH320/金币产出!CB320</f>
        <v>3007800000</v>
      </c>
      <c r="C320" s="18">
        <f>INDEX(金币产出!$D$7:$D$90,MATCH(宝箱数值!A320,金币产出!$A$7:$A$90,1))</f>
        <v>76.25</v>
      </c>
      <c r="D320" s="18">
        <f t="shared" si="154"/>
        <v>25282270</v>
      </c>
      <c r="E320" s="18">
        <f t="shared" si="143"/>
        <v>3679628</v>
      </c>
      <c r="F320" s="18">
        <f t="shared" si="144"/>
        <v>13066985</v>
      </c>
      <c r="G320" s="18">
        <f t="shared" si="145"/>
        <v>25282270</v>
      </c>
      <c r="H320" s="18">
        <f t="shared" si="146"/>
        <v>25282270</v>
      </c>
      <c r="I320" s="18">
        <f t="shared" si="147"/>
        <v>25282270</v>
      </c>
      <c r="J320" s="18">
        <f t="shared" si="148"/>
        <v>25282270</v>
      </c>
      <c r="K320" s="18">
        <f t="shared" si="155"/>
        <v>1</v>
      </c>
      <c r="L320" s="18">
        <f t="shared" si="156"/>
        <v>3679.63</v>
      </c>
      <c r="M320" s="18">
        <f t="shared" si="157"/>
        <v>2</v>
      </c>
      <c r="N320" s="18">
        <f t="shared" si="158"/>
        <v>13.07</v>
      </c>
      <c r="O320" s="18">
        <f t="shared" si="159"/>
        <v>2</v>
      </c>
      <c r="P320" s="18">
        <f t="shared" si="160"/>
        <v>25.28</v>
      </c>
      <c r="Q320" s="18">
        <f t="shared" si="161"/>
        <v>2</v>
      </c>
      <c r="R320" s="18">
        <f t="shared" si="162"/>
        <v>25.28</v>
      </c>
      <c r="S320" s="18">
        <f t="shared" si="163"/>
        <v>2</v>
      </c>
      <c r="T320" s="18">
        <f t="shared" si="164"/>
        <v>25.28</v>
      </c>
      <c r="U320" s="18">
        <f t="shared" si="165"/>
        <v>2</v>
      </c>
      <c r="V320" s="18">
        <f t="shared" si="166"/>
        <v>25.28</v>
      </c>
      <c r="W320" s="18">
        <f t="shared" si="167"/>
        <v>2</v>
      </c>
      <c r="X320" s="18">
        <f t="shared" si="168"/>
        <v>25.28</v>
      </c>
      <c r="Y320" s="22">
        <v>0</v>
      </c>
      <c r="Z320" s="22">
        <v>0.2</v>
      </c>
      <c r="AA320" s="22">
        <v>0.8</v>
      </c>
      <c r="AB320" s="22">
        <v>0</v>
      </c>
      <c r="AC320" s="22">
        <v>0</v>
      </c>
      <c r="AD320" s="22">
        <v>0</v>
      </c>
      <c r="AE320" s="18">
        <f t="shared" si="169"/>
        <v>40254112.912500001</v>
      </c>
      <c r="AF320" s="18">
        <f>AE320*节奏规划!$J309</f>
        <v>125794.10285156251</v>
      </c>
      <c r="AG320" s="18">
        <f t="shared" si="170"/>
        <v>888.30000000000007</v>
      </c>
      <c r="AH320" s="18">
        <f>AG320*节奏规划!$J309</f>
        <v>2.7759375000000004</v>
      </c>
      <c r="AI320" s="18">
        <f t="shared" si="149"/>
        <v>243.54</v>
      </c>
      <c r="AJ320" s="18">
        <f>AI320*节奏规划!$J309</f>
        <v>0.76106249999999998</v>
      </c>
      <c r="AK320" s="18">
        <f t="shared" si="150"/>
        <v>113.39999999999998</v>
      </c>
      <c r="AL320" s="18">
        <f>AK320*节奏规划!$J309</f>
        <v>0.35437499999999994</v>
      </c>
      <c r="AM320" s="18">
        <f t="shared" si="151"/>
        <v>648</v>
      </c>
      <c r="AN320" s="18">
        <f>AM320*节奏规划!$J309</f>
        <v>2.0249999999999999</v>
      </c>
      <c r="AO320" s="18">
        <f t="shared" si="152"/>
        <v>86.399999999999991</v>
      </c>
      <c r="AP320" s="18">
        <f>AO320*节奏规划!$J309</f>
        <v>0.26999999999999996</v>
      </c>
      <c r="AQ320" s="18">
        <f t="shared" si="153"/>
        <v>0</v>
      </c>
      <c r="AR320" s="18">
        <f>AQ320*节奏规划!$J309</f>
        <v>0</v>
      </c>
      <c r="AS320" s="18">
        <f t="shared" si="171"/>
        <v>140.85899999999998</v>
      </c>
      <c r="AT320" s="18">
        <f>AS320*节奏规划!$J309</f>
        <v>0.44018437499999996</v>
      </c>
      <c r="AU320" s="18">
        <f t="shared" si="172"/>
        <v>59.008499999999991</v>
      </c>
      <c r="AV320" s="18">
        <f>AU320*节奏规划!$J309</f>
        <v>0.18440156249999998</v>
      </c>
      <c r="AW320" s="18">
        <f t="shared" si="173"/>
        <v>0</v>
      </c>
      <c r="AX320" s="18">
        <f>AW320*节奏规划!$J309</f>
        <v>0</v>
      </c>
      <c r="AY320" s="18">
        <f t="shared" si="174"/>
        <v>0</v>
      </c>
      <c r="AZ320" s="18">
        <f>AY320*节奏规划!$J309</f>
        <v>0</v>
      </c>
    </row>
    <row r="321" spans="1:52" ht="16.5" x14ac:dyDescent="0.2">
      <c r="A321" s="14">
        <v>316</v>
      </c>
      <c r="B321" s="14">
        <f>金币产出!CH321/金币产出!CB321</f>
        <v>3025944000</v>
      </c>
      <c r="C321" s="18">
        <f>INDEX(金币产出!$D$7:$D$90,MATCH(宝箱数值!A321,金币产出!$A$7:$A$90,1))</f>
        <v>76.25</v>
      </c>
      <c r="D321" s="18">
        <f t="shared" si="154"/>
        <v>25434780</v>
      </c>
      <c r="E321" s="18">
        <f t="shared" si="143"/>
        <v>3690710</v>
      </c>
      <c r="F321" s="18">
        <f t="shared" si="144"/>
        <v>13106338</v>
      </c>
      <c r="G321" s="18">
        <f t="shared" si="145"/>
        <v>25434780</v>
      </c>
      <c r="H321" s="18">
        <f t="shared" si="146"/>
        <v>25434780</v>
      </c>
      <c r="I321" s="18">
        <f t="shared" si="147"/>
        <v>25434780</v>
      </c>
      <c r="J321" s="18">
        <f t="shared" si="148"/>
        <v>25434780</v>
      </c>
      <c r="K321" s="18">
        <f t="shared" si="155"/>
        <v>1</v>
      </c>
      <c r="L321" s="18">
        <f t="shared" si="156"/>
        <v>3690.71</v>
      </c>
      <c r="M321" s="18">
        <f t="shared" si="157"/>
        <v>2</v>
      </c>
      <c r="N321" s="18">
        <f t="shared" si="158"/>
        <v>13.11</v>
      </c>
      <c r="O321" s="18">
        <f t="shared" si="159"/>
        <v>2</v>
      </c>
      <c r="P321" s="18">
        <f t="shared" si="160"/>
        <v>25.43</v>
      </c>
      <c r="Q321" s="18">
        <f t="shared" si="161"/>
        <v>2</v>
      </c>
      <c r="R321" s="18">
        <f t="shared" si="162"/>
        <v>25.43</v>
      </c>
      <c r="S321" s="18">
        <f t="shared" si="163"/>
        <v>2</v>
      </c>
      <c r="T321" s="18">
        <f t="shared" si="164"/>
        <v>25.43</v>
      </c>
      <c r="U321" s="18">
        <f t="shared" si="165"/>
        <v>2</v>
      </c>
      <c r="V321" s="18">
        <f t="shared" si="166"/>
        <v>25.43</v>
      </c>
      <c r="W321" s="18">
        <f t="shared" si="167"/>
        <v>2</v>
      </c>
      <c r="X321" s="18">
        <f t="shared" si="168"/>
        <v>25.43</v>
      </c>
      <c r="Y321" s="22">
        <v>0</v>
      </c>
      <c r="Z321" s="22">
        <v>0.2</v>
      </c>
      <c r="AA321" s="22">
        <v>0.8</v>
      </c>
      <c r="AB321" s="22">
        <v>0</v>
      </c>
      <c r="AC321" s="22">
        <v>0</v>
      </c>
      <c r="AD321" s="22">
        <v>0</v>
      </c>
      <c r="AE321" s="18">
        <f t="shared" si="169"/>
        <v>40483023.945</v>
      </c>
      <c r="AF321" s="18">
        <f>AE321*节奏规划!$J310</f>
        <v>126509.44982812501</v>
      </c>
      <c r="AG321" s="18">
        <f t="shared" si="170"/>
        <v>888.30000000000007</v>
      </c>
      <c r="AH321" s="18">
        <f>AG321*节奏规划!$J310</f>
        <v>2.7759375000000004</v>
      </c>
      <c r="AI321" s="18">
        <f t="shared" si="149"/>
        <v>243.54</v>
      </c>
      <c r="AJ321" s="18">
        <f>AI321*节奏规划!$J310</f>
        <v>0.76106249999999998</v>
      </c>
      <c r="AK321" s="18">
        <f t="shared" si="150"/>
        <v>113.39999999999998</v>
      </c>
      <c r="AL321" s="18">
        <f>AK321*节奏规划!$J310</f>
        <v>0.35437499999999994</v>
      </c>
      <c r="AM321" s="18">
        <f t="shared" si="151"/>
        <v>648</v>
      </c>
      <c r="AN321" s="18">
        <f>AM321*节奏规划!$J310</f>
        <v>2.0249999999999999</v>
      </c>
      <c r="AO321" s="18">
        <f t="shared" si="152"/>
        <v>86.399999999999991</v>
      </c>
      <c r="AP321" s="18">
        <f>AO321*节奏规划!$J310</f>
        <v>0.26999999999999996</v>
      </c>
      <c r="AQ321" s="18">
        <f t="shared" si="153"/>
        <v>0</v>
      </c>
      <c r="AR321" s="18">
        <f>AQ321*节奏规划!$J310</f>
        <v>0</v>
      </c>
      <c r="AS321" s="18">
        <f t="shared" si="171"/>
        <v>140.85899999999998</v>
      </c>
      <c r="AT321" s="18">
        <f>AS321*节奏规划!$J310</f>
        <v>0.44018437499999996</v>
      </c>
      <c r="AU321" s="18">
        <f t="shared" si="172"/>
        <v>59.008499999999991</v>
      </c>
      <c r="AV321" s="18">
        <f>AU321*节奏规划!$J310</f>
        <v>0.18440156249999998</v>
      </c>
      <c r="AW321" s="18">
        <f t="shared" si="173"/>
        <v>0</v>
      </c>
      <c r="AX321" s="18">
        <f>AW321*节奏规划!$J310</f>
        <v>0</v>
      </c>
      <c r="AY321" s="18">
        <f t="shared" si="174"/>
        <v>0</v>
      </c>
      <c r="AZ321" s="18">
        <f>AY321*节奏规划!$J310</f>
        <v>0</v>
      </c>
    </row>
    <row r="322" spans="1:52" ht="16.5" x14ac:dyDescent="0.2">
      <c r="A322" s="14">
        <v>317</v>
      </c>
      <c r="B322" s="14">
        <f>金币产出!CH322/金币产出!CB322</f>
        <v>3044088000</v>
      </c>
      <c r="C322" s="18">
        <f>INDEX(金币产出!$D$7:$D$90,MATCH(宝箱数值!A322,金币产出!$A$7:$A$90,1))</f>
        <v>76.25</v>
      </c>
      <c r="D322" s="18">
        <f t="shared" si="154"/>
        <v>25587291</v>
      </c>
      <c r="E322" s="18">
        <f t="shared" si="143"/>
        <v>3701758</v>
      </c>
      <c r="F322" s="18">
        <f t="shared" si="144"/>
        <v>13145573</v>
      </c>
      <c r="G322" s="18">
        <f t="shared" si="145"/>
        <v>25587291</v>
      </c>
      <c r="H322" s="18">
        <f t="shared" si="146"/>
        <v>25587291</v>
      </c>
      <c r="I322" s="18">
        <f t="shared" si="147"/>
        <v>25587291</v>
      </c>
      <c r="J322" s="18">
        <f t="shared" si="148"/>
        <v>25587291</v>
      </c>
      <c r="K322" s="18">
        <f t="shared" si="155"/>
        <v>1</v>
      </c>
      <c r="L322" s="18">
        <f t="shared" si="156"/>
        <v>3701.76</v>
      </c>
      <c r="M322" s="18">
        <f t="shared" si="157"/>
        <v>2</v>
      </c>
      <c r="N322" s="18">
        <f t="shared" si="158"/>
        <v>13.15</v>
      </c>
      <c r="O322" s="18">
        <f t="shared" si="159"/>
        <v>2</v>
      </c>
      <c r="P322" s="18">
        <f t="shared" si="160"/>
        <v>25.59</v>
      </c>
      <c r="Q322" s="18">
        <f t="shared" si="161"/>
        <v>2</v>
      </c>
      <c r="R322" s="18">
        <f t="shared" si="162"/>
        <v>25.59</v>
      </c>
      <c r="S322" s="18">
        <f t="shared" si="163"/>
        <v>2</v>
      </c>
      <c r="T322" s="18">
        <f t="shared" si="164"/>
        <v>25.59</v>
      </c>
      <c r="U322" s="18">
        <f t="shared" si="165"/>
        <v>2</v>
      </c>
      <c r="V322" s="18">
        <f t="shared" si="166"/>
        <v>25.59</v>
      </c>
      <c r="W322" s="18">
        <f t="shared" si="167"/>
        <v>2</v>
      </c>
      <c r="X322" s="18">
        <f t="shared" si="168"/>
        <v>25.59</v>
      </c>
      <c r="Y322" s="22">
        <v>0</v>
      </c>
      <c r="Z322" s="22">
        <v>0.2</v>
      </c>
      <c r="AA322" s="22">
        <v>0.8</v>
      </c>
      <c r="AB322" s="22">
        <v>0</v>
      </c>
      <c r="AC322" s="22">
        <v>0</v>
      </c>
      <c r="AD322" s="22">
        <v>0</v>
      </c>
      <c r="AE322" s="18">
        <f t="shared" si="169"/>
        <v>40711894.792500004</v>
      </c>
      <c r="AF322" s="18">
        <f>AE322*节奏规划!$J311</f>
        <v>127224.67122656252</v>
      </c>
      <c r="AG322" s="18">
        <f t="shared" si="170"/>
        <v>888.30000000000007</v>
      </c>
      <c r="AH322" s="18">
        <f>AG322*节奏规划!$J311</f>
        <v>2.7759375000000004</v>
      </c>
      <c r="AI322" s="18">
        <f t="shared" si="149"/>
        <v>243.54</v>
      </c>
      <c r="AJ322" s="18">
        <f>AI322*节奏规划!$J311</f>
        <v>0.76106249999999998</v>
      </c>
      <c r="AK322" s="18">
        <f t="shared" si="150"/>
        <v>113.39999999999998</v>
      </c>
      <c r="AL322" s="18">
        <f>AK322*节奏规划!$J311</f>
        <v>0.35437499999999994</v>
      </c>
      <c r="AM322" s="18">
        <f t="shared" si="151"/>
        <v>648</v>
      </c>
      <c r="AN322" s="18">
        <f>AM322*节奏规划!$J311</f>
        <v>2.0249999999999999</v>
      </c>
      <c r="AO322" s="18">
        <f t="shared" si="152"/>
        <v>86.399999999999991</v>
      </c>
      <c r="AP322" s="18">
        <f>AO322*节奏规划!$J311</f>
        <v>0.26999999999999996</v>
      </c>
      <c r="AQ322" s="18">
        <f t="shared" si="153"/>
        <v>0</v>
      </c>
      <c r="AR322" s="18">
        <f>AQ322*节奏规划!$J311</f>
        <v>0</v>
      </c>
      <c r="AS322" s="18">
        <f t="shared" si="171"/>
        <v>140.85899999999998</v>
      </c>
      <c r="AT322" s="18">
        <f>AS322*节奏规划!$J311</f>
        <v>0.44018437499999996</v>
      </c>
      <c r="AU322" s="18">
        <f t="shared" si="172"/>
        <v>59.008499999999991</v>
      </c>
      <c r="AV322" s="18">
        <f>AU322*节奏规划!$J311</f>
        <v>0.18440156249999998</v>
      </c>
      <c r="AW322" s="18">
        <f t="shared" si="173"/>
        <v>0</v>
      </c>
      <c r="AX322" s="18">
        <f>AW322*节奏规划!$J311</f>
        <v>0</v>
      </c>
      <c r="AY322" s="18">
        <f t="shared" si="174"/>
        <v>0</v>
      </c>
      <c r="AZ322" s="18">
        <f>AY322*节奏规划!$J311</f>
        <v>0</v>
      </c>
    </row>
    <row r="323" spans="1:52" ht="16.5" x14ac:dyDescent="0.2">
      <c r="A323" s="14">
        <v>318</v>
      </c>
      <c r="B323" s="14">
        <f>金币产出!CH323/金币产出!CB323</f>
        <v>3062232000</v>
      </c>
      <c r="C323" s="18">
        <f>INDEX(金币产出!$D$7:$D$90,MATCH(宝箱数值!A323,金币产出!$A$7:$A$90,1))</f>
        <v>76.25</v>
      </c>
      <c r="D323" s="18">
        <f t="shared" si="154"/>
        <v>25739801</v>
      </c>
      <c r="E323" s="18">
        <f t="shared" si="143"/>
        <v>3712774</v>
      </c>
      <c r="F323" s="18">
        <f t="shared" si="144"/>
        <v>13184691</v>
      </c>
      <c r="G323" s="18">
        <f t="shared" si="145"/>
        <v>25739801</v>
      </c>
      <c r="H323" s="18">
        <f t="shared" si="146"/>
        <v>25739801</v>
      </c>
      <c r="I323" s="18">
        <f t="shared" si="147"/>
        <v>25739801</v>
      </c>
      <c r="J323" s="18">
        <f t="shared" si="148"/>
        <v>25739801</v>
      </c>
      <c r="K323" s="18">
        <f t="shared" si="155"/>
        <v>1</v>
      </c>
      <c r="L323" s="18">
        <f t="shared" si="156"/>
        <v>3712.77</v>
      </c>
      <c r="M323" s="18">
        <f t="shared" si="157"/>
        <v>2</v>
      </c>
      <c r="N323" s="18">
        <f t="shared" si="158"/>
        <v>13.18</v>
      </c>
      <c r="O323" s="18">
        <f t="shared" si="159"/>
        <v>2</v>
      </c>
      <c r="P323" s="18">
        <f t="shared" si="160"/>
        <v>25.74</v>
      </c>
      <c r="Q323" s="18">
        <f t="shared" si="161"/>
        <v>2</v>
      </c>
      <c r="R323" s="18">
        <f t="shared" si="162"/>
        <v>25.74</v>
      </c>
      <c r="S323" s="18">
        <f t="shared" si="163"/>
        <v>2</v>
      </c>
      <c r="T323" s="18">
        <f t="shared" si="164"/>
        <v>25.74</v>
      </c>
      <c r="U323" s="18">
        <f t="shared" si="165"/>
        <v>2</v>
      </c>
      <c r="V323" s="18">
        <f t="shared" si="166"/>
        <v>25.74</v>
      </c>
      <c r="W323" s="18">
        <f t="shared" si="167"/>
        <v>2</v>
      </c>
      <c r="X323" s="18">
        <f t="shared" si="168"/>
        <v>25.74</v>
      </c>
      <c r="Y323" s="22">
        <v>0</v>
      </c>
      <c r="Z323" s="22">
        <v>0.2</v>
      </c>
      <c r="AA323" s="22">
        <v>0.8</v>
      </c>
      <c r="AB323" s="22">
        <v>0</v>
      </c>
      <c r="AC323" s="22">
        <v>0</v>
      </c>
      <c r="AD323" s="22">
        <v>0</v>
      </c>
      <c r="AE323" s="18">
        <f t="shared" si="169"/>
        <v>40940722.987499997</v>
      </c>
      <c r="AF323" s="18">
        <f>AE323*节奏规划!$J312</f>
        <v>127939.7593359375</v>
      </c>
      <c r="AG323" s="18">
        <f t="shared" si="170"/>
        <v>888.30000000000007</v>
      </c>
      <c r="AH323" s="18">
        <f>AG323*节奏规划!$J312</f>
        <v>2.7759375000000004</v>
      </c>
      <c r="AI323" s="18">
        <f t="shared" si="149"/>
        <v>243.54</v>
      </c>
      <c r="AJ323" s="18">
        <f>AI323*节奏规划!$J312</f>
        <v>0.76106249999999998</v>
      </c>
      <c r="AK323" s="18">
        <f t="shared" si="150"/>
        <v>113.39999999999998</v>
      </c>
      <c r="AL323" s="18">
        <f>AK323*节奏规划!$J312</f>
        <v>0.35437499999999994</v>
      </c>
      <c r="AM323" s="18">
        <f t="shared" si="151"/>
        <v>648</v>
      </c>
      <c r="AN323" s="18">
        <f>AM323*节奏规划!$J312</f>
        <v>2.0249999999999999</v>
      </c>
      <c r="AO323" s="18">
        <f t="shared" si="152"/>
        <v>86.399999999999991</v>
      </c>
      <c r="AP323" s="18">
        <f>AO323*节奏规划!$J312</f>
        <v>0.26999999999999996</v>
      </c>
      <c r="AQ323" s="18">
        <f t="shared" si="153"/>
        <v>0</v>
      </c>
      <c r="AR323" s="18">
        <f>AQ323*节奏规划!$J312</f>
        <v>0</v>
      </c>
      <c r="AS323" s="18">
        <f t="shared" si="171"/>
        <v>140.85899999999998</v>
      </c>
      <c r="AT323" s="18">
        <f>AS323*节奏规划!$J312</f>
        <v>0.44018437499999996</v>
      </c>
      <c r="AU323" s="18">
        <f t="shared" si="172"/>
        <v>59.008499999999991</v>
      </c>
      <c r="AV323" s="18">
        <f>AU323*节奏规划!$J312</f>
        <v>0.18440156249999998</v>
      </c>
      <c r="AW323" s="18">
        <f t="shared" si="173"/>
        <v>0</v>
      </c>
      <c r="AX323" s="18">
        <f>AW323*节奏规划!$J312</f>
        <v>0</v>
      </c>
      <c r="AY323" s="18">
        <f t="shared" si="174"/>
        <v>0</v>
      </c>
      <c r="AZ323" s="18">
        <f>AY323*节奏规划!$J312</f>
        <v>0</v>
      </c>
    </row>
    <row r="324" spans="1:52" ht="16.5" x14ac:dyDescent="0.2">
      <c r="A324" s="14">
        <v>319</v>
      </c>
      <c r="B324" s="14">
        <f>金币产出!CH324/金币产出!CB324</f>
        <v>3080376000</v>
      </c>
      <c r="C324" s="18">
        <f>INDEX(金币产出!$D$7:$D$90,MATCH(宝箱数值!A324,金币产出!$A$7:$A$90,1))</f>
        <v>76.25</v>
      </c>
      <c r="D324" s="18">
        <f t="shared" si="154"/>
        <v>25892312</v>
      </c>
      <c r="E324" s="18">
        <f t="shared" si="143"/>
        <v>3723757</v>
      </c>
      <c r="F324" s="18">
        <f t="shared" si="144"/>
        <v>13223694</v>
      </c>
      <c r="G324" s="18">
        <f t="shared" si="145"/>
        <v>25892312</v>
      </c>
      <c r="H324" s="18">
        <f t="shared" si="146"/>
        <v>25892312</v>
      </c>
      <c r="I324" s="18">
        <f t="shared" si="147"/>
        <v>25892312</v>
      </c>
      <c r="J324" s="18">
        <f t="shared" si="148"/>
        <v>25892312</v>
      </c>
      <c r="K324" s="18">
        <f t="shared" si="155"/>
        <v>1</v>
      </c>
      <c r="L324" s="18">
        <f t="shared" si="156"/>
        <v>3723.76</v>
      </c>
      <c r="M324" s="18">
        <f t="shared" si="157"/>
        <v>2</v>
      </c>
      <c r="N324" s="18">
        <f t="shared" si="158"/>
        <v>13.22</v>
      </c>
      <c r="O324" s="18">
        <f t="shared" si="159"/>
        <v>2</v>
      </c>
      <c r="P324" s="18">
        <f t="shared" si="160"/>
        <v>25.89</v>
      </c>
      <c r="Q324" s="18">
        <f t="shared" si="161"/>
        <v>2</v>
      </c>
      <c r="R324" s="18">
        <f t="shared" si="162"/>
        <v>25.89</v>
      </c>
      <c r="S324" s="18">
        <f t="shared" si="163"/>
        <v>2</v>
      </c>
      <c r="T324" s="18">
        <f t="shared" si="164"/>
        <v>25.89</v>
      </c>
      <c r="U324" s="18">
        <f t="shared" si="165"/>
        <v>2</v>
      </c>
      <c r="V324" s="18">
        <f t="shared" si="166"/>
        <v>25.89</v>
      </c>
      <c r="W324" s="18">
        <f t="shared" si="167"/>
        <v>2</v>
      </c>
      <c r="X324" s="18">
        <f t="shared" si="168"/>
        <v>25.89</v>
      </c>
      <c r="Y324" s="22">
        <v>0</v>
      </c>
      <c r="Z324" s="22">
        <v>0.2</v>
      </c>
      <c r="AA324" s="22">
        <v>0.8</v>
      </c>
      <c r="AB324" s="22">
        <v>0</v>
      </c>
      <c r="AC324" s="22">
        <v>0</v>
      </c>
      <c r="AD324" s="22">
        <v>0</v>
      </c>
      <c r="AE324" s="18">
        <f t="shared" si="169"/>
        <v>41169512.055</v>
      </c>
      <c r="AF324" s="18">
        <f>AE324*节奏规划!$J313</f>
        <v>128654.725171875</v>
      </c>
      <c r="AG324" s="18">
        <f t="shared" si="170"/>
        <v>888.30000000000007</v>
      </c>
      <c r="AH324" s="18">
        <f>AG324*节奏规划!$J313</f>
        <v>2.7759375000000004</v>
      </c>
      <c r="AI324" s="18">
        <f t="shared" si="149"/>
        <v>243.54</v>
      </c>
      <c r="AJ324" s="18">
        <f>AI324*节奏规划!$J313</f>
        <v>0.76106249999999998</v>
      </c>
      <c r="AK324" s="18">
        <f t="shared" si="150"/>
        <v>113.39999999999998</v>
      </c>
      <c r="AL324" s="18">
        <f>AK324*节奏规划!$J313</f>
        <v>0.35437499999999994</v>
      </c>
      <c r="AM324" s="18">
        <f t="shared" si="151"/>
        <v>648</v>
      </c>
      <c r="AN324" s="18">
        <f>AM324*节奏规划!$J313</f>
        <v>2.0249999999999999</v>
      </c>
      <c r="AO324" s="18">
        <f t="shared" si="152"/>
        <v>86.399999999999991</v>
      </c>
      <c r="AP324" s="18">
        <f>AO324*节奏规划!$J313</f>
        <v>0.26999999999999996</v>
      </c>
      <c r="AQ324" s="18">
        <f t="shared" si="153"/>
        <v>0</v>
      </c>
      <c r="AR324" s="18">
        <f>AQ324*节奏规划!$J313</f>
        <v>0</v>
      </c>
      <c r="AS324" s="18">
        <f t="shared" si="171"/>
        <v>140.85899999999998</v>
      </c>
      <c r="AT324" s="18">
        <f>AS324*节奏规划!$J313</f>
        <v>0.44018437499999996</v>
      </c>
      <c r="AU324" s="18">
        <f t="shared" si="172"/>
        <v>59.008499999999991</v>
      </c>
      <c r="AV324" s="18">
        <f>AU324*节奏规划!$J313</f>
        <v>0.18440156249999998</v>
      </c>
      <c r="AW324" s="18">
        <f t="shared" si="173"/>
        <v>0</v>
      </c>
      <c r="AX324" s="18">
        <f>AW324*节奏规划!$J313</f>
        <v>0</v>
      </c>
      <c r="AY324" s="18">
        <f t="shared" si="174"/>
        <v>0</v>
      </c>
      <c r="AZ324" s="18">
        <f>AY324*节奏规划!$J313</f>
        <v>0</v>
      </c>
    </row>
    <row r="325" spans="1:52" ht="16.5" x14ac:dyDescent="0.2">
      <c r="A325" s="14">
        <v>320</v>
      </c>
      <c r="B325" s="14">
        <f>金币产出!CH325/金币产出!CB325</f>
        <v>3098520000</v>
      </c>
      <c r="C325" s="18">
        <f>INDEX(金币产出!$D$7:$D$90,MATCH(宝箱数值!A325,金币产出!$A$7:$A$90,1))</f>
        <v>78.75</v>
      </c>
      <c r="D325" s="18">
        <f t="shared" si="154"/>
        <v>25680559</v>
      </c>
      <c r="E325" s="18">
        <f t="shared" si="143"/>
        <v>3708499</v>
      </c>
      <c r="F325" s="18">
        <f t="shared" si="144"/>
        <v>13169509</v>
      </c>
      <c r="G325" s="18">
        <f t="shared" si="145"/>
        <v>25680559</v>
      </c>
      <c r="H325" s="18">
        <f t="shared" si="146"/>
        <v>25680559</v>
      </c>
      <c r="I325" s="18">
        <f t="shared" si="147"/>
        <v>25680559</v>
      </c>
      <c r="J325" s="18">
        <f t="shared" si="148"/>
        <v>25680559</v>
      </c>
      <c r="K325" s="18">
        <f t="shared" si="155"/>
        <v>1</v>
      </c>
      <c r="L325" s="18">
        <f t="shared" si="156"/>
        <v>3708.5</v>
      </c>
      <c r="M325" s="18">
        <f t="shared" si="157"/>
        <v>2</v>
      </c>
      <c r="N325" s="18">
        <f t="shared" si="158"/>
        <v>13.17</v>
      </c>
      <c r="O325" s="18">
        <f t="shared" si="159"/>
        <v>2</v>
      </c>
      <c r="P325" s="18">
        <f t="shared" si="160"/>
        <v>25.68</v>
      </c>
      <c r="Q325" s="18">
        <f t="shared" si="161"/>
        <v>2</v>
      </c>
      <c r="R325" s="18">
        <f t="shared" si="162"/>
        <v>25.68</v>
      </c>
      <c r="S325" s="18">
        <f t="shared" si="163"/>
        <v>2</v>
      </c>
      <c r="T325" s="18">
        <f t="shared" si="164"/>
        <v>25.68</v>
      </c>
      <c r="U325" s="18">
        <f t="shared" si="165"/>
        <v>2</v>
      </c>
      <c r="V325" s="18">
        <f t="shared" si="166"/>
        <v>25.68</v>
      </c>
      <c r="W325" s="18">
        <f t="shared" si="167"/>
        <v>2</v>
      </c>
      <c r="X325" s="18">
        <f t="shared" si="168"/>
        <v>25.68</v>
      </c>
      <c r="Y325" s="22">
        <v>0</v>
      </c>
      <c r="Z325" s="22">
        <v>0.2</v>
      </c>
      <c r="AA325" s="22">
        <v>0.8</v>
      </c>
      <c r="AB325" s="22">
        <v>0</v>
      </c>
      <c r="AC325" s="22">
        <v>0</v>
      </c>
      <c r="AD325" s="22">
        <v>0</v>
      </c>
      <c r="AE325" s="18">
        <f t="shared" si="169"/>
        <v>41431298.837500006</v>
      </c>
      <c r="AF325" s="18">
        <f>AE325*节奏规划!$J314</f>
        <v>129472.80886718753</v>
      </c>
      <c r="AG325" s="18">
        <f t="shared" si="170"/>
        <v>900.90000000000009</v>
      </c>
      <c r="AH325" s="18">
        <f>AG325*节奏规划!$J314</f>
        <v>2.8153125000000006</v>
      </c>
      <c r="AI325" s="18">
        <f t="shared" si="149"/>
        <v>243.54</v>
      </c>
      <c r="AJ325" s="18">
        <f>AI325*节奏规划!$J314</f>
        <v>0.76106249999999998</v>
      </c>
      <c r="AK325" s="18">
        <f t="shared" si="150"/>
        <v>113.39999999999998</v>
      </c>
      <c r="AL325" s="18">
        <f>AK325*节奏规划!$J314</f>
        <v>0.35437499999999994</v>
      </c>
      <c r="AM325" s="18">
        <f t="shared" si="151"/>
        <v>648</v>
      </c>
      <c r="AN325" s="18">
        <f>AM325*节奏规划!$J314</f>
        <v>2.0249999999999999</v>
      </c>
      <c r="AO325" s="18">
        <f t="shared" si="152"/>
        <v>86.399999999999991</v>
      </c>
      <c r="AP325" s="18">
        <f>AO325*节奏规划!$J314</f>
        <v>0.26999999999999996</v>
      </c>
      <c r="AQ325" s="18">
        <f t="shared" si="153"/>
        <v>0</v>
      </c>
      <c r="AR325" s="18">
        <f>AQ325*节奏规划!$J314</f>
        <v>0</v>
      </c>
      <c r="AS325" s="18">
        <f t="shared" si="171"/>
        <v>142.85699999999997</v>
      </c>
      <c r="AT325" s="18">
        <f>AS325*节奏规划!$J314</f>
        <v>0.44642812499999995</v>
      </c>
      <c r="AU325" s="18">
        <f t="shared" si="172"/>
        <v>59.845499999999994</v>
      </c>
      <c r="AV325" s="18">
        <f>AU325*节奏规划!$J314</f>
        <v>0.18701718749999999</v>
      </c>
      <c r="AW325" s="18">
        <f t="shared" si="173"/>
        <v>0</v>
      </c>
      <c r="AX325" s="18">
        <f>AW325*节奏规划!$J314</f>
        <v>0</v>
      </c>
      <c r="AY325" s="18">
        <f t="shared" si="174"/>
        <v>0</v>
      </c>
      <c r="AZ325" s="18">
        <f>AY325*节奏规划!$J314</f>
        <v>0</v>
      </c>
    </row>
    <row r="326" spans="1:52" ht="16.5" x14ac:dyDescent="0.2">
      <c r="A326" s="14">
        <v>321</v>
      </c>
      <c r="B326" s="14">
        <f>金币产出!CH326/金币产出!CB326</f>
        <v>3137734720</v>
      </c>
      <c r="C326" s="18">
        <f>INDEX(金币产出!$D$7:$D$90,MATCH(宝箱数值!A326,金币产出!$A$7:$A$90,1))</f>
        <v>78.75</v>
      </c>
      <c r="D326" s="18">
        <f t="shared" si="154"/>
        <v>26005571</v>
      </c>
      <c r="E326" s="18">
        <f t="shared" ref="E326:E389" si="175">INT(IF(A326&lt;=$BK$6,D326,SQRT(INDEX($D$6:$D$1005,$BK$6)*D326)))</f>
        <v>3731892</v>
      </c>
      <c r="F326" s="18">
        <f t="shared" ref="F326:F389" si="176">INT(IF(A326&lt;=$BK$7,D326,SQRT(INDEX($D$6:$D$1005,$BK$7)*D326)))</f>
        <v>13252584</v>
      </c>
      <c r="G326" s="18">
        <f t="shared" ref="G326:G389" si="177">INT(IF(A326&lt;=$BK$8,D326,SQRT(INDEX($D$6:$D$1005,$BK$8)*D326)))</f>
        <v>26005571</v>
      </c>
      <c r="H326" s="18">
        <f t="shared" ref="H326:H389" si="178">INT(IF(A326&lt;=$BK$9,D326,SQRT(INDEX($D$6:$D$1005,$BK$9)*D326)))</f>
        <v>26005571</v>
      </c>
      <c r="I326" s="18">
        <f t="shared" ref="I326:I389" si="179">INT(IF(A326&lt;=$BK$10,D326,SQRT(INDEX($D$6:$D$1005,$BK$10)*D326)))</f>
        <v>26005571</v>
      </c>
      <c r="J326" s="18">
        <f t="shared" ref="J326:J389" si="180">INT(IF(A326&lt;=$BK$11,D326,SQRT(INDEX($D$6:$D$1005,$BK$11)*D326)))</f>
        <v>26005571</v>
      </c>
      <c r="K326" s="18">
        <f t="shared" si="155"/>
        <v>1</v>
      </c>
      <c r="L326" s="18">
        <f t="shared" si="156"/>
        <v>3731.89</v>
      </c>
      <c r="M326" s="18">
        <f t="shared" si="157"/>
        <v>2</v>
      </c>
      <c r="N326" s="18">
        <f t="shared" si="158"/>
        <v>13.25</v>
      </c>
      <c r="O326" s="18">
        <f t="shared" si="159"/>
        <v>2</v>
      </c>
      <c r="P326" s="18">
        <f t="shared" si="160"/>
        <v>26.01</v>
      </c>
      <c r="Q326" s="18">
        <f t="shared" si="161"/>
        <v>2</v>
      </c>
      <c r="R326" s="18">
        <f t="shared" si="162"/>
        <v>26.01</v>
      </c>
      <c r="S326" s="18">
        <f t="shared" si="163"/>
        <v>2</v>
      </c>
      <c r="T326" s="18">
        <f t="shared" si="164"/>
        <v>26.01</v>
      </c>
      <c r="U326" s="18">
        <f t="shared" si="165"/>
        <v>2</v>
      </c>
      <c r="V326" s="18">
        <f t="shared" si="166"/>
        <v>26.01</v>
      </c>
      <c r="W326" s="18">
        <f t="shared" si="167"/>
        <v>2</v>
      </c>
      <c r="X326" s="18">
        <f t="shared" si="168"/>
        <v>26.01</v>
      </c>
      <c r="Y326" s="22">
        <v>0</v>
      </c>
      <c r="Z326" s="22">
        <v>0.2</v>
      </c>
      <c r="AA326" s="22">
        <v>0.8</v>
      </c>
      <c r="AB326" s="22">
        <v>0</v>
      </c>
      <c r="AC326" s="22">
        <v>0</v>
      </c>
      <c r="AD326" s="22">
        <v>0</v>
      </c>
      <c r="AE326" s="18">
        <f t="shared" si="169"/>
        <v>41925765.310000002</v>
      </c>
      <c r="AF326" s="18">
        <f>AE326*节奏规划!$J315</f>
        <v>131018.01659375001</v>
      </c>
      <c r="AG326" s="18">
        <f t="shared" si="170"/>
        <v>900.90000000000009</v>
      </c>
      <c r="AH326" s="18">
        <f>AG326*节奏规划!$J315</f>
        <v>2.8153125000000006</v>
      </c>
      <c r="AI326" s="18">
        <f t="shared" ref="AI326:AI389" si="181">SUMPRODUCT($BK$21:$BP$21,Y326:AD326)*$D$3</f>
        <v>243.54</v>
      </c>
      <c r="AJ326" s="18">
        <f>AI326*节奏规划!$J315</f>
        <v>0.76106249999999998</v>
      </c>
      <c r="AK326" s="18">
        <f t="shared" ref="AK326:AK389" si="182">SUMPRODUCT(Y326:AD326,$BS$24:$BX$24)*$BE$6*$BE$15*$D$3</f>
        <v>113.39999999999998</v>
      </c>
      <c r="AL326" s="18">
        <f>AK326*节奏规划!$J315</f>
        <v>0.35437499999999994</v>
      </c>
      <c r="AM326" s="18">
        <f t="shared" ref="AM326:AM389" si="183">SUMPRODUCT(Y326:AD326,$BS$27:$BX$27)*$D$3</f>
        <v>648</v>
      </c>
      <c r="AN326" s="18">
        <f>AM326*节奏规划!$J315</f>
        <v>2.0249999999999999</v>
      </c>
      <c r="AO326" s="18">
        <f t="shared" ref="AO326:AO389" si="184">SUMPRODUCT(Y326:AD326,$BS$30:$BX$30)*$D$3</f>
        <v>86.399999999999991</v>
      </c>
      <c r="AP326" s="18">
        <f>AO326*节奏规划!$J315</f>
        <v>0.26999999999999996</v>
      </c>
      <c r="AQ326" s="18">
        <f t="shared" ref="AQ326:AQ389" si="185">SUMPRODUCT(Y326:AD326,$BS$33:$BX$33)*$D$3</f>
        <v>0</v>
      </c>
      <c r="AR326" s="18">
        <f>AQ326*节奏规划!$J315</f>
        <v>0</v>
      </c>
      <c r="AS326" s="18">
        <f t="shared" si="171"/>
        <v>142.85699999999997</v>
      </c>
      <c r="AT326" s="18">
        <f>AS326*节奏规划!$J315</f>
        <v>0.44642812499999995</v>
      </c>
      <c r="AU326" s="18">
        <f t="shared" si="172"/>
        <v>59.845499999999994</v>
      </c>
      <c r="AV326" s="18">
        <f>AU326*节奏规划!$J315</f>
        <v>0.18701718749999999</v>
      </c>
      <c r="AW326" s="18">
        <f t="shared" si="173"/>
        <v>0</v>
      </c>
      <c r="AX326" s="18">
        <f>AW326*节奏规划!$J315</f>
        <v>0</v>
      </c>
      <c r="AY326" s="18">
        <f t="shared" si="174"/>
        <v>0</v>
      </c>
      <c r="AZ326" s="18">
        <f>AY326*节奏规划!$J315</f>
        <v>0</v>
      </c>
    </row>
    <row r="327" spans="1:52" ht="16.5" x14ac:dyDescent="0.2">
      <c r="A327" s="14">
        <v>322</v>
      </c>
      <c r="B327" s="14">
        <f>金币产出!CH327/金币产出!CB327</f>
        <v>3176949440</v>
      </c>
      <c r="C327" s="18">
        <f>INDEX(金币产出!$D$7:$D$90,MATCH(宝箱数值!A327,金币产出!$A$7:$A$90,1))</f>
        <v>78.75</v>
      </c>
      <c r="D327" s="18">
        <f t="shared" ref="D327:D390" si="186">ROUND(B327/($D$3*$H$2*(1+C327/100))/1.5,0)</f>
        <v>26330583</v>
      </c>
      <c r="E327" s="18">
        <f t="shared" si="175"/>
        <v>3755140</v>
      </c>
      <c r="F327" s="18">
        <f t="shared" si="176"/>
        <v>13335141</v>
      </c>
      <c r="G327" s="18">
        <f t="shared" si="177"/>
        <v>26330583</v>
      </c>
      <c r="H327" s="18">
        <f t="shared" si="178"/>
        <v>26330583</v>
      </c>
      <c r="I327" s="18">
        <f t="shared" si="179"/>
        <v>26330583</v>
      </c>
      <c r="J327" s="18">
        <f t="shared" si="180"/>
        <v>26330583</v>
      </c>
      <c r="K327" s="18">
        <f t="shared" ref="K327:K390" si="187">INT(LOG(E327/10,1000))</f>
        <v>1</v>
      </c>
      <c r="L327" s="18">
        <f t="shared" ref="L327:L390" si="188">ROUND(E327/1000^K327,2)</f>
        <v>3755.14</v>
      </c>
      <c r="M327" s="18">
        <f t="shared" ref="M327:M390" si="189">INT(LOG(F327/10,1000))</f>
        <v>2</v>
      </c>
      <c r="N327" s="18">
        <f t="shared" ref="N327:N390" si="190">ROUND(F327/1000^M327,2)</f>
        <v>13.34</v>
      </c>
      <c r="O327" s="18">
        <f t="shared" ref="O327:O390" si="191">INT(LOG(G327/10,1000))</f>
        <v>2</v>
      </c>
      <c r="P327" s="18">
        <f t="shared" ref="P327:P390" si="192">ROUND(G327/1000^O327,2)</f>
        <v>26.33</v>
      </c>
      <c r="Q327" s="18">
        <f t="shared" ref="Q327:Q390" si="193">INT(LOG(H327/10,1000))</f>
        <v>2</v>
      </c>
      <c r="R327" s="18">
        <f t="shared" ref="R327:R390" si="194">ROUND(H327/1000^Q327,2)</f>
        <v>26.33</v>
      </c>
      <c r="S327" s="18">
        <f t="shared" ref="S327:S390" si="195">INT(LOG(I327/10,1000))</f>
        <v>2</v>
      </c>
      <c r="T327" s="18">
        <f t="shared" ref="T327:T390" si="196">ROUND(I327/1000^S327,2)</f>
        <v>26.33</v>
      </c>
      <c r="U327" s="18">
        <f t="shared" ref="U327:U390" si="197">INT(LOG(J327/10,1000))</f>
        <v>2</v>
      </c>
      <c r="V327" s="18">
        <f t="shared" ref="V327:V390" si="198">ROUND(J327/1000^U327,2)</f>
        <v>26.33</v>
      </c>
      <c r="W327" s="18">
        <f t="shared" ref="W327:W390" si="199">INT(LOG(D327/10,1000))</f>
        <v>2</v>
      </c>
      <c r="X327" s="18">
        <f t="shared" ref="X327:X390" si="200">ROUND(D327/1000^W327,2)</f>
        <v>26.33</v>
      </c>
      <c r="Y327" s="22">
        <v>0</v>
      </c>
      <c r="Z327" s="22">
        <v>0.2</v>
      </c>
      <c r="AA327" s="22">
        <v>0.8</v>
      </c>
      <c r="AB327" s="22">
        <v>0</v>
      </c>
      <c r="AC327" s="22">
        <v>0</v>
      </c>
      <c r="AD327" s="22">
        <v>0</v>
      </c>
      <c r="AE327" s="18">
        <f t="shared" ref="AE327:AE390" si="201">SUMPRODUCT(E327:J327,Y327:AD327)*(1+$C327/100)</f>
        <v>42420046.597500004</v>
      </c>
      <c r="AF327" s="18">
        <f>AE327*节奏规划!$J316</f>
        <v>132562.64561718752</v>
      </c>
      <c r="AG327" s="18">
        <f t="shared" ref="AG327:AG390" si="202">SUMPRODUCT($BH$3:$BM$3,Y327:AD327)*$D$3*(1+$C327/100)</f>
        <v>900.90000000000009</v>
      </c>
      <c r="AH327" s="18">
        <f>AG327*节奏规划!$J316</f>
        <v>2.8153125000000006</v>
      </c>
      <c r="AI327" s="18">
        <f t="shared" si="181"/>
        <v>243.54</v>
      </c>
      <c r="AJ327" s="18">
        <f>AI327*节奏规划!$J316</f>
        <v>0.76106249999999998</v>
      </c>
      <c r="AK327" s="18">
        <f t="shared" si="182"/>
        <v>113.39999999999998</v>
      </c>
      <c r="AL327" s="18">
        <f>AK327*节奏规划!$J316</f>
        <v>0.35437499999999994</v>
      </c>
      <c r="AM327" s="18">
        <f t="shared" si="183"/>
        <v>648</v>
      </c>
      <c r="AN327" s="18">
        <f>AM327*节奏规划!$J316</f>
        <v>2.0249999999999999</v>
      </c>
      <c r="AO327" s="18">
        <f t="shared" si="184"/>
        <v>86.399999999999991</v>
      </c>
      <c r="AP327" s="18">
        <f>AO327*节奏规划!$J316</f>
        <v>0.26999999999999996</v>
      </c>
      <c r="AQ327" s="18">
        <f t="shared" si="185"/>
        <v>0</v>
      </c>
      <c r="AR327" s="18">
        <f>AQ327*节奏规划!$J316</f>
        <v>0</v>
      </c>
      <c r="AS327" s="18">
        <f t="shared" ref="AS327:AS390" si="203">SUMPRODUCT(Y327:AD327,$BS$34:$BX$34,$BS$38:$BX$38,$BS$42:$BX$42)*$D$3*(1+$C327/100)</f>
        <v>142.85699999999997</v>
      </c>
      <c r="AT327" s="18">
        <f>AS327*节奏规划!$J316</f>
        <v>0.44642812499999995</v>
      </c>
      <c r="AU327" s="18">
        <f t="shared" ref="AU327:AU390" si="204">SUMPRODUCT(Y327:AD327,$BS$35:$BX$35,$BS$39:$BX$39,$BS$42:$BX$42)*$D$3*(1+$C327/100)</f>
        <v>59.845499999999994</v>
      </c>
      <c r="AV327" s="18">
        <f>AU327*节奏规划!$J316</f>
        <v>0.18701718749999999</v>
      </c>
      <c r="AW327" s="18">
        <f t="shared" ref="AW327:AW390" si="205">SUMPRODUCT(Y327:AD327,$BS$36:$BX$36,$BS$40:$BX$40,$BS$42:$BX$42)*$D$3*(1+$C327/100)</f>
        <v>0</v>
      </c>
      <c r="AX327" s="18">
        <f>AW327*节奏规划!$J316</f>
        <v>0</v>
      </c>
      <c r="AY327" s="18">
        <f t="shared" ref="AY327:AY390" si="206">SUMPRODUCT(Y327:AD327,$BS$37:$BX$37,$BS$41:$BX$41,$BS$42:$BX$42)*$D$3*(1+$C327/100)</f>
        <v>0</v>
      </c>
      <c r="AZ327" s="18">
        <f>AY327*节奏规划!$J316</f>
        <v>0</v>
      </c>
    </row>
    <row r="328" spans="1:52" ht="16.5" x14ac:dyDescent="0.2">
      <c r="A328" s="14">
        <v>323</v>
      </c>
      <c r="B328" s="14">
        <f>金币产出!CH328/金币产出!CB328</f>
        <v>3216164480</v>
      </c>
      <c r="C328" s="18">
        <f>INDEX(金币产出!$D$7:$D$90,MATCH(宝箱数值!A328,金币产出!$A$7:$A$90,1))</f>
        <v>78.75</v>
      </c>
      <c r="D328" s="18">
        <f t="shared" si="186"/>
        <v>26655598</v>
      </c>
      <c r="E328" s="18">
        <f t="shared" si="175"/>
        <v>3778245</v>
      </c>
      <c r="F328" s="18">
        <f t="shared" si="176"/>
        <v>13417190</v>
      </c>
      <c r="G328" s="18">
        <f t="shared" si="177"/>
        <v>26655598</v>
      </c>
      <c r="H328" s="18">
        <f t="shared" si="178"/>
        <v>26655598</v>
      </c>
      <c r="I328" s="18">
        <f t="shared" si="179"/>
        <v>26655598</v>
      </c>
      <c r="J328" s="18">
        <f t="shared" si="180"/>
        <v>26655598</v>
      </c>
      <c r="K328" s="18">
        <f t="shared" si="187"/>
        <v>1</v>
      </c>
      <c r="L328" s="18">
        <f t="shared" si="188"/>
        <v>3778.25</v>
      </c>
      <c r="M328" s="18">
        <f t="shared" si="189"/>
        <v>2</v>
      </c>
      <c r="N328" s="18">
        <f t="shared" si="190"/>
        <v>13.42</v>
      </c>
      <c r="O328" s="18">
        <f t="shared" si="191"/>
        <v>2</v>
      </c>
      <c r="P328" s="18">
        <f t="shared" si="192"/>
        <v>26.66</v>
      </c>
      <c r="Q328" s="18">
        <f t="shared" si="193"/>
        <v>2</v>
      </c>
      <c r="R328" s="18">
        <f t="shared" si="194"/>
        <v>26.66</v>
      </c>
      <c r="S328" s="18">
        <f t="shared" si="195"/>
        <v>2</v>
      </c>
      <c r="T328" s="18">
        <f t="shared" si="196"/>
        <v>26.66</v>
      </c>
      <c r="U328" s="18">
        <f t="shared" si="197"/>
        <v>2</v>
      </c>
      <c r="V328" s="18">
        <f t="shared" si="198"/>
        <v>26.66</v>
      </c>
      <c r="W328" s="18">
        <f t="shared" si="199"/>
        <v>2</v>
      </c>
      <c r="X328" s="18">
        <f t="shared" si="200"/>
        <v>26.66</v>
      </c>
      <c r="Y328" s="22">
        <v>0</v>
      </c>
      <c r="Z328" s="22">
        <v>0.2</v>
      </c>
      <c r="AA328" s="22">
        <v>0.8</v>
      </c>
      <c r="AB328" s="22">
        <v>0</v>
      </c>
      <c r="AC328" s="22">
        <v>0</v>
      </c>
      <c r="AD328" s="22">
        <v>0</v>
      </c>
      <c r="AE328" s="18">
        <f t="shared" si="201"/>
        <v>42914150.565000005</v>
      </c>
      <c r="AF328" s="18">
        <f>AE328*节奏规划!$J317</f>
        <v>134106.72051562503</v>
      </c>
      <c r="AG328" s="18">
        <f t="shared" si="202"/>
        <v>900.90000000000009</v>
      </c>
      <c r="AH328" s="18">
        <f>AG328*节奏规划!$J317</f>
        <v>2.8153125000000006</v>
      </c>
      <c r="AI328" s="18">
        <f t="shared" si="181"/>
        <v>243.54</v>
      </c>
      <c r="AJ328" s="18">
        <f>AI328*节奏规划!$J317</f>
        <v>0.76106249999999998</v>
      </c>
      <c r="AK328" s="18">
        <f t="shared" si="182"/>
        <v>113.39999999999998</v>
      </c>
      <c r="AL328" s="18">
        <f>AK328*节奏规划!$J317</f>
        <v>0.35437499999999994</v>
      </c>
      <c r="AM328" s="18">
        <f t="shared" si="183"/>
        <v>648</v>
      </c>
      <c r="AN328" s="18">
        <f>AM328*节奏规划!$J317</f>
        <v>2.0249999999999999</v>
      </c>
      <c r="AO328" s="18">
        <f t="shared" si="184"/>
        <v>86.399999999999991</v>
      </c>
      <c r="AP328" s="18">
        <f>AO328*节奏规划!$J317</f>
        <v>0.26999999999999996</v>
      </c>
      <c r="AQ328" s="18">
        <f t="shared" si="185"/>
        <v>0</v>
      </c>
      <c r="AR328" s="18">
        <f>AQ328*节奏规划!$J317</f>
        <v>0</v>
      </c>
      <c r="AS328" s="18">
        <f t="shared" si="203"/>
        <v>142.85699999999997</v>
      </c>
      <c r="AT328" s="18">
        <f>AS328*节奏规划!$J317</f>
        <v>0.44642812499999995</v>
      </c>
      <c r="AU328" s="18">
        <f t="shared" si="204"/>
        <v>59.845499999999994</v>
      </c>
      <c r="AV328" s="18">
        <f>AU328*节奏规划!$J317</f>
        <v>0.18701718749999999</v>
      </c>
      <c r="AW328" s="18">
        <f t="shared" si="205"/>
        <v>0</v>
      </c>
      <c r="AX328" s="18">
        <f>AW328*节奏规划!$J317</f>
        <v>0</v>
      </c>
      <c r="AY328" s="18">
        <f t="shared" si="206"/>
        <v>0</v>
      </c>
      <c r="AZ328" s="18">
        <f>AY328*节奏规划!$J317</f>
        <v>0</v>
      </c>
    </row>
    <row r="329" spans="1:52" ht="16.5" x14ac:dyDescent="0.2">
      <c r="A329" s="14">
        <v>324</v>
      </c>
      <c r="B329" s="14">
        <f>金币产出!CH329/金币产出!CB329</f>
        <v>3255379200</v>
      </c>
      <c r="C329" s="18">
        <f>INDEX(金币产出!$D$7:$D$90,MATCH(宝箱数值!A329,金币产出!$A$7:$A$90,1))</f>
        <v>78.75</v>
      </c>
      <c r="D329" s="18">
        <f t="shared" si="186"/>
        <v>26980610</v>
      </c>
      <c r="E329" s="18">
        <f t="shared" si="175"/>
        <v>3801209</v>
      </c>
      <c r="F329" s="18">
        <f t="shared" si="176"/>
        <v>13498740</v>
      </c>
      <c r="G329" s="18">
        <f t="shared" si="177"/>
        <v>26980610</v>
      </c>
      <c r="H329" s="18">
        <f t="shared" si="178"/>
        <v>26980610</v>
      </c>
      <c r="I329" s="18">
        <f t="shared" si="179"/>
        <v>26980610</v>
      </c>
      <c r="J329" s="18">
        <f t="shared" si="180"/>
        <v>26980610</v>
      </c>
      <c r="K329" s="18">
        <f t="shared" si="187"/>
        <v>1</v>
      </c>
      <c r="L329" s="18">
        <f t="shared" si="188"/>
        <v>3801.21</v>
      </c>
      <c r="M329" s="18">
        <f t="shared" si="189"/>
        <v>2</v>
      </c>
      <c r="N329" s="18">
        <f t="shared" si="190"/>
        <v>13.5</v>
      </c>
      <c r="O329" s="18">
        <f t="shared" si="191"/>
        <v>2</v>
      </c>
      <c r="P329" s="18">
        <f t="shared" si="192"/>
        <v>26.98</v>
      </c>
      <c r="Q329" s="18">
        <f t="shared" si="193"/>
        <v>2</v>
      </c>
      <c r="R329" s="18">
        <f t="shared" si="194"/>
        <v>26.98</v>
      </c>
      <c r="S329" s="18">
        <f t="shared" si="195"/>
        <v>2</v>
      </c>
      <c r="T329" s="18">
        <f t="shared" si="196"/>
        <v>26.98</v>
      </c>
      <c r="U329" s="18">
        <f t="shared" si="197"/>
        <v>2</v>
      </c>
      <c r="V329" s="18">
        <f t="shared" si="198"/>
        <v>26.98</v>
      </c>
      <c r="W329" s="18">
        <f t="shared" si="199"/>
        <v>2</v>
      </c>
      <c r="X329" s="18">
        <f t="shared" si="200"/>
        <v>26.98</v>
      </c>
      <c r="Y329" s="22">
        <v>0</v>
      </c>
      <c r="Z329" s="22">
        <v>0.2</v>
      </c>
      <c r="AA329" s="22">
        <v>0.8</v>
      </c>
      <c r="AB329" s="22">
        <v>0</v>
      </c>
      <c r="AC329" s="22">
        <v>0</v>
      </c>
      <c r="AD329" s="22">
        <v>0</v>
      </c>
      <c r="AE329" s="18">
        <f t="shared" si="201"/>
        <v>43408071.850000001</v>
      </c>
      <c r="AF329" s="18">
        <f>AE329*节奏规划!$J318</f>
        <v>135650.22453125002</v>
      </c>
      <c r="AG329" s="18">
        <f t="shared" si="202"/>
        <v>900.90000000000009</v>
      </c>
      <c r="AH329" s="18">
        <f>AG329*节奏规划!$J318</f>
        <v>2.8153125000000006</v>
      </c>
      <c r="AI329" s="18">
        <f t="shared" si="181"/>
        <v>243.54</v>
      </c>
      <c r="AJ329" s="18">
        <f>AI329*节奏规划!$J318</f>
        <v>0.76106249999999998</v>
      </c>
      <c r="AK329" s="18">
        <f t="shared" si="182"/>
        <v>113.39999999999998</v>
      </c>
      <c r="AL329" s="18">
        <f>AK329*节奏规划!$J318</f>
        <v>0.35437499999999994</v>
      </c>
      <c r="AM329" s="18">
        <f t="shared" si="183"/>
        <v>648</v>
      </c>
      <c r="AN329" s="18">
        <f>AM329*节奏规划!$J318</f>
        <v>2.0249999999999999</v>
      </c>
      <c r="AO329" s="18">
        <f t="shared" si="184"/>
        <v>86.399999999999991</v>
      </c>
      <c r="AP329" s="18">
        <f>AO329*节奏规划!$J318</f>
        <v>0.26999999999999996</v>
      </c>
      <c r="AQ329" s="18">
        <f t="shared" si="185"/>
        <v>0</v>
      </c>
      <c r="AR329" s="18">
        <f>AQ329*节奏规划!$J318</f>
        <v>0</v>
      </c>
      <c r="AS329" s="18">
        <f t="shared" si="203"/>
        <v>142.85699999999997</v>
      </c>
      <c r="AT329" s="18">
        <f>AS329*节奏规划!$J318</f>
        <v>0.44642812499999995</v>
      </c>
      <c r="AU329" s="18">
        <f t="shared" si="204"/>
        <v>59.845499999999994</v>
      </c>
      <c r="AV329" s="18">
        <f>AU329*节奏规划!$J318</f>
        <v>0.18701718749999999</v>
      </c>
      <c r="AW329" s="18">
        <f t="shared" si="205"/>
        <v>0</v>
      </c>
      <c r="AX329" s="18">
        <f>AW329*节奏规划!$J318</f>
        <v>0</v>
      </c>
      <c r="AY329" s="18">
        <f t="shared" si="206"/>
        <v>0</v>
      </c>
      <c r="AZ329" s="18">
        <f>AY329*节奏规划!$J318</f>
        <v>0</v>
      </c>
    </row>
    <row r="330" spans="1:52" ht="16.5" x14ac:dyDescent="0.2">
      <c r="A330" s="14">
        <v>325</v>
      </c>
      <c r="B330" s="14">
        <f>金币产出!CH330/金币产出!CB330</f>
        <v>3294593920</v>
      </c>
      <c r="C330" s="18">
        <f>INDEX(金币产出!$D$7:$D$90,MATCH(宝箱数值!A330,金币产出!$A$7:$A$90,1))</f>
        <v>78.75</v>
      </c>
      <c r="D330" s="18">
        <f t="shared" si="186"/>
        <v>27305622</v>
      </c>
      <c r="E330" s="18">
        <f t="shared" si="175"/>
        <v>3824036</v>
      </c>
      <c r="F330" s="18">
        <f t="shared" si="176"/>
        <v>13579801</v>
      </c>
      <c r="G330" s="18">
        <f t="shared" si="177"/>
        <v>27305622</v>
      </c>
      <c r="H330" s="18">
        <f t="shared" si="178"/>
        <v>27305622</v>
      </c>
      <c r="I330" s="18">
        <f t="shared" si="179"/>
        <v>27305622</v>
      </c>
      <c r="J330" s="18">
        <f t="shared" si="180"/>
        <v>27305622</v>
      </c>
      <c r="K330" s="18">
        <f t="shared" si="187"/>
        <v>1</v>
      </c>
      <c r="L330" s="18">
        <f t="shared" si="188"/>
        <v>3824.04</v>
      </c>
      <c r="M330" s="18">
        <f t="shared" si="189"/>
        <v>2</v>
      </c>
      <c r="N330" s="18">
        <f t="shared" si="190"/>
        <v>13.58</v>
      </c>
      <c r="O330" s="18">
        <f t="shared" si="191"/>
        <v>2</v>
      </c>
      <c r="P330" s="18">
        <f t="shared" si="192"/>
        <v>27.31</v>
      </c>
      <c r="Q330" s="18">
        <f t="shared" si="193"/>
        <v>2</v>
      </c>
      <c r="R330" s="18">
        <f t="shared" si="194"/>
        <v>27.31</v>
      </c>
      <c r="S330" s="18">
        <f t="shared" si="195"/>
        <v>2</v>
      </c>
      <c r="T330" s="18">
        <f t="shared" si="196"/>
        <v>27.31</v>
      </c>
      <c r="U330" s="18">
        <f t="shared" si="197"/>
        <v>2</v>
      </c>
      <c r="V330" s="18">
        <f t="shared" si="198"/>
        <v>27.31</v>
      </c>
      <c r="W330" s="18">
        <f t="shared" si="199"/>
        <v>2</v>
      </c>
      <c r="X330" s="18">
        <f t="shared" si="200"/>
        <v>27.31</v>
      </c>
      <c r="Y330" s="22">
        <v>0</v>
      </c>
      <c r="Z330" s="22">
        <v>0.2</v>
      </c>
      <c r="AA330" s="22">
        <v>0.8</v>
      </c>
      <c r="AB330" s="22">
        <v>0</v>
      </c>
      <c r="AC330" s="22">
        <v>0</v>
      </c>
      <c r="AD330" s="22">
        <v>0</v>
      </c>
      <c r="AE330" s="18">
        <f t="shared" si="201"/>
        <v>43901818.317500003</v>
      </c>
      <c r="AF330" s="18">
        <f>AE330*节奏规划!$J319</f>
        <v>137193.18224218753</v>
      </c>
      <c r="AG330" s="18">
        <f t="shared" si="202"/>
        <v>900.90000000000009</v>
      </c>
      <c r="AH330" s="18">
        <f>AG330*节奏规划!$J319</f>
        <v>2.8153125000000006</v>
      </c>
      <c r="AI330" s="18">
        <f t="shared" si="181"/>
        <v>243.54</v>
      </c>
      <c r="AJ330" s="18">
        <f>AI330*节奏规划!$J319</f>
        <v>0.76106249999999998</v>
      </c>
      <c r="AK330" s="18">
        <f t="shared" si="182"/>
        <v>113.39999999999998</v>
      </c>
      <c r="AL330" s="18">
        <f>AK330*节奏规划!$J319</f>
        <v>0.35437499999999994</v>
      </c>
      <c r="AM330" s="18">
        <f t="shared" si="183"/>
        <v>648</v>
      </c>
      <c r="AN330" s="18">
        <f>AM330*节奏规划!$J319</f>
        <v>2.0249999999999999</v>
      </c>
      <c r="AO330" s="18">
        <f t="shared" si="184"/>
        <v>86.399999999999991</v>
      </c>
      <c r="AP330" s="18">
        <f>AO330*节奏规划!$J319</f>
        <v>0.26999999999999996</v>
      </c>
      <c r="AQ330" s="18">
        <f t="shared" si="185"/>
        <v>0</v>
      </c>
      <c r="AR330" s="18">
        <f>AQ330*节奏规划!$J319</f>
        <v>0</v>
      </c>
      <c r="AS330" s="18">
        <f t="shared" si="203"/>
        <v>142.85699999999997</v>
      </c>
      <c r="AT330" s="18">
        <f>AS330*节奏规划!$J319</f>
        <v>0.44642812499999995</v>
      </c>
      <c r="AU330" s="18">
        <f t="shared" si="204"/>
        <v>59.845499999999994</v>
      </c>
      <c r="AV330" s="18">
        <f>AU330*节奏规划!$J319</f>
        <v>0.18701718749999999</v>
      </c>
      <c r="AW330" s="18">
        <f t="shared" si="205"/>
        <v>0</v>
      </c>
      <c r="AX330" s="18">
        <f>AW330*节奏规划!$J319</f>
        <v>0</v>
      </c>
      <c r="AY330" s="18">
        <f t="shared" si="206"/>
        <v>0</v>
      </c>
      <c r="AZ330" s="18">
        <f>AY330*节奏规划!$J319</f>
        <v>0</v>
      </c>
    </row>
    <row r="331" spans="1:52" ht="16.5" x14ac:dyDescent="0.2">
      <c r="A331" s="14">
        <v>326</v>
      </c>
      <c r="B331" s="14">
        <f>金币产出!CH331/金币产出!CB331</f>
        <v>3333808640</v>
      </c>
      <c r="C331" s="18">
        <f>INDEX(金币产出!$D$7:$D$90,MATCH(宝箱数值!A331,金币产出!$A$7:$A$90,1))</f>
        <v>78.75</v>
      </c>
      <c r="D331" s="18">
        <f t="shared" si="186"/>
        <v>27630634</v>
      </c>
      <c r="E331" s="18">
        <f t="shared" si="175"/>
        <v>3846727</v>
      </c>
      <c r="F331" s="18">
        <f t="shared" si="176"/>
        <v>13660380</v>
      </c>
      <c r="G331" s="18">
        <f t="shared" si="177"/>
        <v>27630634</v>
      </c>
      <c r="H331" s="18">
        <f t="shared" si="178"/>
        <v>27630634</v>
      </c>
      <c r="I331" s="18">
        <f t="shared" si="179"/>
        <v>27630634</v>
      </c>
      <c r="J331" s="18">
        <f t="shared" si="180"/>
        <v>27630634</v>
      </c>
      <c r="K331" s="18">
        <f t="shared" si="187"/>
        <v>1</v>
      </c>
      <c r="L331" s="18">
        <f t="shared" si="188"/>
        <v>3846.73</v>
      </c>
      <c r="M331" s="18">
        <f t="shared" si="189"/>
        <v>2</v>
      </c>
      <c r="N331" s="18">
        <f t="shared" si="190"/>
        <v>13.66</v>
      </c>
      <c r="O331" s="18">
        <f t="shared" si="191"/>
        <v>2</v>
      </c>
      <c r="P331" s="18">
        <f t="shared" si="192"/>
        <v>27.63</v>
      </c>
      <c r="Q331" s="18">
        <f t="shared" si="193"/>
        <v>2</v>
      </c>
      <c r="R331" s="18">
        <f t="shared" si="194"/>
        <v>27.63</v>
      </c>
      <c r="S331" s="18">
        <f t="shared" si="195"/>
        <v>2</v>
      </c>
      <c r="T331" s="18">
        <f t="shared" si="196"/>
        <v>27.63</v>
      </c>
      <c r="U331" s="18">
        <f t="shared" si="197"/>
        <v>2</v>
      </c>
      <c r="V331" s="18">
        <f t="shared" si="198"/>
        <v>27.63</v>
      </c>
      <c r="W331" s="18">
        <f t="shared" si="199"/>
        <v>2</v>
      </c>
      <c r="X331" s="18">
        <f t="shared" si="200"/>
        <v>27.63</v>
      </c>
      <c r="Y331" s="22">
        <v>0</v>
      </c>
      <c r="Z331" s="22">
        <v>0.2</v>
      </c>
      <c r="AA331" s="22">
        <v>0.8</v>
      </c>
      <c r="AB331" s="22">
        <v>0</v>
      </c>
      <c r="AC331" s="22">
        <v>0</v>
      </c>
      <c r="AD331" s="22">
        <v>0</v>
      </c>
      <c r="AE331" s="18">
        <f t="shared" si="201"/>
        <v>44395392.470000006</v>
      </c>
      <c r="AF331" s="18">
        <f>AE331*节奏规划!$J320</f>
        <v>138735.60146875001</v>
      </c>
      <c r="AG331" s="18">
        <f t="shared" si="202"/>
        <v>900.90000000000009</v>
      </c>
      <c r="AH331" s="18">
        <f>AG331*节奏规划!$J320</f>
        <v>2.8153125000000006</v>
      </c>
      <c r="AI331" s="18">
        <f t="shared" si="181"/>
        <v>243.54</v>
      </c>
      <c r="AJ331" s="18">
        <f>AI331*节奏规划!$J320</f>
        <v>0.76106249999999998</v>
      </c>
      <c r="AK331" s="18">
        <f t="shared" si="182"/>
        <v>113.39999999999998</v>
      </c>
      <c r="AL331" s="18">
        <f>AK331*节奏规划!$J320</f>
        <v>0.35437499999999994</v>
      </c>
      <c r="AM331" s="18">
        <f t="shared" si="183"/>
        <v>648</v>
      </c>
      <c r="AN331" s="18">
        <f>AM331*节奏规划!$J320</f>
        <v>2.0249999999999999</v>
      </c>
      <c r="AO331" s="18">
        <f t="shared" si="184"/>
        <v>86.399999999999991</v>
      </c>
      <c r="AP331" s="18">
        <f>AO331*节奏规划!$J320</f>
        <v>0.26999999999999996</v>
      </c>
      <c r="AQ331" s="18">
        <f t="shared" si="185"/>
        <v>0</v>
      </c>
      <c r="AR331" s="18">
        <f>AQ331*节奏规划!$J320</f>
        <v>0</v>
      </c>
      <c r="AS331" s="18">
        <f t="shared" si="203"/>
        <v>142.85699999999997</v>
      </c>
      <c r="AT331" s="18">
        <f>AS331*节奏规划!$J320</f>
        <v>0.44642812499999995</v>
      </c>
      <c r="AU331" s="18">
        <f t="shared" si="204"/>
        <v>59.845499999999994</v>
      </c>
      <c r="AV331" s="18">
        <f>AU331*节奏规划!$J320</f>
        <v>0.18701718749999999</v>
      </c>
      <c r="AW331" s="18">
        <f t="shared" si="205"/>
        <v>0</v>
      </c>
      <c r="AX331" s="18">
        <f>AW331*节奏规划!$J320</f>
        <v>0</v>
      </c>
      <c r="AY331" s="18">
        <f t="shared" si="206"/>
        <v>0</v>
      </c>
      <c r="AZ331" s="18">
        <f>AY331*节奏规划!$J320</f>
        <v>0</v>
      </c>
    </row>
    <row r="332" spans="1:52" ht="16.5" x14ac:dyDescent="0.2">
      <c r="A332" s="14">
        <v>327</v>
      </c>
      <c r="B332" s="14">
        <f>金币产出!CH332/金币产出!CB332</f>
        <v>3373023360</v>
      </c>
      <c r="C332" s="18">
        <f>INDEX(金币产出!$D$7:$D$90,MATCH(宝箱数值!A332,金币产出!$A$7:$A$90,1))</f>
        <v>78.75</v>
      </c>
      <c r="D332" s="18">
        <f t="shared" si="186"/>
        <v>27955646</v>
      </c>
      <c r="E332" s="18">
        <f t="shared" si="175"/>
        <v>3869285</v>
      </c>
      <c r="F332" s="18">
        <f t="shared" si="176"/>
        <v>13740487</v>
      </c>
      <c r="G332" s="18">
        <f t="shared" si="177"/>
        <v>27955646</v>
      </c>
      <c r="H332" s="18">
        <f t="shared" si="178"/>
        <v>27955646</v>
      </c>
      <c r="I332" s="18">
        <f t="shared" si="179"/>
        <v>27955646</v>
      </c>
      <c r="J332" s="18">
        <f t="shared" si="180"/>
        <v>27955646</v>
      </c>
      <c r="K332" s="18">
        <f t="shared" si="187"/>
        <v>1</v>
      </c>
      <c r="L332" s="18">
        <f t="shared" si="188"/>
        <v>3869.29</v>
      </c>
      <c r="M332" s="18">
        <f t="shared" si="189"/>
        <v>2</v>
      </c>
      <c r="N332" s="18">
        <f t="shared" si="190"/>
        <v>13.74</v>
      </c>
      <c r="O332" s="18">
        <f t="shared" si="191"/>
        <v>2</v>
      </c>
      <c r="P332" s="18">
        <f t="shared" si="192"/>
        <v>27.96</v>
      </c>
      <c r="Q332" s="18">
        <f t="shared" si="193"/>
        <v>2</v>
      </c>
      <c r="R332" s="18">
        <f t="shared" si="194"/>
        <v>27.96</v>
      </c>
      <c r="S332" s="18">
        <f t="shared" si="195"/>
        <v>2</v>
      </c>
      <c r="T332" s="18">
        <f t="shared" si="196"/>
        <v>27.96</v>
      </c>
      <c r="U332" s="18">
        <f t="shared" si="197"/>
        <v>2</v>
      </c>
      <c r="V332" s="18">
        <f t="shared" si="198"/>
        <v>27.96</v>
      </c>
      <c r="W332" s="18">
        <f t="shared" si="199"/>
        <v>2</v>
      </c>
      <c r="X332" s="18">
        <f t="shared" si="200"/>
        <v>27.96</v>
      </c>
      <c r="Y332" s="22">
        <v>0</v>
      </c>
      <c r="Z332" s="22">
        <v>0.2</v>
      </c>
      <c r="AA332" s="22">
        <v>0.8</v>
      </c>
      <c r="AB332" s="22">
        <v>0</v>
      </c>
      <c r="AC332" s="22">
        <v>0</v>
      </c>
      <c r="AD332" s="22">
        <v>0</v>
      </c>
      <c r="AE332" s="18">
        <f t="shared" si="201"/>
        <v>44888797.882500008</v>
      </c>
      <c r="AF332" s="18">
        <f>AE332*节奏规划!$J321</f>
        <v>140277.49338281254</v>
      </c>
      <c r="AG332" s="18">
        <f t="shared" si="202"/>
        <v>900.90000000000009</v>
      </c>
      <c r="AH332" s="18">
        <f>AG332*节奏规划!$J321</f>
        <v>2.8153125000000006</v>
      </c>
      <c r="AI332" s="18">
        <f t="shared" si="181"/>
        <v>243.54</v>
      </c>
      <c r="AJ332" s="18">
        <f>AI332*节奏规划!$J321</f>
        <v>0.76106249999999998</v>
      </c>
      <c r="AK332" s="18">
        <f t="shared" si="182"/>
        <v>113.39999999999998</v>
      </c>
      <c r="AL332" s="18">
        <f>AK332*节奏规划!$J321</f>
        <v>0.35437499999999994</v>
      </c>
      <c r="AM332" s="18">
        <f t="shared" si="183"/>
        <v>648</v>
      </c>
      <c r="AN332" s="18">
        <f>AM332*节奏规划!$J321</f>
        <v>2.0249999999999999</v>
      </c>
      <c r="AO332" s="18">
        <f t="shared" si="184"/>
        <v>86.399999999999991</v>
      </c>
      <c r="AP332" s="18">
        <f>AO332*节奏规划!$J321</f>
        <v>0.26999999999999996</v>
      </c>
      <c r="AQ332" s="18">
        <f t="shared" si="185"/>
        <v>0</v>
      </c>
      <c r="AR332" s="18">
        <f>AQ332*节奏规划!$J321</f>
        <v>0</v>
      </c>
      <c r="AS332" s="18">
        <f t="shared" si="203"/>
        <v>142.85699999999997</v>
      </c>
      <c r="AT332" s="18">
        <f>AS332*节奏规划!$J321</f>
        <v>0.44642812499999995</v>
      </c>
      <c r="AU332" s="18">
        <f t="shared" si="204"/>
        <v>59.845499999999994</v>
      </c>
      <c r="AV332" s="18">
        <f>AU332*节奏规划!$J321</f>
        <v>0.18701718749999999</v>
      </c>
      <c r="AW332" s="18">
        <f t="shared" si="205"/>
        <v>0</v>
      </c>
      <c r="AX332" s="18">
        <f>AW332*节奏规划!$J321</f>
        <v>0</v>
      </c>
      <c r="AY332" s="18">
        <f t="shared" si="206"/>
        <v>0</v>
      </c>
      <c r="AZ332" s="18">
        <f>AY332*节奏规划!$J321</f>
        <v>0</v>
      </c>
    </row>
    <row r="333" spans="1:52" ht="16.5" x14ac:dyDescent="0.2">
      <c r="A333" s="14">
        <v>328</v>
      </c>
      <c r="B333" s="14">
        <f>金币产出!CH333/金币产出!CB333</f>
        <v>3412238400</v>
      </c>
      <c r="C333" s="18">
        <f>INDEX(金币产出!$D$7:$D$90,MATCH(宝箱数值!A333,金币产出!$A$7:$A$90,1))</f>
        <v>78.75</v>
      </c>
      <c r="D333" s="18">
        <f t="shared" si="186"/>
        <v>28280660</v>
      </c>
      <c r="E333" s="18">
        <f t="shared" si="175"/>
        <v>3891712</v>
      </c>
      <c r="F333" s="18">
        <f t="shared" si="176"/>
        <v>13820130</v>
      </c>
      <c r="G333" s="18">
        <f t="shared" si="177"/>
        <v>28280660</v>
      </c>
      <c r="H333" s="18">
        <f t="shared" si="178"/>
        <v>28280660</v>
      </c>
      <c r="I333" s="18">
        <f t="shared" si="179"/>
        <v>28280660</v>
      </c>
      <c r="J333" s="18">
        <f t="shared" si="180"/>
        <v>28280660</v>
      </c>
      <c r="K333" s="18">
        <f t="shared" si="187"/>
        <v>1</v>
      </c>
      <c r="L333" s="18">
        <f t="shared" si="188"/>
        <v>3891.71</v>
      </c>
      <c r="M333" s="18">
        <f t="shared" si="189"/>
        <v>2</v>
      </c>
      <c r="N333" s="18">
        <f t="shared" si="190"/>
        <v>13.82</v>
      </c>
      <c r="O333" s="18">
        <f t="shared" si="191"/>
        <v>2</v>
      </c>
      <c r="P333" s="18">
        <f t="shared" si="192"/>
        <v>28.28</v>
      </c>
      <c r="Q333" s="18">
        <f t="shared" si="193"/>
        <v>2</v>
      </c>
      <c r="R333" s="18">
        <f t="shared" si="194"/>
        <v>28.28</v>
      </c>
      <c r="S333" s="18">
        <f t="shared" si="195"/>
        <v>2</v>
      </c>
      <c r="T333" s="18">
        <f t="shared" si="196"/>
        <v>28.28</v>
      </c>
      <c r="U333" s="18">
        <f t="shared" si="197"/>
        <v>2</v>
      </c>
      <c r="V333" s="18">
        <f t="shared" si="198"/>
        <v>28.28</v>
      </c>
      <c r="W333" s="18">
        <f t="shared" si="199"/>
        <v>2</v>
      </c>
      <c r="X333" s="18">
        <f t="shared" si="200"/>
        <v>28.28</v>
      </c>
      <c r="Y333" s="22">
        <v>0</v>
      </c>
      <c r="Z333" s="22">
        <v>0.2</v>
      </c>
      <c r="AA333" s="22">
        <v>0.8</v>
      </c>
      <c r="AB333" s="22">
        <v>0</v>
      </c>
      <c r="AC333" s="22">
        <v>0</v>
      </c>
      <c r="AD333" s="22">
        <v>0</v>
      </c>
      <c r="AE333" s="18">
        <f t="shared" si="201"/>
        <v>45382040.275000006</v>
      </c>
      <c r="AF333" s="18">
        <f>AE333*节奏规划!$J322</f>
        <v>141818.87585937502</v>
      </c>
      <c r="AG333" s="18">
        <f t="shared" si="202"/>
        <v>900.90000000000009</v>
      </c>
      <c r="AH333" s="18">
        <f>AG333*节奏规划!$J322</f>
        <v>2.8153125000000006</v>
      </c>
      <c r="AI333" s="18">
        <f t="shared" si="181"/>
        <v>243.54</v>
      </c>
      <c r="AJ333" s="18">
        <f>AI333*节奏规划!$J322</f>
        <v>0.76106249999999998</v>
      </c>
      <c r="AK333" s="18">
        <f t="shared" si="182"/>
        <v>113.39999999999998</v>
      </c>
      <c r="AL333" s="18">
        <f>AK333*节奏规划!$J322</f>
        <v>0.35437499999999994</v>
      </c>
      <c r="AM333" s="18">
        <f t="shared" si="183"/>
        <v>648</v>
      </c>
      <c r="AN333" s="18">
        <f>AM333*节奏规划!$J322</f>
        <v>2.0249999999999999</v>
      </c>
      <c r="AO333" s="18">
        <f t="shared" si="184"/>
        <v>86.399999999999991</v>
      </c>
      <c r="AP333" s="18">
        <f>AO333*节奏规划!$J322</f>
        <v>0.26999999999999996</v>
      </c>
      <c r="AQ333" s="18">
        <f t="shared" si="185"/>
        <v>0</v>
      </c>
      <c r="AR333" s="18">
        <f>AQ333*节奏规划!$J322</f>
        <v>0</v>
      </c>
      <c r="AS333" s="18">
        <f t="shared" si="203"/>
        <v>142.85699999999997</v>
      </c>
      <c r="AT333" s="18">
        <f>AS333*节奏规划!$J322</f>
        <v>0.44642812499999995</v>
      </c>
      <c r="AU333" s="18">
        <f t="shared" si="204"/>
        <v>59.845499999999994</v>
      </c>
      <c r="AV333" s="18">
        <f>AU333*节奏规划!$J322</f>
        <v>0.18701718749999999</v>
      </c>
      <c r="AW333" s="18">
        <f t="shared" si="205"/>
        <v>0</v>
      </c>
      <c r="AX333" s="18">
        <f>AW333*节奏规划!$J322</f>
        <v>0</v>
      </c>
      <c r="AY333" s="18">
        <f t="shared" si="206"/>
        <v>0</v>
      </c>
      <c r="AZ333" s="18">
        <f>AY333*节奏规划!$J322</f>
        <v>0</v>
      </c>
    </row>
    <row r="334" spans="1:52" ht="16.5" x14ac:dyDescent="0.2">
      <c r="A334" s="14">
        <v>329</v>
      </c>
      <c r="B334" s="14">
        <f>金币产出!CH334/金币产出!CB334</f>
        <v>3451453120</v>
      </c>
      <c r="C334" s="18">
        <f>INDEX(金币产出!$D$7:$D$90,MATCH(宝箱数值!A334,金币产出!$A$7:$A$90,1))</f>
        <v>78.75</v>
      </c>
      <c r="D334" s="18">
        <f t="shared" si="186"/>
        <v>28605672</v>
      </c>
      <c r="E334" s="18">
        <f t="shared" si="175"/>
        <v>3914010</v>
      </c>
      <c r="F334" s="18">
        <f t="shared" si="176"/>
        <v>13899316</v>
      </c>
      <c r="G334" s="18">
        <f t="shared" si="177"/>
        <v>28605672</v>
      </c>
      <c r="H334" s="18">
        <f t="shared" si="178"/>
        <v>28605672</v>
      </c>
      <c r="I334" s="18">
        <f t="shared" si="179"/>
        <v>28605672</v>
      </c>
      <c r="J334" s="18">
        <f t="shared" si="180"/>
        <v>28605672</v>
      </c>
      <c r="K334" s="18">
        <f t="shared" si="187"/>
        <v>1</v>
      </c>
      <c r="L334" s="18">
        <f t="shared" si="188"/>
        <v>3914.01</v>
      </c>
      <c r="M334" s="18">
        <f t="shared" si="189"/>
        <v>2</v>
      </c>
      <c r="N334" s="18">
        <f t="shared" si="190"/>
        <v>13.9</v>
      </c>
      <c r="O334" s="18">
        <f t="shared" si="191"/>
        <v>2</v>
      </c>
      <c r="P334" s="18">
        <f t="shared" si="192"/>
        <v>28.61</v>
      </c>
      <c r="Q334" s="18">
        <f t="shared" si="193"/>
        <v>2</v>
      </c>
      <c r="R334" s="18">
        <f t="shared" si="194"/>
        <v>28.61</v>
      </c>
      <c r="S334" s="18">
        <f t="shared" si="195"/>
        <v>2</v>
      </c>
      <c r="T334" s="18">
        <f t="shared" si="196"/>
        <v>28.61</v>
      </c>
      <c r="U334" s="18">
        <f t="shared" si="197"/>
        <v>2</v>
      </c>
      <c r="V334" s="18">
        <f t="shared" si="198"/>
        <v>28.61</v>
      </c>
      <c r="W334" s="18">
        <f t="shared" si="199"/>
        <v>2</v>
      </c>
      <c r="X334" s="18">
        <f t="shared" si="200"/>
        <v>28.61</v>
      </c>
      <c r="Y334" s="22">
        <v>0</v>
      </c>
      <c r="Z334" s="22">
        <v>0.2</v>
      </c>
      <c r="AA334" s="22">
        <v>0.8</v>
      </c>
      <c r="AB334" s="22">
        <v>0</v>
      </c>
      <c r="AC334" s="22">
        <v>0</v>
      </c>
      <c r="AD334" s="22">
        <v>0</v>
      </c>
      <c r="AE334" s="18">
        <f t="shared" si="201"/>
        <v>45875116.430000007</v>
      </c>
      <c r="AF334" s="18">
        <f>AE334*节奏规划!$J323</f>
        <v>143359.73884375003</v>
      </c>
      <c r="AG334" s="18">
        <f t="shared" si="202"/>
        <v>900.90000000000009</v>
      </c>
      <c r="AH334" s="18">
        <f>AG334*节奏规划!$J323</f>
        <v>2.8153125000000006</v>
      </c>
      <c r="AI334" s="18">
        <f t="shared" si="181"/>
        <v>243.54</v>
      </c>
      <c r="AJ334" s="18">
        <f>AI334*节奏规划!$J323</f>
        <v>0.76106249999999998</v>
      </c>
      <c r="AK334" s="18">
        <f t="shared" si="182"/>
        <v>113.39999999999998</v>
      </c>
      <c r="AL334" s="18">
        <f>AK334*节奏规划!$J323</f>
        <v>0.35437499999999994</v>
      </c>
      <c r="AM334" s="18">
        <f t="shared" si="183"/>
        <v>648</v>
      </c>
      <c r="AN334" s="18">
        <f>AM334*节奏规划!$J323</f>
        <v>2.0249999999999999</v>
      </c>
      <c r="AO334" s="18">
        <f t="shared" si="184"/>
        <v>86.399999999999991</v>
      </c>
      <c r="AP334" s="18">
        <f>AO334*节奏规划!$J323</f>
        <v>0.26999999999999996</v>
      </c>
      <c r="AQ334" s="18">
        <f t="shared" si="185"/>
        <v>0</v>
      </c>
      <c r="AR334" s="18">
        <f>AQ334*节奏规划!$J323</f>
        <v>0</v>
      </c>
      <c r="AS334" s="18">
        <f t="shared" si="203"/>
        <v>142.85699999999997</v>
      </c>
      <c r="AT334" s="18">
        <f>AS334*节奏规划!$J323</f>
        <v>0.44642812499999995</v>
      </c>
      <c r="AU334" s="18">
        <f t="shared" si="204"/>
        <v>59.845499999999994</v>
      </c>
      <c r="AV334" s="18">
        <f>AU334*节奏规划!$J323</f>
        <v>0.18701718749999999</v>
      </c>
      <c r="AW334" s="18">
        <f t="shared" si="205"/>
        <v>0</v>
      </c>
      <c r="AX334" s="18">
        <f>AW334*节奏规划!$J323</f>
        <v>0</v>
      </c>
      <c r="AY334" s="18">
        <f t="shared" si="206"/>
        <v>0</v>
      </c>
      <c r="AZ334" s="18">
        <f>AY334*节奏规划!$J323</f>
        <v>0</v>
      </c>
    </row>
    <row r="335" spans="1:52" ht="16.5" x14ac:dyDescent="0.2">
      <c r="A335" s="14">
        <v>330</v>
      </c>
      <c r="B335" s="14">
        <f>金币产出!CH335/金币产出!CB335</f>
        <v>3490668000</v>
      </c>
      <c r="C335" s="18">
        <f>INDEX(金币产出!$D$7:$D$90,MATCH(宝箱数值!A335,金币产出!$A$7:$A$90,1))</f>
        <v>78.75</v>
      </c>
      <c r="D335" s="18">
        <f t="shared" si="186"/>
        <v>28930685</v>
      </c>
      <c r="E335" s="18">
        <f t="shared" si="175"/>
        <v>3936183</v>
      </c>
      <c r="F335" s="18">
        <f t="shared" si="176"/>
        <v>13978054</v>
      </c>
      <c r="G335" s="18">
        <f t="shared" si="177"/>
        <v>28930685</v>
      </c>
      <c r="H335" s="18">
        <f t="shared" si="178"/>
        <v>28930685</v>
      </c>
      <c r="I335" s="18">
        <f t="shared" si="179"/>
        <v>28930685</v>
      </c>
      <c r="J335" s="18">
        <f t="shared" si="180"/>
        <v>28930685</v>
      </c>
      <c r="K335" s="18">
        <f t="shared" si="187"/>
        <v>1</v>
      </c>
      <c r="L335" s="18">
        <f t="shared" si="188"/>
        <v>3936.18</v>
      </c>
      <c r="M335" s="18">
        <f t="shared" si="189"/>
        <v>2</v>
      </c>
      <c r="N335" s="18">
        <f t="shared" si="190"/>
        <v>13.98</v>
      </c>
      <c r="O335" s="18">
        <f t="shared" si="191"/>
        <v>2</v>
      </c>
      <c r="P335" s="18">
        <f t="shared" si="192"/>
        <v>28.93</v>
      </c>
      <c r="Q335" s="18">
        <f t="shared" si="193"/>
        <v>2</v>
      </c>
      <c r="R335" s="18">
        <f t="shared" si="194"/>
        <v>28.93</v>
      </c>
      <c r="S335" s="18">
        <f t="shared" si="195"/>
        <v>2</v>
      </c>
      <c r="T335" s="18">
        <f t="shared" si="196"/>
        <v>28.93</v>
      </c>
      <c r="U335" s="18">
        <f t="shared" si="197"/>
        <v>2</v>
      </c>
      <c r="V335" s="18">
        <f t="shared" si="198"/>
        <v>28.93</v>
      </c>
      <c r="W335" s="18">
        <f t="shared" si="199"/>
        <v>2</v>
      </c>
      <c r="X335" s="18">
        <f t="shared" si="200"/>
        <v>28.93</v>
      </c>
      <c r="Y335" s="22">
        <v>0</v>
      </c>
      <c r="Z335" s="22">
        <v>0.2</v>
      </c>
      <c r="AA335" s="22">
        <v>0.8</v>
      </c>
      <c r="AB335" s="22">
        <v>0</v>
      </c>
      <c r="AC335" s="22">
        <v>0</v>
      </c>
      <c r="AD335" s="22">
        <v>0</v>
      </c>
      <c r="AE335" s="18">
        <f t="shared" si="201"/>
        <v>46368033.855000004</v>
      </c>
      <c r="AF335" s="18">
        <f>AE335*节奏规划!$J324</f>
        <v>128800.09404166669</v>
      </c>
      <c r="AG335" s="18">
        <f t="shared" si="202"/>
        <v>900.90000000000009</v>
      </c>
      <c r="AH335" s="18">
        <f>AG335*节奏规划!$J324</f>
        <v>2.5025000000000004</v>
      </c>
      <c r="AI335" s="18">
        <f t="shared" si="181"/>
        <v>243.54</v>
      </c>
      <c r="AJ335" s="18">
        <f>AI335*节奏规划!$J324</f>
        <v>0.67649999999999999</v>
      </c>
      <c r="AK335" s="18">
        <f t="shared" si="182"/>
        <v>113.39999999999998</v>
      </c>
      <c r="AL335" s="18">
        <f>AK335*节奏规划!$J324</f>
        <v>0.31499999999999995</v>
      </c>
      <c r="AM335" s="18">
        <f t="shared" si="183"/>
        <v>648</v>
      </c>
      <c r="AN335" s="18">
        <f>AM335*节奏规划!$J324</f>
        <v>1.8</v>
      </c>
      <c r="AO335" s="18">
        <f t="shared" si="184"/>
        <v>86.399999999999991</v>
      </c>
      <c r="AP335" s="18">
        <f>AO335*节奏规划!$J324</f>
        <v>0.24</v>
      </c>
      <c r="AQ335" s="18">
        <f t="shared" si="185"/>
        <v>0</v>
      </c>
      <c r="AR335" s="18">
        <f>AQ335*节奏规划!$J324</f>
        <v>0</v>
      </c>
      <c r="AS335" s="18">
        <f t="shared" si="203"/>
        <v>142.85699999999997</v>
      </c>
      <c r="AT335" s="18">
        <f>AS335*节奏规划!$J324</f>
        <v>0.39682499999999993</v>
      </c>
      <c r="AU335" s="18">
        <f t="shared" si="204"/>
        <v>59.845499999999994</v>
      </c>
      <c r="AV335" s="18">
        <f>AU335*节奏规划!$J324</f>
        <v>0.16623749999999998</v>
      </c>
      <c r="AW335" s="18">
        <f t="shared" si="205"/>
        <v>0</v>
      </c>
      <c r="AX335" s="18">
        <f>AW335*节奏规划!$J324</f>
        <v>0</v>
      </c>
      <c r="AY335" s="18">
        <f t="shared" si="206"/>
        <v>0</v>
      </c>
      <c r="AZ335" s="18">
        <f>AY335*节奏规划!$J324</f>
        <v>0</v>
      </c>
    </row>
    <row r="336" spans="1:52" ht="16.5" x14ac:dyDescent="0.2">
      <c r="A336" s="14">
        <v>331</v>
      </c>
      <c r="B336" s="14">
        <f>金币产出!CH336/金币产出!CB336</f>
        <v>3529882800</v>
      </c>
      <c r="C336" s="18">
        <f>INDEX(金币产出!$D$7:$D$90,MATCH(宝箱数值!A336,金币产出!$A$7:$A$90,1))</f>
        <v>78.75</v>
      </c>
      <c r="D336" s="18">
        <f t="shared" si="186"/>
        <v>29255698</v>
      </c>
      <c r="E336" s="18">
        <f t="shared" si="175"/>
        <v>3958231</v>
      </c>
      <c r="F336" s="18">
        <f t="shared" si="176"/>
        <v>14056351</v>
      </c>
      <c r="G336" s="18">
        <f t="shared" si="177"/>
        <v>29255698</v>
      </c>
      <c r="H336" s="18">
        <f t="shared" si="178"/>
        <v>29255698</v>
      </c>
      <c r="I336" s="18">
        <f t="shared" si="179"/>
        <v>29255698</v>
      </c>
      <c r="J336" s="18">
        <f t="shared" si="180"/>
        <v>29255698</v>
      </c>
      <c r="K336" s="18">
        <f t="shared" si="187"/>
        <v>1</v>
      </c>
      <c r="L336" s="18">
        <f t="shared" si="188"/>
        <v>3958.23</v>
      </c>
      <c r="M336" s="18">
        <f t="shared" si="189"/>
        <v>2</v>
      </c>
      <c r="N336" s="18">
        <f t="shared" si="190"/>
        <v>14.06</v>
      </c>
      <c r="O336" s="18">
        <f t="shared" si="191"/>
        <v>2</v>
      </c>
      <c r="P336" s="18">
        <f t="shared" si="192"/>
        <v>29.26</v>
      </c>
      <c r="Q336" s="18">
        <f t="shared" si="193"/>
        <v>2</v>
      </c>
      <c r="R336" s="18">
        <f t="shared" si="194"/>
        <v>29.26</v>
      </c>
      <c r="S336" s="18">
        <f t="shared" si="195"/>
        <v>2</v>
      </c>
      <c r="T336" s="18">
        <f t="shared" si="196"/>
        <v>29.26</v>
      </c>
      <c r="U336" s="18">
        <f t="shared" si="197"/>
        <v>2</v>
      </c>
      <c r="V336" s="18">
        <f t="shared" si="198"/>
        <v>29.26</v>
      </c>
      <c r="W336" s="18">
        <f t="shared" si="199"/>
        <v>2</v>
      </c>
      <c r="X336" s="18">
        <f t="shared" si="200"/>
        <v>29.26</v>
      </c>
      <c r="Y336" s="22">
        <v>0</v>
      </c>
      <c r="Z336" s="22">
        <v>0.2</v>
      </c>
      <c r="AA336" s="22">
        <v>0.8</v>
      </c>
      <c r="AB336" s="22">
        <v>0</v>
      </c>
      <c r="AC336" s="22">
        <v>0</v>
      </c>
      <c r="AD336" s="22">
        <v>0</v>
      </c>
      <c r="AE336" s="18">
        <f t="shared" si="201"/>
        <v>46860793.622500002</v>
      </c>
      <c r="AF336" s="18">
        <f>AE336*节奏规划!$J325</f>
        <v>130168.87117361113</v>
      </c>
      <c r="AG336" s="18">
        <f t="shared" si="202"/>
        <v>900.90000000000009</v>
      </c>
      <c r="AH336" s="18">
        <f>AG336*节奏规划!$J325</f>
        <v>2.5025000000000004</v>
      </c>
      <c r="AI336" s="18">
        <f t="shared" si="181"/>
        <v>243.54</v>
      </c>
      <c r="AJ336" s="18">
        <f>AI336*节奏规划!$J325</f>
        <v>0.67649999999999999</v>
      </c>
      <c r="AK336" s="18">
        <f t="shared" si="182"/>
        <v>113.39999999999998</v>
      </c>
      <c r="AL336" s="18">
        <f>AK336*节奏规划!$J325</f>
        <v>0.31499999999999995</v>
      </c>
      <c r="AM336" s="18">
        <f t="shared" si="183"/>
        <v>648</v>
      </c>
      <c r="AN336" s="18">
        <f>AM336*节奏规划!$J325</f>
        <v>1.8</v>
      </c>
      <c r="AO336" s="18">
        <f t="shared" si="184"/>
        <v>86.399999999999991</v>
      </c>
      <c r="AP336" s="18">
        <f>AO336*节奏规划!$J325</f>
        <v>0.24</v>
      </c>
      <c r="AQ336" s="18">
        <f t="shared" si="185"/>
        <v>0</v>
      </c>
      <c r="AR336" s="18">
        <f>AQ336*节奏规划!$J325</f>
        <v>0</v>
      </c>
      <c r="AS336" s="18">
        <f t="shared" si="203"/>
        <v>142.85699999999997</v>
      </c>
      <c r="AT336" s="18">
        <f>AS336*节奏规划!$J325</f>
        <v>0.39682499999999993</v>
      </c>
      <c r="AU336" s="18">
        <f t="shared" si="204"/>
        <v>59.845499999999994</v>
      </c>
      <c r="AV336" s="18">
        <f>AU336*节奏规划!$J325</f>
        <v>0.16623749999999998</v>
      </c>
      <c r="AW336" s="18">
        <f t="shared" si="205"/>
        <v>0</v>
      </c>
      <c r="AX336" s="18">
        <f>AW336*节奏规划!$J325</f>
        <v>0</v>
      </c>
      <c r="AY336" s="18">
        <f t="shared" si="206"/>
        <v>0</v>
      </c>
      <c r="AZ336" s="18">
        <f>AY336*节奏规划!$J325</f>
        <v>0</v>
      </c>
    </row>
    <row r="337" spans="1:52" ht="16.5" x14ac:dyDescent="0.2">
      <c r="A337" s="14">
        <v>332</v>
      </c>
      <c r="B337" s="14">
        <f>金币产出!CH337/金币产出!CB337</f>
        <v>3569097600</v>
      </c>
      <c r="C337" s="18">
        <f>INDEX(金币产出!$D$7:$D$90,MATCH(宝箱数值!A337,金币产出!$A$7:$A$90,1))</f>
        <v>78.75</v>
      </c>
      <c r="D337" s="18">
        <f t="shared" si="186"/>
        <v>29580710</v>
      </c>
      <c r="E337" s="18">
        <f t="shared" si="175"/>
        <v>3980157</v>
      </c>
      <c r="F337" s="18">
        <f t="shared" si="176"/>
        <v>14134214</v>
      </c>
      <c r="G337" s="18">
        <f t="shared" si="177"/>
        <v>29580710</v>
      </c>
      <c r="H337" s="18">
        <f t="shared" si="178"/>
        <v>29580710</v>
      </c>
      <c r="I337" s="18">
        <f t="shared" si="179"/>
        <v>29580710</v>
      </c>
      <c r="J337" s="18">
        <f t="shared" si="180"/>
        <v>29580710</v>
      </c>
      <c r="K337" s="18">
        <f t="shared" si="187"/>
        <v>1</v>
      </c>
      <c r="L337" s="18">
        <f t="shared" si="188"/>
        <v>3980.16</v>
      </c>
      <c r="M337" s="18">
        <f t="shared" si="189"/>
        <v>2</v>
      </c>
      <c r="N337" s="18">
        <f t="shared" si="190"/>
        <v>14.13</v>
      </c>
      <c r="O337" s="18">
        <f t="shared" si="191"/>
        <v>2</v>
      </c>
      <c r="P337" s="18">
        <f t="shared" si="192"/>
        <v>29.58</v>
      </c>
      <c r="Q337" s="18">
        <f t="shared" si="193"/>
        <v>2</v>
      </c>
      <c r="R337" s="18">
        <f t="shared" si="194"/>
        <v>29.58</v>
      </c>
      <c r="S337" s="18">
        <f t="shared" si="195"/>
        <v>2</v>
      </c>
      <c r="T337" s="18">
        <f t="shared" si="196"/>
        <v>29.58</v>
      </c>
      <c r="U337" s="18">
        <f t="shared" si="197"/>
        <v>2</v>
      </c>
      <c r="V337" s="18">
        <f t="shared" si="198"/>
        <v>29.58</v>
      </c>
      <c r="W337" s="18">
        <f t="shared" si="199"/>
        <v>2</v>
      </c>
      <c r="X337" s="18">
        <f t="shared" si="200"/>
        <v>29.58</v>
      </c>
      <c r="Y337" s="22">
        <v>0</v>
      </c>
      <c r="Z337" s="22">
        <v>0.2</v>
      </c>
      <c r="AA337" s="22">
        <v>0.8</v>
      </c>
      <c r="AB337" s="22">
        <v>0</v>
      </c>
      <c r="AC337" s="22">
        <v>0</v>
      </c>
      <c r="AD337" s="22">
        <v>0</v>
      </c>
      <c r="AE337" s="18">
        <f t="shared" si="201"/>
        <v>47353396.805000007</v>
      </c>
      <c r="AF337" s="18">
        <f>AE337*节奏规划!$J326</f>
        <v>131537.21334722225</v>
      </c>
      <c r="AG337" s="18">
        <f t="shared" si="202"/>
        <v>900.90000000000009</v>
      </c>
      <c r="AH337" s="18">
        <f>AG337*节奏规划!$J326</f>
        <v>2.5025000000000004</v>
      </c>
      <c r="AI337" s="18">
        <f t="shared" si="181"/>
        <v>243.54</v>
      </c>
      <c r="AJ337" s="18">
        <f>AI337*节奏规划!$J326</f>
        <v>0.67649999999999999</v>
      </c>
      <c r="AK337" s="18">
        <f t="shared" si="182"/>
        <v>113.39999999999998</v>
      </c>
      <c r="AL337" s="18">
        <f>AK337*节奏规划!$J326</f>
        <v>0.31499999999999995</v>
      </c>
      <c r="AM337" s="18">
        <f t="shared" si="183"/>
        <v>648</v>
      </c>
      <c r="AN337" s="18">
        <f>AM337*节奏规划!$J326</f>
        <v>1.8</v>
      </c>
      <c r="AO337" s="18">
        <f t="shared" si="184"/>
        <v>86.399999999999991</v>
      </c>
      <c r="AP337" s="18">
        <f>AO337*节奏规划!$J326</f>
        <v>0.24</v>
      </c>
      <c r="AQ337" s="18">
        <f t="shared" si="185"/>
        <v>0</v>
      </c>
      <c r="AR337" s="18">
        <f>AQ337*节奏规划!$J326</f>
        <v>0</v>
      </c>
      <c r="AS337" s="18">
        <f t="shared" si="203"/>
        <v>142.85699999999997</v>
      </c>
      <c r="AT337" s="18">
        <f>AS337*节奏规划!$J326</f>
        <v>0.39682499999999993</v>
      </c>
      <c r="AU337" s="18">
        <f t="shared" si="204"/>
        <v>59.845499999999994</v>
      </c>
      <c r="AV337" s="18">
        <f>AU337*节奏规划!$J326</f>
        <v>0.16623749999999998</v>
      </c>
      <c r="AW337" s="18">
        <f t="shared" si="205"/>
        <v>0</v>
      </c>
      <c r="AX337" s="18">
        <f>AW337*节奏规划!$J326</f>
        <v>0</v>
      </c>
      <c r="AY337" s="18">
        <f t="shared" si="206"/>
        <v>0</v>
      </c>
      <c r="AZ337" s="18">
        <f>AY337*节奏规划!$J326</f>
        <v>0</v>
      </c>
    </row>
    <row r="338" spans="1:52" ht="16.5" x14ac:dyDescent="0.2">
      <c r="A338" s="14">
        <v>333</v>
      </c>
      <c r="B338" s="14">
        <f>金币产出!CH338/金币产出!CB338</f>
        <v>3608312400</v>
      </c>
      <c r="C338" s="18">
        <f>INDEX(金币产出!$D$7:$D$90,MATCH(宝箱数值!A338,金币产出!$A$7:$A$90,1))</f>
        <v>78.75</v>
      </c>
      <c r="D338" s="18">
        <f t="shared" si="186"/>
        <v>29905723</v>
      </c>
      <c r="E338" s="18">
        <f t="shared" si="175"/>
        <v>4001963</v>
      </c>
      <c r="F338" s="18">
        <f t="shared" si="176"/>
        <v>14211650</v>
      </c>
      <c r="G338" s="18">
        <f t="shared" si="177"/>
        <v>29905723</v>
      </c>
      <c r="H338" s="18">
        <f t="shared" si="178"/>
        <v>29905723</v>
      </c>
      <c r="I338" s="18">
        <f t="shared" si="179"/>
        <v>29905723</v>
      </c>
      <c r="J338" s="18">
        <f t="shared" si="180"/>
        <v>29905723</v>
      </c>
      <c r="K338" s="18">
        <f t="shared" si="187"/>
        <v>1</v>
      </c>
      <c r="L338" s="18">
        <f t="shared" si="188"/>
        <v>4001.96</v>
      </c>
      <c r="M338" s="18">
        <f t="shared" si="189"/>
        <v>2</v>
      </c>
      <c r="N338" s="18">
        <f t="shared" si="190"/>
        <v>14.21</v>
      </c>
      <c r="O338" s="18">
        <f t="shared" si="191"/>
        <v>2</v>
      </c>
      <c r="P338" s="18">
        <f t="shared" si="192"/>
        <v>29.91</v>
      </c>
      <c r="Q338" s="18">
        <f t="shared" si="193"/>
        <v>2</v>
      </c>
      <c r="R338" s="18">
        <f t="shared" si="194"/>
        <v>29.91</v>
      </c>
      <c r="S338" s="18">
        <f t="shared" si="195"/>
        <v>2</v>
      </c>
      <c r="T338" s="18">
        <f t="shared" si="196"/>
        <v>29.91</v>
      </c>
      <c r="U338" s="18">
        <f t="shared" si="197"/>
        <v>2</v>
      </c>
      <c r="V338" s="18">
        <f t="shared" si="198"/>
        <v>29.91</v>
      </c>
      <c r="W338" s="18">
        <f t="shared" si="199"/>
        <v>2</v>
      </c>
      <c r="X338" s="18">
        <f t="shared" si="200"/>
        <v>29.91</v>
      </c>
      <c r="Y338" s="22">
        <v>0</v>
      </c>
      <c r="Z338" s="22">
        <v>0.2</v>
      </c>
      <c r="AA338" s="22">
        <v>0.8</v>
      </c>
      <c r="AB338" s="22">
        <v>0</v>
      </c>
      <c r="AC338" s="22">
        <v>0</v>
      </c>
      <c r="AD338" s="22">
        <v>0</v>
      </c>
      <c r="AE338" s="18">
        <f t="shared" si="201"/>
        <v>47845848.765000008</v>
      </c>
      <c r="AF338" s="18">
        <f>AE338*节奏规划!$J327</f>
        <v>132905.13545833336</v>
      </c>
      <c r="AG338" s="18">
        <f t="shared" si="202"/>
        <v>900.90000000000009</v>
      </c>
      <c r="AH338" s="18">
        <f>AG338*节奏规划!$J327</f>
        <v>2.5025000000000004</v>
      </c>
      <c r="AI338" s="18">
        <f t="shared" si="181"/>
        <v>243.54</v>
      </c>
      <c r="AJ338" s="18">
        <f>AI338*节奏规划!$J327</f>
        <v>0.67649999999999999</v>
      </c>
      <c r="AK338" s="18">
        <f t="shared" si="182"/>
        <v>113.39999999999998</v>
      </c>
      <c r="AL338" s="18">
        <f>AK338*节奏规划!$J327</f>
        <v>0.31499999999999995</v>
      </c>
      <c r="AM338" s="18">
        <f t="shared" si="183"/>
        <v>648</v>
      </c>
      <c r="AN338" s="18">
        <f>AM338*节奏规划!$J327</f>
        <v>1.8</v>
      </c>
      <c r="AO338" s="18">
        <f t="shared" si="184"/>
        <v>86.399999999999991</v>
      </c>
      <c r="AP338" s="18">
        <f>AO338*节奏规划!$J327</f>
        <v>0.24</v>
      </c>
      <c r="AQ338" s="18">
        <f t="shared" si="185"/>
        <v>0</v>
      </c>
      <c r="AR338" s="18">
        <f>AQ338*节奏规划!$J327</f>
        <v>0</v>
      </c>
      <c r="AS338" s="18">
        <f t="shared" si="203"/>
        <v>142.85699999999997</v>
      </c>
      <c r="AT338" s="18">
        <f>AS338*节奏规划!$J327</f>
        <v>0.39682499999999993</v>
      </c>
      <c r="AU338" s="18">
        <f t="shared" si="204"/>
        <v>59.845499999999994</v>
      </c>
      <c r="AV338" s="18">
        <f>AU338*节奏规划!$J327</f>
        <v>0.16623749999999998</v>
      </c>
      <c r="AW338" s="18">
        <f t="shared" si="205"/>
        <v>0</v>
      </c>
      <c r="AX338" s="18">
        <f>AW338*节奏规划!$J327</f>
        <v>0</v>
      </c>
      <c r="AY338" s="18">
        <f t="shared" si="206"/>
        <v>0</v>
      </c>
      <c r="AZ338" s="18">
        <f>AY338*节奏规划!$J327</f>
        <v>0</v>
      </c>
    </row>
    <row r="339" spans="1:52" ht="16.5" x14ac:dyDescent="0.2">
      <c r="A339" s="14">
        <v>334</v>
      </c>
      <c r="B339" s="14">
        <f>金币产出!CH339/金币产出!CB339</f>
        <v>3647527200</v>
      </c>
      <c r="C339" s="18">
        <f>INDEX(金币产出!$D$7:$D$90,MATCH(宝箱数值!A339,金币产出!$A$7:$A$90,1))</f>
        <v>78.75</v>
      </c>
      <c r="D339" s="18">
        <f t="shared" si="186"/>
        <v>30230736</v>
      </c>
      <c r="E339" s="18">
        <f t="shared" si="175"/>
        <v>4023651</v>
      </c>
      <c r="F339" s="18">
        <f t="shared" si="176"/>
        <v>14288667</v>
      </c>
      <c r="G339" s="18">
        <f t="shared" si="177"/>
        <v>30230736</v>
      </c>
      <c r="H339" s="18">
        <f t="shared" si="178"/>
        <v>30230736</v>
      </c>
      <c r="I339" s="18">
        <f t="shared" si="179"/>
        <v>30230736</v>
      </c>
      <c r="J339" s="18">
        <f t="shared" si="180"/>
        <v>30230736</v>
      </c>
      <c r="K339" s="18">
        <f t="shared" si="187"/>
        <v>1</v>
      </c>
      <c r="L339" s="18">
        <f t="shared" si="188"/>
        <v>4023.65</v>
      </c>
      <c r="M339" s="18">
        <f t="shared" si="189"/>
        <v>2</v>
      </c>
      <c r="N339" s="18">
        <f t="shared" si="190"/>
        <v>14.29</v>
      </c>
      <c r="O339" s="18">
        <f t="shared" si="191"/>
        <v>2</v>
      </c>
      <c r="P339" s="18">
        <f t="shared" si="192"/>
        <v>30.23</v>
      </c>
      <c r="Q339" s="18">
        <f t="shared" si="193"/>
        <v>2</v>
      </c>
      <c r="R339" s="18">
        <f t="shared" si="194"/>
        <v>30.23</v>
      </c>
      <c r="S339" s="18">
        <f t="shared" si="195"/>
        <v>2</v>
      </c>
      <c r="T339" s="18">
        <f t="shared" si="196"/>
        <v>30.23</v>
      </c>
      <c r="U339" s="18">
        <f t="shared" si="197"/>
        <v>2</v>
      </c>
      <c r="V339" s="18">
        <f t="shared" si="198"/>
        <v>30.23</v>
      </c>
      <c r="W339" s="18">
        <f t="shared" si="199"/>
        <v>2</v>
      </c>
      <c r="X339" s="18">
        <f t="shared" si="200"/>
        <v>30.23</v>
      </c>
      <c r="Y339" s="22">
        <v>0</v>
      </c>
      <c r="Z339" s="22">
        <v>0.2</v>
      </c>
      <c r="AA339" s="22">
        <v>0.8</v>
      </c>
      <c r="AB339" s="22">
        <v>0</v>
      </c>
      <c r="AC339" s="22">
        <v>0</v>
      </c>
      <c r="AD339" s="22">
        <v>0</v>
      </c>
      <c r="AE339" s="18">
        <f t="shared" si="201"/>
        <v>48338150.932500005</v>
      </c>
      <c r="AF339" s="18">
        <f>AE339*节奏规划!$J328</f>
        <v>134272.64147916669</v>
      </c>
      <c r="AG339" s="18">
        <f t="shared" si="202"/>
        <v>900.90000000000009</v>
      </c>
      <c r="AH339" s="18">
        <f>AG339*节奏规划!$J328</f>
        <v>2.5025000000000004</v>
      </c>
      <c r="AI339" s="18">
        <f t="shared" si="181"/>
        <v>243.54</v>
      </c>
      <c r="AJ339" s="18">
        <f>AI339*节奏规划!$J328</f>
        <v>0.67649999999999999</v>
      </c>
      <c r="AK339" s="18">
        <f t="shared" si="182"/>
        <v>113.39999999999998</v>
      </c>
      <c r="AL339" s="18">
        <f>AK339*节奏规划!$J328</f>
        <v>0.31499999999999995</v>
      </c>
      <c r="AM339" s="18">
        <f t="shared" si="183"/>
        <v>648</v>
      </c>
      <c r="AN339" s="18">
        <f>AM339*节奏规划!$J328</f>
        <v>1.8</v>
      </c>
      <c r="AO339" s="18">
        <f t="shared" si="184"/>
        <v>86.399999999999991</v>
      </c>
      <c r="AP339" s="18">
        <f>AO339*节奏规划!$J328</f>
        <v>0.24</v>
      </c>
      <c r="AQ339" s="18">
        <f t="shared" si="185"/>
        <v>0</v>
      </c>
      <c r="AR339" s="18">
        <f>AQ339*节奏规划!$J328</f>
        <v>0</v>
      </c>
      <c r="AS339" s="18">
        <f t="shared" si="203"/>
        <v>142.85699999999997</v>
      </c>
      <c r="AT339" s="18">
        <f>AS339*节奏规划!$J328</f>
        <v>0.39682499999999993</v>
      </c>
      <c r="AU339" s="18">
        <f t="shared" si="204"/>
        <v>59.845499999999994</v>
      </c>
      <c r="AV339" s="18">
        <f>AU339*节奏规划!$J328</f>
        <v>0.16623749999999998</v>
      </c>
      <c r="AW339" s="18">
        <f t="shared" si="205"/>
        <v>0</v>
      </c>
      <c r="AX339" s="18">
        <f>AW339*节奏规划!$J328</f>
        <v>0</v>
      </c>
      <c r="AY339" s="18">
        <f t="shared" si="206"/>
        <v>0</v>
      </c>
      <c r="AZ339" s="18">
        <f>AY339*节奏规划!$J328</f>
        <v>0</v>
      </c>
    </row>
    <row r="340" spans="1:52" ht="16.5" x14ac:dyDescent="0.2">
      <c r="A340" s="14">
        <v>335</v>
      </c>
      <c r="B340" s="14">
        <f>金币产出!CH340/金币产出!CB340</f>
        <v>3686742000</v>
      </c>
      <c r="C340" s="18">
        <f>INDEX(金币产出!$D$7:$D$90,MATCH(宝箱数值!A340,金币产出!$A$7:$A$90,1))</f>
        <v>78.75</v>
      </c>
      <c r="D340" s="18">
        <f t="shared" si="186"/>
        <v>30555748</v>
      </c>
      <c r="E340" s="18">
        <f t="shared" si="175"/>
        <v>4045222</v>
      </c>
      <c r="F340" s="18">
        <f t="shared" si="176"/>
        <v>14365271</v>
      </c>
      <c r="G340" s="18">
        <f t="shared" si="177"/>
        <v>30555748</v>
      </c>
      <c r="H340" s="18">
        <f t="shared" si="178"/>
        <v>30555748</v>
      </c>
      <c r="I340" s="18">
        <f t="shared" si="179"/>
        <v>30555748</v>
      </c>
      <c r="J340" s="18">
        <f t="shared" si="180"/>
        <v>30555748</v>
      </c>
      <c r="K340" s="18">
        <f t="shared" si="187"/>
        <v>1</v>
      </c>
      <c r="L340" s="18">
        <f t="shared" si="188"/>
        <v>4045.22</v>
      </c>
      <c r="M340" s="18">
        <f t="shared" si="189"/>
        <v>2</v>
      </c>
      <c r="N340" s="18">
        <f t="shared" si="190"/>
        <v>14.37</v>
      </c>
      <c r="O340" s="18">
        <f t="shared" si="191"/>
        <v>2</v>
      </c>
      <c r="P340" s="18">
        <f t="shared" si="192"/>
        <v>30.56</v>
      </c>
      <c r="Q340" s="18">
        <f t="shared" si="193"/>
        <v>2</v>
      </c>
      <c r="R340" s="18">
        <f t="shared" si="194"/>
        <v>30.56</v>
      </c>
      <c r="S340" s="18">
        <f t="shared" si="195"/>
        <v>2</v>
      </c>
      <c r="T340" s="18">
        <f t="shared" si="196"/>
        <v>30.56</v>
      </c>
      <c r="U340" s="18">
        <f t="shared" si="197"/>
        <v>2</v>
      </c>
      <c r="V340" s="18">
        <f t="shared" si="198"/>
        <v>30.56</v>
      </c>
      <c r="W340" s="18">
        <f t="shared" si="199"/>
        <v>2</v>
      </c>
      <c r="X340" s="18">
        <f t="shared" si="200"/>
        <v>30.56</v>
      </c>
      <c r="Y340" s="22">
        <v>0</v>
      </c>
      <c r="Z340" s="22">
        <v>0.2</v>
      </c>
      <c r="AA340" s="22">
        <v>0.8</v>
      </c>
      <c r="AB340" s="22">
        <v>0</v>
      </c>
      <c r="AC340" s="22">
        <v>0</v>
      </c>
      <c r="AD340" s="22">
        <v>0</v>
      </c>
      <c r="AE340" s="18">
        <f t="shared" si="201"/>
        <v>48830304.022500008</v>
      </c>
      <c r="AF340" s="18">
        <f>AE340*节奏规划!$J329</f>
        <v>135639.73339583335</v>
      </c>
      <c r="AG340" s="18">
        <f t="shared" si="202"/>
        <v>900.90000000000009</v>
      </c>
      <c r="AH340" s="18">
        <f>AG340*节奏规划!$J329</f>
        <v>2.5025000000000004</v>
      </c>
      <c r="AI340" s="18">
        <f t="shared" si="181"/>
        <v>243.54</v>
      </c>
      <c r="AJ340" s="18">
        <f>AI340*节奏规划!$J329</f>
        <v>0.67649999999999999</v>
      </c>
      <c r="AK340" s="18">
        <f t="shared" si="182"/>
        <v>113.39999999999998</v>
      </c>
      <c r="AL340" s="18">
        <f>AK340*节奏规划!$J329</f>
        <v>0.31499999999999995</v>
      </c>
      <c r="AM340" s="18">
        <f t="shared" si="183"/>
        <v>648</v>
      </c>
      <c r="AN340" s="18">
        <f>AM340*节奏规划!$J329</f>
        <v>1.8</v>
      </c>
      <c r="AO340" s="18">
        <f t="shared" si="184"/>
        <v>86.399999999999991</v>
      </c>
      <c r="AP340" s="18">
        <f>AO340*节奏规划!$J329</f>
        <v>0.24</v>
      </c>
      <c r="AQ340" s="18">
        <f t="shared" si="185"/>
        <v>0</v>
      </c>
      <c r="AR340" s="18">
        <f>AQ340*节奏规划!$J329</f>
        <v>0</v>
      </c>
      <c r="AS340" s="18">
        <f t="shared" si="203"/>
        <v>142.85699999999997</v>
      </c>
      <c r="AT340" s="18">
        <f>AS340*节奏规划!$J329</f>
        <v>0.39682499999999993</v>
      </c>
      <c r="AU340" s="18">
        <f t="shared" si="204"/>
        <v>59.845499999999994</v>
      </c>
      <c r="AV340" s="18">
        <f>AU340*节奏规划!$J329</f>
        <v>0.16623749999999998</v>
      </c>
      <c r="AW340" s="18">
        <f t="shared" si="205"/>
        <v>0</v>
      </c>
      <c r="AX340" s="18">
        <f>AW340*节奏规划!$J329</f>
        <v>0</v>
      </c>
      <c r="AY340" s="18">
        <f t="shared" si="206"/>
        <v>0</v>
      </c>
      <c r="AZ340" s="18">
        <f>AY340*节奏规划!$J329</f>
        <v>0</v>
      </c>
    </row>
    <row r="341" spans="1:52" ht="16.5" x14ac:dyDescent="0.2">
      <c r="A341" s="14">
        <v>336</v>
      </c>
      <c r="B341" s="14">
        <f>金币产出!CH341/金币产出!CB341</f>
        <v>3725956800</v>
      </c>
      <c r="C341" s="18">
        <f>INDEX(金币产出!$D$7:$D$90,MATCH(宝箱数值!A341,金币产出!$A$7:$A$90,1))</f>
        <v>78.75</v>
      </c>
      <c r="D341" s="18">
        <f t="shared" si="186"/>
        <v>30880761</v>
      </c>
      <c r="E341" s="18">
        <f t="shared" si="175"/>
        <v>4066679</v>
      </c>
      <c r="F341" s="18">
        <f t="shared" si="176"/>
        <v>14441469</v>
      </c>
      <c r="G341" s="18">
        <f t="shared" si="177"/>
        <v>30880761</v>
      </c>
      <c r="H341" s="18">
        <f t="shared" si="178"/>
        <v>30880761</v>
      </c>
      <c r="I341" s="18">
        <f t="shared" si="179"/>
        <v>30880761</v>
      </c>
      <c r="J341" s="18">
        <f t="shared" si="180"/>
        <v>30880761</v>
      </c>
      <c r="K341" s="18">
        <f t="shared" si="187"/>
        <v>1</v>
      </c>
      <c r="L341" s="18">
        <f t="shared" si="188"/>
        <v>4066.68</v>
      </c>
      <c r="M341" s="18">
        <f t="shared" si="189"/>
        <v>2</v>
      </c>
      <c r="N341" s="18">
        <f t="shared" si="190"/>
        <v>14.44</v>
      </c>
      <c r="O341" s="18">
        <f t="shared" si="191"/>
        <v>2</v>
      </c>
      <c r="P341" s="18">
        <f t="shared" si="192"/>
        <v>30.88</v>
      </c>
      <c r="Q341" s="18">
        <f t="shared" si="193"/>
        <v>2</v>
      </c>
      <c r="R341" s="18">
        <f t="shared" si="194"/>
        <v>30.88</v>
      </c>
      <c r="S341" s="18">
        <f t="shared" si="195"/>
        <v>2</v>
      </c>
      <c r="T341" s="18">
        <f t="shared" si="196"/>
        <v>30.88</v>
      </c>
      <c r="U341" s="18">
        <f t="shared" si="197"/>
        <v>2</v>
      </c>
      <c r="V341" s="18">
        <f t="shared" si="198"/>
        <v>30.88</v>
      </c>
      <c r="W341" s="18">
        <f t="shared" si="199"/>
        <v>2</v>
      </c>
      <c r="X341" s="18">
        <f t="shared" si="200"/>
        <v>30.88</v>
      </c>
      <c r="Y341" s="22">
        <v>0</v>
      </c>
      <c r="Z341" s="22">
        <v>0.2</v>
      </c>
      <c r="AA341" s="22">
        <v>0.8</v>
      </c>
      <c r="AB341" s="22">
        <v>0</v>
      </c>
      <c r="AC341" s="22">
        <v>0</v>
      </c>
      <c r="AD341" s="22">
        <v>0</v>
      </c>
      <c r="AE341" s="18">
        <f t="shared" si="201"/>
        <v>49322313.397500008</v>
      </c>
      <c r="AF341" s="18">
        <f>AE341*节奏规划!$J330</f>
        <v>137006.42610416669</v>
      </c>
      <c r="AG341" s="18">
        <f t="shared" si="202"/>
        <v>900.90000000000009</v>
      </c>
      <c r="AH341" s="18">
        <f>AG341*节奏规划!$J330</f>
        <v>2.5025000000000004</v>
      </c>
      <c r="AI341" s="18">
        <f t="shared" si="181"/>
        <v>243.54</v>
      </c>
      <c r="AJ341" s="18">
        <f>AI341*节奏规划!$J330</f>
        <v>0.67649999999999999</v>
      </c>
      <c r="AK341" s="18">
        <f t="shared" si="182"/>
        <v>113.39999999999998</v>
      </c>
      <c r="AL341" s="18">
        <f>AK341*节奏规划!$J330</f>
        <v>0.31499999999999995</v>
      </c>
      <c r="AM341" s="18">
        <f t="shared" si="183"/>
        <v>648</v>
      </c>
      <c r="AN341" s="18">
        <f>AM341*节奏规划!$J330</f>
        <v>1.8</v>
      </c>
      <c r="AO341" s="18">
        <f t="shared" si="184"/>
        <v>86.399999999999991</v>
      </c>
      <c r="AP341" s="18">
        <f>AO341*节奏规划!$J330</f>
        <v>0.24</v>
      </c>
      <c r="AQ341" s="18">
        <f t="shared" si="185"/>
        <v>0</v>
      </c>
      <c r="AR341" s="18">
        <f>AQ341*节奏规划!$J330</f>
        <v>0</v>
      </c>
      <c r="AS341" s="18">
        <f t="shared" si="203"/>
        <v>142.85699999999997</v>
      </c>
      <c r="AT341" s="18">
        <f>AS341*节奏规划!$J330</f>
        <v>0.39682499999999993</v>
      </c>
      <c r="AU341" s="18">
        <f t="shared" si="204"/>
        <v>59.845499999999994</v>
      </c>
      <c r="AV341" s="18">
        <f>AU341*节奏规划!$J330</f>
        <v>0.16623749999999998</v>
      </c>
      <c r="AW341" s="18">
        <f t="shared" si="205"/>
        <v>0</v>
      </c>
      <c r="AX341" s="18">
        <f>AW341*节奏规划!$J330</f>
        <v>0</v>
      </c>
      <c r="AY341" s="18">
        <f t="shared" si="206"/>
        <v>0</v>
      </c>
      <c r="AZ341" s="18">
        <f>AY341*节奏规划!$J330</f>
        <v>0</v>
      </c>
    </row>
    <row r="342" spans="1:52" ht="16.5" x14ac:dyDescent="0.2">
      <c r="A342" s="14">
        <v>337</v>
      </c>
      <c r="B342" s="14">
        <f>金币产出!CH342/金币产出!CB342</f>
        <v>3765171600</v>
      </c>
      <c r="C342" s="18">
        <f>INDEX(金币产出!$D$7:$D$90,MATCH(宝箱数值!A342,金币产出!$A$7:$A$90,1))</f>
        <v>78.75</v>
      </c>
      <c r="D342" s="18">
        <f t="shared" si="186"/>
        <v>31205773</v>
      </c>
      <c r="E342" s="18">
        <f t="shared" si="175"/>
        <v>4088023</v>
      </c>
      <c r="F342" s="18">
        <f t="shared" si="176"/>
        <v>14517266</v>
      </c>
      <c r="G342" s="18">
        <f t="shared" si="177"/>
        <v>31205773</v>
      </c>
      <c r="H342" s="18">
        <f t="shared" si="178"/>
        <v>31205773</v>
      </c>
      <c r="I342" s="18">
        <f t="shared" si="179"/>
        <v>31205773</v>
      </c>
      <c r="J342" s="18">
        <f t="shared" si="180"/>
        <v>31205773</v>
      </c>
      <c r="K342" s="18">
        <f t="shared" si="187"/>
        <v>1</v>
      </c>
      <c r="L342" s="18">
        <f t="shared" si="188"/>
        <v>4088.02</v>
      </c>
      <c r="M342" s="18">
        <f t="shared" si="189"/>
        <v>2</v>
      </c>
      <c r="N342" s="18">
        <f t="shared" si="190"/>
        <v>14.52</v>
      </c>
      <c r="O342" s="18">
        <f t="shared" si="191"/>
        <v>2</v>
      </c>
      <c r="P342" s="18">
        <f t="shared" si="192"/>
        <v>31.21</v>
      </c>
      <c r="Q342" s="18">
        <f t="shared" si="193"/>
        <v>2</v>
      </c>
      <c r="R342" s="18">
        <f t="shared" si="194"/>
        <v>31.21</v>
      </c>
      <c r="S342" s="18">
        <f t="shared" si="195"/>
        <v>2</v>
      </c>
      <c r="T342" s="18">
        <f t="shared" si="196"/>
        <v>31.21</v>
      </c>
      <c r="U342" s="18">
        <f t="shared" si="197"/>
        <v>2</v>
      </c>
      <c r="V342" s="18">
        <f t="shared" si="198"/>
        <v>31.21</v>
      </c>
      <c r="W342" s="18">
        <f t="shared" si="199"/>
        <v>2</v>
      </c>
      <c r="X342" s="18">
        <f t="shared" si="200"/>
        <v>31.21</v>
      </c>
      <c r="Y342" s="22">
        <v>0</v>
      </c>
      <c r="Z342" s="22">
        <v>0.2</v>
      </c>
      <c r="AA342" s="22">
        <v>0.8</v>
      </c>
      <c r="AB342" s="22">
        <v>0</v>
      </c>
      <c r="AC342" s="22">
        <v>0</v>
      </c>
      <c r="AD342" s="22">
        <v>0</v>
      </c>
      <c r="AE342" s="18">
        <f t="shared" si="201"/>
        <v>49814177.985000007</v>
      </c>
      <c r="AF342" s="18">
        <f>AE342*节奏规划!$J331</f>
        <v>138372.71662500003</v>
      </c>
      <c r="AG342" s="18">
        <f t="shared" si="202"/>
        <v>900.90000000000009</v>
      </c>
      <c r="AH342" s="18">
        <f>AG342*节奏规划!$J331</f>
        <v>2.5025000000000004</v>
      </c>
      <c r="AI342" s="18">
        <f t="shared" si="181"/>
        <v>243.54</v>
      </c>
      <c r="AJ342" s="18">
        <f>AI342*节奏规划!$J331</f>
        <v>0.67649999999999999</v>
      </c>
      <c r="AK342" s="18">
        <f t="shared" si="182"/>
        <v>113.39999999999998</v>
      </c>
      <c r="AL342" s="18">
        <f>AK342*节奏规划!$J331</f>
        <v>0.31499999999999995</v>
      </c>
      <c r="AM342" s="18">
        <f t="shared" si="183"/>
        <v>648</v>
      </c>
      <c r="AN342" s="18">
        <f>AM342*节奏规划!$J331</f>
        <v>1.8</v>
      </c>
      <c r="AO342" s="18">
        <f t="shared" si="184"/>
        <v>86.399999999999991</v>
      </c>
      <c r="AP342" s="18">
        <f>AO342*节奏规划!$J331</f>
        <v>0.24</v>
      </c>
      <c r="AQ342" s="18">
        <f t="shared" si="185"/>
        <v>0</v>
      </c>
      <c r="AR342" s="18">
        <f>AQ342*节奏规划!$J331</f>
        <v>0</v>
      </c>
      <c r="AS342" s="18">
        <f t="shared" si="203"/>
        <v>142.85699999999997</v>
      </c>
      <c r="AT342" s="18">
        <f>AS342*节奏规划!$J331</f>
        <v>0.39682499999999993</v>
      </c>
      <c r="AU342" s="18">
        <f t="shared" si="204"/>
        <v>59.845499999999994</v>
      </c>
      <c r="AV342" s="18">
        <f>AU342*节奏规划!$J331</f>
        <v>0.16623749999999998</v>
      </c>
      <c r="AW342" s="18">
        <f t="shared" si="205"/>
        <v>0</v>
      </c>
      <c r="AX342" s="18">
        <f>AW342*节奏规划!$J331</f>
        <v>0</v>
      </c>
      <c r="AY342" s="18">
        <f t="shared" si="206"/>
        <v>0</v>
      </c>
      <c r="AZ342" s="18">
        <f>AY342*节奏规划!$J331</f>
        <v>0</v>
      </c>
    </row>
    <row r="343" spans="1:52" ht="16.5" x14ac:dyDescent="0.2">
      <c r="A343" s="14">
        <v>338</v>
      </c>
      <c r="B343" s="14">
        <f>金币产出!CH343/金币产出!CB343</f>
        <v>3804386400</v>
      </c>
      <c r="C343" s="18">
        <f>INDEX(金币产出!$D$7:$D$90,MATCH(宝箱数值!A343,金币产出!$A$7:$A$90,1))</f>
        <v>78.75</v>
      </c>
      <c r="D343" s="18">
        <f t="shared" si="186"/>
        <v>31530786</v>
      </c>
      <c r="E343" s="18">
        <f t="shared" si="175"/>
        <v>4109257</v>
      </c>
      <c r="F343" s="18">
        <f t="shared" si="176"/>
        <v>14592670</v>
      </c>
      <c r="G343" s="18">
        <f t="shared" si="177"/>
        <v>31530786</v>
      </c>
      <c r="H343" s="18">
        <f t="shared" si="178"/>
        <v>31530786</v>
      </c>
      <c r="I343" s="18">
        <f t="shared" si="179"/>
        <v>31530786</v>
      </c>
      <c r="J343" s="18">
        <f t="shared" si="180"/>
        <v>31530786</v>
      </c>
      <c r="K343" s="18">
        <f t="shared" si="187"/>
        <v>1</v>
      </c>
      <c r="L343" s="18">
        <f t="shared" si="188"/>
        <v>4109.26</v>
      </c>
      <c r="M343" s="18">
        <f t="shared" si="189"/>
        <v>2</v>
      </c>
      <c r="N343" s="18">
        <f t="shared" si="190"/>
        <v>14.59</v>
      </c>
      <c r="O343" s="18">
        <f t="shared" si="191"/>
        <v>2</v>
      </c>
      <c r="P343" s="18">
        <f t="shared" si="192"/>
        <v>31.53</v>
      </c>
      <c r="Q343" s="18">
        <f t="shared" si="193"/>
        <v>2</v>
      </c>
      <c r="R343" s="18">
        <f t="shared" si="194"/>
        <v>31.53</v>
      </c>
      <c r="S343" s="18">
        <f t="shared" si="195"/>
        <v>2</v>
      </c>
      <c r="T343" s="18">
        <f t="shared" si="196"/>
        <v>31.53</v>
      </c>
      <c r="U343" s="18">
        <f t="shared" si="197"/>
        <v>2</v>
      </c>
      <c r="V343" s="18">
        <f t="shared" si="198"/>
        <v>31.53</v>
      </c>
      <c r="W343" s="18">
        <f t="shared" si="199"/>
        <v>2</v>
      </c>
      <c r="X343" s="18">
        <f t="shared" si="200"/>
        <v>31.53</v>
      </c>
      <c r="Y343" s="22">
        <v>0</v>
      </c>
      <c r="Z343" s="22">
        <v>0.2</v>
      </c>
      <c r="AA343" s="22">
        <v>0.8</v>
      </c>
      <c r="AB343" s="22">
        <v>0</v>
      </c>
      <c r="AC343" s="22">
        <v>0</v>
      </c>
      <c r="AD343" s="22">
        <v>0</v>
      </c>
      <c r="AE343" s="18">
        <f t="shared" si="201"/>
        <v>50305903.505000003</v>
      </c>
      <c r="AF343" s="18">
        <f>AE343*节奏规划!$J332</f>
        <v>139738.62084722222</v>
      </c>
      <c r="AG343" s="18">
        <f t="shared" si="202"/>
        <v>900.90000000000009</v>
      </c>
      <c r="AH343" s="18">
        <f>AG343*节奏规划!$J332</f>
        <v>2.5025000000000004</v>
      </c>
      <c r="AI343" s="18">
        <f t="shared" si="181"/>
        <v>243.54</v>
      </c>
      <c r="AJ343" s="18">
        <f>AI343*节奏规划!$J332</f>
        <v>0.67649999999999999</v>
      </c>
      <c r="AK343" s="18">
        <f t="shared" si="182"/>
        <v>113.39999999999998</v>
      </c>
      <c r="AL343" s="18">
        <f>AK343*节奏规划!$J332</f>
        <v>0.31499999999999995</v>
      </c>
      <c r="AM343" s="18">
        <f t="shared" si="183"/>
        <v>648</v>
      </c>
      <c r="AN343" s="18">
        <f>AM343*节奏规划!$J332</f>
        <v>1.8</v>
      </c>
      <c r="AO343" s="18">
        <f t="shared" si="184"/>
        <v>86.399999999999991</v>
      </c>
      <c r="AP343" s="18">
        <f>AO343*节奏规划!$J332</f>
        <v>0.24</v>
      </c>
      <c r="AQ343" s="18">
        <f t="shared" si="185"/>
        <v>0</v>
      </c>
      <c r="AR343" s="18">
        <f>AQ343*节奏规划!$J332</f>
        <v>0</v>
      </c>
      <c r="AS343" s="18">
        <f t="shared" si="203"/>
        <v>142.85699999999997</v>
      </c>
      <c r="AT343" s="18">
        <f>AS343*节奏规划!$J332</f>
        <v>0.39682499999999993</v>
      </c>
      <c r="AU343" s="18">
        <f t="shared" si="204"/>
        <v>59.845499999999994</v>
      </c>
      <c r="AV343" s="18">
        <f>AU343*节奏规划!$J332</f>
        <v>0.16623749999999998</v>
      </c>
      <c r="AW343" s="18">
        <f t="shared" si="205"/>
        <v>0</v>
      </c>
      <c r="AX343" s="18">
        <f>AW343*节奏规划!$J332</f>
        <v>0</v>
      </c>
      <c r="AY343" s="18">
        <f t="shared" si="206"/>
        <v>0</v>
      </c>
      <c r="AZ343" s="18">
        <f>AY343*节奏规划!$J332</f>
        <v>0</v>
      </c>
    </row>
    <row r="344" spans="1:52" ht="16.5" x14ac:dyDescent="0.2">
      <c r="A344" s="14">
        <v>339</v>
      </c>
      <c r="B344" s="14">
        <f>金币产出!CH344/金币产出!CB344</f>
        <v>3843601200</v>
      </c>
      <c r="C344" s="18">
        <f>INDEX(金币产出!$D$7:$D$90,MATCH(宝箱数值!A344,金币产出!$A$7:$A$90,1))</f>
        <v>78.75</v>
      </c>
      <c r="D344" s="18">
        <f t="shared" si="186"/>
        <v>31855799</v>
      </c>
      <c r="E344" s="18">
        <f t="shared" si="175"/>
        <v>4130381</v>
      </c>
      <c r="F344" s="18">
        <f t="shared" si="176"/>
        <v>14667686</v>
      </c>
      <c r="G344" s="18">
        <f t="shared" si="177"/>
        <v>31855799</v>
      </c>
      <c r="H344" s="18">
        <f t="shared" si="178"/>
        <v>31855799</v>
      </c>
      <c r="I344" s="18">
        <f t="shared" si="179"/>
        <v>31855799</v>
      </c>
      <c r="J344" s="18">
        <f t="shared" si="180"/>
        <v>31855799</v>
      </c>
      <c r="K344" s="18">
        <f t="shared" si="187"/>
        <v>1</v>
      </c>
      <c r="L344" s="18">
        <f t="shared" si="188"/>
        <v>4130.38</v>
      </c>
      <c r="M344" s="18">
        <f t="shared" si="189"/>
        <v>2</v>
      </c>
      <c r="N344" s="18">
        <f t="shared" si="190"/>
        <v>14.67</v>
      </c>
      <c r="O344" s="18">
        <f t="shared" si="191"/>
        <v>2</v>
      </c>
      <c r="P344" s="18">
        <f t="shared" si="192"/>
        <v>31.86</v>
      </c>
      <c r="Q344" s="18">
        <f t="shared" si="193"/>
        <v>2</v>
      </c>
      <c r="R344" s="18">
        <f t="shared" si="194"/>
        <v>31.86</v>
      </c>
      <c r="S344" s="18">
        <f t="shared" si="195"/>
        <v>2</v>
      </c>
      <c r="T344" s="18">
        <f t="shared" si="196"/>
        <v>31.86</v>
      </c>
      <c r="U344" s="18">
        <f t="shared" si="197"/>
        <v>2</v>
      </c>
      <c r="V344" s="18">
        <f t="shared" si="198"/>
        <v>31.86</v>
      </c>
      <c r="W344" s="18">
        <f t="shared" si="199"/>
        <v>2</v>
      </c>
      <c r="X344" s="18">
        <f t="shared" si="200"/>
        <v>31.86</v>
      </c>
      <c r="Y344" s="22">
        <v>0</v>
      </c>
      <c r="Z344" s="22">
        <v>0.2</v>
      </c>
      <c r="AA344" s="22">
        <v>0.8</v>
      </c>
      <c r="AB344" s="22">
        <v>0</v>
      </c>
      <c r="AC344" s="22">
        <v>0</v>
      </c>
      <c r="AD344" s="22">
        <v>0</v>
      </c>
      <c r="AE344" s="18">
        <f t="shared" si="201"/>
        <v>50797490.315000005</v>
      </c>
      <c r="AF344" s="18">
        <f>AE344*节奏规划!$J333</f>
        <v>141104.1397638889</v>
      </c>
      <c r="AG344" s="18">
        <f t="shared" si="202"/>
        <v>900.90000000000009</v>
      </c>
      <c r="AH344" s="18">
        <f>AG344*节奏规划!$J333</f>
        <v>2.5025000000000004</v>
      </c>
      <c r="AI344" s="18">
        <f t="shared" si="181"/>
        <v>243.54</v>
      </c>
      <c r="AJ344" s="18">
        <f>AI344*节奏规划!$J333</f>
        <v>0.67649999999999999</v>
      </c>
      <c r="AK344" s="18">
        <f t="shared" si="182"/>
        <v>113.39999999999998</v>
      </c>
      <c r="AL344" s="18">
        <f>AK344*节奏规划!$J333</f>
        <v>0.31499999999999995</v>
      </c>
      <c r="AM344" s="18">
        <f t="shared" si="183"/>
        <v>648</v>
      </c>
      <c r="AN344" s="18">
        <f>AM344*节奏规划!$J333</f>
        <v>1.8</v>
      </c>
      <c r="AO344" s="18">
        <f t="shared" si="184"/>
        <v>86.399999999999991</v>
      </c>
      <c r="AP344" s="18">
        <f>AO344*节奏规划!$J333</f>
        <v>0.24</v>
      </c>
      <c r="AQ344" s="18">
        <f t="shared" si="185"/>
        <v>0</v>
      </c>
      <c r="AR344" s="18">
        <f>AQ344*节奏规划!$J333</f>
        <v>0</v>
      </c>
      <c r="AS344" s="18">
        <f t="shared" si="203"/>
        <v>142.85699999999997</v>
      </c>
      <c r="AT344" s="18">
        <f>AS344*节奏规划!$J333</f>
        <v>0.39682499999999993</v>
      </c>
      <c r="AU344" s="18">
        <f t="shared" si="204"/>
        <v>59.845499999999994</v>
      </c>
      <c r="AV344" s="18">
        <f>AU344*节奏规划!$J333</f>
        <v>0.16623749999999998</v>
      </c>
      <c r="AW344" s="18">
        <f t="shared" si="205"/>
        <v>0</v>
      </c>
      <c r="AX344" s="18">
        <f>AW344*节奏规划!$J333</f>
        <v>0</v>
      </c>
      <c r="AY344" s="18">
        <f t="shared" si="206"/>
        <v>0</v>
      </c>
      <c r="AZ344" s="18">
        <f>AY344*节奏规划!$J333</f>
        <v>0</v>
      </c>
    </row>
    <row r="345" spans="1:52" ht="16.5" x14ac:dyDescent="0.2">
      <c r="A345" s="14">
        <v>340</v>
      </c>
      <c r="B345" s="14">
        <f>金币产出!CH345/金币产出!CB345</f>
        <v>3882816000</v>
      </c>
      <c r="C345" s="18">
        <f>INDEX(金币产出!$D$7:$D$90,MATCH(宝箱数值!A345,金币产出!$A$7:$A$90,1))</f>
        <v>99</v>
      </c>
      <c r="D345" s="18">
        <f t="shared" si="186"/>
        <v>28906131</v>
      </c>
      <c r="E345" s="18">
        <f t="shared" si="175"/>
        <v>3934512</v>
      </c>
      <c r="F345" s="18">
        <f t="shared" si="176"/>
        <v>13972121</v>
      </c>
      <c r="G345" s="18">
        <f t="shared" si="177"/>
        <v>28906131</v>
      </c>
      <c r="H345" s="18">
        <f t="shared" si="178"/>
        <v>28906131</v>
      </c>
      <c r="I345" s="18">
        <f t="shared" si="179"/>
        <v>28906131</v>
      </c>
      <c r="J345" s="18">
        <f t="shared" si="180"/>
        <v>28906131</v>
      </c>
      <c r="K345" s="18">
        <f t="shared" si="187"/>
        <v>1</v>
      </c>
      <c r="L345" s="18">
        <f t="shared" si="188"/>
        <v>3934.51</v>
      </c>
      <c r="M345" s="18">
        <f t="shared" si="189"/>
        <v>2</v>
      </c>
      <c r="N345" s="18">
        <f t="shared" si="190"/>
        <v>13.97</v>
      </c>
      <c r="O345" s="18">
        <f t="shared" si="191"/>
        <v>2</v>
      </c>
      <c r="P345" s="18">
        <f t="shared" si="192"/>
        <v>28.91</v>
      </c>
      <c r="Q345" s="18">
        <f t="shared" si="193"/>
        <v>2</v>
      </c>
      <c r="R345" s="18">
        <f t="shared" si="194"/>
        <v>28.91</v>
      </c>
      <c r="S345" s="18">
        <f t="shared" si="195"/>
        <v>2</v>
      </c>
      <c r="T345" s="18">
        <f t="shared" si="196"/>
        <v>28.91</v>
      </c>
      <c r="U345" s="18">
        <f t="shared" si="197"/>
        <v>2</v>
      </c>
      <c r="V345" s="18">
        <f t="shared" si="198"/>
        <v>28.91</v>
      </c>
      <c r="W345" s="18">
        <f t="shared" si="199"/>
        <v>2</v>
      </c>
      <c r="X345" s="18">
        <f t="shared" si="200"/>
        <v>28.91</v>
      </c>
      <c r="Y345" s="22">
        <v>0</v>
      </c>
      <c r="Z345" s="22">
        <v>0.2</v>
      </c>
      <c r="AA345" s="22">
        <v>0.8</v>
      </c>
      <c r="AB345" s="22">
        <v>0</v>
      </c>
      <c r="AC345" s="22">
        <v>0</v>
      </c>
      <c r="AD345" s="22">
        <v>0</v>
      </c>
      <c r="AE345" s="18">
        <f t="shared" si="201"/>
        <v>51579464.710000001</v>
      </c>
      <c r="AF345" s="18">
        <f>AE345*节奏规划!$J334</f>
        <v>143276.29086111111</v>
      </c>
      <c r="AG345" s="18">
        <f t="shared" si="202"/>
        <v>1002.9600000000002</v>
      </c>
      <c r="AH345" s="18">
        <f>AG345*节奏规划!$J334</f>
        <v>2.7860000000000005</v>
      </c>
      <c r="AI345" s="18">
        <f t="shared" si="181"/>
        <v>243.54</v>
      </c>
      <c r="AJ345" s="18">
        <f>AI345*节奏规划!$J334</f>
        <v>0.67649999999999999</v>
      </c>
      <c r="AK345" s="18">
        <f t="shared" si="182"/>
        <v>113.39999999999998</v>
      </c>
      <c r="AL345" s="18">
        <f>AK345*节奏规划!$J334</f>
        <v>0.31499999999999995</v>
      </c>
      <c r="AM345" s="18">
        <f t="shared" si="183"/>
        <v>648</v>
      </c>
      <c r="AN345" s="18">
        <f>AM345*节奏规划!$J334</f>
        <v>1.8</v>
      </c>
      <c r="AO345" s="18">
        <f t="shared" si="184"/>
        <v>86.399999999999991</v>
      </c>
      <c r="AP345" s="18">
        <f>AO345*节奏规划!$J334</f>
        <v>0.24</v>
      </c>
      <c r="AQ345" s="18">
        <f t="shared" si="185"/>
        <v>0</v>
      </c>
      <c r="AR345" s="18">
        <f>AQ345*节奏规划!$J334</f>
        <v>0</v>
      </c>
      <c r="AS345" s="18">
        <f t="shared" si="203"/>
        <v>159.04079999999996</v>
      </c>
      <c r="AT345" s="18">
        <f>AS345*节奏规划!$J334</f>
        <v>0.44177999999999989</v>
      </c>
      <c r="AU345" s="18">
        <f t="shared" si="204"/>
        <v>66.625199999999992</v>
      </c>
      <c r="AV345" s="18">
        <f>AU345*节奏规划!$J334</f>
        <v>0.18506999999999998</v>
      </c>
      <c r="AW345" s="18">
        <f t="shared" si="205"/>
        <v>0</v>
      </c>
      <c r="AX345" s="18">
        <f>AW345*节奏规划!$J334</f>
        <v>0</v>
      </c>
      <c r="AY345" s="18">
        <f t="shared" si="206"/>
        <v>0</v>
      </c>
      <c r="AZ345" s="18">
        <f>AY345*节奏规划!$J334</f>
        <v>0</v>
      </c>
    </row>
    <row r="346" spans="1:52" ht="16.5" x14ac:dyDescent="0.2">
      <c r="A346" s="14">
        <v>341</v>
      </c>
      <c r="B346" s="14">
        <f>金币产出!CH346/金币产出!CB346</f>
        <v>3902796000</v>
      </c>
      <c r="C346" s="18">
        <f>INDEX(金币产出!$D$7:$D$90,MATCH(宝箱数值!A346,金币产出!$A$7:$A$90,1))</f>
        <v>99</v>
      </c>
      <c r="D346" s="18">
        <f t="shared" si="186"/>
        <v>29054874</v>
      </c>
      <c r="E346" s="18">
        <f t="shared" si="175"/>
        <v>3944622</v>
      </c>
      <c r="F346" s="18">
        <f t="shared" si="176"/>
        <v>14008023</v>
      </c>
      <c r="G346" s="18">
        <f t="shared" si="177"/>
        <v>29054874</v>
      </c>
      <c r="H346" s="18">
        <f t="shared" si="178"/>
        <v>29054874</v>
      </c>
      <c r="I346" s="18">
        <f t="shared" si="179"/>
        <v>29054874</v>
      </c>
      <c r="J346" s="18">
        <f t="shared" si="180"/>
        <v>29054874</v>
      </c>
      <c r="K346" s="18">
        <f t="shared" si="187"/>
        <v>1</v>
      </c>
      <c r="L346" s="18">
        <f t="shared" si="188"/>
        <v>3944.62</v>
      </c>
      <c r="M346" s="18">
        <f t="shared" si="189"/>
        <v>2</v>
      </c>
      <c r="N346" s="18">
        <f t="shared" si="190"/>
        <v>14.01</v>
      </c>
      <c r="O346" s="18">
        <f t="shared" si="191"/>
        <v>2</v>
      </c>
      <c r="P346" s="18">
        <f t="shared" si="192"/>
        <v>29.05</v>
      </c>
      <c r="Q346" s="18">
        <f t="shared" si="193"/>
        <v>2</v>
      </c>
      <c r="R346" s="18">
        <f t="shared" si="194"/>
        <v>29.05</v>
      </c>
      <c r="S346" s="18">
        <f t="shared" si="195"/>
        <v>2</v>
      </c>
      <c r="T346" s="18">
        <f t="shared" si="196"/>
        <v>29.05</v>
      </c>
      <c r="U346" s="18">
        <f t="shared" si="197"/>
        <v>2</v>
      </c>
      <c r="V346" s="18">
        <f t="shared" si="198"/>
        <v>29.05</v>
      </c>
      <c r="W346" s="18">
        <f t="shared" si="199"/>
        <v>2</v>
      </c>
      <c r="X346" s="18">
        <f t="shared" si="200"/>
        <v>29.05</v>
      </c>
      <c r="Y346" s="22">
        <v>0</v>
      </c>
      <c r="Z346" s="22">
        <v>0.2</v>
      </c>
      <c r="AA346" s="22">
        <v>0.8</v>
      </c>
      <c r="AB346" s="22">
        <v>0</v>
      </c>
      <c r="AC346" s="22">
        <v>0</v>
      </c>
      <c r="AD346" s="22">
        <v>0</v>
      </c>
      <c r="AE346" s="18">
        <f t="shared" si="201"/>
        <v>51830552.562000006</v>
      </c>
      <c r="AF346" s="18">
        <f>AE346*节奏规划!$J335</f>
        <v>143973.7571166667</v>
      </c>
      <c r="AG346" s="18">
        <f t="shared" si="202"/>
        <v>1002.9600000000002</v>
      </c>
      <c r="AH346" s="18">
        <f>AG346*节奏规划!$J335</f>
        <v>2.7860000000000005</v>
      </c>
      <c r="AI346" s="18">
        <f t="shared" si="181"/>
        <v>243.54</v>
      </c>
      <c r="AJ346" s="18">
        <f>AI346*节奏规划!$J335</f>
        <v>0.67649999999999999</v>
      </c>
      <c r="AK346" s="18">
        <f t="shared" si="182"/>
        <v>113.39999999999998</v>
      </c>
      <c r="AL346" s="18">
        <f>AK346*节奏规划!$J335</f>
        <v>0.31499999999999995</v>
      </c>
      <c r="AM346" s="18">
        <f t="shared" si="183"/>
        <v>648</v>
      </c>
      <c r="AN346" s="18">
        <f>AM346*节奏规划!$J335</f>
        <v>1.8</v>
      </c>
      <c r="AO346" s="18">
        <f t="shared" si="184"/>
        <v>86.399999999999991</v>
      </c>
      <c r="AP346" s="18">
        <f>AO346*节奏规划!$J335</f>
        <v>0.24</v>
      </c>
      <c r="AQ346" s="18">
        <f t="shared" si="185"/>
        <v>0</v>
      </c>
      <c r="AR346" s="18">
        <f>AQ346*节奏规划!$J335</f>
        <v>0</v>
      </c>
      <c r="AS346" s="18">
        <f t="shared" si="203"/>
        <v>159.04079999999996</v>
      </c>
      <c r="AT346" s="18">
        <f>AS346*节奏规划!$J335</f>
        <v>0.44177999999999989</v>
      </c>
      <c r="AU346" s="18">
        <f t="shared" si="204"/>
        <v>66.625199999999992</v>
      </c>
      <c r="AV346" s="18">
        <f>AU346*节奏规划!$J335</f>
        <v>0.18506999999999998</v>
      </c>
      <c r="AW346" s="18">
        <f t="shared" si="205"/>
        <v>0</v>
      </c>
      <c r="AX346" s="18">
        <f>AW346*节奏规划!$J335</f>
        <v>0</v>
      </c>
      <c r="AY346" s="18">
        <f t="shared" si="206"/>
        <v>0</v>
      </c>
      <c r="AZ346" s="18">
        <f>AY346*节奏规划!$J335</f>
        <v>0</v>
      </c>
    </row>
    <row r="347" spans="1:52" ht="16.5" x14ac:dyDescent="0.2">
      <c r="A347" s="14">
        <v>342</v>
      </c>
      <c r="B347" s="14">
        <f>金币产出!CH347/金币产出!CB347</f>
        <v>3922776000</v>
      </c>
      <c r="C347" s="18">
        <f>INDEX(金币产出!$D$7:$D$90,MATCH(宝箱数值!A347,金币产出!$A$7:$A$90,1))</f>
        <v>99</v>
      </c>
      <c r="D347" s="18">
        <f t="shared" si="186"/>
        <v>29203618</v>
      </c>
      <c r="E347" s="18">
        <f t="shared" si="175"/>
        <v>3954706</v>
      </c>
      <c r="F347" s="18">
        <f t="shared" si="176"/>
        <v>14043834</v>
      </c>
      <c r="G347" s="18">
        <f t="shared" si="177"/>
        <v>29203618</v>
      </c>
      <c r="H347" s="18">
        <f t="shared" si="178"/>
        <v>29203618</v>
      </c>
      <c r="I347" s="18">
        <f t="shared" si="179"/>
        <v>29203618</v>
      </c>
      <c r="J347" s="18">
        <f t="shared" si="180"/>
        <v>29203618</v>
      </c>
      <c r="K347" s="18">
        <f t="shared" si="187"/>
        <v>1</v>
      </c>
      <c r="L347" s="18">
        <f t="shared" si="188"/>
        <v>3954.71</v>
      </c>
      <c r="M347" s="18">
        <f t="shared" si="189"/>
        <v>2</v>
      </c>
      <c r="N347" s="18">
        <f t="shared" si="190"/>
        <v>14.04</v>
      </c>
      <c r="O347" s="18">
        <f t="shared" si="191"/>
        <v>2</v>
      </c>
      <c r="P347" s="18">
        <f t="shared" si="192"/>
        <v>29.2</v>
      </c>
      <c r="Q347" s="18">
        <f t="shared" si="193"/>
        <v>2</v>
      </c>
      <c r="R347" s="18">
        <f t="shared" si="194"/>
        <v>29.2</v>
      </c>
      <c r="S347" s="18">
        <f t="shared" si="195"/>
        <v>2</v>
      </c>
      <c r="T347" s="18">
        <f t="shared" si="196"/>
        <v>29.2</v>
      </c>
      <c r="U347" s="18">
        <f t="shared" si="197"/>
        <v>2</v>
      </c>
      <c r="V347" s="18">
        <f t="shared" si="198"/>
        <v>29.2</v>
      </c>
      <c r="W347" s="18">
        <f t="shared" si="199"/>
        <v>2</v>
      </c>
      <c r="X347" s="18">
        <f t="shared" si="200"/>
        <v>29.2</v>
      </c>
      <c r="Y347" s="22">
        <v>0</v>
      </c>
      <c r="Z347" s="22">
        <v>0.2</v>
      </c>
      <c r="AA347" s="22">
        <v>0.8</v>
      </c>
      <c r="AB347" s="22">
        <v>0</v>
      </c>
      <c r="AC347" s="22">
        <v>0</v>
      </c>
      <c r="AD347" s="22">
        <v>0</v>
      </c>
      <c r="AE347" s="18">
        <f t="shared" si="201"/>
        <v>52081605.788000003</v>
      </c>
      <c r="AF347" s="18">
        <f>AE347*节奏规划!$J336</f>
        <v>144671.1271888889</v>
      </c>
      <c r="AG347" s="18">
        <f t="shared" si="202"/>
        <v>1002.9600000000002</v>
      </c>
      <c r="AH347" s="18">
        <f>AG347*节奏规划!$J336</f>
        <v>2.7860000000000005</v>
      </c>
      <c r="AI347" s="18">
        <f t="shared" si="181"/>
        <v>243.54</v>
      </c>
      <c r="AJ347" s="18">
        <f>AI347*节奏规划!$J336</f>
        <v>0.67649999999999999</v>
      </c>
      <c r="AK347" s="18">
        <f t="shared" si="182"/>
        <v>113.39999999999998</v>
      </c>
      <c r="AL347" s="18">
        <f>AK347*节奏规划!$J336</f>
        <v>0.31499999999999995</v>
      </c>
      <c r="AM347" s="18">
        <f t="shared" si="183"/>
        <v>648</v>
      </c>
      <c r="AN347" s="18">
        <f>AM347*节奏规划!$J336</f>
        <v>1.8</v>
      </c>
      <c r="AO347" s="18">
        <f t="shared" si="184"/>
        <v>86.399999999999991</v>
      </c>
      <c r="AP347" s="18">
        <f>AO347*节奏规划!$J336</f>
        <v>0.24</v>
      </c>
      <c r="AQ347" s="18">
        <f t="shared" si="185"/>
        <v>0</v>
      </c>
      <c r="AR347" s="18">
        <f>AQ347*节奏规划!$J336</f>
        <v>0</v>
      </c>
      <c r="AS347" s="18">
        <f t="shared" si="203"/>
        <v>159.04079999999996</v>
      </c>
      <c r="AT347" s="18">
        <f>AS347*节奏规划!$J336</f>
        <v>0.44177999999999989</v>
      </c>
      <c r="AU347" s="18">
        <f t="shared" si="204"/>
        <v>66.625199999999992</v>
      </c>
      <c r="AV347" s="18">
        <f>AU347*节奏规划!$J336</f>
        <v>0.18506999999999998</v>
      </c>
      <c r="AW347" s="18">
        <f t="shared" si="205"/>
        <v>0</v>
      </c>
      <c r="AX347" s="18">
        <f>AW347*节奏规划!$J336</f>
        <v>0</v>
      </c>
      <c r="AY347" s="18">
        <f t="shared" si="206"/>
        <v>0</v>
      </c>
      <c r="AZ347" s="18">
        <f>AY347*节奏规划!$J336</f>
        <v>0</v>
      </c>
    </row>
    <row r="348" spans="1:52" ht="16.5" x14ac:dyDescent="0.2">
      <c r="A348" s="14">
        <v>343</v>
      </c>
      <c r="B348" s="14">
        <f>金币产出!CH348/金币产出!CB348</f>
        <v>3942756000</v>
      </c>
      <c r="C348" s="18">
        <f>INDEX(金币产出!$D$7:$D$90,MATCH(宝箱数值!A348,金币产出!$A$7:$A$90,1))</f>
        <v>99</v>
      </c>
      <c r="D348" s="18">
        <f t="shared" si="186"/>
        <v>29352362</v>
      </c>
      <c r="E348" s="18">
        <f t="shared" si="175"/>
        <v>3964765</v>
      </c>
      <c r="F348" s="18">
        <f t="shared" si="176"/>
        <v>14079554</v>
      </c>
      <c r="G348" s="18">
        <f t="shared" si="177"/>
        <v>29352362</v>
      </c>
      <c r="H348" s="18">
        <f t="shared" si="178"/>
        <v>29352362</v>
      </c>
      <c r="I348" s="18">
        <f t="shared" si="179"/>
        <v>29352362</v>
      </c>
      <c r="J348" s="18">
        <f t="shared" si="180"/>
        <v>29352362</v>
      </c>
      <c r="K348" s="18">
        <f t="shared" si="187"/>
        <v>1</v>
      </c>
      <c r="L348" s="18">
        <f t="shared" si="188"/>
        <v>3964.77</v>
      </c>
      <c r="M348" s="18">
        <f t="shared" si="189"/>
        <v>2</v>
      </c>
      <c r="N348" s="18">
        <f t="shared" si="190"/>
        <v>14.08</v>
      </c>
      <c r="O348" s="18">
        <f t="shared" si="191"/>
        <v>2</v>
      </c>
      <c r="P348" s="18">
        <f t="shared" si="192"/>
        <v>29.35</v>
      </c>
      <c r="Q348" s="18">
        <f t="shared" si="193"/>
        <v>2</v>
      </c>
      <c r="R348" s="18">
        <f t="shared" si="194"/>
        <v>29.35</v>
      </c>
      <c r="S348" s="18">
        <f t="shared" si="195"/>
        <v>2</v>
      </c>
      <c r="T348" s="18">
        <f t="shared" si="196"/>
        <v>29.35</v>
      </c>
      <c r="U348" s="18">
        <f t="shared" si="197"/>
        <v>2</v>
      </c>
      <c r="V348" s="18">
        <f t="shared" si="198"/>
        <v>29.35</v>
      </c>
      <c r="W348" s="18">
        <f t="shared" si="199"/>
        <v>2</v>
      </c>
      <c r="X348" s="18">
        <f t="shared" si="200"/>
        <v>29.35</v>
      </c>
      <c r="Y348" s="22">
        <v>0</v>
      </c>
      <c r="Z348" s="22">
        <v>0.2</v>
      </c>
      <c r="AA348" s="22">
        <v>0.8</v>
      </c>
      <c r="AB348" s="22">
        <v>0</v>
      </c>
      <c r="AC348" s="22">
        <v>0</v>
      </c>
      <c r="AD348" s="22">
        <v>0</v>
      </c>
      <c r="AE348" s="18">
        <f t="shared" si="201"/>
        <v>52332622.796000004</v>
      </c>
      <c r="AF348" s="18">
        <f>AE348*节奏规划!$J337</f>
        <v>145368.39665555558</v>
      </c>
      <c r="AG348" s="18">
        <f t="shared" si="202"/>
        <v>1002.9600000000002</v>
      </c>
      <c r="AH348" s="18">
        <f>AG348*节奏规划!$J337</f>
        <v>2.7860000000000005</v>
      </c>
      <c r="AI348" s="18">
        <f t="shared" si="181"/>
        <v>243.54</v>
      </c>
      <c r="AJ348" s="18">
        <f>AI348*节奏规划!$J337</f>
        <v>0.67649999999999999</v>
      </c>
      <c r="AK348" s="18">
        <f t="shared" si="182"/>
        <v>113.39999999999998</v>
      </c>
      <c r="AL348" s="18">
        <f>AK348*节奏规划!$J337</f>
        <v>0.31499999999999995</v>
      </c>
      <c r="AM348" s="18">
        <f t="shared" si="183"/>
        <v>648</v>
      </c>
      <c r="AN348" s="18">
        <f>AM348*节奏规划!$J337</f>
        <v>1.8</v>
      </c>
      <c r="AO348" s="18">
        <f t="shared" si="184"/>
        <v>86.399999999999991</v>
      </c>
      <c r="AP348" s="18">
        <f>AO348*节奏规划!$J337</f>
        <v>0.24</v>
      </c>
      <c r="AQ348" s="18">
        <f t="shared" si="185"/>
        <v>0</v>
      </c>
      <c r="AR348" s="18">
        <f>AQ348*节奏规划!$J337</f>
        <v>0</v>
      </c>
      <c r="AS348" s="18">
        <f t="shared" si="203"/>
        <v>159.04079999999996</v>
      </c>
      <c r="AT348" s="18">
        <f>AS348*节奏规划!$J337</f>
        <v>0.44177999999999989</v>
      </c>
      <c r="AU348" s="18">
        <f t="shared" si="204"/>
        <v>66.625199999999992</v>
      </c>
      <c r="AV348" s="18">
        <f>AU348*节奏规划!$J337</f>
        <v>0.18506999999999998</v>
      </c>
      <c r="AW348" s="18">
        <f t="shared" si="205"/>
        <v>0</v>
      </c>
      <c r="AX348" s="18">
        <f>AW348*节奏规划!$J337</f>
        <v>0</v>
      </c>
      <c r="AY348" s="18">
        <f t="shared" si="206"/>
        <v>0</v>
      </c>
      <c r="AZ348" s="18">
        <f>AY348*节奏规划!$J337</f>
        <v>0</v>
      </c>
    </row>
    <row r="349" spans="1:52" ht="16.5" x14ac:dyDescent="0.2">
      <c r="A349" s="14">
        <v>344</v>
      </c>
      <c r="B349" s="14">
        <f>金币产出!CH349/金币产出!CB349</f>
        <v>3962736000</v>
      </c>
      <c r="C349" s="18">
        <f>INDEX(金币产出!$D$7:$D$90,MATCH(宝箱数值!A349,金币产出!$A$7:$A$90,1))</f>
        <v>99</v>
      </c>
      <c r="D349" s="18">
        <f t="shared" si="186"/>
        <v>29501106</v>
      </c>
      <c r="E349" s="18">
        <f t="shared" si="175"/>
        <v>3974798</v>
      </c>
      <c r="F349" s="18">
        <f t="shared" si="176"/>
        <v>14115183</v>
      </c>
      <c r="G349" s="18">
        <f t="shared" si="177"/>
        <v>29501106</v>
      </c>
      <c r="H349" s="18">
        <f t="shared" si="178"/>
        <v>29501106</v>
      </c>
      <c r="I349" s="18">
        <f t="shared" si="179"/>
        <v>29501106</v>
      </c>
      <c r="J349" s="18">
        <f t="shared" si="180"/>
        <v>29501106</v>
      </c>
      <c r="K349" s="18">
        <f t="shared" si="187"/>
        <v>1</v>
      </c>
      <c r="L349" s="18">
        <f t="shared" si="188"/>
        <v>3974.8</v>
      </c>
      <c r="M349" s="18">
        <f t="shared" si="189"/>
        <v>2</v>
      </c>
      <c r="N349" s="18">
        <f t="shared" si="190"/>
        <v>14.12</v>
      </c>
      <c r="O349" s="18">
        <f t="shared" si="191"/>
        <v>2</v>
      </c>
      <c r="P349" s="18">
        <f t="shared" si="192"/>
        <v>29.5</v>
      </c>
      <c r="Q349" s="18">
        <f t="shared" si="193"/>
        <v>2</v>
      </c>
      <c r="R349" s="18">
        <f t="shared" si="194"/>
        <v>29.5</v>
      </c>
      <c r="S349" s="18">
        <f t="shared" si="195"/>
        <v>2</v>
      </c>
      <c r="T349" s="18">
        <f t="shared" si="196"/>
        <v>29.5</v>
      </c>
      <c r="U349" s="18">
        <f t="shared" si="197"/>
        <v>2</v>
      </c>
      <c r="V349" s="18">
        <f t="shared" si="198"/>
        <v>29.5</v>
      </c>
      <c r="W349" s="18">
        <f t="shared" si="199"/>
        <v>2</v>
      </c>
      <c r="X349" s="18">
        <f t="shared" si="200"/>
        <v>29.5</v>
      </c>
      <c r="Y349" s="22">
        <v>0</v>
      </c>
      <c r="Z349" s="22">
        <v>0.2</v>
      </c>
      <c r="AA349" s="22">
        <v>0.8</v>
      </c>
      <c r="AB349" s="22">
        <v>0</v>
      </c>
      <c r="AC349" s="22">
        <v>0</v>
      </c>
      <c r="AD349" s="22">
        <v>0</v>
      </c>
      <c r="AE349" s="18">
        <f t="shared" si="201"/>
        <v>52583603.586000003</v>
      </c>
      <c r="AF349" s="18">
        <f>AE349*节奏规划!$J338</f>
        <v>146065.56551666668</v>
      </c>
      <c r="AG349" s="18">
        <f t="shared" si="202"/>
        <v>1002.9600000000002</v>
      </c>
      <c r="AH349" s="18">
        <f>AG349*节奏规划!$J338</f>
        <v>2.7860000000000005</v>
      </c>
      <c r="AI349" s="18">
        <f t="shared" si="181"/>
        <v>243.54</v>
      </c>
      <c r="AJ349" s="18">
        <f>AI349*节奏规划!$J338</f>
        <v>0.67649999999999999</v>
      </c>
      <c r="AK349" s="18">
        <f t="shared" si="182"/>
        <v>113.39999999999998</v>
      </c>
      <c r="AL349" s="18">
        <f>AK349*节奏规划!$J338</f>
        <v>0.31499999999999995</v>
      </c>
      <c r="AM349" s="18">
        <f t="shared" si="183"/>
        <v>648</v>
      </c>
      <c r="AN349" s="18">
        <f>AM349*节奏规划!$J338</f>
        <v>1.8</v>
      </c>
      <c r="AO349" s="18">
        <f t="shared" si="184"/>
        <v>86.399999999999991</v>
      </c>
      <c r="AP349" s="18">
        <f>AO349*节奏规划!$J338</f>
        <v>0.24</v>
      </c>
      <c r="AQ349" s="18">
        <f t="shared" si="185"/>
        <v>0</v>
      </c>
      <c r="AR349" s="18">
        <f>AQ349*节奏规划!$J338</f>
        <v>0</v>
      </c>
      <c r="AS349" s="18">
        <f t="shared" si="203"/>
        <v>159.04079999999996</v>
      </c>
      <c r="AT349" s="18">
        <f>AS349*节奏规划!$J338</f>
        <v>0.44177999999999989</v>
      </c>
      <c r="AU349" s="18">
        <f t="shared" si="204"/>
        <v>66.625199999999992</v>
      </c>
      <c r="AV349" s="18">
        <f>AU349*节奏规划!$J338</f>
        <v>0.18506999999999998</v>
      </c>
      <c r="AW349" s="18">
        <f t="shared" si="205"/>
        <v>0</v>
      </c>
      <c r="AX349" s="18">
        <f>AW349*节奏规划!$J338</f>
        <v>0</v>
      </c>
      <c r="AY349" s="18">
        <f t="shared" si="206"/>
        <v>0</v>
      </c>
      <c r="AZ349" s="18">
        <f>AY349*节奏规划!$J338</f>
        <v>0</v>
      </c>
    </row>
    <row r="350" spans="1:52" ht="16.5" x14ac:dyDescent="0.2">
      <c r="A350" s="14">
        <v>345</v>
      </c>
      <c r="B350" s="14">
        <f>金币产出!CH350/金币产出!CB350</f>
        <v>3982716000</v>
      </c>
      <c r="C350" s="18">
        <f>INDEX(金币产出!$D$7:$D$90,MATCH(宝箱数值!A350,金币产出!$A$7:$A$90,1))</f>
        <v>99</v>
      </c>
      <c r="D350" s="18">
        <f t="shared" si="186"/>
        <v>29649849</v>
      </c>
      <c r="E350" s="18">
        <f t="shared" si="175"/>
        <v>3984806</v>
      </c>
      <c r="F350" s="18">
        <f t="shared" si="176"/>
        <v>14150722</v>
      </c>
      <c r="G350" s="18">
        <f t="shared" si="177"/>
        <v>29649849</v>
      </c>
      <c r="H350" s="18">
        <f t="shared" si="178"/>
        <v>29649849</v>
      </c>
      <c r="I350" s="18">
        <f t="shared" si="179"/>
        <v>29649849</v>
      </c>
      <c r="J350" s="18">
        <f t="shared" si="180"/>
        <v>29649849</v>
      </c>
      <c r="K350" s="18">
        <f t="shared" si="187"/>
        <v>1</v>
      </c>
      <c r="L350" s="18">
        <f t="shared" si="188"/>
        <v>3984.81</v>
      </c>
      <c r="M350" s="18">
        <f t="shared" si="189"/>
        <v>2</v>
      </c>
      <c r="N350" s="18">
        <f t="shared" si="190"/>
        <v>14.15</v>
      </c>
      <c r="O350" s="18">
        <f t="shared" si="191"/>
        <v>2</v>
      </c>
      <c r="P350" s="18">
        <f t="shared" si="192"/>
        <v>29.65</v>
      </c>
      <c r="Q350" s="18">
        <f t="shared" si="193"/>
        <v>2</v>
      </c>
      <c r="R350" s="18">
        <f t="shared" si="194"/>
        <v>29.65</v>
      </c>
      <c r="S350" s="18">
        <f t="shared" si="195"/>
        <v>2</v>
      </c>
      <c r="T350" s="18">
        <f t="shared" si="196"/>
        <v>29.65</v>
      </c>
      <c r="U350" s="18">
        <f t="shared" si="197"/>
        <v>2</v>
      </c>
      <c r="V350" s="18">
        <f t="shared" si="198"/>
        <v>29.65</v>
      </c>
      <c r="W350" s="18">
        <f t="shared" si="199"/>
        <v>2</v>
      </c>
      <c r="X350" s="18">
        <f t="shared" si="200"/>
        <v>29.65</v>
      </c>
      <c r="Y350" s="22">
        <v>0</v>
      </c>
      <c r="Z350" s="22">
        <v>0.2</v>
      </c>
      <c r="AA350" s="22">
        <v>0.8</v>
      </c>
      <c r="AB350" s="22">
        <v>0</v>
      </c>
      <c r="AC350" s="22">
        <v>0</v>
      </c>
      <c r="AD350" s="22">
        <v>0</v>
      </c>
      <c r="AE350" s="18">
        <f t="shared" si="201"/>
        <v>52834546.964000002</v>
      </c>
      <c r="AF350" s="18">
        <f>AE350*节奏规划!$J339</f>
        <v>146762.63045555557</v>
      </c>
      <c r="AG350" s="18">
        <f t="shared" si="202"/>
        <v>1002.9600000000002</v>
      </c>
      <c r="AH350" s="18">
        <f>AG350*节奏规划!$J339</f>
        <v>2.7860000000000005</v>
      </c>
      <c r="AI350" s="18">
        <f t="shared" si="181"/>
        <v>243.54</v>
      </c>
      <c r="AJ350" s="18">
        <f>AI350*节奏规划!$J339</f>
        <v>0.67649999999999999</v>
      </c>
      <c r="AK350" s="18">
        <f t="shared" si="182"/>
        <v>113.39999999999998</v>
      </c>
      <c r="AL350" s="18">
        <f>AK350*节奏规划!$J339</f>
        <v>0.31499999999999995</v>
      </c>
      <c r="AM350" s="18">
        <f t="shared" si="183"/>
        <v>648</v>
      </c>
      <c r="AN350" s="18">
        <f>AM350*节奏规划!$J339</f>
        <v>1.8</v>
      </c>
      <c r="AO350" s="18">
        <f t="shared" si="184"/>
        <v>86.399999999999991</v>
      </c>
      <c r="AP350" s="18">
        <f>AO350*节奏规划!$J339</f>
        <v>0.24</v>
      </c>
      <c r="AQ350" s="18">
        <f t="shared" si="185"/>
        <v>0</v>
      </c>
      <c r="AR350" s="18">
        <f>AQ350*节奏规划!$J339</f>
        <v>0</v>
      </c>
      <c r="AS350" s="18">
        <f t="shared" si="203"/>
        <v>159.04079999999996</v>
      </c>
      <c r="AT350" s="18">
        <f>AS350*节奏规划!$J339</f>
        <v>0.44177999999999989</v>
      </c>
      <c r="AU350" s="18">
        <f t="shared" si="204"/>
        <v>66.625199999999992</v>
      </c>
      <c r="AV350" s="18">
        <f>AU350*节奏规划!$J339</f>
        <v>0.18506999999999998</v>
      </c>
      <c r="AW350" s="18">
        <f t="shared" si="205"/>
        <v>0</v>
      </c>
      <c r="AX350" s="18">
        <f>AW350*节奏规划!$J339</f>
        <v>0</v>
      </c>
      <c r="AY350" s="18">
        <f t="shared" si="206"/>
        <v>0</v>
      </c>
      <c r="AZ350" s="18">
        <f>AY350*节奏规划!$J339</f>
        <v>0</v>
      </c>
    </row>
    <row r="351" spans="1:52" ht="16.5" x14ac:dyDescent="0.2">
      <c r="A351" s="14">
        <v>346</v>
      </c>
      <c r="B351" s="14">
        <f>金币产出!CH351/金币产出!CB351</f>
        <v>4002696000</v>
      </c>
      <c r="C351" s="18">
        <f>INDEX(金币产出!$D$7:$D$90,MATCH(宝箱数值!A351,金币产出!$A$7:$A$90,1))</f>
        <v>99</v>
      </c>
      <c r="D351" s="18">
        <f t="shared" si="186"/>
        <v>29798593</v>
      </c>
      <c r="E351" s="18">
        <f t="shared" si="175"/>
        <v>3994788</v>
      </c>
      <c r="F351" s="18">
        <f t="shared" si="176"/>
        <v>14186173</v>
      </c>
      <c r="G351" s="18">
        <f t="shared" si="177"/>
        <v>29798593</v>
      </c>
      <c r="H351" s="18">
        <f t="shared" si="178"/>
        <v>29798593</v>
      </c>
      <c r="I351" s="18">
        <f t="shared" si="179"/>
        <v>29798593</v>
      </c>
      <c r="J351" s="18">
        <f t="shared" si="180"/>
        <v>29798593</v>
      </c>
      <c r="K351" s="18">
        <f t="shared" si="187"/>
        <v>1</v>
      </c>
      <c r="L351" s="18">
        <f t="shared" si="188"/>
        <v>3994.79</v>
      </c>
      <c r="M351" s="18">
        <f t="shared" si="189"/>
        <v>2</v>
      </c>
      <c r="N351" s="18">
        <f t="shared" si="190"/>
        <v>14.19</v>
      </c>
      <c r="O351" s="18">
        <f t="shared" si="191"/>
        <v>2</v>
      </c>
      <c r="P351" s="18">
        <f t="shared" si="192"/>
        <v>29.8</v>
      </c>
      <c r="Q351" s="18">
        <f t="shared" si="193"/>
        <v>2</v>
      </c>
      <c r="R351" s="18">
        <f t="shared" si="194"/>
        <v>29.8</v>
      </c>
      <c r="S351" s="18">
        <f t="shared" si="195"/>
        <v>2</v>
      </c>
      <c r="T351" s="18">
        <f t="shared" si="196"/>
        <v>29.8</v>
      </c>
      <c r="U351" s="18">
        <f t="shared" si="197"/>
        <v>2</v>
      </c>
      <c r="V351" s="18">
        <f t="shared" si="198"/>
        <v>29.8</v>
      </c>
      <c r="W351" s="18">
        <f t="shared" si="199"/>
        <v>2</v>
      </c>
      <c r="X351" s="18">
        <f t="shared" si="200"/>
        <v>29.8</v>
      </c>
      <c r="Y351" s="22">
        <v>0</v>
      </c>
      <c r="Z351" s="22">
        <v>0.2</v>
      </c>
      <c r="AA351" s="22">
        <v>0.8</v>
      </c>
      <c r="AB351" s="22">
        <v>0</v>
      </c>
      <c r="AC351" s="22">
        <v>0</v>
      </c>
      <c r="AD351" s="22">
        <v>0</v>
      </c>
      <c r="AE351" s="18">
        <f t="shared" si="201"/>
        <v>53085456.910000004</v>
      </c>
      <c r="AF351" s="18">
        <f>AE351*节奏规划!$J340</f>
        <v>147459.60252777778</v>
      </c>
      <c r="AG351" s="18">
        <f t="shared" si="202"/>
        <v>1002.9600000000002</v>
      </c>
      <c r="AH351" s="18">
        <f>AG351*节奏规划!$J340</f>
        <v>2.7860000000000005</v>
      </c>
      <c r="AI351" s="18">
        <f t="shared" si="181"/>
        <v>243.54</v>
      </c>
      <c r="AJ351" s="18">
        <f>AI351*节奏规划!$J340</f>
        <v>0.67649999999999999</v>
      </c>
      <c r="AK351" s="18">
        <f t="shared" si="182"/>
        <v>113.39999999999998</v>
      </c>
      <c r="AL351" s="18">
        <f>AK351*节奏规划!$J340</f>
        <v>0.31499999999999995</v>
      </c>
      <c r="AM351" s="18">
        <f t="shared" si="183"/>
        <v>648</v>
      </c>
      <c r="AN351" s="18">
        <f>AM351*节奏规划!$J340</f>
        <v>1.8</v>
      </c>
      <c r="AO351" s="18">
        <f t="shared" si="184"/>
        <v>86.399999999999991</v>
      </c>
      <c r="AP351" s="18">
        <f>AO351*节奏规划!$J340</f>
        <v>0.24</v>
      </c>
      <c r="AQ351" s="18">
        <f t="shared" si="185"/>
        <v>0</v>
      </c>
      <c r="AR351" s="18">
        <f>AQ351*节奏规划!$J340</f>
        <v>0</v>
      </c>
      <c r="AS351" s="18">
        <f t="shared" si="203"/>
        <v>159.04079999999996</v>
      </c>
      <c r="AT351" s="18">
        <f>AS351*节奏规划!$J340</f>
        <v>0.44177999999999989</v>
      </c>
      <c r="AU351" s="18">
        <f t="shared" si="204"/>
        <v>66.625199999999992</v>
      </c>
      <c r="AV351" s="18">
        <f>AU351*节奏规划!$J340</f>
        <v>0.18506999999999998</v>
      </c>
      <c r="AW351" s="18">
        <f t="shared" si="205"/>
        <v>0</v>
      </c>
      <c r="AX351" s="18">
        <f>AW351*节奏规划!$J340</f>
        <v>0</v>
      </c>
      <c r="AY351" s="18">
        <f t="shared" si="206"/>
        <v>0</v>
      </c>
      <c r="AZ351" s="18">
        <f>AY351*节奏规划!$J340</f>
        <v>0</v>
      </c>
    </row>
    <row r="352" spans="1:52" ht="16.5" x14ac:dyDescent="0.2">
      <c r="A352" s="14">
        <v>347</v>
      </c>
      <c r="B352" s="14">
        <f>金币产出!CH352/金币产出!CB352</f>
        <v>4022676000</v>
      </c>
      <c r="C352" s="18">
        <f>INDEX(金币产出!$D$7:$D$90,MATCH(宝箱数值!A352,金币产出!$A$7:$A$90,1))</f>
        <v>99</v>
      </c>
      <c r="D352" s="18">
        <f t="shared" si="186"/>
        <v>29947337</v>
      </c>
      <c r="E352" s="18">
        <f t="shared" si="175"/>
        <v>4004746</v>
      </c>
      <c r="F352" s="18">
        <f t="shared" si="176"/>
        <v>14221535</v>
      </c>
      <c r="G352" s="18">
        <f t="shared" si="177"/>
        <v>29947337</v>
      </c>
      <c r="H352" s="18">
        <f t="shared" si="178"/>
        <v>29947337</v>
      </c>
      <c r="I352" s="18">
        <f t="shared" si="179"/>
        <v>29947337</v>
      </c>
      <c r="J352" s="18">
        <f t="shared" si="180"/>
        <v>29947337</v>
      </c>
      <c r="K352" s="18">
        <f t="shared" si="187"/>
        <v>1</v>
      </c>
      <c r="L352" s="18">
        <f t="shared" si="188"/>
        <v>4004.75</v>
      </c>
      <c r="M352" s="18">
        <f t="shared" si="189"/>
        <v>2</v>
      </c>
      <c r="N352" s="18">
        <f t="shared" si="190"/>
        <v>14.22</v>
      </c>
      <c r="O352" s="18">
        <f t="shared" si="191"/>
        <v>2</v>
      </c>
      <c r="P352" s="18">
        <f t="shared" si="192"/>
        <v>29.95</v>
      </c>
      <c r="Q352" s="18">
        <f t="shared" si="193"/>
        <v>2</v>
      </c>
      <c r="R352" s="18">
        <f t="shared" si="194"/>
        <v>29.95</v>
      </c>
      <c r="S352" s="18">
        <f t="shared" si="195"/>
        <v>2</v>
      </c>
      <c r="T352" s="18">
        <f t="shared" si="196"/>
        <v>29.95</v>
      </c>
      <c r="U352" s="18">
        <f t="shared" si="197"/>
        <v>2</v>
      </c>
      <c r="V352" s="18">
        <f t="shared" si="198"/>
        <v>29.95</v>
      </c>
      <c r="W352" s="18">
        <f t="shared" si="199"/>
        <v>2</v>
      </c>
      <c r="X352" s="18">
        <f t="shared" si="200"/>
        <v>29.95</v>
      </c>
      <c r="Y352" s="22">
        <v>0</v>
      </c>
      <c r="Z352" s="22">
        <v>0.2</v>
      </c>
      <c r="AA352" s="22">
        <v>0.8</v>
      </c>
      <c r="AB352" s="22">
        <v>0</v>
      </c>
      <c r="AC352" s="22">
        <v>0</v>
      </c>
      <c r="AD352" s="22">
        <v>0</v>
      </c>
      <c r="AE352" s="18">
        <f t="shared" si="201"/>
        <v>53336331.434</v>
      </c>
      <c r="AF352" s="18">
        <f>AE352*节奏规划!$J341</f>
        <v>148156.47620555558</v>
      </c>
      <c r="AG352" s="18">
        <f t="shared" si="202"/>
        <v>1002.9600000000002</v>
      </c>
      <c r="AH352" s="18">
        <f>AG352*节奏规划!$J341</f>
        <v>2.7860000000000005</v>
      </c>
      <c r="AI352" s="18">
        <f t="shared" si="181"/>
        <v>243.54</v>
      </c>
      <c r="AJ352" s="18">
        <f>AI352*节奏规划!$J341</f>
        <v>0.67649999999999999</v>
      </c>
      <c r="AK352" s="18">
        <f t="shared" si="182"/>
        <v>113.39999999999998</v>
      </c>
      <c r="AL352" s="18">
        <f>AK352*节奏规划!$J341</f>
        <v>0.31499999999999995</v>
      </c>
      <c r="AM352" s="18">
        <f t="shared" si="183"/>
        <v>648</v>
      </c>
      <c r="AN352" s="18">
        <f>AM352*节奏规划!$J341</f>
        <v>1.8</v>
      </c>
      <c r="AO352" s="18">
        <f t="shared" si="184"/>
        <v>86.399999999999991</v>
      </c>
      <c r="AP352" s="18">
        <f>AO352*节奏规划!$J341</f>
        <v>0.24</v>
      </c>
      <c r="AQ352" s="18">
        <f t="shared" si="185"/>
        <v>0</v>
      </c>
      <c r="AR352" s="18">
        <f>AQ352*节奏规划!$J341</f>
        <v>0</v>
      </c>
      <c r="AS352" s="18">
        <f t="shared" si="203"/>
        <v>159.04079999999996</v>
      </c>
      <c r="AT352" s="18">
        <f>AS352*节奏规划!$J341</f>
        <v>0.44177999999999989</v>
      </c>
      <c r="AU352" s="18">
        <f t="shared" si="204"/>
        <v>66.625199999999992</v>
      </c>
      <c r="AV352" s="18">
        <f>AU352*节奏规划!$J341</f>
        <v>0.18506999999999998</v>
      </c>
      <c r="AW352" s="18">
        <f t="shared" si="205"/>
        <v>0</v>
      </c>
      <c r="AX352" s="18">
        <f>AW352*节奏规划!$J341</f>
        <v>0</v>
      </c>
      <c r="AY352" s="18">
        <f t="shared" si="206"/>
        <v>0</v>
      </c>
      <c r="AZ352" s="18">
        <f>AY352*节奏规划!$J341</f>
        <v>0</v>
      </c>
    </row>
    <row r="353" spans="1:52" ht="16.5" x14ac:dyDescent="0.2">
      <c r="A353" s="14">
        <v>348</v>
      </c>
      <c r="B353" s="14">
        <f>金币产出!CH353/金币产出!CB353</f>
        <v>4042656000</v>
      </c>
      <c r="C353" s="18">
        <f>INDEX(金币产出!$D$7:$D$90,MATCH(宝箱数值!A353,金币产出!$A$7:$A$90,1))</f>
        <v>99</v>
      </c>
      <c r="D353" s="18">
        <f t="shared" si="186"/>
        <v>30096080</v>
      </c>
      <c r="E353" s="18">
        <f t="shared" si="175"/>
        <v>4014679</v>
      </c>
      <c r="F353" s="18">
        <f t="shared" si="176"/>
        <v>14256809</v>
      </c>
      <c r="G353" s="18">
        <f t="shared" si="177"/>
        <v>30096080</v>
      </c>
      <c r="H353" s="18">
        <f t="shared" si="178"/>
        <v>30096080</v>
      </c>
      <c r="I353" s="18">
        <f t="shared" si="179"/>
        <v>30096080</v>
      </c>
      <c r="J353" s="18">
        <f t="shared" si="180"/>
        <v>30096080</v>
      </c>
      <c r="K353" s="18">
        <f t="shared" si="187"/>
        <v>1</v>
      </c>
      <c r="L353" s="18">
        <f t="shared" si="188"/>
        <v>4014.68</v>
      </c>
      <c r="M353" s="18">
        <f t="shared" si="189"/>
        <v>2</v>
      </c>
      <c r="N353" s="18">
        <f t="shared" si="190"/>
        <v>14.26</v>
      </c>
      <c r="O353" s="18">
        <f t="shared" si="191"/>
        <v>2</v>
      </c>
      <c r="P353" s="18">
        <f t="shared" si="192"/>
        <v>30.1</v>
      </c>
      <c r="Q353" s="18">
        <f t="shared" si="193"/>
        <v>2</v>
      </c>
      <c r="R353" s="18">
        <f t="shared" si="194"/>
        <v>30.1</v>
      </c>
      <c r="S353" s="18">
        <f t="shared" si="195"/>
        <v>2</v>
      </c>
      <c r="T353" s="18">
        <f t="shared" si="196"/>
        <v>30.1</v>
      </c>
      <c r="U353" s="18">
        <f t="shared" si="197"/>
        <v>2</v>
      </c>
      <c r="V353" s="18">
        <f t="shared" si="198"/>
        <v>30.1</v>
      </c>
      <c r="W353" s="18">
        <f t="shared" si="199"/>
        <v>2</v>
      </c>
      <c r="X353" s="18">
        <f t="shared" si="200"/>
        <v>30.1</v>
      </c>
      <c r="Y353" s="22">
        <v>0</v>
      </c>
      <c r="Z353" s="22">
        <v>0.2</v>
      </c>
      <c r="AA353" s="22">
        <v>0.8</v>
      </c>
      <c r="AB353" s="22">
        <v>0</v>
      </c>
      <c r="AC353" s="22">
        <v>0</v>
      </c>
      <c r="AD353" s="22">
        <v>0</v>
      </c>
      <c r="AE353" s="18">
        <f t="shared" si="201"/>
        <v>53587169.342</v>
      </c>
      <c r="AF353" s="18">
        <f>AE353*节奏规划!$J342</f>
        <v>148853.24817222223</v>
      </c>
      <c r="AG353" s="18">
        <f t="shared" si="202"/>
        <v>1002.9600000000002</v>
      </c>
      <c r="AH353" s="18">
        <f>AG353*节奏规划!$J342</f>
        <v>2.7860000000000005</v>
      </c>
      <c r="AI353" s="18">
        <f t="shared" si="181"/>
        <v>243.54</v>
      </c>
      <c r="AJ353" s="18">
        <f>AI353*节奏规划!$J342</f>
        <v>0.67649999999999999</v>
      </c>
      <c r="AK353" s="18">
        <f t="shared" si="182"/>
        <v>113.39999999999998</v>
      </c>
      <c r="AL353" s="18">
        <f>AK353*节奏规划!$J342</f>
        <v>0.31499999999999995</v>
      </c>
      <c r="AM353" s="18">
        <f t="shared" si="183"/>
        <v>648</v>
      </c>
      <c r="AN353" s="18">
        <f>AM353*节奏规划!$J342</f>
        <v>1.8</v>
      </c>
      <c r="AO353" s="18">
        <f t="shared" si="184"/>
        <v>86.399999999999991</v>
      </c>
      <c r="AP353" s="18">
        <f>AO353*节奏规划!$J342</f>
        <v>0.24</v>
      </c>
      <c r="AQ353" s="18">
        <f t="shared" si="185"/>
        <v>0</v>
      </c>
      <c r="AR353" s="18">
        <f>AQ353*节奏规划!$J342</f>
        <v>0</v>
      </c>
      <c r="AS353" s="18">
        <f t="shared" si="203"/>
        <v>159.04079999999996</v>
      </c>
      <c r="AT353" s="18">
        <f>AS353*节奏规划!$J342</f>
        <v>0.44177999999999989</v>
      </c>
      <c r="AU353" s="18">
        <f t="shared" si="204"/>
        <v>66.625199999999992</v>
      </c>
      <c r="AV353" s="18">
        <f>AU353*节奏规划!$J342</f>
        <v>0.18506999999999998</v>
      </c>
      <c r="AW353" s="18">
        <f t="shared" si="205"/>
        <v>0</v>
      </c>
      <c r="AX353" s="18">
        <f>AW353*节奏规划!$J342</f>
        <v>0</v>
      </c>
      <c r="AY353" s="18">
        <f t="shared" si="206"/>
        <v>0</v>
      </c>
      <c r="AZ353" s="18">
        <f>AY353*节奏规划!$J342</f>
        <v>0</v>
      </c>
    </row>
    <row r="354" spans="1:52" ht="16.5" x14ac:dyDescent="0.2">
      <c r="A354" s="14">
        <v>349</v>
      </c>
      <c r="B354" s="14">
        <f>金币产出!CH354/金币产出!CB354</f>
        <v>4062636000</v>
      </c>
      <c r="C354" s="18">
        <f>INDEX(金币产出!$D$7:$D$90,MATCH(宝箱数值!A354,金币产出!$A$7:$A$90,1))</f>
        <v>99</v>
      </c>
      <c r="D354" s="18">
        <f t="shared" si="186"/>
        <v>30244824</v>
      </c>
      <c r="E354" s="18">
        <f t="shared" si="175"/>
        <v>4024588</v>
      </c>
      <c r="F354" s="18">
        <f t="shared" si="176"/>
        <v>14291996</v>
      </c>
      <c r="G354" s="18">
        <f t="shared" si="177"/>
        <v>30244824</v>
      </c>
      <c r="H354" s="18">
        <f t="shared" si="178"/>
        <v>30244824</v>
      </c>
      <c r="I354" s="18">
        <f t="shared" si="179"/>
        <v>30244824</v>
      </c>
      <c r="J354" s="18">
        <f t="shared" si="180"/>
        <v>30244824</v>
      </c>
      <c r="K354" s="18">
        <f t="shared" si="187"/>
        <v>1</v>
      </c>
      <c r="L354" s="18">
        <f t="shared" si="188"/>
        <v>4024.59</v>
      </c>
      <c r="M354" s="18">
        <f t="shared" si="189"/>
        <v>2</v>
      </c>
      <c r="N354" s="18">
        <f t="shared" si="190"/>
        <v>14.29</v>
      </c>
      <c r="O354" s="18">
        <f t="shared" si="191"/>
        <v>2</v>
      </c>
      <c r="P354" s="18">
        <f t="shared" si="192"/>
        <v>30.24</v>
      </c>
      <c r="Q354" s="18">
        <f t="shared" si="193"/>
        <v>2</v>
      </c>
      <c r="R354" s="18">
        <f t="shared" si="194"/>
        <v>30.24</v>
      </c>
      <c r="S354" s="18">
        <f t="shared" si="195"/>
        <v>2</v>
      </c>
      <c r="T354" s="18">
        <f t="shared" si="196"/>
        <v>30.24</v>
      </c>
      <c r="U354" s="18">
        <f t="shared" si="197"/>
        <v>2</v>
      </c>
      <c r="V354" s="18">
        <f t="shared" si="198"/>
        <v>30.24</v>
      </c>
      <c r="W354" s="18">
        <f t="shared" si="199"/>
        <v>2</v>
      </c>
      <c r="X354" s="18">
        <f t="shared" si="200"/>
        <v>30.24</v>
      </c>
      <c r="Y354" s="22">
        <v>0</v>
      </c>
      <c r="Z354" s="22">
        <v>0.2</v>
      </c>
      <c r="AA354" s="22">
        <v>0.8</v>
      </c>
      <c r="AB354" s="22">
        <v>0</v>
      </c>
      <c r="AC354" s="22">
        <v>0</v>
      </c>
      <c r="AD354" s="22">
        <v>0</v>
      </c>
      <c r="AE354" s="18">
        <f t="shared" si="201"/>
        <v>53837974.216000006</v>
      </c>
      <c r="AF354" s="18">
        <f>AE354*节奏规划!$J343</f>
        <v>149549.9283777778</v>
      </c>
      <c r="AG354" s="18">
        <f t="shared" si="202"/>
        <v>1002.9600000000002</v>
      </c>
      <c r="AH354" s="18">
        <f>AG354*节奏规划!$J343</f>
        <v>2.7860000000000005</v>
      </c>
      <c r="AI354" s="18">
        <f t="shared" si="181"/>
        <v>243.54</v>
      </c>
      <c r="AJ354" s="18">
        <f>AI354*节奏规划!$J343</f>
        <v>0.67649999999999999</v>
      </c>
      <c r="AK354" s="18">
        <f t="shared" si="182"/>
        <v>113.39999999999998</v>
      </c>
      <c r="AL354" s="18">
        <f>AK354*节奏规划!$J343</f>
        <v>0.31499999999999995</v>
      </c>
      <c r="AM354" s="18">
        <f t="shared" si="183"/>
        <v>648</v>
      </c>
      <c r="AN354" s="18">
        <f>AM354*节奏规划!$J343</f>
        <v>1.8</v>
      </c>
      <c r="AO354" s="18">
        <f t="shared" si="184"/>
        <v>86.399999999999991</v>
      </c>
      <c r="AP354" s="18">
        <f>AO354*节奏规划!$J343</f>
        <v>0.24</v>
      </c>
      <c r="AQ354" s="18">
        <f t="shared" si="185"/>
        <v>0</v>
      </c>
      <c r="AR354" s="18">
        <f>AQ354*节奏规划!$J343</f>
        <v>0</v>
      </c>
      <c r="AS354" s="18">
        <f t="shared" si="203"/>
        <v>159.04079999999996</v>
      </c>
      <c r="AT354" s="18">
        <f>AS354*节奏规划!$J343</f>
        <v>0.44177999999999989</v>
      </c>
      <c r="AU354" s="18">
        <f t="shared" si="204"/>
        <v>66.625199999999992</v>
      </c>
      <c r="AV354" s="18">
        <f>AU354*节奏规划!$J343</f>
        <v>0.18506999999999998</v>
      </c>
      <c r="AW354" s="18">
        <f t="shared" si="205"/>
        <v>0</v>
      </c>
      <c r="AX354" s="18">
        <f>AW354*节奏规划!$J343</f>
        <v>0</v>
      </c>
      <c r="AY354" s="18">
        <f t="shared" si="206"/>
        <v>0</v>
      </c>
      <c r="AZ354" s="18">
        <f>AY354*节奏规划!$J343</f>
        <v>0</v>
      </c>
    </row>
    <row r="355" spans="1:52" ht="16.5" x14ac:dyDescent="0.2">
      <c r="A355" s="14">
        <v>350</v>
      </c>
      <c r="B355" s="14">
        <f>金币产出!CH355/金币产出!CB355</f>
        <v>4082616000</v>
      </c>
      <c r="C355" s="18">
        <f>INDEX(金币产出!$D$7:$D$90,MATCH(宝箱数值!A355,金币产出!$A$7:$A$90,1))</f>
        <v>99</v>
      </c>
      <c r="D355" s="18">
        <f t="shared" si="186"/>
        <v>30393568</v>
      </c>
      <c r="E355" s="18">
        <f t="shared" si="175"/>
        <v>4034472</v>
      </c>
      <c r="F355" s="18">
        <f t="shared" si="176"/>
        <v>14327097</v>
      </c>
      <c r="G355" s="18">
        <f t="shared" si="177"/>
        <v>30393568</v>
      </c>
      <c r="H355" s="18">
        <f t="shared" si="178"/>
        <v>30393568</v>
      </c>
      <c r="I355" s="18">
        <f t="shared" si="179"/>
        <v>30393568</v>
      </c>
      <c r="J355" s="18">
        <f t="shared" si="180"/>
        <v>30393568</v>
      </c>
      <c r="K355" s="18">
        <f t="shared" si="187"/>
        <v>1</v>
      </c>
      <c r="L355" s="18">
        <f t="shared" si="188"/>
        <v>4034.47</v>
      </c>
      <c r="M355" s="18">
        <f t="shared" si="189"/>
        <v>2</v>
      </c>
      <c r="N355" s="18">
        <f t="shared" si="190"/>
        <v>14.33</v>
      </c>
      <c r="O355" s="18">
        <f t="shared" si="191"/>
        <v>2</v>
      </c>
      <c r="P355" s="18">
        <f t="shared" si="192"/>
        <v>30.39</v>
      </c>
      <c r="Q355" s="18">
        <f t="shared" si="193"/>
        <v>2</v>
      </c>
      <c r="R355" s="18">
        <f t="shared" si="194"/>
        <v>30.39</v>
      </c>
      <c r="S355" s="18">
        <f t="shared" si="195"/>
        <v>2</v>
      </c>
      <c r="T355" s="18">
        <f t="shared" si="196"/>
        <v>30.39</v>
      </c>
      <c r="U355" s="18">
        <f t="shared" si="197"/>
        <v>2</v>
      </c>
      <c r="V355" s="18">
        <f t="shared" si="198"/>
        <v>30.39</v>
      </c>
      <c r="W355" s="18">
        <f t="shared" si="199"/>
        <v>2</v>
      </c>
      <c r="X355" s="18">
        <f t="shared" si="200"/>
        <v>30.39</v>
      </c>
      <c r="Y355" s="22">
        <v>0</v>
      </c>
      <c r="Z355" s="22">
        <v>0</v>
      </c>
      <c r="AA355" s="22">
        <v>0.5</v>
      </c>
      <c r="AB355" s="22">
        <v>0.5</v>
      </c>
      <c r="AC355" s="22">
        <v>0</v>
      </c>
      <c r="AD355" s="22">
        <v>0</v>
      </c>
      <c r="AE355" s="18">
        <f t="shared" si="201"/>
        <v>60483200.32</v>
      </c>
      <c r="AF355" s="18">
        <f>AE355*节奏规划!$J344</f>
        <v>168008.88977777777</v>
      </c>
      <c r="AG355" s="18">
        <f t="shared" si="202"/>
        <v>1432.8</v>
      </c>
      <c r="AH355" s="18">
        <f>AG355*节奏规划!$J344</f>
        <v>3.98</v>
      </c>
      <c r="AI355" s="18">
        <f t="shared" si="181"/>
        <v>313.64999999999998</v>
      </c>
      <c r="AJ355" s="18">
        <f>AI355*节奏规划!$J344</f>
        <v>0.87124999999999997</v>
      </c>
      <c r="AK355" s="18">
        <f t="shared" si="182"/>
        <v>143.1</v>
      </c>
      <c r="AL355" s="18">
        <f>AK355*节奏规划!$J344</f>
        <v>0.39750000000000002</v>
      </c>
      <c r="AM355" s="18">
        <f t="shared" si="183"/>
        <v>850.49999999999989</v>
      </c>
      <c r="AN355" s="18">
        <f>AM355*节奏规划!$J344</f>
        <v>2.3624999999999998</v>
      </c>
      <c r="AO355" s="18">
        <f t="shared" si="184"/>
        <v>161.99999999999997</v>
      </c>
      <c r="AP355" s="18">
        <f>AO355*节奏规划!$J344</f>
        <v>0.44999999999999996</v>
      </c>
      <c r="AQ355" s="18">
        <f t="shared" si="185"/>
        <v>0</v>
      </c>
      <c r="AR355" s="18">
        <f>AQ355*节奏规划!$J344</f>
        <v>0</v>
      </c>
      <c r="AS355" s="18">
        <f t="shared" si="203"/>
        <v>123.57899999999999</v>
      </c>
      <c r="AT355" s="18">
        <f>AS355*节奏规划!$J344</f>
        <v>0.343275</v>
      </c>
      <c r="AU355" s="18">
        <f t="shared" si="204"/>
        <v>91.340999999999994</v>
      </c>
      <c r="AV355" s="18">
        <f>AU355*节奏规划!$J344</f>
        <v>0.25372499999999998</v>
      </c>
      <c r="AW355" s="18">
        <f t="shared" si="205"/>
        <v>9.6713999999999984</v>
      </c>
      <c r="AX355" s="18">
        <f>AW355*节奏规划!$J344</f>
        <v>2.6864999999999997E-2</v>
      </c>
      <c r="AY355" s="18">
        <f t="shared" si="206"/>
        <v>0</v>
      </c>
      <c r="AZ355" s="18">
        <f>AY355*节奏规划!$J344</f>
        <v>0</v>
      </c>
    </row>
    <row r="356" spans="1:52" ht="16.5" x14ac:dyDescent="0.2">
      <c r="A356" s="14">
        <v>351</v>
      </c>
      <c r="B356" s="14">
        <f>金币产出!CH356/金币产出!CB356</f>
        <v>4102596000</v>
      </c>
      <c r="C356" s="18">
        <f>INDEX(金币产出!$D$7:$D$90,MATCH(宝箱数值!A356,金币产出!$A$7:$A$90,1))</f>
        <v>99</v>
      </c>
      <c r="D356" s="18">
        <f t="shared" si="186"/>
        <v>30542312</v>
      </c>
      <c r="E356" s="18">
        <f t="shared" si="175"/>
        <v>4044333</v>
      </c>
      <c r="F356" s="18">
        <f t="shared" si="176"/>
        <v>14362112</v>
      </c>
      <c r="G356" s="18">
        <f t="shared" si="177"/>
        <v>30467849</v>
      </c>
      <c r="H356" s="18">
        <f t="shared" si="178"/>
        <v>30542312</v>
      </c>
      <c r="I356" s="18">
        <f t="shared" si="179"/>
        <v>30542312</v>
      </c>
      <c r="J356" s="18">
        <f t="shared" si="180"/>
        <v>30542312</v>
      </c>
      <c r="K356" s="18">
        <f t="shared" si="187"/>
        <v>1</v>
      </c>
      <c r="L356" s="18">
        <f t="shared" si="188"/>
        <v>4044.33</v>
      </c>
      <c r="M356" s="18">
        <f t="shared" si="189"/>
        <v>2</v>
      </c>
      <c r="N356" s="18">
        <f t="shared" si="190"/>
        <v>14.36</v>
      </c>
      <c r="O356" s="18">
        <f t="shared" si="191"/>
        <v>2</v>
      </c>
      <c r="P356" s="18">
        <f t="shared" si="192"/>
        <v>30.47</v>
      </c>
      <c r="Q356" s="18">
        <f t="shared" si="193"/>
        <v>2</v>
      </c>
      <c r="R356" s="18">
        <f t="shared" si="194"/>
        <v>30.54</v>
      </c>
      <c r="S356" s="18">
        <f t="shared" si="195"/>
        <v>2</v>
      </c>
      <c r="T356" s="18">
        <f t="shared" si="196"/>
        <v>30.54</v>
      </c>
      <c r="U356" s="18">
        <f t="shared" si="197"/>
        <v>2</v>
      </c>
      <c r="V356" s="18">
        <f t="shared" si="198"/>
        <v>30.54</v>
      </c>
      <c r="W356" s="18">
        <f t="shared" si="199"/>
        <v>2</v>
      </c>
      <c r="X356" s="18">
        <f t="shared" si="200"/>
        <v>30.54</v>
      </c>
      <c r="Y356" s="22">
        <v>0</v>
      </c>
      <c r="Z356" s="22">
        <v>0</v>
      </c>
      <c r="AA356" s="22">
        <v>0.5</v>
      </c>
      <c r="AB356" s="22">
        <v>0.5</v>
      </c>
      <c r="AC356" s="22">
        <v>0</v>
      </c>
      <c r="AD356" s="22">
        <v>0</v>
      </c>
      <c r="AE356" s="18">
        <f t="shared" si="201"/>
        <v>60705110.195</v>
      </c>
      <c r="AF356" s="18">
        <f>AE356*节奏规划!$J345</f>
        <v>168625.30609722223</v>
      </c>
      <c r="AG356" s="18">
        <f t="shared" si="202"/>
        <v>1432.8</v>
      </c>
      <c r="AH356" s="18">
        <f>AG356*节奏规划!$J345</f>
        <v>3.98</v>
      </c>
      <c r="AI356" s="18">
        <f t="shared" si="181"/>
        <v>313.64999999999998</v>
      </c>
      <c r="AJ356" s="18">
        <f>AI356*节奏规划!$J345</f>
        <v>0.87124999999999997</v>
      </c>
      <c r="AK356" s="18">
        <f t="shared" si="182"/>
        <v>143.1</v>
      </c>
      <c r="AL356" s="18">
        <f>AK356*节奏规划!$J345</f>
        <v>0.39750000000000002</v>
      </c>
      <c r="AM356" s="18">
        <f t="shared" si="183"/>
        <v>850.49999999999989</v>
      </c>
      <c r="AN356" s="18">
        <f>AM356*节奏规划!$J345</f>
        <v>2.3624999999999998</v>
      </c>
      <c r="AO356" s="18">
        <f t="shared" si="184"/>
        <v>161.99999999999997</v>
      </c>
      <c r="AP356" s="18">
        <f>AO356*节奏规划!$J345</f>
        <v>0.44999999999999996</v>
      </c>
      <c r="AQ356" s="18">
        <f t="shared" si="185"/>
        <v>0</v>
      </c>
      <c r="AR356" s="18">
        <f>AQ356*节奏规划!$J345</f>
        <v>0</v>
      </c>
      <c r="AS356" s="18">
        <f t="shared" si="203"/>
        <v>123.57899999999999</v>
      </c>
      <c r="AT356" s="18">
        <f>AS356*节奏规划!$J345</f>
        <v>0.343275</v>
      </c>
      <c r="AU356" s="18">
        <f t="shared" si="204"/>
        <v>91.340999999999994</v>
      </c>
      <c r="AV356" s="18">
        <f>AU356*节奏规划!$J345</f>
        <v>0.25372499999999998</v>
      </c>
      <c r="AW356" s="18">
        <f t="shared" si="205"/>
        <v>9.6713999999999984</v>
      </c>
      <c r="AX356" s="18">
        <f>AW356*节奏规划!$J345</f>
        <v>2.6864999999999997E-2</v>
      </c>
      <c r="AY356" s="18">
        <f t="shared" si="206"/>
        <v>0</v>
      </c>
      <c r="AZ356" s="18">
        <f>AY356*节奏规划!$J345</f>
        <v>0</v>
      </c>
    </row>
    <row r="357" spans="1:52" ht="16.5" x14ac:dyDescent="0.2">
      <c r="A357" s="14">
        <v>352</v>
      </c>
      <c r="B357" s="14">
        <f>金币产出!CH357/金币产出!CB357</f>
        <v>4122576000</v>
      </c>
      <c r="C357" s="18">
        <f>INDEX(金币产出!$D$7:$D$90,MATCH(宝箱数值!A357,金币产出!$A$7:$A$90,1))</f>
        <v>99</v>
      </c>
      <c r="D357" s="18">
        <f t="shared" si="186"/>
        <v>30691055</v>
      </c>
      <c r="E357" s="18">
        <f t="shared" si="175"/>
        <v>4054169</v>
      </c>
      <c r="F357" s="18">
        <f t="shared" si="176"/>
        <v>14397042</v>
      </c>
      <c r="G357" s="18">
        <f t="shared" si="177"/>
        <v>30541949</v>
      </c>
      <c r="H357" s="18">
        <f t="shared" si="178"/>
        <v>30691055</v>
      </c>
      <c r="I357" s="18">
        <f t="shared" si="179"/>
        <v>30691055</v>
      </c>
      <c r="J357" s="18">
        <f t="shared" si="180"/>
        <v>30691055</v>
      </c>
      <c r="K357" s="18">
        <f t="shared" si="187"/>
        <v>1</v>
      </c>
      <c r="L357" s="18">
        <f t="shared" si="188"/>
        <v>4054.17</v>
      </c>
      <c r="M357" s="18">
        <f t="shared" si="189"/>
        <v>2</v>
      </c>
      <c r="N357" s="18">
        <f t="shared" si="190"/>
        <v>14.4</v>
      </c>
      <c r="O357" s="18">
        <f t="shared" si="191"/>
        <v>2</v>
      </c>
      <c r="P357" s="18">
        <f t="shared" si="192"/>
        <v>30.54</v>
      </c>
      <c r="Q357" s="18">
        <f t="shared" si="193"/>
        <v>2</v>
      </c>
      <c r="R357" s="18">
        <f t="shared" si="194"/>
        <v>30.69</v>
      </c>
      <c r="S357" s="18">
        <f t="shared" si="195"/>
        <v>2</v>
      </c>
      <c r="T357" s="18">
        <f t="shared" si="196"/>
        <v>30.69</v>
      </c>
      <c r="U357" s="18">
        <f t="shared" si="197"/>
        <v>2</v>
      </c>
      <c r="V357" s="18">
        <f t="shared" si="198"/>
        <v>30.69</v>
      </c>
      <c r="W357" s="18">
        <f t="shared" si="199"/>
        <v>2</v>
      </c>
      <c r="X357" s="18">
        <f t="shared" si="200"/>
        <v>30.69</v>
      </c>
      <c r="Y357" s="22">
        <v>0</v>
      </c>
      <c r="Z357" s="22">
        <v>0</v>
      </c>
      <c r="AA357" s="22">
        <v>0.5</v>
      </c>
      <c r="AB357" s="22">
        <v>0.5</v>
      </c>
      <c r="AC357" s="22">
        <v>0</v>
      </c>
      <c r="AD357" s="22">
        <v>0</v>
      </c>
      <c r="AE357" s="18">
        <f t="shared" si="201"/>
        <v>60926838.979999997</v>
      </c>
      <c r="AF357" s="18">
        <f>AE357*节奏规划!$J346</f>
        <v>169241.21938888889</v>
      </c>
      <c r="AG357" s="18">
        <f t="shared" si="202"/>
        <v>1432.8</v>
      </c>
      <c r="AH357" s="18">
        <f>AG357*节奏规划!$J346</f>
        <v>3.98</v>
      </c>
      <c r="AI357" s="18">
        <f t="shared" si="181"/>
        <v>313.64999999999998</v>
      </c>
      <c r="AJ357" s="18">
        <f>AI357*节奏规划!$J346</f>
        <v>0.87124999999999997</v>
      </c>
      <c r="AK357" s="18">
        <f t="shared" si="182"/>
        <v>143.1</v>
      </c>
      <c r="AL357" s="18">
        <f>AK357*节奏规划!$J346</f>
        <v>0.39750000000000002</v>
      </c>
      <c r="AM357" s="18">
        <f t="shared" si="183"/>
        <v>850.49999999999989</v>
      </c>
      <c r="AN357" s="18">
        <f>AM357*节奏规划!$J346</f>
        <v>2.3624999999999998</v>
      </c>
      <c r="AO357" s="18">
        <f t="shared" si="184"/>
        <v>161.99999999999997</v>
      </c>
      <c r="AP357" s="18">
        <f>AO357*节奏规划!$J346</f>
        <v>0.44999999999999996</v>
      </c>
      <c r="AQ357" s="18">
        <f t="shared" si="185"/>
        <v>0</v>
      </c>
      <c r="AR357" s="18">
        <f>AQ357*节奏规划!$J346</f>
        <v>0</v>
      </c>
      <c r="AS357" s="18">
        <f t="shared" si="203"/>
        <v>123.57899999999999</v>
      </c>
      <c r="AT357" s="18">
        <f>AS357*节奏规划!$J346</f>
        <v>0.343275</v>
      </c>
      <c r="AU357" s="18">
        <f t="shared" si="204"/>
        <v>91.340999999999994</v>
      </c>
      <c r="AV357" s="18">
        <f>AU357*节奏规划!$J346</f>
        <v>0.25372499999999998</v>
      </c>
      <c r="AW357" s="18">
        <f t="shared" si="205"/>
        <v>9.6713999999999984</v>
      </c>
      <c r="AX357" s="18">
        <f>AW357*节奏规划!$J346</f>
        <v>2.6864999999999997E-2</v>
      </c>
      <c r="AY357" s="18">
        <f t="shared" si="206"/>
        <v>0</v>
      </c>
      <c r="AZ357" s="18">
        <f>AY357*节奏规划!$J346</f>
        <v>0</v>
      </c>
    </row>
    <row r="358" spans="1:52" ht="16.5" x14ac:dyDescent="0.2">
      <c r="A358" s="14">
        <v>353</v>
      </c>
      <c r="B358" s="14">
        <f>金币产出!CH358/金币产出!CB358</f>
        <v>4142556000</v>
      </c>
      <c r="C358" s="18">
        <f>INDEX(金币产出!$D$7:$D$90,MATCH(宝箱数值!A358,金币产出!$A$7:$A$90,1))</f>
        <v>99</v>
      </c>
      <c r="D358" s="18">
        <f t="shared" si="186"/>
        <v>30839799</v>
      </c>
      <c r="E358" s="18">
        <f t="shared" si="175"/>
        <v>4063981</v>
      </c>
      <c r="F358" s="18">
        <f t="shared" si="176"/>
        <v>14431887</v>
      </c>
      <c r="G358" s="18">
        <f t="shared" si="177"/>
        <v>30615870</v>
      </c>
      <c r="H358" s="18">
        <f t="shared" si="178"/>
        <v>30839799</v>
      </c>
      <c r="I358" s="18">
        <f t="shared" si="179"/>
        <v>30839799</v>
      </c>
      <c r="J358" s="18">
        <f t="shared" si="180"/>
        <v>30839799</v>
      </c>
      <c r="K358" s="18">
        <f t="shared" si="187"/>
        <v>1</v>
      </c>
      <c r="L358" s="18">
        <f t="shared" si="188"/>
        <v>4063.98</v>
      </c>
      <c r="M358" s="18">
        <f t="shared" si="189"/>
        <v>2</v>
      </c>
      <c r="N358" s="18">
        <f t="shared" si="190"/>
        <v>14.43</v>
      </c>
      <c r="O358" s="18">
        <f t="shared" si="191"/>
        <v>2</v>
      </c>
      <c r="P358" s="18">
        <f t="shared" si="192"/>
        <v>30.62</v>
      </c>
      <c r="Q358" s="18">
        <f t="shared" si="193"/>
        <v>2</v>
      </c>
      <c r="R358" s="18">
        <f t="shared" si="194"/>
        <v>30.84</v>
      </c>
      <c r="S358" s="18">
        <f t="shared" si="195"/>
        <v>2</v>
      </c>
      <c r="T358" s="18">
        <f t="shared" si="196"/>
        <v>30.84</v>
      </c>
      <c r="U358" s="18">
        <f t="shared" si="197"/>
        <v>2</v>
      </c>
      <c r="V358" s="18">
        <f t="shared" si="198"/>
        <v>30.84</v>
      </c>
      <c r="W358" s="18">
        <f t="shared" si="199"/>
        <v>2</v>
      </c>
      <c r="X358" s="18">
        <f t="shared" si="200"/>
        <v>30.84</v>
      </c>
      <c r="Y358" s="22">
        <v>0</v>
      </c>
      <c r="Z358" s="22">
        <v>0</v>
      </c>
      <c r="AA358" s="22">
        <v>0.5</v>
      </c>
      <c r="AB358" s="22">
        <v>0.5</v>
      </c>
      <c r="AC358" s="22">
        <v>0</v>
      </c>
      <c r="AD358" s="22">
        <v>0</v>
      </c>
      <c r="AE358" s="18">
        <f t="shared" si="201"/>
        <v>61148390.655000001</v>
      </c>
      <c r="AF358" s="18">
        <f>AE358*节奏规划!$J347</f>
        <v>169856.64070833335</v>
      </c>
      <c r="AG358" s="18">
        <f t="shared" si="202"/>
        <v>1432.8</v>
      </c>
      <c r="AH358" s="18">
        <f>AG358*节奏规划!$J347</f>
        <v>3.98</v>
      </c>
      <c r="AI358" s="18">
        <f t="shared" si="181"/>
        <v>313.64999999999998</v>
      </c>
      <c r="AJ358" s="18">
        <f>AI358*节奏规划!$J347</f>
        <v>0.87124999999999997</v>
      </c>
      <c r="AK358" s="18">
        <f t="shared" si="182"/>
        <v>143.1</v>
      </c>
      <c r="AL358" s="18">
        <f>AK358*节奏规划!$J347</f>
        <v>0.39750000000000002</v>
      </c>
      <c r="AM358" s="18">
        <f t="shared" si="183"/>
        <v>850.49999999999989</v>
      </c>
      <c r="AN358" s="18">
        <f>AM358*节奏规划!$J347</f>
        <v>2.3624999999999998</v>
      </c>
      <c r="AO358" s="18">
        <f t="shared" si="184"/>
        <v>161.99999999999997</v>
      </c>
      <c r="AP358" s="18">
        <f>AO358*节奏规划!$J347</f>
        <v>0.44999999999999996</v>
      </c>
      <c r="AQ358" s="18">
        <f t="shared" si="185"/>
        <v>0</v>
      </c>
      <c r="AR358" s="18">
        <f>AQ358*节奏规划!$J347</f>
        <v>0</v>
      </c>
      <c r="AS358" s="18">
        <f t="shared" si="203"/>
        <v>123.57899999999999</v>
      </c>
      <c r="AT358" s="18">
        <f>AS358*节奏规划!$J347</f>
        <v>0.343275</v>
      </c>
      <c r="AU358" s="18">
        <f t="shared" si="204"/>
        <v>91.340999999999994</v>
      </c>
      <c r="AV358" s="18">
        <f>AU358*节奏规划!$J347</f>
        <v>0.25372499999999998</v>
      </c>
      <c r="AW358" s="18">
        <f t="shared" si="205"/>
        <v>9.6713999999999984</v>
      </c>
      <c r="AX358" s="18">
        <f>AW358*节奏规划!$J347</f>
        <v>2.6864999999999997E-2</v>
      </c>
      <c r="AY358" s="18">
        <f t="shared" si="206"/>
        <v>0</v>
      </c>
      <c r="AZ358" s="18">
        <f>AY358*节奏规划!$J347</f>
        <v>0</v>
      </c>
    </row>
    <row r="359" spans="1:52" ht="16.5" x14ac:dyDescent="0.2">
      <c r="A359" s="14">
        <v>354</v>
      </c>
      <c r="B359" s="14">
        <f>金币产出!CH359/金币产出!CB359</f>
        <v>4162536000</v>
      </c>
      <c r="C359" s="18">
        <f>INDEX(金币产出!$D$7:$D$90,MATCH(宝箱数值!A359,金币产出!$A$7:$A$90,1))</f>
        <v>99</v>
      </c>
      <c r="D359" s="18">
        <f t="shared" si="186"/>
        <v>30988543</v>
      </c>
      <c r="E359" s="18">
        <f t="shared" si="175"/>
        <v>4073770</v>
      </c>
      <c r="F359" s="18">
        <f t="shared" si="176"/>
        <v>14466649</v>
      </c>
      <c r="G359" s="18">
        <f t="shared" si="177"/>
        <v>30689613</v>
      </c>
      <c r="H359" s="18">
        <f t="shared" si="178"/>
        <v>30988543</v>
      </c>
      <c r="I359" s="18">
        <f t="shared" si="179"/>
        <v>30988543</v>
      </c>
      <c r="J359" s="18">
        <f t="shared" si="180"/>
        <v>30988543</v>
      </c>
      <c r="K359" s="18">
        <f t="shared" si="187"/>
        <v>1</v>
      </c>
      <c r="L359" s="18">
        <f t="shared" si="188"/>
        <v>4073.77</v>
      </c>
      <c r="M359" s="18">
        <f t="shared" si="189"/>
        <v>2</v>
      </c>
      <c r="N359" s="18">
        <f t="shared" si="190"/>
        <v>14.47</v>
      </c>
      <c r="O359" s="18">
        <f t="shared" si="191"/>
        <v>2</v>
      </c>
      <c r="P359" s="18">
        <f t="shared" si="192"/>
        <v>30.69</v>
      </c>
      <c r="Q359" s="18">
        <f t="shared" si="193"/>
        <v>2</v>
      </c>
      <c r="R359" s="18">
        <f t="shared" si="194"/>
        <v>30.99</v>
      </c>
      <c r="S359" s="18">
        <f t="shared" si="195"/>
        <v>2</v>
      </c>
      <c r="T359" s="18">
        <f t="shared" si="196"/>
        <v>30.99</v>
      </c>
      <c r="U359" s="18">
        <f t="shared" si="197"/>
        <v>2</v>
      </c>
      <c r="V359" s="18">
        <f t="shared" si="198"/>
        <v>30.99</v>
      </c>
      <c r="W359" s="18">
        <f t="shared" si="199"/>
        <v>2</v>
      </c>
      <c r="X359" s="18">
        <f t="shared" si="200"/>
        <v>30.99</v>
      </c>
      <c r="Y359" s="22">
        <v>0</v>
      </c>
      <c r="Z359" s="22">
        <v>0</v>
      </c>
      <c r="AA359" s="22">
        <v>0.5</v>
      </c>
      <c r="AB359" s="22">
        <v>0.5</v>
      </c>
      <c r="AC359" s="22">
        <v>0</v>
      </c>
      <c r="AD359" s="22">
        <v>0</v>
      </c>
      <c r="AE359" s="18">
        <f t="shared" si="201"/>
        <v>61369765.219999999</v>
      </c>
      <c r="AF359" s="18">
        <f>AE359*节奏规划!$J348</f>
        <v>170471.57005555555</v>
      </c>
      <c r="AG359" s="18">
        <f t="shared" si="202"/>
        <v>1432.8</v>
      </c>
      <c r="AH359" s="18">
        <f>AG359*节奏规划!$J348</f>
        <v>3.98</v>
      </c>
      <c r="AI359" s="18">
        <f t="shared" si="181"/>
        <v>313.64999999999998</v>
      </c>
      <c r="AJ359" s="18">
        <f>AI359*节奏规划!$J348</f>
        <v>0.87124999999999997</v>
      </c>
      <c r="AK359" s="18">
        <f t="shared" si="182"/>
        <v>143.1</v>
      </c>
      <c r="AL359" s="18">
        <f>AK359*节奏规划!$J348</f>
        <v>0.39750000000000002</v>
      </c>
      <c r="AM359" s="18">
        <f t="shared" si="183"/>
        <v>850.49999999999989</v>
      </c>
      <c r="AN359" s="18">
        <f>AM359*节奏规划!$J348</f>
        <v>2.3624999999999998</v>
      </c>
      <c r="AO359" s="18">
        <f t="shared" si="184"/>
        <v>161.99999999999997</v>
      </c>
      <c r="AP359" s="18">
        <f>AO359*节奏规划!$J348</f>
        <v>0.44999999999999996</v>
      </c>
      <c r="AQ359" s="18">
        <f t="shared" si="185"/>
        <v>0</v>
      </c>
      <c r="AR359" s="18">
        <f>AQ359*节奏规划!$J348</f>
        <v>0</v>
      </c>
      <c r="AS359" s="18">
        <f t="shared" si="203"/>
        <v>123.57899999999999</v>
      </c>
      <c r="AT359" s="18">
        <f>AS359*节奏规划!$J348</f>
        <v>0.343275</v>
      </c>
      <c r="AU359" s="18">
        <f t="shared" si="204"/>
        <v>91.340999999999994</v>
      </c>
      <c r="AV359" s="18">
        <f>AU359*节奏规划!$J348</f>
        <v>0.25372499999999998</v>
      </c>
      <c r="AW359" s="18">
        <f t="shared" si="205"/>
        <v>9.6713999999999984</v>
      </c>
      <c r="AX359" s="18">
        <f>AW359*节奏规划!$J348</f>
        <v>2.6864999999999997E-2</v>
      </c>
      <c r="AY359" s="18">
        <f t="shared" si="206"/>
        <v>0</v>
      </c>
      <c r="AZ359" s="18">
        <f>AY359*节奏规划!$J348</f>
        <v>0</v>
      </c>
    </row>
    <row r="360" spans="1:52" ht="16.5" x14ac:dyDescent="0.2">
      <c r="A360" s="14">
        <v>355</v>
      </c>
      <c r="B360" s="14">
        <f>金币产出!CH360/金币产出!CB360</f>
        <v>4182516000</v>
      </c>
      <c r="C360" s="18">
        <f>INDEX(金币产出!$D$7:$D$90,MATCH(宝箱数值!A360,金币产出!$A$7:$A$90,1))</f>
        <v>99</v>
      </c>
      <c r="D360" s="18">
        <f t="shared" si="186"/>
        <v>31137286</v>
      </c>
      <c r="E360" s="18">
        <f t="shared" si="175"/>
        <v>4083535</v>
      </c>
      <c r="F360" s="18">
        <f t="shared" si="176"/>
        <v>14501327</v>
      </c>
      <c r="G360" s="18">
        <f t="shared" si="177"/>
        <v>30763179</v>
      </c>
      <c r="H360" s="18">
        <f t="shared" si="178"/>
        <v>31137286</v>
      </c>
      <c r="I360" s="18">
        <f t="shared" si="179"/>
        <v>31137286</v>
      </c>
      <c r="J360" s="18">
        <f t="shared" si="180"/>
        <v>31137286</v>
      </c>
      <c r="K360" s="18">
        <f t="shared" si="187"/>
        <v>1</v>
      </c>
      <c r="L360" s="18">
        <f t="shared" si="188"/>
        <v>4083.54</v>
      </c>
      <c r="M360" s="18">
        <f t="shared" si="189"/>
        <v>2</v>
      </c>
      <c r="N360" s="18">
        <f t="shared" si="190"/>
        <v>14.5</v>
      </c>
      <c r="O360" s="18">
        <f t="shared" si="191"/>
        <v>2</v>
      </c>
      <c r="P360" s="18">
        <f t="shared" si="192"/>
        <v>30.76</v>
      </c>
      <c r="Q360" s="18">
        <f t="shared" si="193"/>
        <v>2</v>
      </c>
      <c r="R360" s="18">
        <f t="shared" si="194"/>
        <v>31.14</v>
      </c>
      <c r="S360" s="18">
        <f t="shared" si="195"/>
        <v>2</v>
      </c>
      <c r="T360" s="18">
        <f t="shared" si="196"/>
        <v>31.14</v>
      </c>
      <c r="U360" s="18">
        <f t="shared" si="197"/>
        <v>2</v>
      </c>
      <c r="V360" s="18">
        <f t="shared" si="198"/>
        <v>31.14</v>
      </c>
      <c r="W360" s="18">
        <f t="shared" si="199"/>
        <v>2</v>
      </c>
      <c r="X360" s="18">
        <f t="shared" si="200"/>
        <v>31.14</v>
      </c>
      <c r="Y360" s="22">
        <v>0</v>
      </c>
      <c r="Z360" s="22">
        <v>0</v>
      </c>
      <c r="AA360" s="22">
        <v>0.5</v>
      </c>
      <c r="AB360" s="22">
        <v>0.5</v>
      </c>
      <c r="AC360" s="22">
        <v>0</v>
      </c>
      <c r="AD360" s="22">
        <v>0</v>
      </c>
      <c r="AE360" s="18">
        <f t="shared" si="201"/>
        <v>61590962.674999997</v>
      </c>
      <c r="AF360" s="18">
        <f>AE360*节奏规划!$J349</f>
        <v>171086.00743055556</v>
      </c>
      <c r="AG360" s="18">
        <f t="shared" si="202"/>
        <v>1432.8</v>
      </c>
      <c r="AH360" s="18">
        <f>AG360*节奏规划!$J349</f>
        <v>3.98</v>
      </c>
      <c r="AI360" s="18">
        <f t="shared" si="181"/>
        <v>313.64999999999998</v>
      </c>
      <c r="AJ360" s="18">
        <f>AI360*节奏规划!$J349</f>
        <v>0.87124999999999997</v>
      </c>
      <c r="AK360" s="18">
        <f t="shared" si="182"/>
        <v>143.1</v>
      </c>
      <c r="AL360" s="18">
        <f>AK360*节奏规划!$J349</f>
        <v>0.39750000000000002</v>
      </c>
      <c r="AM360" s="18">
        <f t="shared" si="183"/>
        <v>850.49999999999989</v>
      </c>
      <c r="AN360" s="18">
        <f>AM360*节奏规划!$J349</f>
        <v>2.3624999999999998</v>
      </c>
      <c r="AO360" s="18">
        <f t="shared" si="184"/>
        <v>161.99999999999997</v>
      </c>
      <c r="AP360" s="18">
        <f>AO360*节奏规划!$J349</f>
        <v>0.44999999999999996</v>
      </c>
      <c r="AQ360" s="18">
        <f t="shared" si="185"/>
        <v>0</v>
      </c>
      <c r="AR360" s="18">
        <f>AQ360*节奏规划!$J349</f>
        <v>0</v>
      </c>
      <c r="AS360" s="18">
        <f t="shared" si="203"/>
        <v>123.57899999999999</v>
      </c>
      <c r="AT360" s="18">
        <f>AS360*节奏规划!$J349</f>
        <v>0.343275</v>
      </c>
      <c r="AU360" s="18">
        <f t="shared" si="204"/>
        <v>91.340999999999994</v>
      </c>
      <c r="AV360" s="18">
        <f>AU360*节奏规划!$J349</f>
        <v>0.25372499999999998</v>
      </c>
      <c r="AW360" s="18">
        <f t="shared" si="205"/>
        <v>9.6713999999999984</v>
      </c>
      <c r="AX360" s="18">
        <f>AW360*节奏规划!$J349</f>
        <v>2.6864999999999997E-2</v>
      </c>
      <c r="AY360" s="18">
        <f t="shared" si="206"/>
        <v>0</v>
      </c>
      <c r="AZ360" s="18">
        <f>AY360*节奏规划!$J349</f>
        <v>0</v>
      </c>
    </row>
    <row r="361" spans="1:52" ht="16.5" x14ac:dyDescent="0.2">
      <c r="A361" s="14">
        <v>356</v>
      </c>
      <c r="B361" s="14">
        <f>金币产出!CH361/金币产出!CB361</f>
        <v>4202496000</v>
      </c>
      <c r="C361" s="18">
        <f>INDEX(金币产出!$D$7:$D$90,MATCH(宝箱数值!A361,金币产出!$A$7:$A$90,1))</f>
        <v>99</v>
      </c>
      <c r="D361" s="18">
        <f t="shared" si="186"/>
        <v>31286030</v>
      </c>
      <c r="E361" s="18">
        <f t="shared" si="175"/>
        <v>4093277</v>
      </c>
      <c r="F361" s="18">
        <f t="shared" si="176"/>
        <v>14535922</v>
      </c>
      <c r="G361" s="18">
        <f t="shared" si="177"/>
        <v>30836570</v>
      </c>
      <c r="H361" s="18">
        <f t="shared" si="178"/>
        <v>31286030</v>
      </c>
      <c r="I361" s="18">
        <f t="shared" si="179"/>
        <v>31286030</v>
      </c>
      <c r="J361" s="18">
        <f t="shared" si="180"/>
        <v>31286030</v>
      </c>
      <c r="K361" s="18">
        <f t="shared" si="187"/>
        <v>1</v>
      </c>
      <c r="L361" s="18">
        <f t="shared" si="188"/>
        <v>4093.28</v>
      </c>
      <c r="M361" s="18">
        <f t="shared" si="189"/>
        <v>2</v>
      </c>
      <c r="N361" s="18">
        <f t="shared" si="190"/>
        <v>14.54</v>
      </c>
      <c r="O361" s="18">
        <f t="shared" si="191"/>
        <v>2</v>
      </c>
      <c r="P361" s="18">
        <f t="shared" si="192"/>
        <v>30.84</v>
      </c>
      <c r="Q361" s="18">
        <f t="shared" si="193"/>
        <v>2</v>
      </c>
      <c r="R361" s="18">
        <f t="shared" si="194"/>
        <v>31.29</v>
      </c>
      <c r="S361" s="18">
        <f t="shared" si="195"/>
        <v>2</v>
      </c>
      <c r="T361" s="18">
        <f t="shared" si="196"/>
        <v>31.29</v>
      </c>
      <c r="U361" s="18">
        <f t="shared" si="197"/>
        <v>2</v>
      </c>
      <c r="V361" s="18">
        <f t="shared" si="198"/>
        <v>31.29</v>
      </c>
      <c r="W361" s="18">
        <f t="shared" si="199"/>
        <v>2</v>
      </c>
      <c r="X361" s="18">
        <f t="shared" si="200"/>
        <v>31.29</v>
      </c>
      <c r="Y361" s="22">
        <v>0</v>
      </c>
      <c r="Z361" s="22">
        <v>0</v>
      </c>
      <c r="AA361" s="22">
        <v>0.5</v>
      </c>
      <c r="AB361" s="22">
        <v>0.5</v>
      </c>
      <c r="AC361" s="22">
        <v>0</v>
      </c>
      <c r="AD361" s="22">
        <v>0</v>
      </c>
      <c r="AE361" s="18">
        <f t="shared" si="201"/>
        <v>61811987</v>
      </c>
      <c r="AF361" s="18">
        <f>AE361*节奏规划!$J350</f>
        <v>171699.96388888889</v>
      </c>
      <c r="AG361" s="18">
        <f t="shared" si="202"/>
        <v>1432.8</v>
      </c>
      <c r="AH361" s="18">
        <f>AG361*节奏规划!$J350</f>
        <v>3.98</v>
      </c>
      <c r="AI361" s="18">
        <f t="shared" si="181"/>
        <v>313.64999999999998</v>
      </c>
      <c r="AJ361" s="18">
        <f>AI361*节奏规划!$J350</f>
        <v>0.87124999999999997</v>
      </c>
      <c r="AK361" s="18">
        <f t="shared" si="182"/>
        <v>143.1</v>
      </c>
      <c r="AL361" s="18">
        <f>AK361*节奏规划!$J350</f>
        <v>0.39750000000000002</v>
      </c>
      <c r="AM361" s="18">
        <f t="shared" si="183"/>
        <v>850.49999999999989</v>
      </c>
      <c r="AN361" s="18">
        <f>AM361*节奏规划!$J350</f>
        <v>2.3624999999999998</v>
      </c>
      <c r="AO361" s="18">
        <f t="shared" si="184"/>
        <v>161.99999999999997</v>
      </c>
      <c r="AP361" s="18">
        <f>AO361*节奏规划!$J350</f>
        <v>0.44999999999999996</v>
      </c>
      <c r="AQ361" s="18">
        <f t="shared" si="185"/>
        <v>0</v>
      </c>
      <c r="AR361" s="18">
        <f>AQ361*节奏规划!$J350</f>
        <v>0</v>
      </c>
      <c r="AS361" s="18">
        <f t="shared" si="203"/>
        <v>123.57899999999999</v>
      </c>
      <c r="AT361" s="18">
        <f>AS361*节奏规划!$J350</f>
        <v>0.343275</v>
      </c>
      <c r="AU361" s="18">
        <f t="shared" si="204"/>
        <v>91.340999999999994</v>
      </c>
      <c r="AV361" s="18">
        <f>AU361*节奏规划!$J350</f>
        <v>0.25372499999999998</v>
      </c>
      <c r="AW361" s="18">
        <f t="shared" si="205"/>
        <v>9.6713999999999984</v>
      </c>
      <c r="AX361" s="18">
        <f>AW361*节奏规划!$J350</f>
        <v>2.6864999999999997E-2</v>
      </c>
      <c r="AY361" s="18">
        <f t="shared" si="206"/>
        <v>0</v>
      </c>
      <c r="AZ361" s="18">
        <f>AY361*节奏规划!$J350</f>
        <v>0</v>
      </c>
    </row>
    <row r="362" spans="1:52" ht="16.5" x14ac:dyDescent="0.2">
      <c r="A362" s="14">
        <v>357</v>
      </c>
      <c r="B362" s="14">
        <f>金币产出!CH362/金币产出!CB362</f>
        <v>4222476000</v>
      </c>
      <c r="C362" s="18">
        <f>INDEX(金币产出!$D$7:$D$90,MATCH(宝箱数值!A362,金币产出!$A$7:$A$90,1))</f>
        <v>99</v>
      </c>
      <c r="D362" s="18">
        <f t="shared" si="186"/>
        <v>31434774</v>
      </c>
      <c r="E362" s="18">
        <f t="shared" si="175"/>
        <v>4102996</v>
      </c>
      <c r="F362" s="18">
        <f t="shared" si="176"/>
        <v>14570436</v>
      </c>
      <c r="G362" s="18">
        <f t="shared" si="177"/>
        <v>30909787</v>
      </c>
      <c r="H362" s="18">
        <f t="shared" si="178"/>
        <v>31434774</v>
      </c>
      <c r="I362" s="18">
        <f t="shared" si="179"/>
        <v>31434774</v>
      </c>
      <c r="J362" s="18">
        <f t="shared" si="180"/>
        <v>31434774</v>
      </c>
      <c r="K362" s="18">
        <f t="shared" si="187"/>
        <v>1</v>
      </c>
      <c r="L362" s="18">
        <f t="shared" si="188"/>
        <v>4103</v>
      </c>
      <c r="M362" s="18">
        <f t="shared" si="189"/>
        <v>2</v>
      </c>
      <c r="N362" s="18">
        <f t="shared" si="190"/>
        <v>14.57</v>
      </c>
      <c r="O362" s="18">
        <f t="shared" si="191"/>
        <v>2</v>
      </c>
      <c r="P362" s="18">
        <f t="shared" si="192"/>
        <v>30.91</v>
      </c>
      <c r="Q362" s="18">
        <f t="shared" si="193"/>
        <v>2</v>
      </c>
      <c r="R362" s="18">
        <f t="shared" si="194"/>
        <v>31.43</v>
      </c>
      <c r="S362" s="18">
        <f t="shared" si="195"/>
        <v>2</v>
      </c>
      <c r="T362" s="18">
        <f t="shared" si="196"/>
        <v>31.43</v>
      </c>
      <c r="U362" s="18">
        <f t="shared" si="197"/>
        <v>2</v>
      </c>
      <c r="V362" s="18">
        <f t="shared" si="198"/>
        <v>31.43</v>
      </c>
      <c r="W362" s="18">
        <f t="shared" si="199"/>
        <v>2</v>
      </c>
      <c r="X362" s="18">
        <f t="shared" si="200"/>
        <v>31.43</v>
      </c>
      <c r="Y362" s="22">
        <v>0</v>
      </c>
      <c r="Z362" s="22">
        <v>0</v>
      </c>
      <c r="AA362" s="22">
        <v>0.5</v>
      </c>
      <c r="AB362" s="22">
        <v>0.5</v>
      </c>
      <c r="AC362" s="22">
        <v>0</v>
      </c>
      <c r="AD362" s="22">
        <v>0</v>
      </c>
      <c r="AE362" s="18">
        <f t="shared" si="201"/>
        <v>62032838.195</v>
      </c>
      <c r="AF362" s="18">
        <f>AE362*节奏规划!$J351</f>
        <v>172313.43943055556</v>
      </c>
      <c r="AG362" s="18">
        <f t="shared" si="202"/>
        <v>1432.8</v>
      </c>
      <c r="AH362" s="18">
        <f>AG362*节奏规划!$J351</f>
        <v>3.98</v>
      </c>
      <c r="AI362" s="18">
        <f t="shared" si="181"/>
        <v>313.64999999999998</v>
      </c>
      <c r="AJ362" s="18">
        <f>AI362*节奏规划!$J351</f>
        <v>0.87124999999999997</v>
      </c>
      <c r="AK362" s="18">
        <f t="shared" si="182"/>
        <v>143.1</v>
      </c>
      <c r="AL362" s="18">
        <f>AK362*节奏规划!$J351</f>
        <v>0.39750000000000002</v>
      </c>
      <c r="AM362" s="18">
        <f t="shared" si="183"/>
        <v>850.49999999999989</v>
      </c>
      <c r="AN362" s="18">
        <f>AM362*节奏规划!$J351</f>
        <v>2.3624999999999998</v>
      </c>
      <c r="AO362" s="18">
        <f t="shared" si="184"/>
        <v>161.99999999999997</v>
      </c>
      <c r="AP362" s="18">
        <f>AO362*节奏规划!$J351</f>
        <v>0.44999999999999996</v>
      </c>
      <c r="AQ362" s="18">
        <f t="shared" si="185"/>
        <v>0</v>
      </c>
      <c r="AR362" s="18">
        <f>AQ362*节奏规划!$J351</f>
        <v>0</v>
      </c>
      <c r="AS362" s="18">
        <f t="shared" si="203"/>
        <v>123.57899999999999</v>
      </c>
      <c r="AT362" s="18">
        <f>AS362*节奏规划!$J351</f>
        <v>0.343275</v>
      </c>
      <c r="AU362" s="18">
        <f t="shared" si="204"/>
        <v>91.340999999999994</v>
      </c>
      <c r="AV362" s="18">
        <f>AU362*节奏规划!$J351</f>
        <v>0.25372499999999998</v>
      </c>
      <c r="AW362" s="18">
        <f t="shared" si="205"/>
        <v>9.6713999999999984</v>
      </c>
      <c r="AX362" s="18">
        <f>AW362*节奏规划!$J351</f>
        <v>2.6864999999999997E-2</v>
      </c>
      <c r="AY362" s="18">
        <f t="shared" si="206"/>
        <v>0</v>
      </c>
      <c r="AZ362" s="18">
        <f>AY362*节奏规划!$J351</f>
        <v>0</v>
      </c>
    </row>
    <row r="363" spans="1:52" ht="16.5" x14ac:dyDescent="0.2">
      <c r="A363" s="14">
        <v>358</v>
      </c>
      <c r="B363" s="14">
        <f>金币产出!CH363/金币产出!CB363</f>
        <v>4242456000</v>
      </c>
      <c r="C363" s="18">
        <f>INDEX(金币产出!$D$7:$D$90,MATCH(宝箱数值!A363,金币产出!$A$7:$A$90,1))</f>
        <v>99</v>
      </c>
      <c r="D363" s="18">
        <f t="shared" si="186"/>
        <v>31583518</v>
      </c>
      <c r="E363" s="18">
        <f t="shared" si="175"/>
        <v>4112692</v>
      </c>
      <c r="F363" s="18">
        <f t="shared" si="176"/>
        <v>14604867</v>
      </c>
      <c r="G363" s="18">
        <f t="shared" si="177"/>
        <v>30982830</v>
      </c>
      <c r="H363" s="18">
        <f t="shared" si="178"/>
        <v>31583518</v>
      </c>
      <c r="I363" s="18">
        <f t="shared" si="179"/>
        <v>31583518</v>
      </c>
      <c r="J363" s="18">
        <f t="shared" si="180"/>
        <v>31583518</v>
      </c>
      <c r="K363" s="18">
        <f t="shared" si="187"/>
        <v>1</v>
      </c>
      <c r="L363" s="18">
        <f t="shared" si="188"/>
        <v>4112.6899999999996</v>
      </c>
      <c r="M363" s="18">
        <f t="shared" si="189"/>
        <v>2</v>
      </c>
      <c r="N363" s="18">
        <f t="shared" si="190"/>
        <v>14.6</v>
      </c>
      <c r="O363" s="18">
        <f t="shared" si="191"/>
        <v>2</v>
      </c>
      <c r="P363" s="18">
        <f t="shared" si="192"/>
        <v>30.98</v>
      </c>
      <c r="Q363" s="18">
        <f t="shared" si="193"/>
        <v>2</v>
      </c>
      <c r="R363" s="18">
        <f t="shared" si="194"/>
        <v>31.58</v>
      </c>
      <c r="S363" s="18">
        <f t="shared" si="195"/>
        <v>2</v>
      </c>
      <c r="T363" s="18">
        <f t="shared" si="196"/>
        <v>31.58</v>
      </c>
      <c r="U363" s="18">
        <f t="shared" si="197"/>
        <v>2</v>
      </c>
      <c r="V363" s="18">
        <f t="shared" si="198"/>
        <v>31.58</v>
      </c>
      <c r="W363" s="18">
        <f t="shared" si="199"/>
        <v>2</v>
      </c>
      <c r="X363" s="18">
        <f t="shared" si="200"/>
        <v>31.58</v>
      </c>
      <c r="Y363" s="22">
        <v>0</v>
      </c>
      <c r="Z363" s="22">
        <v>0</v>
      </c>
      <c r="AA363" s="22">
        <v>0.5</v>
      </c>
      <c r="AB363" s="22">
        <v>0.5</v>
      </c>
      <c r="AC363" s="22">
        <v>0</v>
      </c>
      <c r="AD363" s="22">
        <v>0</v>
      </c>
      <c r="AE363" s="18">
        <f t="shared" si="201"/>
        <v>62253516.259999998</v>
      </c>
      <c r="AF363" s="18">
        <f>AE363*节奏规划!$J352</f>
        <v>172926.43405555555</v>
      </c>
      <c r="AG363" s="18">
        <f t="shared" si="202"/>
        <v>1432.8</v>
      </c>
      <c r="AH363" s="18">
        <f>AG363*节奏规划!$J352</f>
        <v>3.98</v>
      </c>
      <c r="AI363" s="18">
        <f t="shared" si="181"/>
        <v>313.64999999999998</v>
      </c>
      <c r="AJ363" s="18">
        <f>AI363*节奏规划!$J352</f>
        <v>0.87124999999999997</v>
      </c>
      <c r="AK363" s="18">
        <f t="shared" si="182"/>
        <v>143.1</v>
      </c>
      <c r="AL363" s="18">
        <f>AK363*节奏规划!$J352</f>
        <v>0.39750000000000002</v>
      </c>
      <c r="AM363" s="18">
        <f t="shared" si="183"/>
        <v>850.49999999999989</v>
      </c>
      <c r="AN363" s="18">
        <f>AM363*节奏规划!$J352</f>
        <v>2.3624999999999998</v>
      </c>
      <c r="AO363" s="18">
        <f t="shared" si="184"/>
        <v>161.99999999999997</v>
      </c>
      <c r="AP363" s="18">
        <f>AO363*节奏规划!$J352</f>
        <v>0.44999999999999996</v>
      </c>
      <c r="AQ363" s="18">
        <f t="shared" si="185"/>
        <v>0</v>
      </c>
      <c r="AR363" s="18">
        <f>AQ363*节奏规划!$J352</f>
        <v>0</v>
      </c>
      <c r="AS363" s="18">
        <f t="shared" si="203"/>
        <v>123.57899999999999</v>
      </c>
      <c r="AT363" s="18">
        <f>AS363*节奏规划!$J352</f>
        <v>0.343275</v>
      </c>
      <c r="AU363" s="18">
        <f t="shared" si="204"/>
        <v>91.340999999999994</v>
      </c>
      <c r="AV363" s="18">
        <f>AU363*节奏规划!$J352</f>
        <v>0.25372499999999998</v>
      </c>
      <c r="AW363" s="18">
        <f t="shared" si="205"/>
        <v>9.6713999999999984</v>
      </c>
      <c r="AX363" s="18">
        <f>AW363*节奏规划!$J352</f>
        <v>2.6864999999999997E-2</v>
      </c>
      <c r="AY363" s="18">
        <f t="shared" si="206"/>
        <v>0</v>
      </c>
      <c r="AZ363" s="18">
        <f>AY363*节奏规划!$J352</f>
        <v>0</v>
      </c>
    </row>
    <row r="364" spans="1:52" ht="16.5" x14ac:dyDescent="0.2">
      <c r="A364" s="14">
        <v>359</v>
      </c>
      <c r="B364" s="14">
        <f>金币产出!CH364/金币产出!CB364</f>
        <v>4262436000</v>
      </c>
      <c r="C364" s="18">
        <f>INDEX(金币产出!$D$7:$D$90,MATCH(宝箱数值!A364,金币产出!$A$7:$A$90,1))</f>
        <v>99</v>
      </c>
      <c r="D364" s="18">
        <f t="shared" si="186"/>
        <v>31732261</v>
      </c>
      <c r="E364" s="18">
        <f t="shared" si="175"/>
        <v>4122365</v>
      </c>
      <c r="F364" s="18">
        <f t="shared" si="176"/>
        <v>14639218</v>
      </c>
      <c r="G364" s="18">
        <f t="shared" si="177"/>
        <v>31055702</v>
      </c>
      <c r="H364" s="18">
        <f t="shared" si="178"/>
        <v>31732261</v>
      </c>
      <c r="I364" s="18">
        <f t="shared" si="179"/>
        <v>31732261</v>
      </c>
      <c r="J364" s="18">
        <f t="shared" si="180"/>
        <v>31732261</v>
      </c>
      <c r="K364" s="18">
        <f t="shared" si="187"/>
        <v>1</v>
      </c>
      <c r="L364" s="18">
        <f t="shared" si="188"/>
        <v>4122.37</v>
      </c>
      <c r="M364" s="18">
        <f t="shared" si="189"/>
        <v>2</v>
      </c>
      <c r="N364" s="18">
        <f t="shared" si="190"/>
        <v>14.64</v>
      </c>
      <c r="O364" s="18">
        <f t="shared" si="191"/>
        <v>2</v>
      </c>
      <c r="P364" s="18">
        <f t="shared" si="192"/>
        <v>31.06</v>
      </c>
      <c r="Q364" s="18">
        <f t="shared" si="193"/>
        <v>2</v>
      </c>
      <c r="R364" s="18">
        <f t="shared" si="194"/>
        <v>31.73</v>
      </c>
      <c r="S364" s="18">
        <f t="shared" si="195"/>
        <v>2</v>
      </c>
      <c r="T364" s="18">
        <f t="shared" si="196"/>
        <v>31.73</v>
      </c>
      <c r="U364" s="18">
        <f t="shared" si="197"/>
        <v>2</v>
      </c>
      <c r="V364" s="18">
        <f t="shared" si="198"/>
        <v>31.73</v>
      </c>
      <c r="W364" s="18">
        <f t="shared" si="199"/>
        <v>2</v>
      </c>
      <c r="X364" s="18">
        <f t="shared" si="200"/>
        <v>31.73</v>
      </c>
      <c r="Y364" s="22">
        <v>0</v>
      </c>
      <c r="Z364" s="22">
        <v>0</v>
      </c>
      <c r="AA364" s="22">
        <v>0.5</v>
      </c>
      <c r="AB364" s="22">
        <v>0.5</v>
      </c>
      <c r="AC364" s="22">
        <v>0</v>
      </c>
      <c r="AD364" s="22">
        <v>0</v>
      </c>
      <c r="AE364" s="18">
        <f t="shared" si="201"/>
        <v>62474023.185000002</v>
      </c>
      <c r="AF364" s="18">
        <f>AE364*节奏规划!$J353</f>
        <v>173538.95329166669</v>
      </c>
      <c r="AG364" s="18">
        <f t="shared" si="202"/>
        <v>1432.8</v>
      </c>
      <c r="AH364" s="18">
        <f>AG364*节奏规划!$J353</f>
        <v>3.98</v>
      </c>
      <c r="AI364" s="18">
        <f t="shared" si="181"/>
        <v>313.64999999999998</v>
      </c>
      <c r="AJ364" s="18">
        <f>AI364*节奏规划!$J353</f>
        <v>0.87124999999999997</v>
      </c>
      <c r="AK364" s="18">
        <f t="shared" si="182"/>
        <v>143.1</v>
      </c>
      <c r="AL364" s="18">
        <f>AK364*节奏规划!$J353</f>
        <v>0.39750000000000002</v>
      </c>
      <c r="AM364" s="18">
        <f t="shared" si="183"/>
        <v>850.49999999999989</v>
      </c>
      <c r="AN364" s="18">
        <f>AM364*节奏规划!$J353</f>
        <v>2.3624999999999998</v>
      </c>
      <c r="AO364" s="18">
        <f t="shared" si="184"/>
        <v>161.99999999999997</v>
      </c>
      <c r="AP364" s="18">
        <f>AO364*节奏规划!$J353</f>
        <v>0.44999999999999996</v>
      </c>
      <c r="AQ364" s="18">
        <f t="shared" si="185"/>
        <v>0</v>
      </c>
      <c r="AR364" s="18">
        <f>AQ364*节奏规划!$J353</f>
        <v>0</v>
      </c>
      <c r="AS364" s="18">
        <f t="shared" si="203"/>
        <v>123.57899999999999</v>
      </c>
      <c r="AT364" s="18">
        <f>AS364*节奏规划!$J353</f>
        <v>0.343275</v>
      </c>
      <c r="AU364" s="18">
        <f t="shared" si="204"/>
        <v>91.340999999999994</v>
      </c>
      <c r="AV364" s="18">
        <f>AU364*节奏规划!$J353</f>
        <v>0.25372499999999998</v>
      </c>
      <c r="AW364" s="18">
        <f t="shared" si="205"/>
        <v>9.6713999999999984</v>
      </c>
      <c r="AX364" s="18">
        <f>AW364*节奏规划!$J353</f>
        <v>2.6864999999999997E-2</v>
      </c>
      <c r="AY364" s="18">
        <f t="shared" si="206"/>
        <v>0</v>
      </c>
      <c r="AZ364" s="18">
        <f>AY364*节奏规划!$J353</f>
        <v>0</v>
      </c>
    </row>
    <row r="365" spans="1:52" ht="16.5" x14ac:dyDescent="0.2">
      <c r="A365" s="14">
        <v>360</v>
      </c>
      <c r="B365" s="14">
        <f>金币产出!CH365/金币产出!CB365</f>
        <v>4282416000</v>
      </c>
      <c r="C365" s="18">
        <f>INDEX(金币产出!$D$7:$D$90,MATCH(宝箱数值!A365,金币产出!$A$7:$A$90,1))</f>
        <v>100.5</v>
      </c>
      <c r="D365" s="18">
        <f t="shared" si="186"/>
        <v>31642494</v>
      </c>
      <c r="E365" s="18">
        <f t="shared" si="175"/>
        <v>4116530</v>
      </c>
      <c r="F365" s="18">
        <f t="shared" si="176"/>
        <v>14618497</v>
      </c>
      <c r="G365" s="18">
        <f t="shared" si="177"/>
        <v>31011744</v>
      </c>
      <c r="H365" s="18">
        <f t="shared" si="178"/>
        <v>31642494</v>
      </c>
      <c r="I365" s="18">
        <f t="shared" si="179"/>
        <v>31642494</v>
      </c>
      <c r="J365" s="18">
        <f t="shared" si="180"/>
        <v>31642494</v>
      </c>
      <c r="K365" s="18">
        <f t="shared" si="187"/>
        <v>1</v>
      </c>
      <c r="L365" s="18">
        <f t="shared" si="188"/>
        <v>4116.53</v>
      </c>
      <c r="M365" s="18">
        <f t="shared" si="189"/>
        <v>2</v>
      </c>
      <c r="N365" s="18">
        <f t="shared" si="190"/>
        <v>14.62</v>
      </c>
      <c r="O365" s="18">
        <f t="shared" si="191"/>
        <v>2</v>
      </c>
      <c r="P365" s="18">
        <f t="shared" si="192"/>
        <v>31.01</v>
      </c>
      <c r="Q365" s="18">
        <f t="shared" si="193"/>
        <v>2</v>
      </c>
      <c r="R365" s="18">
        <f t="shared" si="194"/>
        <v>31.64</v>
      </c>
      <c r="S365" s="18">
        <f t="shared" si="195"/>
        <v>2</v>
      </c>
      <c r="T365" s="18">
        <f t="shared" si="196"/>
        <v>31.64</v>
      </c>
      <c r="U365" s="18">
        <f t="shared" si="197"/>
        <v>2</v>
      </c>
      <c r="V365" s="18">
        <f t="shared" si="198"/>
        <v>31.64</v>
      </c>
      <c r="W365" s="18">
        <f t="shared" si="199"/>
        <v>2</v>
      </c>
      <c r="X365" s="18">
        <f t="shared" si="200"/>
        <v>31.64</v>
      </c>
      <c r="Y365" s="22">
        <v>0</v>
      </c>
      <c r="Z365" s="22">
        <v>0</v>
      </c>
      <c r="AA365" s="22">
        <v>0.5</v>
      </c>
      <c r="AB365" s="22">
        <v>0.5</v>
      </c>
      <c r="AC365" s="22">
        <v>0</v>
      </c>
      <c r="AD365" s="22">
        <v>0</v>
      </c>
      <c r="AE365" s="18">
        <f t="shared" si="201"/>
        <v>62810873.594999999</v>
      </c>
      <c r="AF365" s="18">
        <f>AE365*节奏规划!$J354</f>
        <v>174474.64887500001</v>
      </c>
      <c r="AG365" s="18">
        <f t="shared" si="202"/>
        <v>1443.6</v>
      </c>
      <c r="AH365" s="18">
        <f>AG365*节奏规划!$J354</f>
        <v>4.01</v>
      </c>
      <c r="AI365" s="18">
        <f t="shared" si="181"/>
        <v>313.64999999999998</v>
      </c>
      <c r="AJ365" s="18">
        <f>AI365*节奏规划!$J354</f>
        <v>0.87124999999999997</v>
      </c>
      <c r="AK365" s="18">
        <f t="shared" si="182"/>
        <v>143.1</v>
      </c>
      <c r="AL365" s="18">
        <f>AK365*节奏规划!$J354</f>
        <v>0.39750000000000002</v>
      </c>
      <c r="AM365" s="18">
        <f t="shared" si="183"/>
        <v>850.49999999999989</v>
      </c>
      <c r="AN365" s="18">
        <f>AM365*节奏规划!$J354</f>
        <v>2.3624999999999998</v>
      </c>
      <c r="AO365" s="18">
        <f t="shared" si="184"/>
        <v>161.99999999999997</v>
      </c>
      <c r="AP365" s="18">
        <f>AO365*节奏规划!$J354</f>
        <v>0.44999999999999996</v>
      </c>
      <c r="AQ365" s="18">
        <f t="shared" si="185"/>
        <v>0</v>
      </c>
      <c r="AR365" s="18">
        <f>AQ365*节奏规划!$J354</f>
        <v>0</v>
      </c>
      <c r="AS365" s="18">
        <f t="shared" si="203"/>
        <v>124.51049999999998</v>
      </c>
      <c r="AT365" s="18">
        <f>AS365*节奏规划!$J354</f>
        <v>0.34586249999999996</v>
      </c>
      <c r="AU365" s="18">
        <f t="shared" si="204"/>
        <v>92.029499999999999</v>
      </c>
      <c r="AV365" s="18">
        <f>AU365*节奏规划!$J354</f>
        <v>0.25563750000000002</v>
      </c>
      <c r="AW365" s="18">
        <f t="shared" si="205"/>
        <v>9.7442999999999991</v>
      </c>
      <c r="AX365" s="18">
        <f>AW365*节奏规划!$J354</f>
        <v>2.7067499999999998E-2</v>
      </c>
      <c r="AY365" s="18">
        <f t="shared" si="206"/>
        <v>0</v>
      </c>
      <c r="AZ365" s="18">
        <f>AY365*节奏规划!$J354</f>
        <v>0</v>
      </c>
    </row>
    <row r="366" spans="1:52" ht="16.5" x14ac:dyDescent="0.2">
      <c r="A366" s="14">
        <v>361</v>
      </c>
      <c r="B366" s="14">
        <f>金币产出!CH366/金币产出!CB366</f>
        <v>4302655200</v>
      </c>
      <c r="C366" s="18">
        <f>INDEX(金币产出!$D$7:$D$90,MATCH(宝箱数值!A366,金币产出!$A$7:$A$90,1))</f>
        <v>100.5</v>
      </c>
      <c r="D366" s="18">
        <f t="shared" si="186"/>
        <v>31792040</v>
      </c>
      <c r="E366" s="18">
        <f t="shared" si="175"/>
        <v>4126246</v>
      </c>
      <c r="F366" s="18">
        <f t="shared" si="176"/>
        <v>14653000</v>
      </c>
      <c r="G366" s="18">
        <f t="shared" si="177"/>
        <v>31084940</v>
      </c>
      <c r="H366" s="18">
        <f t="shared" si="178"/>
        <v>31792040</v>
      </c>
      <c r="I366" s="18">
        <f t="shared" si="179"/>
        <v>31792040</v>
      </c>
      <c r="J366" s="18">
        <f t="shared" si="180"/>
        <v>31792040</v>
      </c>
      <c r="K366" s="18">
        <f t="shared" si="187"/>
        <v>1</v>
      </c>
      <c r="L366" s="18">
        <f t="shared" si="188"/>
        <v>4126.25</v>
      </c>
      <c r="M366" s="18">
        <f t="shared" si="189"/>
        <v>2</v>
      </c>
      <c r="N366" s="18">
        <f t="shared" si="190"/>
        <v>14.65</v>
      </c>
      <c r="O366" s="18">
        <f t="shared" si="191"/>
        <v>2</v>
      </c>
      <c r="P366" s="18">
        <f t="shared" si="192"/>
        <v>31.08</v>
      </c>
      <c r="Q366" s="18">
        <f t="shared" si="193"/>
        <v>2</v>
      </c>
      <c r="R366" s="18">
        <f t="shared" si="194"/>
        <v>31.79</v>
      </c>
      <c r="S366" s="18">
        <f t="shared" si="195"/>
        <v>2</v>
      </c>
      <c r="T366" s="18">
        <f t="shared" si="196"/>
        <v>31.79</v>
      </c>
      <c r="U366" s="18">
        <f t="shared" si="197"/>
        <v>2</v>
      </c>
      <c r="V366" s="18">
        <f t="shared" si="198"/>
        <v>31.79</v>
      </c>
      <c r="W366" s="18">
        <f t="shared" si="199"/>
        <v>2</v>
      </c>
      <c r="X366" s="18">
        <f t="shared" si="200"/>
        <v>31.79</v>
      </c>
      <c r="Y366" s="22">
        <v>0</v>
      </c>
      <c r="Z366" s="22">
        <v>0</v>
      </c>
      <c r="AA366" s="22">
        <v>0.5</v>
      </c>
      <c r="AB366" s="22">
        <v>0.5</v>
      </c>
      <c r="AC366" s="22">
        <v>0</v>
      </c>
      <c r="AD366" s="22">
        <v>0</v>
      </c>
      <c r="AE366" s="18">
        <f t="shared" si="201"/>
        <v>63034172.449999996</v>
      </c>
      <c r="AF366" s="18">
        <f>AE366*节奏规划!$J355</f>
        <v>175094.9234722222</v>
      </c>
      <c r="AG366" s="18">
        <f t="shared" si="202"/>
        <v>1443.6</v>
      </c>
      <c r="AH366" s="18">
        <f>AG366*节奏规划!$J355</f>
        <v>4.01</v>
      </c>
      <c r="AI366" s="18">
        <f t="shared" si="181"/>
        <v>313.64999999999998</v>
      </c>
      <c r="AJ366" s="18">
        <f>AI366*节奏规划!$J355</f>
        <v>0.87124999999999997</v>
      </c>
      <c r="AK366" s="18">
        <f t="shared" si="182"/>
        <v>143.1</v>
      </c>
      <c r="AL366" s="18">
        <f>AK366*节奏规划!$J355</f>
        <v>0.39750000000000002</v>
      </c>
      <c r="AM366" s="18">
        <f t="shared" si="183"/>
        <v>850.49999999999989</v>
      </c>
      <c r="AN366" s="18">
        <f>AM366*节奏规划!$J355</f>
        <v>2.3624999999999998</v>
      </c>
      <c r="AO366" s="18">
        <f t="shared" si="184"/>
        <v>161.99999999999997</v>
      </c>
      <c r="AP366" s="18">
        <f>AO366*节奏规划!$J355</f>
        <v>0.44999999999999996</v>
      </c>
      <c r="AQ366" s="18">
        <f t="shared" si="185"/>
        <v>0</v>
      </c>
      <c r="AR366" s="18">
        <f>AQ366*节奏规划!$J355</f>
        <v>0</v>
      </c>
      <c r="AS366" s="18">
        <f t="shared" si="203"/>
        <v>124.51049999999998</v>
      </c>
      <c r="AT366" s="18">
        <f>AS366*节奏规划!$J355</f>
        <v>0.34586249999999996</v>
      </c>
      <c r="AU366" s="18">
        <f t="shared" si="204"/>
        <v>92.029499999999999</v>
      </c>
      <c r="AV366" s="18">
        <f>AU366*节奏规划!$J355</f>
        <v>0.25563750000000002</v>
      </c>
      <c r="AW366" s="18">
        <f t="shared" si="205"/>
        <v>9.7442999999999991</v>
      </c>
      <c r="AX366" s="18">
        <f>AW366*节奏规划!$J355</f>
        <v>2.7067499999999998E-2</v>
      </c>
      <c r="AY366" s="18">
        <f t="shared" si="206"/>
        <v>0</v>
      </c>
      <c r="AZ366" s="18">
        <f>AY366*节奏规划!$J355</f>
        <v>0</v>
      </c>
    </row>
    <row r="367" spans="1:52" ht="16.5" x14ac:dyDescent="0.2">
      <c r="A367" s="14">
        <v>362</v>
      </c>
      <c r="B367" s="14">
        <f>金币产出!CH367/金币产出!CB367</f>
        <v>4322894400</v>
      </c>
      <c r="C367" s="18">
        <f>INDEX(金币产出!$D$7:$D$90,MATCH(宝箱数值!A367,金币产出!$A$7:$A$90,1))</f>
        <v>100.5</v>
      </c>
      <c r="D367" s="18">
        <f t="shared" si="186"/>
        <v>31941586</v>
      </c>
      <c r="E367" s="18">
        <f t="shared" si="175"/>
        <v>4135939</v>
      </c>
      <c r="F367" s="18">
        <f t="shared" si="176"/>
        <v>14687423</v>
      </c>
      <c r="G367" s="18">
        <f t="shared" si="177"/>
        <v>31157964</v>
      </c>
      <c r="H367" s="18">
        <f t="shared" si="178"/>
        <v>31941586</v>
      </c>
      <c r="I367" s="18">
        <f t="shared" si="179"/>
        <v>31941586</v>
      </c>
      <c r="J367" s="18">
        <f t="shared" si="180"/>
        <v>31941586</v>
      </c>
      <c r="K367" s="18">
        <f t="shared" si="187"/>
        <v>1</v>
      </c>
      <c r="L367" s="18">
        <f t="shared" si="188"/>
        <v>4135.9399999999996</v>
      </c>
      <c r="M367" s="18">
        <f t="shared" si="189"/>
        <v>2</v>
      </c>
      <c r="N367" s="18">
        <f t="shared" si="190"/>
        <v>14.69</v>
      </c>
      <c r="O367" s="18">
        <f t="shared" si="191"/>
        <v>2</v>
      </c>
      <c r="P367" s="18">
        <f t="shared" si="192"/>
        <v>31.16</v>
      </c>
      <c r="Q367" s="18">
        <f t="shared" si="193"/>
        <v>2</v>
      </c>
      <c r="R367" s="18">
        <f t="shared" si="194"/>
        <v>31.94</v>
      </c>
      <c r="S367" s="18">
        <f t="shared" si="195"/>
        <v>2</v>
      </c>
      <c r="T367" s="18">
        <f t="shared" si="196"/>
        <v>31.94</v>
      </c>
      <c r="U367" s="18">
        <f t="shared" si="197"/>
        <v>2</v>
      </c>
      <c r="V367" s="18">
        <f t="shared" si="198"/>
        <v>31.94</v>
      </c>
      <c r="W367" s="18">
        <f t="shared" si="199"/>
        <v>2</v>
      </c>
      <c r="X367" s="18">
        <f t="shared" si="200"/>
        <v>31.94</v>
      </c>
      <c r="Y367" s="22">
        <v>0</v>
      </c>
      <c r="Z367" s="22">
        <v>0</v>
      </c>
      <c r="AA367" s="22">
        <v>0.5</v>
      </c>
      <c r="AB367" s="22">
        <v>0.5</v>
      </c>
      <c r="AC367" s="22">
        <v>0</v>
      </c>
      <c r="AD367" s="22">
        <v>0</v>
      </c>
      <c r="AE367" s="18">
        <f t="shared" si="201"/>
        <v>63257298.875</v>
      </c>
      <c r="AF367" s="18">
        <f>AE367*节奏规划!$J356</f>
        <v>175714.71909722223</v>
      </c>
      <c r="AG367" s="18">
        <f t="shared" si="202"/>
        <v>1443.6</v>
      </c>
      <c r="AH367" s="18">
        <f>AG367*节奏规划!$J356</f>
        <v>4.01</v>
      </c>
      <c r="AI367" s="18">
        <f t="shared" si="181"/>
        <v>313.64999999999998</v>
      </c>
      <c r="AJ367" s="18">
        <f>AI367*节奏规划!$J356</f>
        <v>0.87124999999999997</v>
      </c>
      <c r="AK367" s="18">
        <f t="shared" si="182"/>
        <v>143.1</v>
      </c>
      <c r="AL367" s="18">
        <f>AK367*节奏规划!$J356</f>
        <v>0.39750000000000002</v>
      </c>
      <c r="AM367" s="18">
        <f t="shared" si="183"/>
        <v>850.49999999999989</v>
      </c>
      <c r="AN367" s="18">
        <f>AM367*节奏规划!$J356</f>
        <v>2.3624999999999998</v>
      </c>
      <c r="AO367" s="18">
        <f t="shared" si="184"/>
        <v>161.99999999999997</v>
      </c>
      <c r="AP367" s="18">
        <f>AO367*节奏规划!$J356</f>
        <v>0.44999999999999996</v>
      </c>
      <c r="AQ367" s="18">
        <f t="shared" si="185"/>
        <v>0</v>
      </c>
      <c r="AR367" s="18">
        <f>AQ367*节奏规划!$J356</f>
        <v>0</v>
      </c>
      <c r="AS367" s="18">
        <f t="shared" si="203"/>
        <v>124.51049999999998</v>
      </c>
      <c r="AT367" s="18">
        <f>AS367*节奏规划!$J356</f>
        <v>0.34586249999999996</v>
      </c>
      <c r="AU367" s="18">
        <f t="shared" si="204"/>
        <v>92.029499999999999</v>
      </c>
      <c r="AV367" s="18">
        <f>AU367*节奏规划!$J356</f>
        <v>0.25563750000000002</v>
      </c>
      <c r="AW367" s="18">
        <f t="shared" si="205"/>
        <v>9.7442999999999991</v>
      </c>
      <c r="AX367" s="18">
        <f>AW367*节奏规划!$J356</f>
        <v>2.7067499999999998E-2</v>
      </c>
      <c r="AY367" s="18">
        <f t="shared" si="206"/>
        <v>0</v>
      </c>
      <c r="AZ367" s="18">
        <f>AY367*节奏规划!$J356</f>
        <v>0</v>
      </c>
    </row>
    <row r="368" spans="1:52" ht="16.5" x14ac:dyDescent="0.2">
      <c r="A368" s="14">
        <v>363</v>
      </c>
      <c r="B368" s="14">
        <f>金币产出!CH368/金币产出!CB368</f>
        <v>4343133600</v>
      </c>
      <c r="C368" s="18">
        <f>INDEX(金币产出!$D$7:$D$90,MATCH(宝箱数值!A368,金币产出!$A$7:$A$90,1))</f>
        <v>100.5</v>
      </c>
      <c r="D368" s="18">
        <f t="shared" si="186"/>
        <v>32091132</v>
      </c>
      <c r="E368" s="18">
        <f t="shared" si="175"/>
        <v>4145610</v>
      </c>
      <c r="F368" s="18">
        <f t="shared" si="176"/>
        <v>14721765</v>
      </c>
      <c r="G368" s="18">
        <f t="shared" si="177"/>
        <v>31230818</v>
      </c>
      <c r="H368" s="18">
        <f t="shared" si="178"/>
        <v>32091132</v>
      </c>
      <c r="I368" s="18">
        <f t="shared" si="179"/>
        <v>32091132</v>
      </c>
      <c r="J368" s="18">
        <f t="shared" si="180"/>
        <v>32091132</v>
      </c>
      <c r="K368" s="18">
        <f t="shared" si="187"/>
        <v>1</v>
      </c>
      <c r="L368" s="18">
        <f t="shared" si="188"/>
        <v>4145.6099999999997</v>
      </c>
      <c r="M368" s="18">
        <f t="shared" si="189"/>
        <v>2</v>
      </c>
      <c r="N368" s="18">
        <f t="shared" si="190"/>
        <v>14.72</v>
      </c>
      <c r="O368" s="18">
        <f t="shared" si="191"/>
        <v>2</v>
      </c>
      <c r="P368" s="18">
        <f t="shared" si="192"/>
        <v>31.23</v>
      </c>
      <c r="Q368" s="18">
        <f t="shared" si="193"/>
        <v>2</v>
      </c>
      <c r="R368" s="18">
        <f t="shared" si="194"/>
        <v>32.090000000000003</v>
      </c>
      <c r="S368" s="18">
        <f t="shared" si="195"/>
        <v>2</v>
      </c>
      <c r="T368" s="18">
        <f t="shared" si="196"/>
        <v>32.090000000000003</v>
      </c>
      <c r="U368" s="18">
        <f t="shared" si="197"/>
        <v>2</v>
      </c>
      <c r="V368" s="18">
        <f t="shared" si="198"/>
        <v>32.090000000000003</v>
      </c>
      <c r="W368" s="18">
        <f t="shared" si="199"/>
        <v>2</v>
      </c>
      <c r="X368" s="18">
        <f t="shared" si="200"/>
        <v>32.090000000000003</v>
      </c>
      <c r="Y368" s="22">
        <v>0</v>
      </c>
      <c r="Z368" s="22">
        <v>0</v>
      </c>
      <c r="AA368" s="22">
        <v>0.5</v>
      </c>
      <c r="AB368" s="22">
        <v>0.5</v>
      </c>
      <c r="AC368" s="22">
        <v>0</v>
      </c>
      <c r="AD368" s="22">
        <v>0</v>
      </c>
      <c r="AE368" s="18">
        <f t="shared" si="201"/>
        <v>63480254.875</v>
      </c>
      <c r="AF368" s="18">
        <f>AE368*节奏规划!$J357</f>
        <v>176334.04131944446</v>
      </c>
      <c r="AG368" s="18">
        <f t="shared" si="202"/>
        <v>1443.6</v>
      </c>
      <c r="AH368" s="18">
        <f>AG368*节奏规划!$J357</f>
        <v>4.01</v>
      </c>
      <c r="AI368" s="18">
        <f t="shared" si="181"/>
        <v>313.64999999999998</v>
      </c>
      <c r="AJ368" s="18">
        <f>AI368*节奏规划!$J357</f>
        <v>0.87124999999999997</v>
      </c>
      <c r="AK368" s="18">
        <f t="shared" si="182"/>
        <v>143.1</v>
      </c>
      <c r="AL368" s="18">
        <f>AK368*节奏规划!$J357</f>
        <v>0.39750000000000002</v>
      </c>
      <c r="AM368" s="18">
        <f t="shared" si="183"/>
        <v>850.49999999999989</v>
      </c>
      <c r="AN368" s="18">
        <f>AM368*节奏规划!$J357</f>
        <v>2.3624999999999998</v>
      </c>
      <c r="AO368" s="18">
        <f t="shared" si="184"/>
        <v>161.99999999999997</v>
      </c>
      <c r="AP368" s="18">
        <f>AO368*节奏规划!$J357</f>
        <v>0.44999999999999996</v>
      </c>
      <c r="AQ368" s="18">
        <f t="shared" si="185"/>
        <v>0</v>
      </c>
      <c r="AR368" s="18">
        <f>AQ368*节奏规划!$J357</f>
        <v>0</v>
      </c>
      <c r="AS368" s="18">
        <f t="shared" si="203"/>
        <v>124.51049999999998</v>
      </c>
      <c r="AT368" s="18">
        <f>AS368*节奏规划!$J357</f>
        <v>0.34586249999999996</v>
      </c>
      <c r="AU368" s="18">
        <f t="shared" si="204"/>
        <v>92.029499999999999</v>
      </c>
      <c r="AV368" s="18">
        <f>AU368*节奏规划!$J357</f>
        <v>0.25563750000000002</v>
      </c>
      <c r="AW368" s="18">
        <f t="shared" si="205"/>
        <v>9.7442999999999991</v>
      </c>
      <c r="AX368" s="18">
        <f>AW368*节奏规划!$J357</f>
        <v>2.7067499999999998E-2</v>
      </c>
      <c r="AY368" s="18">
        <f t="shared" si="206"/>
        <v>0</v>
      </c>
      <c r="AZ368" s="18">
        <f>AY368*节奏规划!$J357</f>
        <v>0</v>
      </c>
    </row>
    <row r="369" spans="1:52" ht="16.5" x14ac:dyDescent="0.2">
      <c r="A369" s="14">
        <v>364</v>
      </c>
      <c r="B369" s="14">
        <f>金币产出!CH369/金币产出!CB369</f>
        <v>4363372800</v>
      </c>
      <c r="C369" s="18">
        <f>INDEX(金币产出!$D$7:$D$90,MATCH(宝箱数值!A369,金币产出!$A$7:$A$90,1))</f>
        <v>100.5</v>
      </c>
      <c r="D369" s="18">
        <f t="shared" si="186"/>
        <v>32240678</v>
      </c>
      <c r="E369" s="18">
        <f t="shared" si="175"/>
        <v>4155258</v>
      </c>
      <c r="F369" s="18">
        <f t="shared" si="176"/>
        <v>14756027</v>
      </c>
      <c r="G369" s="18">
        <f t="shared" si="177"/>
        <v>31303502</v>
      </c>
      <c r="H369" s="18">
        <f t="shared" si="178"/>
        <v>32240678</v>
      </c>
      <c r="I369" s="18">
        <f t="shared" si="179"/>
        <v>32240678</v>
      </c>
      <c r="J369" s="18">
        <f t="shared" si="180"/>
        <v>32240678</v>
      </c>
      <c r="K369" s="18">
        <f t="shared" si="187"/>
        <v>1</v>
      </c>
      <c r="L369" s="18">
        <f t="shared" si="188"/>
        <v>4155.26</v>
      </c>
      <c r="M369" s="18">
        <f t="shared" si="189"/>
        <v>2</v>
      </c>
      <c r="N369" s="18">
        <f t="shared" si="190"/>
        <v>14.76</v>
      </c>
      <c r="O369" s="18">
        <f t="shared" si="191"/>
        <v>2</v>
      </c>
      <c r="P369" s="18">
        <f t="shared" si="192"/>
        <v>31.3</v>
      </c>
      <c r="Q369" s="18">
        <f t="shared" si="193"/>
        <v>2</v>
      </c>
      <c r="R369" s="18">
        <f t="shared" si="194"/>
        <v>32.24</v>
      </c>
      <c r="S369" s="18">
        <f t="shared" si="195"/>
        <v>2</v>
      </c>
      <c r="T369" s="18">
        <f t="shared" si="196"/>
        <v>32.24</v>
      </c>
      <c r="U369" s="18">
        <f t="shared" si="197"/>
        <v>2</v>
      </c>
      <c r="V369" s="18">
        <f t="shared" si="198"/>
        <v>32.24</v>
      </c>
      <c r="W369" s="18">
        <f t="shared" si="199"/>
        <v>2</v>
      </c>
      <c r="X369" s="18">
        <f t="shared" si="200"/>
        <v>32.24</v>
      </c>
      <c r="Y369" s="22">
        <v>0</v>
      </c>
      <c r="Z369" s="22">
        <v>0</v>
      </c>
      <c r="AA369" s="22">
        <v>0.5</v>
      </c>
      <c r="AB369" s="22">
        <v>0.5</v>
      </c>
      <c r="AC369" s="22">
        <v>0</v>
      </c>
      <c r="AD369" s="22">
        <v>0</v>
      </c>
      <c r="AE369" s="18">
        <f t="shared" si="201"/>
        <v>63703040.449999996</v>
      </c>
      <c r="AF369" s="18">
        <f>AE369*节奏规划!$J358</f>
        <v>176952.89013888888</v>
      </c>
      <c r="AG369" s="18">
        <f t="shared" si="202"/>
        <v>1443.6</v>
      </c>
      <c r="AH369" s="18">
        <f>AG369*节奏规划!$J358</f>
        <v>4.01</v>
      </c>
      <c r="AI369" s="18">
        <f t="shared" si="181"/>
        <v>313.64999999999998</v>
      </c>
      <c r="AJ369" s="18">
        <f>AI369*节奏规划!$J358</f>
        <v>0.87124999999999997</v>
      </c>
      <c r="AK369" s="18">
        <f t="shared" si="182"/>
        <v>143.1</v>
      </c>
      <c r="AL369" s="18">
        <f>AK369*节奏规划!$J358</f>
        <v>0.39750000000000002</v>
      </c>
      <c r="AM369" s="18">
        <f t="shared" si="183"/>
        <v>850.49999999999989</v>
      </c>
      <c r="AN369" s="18">
        <f>AM369*节奏规划!$J358</f>
        <v>2.3624999999999998</v>
      </c>
      <c r="AO369" s="18">
        <f t="shared" si="184"/>
        <v>161.99999999999997</v>
      </c>
      <c r="AP369" s="18">
        <f>AO369*节奏规划!$J358</f>
        <v>0.44999999999999996</v>
      </c>
      <c r="AQ369" s="18">
        <f t="shared" si="185"/>
        <v>0</v>
      </c>
      <c r="AR369" s="18">
        <f>AQ369*节奏规划!$J358</f>
        <v>0</v>
      </c>
      <c r="AS369" s="18">
        <f t="shared" si="203"/>
        <v>124.51049999999998</v>
      </c>
      <c r="AT369" s="18">
        <f>AS369*节奏规划!$J358</f>
        <v>0.34586249999999996</v>
      </c>
      <c r="AU369" s="18">
        <f t="shared" si="204"/>
        <v>92.029499999999999</v>
      </c>
      <c r="AV369" s="18">
        <f>AU369*节奏规划!$J358</f>
        <v>0.25563750000000002</v>
      </c>
      <c r="AW369" s="18">
        <f t="shared" si="205"/>
        <v>9.7442999999999991</v>
      </c>
      <c r="AX369" s="18">
        <f>AW369*节奏规划!$J358</f>
        <v>2.7067499999999998E-2</v>
      </c>
      <c r="AY369" s="18">
        <f t="shared" si="206"/>
        <v>0</v>
      </c>
      <c r="AZ369" s="18">
        <f>AY369*节奏规划!$J358</f>
        <v>0</v>
      </c>
    </row>
    <row r="370" spans="1:52" ht="16.5" x14ac:dyDescent="0.2">
      <c r="A370" s="14">
        <v>365</v>
      </c>
      <c r="B370" s="14">
        <f>金币产出!CH370/金币产出!CB370</f>
        <v>4383612000</v>
      </c>
      <c r="C370" s="18">
        <f>INDEX(金币产出!$D$7:$D$90,MATCH(宝箱数值!A370,金币产出!$A$7:$A$90,1))</f>
        <v>100.5</v>
      </c>
      <c r="D370" s="18">
        <f t="shared" si="186"/>
        <v>32390224</v>
      </c>
      <c r="E370" s="18">
        <f t="shared" si="175"/>
        <v>4164884</v>
      </c>
      <c r="F370" s="18">
        <f t="shared" si="176"/>
        <v>14790210</v>
      </c>
      <c r="G370" s="18">
        <f t="shared" si="177"/>
        <v>31376017</v>
      </c>
      <c r="H370" s="18">
        <f t="shared" si="178"/>
        <v>32390224</v>
      </c>
      <c r="I370" s="18">
        <f t="shared" si="179"/>
        <v>32390224</v>
      </c>
      <c r="J370" s="18">
        <f t="shared" si="180"/>
        <v>32390224</v>
      </c>
      <c r="K370" s="18">
        <f t="shared" si="187"/>
        <v>1</v>
      </c>
      <c r="L370" s="18">
        <f t="shared" si="188"/>
        <v>4164.88</v>
      </c>
      <c r="M370" s="18">
        <f t="shared" si="189"/>
        <v>2</v>
      </c>
      <c r="N370" s="18">
        <f t="shared" si="190"/>
        <v>14.79</v>
      </c>
      <c r="O370" s="18">
        <f t="shared" si="191"/>
        <v>2</v>
      </c>
      <c r="P370" s="18">
        <f t="shared" si="192"/>
        <v>31.38</v>
      </c>
      <c r="Q370" s="18">
        <f t="shared" si="193"/>
        <v>2</v>
      </c>
      <c r="R370" s="18">
        <f t="shared" si="194"/>
        <v>32.39</v>
      </c>
      <c r="S370" s="18">
        <f t="shared" si="195"/>
        <v>2</v>
      </c>
      <c r="T370" s="18">
        <f t="shared" si="196"/>
        <v>32.39</v>
      </c>
      <c r="U370" s="18">
        <f t="shared" si="197"/>
        <v>2</v>
      </c>
      <c r="V370" s="18">
        <f t="shared" si="198"/>
        <v>32.39</v>
      </c>
      <c r="W370" s="18">
        <f t="shared" si="199"/>
        <v>2</v>
      </c>
      <c r="X370" s="18">
        <f t="shared" si="200"/>
        <v>32.39</v>
      </c>
      <c r="Y370" s="22">
        <v>0</v>
      </c>
      <c r="Z370" s="22">
        <v>0</v>
      </c>
      <c r="AA370" s="22">
        <v>0.5</v>
      </c>
      <c r="AB370" s="22">
        <v>0.5</v>
      </c>
      <c r="AC370" s="22">
        <v>0</v>
      </c>
      <c r="AD370" s="22">
        <v>0</v>
      </c>
      <c r="AE370" s="18">
        <f t="shared" si="201"/>
        <v>63925656.602499999</v>
      </c>
      <c r="AF370" s="18">
        <f>AE370*节奏规划!$J359</f>
        <v>177571.26834027778</v>
      </c>
      <c r="AG370" s="18">
        <f t="shared" si="202"/>
        <v>1443.6</v>
      </c>
      <c r="AH370" s="18">
        <f>AG370*节奏规划!$J359</f>
        <v>4.01</v>
      </c>
      <c r="AI370" s="18">
        <f t="shared" si="181"/>
        <v>313.64999999999998</v>
      </c>
      <c r="AJ370" s="18">
        <f>AI370*节奏规划!$J359</f>
        <v>0.87124999999999997</v>
      </c>
      <c r="AK370" s="18">
        <f t="shared" si="182"/>
        <v>143.1</v>
      </c>
      <c r="AL370" s="18">
        <f>AK370*节奏规划!$J359</f>
        <v>0.39750000000000002</v>
      </c>
      <c r="AM370" s="18">
        <f t="shared" si="183"/>
        <v>850.49999999999989</v>
      </c>
      <c r="AN370" s="18">
        <f>AM370*节奏规划!$J359</f>
        <v>2.3624999999999998</v>
      </c>
      <c r="AO370" s="18">
        <f t="shared" si="184"/>
        <v>161.99999999999997</v>
      </c>
      <c r="AP370" s="18">
        <f>AO370*节奏规划!$J359</f>
        <v>0.44999999999999996</v>
      </c>
      <c r="AQ370" s="18">
        <f t="shared" si="185"/>
        <v>0</v>
      </c>
      <c r="AR370" s="18">
        <f>AQ370*节奏规划!$J359</f>
        <v>0</v>
      </c>
      <c r="AS370" s="18">
        <f t="shared" si="203"/>
        <v>124.51049999999998</v>
      </c>
      <c r="AT370" s="18">
        <f>AS370*节奏规划!$J359</f>
        <v>0.34586249999999996</v>
      </c>
      <c r="AU370" s="18">
        <f t="shared" si="204"/>
        <v>92.029499999999999</v>
      </c>
      <c r="AV370" s="18">
        <f>AU370*节奏规划!$J359</f>
        <v>0.25563750000000002</v>
      </c>
      <c r="AW370" s="18">
        <f t="shared" si="205"/>
        <v>9.7442999999999991</v>
      </c>
      <c r="AX370" s="18">
        <f>AW370*节奏规划!$J359</f>
        <v>2.7067499999999998E-2</v>
      </c>
      <c r="AY370" s="18">
        <f t="shared" si="206"/>
        <v>0</v>
      </c>
      <c r="AZ370" s="18">
        <f>AY370*节奏规划!$J359</f>
        <v>0</v>
      </c>
    </row>
    <row r="371" spans="1:52" ht="16.5" x14ac:dyDescent="0.2">
      <c r="A371" s="14">
        <v>366</v>
      </c>
      <c r="B371" s="14">
        <f>金币产出!CH371/金币产出!CB371</f>
        <v>4403851200</v>
      </c>
      <c r="C371" s="18">
        <f>INDEX(金币产出!$D$7:$D$90,MATCH(宝箱数值!A371,金币产出!$A$7:$A$90,1))</f>
        <v>100.5</v>
      </c>
      <c r="D371" s="18">
        <f t="shared" si="186"/>
        <v>32539771</v>
      </c>
      <c r="E371" s="18">
        <f t="shared" si="175"/>
        <v>4174487</v>
      </c>
      <c r="F371" s="18">
        <f t="shared" si="176"/>
        <v>14824314</v>
      </c>
      <c r="G371" s="18">
        <f t="shared" si="177"/>
        <v>31448366</v>
      </c>
      <c r="H371" s="18">
        <f t="shared" si="178"/>
        <v>32539771</v>
      </c>
      <c r="I371" s="18">
        <f t="shared" si="179"/>
        <v>32539771</v>
      </c>
      <c r="J371" s="18">
        <f t="shared" si="180"/>
        <v>32539771</v>
      </c>
      <c r="K371" s="18">
        <f t="shared" si="187"/>
        <v>1</v>
      </c>
      <c r="L371" s="18">
        <f t="shared" si="188"/>
        <v>4174.49</v>
      </c>
      <c r="M371" s="18">
        <f t="shared" si="189"/>
        <v>2</v>
      </c>
      <c r="N371" s="18">
        <f t="shared" si="190"/>
        <v>14.82</v>
      </c>
      <c r="O371" s="18">
        <f t="shared" si="191"/>
        <v>2</v>
      </c>
      <c r="P371" s="18">
        <f t="shared" si="192"/>
        <v>31.45</v>
      </c>
      <c r="Q371" s="18">
        <f t="shared" si="193"/>
        <v>2</v>
      </c>
      <c r="R371" s="18">
        <f t="shared" si="194"/>
        <v>32.54</v>
      </c>
      <c r="S371" s="18">
        <f t="shared" si="195"/>
        <v>2</v>
      </c>
      <c r="T371" s="18">
        <f t="shared" si="196"/>
        <v>32.54</v>
      </c>
      <c r="U371" s="18">
        <f t="shared" si="197"/>
        <v>2</v>
      </c>
      <c r="V371" s="18">
        <f t="shared" si="198"/>
        <v>32.54</v>
      </c>
      <c r="W371" s="18">
        <f t="shared" si="199"/>
        <v>2</v>
      </c>
      <c r="X371" s="18">
        <f t="shared" si="200"/>
        <v>32.54</v>
      </c>
      <c r="Y371" s="22">
        <v>0</v>
      </c>
      <c r="Z371" s="22">
        <v>0</v>
      </c>
      <c r="AA371" s="22">
        <v>0.5</v>
      </c>
      <c r="AB371" s="22">
        <v>0.5</v>
      </c>
      <c r="AC371" s="22">
        <v>0</v>
      </c>
      <c r="AD371" s="22">
        <v>0</v>
      </c>
      <c r="AE371" s="18">
        <f t="shared" si="201"/>
        <v>64148107.342499994</v>
      </c>
      <c r="AF371" s="18">
        <f>AE371*节奏规划!$J360</f>
        <v>178189.18706249999</v>
      </c>
      <c r="AG371" s="18">
        <f t="shared" si="202"/>
        <v>1443.6</v>
      </c>
      <c r="AH371" s="18">
        <f>AG371*节奏规划!$J360</f>
        <v>4.01</v>
      </c>
      <c r="AI371" s="18">
        <f t="shared" si="181"/>
        <v>313.64999999999998</v>
      </c>
      <c r="AJ371" s="18">
        <f>AI371*节奏规划!$J360</f>
        <v>0.87124999999999997</v>
      </c>
      <c r="AK371" s="18">
        <f t="shared" si="182"/>
        <v>143.1</v>
      </c>
      <c r="AL371" s="18">
        <f>AK371*节奏规划!$J360</f>
        <v>0.39750000000000002</v>
      </c>
      <c r="AM371" s="18">
        <f t="shared" si="183"/>
        <v>850.49999999999989</v>
      </c>
      <c r="AN371" s="18">
        <f>AM371*节奏规划!$J360</f>
        <v>2.3624999999999998</v>
      </c>
      <c r="AO371" s="18">
        <f t="shared" si="184"/>
        <v>161.99999999999997</v>
      </c>
      <c r="AP371" s="18">
        <f>AO371*节奏规划!$J360</f>
        <v>0.44999999999999996</v>
      </c>
      <c r="AQ371" s="18">
        <f t="shared" si="185"/>
        <v>0</v>
      </c>
      <c r="AR371" s="18">
        <f>AQ371*节奏规划!$J360</f>
        <v>0</v>
      </c>
      <c r="AS371" s="18">
        <f t="shared" si="203"/>
        <v>124.51049999999998</v>
      </c>
      <c r="AT371" s="18">
        <f>AS371*节奏规划!$J360</f>
        <v>0.34586249999999996</v>
      </c>
      <c r="AU371" s="18">
        <f t="shared" si="204"/>
        <v>92.029499999999999</v>
      </c>
      <c r="AV371" s="18">
        <f>AU371*节奏规划!$J360</f>
        <v>0.25563750000000002</v>
      </c>
      <c r="AW371" s="18">
        <f t="shared" si="205"/>
        <v>9.7442999999999991</v>
      </c>
      <c r="AX371" s="18">
        <f>AW371*节奏规划!$J360</f>
        <v>2.7067499999999998E-2</v>
      </c>
      <c r="AY371" s="18">
        <f t="shared" si="206"/>
        <v>0</v>
      </c>
      <c r="AZ371" s="18">
        <f>AY371*节奏规划!$J360</f>
        <v>0</v>
      </c>
    </row>
    <row r="372" spans="1:52" ht="16.5" x14ac:dyDescent="0.2">
      <c r="A372" s="14">
        <v>367</v>
      </c>
      <c r="B372" s="14">
        <f>金币产出!CH372/金币产出!CB372</f>
        <v>4424090400</v>
      </c>
      <c r="C372" s="18">
        <f>INDEX(金币产出!$D$7:$D$90,MATCH(宝箱数值!A372,金币产出!$A$7:$A$90,1))</f>
        <v>100.5</v>
      </c>
      <c r="D372" s="18">
        <f t="shared" si="186"/>
        <v>32689317</v>
      </c>
      <c r="E372" s="18">
        <f t="shared" si="175"/>
        <v>4184069</v>
      </c>
      <c r="F372" s="18">
        <f t="shared" si="176"/>
        <v>14858340</v>
      </c>
      <c r="G372" s="18">
        <f t="shared" si="177"/>
        <v>31520548</v>
      </c>
      <c r="H372" s="18">
        <f t="shared" si="178"/>
        <v>32689317</v>
      </c>
      <c r="I372" s="18">
        <f t="shared" si="179"/>
        <v>32689317</v>
      </c>
      <c r="J372" s="18">
        <f t="shared" si="180"/>
        <v>32689317</v>
      </c>
      <c r="K372" s="18">
        <f t="shared" si="187"/>
        <v>1</v>
      </c>
      <c r="L372" s="18">
        <f t="shared" si="188"/>
        <v>4184.07</v>
      </c>
      <c r="M372" s="18">
        <f t="shared" si="189"/>
        <v>2</v>
      </c>
      <c r="N372" s="18">
        <f t="shared" si="190"/>
        <v>14.86</v>
      </c>
      <c r="O372" s="18">
        <f t="shared" si="191"/>
        <v>2</v>
      </c>
      <c r="P372" s="18">
        <f t="shared" si="192"/>
        <v>31.52</v>
      </c>
      <c r="Q372" s="18">
        <f t="shared" si="193"/>
        <v>2</v>
      </c>
      <c r="R372" s="18">
        <f t="shared" si="194"/>
        <v>32.69</v>
      </c>
      <c r="S372" s="18">
        <f t="shared" si="195"/>
        <v>2</v>
      </c>
      <c r="T372" s="18">
        <f t="shared" si="196"/>
        <v>32.69</v>
      </c>
      <c r="U372" s="18">
        <f t="shared" si="197"/>
        <v>2</v>
      </c>
      <c r="V372" s="18">
        <f t="shared" si="198"/>
        <v>32.69</v>
      </c>
      <c r="W372" s="18">
        <f t="shared" si="199"/>
        <v>2</v>
      </c>
      <c r="X372" s="18">
        <f t="shared" si="200"/>
        <v>32.69</v>
      </c>
      <c r="Y372" s="22">
        <v>0</v>
      </c>
      <c r="Z372" s="22">
        <v>0</v>
      </c>
      <c r="AA372" s="22">
        <v>0.5</v>
      </c>
      <c r="AB372" s="22">
        <v>0.5</v>
      </c>
      <c r="AC372" s="22">
        <v>0</v>
      </c>
      <c r="AD372" s="22">
        <v>0</v>
      </c>
      <c r="AE372" s="18">
        <f t="shared" si="201"/>
        <v>64370389.662499994</v>
      </c>
      <c r="AF372" s="18">
        <f>AE372*节奏规划!$J361</f>
        <v>178806.63795138887</v>
      </c>
      <c r="AG372" s="18">
        <f t="shared" si="202"/>
        <v>1443.6</v>
      </c>
      <c r="AH372" s="18">
        <f>AG372*节奏规划!$J361</f>
        <v>4.01</v>
      </c>
      <c r="AI372" s="18">
        <f t="shared" si="181"/>
        <v>313.64999999999998</v>
      </c>
      <c r="AJ372" s="18">
        <f>AI372*节奏规划!$J361</f>
        <v>0.87124999999999997</v>
      </c>
      <c r="AK372" s="18">
        <f t="shared" si="182"/>
        <v>143.1</v>
      </c>
      <c r="AL372" s="18">
        <f>AK372*节奏规划!$J361</f>
        <v>0.39750000000000002</v>
      </c>
      <c r="AM372" s="18">
        <f t="shared" si="183"/>
        <v>850.49999999999989</v>
      </c>
      <c r="AN372" s="18">
        <f>AM372*节奏规划!$J361</f>
        <v>2.3624999999999998</v>
      </c>
      <c r="AO372" s="18">
        <f t="shared" si="184"/>
        <v>161.99999999999997</v>
      </c>
      <c r="AP372" s="18">
        <f>AO372*节奏规划!$J361</f>
        <v>0.44999999999999996</v>
      </c>
      <c r="AQ372" s="18">
        <f t="shared" si="185"/>
        <v>0</v>
      </c>
      <c r="AR372" s="18">
        <f>AQ372*节奏规划!$J361</f>
        <v>0</v>
      </c>
      <c r="AS372" s="18">
        <f t="shared" si="203"/>
        <v>124.51049999999998</v>
      </c>
      <c r="AT372" s="18">
        <f>AS372*节奏规划!$J361</f>
        <v>0.34586249999999996</v>
      </c>
      <c r="AU372" s="18">
        <f t="shared" si="204"/>
        <v>92.029499999999999</v>
      </c>
      <c r="AV372" s="18">
        <f>AU372*节奏规划!$J361</f>
        <v>0.25563750000000002</v>
      </c>
      <c r="AW372" s="18">
        <f t="shared" si="205"/>
        <v>9.7442999999999991</v>
      </c>
      <c r="AX372" s="18">
        <f>AW372*节奏规划!$J361</f>
        <v>2.7067499999999998E-2</v>
      </c>
      <c r="AY372" s="18">
        <f t="shared" si="206"/>
        <v>0</v>
      </c>
      <c r="AZ372" s="18">
        <f>AY372*节奏规划!$J361</f>
        <v>0</v>
      </c>
    </row>
    <row r="373" spans="1:52" ht="16.5" x14ac:dyDescent="0.2">
      <c r="A373" s="14">
        <v>368</v>
      </c>
      <c r="B373" s="14">
        <f>金币产出!CH373/金币产出!CB373</f>
        <v>4444329600</v>
      </c>
      <c r="C373" s="18">
        <f>INDEX(金币产出!$D$7:$D$90,MATCH(宝箱数值!A373,金币产出!$A$7:$A$90,1))</f>
        <v>100.5</v>
      </c>
      <c r="D373" s="18">
        <f t="shared" si="186"/>
        <v>32838863</v>
      </c>
      <c r="E373" s="18">
        <f t="shared" si="175"/>
        <v>4193629</v>
      </c>
      <c r="F373" s="18">
        <f t="shared" si="176"/>
        <v>14892288</v>
      </c>
      <c r="G373" s="18">
        <f t="shared" si="177"/>
        <v>31592565</v>
      </c>
      <c r="H373" s="18">
        <f t="shared" si="178"/>
        <v>32838863</v>
      </c>
      <c r="I373" s="18">
        <f t="shared" si="179"/>
        <v>32838863</v>
      </c>
      <c r="J373" s="18">
        <f t="shared" si="180"/>
        <v>32838863</v>
      </c>
      <c r="K373" s="18">
        <f t="shared" si="187"/>
        <v>1</v>
      </c>
      <c r="L373" s="18">
        <f t="shared" si="188"/>
        <v>4193.63</v>
      </c>
      <c r="M373" s="18">
        <f t="shared" si="189"/>
        <v>2</v>
      </c>
      <c r="N373" s="18">
        <f t="shared" si="190"/>
        <v>14.89</v>
      </c>
      <c r="O373" s="18">
        <f t="shared" si="191"/>
        <v>2</v>
      </c>
      <c r="P373" s="18">
        <f t="shared" si="192"/>
        <v>31.59</v>
      </c>
      <c r="Q373" s="18">
        <f t="shared" si="193"/>
        <v>2</v>
      </c>
      <c r="R373" s="18">
        <f t="shared" si="194"/>
        <v>32.840000000000003</v>
      </c>
      <c r="S373" s="18">
        <f t="shared" si="195"/>
        <v>2</v>
      </c>
      <c r="T373" s="18">
        <f t="shared" si="196"/>
        <v>32.840000000000003</v>
      </c>
      <c r="U373" s="18">
        <f t="shared" si="197"/>
        <v>2</v>
      </c>
      <c r="V373" s="18">
        <f t="shared" si="198"/>
        <v>32.840000000000003</v>
      </c>
      <c r="W373" s="18">
        <f t="shared" si="199"/>
        <v>2</v>
      </c>
      <c r="X373" s="18">
        <f t="shared" si="200"/>
        <v>32.840000000000003</v>
      </c>
      <c r="Y373" s="22">
        <v>0</v>
      </c>
      <c r="Z373" s="22">
        <v>0</v>
      </c>
      <c r="AA373" s="22">
        <v>0.5</v>
      </c>
      <c r="AB373" s="22">
        <v>0.5</v>
      </c>
      <c r="AC373" s="22">
        <v>0</v>
      </c>
      <c r="AD373" s="22">
        <v>0</v>
      </c>
      <c r="AE373" s="18">
        <f t="shared" si="201"/>
        <v>64592506.569999993</v>
      </c>
      <c r="AF373" s="18">
        <f>AE373*节奏规划!$J362</f>
        <v>179423.62936111109</v>
      </c>
      <c r="AG373" s="18">
        <f t="shared" si="202"/>
        <v>1443.6</v>
      </c>
      <c r="AH373" s="18">
        <f>AG373*节奏规划!$J362</f>
        <v>4.01</v>
      </c>
      <c r="AI373" s="18">
        <f t="shared" si="181"/>
        <v>313.64999999999998</v>
      </c>
      <c r="AJ373" s="18">
        <f>AI373*节奏规划!$J362</f>
        <v>0.87124999999999997</v>
      </c>
      <c r="AK373" s="18">
        <f t="shared" si="182"/>
        <v>143.1</v>
      </c>
      <c r="AL373" s="18">
        <f>AK373*节奏规划!$J362</f>
        <v>0.39750000000000002</v>
      </c>
      <c r="AM373" s="18">
        <f t="shared" si="183"/>
        <v>850.49999999999989</v>
      </c>
      <c r="AN373" s="18">
        <f>AM373*节奏规划!$J362</f>
        <v>2.3624999999999998</v>
      </c>
      <c r="AO373" s="18">
        <f t="shared" si="184"/>
        <v>161.99999999999997</v>
      </c>
      <c r="AP373" s="18">
        <f>AO373*节奏规划!$J362</f>
        <v>0.44999999999999996</v>
      </c>
      <c r="AQ373" s="18">
        <f t="shared" si="185"/>
        <v>0</v>
      </c>
      <c r="AR373" s="18">
        <f>AQ373*节奏规划!$J362</f>
        <v>0</v>
      </c>
      <c r="AS373" s="18">
        <f t="shared" si="203"/>
        <v>124.51049999999998</v>
      </c>
      <c r="AT373" s="18">
        <f>AS373*节奏规划!$J362</f>
        <v>0.34586249999999996</v>
      </c>
      <c r="AU373" s="18">
        <f t="shared" si="204"/>
        <v>92.029499999999999</v>
      </c>
      <c r="AV373" s="18">
        <f>AU373*节奏规划!$J362</f>
        <v>0.25563750000000002</v>
      </c>
      <c r="AW373" s="18">
        <f t="shared" si="205"/>
        <v>9.7442999999999991</v>
      </c>
      <c r="AX373" s="18">
        <f>AW373*节奏规划!$J362</f>
        <v>2.7067499999999998E-2</v>
      </c>
      <c r="AY373" s="18">
        <f t="shared" si="206"/>
        <v>0</v>
      </c>
      <c r="AZ373" s="18">
        <f>AY373*节奏规划!$J362</f>
        <v>0</v>
      </c>
    </row>
    <row r="374" spans="1:52" ht="16.5" x14ac:dyDescent="0.2">
      <c r="A374" s="14">
        <v>369</v>
      </c>
      <c r="B374" s="14">
        <f>金币产出!CH374/金币产出!CB374</f>
        <v>4464568800</v>
      </c>
      <c r="C374" s="18">
        <f>INDEX(金币产出!$D$7:$D$90,MATCH(宝箱数值!A374,金币产出!$A$7:$A$90,1))</f>
        <v>100.5</v>
      </c>
      <c r="D374" s="18">
        <f t="shared" si="186"/>
        <v>32988409</v>
      </c>
      <c r="E374" s="18">
        <f t="shared" si="175"/>
        <v>4203166</v>
      </c>
      <c r="F374" s="18">
        <f t="shared" si="176"/>
        <v>14926158</v>
      </c>
      <c r="G374" s="18">
        <f t="shared" si="177"/>
        <v>31664419</v>
      </c>
      <c r="H374" s="18">
        <f t="shared" si="178"/>
        <v>32988409</v>
      </c>
      <c r="I374" s="18">
        <f t="shared" si="179"/>
        <v>32988409</v>
      </c>
      <c r="J374" s="18">
        <f t="shared" si="180"/>
        <v>32988409</v>
      </c>
      <c r="K374" s="18">
        <f t="shared" si="187"/>
        <v>1</v>
      </c>
      <c r="L374" s="18">
        <f t="shared" si="188"/>
        <v>4203.17</v>
      </c>
      <c r="M374" s="18">
        <f t="shared" si="189"/>
        <v>2</v>
      </c>
      <c r="N374" s="18">
        <f t="shared" si="190"/>
        <v>14.93</v>
      </c>
      <c r="O374" s="18">
        <f t="shared" si="191"/>
        <v>2</v>
      </c>
      <c r="P374" s="18">
        <f t="shared" si="192"/>
        <v>31.66</v>
      </c>
      <c r="Q374" s="18">
        <f t="shared" si="193"/>
        <v>2</v>
      </c>
      <c r="R374" s="18">
        <f t="shared" si="194"/>
        <v>32.99</v>
      </c>
      <c r="S374" s="18">
        <f t="shared" si="195"/>
        <v>2</v>
      </c>
      <c r="T374" s="18">
        <f t="shared" si="196"/>
        <v>32.99</v>
      </c>
      <c r="U374" s="18">
        <f t="shared" si="197"/>
        <v>2</v>
      </c>
      <c r="V374" s="18">
        <f t="shared" si="198"/>
        <v>32.99</v>
      </c>
      <c r="W374" s="18">
        <f t="shared" si="199"/>
        <v>2</v>
      </c>
      <c r="X374" s="18">
        <f t="shared" si="200"/>
        <v>32.99</v>
      </c>
      <c r="Y374" s="22">
        <v>0</v>
      </c>
      <c r="Z374" s="22">
        <v>0</v>
      </c>
      <c r="AA374" s="22">
        <v>0.5</v>
      </c>
      <c r="AB374" s="22">
        <v>0.5</v>
      </c>
      <c r="AC374" s="22">
        <v>0</v>
      </c>
      <c r="AD374" s="22">
        <v>0</v>
      </c>
      <c r="AE374" s="18">
        <f t="shared" si="201"/>
        <v>64814460.069999993</v>
      </c>
      <c r="AF374" s="18">
        <f>AE374*节奏规划!$J363</f>
        <v>180040.16686111109</v>
      </c>
      <c r="AG374" s="18">
        <f t="shared" si="202"/>
        <v>1443.6</v>
      </c>
      <c r="AH374" s="18">
        <f>AG374*节奏规划!$J363</f>
        <v>4.01</v>
      </c>
      <c r="AI374" s="18">
        <f t="shared" si="181"/>
        <v>313.64999999999998</v>
      </c>
      <c r="AJ374" s="18">
        <f>AI374*节奏规划!$J363</f>
        <v>0.87124999999999997</v>
      </c>
      <c r="AK374" s="18">
        <f t="shared" si="182"/>
        <v>143.1</v>
      </c>
      <c r="AL374" s="18">
        <f>AK374*节奏规划!$J363</f>
        <v>0.39750000000000002</v>
      </c>
      <c r="AM374" s="18">
        <f t="shared" si="183"/>
        <v>850.49999999999989</v>
      </c>
      <c r="AN374" s="18">
        <f>AM374*节奏规划!$J363</f>
        <v>2.3624999999999998</v>
      </c>
      <c r="AO374" s="18">
        <f t="shared" si="184"/>
        <v>161.99999999999997</v>
      </c>
      <c r="AP374" s="18">
        <f>AO374*节奏规划!$J363</f>
        <v>0.44999999999999996</v>
      </c>
      <c r="AQ374" s="18">
        <f t="shared" si="185"/>
        <v>0</v>
      </c>
      <c r="AR374" s="18">
        <f>AQ374*节奏规划!$J363</f>
        <v>0</v>
      </c>
      <c r="AS374" s="18">
        <f t="shared" si="203"/>
        <v>124.51049999999998</v>
      </c>
      <c r="AT374" s="18">
        <f>AS374*节奏规划!$J363</f>
        <v>0.34586249999999996</v>
      </c>
      <c r="AU374" s="18">
        <f t="shared" si="204"/>
        <v>92.029499999999999</v>
      </c>
      <c r="AV374" s="18">
        <f>AU374*节奏规划!$J363</f>
        <v>0.25563750000000002</v>
      </c>
      <c r="AW374" s="18">
        <f t="shared" si="205"/>
        <v>9.7442999999999991</v>
      </c>
      <c r="AX374" s="18">
        <f>AW374*节奏规划!$J363</f>
        <v>2.7067499999999998E-2</v>
      </c>
      <c r="AY374" s="18">
        <f t="shared" si="206"/>
        <v>0</v>
      </c>
      <c r="AZ374" s="18">
        <f>AY374*节奏规划!$J363</f>
        <v>0</v>
      </c>
    </row>
    <row r="375" spans="1:52" ht="16.5" x14ac:dyDescent="0.2">
      <c r="A375" s="14">
        <v>370</v>
      </c>
      <c r="B375" s="14">
        <f>金币产出!CH375/金币产出!CB375</f>
        <v>4484808000</v>
      </c>
      <c r="C375" s="18">
        <f>INDEX(金币产出!$D$7:$D$90,MATCH(宝箱数值!A375,金币产出!$A$7:$A$90,1))</f>
        <v>100.5</v>
      </c>
      <c r="D375" s="18">
        <f t="shared" si="186"/>
        <v>33137955</v>
      </c>
      <c r="E375" s="18">
        <f t="shared" si="175"/>
        <v>4212683</v>
      </c>
      <c r="F375" s="18">
        <f t="shared" si="176"/>
        <v>14959953</v>
      </c>
      <c r="G375" s="18">
        <f t="shared" si="177"/>
        <v>31736110</v>
      </c>
      <c r="H375" s="18">
        <f t="shared" si="178"/>
        <v>33137955</v>
      </c>
      <c r="I375" s="18">
        <f t="shared" si="179"/>
        <v>33137955</v>
      </c>
      <c r="J375" s="18">
        <f t="shared" si="180"/>
        <v>33137955</v>
      </c>
      <c r="K375" s="18">
        <f t="shared" si="187"/>
        <v>1</v>
      </c>
      <c r="L375" s="18">
        <f t="shared" si="188"/>
        <v>4212.68</v>
      </c>
      <c r="M375" s="18">
        <f t="shared" si="189"/>
        <v>2</v>
      </c>
      <c r="N375" s="18">
        <f t="shared" si="190"/>
        <v>14.96</v>
      </c>
      <c r="O375" s="18">
        <f t="shared" si="191"/>
        <v>2</v>
      </c>
      <c r="P375" s="18">
        <f t="shared" si="192"/>
        <v>31.74</v>
      </c>
      <c r="Q375" s="18">
        <f t="shared" si="193"/>
        <v>2</v>
      </c>
      <c r="R375" s="18">
        <f t="shared" si="194"/>
        <v>33.14</v>
      </c>
      <c r="S375" s="18">
        <f t="shared" si="195"/>
        <v>2</v>
      </c>
      <c r="T375" s="18">
        <f t="shared" si="196"/>
        <v>33.14</v>
      </c>
      <c r="U375" s="18">
        <f t="shared" si="197"/>
        <v>2</v>
      </c>
      <c r="V375" s="18">
        <f t="shared" si="198"/>
        <v>33.14</v>
      </c>
      <c r="W375" s="18">
        <f t="shared" si="199"/>
        <v>2</v>
      </c>
      <c r="X375" s="18">
        <f t="shared" si="200"/>
        <v>33.14</v>
      </c>
      <c r="Y375" s="22">
        <v>0</v>
      </c>
      <c r="Z375" s="22">
        <v>0</v>
      </c>
      <c r="AA375" s="22">
        <v>0.5</v>
      </c>
      <c r="AB375" s="22">
        <v>0.5</v>
      </c>
      <c r="AC375" s="22">
        <v>0</v>
      </c>
      <c r="AD375" s="22">
        <v>0</v>
      </c>
      <c r="AE375" s="18">
        <f t="shared" si="201"/>
        <v>65036250.162499994</v>
      </c>
      <c r="AF375" s="18">
        <f>AE375*节奏规划!$J364</f>
        <v>162590.62540624998</v>
      </c>
      <c r="AG375" s="18">
        <f t="shared" si="202"/>
        <v>1443.6</v>
      </c>
      <c r="AH375" s="18">
        <f>AG375*节奏规划!$J364</f>
        <v>3.609</v>
      </c>
      <c r="AI375" s="18">
        <f t="shared" si="181"/>
        <v>313.64999999999998</v>
      </c>
      <c r="AJ375" s="18">
        <f>AI375*节奏规划!$J364</f>
        <v>0.78412499999999996</v>
      </c>
      <c r="AK375" s="18">
        <f t="shared" si="182"/>
        <v>143.1</v>
      </c>
      <c r="AL375" s="18">
        <f>AK375*节奏规划!$J364</f>
        <v>0.35775000000000001</v>
      </c>
      <c r="AM375" s="18">
        <f t="shared" si="183"/>
        <v>850.49999999999989</v>
      </c>
      <c r="AN375" s="18">
        <f>AM375*节奏规划!$J364</f>
        <v>2.1262499999999998</v>
      </c>
      <c r="AO375" s="18">
        <f t="shared" si="184"/>
        <v>161.99999999999997</v>
      </c>
      <c r="AP375" s="18">
        <f>AO375*节奏规划!$J364</f>
        <v>0.40499999999999992</v>
      </c>
      <c r="AQ375" s="18">
        <f t="shared" si="185"/>
        <v>0</v>
      </c>
      <c r="AR375" s="18">
        <f>AQ375*节奏规划!$J364</f>
        <v>0</v>
      </c>
      <c r="AS375" s="18">
        <f t="shared" si="203"/>
        <v>124.51049999999998</v>
      </c>
      <c r="AT375" s="18">
        <f>AS375*节奏规划!$J364</f>
        <v>0.31127624999999998</v>
      </c>
      <c r="AU375" s="18">
        <f t="shared" si="204"/>
        <v>92.029499999999999</v>
      </c>
      <c r="AV375" s="18">
        <f>AU375*节奏规划!$J364</f>
        <v>0.23007374999999999</v>
      </c>
      <c r="AW375" s="18">
        <f t="shared" si="205"/>
        <v>9.7442999999999991</v>
      </c>
      <c r="AX375" s="18">
        <f>AW375*节奏规划!$J364</f>
        <v>2.4360749999999997E-2</v>
      </c>
      <c r="AY375" s="18">
        <f t="shared" si="206"/>
        <v>0</v>
      </c>
      <c r="AZ375" s="18">
        <f>AY375*节奏规划!$J364</f>
        <v>0</v>
      </c>
    </row>
    <row r="376" spans="1:52" ht="16.5" x14ac:dyDescent="0.2">
      <c r="A376" s="14">
        <v>371</v>
      </c>
      <c r="B376" s="14">
        <f>金币产出!CH376/金币产出!CB376</f>
        <v>4505047200</v>
      </c>
      <c r="C376" s="18">
        <f>INDEX(金币产出!$D$7:$D$90,MATCH(宝箱数值!A376,金币产出!$A$7:$A$90,1))</f>
        <v>100.5</v>
      </c>
      <c r="D376" s="18">
        <f t="shared" si="186"/>
        <v>33287501</v>
      </c>
      <c r="E376" s="18">
        <f t="shared" si="175"/>
        <v>4222178</v>
      </c>
      <c r="F376" s="18">
        <f t="shared" si="176"/>
        <v>14993670</v>
      </c>
      <c r="G376" s="18">
        <f t="shared" si="177"/>
        <v>31807639</v>
      </c>
      <c r="H376" s="18">
        <f t="shared" si="178"/>
        <v>33287501</v>
      </c>
      <c r="I376" s="18">
        <f t="shared" si="179"/>
        <v>33287501</v>
      </c>
      <c r="J376" s="18">
        <f t="shared" si="180"/>
        <v>33287501</v>
      </c>
      <c r="K376" s="18">
        <f t="shared" si="187"/>
        <v>1</v>
      </c>
      <c r="L376" s="18">
        <f t="shared" si="188"/>
        <v>4222.18</v>
      </c>
      <c r="M376" s="18">
        <f t="shared" si="189"/>
        <v>2</v>
      </c>
      <c r="N376" s="18">
        <f t="shared" si="190"/>
        <v>14.99</v>
      </c>
      <c r="O376" s="18">
        <f t="shared" si="191"/>
        <v>2</v>
      </c>
      <c r="P376" s="18">
        <f t="shared" si="192"/>
        <v>31.81</v>
      </c>
      <c r="Q376" s="18">
        <f t="shared" si="193"/>
        <v>2</v>
      </c>
      <c r="R376" s="18">
        <f t="shared" si="194"/>
        <v>33.29</v>
      </c>
      <c r="S376" s="18">
        <f t="shared" si="195"/>
        <v>2</v>
      </c>
      <c r="T376" s="18">
        <f t="shared" si="196"/>
        <v>33.29</v>
      </c>
      <c r="U376" s="18">
        <f t="shared" si="197"/>
        <v>2</v>
      </c>
      <c r="V376" s="18">
        <f t="shared" si="198"/>
        <v>33.29</v>
      </c>
      <c r="W376" s="18">
        <f t="shared" si="199"/>
        <v>2</v>
      </c>
      <c r="X376" s="18">
        <f t="shared" si="200"/>
        <v>33.29</v>
      </c>
      <c r="Y376" s="22">
        <v>0</v>
      </c>
      <c r="Z376" s="22">
        <v>0</v>
      </c>
      <c r="AA376" s="22">
        <v>0.5</v>
      </c>
      <c r="AB376" s="22">
        <v>0.5</v>
      </c>
      <c r="AC376" s="22">
        <v>0</v>
      </c>
      <c r="AD376" s="22">
        <v>0</v>
      </c>
      <c r="AE376" s="18">
        <f t="shared" si="201"/>
        <v>65257877.849999994</v>
      </c>
      <c r="AF376" s="18">
        <f>AE376*节奏规划!$J365</f>
        <v>163144.69462499997</v>
      </c>
      <c r="AG376" s="18">
        <f t="shared" si="202"/>
        <v>1443.6</v>
      </c>
      <c r="AH376" s="18">
        <f>AG376*节奏规划!$J365</f>
        <v>3.609</v>
      </c>
      <c r="AI376" s="18">
        <f t="shared" si="181"/>
        <v>313.64999999999998</v>
      </c>
      <c r="AJ376" s="18">
        <f>AI376*节奏规划!$J365</f>
        <v>0.78412499999999996</v>
      </c>
      <c r="AK376" s="18">
        <f t="shared" si="182"/>
        <v>143.1</v>
      </c>
      <c r="AL376" s="18">
        <f>AK376*节奏规划!$J365</f>
        <v>0.35775000000000001</v>
      </c>
      <c r="AM376" s="18">
        <f t="shared" si="183"/>
        <v>850.49999999999989</v>
      </c>
      <c r="AN376" s="18">
        <f>AM376*节奏规划!$J365</f>
        <v>2.1262499999999998</v>
      </c>
      <c r="AO376" s="18">
        <f t="shared" si="184"/>
        <v>161.99999999999997</v>
      </c>
      <c r="AP376" s="18">
        <f>AO376*节奏规划!$J365</f>
        <v>0.40499999999999992</v>
      </c>
      <c r="AQ376" s="18">
        <f t="shared" si="185"/>
        <v>0</v>
      </c>
      <c r="AR376" s="18">
        <f>AQ376*节奏规划!$J365</f>
        <v>0</v>
      </c>
      <c r="AS376" s="18">
        <f t="shared" si="203"/>
        <v>124.51049999999998</v>
      </c>
      <c r="AT376" s="18">
        <f>AS376*节奏规划!$J365</f>
        <v>0.31127624999999998</v>
      </c>
      <c r="AU376" s="18">
        <f t="shared" si="204"/>
        <v>92.029499999999999</v>
      </c>
      <c r="AV376" s="18">
        <f>AU376*节奏规划!$J365</f>
        <v>0.23007374999999999</v>
      </c>
      <c r="AW376" s="18">
        <f t="shared" si="205"/>
        <v>9.7442999999999991</v>
      </c>
      <c r="AX376" s="18">
        <f>AW376*节奏规划!$J365</f>
        <v>2.4360749999999997E-2</v>
      </c>
      <c r="AY376" s="18">
        <f t="shared" si="206"/>
        <v>0</v>
      </c>
      <c r="AZ376" s="18">
        <f>AY376*节奏规划!$J365</f>
        <v>0</v>
      </c>
    </row>
    <row r="377" spans="1:52" ht="16.5" x14ac:dyDescent="0.2">
      <c r="A377" s="14">
        <v>372</v>
      </c>
      <c r="B377" s="14">
        <f>金币产出!CH377/金币产出!CB377</f>
        <v>4525286400</v>
      </c>
      <c r="C377" s="18">
        <f>INDEX(金币产出!$D$7:$D$90,MATCH(宝箱数值!A377,金币产出!$A$7:$A$90,1))</f>
        <v>100.5</v>
      </c>
      <c r="D377" s="18">
        <f t="shared" si="186"/>
        <v>33437047</v>
      </c>
      <c r="E377" s="18">
        <f t="shared" si="175"/>
        <v>4231651</v>
      </c>
      <c r="F377" s="18">
        <f t="shared" si="176"/>
        <v>15027313</v>
      </c>
      <c r="G377" s="18">
        <f t="shared" si="177"/>
        <v>31879008</v>
      </c>
      <c r="H377" s="18">
        <f t="shared" si="178"/>
        <v>33437047</v>
      </c>
      <c r="I377" s="18">
        <f t="shared" si="179"/>
        <v>33437047</v>
      </c>
      <c r="J377" s="18">
        <f t="shared" si="180"/>
        <v>33437047</v>
      </c>
      <c r="K377" s="18">
        <f t="shared" si="187"/>
        <v>1</v>
      </c>
      <c r="L377" s="18">
        <f t="shared" si="188"/>
        <v>4231.6499999999996</v>
      </c>
      <c r="M377" s="18">
        <f t="shared" si="189"/>
        <v>2</v>
      </c>
      <c r="N377" s="18">
        <f t="shared" si="190"/>
        <v>15.03</v>
      </c>
      <c r="O377" s="18">
        <f t="shared" si="191"/>
        <v>2</v>
      </c>
      <c r="P377" s="18">
        <f t="shared" si="192"/>
        <v>31.88</v>
      </c>
      <c r="Q377" s="18">
        <f t="shared" si="193"/>
        <v>2</v>
      </c>
      <c r="R377" s="18">
        <f t="shared" si="194"/>
        <v>33.44</v>
      </c>
      <c r="S377" s="18">
        <f t="shared" si="195"/>
        <v>2</v>
      </c>
      <c r="T377" s="18">
        <f t="shared" si="196"/>
        <v>33.44</v>
      </c>
      <c r="U377" s="18">
        <f t="shared" si="197"/>
        <v>2</v>
      </c>
      <c r="V377" s="18">
        <f t="shared" si="198"/>
        <v>33.44</v>
      </c>
      <c r="W377" s="18">
        <f t="shared" si="199"/>
        <v>2</v>
      </c>
      <c r="X377" s="18">
        <f t="shared" si="200"/>
        <v>33.44</v>
      </c>
      <c r="Y377" s="22">
        <v>0</v>
      </c>
      <c r="Z377" s="22">
        <v>0</v>
      </c>
      <c r="AA377" s="22">
        <v>0.5</v>
      </c>
      <c r="AB377" s="22">
        <v>0.5</v>
      </c>
      <c r="AC377" s="22">
        <v>0</v>
      </c>
      <c r="AD377" s="22">
        <v>0</v>
      </c>
      <c r="AE377" s="18">
        <f t="shared" si="201"/>
        <v>65479345.137499996</v>
      </c>
      <c r="AF377" s="18">
        <f>AE377*节奏规划!$J366</f>
        <v>163698.36284374999</v>
      </c>
      <c r="AG377" s="18">
        <f t="shared" si="202"/>
        <v>1443.6</v>
      </c>
      <c r="AH377" s="18">
        <f>AG377*节奏规划!$J366</f>
        <v>3.609</v>
      </c>
      <c r="AI377" s="18">
        <f t="shared" si="181"/>
        <v>313.64999999999998</v>
      </c>
      <c r="AJ377" s="18">
        <f>AI377*节奏规划!$J366</f>
        <v>0.78412499999999996</v>
      </c>
      <c r="AK377" s="18">
        <f t="shared" si="182"/>
        <v>143.1</v>
      </c>
      <c r="AL377" s="18">
        <f>AK377*节奏规划!$J366</f>
        <v>0.35775000000000001</v>
      </c>
      <c r="AM377" s="18">
        <f t="shared" si="183"/>
        <v>850.49999999999989</v>
      </c>
      <c r="AN377" s="18">
        <f>AM377*节奏规划!$J366</f>
        <v>2.1262499999999998</v>
      </c>
      <c r="AO377" s="18">
        <f t="shared" si="184"/>
        <v>161.99999999999997</v>
      </c>
      <c r="AP377" s="18">
        <f>AO377*节奏规划!$J366</f>
        <v>0.40499999999999992</v>
      </c>
      <c r="AQ377" s="18">
        <f t="shared" si="185"/>
        <v>0</v>
      </c>
      <c r="AR377" s="18">
        <f>AQ377*节奏规划!$J366</f>
        <v>0</v>
      </c>
      <c r="AS377" s="18">
        <f t="shared" si="203"/>
        <v>124.51049999999998</v>
      </c>
      <c r="AT377" s="18">
        <f>AS377*节奏规划!$J366</f>
        <v>0.31127624999999998</v>
      </c>
      <c r="AU377" s="18">
        <f t="shared" si="204"/>
        <v>92.029499999999999</v>
      </c>
      <c r="AV377" s="18">
        <f>AU377*节奏规划!$J366</f>
        <v>0.23007374999999999</v>
      </c>
      <c r="AW377" s="18">
        <f t="shared" si="205"/>
        <v>9.7442999999999991</v>
      </c>
      <c r="AX377" s="18">
        <f>AW377*节奏规划!$J366</f>
        <v>2.4360749999999997E-2</v>
      </c>
      <c r="AY377" s="18">
        <f t="shared" si="206"/>
        <v>0</v>
      </c>
      <c r="AZ377" s="18">
        <f>AY377*节奏规划!$J366</f>
        <v>0</v>
      </c>
    </row>
    <row r="378" spans="1:52" ht="16.5" x14ac:dyDescent="0.2">
      <c r="A378" s="14">
        <v>373</v>
      </c>
      <c r="B378" s="14">
        <f>金币产出!CH378/金币产出!CB378</f>
        <v>4545525600</v>
      </c>
      <c r="C378" s="18">
        <f>INDEX(金币产出!$D$7:$D$90,MATCH(宝箱数值!A378,金币产出!$A$7:$A$90,1))</f>
        <v>100.5</v>
      </c>
      <c r="D378" s="18">
        <f t="shared" si="186"/>
        <v>33586594</v>
      </c>
      <c r="E378" s="18">
        <f t="shared" si="175"/>
        <v>4241104</v>
      </c>
      <c r="F378" s="18">
        <f t="shared" si="176"/>
        <v>15060880</v>
      </c>
      <c r="G378" s="18">
        <f t="shared" si="177"/>
        <v>31950217</v>
      </c>
      <c r="H378" s="18">
        <f t="shared" si="178"/>
        <v>33586594</v>
      </c>
      <c r="I378" s="18">
        <f t="shared" si="179"/>
        <v>33586594</v>
      </c>
      <c r="J378" s="18">
        <f t="shared" si="180"/>
        <v>33586594</v>
      </c>
      <c r="K378" s="18">
        <f t="shared" si="187"/>
        <v>1</v>
      </c>
      <c r="L378" s="18">
        <f t="shared" si="188"/>
        <v>4241.1000000000004</v>
      </c>
      <c r="M378" s="18">
        <f t="shared" si="189"/>
        <v>2</v>
      </c>
      <c r="N378" s="18">
        <f t="shared" si="190"/>
        <v>15.06</v>
      </c>
      <c r="O378" s="18">
        <f t="shared" si="191"/>
        <v>2</v>
      </c>
      <c r="P378" s="18">
        <f t="shared" si="192"/>
        <v>31.95</v>
      </c>
      <c r="Q378" s="18">
        <f t="shared" si="193"/>
        <v>2</v>
      </c>
      <c r="R378" s="18">
        <f t="shared" si="194"/>
        <v>33.590000000000003</v>
      </c>
      <c r="S378" s="18">
        <f t="shared" si="195"/>
        <v>2</v>
      </c>
      <c r="T378" s="18">
        <f t="shared" si="196"/>
        <v>33.590000000000003</v>
      </c>
      <c r="U378" s="18">
        <f t="shared" si="197"/>
        <v>2</v>
      </c>
      <c r="V378" s="18">
        <f t="shared" si="198"/>
        <v>33.590000000000003</v>
      </c>
      <c r="W378" s="18">
        <f t="shared" si="199"/>
        <v>2</v>
      </c>
      <c r="X378" s="18">
        <f t="shared" si="200"/>
        <v>33.590000000000003</v>
      </c>
      <c r="Y378" s="22">
        <v>0</v>
      </c>
      <c r="Z378" s="22">
        <v>0</v>
      </c>
      <c r="AA378" s="22">
        <v>0.5</v>
      </c>
      <c r="AB378" s="22">
        <v>0.5</v>
      </c>
      <c r="AC378" s="22">
        <v>0</v>
      </c>
      <c r="AD378" s="22">
        <v>0</v>
      </c>
      <c r="AE378" s="18">
        <f t="shared" si="201"/>
        <v>65700653.027499996</v>
      </c>
      <c r="AF378" s="18">
        <f>AE378*节奏规划!$J367</f>
        <v>164251.63256875001</v>
      </c>
      <c r="AG378" s="18">
        <f t="shared" si="202"/>
        <v>1443.6</v>
      </c>
      <c r="AH378" s="18">
        <f>AG378*节奏规划!$J367</f>
        <v>3.609</v>
      </c>
      <c r="AI378" s="18">
        <f t="shared" si="181"/>
        <v>313.64999999999998</v>
      </c>
      <c r="AJ378" s="18">
        <f>AI378*节奏规划!$J367</f>
        <v>0.78412499999999996</v>
      </c>
      <c r="AK378" s="18">
        <f t="shared" si="182"/>
        <v>143.1</v>
      </c>
      <c r="AL378" s="18">
        <f>AK378*节奏规划!$J367</f>
        <v>0.35775000000000001</v>
      </c>
      <c r="AM378" s="18">
        <f t="shared" si="183"/>
        <v>850.49999999999989</v>
      </c>
      <c r="AN378" s="18">
        <f>AM378*节奏规划!$J367</f>
        <v>2.1262499999999998</v>
      </c>
      <c r="AO378" s="18">
        <f t="shared" si="184"/>
        <v>161.99999999999997</v>
      </c>
      <c r="AP378" s="18">
        <f>AO378*节奏规划!$J367</f>
        <v>0.40499999999999992</v>
      </c>
      <c r="AQ378" s="18">
        <f t="shared" si="185"/>
        <v>0</v>
      </c>
      <c r="AR378" s="18">
        <f>AQ378*节奏规划!$J367</f>
        <v>0</v>
      </c>
      <c r="AS378" s="18">
        <f t="shared" si="203"/>
        <v>124.51049999999998</v>
      </c>
      <c r="AT378" s="18">
        <f>AS378*节奏规划!$J367</f>
        <v>0.31127624999999998</v>
      </c>
      <c r="AU378" s="18">
        <f t="shared" si="204"/>
        <v>92.029499999999999</v>
      </c>
      <c r="AV378" s="18">
        <f>AU378*节奏规划!$J367</f>
        <v>0.23007374999999999</v>
      </c>
      <c r="AW378" s="18">
        <f t="shared" si="205"/>
        <v>9.7442999999999991</v>
      </c>
      <c r="AX378" s="18">
        <f>AW378*节奏规划!$J367</f>
        <v>2.4360749999999997E-2</v>
      </c>
      <c r="AY378" s="18">
        <f t="shared" si="206"/>
        <v>0</v>
      </c>
      <c r="AZ378" s="18">
        <f>AY378*节奏规划!$J367</f>
        <v>0</v>
      </c>
    </row>
    <row r="379" spans="1:52" ht="16.5" x14ac:dyDescent="0.2">
      <c r="A379" s="14">
        <v>374</v>
      </c>
      <c r="B379" s="14">
        <f>金币产出!CH379/金币产出!CB379</f>
        <v>4565764800</v>
      </c>
      <c r="C379" s="18">
        <f>INDEX(金币产出!$D$7:$D$90,MATCH(宝箱数值!A379,金币产出!$A$7:$A$90,1))</f>
        <v>100.5</v>
      </c>
      <c r="D379" s="18">
        <f t="shared" si="186"/>
        <v>33736140</v>
      </c>
      <c r="E379" s="18">
        <f t="shared" si="175"/>
        <v>4250535</v>
      </c>
      <c r="F379" s="18">
        <f t="shared" si="176"/>
        <v>15094372</v>
      </c>
      <c r="G379" s="18">
        <f t="shared" si="177"/>
        <v>32021268</v>
      </c>
      <c r="H379" s="18">
        <f t="shared" si="178"/>
        <v>33736140</v>
      </c>
      <c r="I379" s="18">
        <f t="shared" si="179"/>
        <v>33736140</v>
      </c>
      <c r="J379" s="18">
        <f t="shared" si="180"/>
        <v>33736140</v>
      </c>
      <c r="K379" s="18">
        <f t="shared" si="187"/>
        <v>1</v>
      </c>
      <c r="L379" s="18">
        <f t="shared" si="188"/>
        <v>4250.54</v>
      </c>
      <c r="M379" s="18">
        <f t="shared" si="189"/>
        <v>2</v>
      </c>
      <c r="N379" s="18">
        <f t="shared" si="190"/>
        <v>15.09</v>
      </c>
      <c r="O379" s="18">
        <f t="shared" si="191"/>
        <v>2</v>
      </c>
      <c r="P379" s="18">
        <f t="shared" si="192"/>
        <v>32.020000000000003</v>
      </c>
      <c r="Q379" s="18">
        <f t="shared" si="193"/>
        <v>2</v>
      </c>
      <c r="R379" s="18">
        <f t="shared" si="194"/>
        <v>33.74</v>
      </c>
      <c r="S379" s="18">
        <f t="shared" si="195"/>
        <v>2</v>
      </c>
      <c r="T379" s="18">
        <f t="shared" si="196"/>
        <v>33.74</v>
      </c>
      <c r="U379" s="18">
        <f t="shared" si="197"/>
        <v>2</v>
      </c>
      <c r="V379" s="18">
        <f t="shared" si="198"/>
        <v>33.74</v>
      </c>
      <c r="W379" s="18">
        <f t="shared" si="199"/>
        <v>2</v>
      </c>
      <c r="X379" s="18">
        <f t="shared" si="200"/>
        <v>33.74</v>
      </c>
      <c r="Y379" s="22">
        <v>0</v>
      </c>
      <c r="Z379" s="22">
        <v>0</v>
      </c>
      <c r="AA379" s="22">
        <v>0.5</v>
      </c>
      <c r="AB379" s="22">
        <v>0.5</v>
      </c>
      <c r="AC379" s="22">
        <v>0</v>
      </c>
      <c r="AD379" s="22">
        <v>0</v>
      </c>
      <c r="AE379" s="18">
        <f t="shared" si="201"/>
        <v>65921801.519999996</v>
      </c>
      <c r="AF379" s="18">
        <f>AE379*节奏规划!$J368</f>
        <v>164804.50380000001</v>
      </c>
      <c r="AG379" s="18">
        <f t="shared" si="202"/>
        <v>1443.6</v>
      </c>
      <c r="AH379" s="18">
        <f>AG379*节奏规划!$J368</f>
        <v>3.609</v>
      </c>
      <c r="AI379" s="18">
        <f t="shared" si="181"/>
        <v>313.64999999999998</v>
      </c>
      <c r="AJ379" s="18">
        <f>AI379*节奏规划!$J368</f>
        <v>0.78412499999999996</v>
      </c>
      <c r="AK379" s="18">
        <f t="shared" si="182"/>
        <v>143.1</v>
      </c>
      <c r="AL379" s="18">
        <f>AK379*节奏规划!$J368</f>
        <v>0.35775000000000001</v>
      </c>
      <c r="AM379" s="18">
        <f t="shared" si="183"/>
        <v>850.49999999999989</v>
      </c>
      <c r="AN379" s="18">
        <f>AM379*节奏规划!$J368</f>
        <v>2.1262499999999998</v>
      </c>
      <c r="AO379" s="18">
        <f t="shared" si="184"/>
        <v>161.99999999999997</v>
      </c>
      <c r="AP379" s="18">
        <f>AO379*节奏规划!$J368</f>
        <v>0.40499999999999992</v>
      </c>
      <c r="AQ379" s="18">
        <f t="shared" si="185"/>
        <v>0</v>
      </c>
      <c r="AR379" s="18">
        <f>AQ379*节奏规划!$J368</f>
        <v>0</v>
      </c>
      <c r="AS379" s="18">
        <f t="shared" si="203"/>
        <v>124.51049999999998</v>
      </c>
      <c r="AT379" s="18">
        <f>AS379*节奏规划!$J368</f>
        <v>0.31127624999999998</v>
      </c>
      <c r="AU379" s="18">
        <f t="shared" si="204"/>
        <v>92.029499999999999</v>
      </c>
      <c r="AV379" s="18">
        <f>AU379*节奏规划!$J368</f>
        <v>0.23007374999999999</v>
      </c>
      <c r="AW379" s="18">
        <f t="shared" si="205"/>
        <v>9.7442999999999991</v>
      </c>
      <c r="AX379" s="18">
        <f>AW379*节奏规划!$J368</f>
        <v>2.4360749999999997E-2</v>
      </c>
      <c r="AY379" s="18">
        <f t="shared" si="206"/>
        <v>0</v>
      </c>
      <c r="AZ379" s="18">
        <f>AY379*节奏规划!$J368</f>
        <v>0</v>
      </c>
    </row>
    <row r="380" spans="1:52" ht="16.5" x14ac:dyDescent="0.2">
      <c r="A380" s="14">
        <v>375</v>
      </c>
      <c r="B380" s="14">
        <f>金币产出!CH380/金币产出!CB380</f>
        <v>4586004000</v>
      </c>
      <c r="C380" s="18">
        <f>INDEX(金币产出!$D$7:$D$90,MATCH(宝箱数值!A380,金币产出!$A$7:$A$90,1))</f>
        <v>100.5</v>
      </c>
      <c r="D380" s="18">
        <f t="shared" si="186"/>
        <v>33885686</v>
      </c>
      <c r="E380" s="18">
        <f t="shared" si="175"/>
        <v>4259946</v>
      </c>
      <c r="F380" s="18">
        <f t="shared" si="176"/>
        <v>15127791</v>
      </c>
      <c r="G380" s="18">
        <f t="shared" si="177"/>
        <v>32092162</v>
      </c>
      <c r="H380" s="18">
        <f t="shared" si="178"/>
        <v>33885686</v>
      </c>
      <c r="I380" s="18">
        <f t="shared" si="179"/>
        <v>33885686</v>
      </c>
      <c r="J380" s="18">
        <f t="shared" si="180"/>
        <v>33885686</v>
      </c>
      <c r="K380" s="18">
        <f t="shared" si="187"/>
        <v>1</v>
      </c>
      <c r="L380" s="18">
        <f t="shared" si="188"/>
        <v>4259.95</v>
      </c>
      <c r="M380" s="18">
        <f t="shared" si="189"/>
        <v>2</v>
      </c>
      <c r="N380" s="18">
        <f t="shared" si="190"/>
        <v>15.13</v>
      </c>
      <c r="O380" s="18">
        <f t="shared" si="191"/>
        <v>2</v>
      </c>
      <c r="P380" s="18">
        <f t="shared" si="192"/>
        <v>32.090000000000003</v>
      </c>
      <c r="Q380" s="18">
        <f t="shared" si="193"/>
        <v>2</v>
      </c>
      <c r="R380" s="18">
        <f t="shared" si="194"/>
        <v>33.89</v>
      </c>
      <c r="S380" s="18">
        <f t="shared" si="195"/>
        <v>2</v>
      </c>
      <c r="T380" s="18">
        <f t="shared" si="196"/>
        <v>33.89</v>
      </c>
      <c r="U380" s="18">
        <f t="shared" si="197"/>
        <v>2</v>
      </c>
      <c r="V380" s="18">
        <f t="shared" si="198"/>
        <v>33.89</v>
      </c>
      <c r="W380" s="18">
        <f t="shared" si="199"/>
        <v>2</v>
      </c>
      <c r="X380" s="18">
        <f t="shared" si="200"/>
        <v>33.89</v>
      </c>
      <c r="Y380" s="22">
        <v>0</v>
      </c>
      <c r="Z380" s="22">
        <v>0</v>
      </c>
      <c r="AA380" s="22">
        <v>0.5</v>
      </c>
      <c r="AB380" s="22">
        <v>0.5</v>
      </c>
      <c r="AC380" s="22">
        <v>0</v>
      </c>
      <c r="AD380" s="22">
        <v>0</v>
      </c>
      <c r="AE380" s="18">
        <f t="shared" si="201"/>
        <v>66142792.619999997</v>
      </c>
      <c r="AF380" s="18">
        <f>AE380*节奏规划!$J369</f>
        <v>165356.98155</v>
      </c>
      <c r="AG380" s="18">
        <f t="shared" si="202"/>
        <v>1443.6</v>
      </c>
      <c r="AH380" s="18">
        <f>AG380*节奏规划!$J369</f>
        <v>3.609</v>
      </c>
      <c r="AI380" s="18">
        <f t="shared" si="181"/>
        <v>313.64999999999998</v>
      </c>
      <c r="AJ380" s="18">
        <f>AI380*节奏规划!$J369</f>
        <v>0.78412499999999996</v>
      </c>
      <c r="AK380" s="18">
        <f t="shared" si="182"/>
        <v>143.1</v>
      </c>
      <c r="AL380" s="18">
        <f>AK380*节奏规划!$J369</f>
        <v>0.35775000000000001</v>
      </c>
      <c r="AM380" s="18">
        <f t="shared" si="183"/>
        <v>850.49999999999989</v>
      </c>
      <c r="AN380" s="18">
        <f>AM380*节奏规划!$J369</f>
        <v>2.1262499999999998</v>
      </c>
      <c r="AO380" s="18">
        <f t="shared" si="184"/>
        <v>161.99999999999997</v>
      </c>
      <c r="AP380" s="18">
        <f>AO380*节奏规划!$J369</f>
        <v>0.40499999999999992</v>
      </c>
      <c r="AQ380" s="18">
        <f t="shared" si="185"/>
        <v>0</v>
      </c>
      <c r="AR380" s="18">
        <f>AQ380*节奏规划!$J369</f>
        <v>0</v>
      </c>
      <c r="AS380" s="18">
        <f t="shared" si="203"/>
        <v>124.51049999999998</v>
      </c>
      <c r="AT380" s="18">
        <f>AS380*节奏规划!$J369</f>
        <v>0.31127624999999998</v>
      </c>
      <c r="AU380" s="18">
        <f t="shared" si="204"/>
        <v>92.029499999999999</v>
      </c>
      <c r="AV380" s="18">
        <f>AU380*节奏规划!$J369</f>
        <v>0.23007374999999999</v>
      </c>
      <c r="AW380" s="18">
        <f t="shared" si="205"/>
        <v>9.7442999999999991</v>
      </c>
      <c r="AX380" s="18">
        <f>AW380*节奏规划!$J369</f>
        <v>2.4360749999999997E-2</v>
      </c>
      <c r="AY380" s="18">
        <f t="shared" si="206"/>
        <v>0</v>
      </c>
      <c r="AZ380" s="18">
        <f>AY380*节奏规划!$J369</f>
        <v>0</v>
      </c>
    </row>
    <row r="381" spans="1:52" ht="16.5" x14ac:dyDescent="0.2">
      <c r="A381" s="14">
        <v>376</v>
      </c>
      <c r="B381" s="14">
        <f>金币产出!CH381/金币产出!CB381</f>
        <v>4606243200</v>
      </c>
      <c r="C381" s="18">
        <f>INDEX(金币产出!$D$7:$D$90,MATCH(宝箱数值!A381,金币产出!$A$7:$A$90,1))</f>
        <v>100.5</v>
      </c>
      <c r="D381" s="18">
        <f t="shared" si="186"/>
        <v>34035232</v>
      </c>
      <c r="E381" s="18">
        <f t="shared" si="175"/>
        <v>4269335</v>
      </c>
      <c r="F381" s="18">
        <f t="shared" si="176"/>
        <v>15161135</v>
      </c>
      <c r="G381" s="18">
        <f t="shared" si="177"/>
        <v>32162900</v>
      </c>
      <c r="H381" s="18">
        <f t="shared" si="178"/>
        <v>34035232</v>
      </c>
      <c r="I381" s="18">
        <f t="shared" si="179"/>
        <v>34035232</v>
      </c>
      <c r="J381" s="18">
        <f t="shared" si="180"/>
        <v>34035232</v>
      </c>
      <c r="K381" s="18">
        <f t="shared" si="187"/>
        <v>1</v>
      </c>
      <c r="L381" s="18">
        <f t="shared" si="188"/>
        <v>4269.34</v>
      </c>
      <c r="M381" s="18">
        <f t="shared" si="189"/>
        <v>2</v>
      </c>
      <c r="N381" s="18">
        <f t="shared" si="190"/>
        <v>15.16</v>
      </c>
      <c r="O381" s="18">
        <f t="shared" si="191"/>
        <v>2</v>
      </c>
      <c r="P381" s="18">
        <f t="shared" si="192"/>
        <v>32.159999999999997</v>
      </c>
      <c r="Q381" s="18">
        <f t="shared" si="193"/>
        <v>2</v>
      </c>
      <c r="R381" s="18">
        <f t="shared" si="194"/>
        <v>34.04</v>
      </c>
      <c r="S381" s="18">
        <f t="shared" si="195"/>
        <v>2</v>
      </c>
      <c r="T381" s="18">
        <f t="shared" si="196"/>
        <v>34.04</v>
      </c>
      <c r="U381" s="18">
        <f t="shared" si="197"/>
        <v>2</v>
      </c>
      <c r="V381" s="18">
        <f t="shared" si="198"/>
        <v>34.04</v>
      </c>
      <c r="W381" s="18">
        <f t="shared" si="199"/>
        <v>2</v>
      </c>
      <c r="X381" s="18">
        <f t="shared" si="200"/>
        <v>34.04</v>
      </c>
      <c r="Y381" s="22">
        <v>0</v>
      </c>
      <c r="Z381" s="22">
        <v>0</v>
      </c>
      <c r="AA381" s="22">
        <v>0.5</v>
      </c>
      <c r="AB381" s="22">
        <v>0.5</v>
      </c>
      <c r="AC381" s="22">
        <v>0</v>
      </c>
      <c r="AD381" s="22">
        <v>0</v>
      </c>
      <c r="AE381" s="18">
        <f t="shared" si="201"/>
        <v>66363627.329999998</v>
      </c>
      <c r="AF381" s="18">
        <f>AE381*节奏规划!$J370</f>
        <v>165909.068325</v>
      </c>
      <c r="AG381" s="18">
        <f t="shared" si="202"/>
        <v>1443.6</v>
      </c>
      <c r="AH381" s="18">
        <f>AG381*节奏规划!$J370</f>
        <v>3.609</v>
      </c>
      <c r="AI381" s="18">
        <f t="shared" si="181"/>
        <v>313.64999999999998</v>
      </c>
      <c r="AJ381" s="18">
        <f>AI381*节奏规划!$J370</f>
        <v>0.78412499999999996</v>
      </c>
      <c r="AK381" s="18">
        <f t="shared" si="182"/>
        <v>143.1</v>
      </c>
      <c r="AL381" s="18">
        <f>AK381*节奏规划!$J370</f>
        <v>0.35775000000000001</v>
      </c>
      <c r="AM381" s="18">
        <f t="shared" si="183"/>
        <v>850.49999999999989</v>
      </c>
      <c r="AN381" s="18">
        <f>AM381*节奏规划!$J370</f>
        <v>2.1262499999999998</v>
      </c>
      <c r="AO381" s="18">
        <f t="shared" si="184"/>
        <v>161.99999999999997</v>
      </c>
      <c r="AP381" s="18">
        <f>AO381*节奏规划!$J370</f>
        <v>0.40499999999999992</v>
      </c>
      <c r="AQ381" s="18">
        <f t="shared" si="185"/>
        <v>0</v>
      </c>
      <c r="AR381" s="18">
        <f>AQ381*节奏规划!$J370</f>
        <v>0</v>
      </c>
      <c r="AS381" s="18">
        <f t="shared" si="203"/>
        <v>124.51049999999998</v>
      </c>
      <c r="AT381" s="18">
        <f>AS381*节奏规划!$J370</f>
        <v>0.31127624999999998</v>
      </c>
      <c r="AU381" s="18">
        <f t="shared" si="204"/>
        <v>92.029499999999999</v>
      </c>
      <c r="AV381" s="18">
        <f>AU381*节奏规划!$J370</f>
        <v>0.23007374999999999</v>
      </c>
      <c r="AW381" s="18">
        <f t="shared" si="205"/>
        <v>9.7442999999999991</v>
      </c>
      <c r="AX381" s="18">
        <f>AW381*节奏规划!$J370</f>
        <v>2.4360749999999997E-2</v>
      </c>
      <c r="AY381" s="18">
        <f t="shared" si="206"/>
        <v>0</v>
      </c>
      <c r="AZ381" s="18">
        <f>AY381*节奏规划!$J370</f>
        <v>0</v>
      </c>
    </row>
    <row r="382" spans="1:52" ht="16.5" x14ac:dyDescent="0.2">
      <c r="A382" s="14">
        <v>377</v>
      </c>
      <c r="B382" s="14">
        <f>金币产出!CH382/金币产出!CB382</f>
        <v>4626482400</v>
      </c>
      <c r="C382" s="18">
        <f>INDEX(金币产出!$D$7:$D$90,MATCH(宝箱数值!A382,金币产出!$A$7:$A$90,1))</f>
        <v>100.5</v>
      </c>
      <c r="D382" s="18">
        <f t="shared" si="186"/>
        <v>34184778</v>
      </c>
      <c r="E382" s="18">
        <f t="shared" si="175"/>
        <v>4278704</v>
      </c>
      <c r="F382" s="18">
        <f t="shared" si="176"/>
        <v>15194407</v>
      </c>
      <c r="G382" s="18">
        <f t="shared" si="177"/>
        <v>32233482</v>
      </c>
      <c r="H382" s="18">
        <f t="shared" si="178"/>
        <v>34184778</v>
      </c>
      <c r="I382" s="18">
        <f t="shared" si="179"/>
        <v>34184778</v>
      </c>
      <c r="J382" s="18">
        <f t="shared" si="180"/>
        <v>34184778</v>
      </c>
      <c r="K382" s="18">
        <f t="shared" si="187"/>
        <v>1</v>
      </c>
      <c r="L382" s="18">
        <f t="shared" si="188"/>
        <v>4278.7</v>
      </c>
      <c r="M382" s="18">
        <f t="shared" si="189"/>
        <v>2</v>
      </c>
      <c r="N382" s="18">
        <f t="shared" si="190"/>
        <v>15.19</v>
      </c>
      <c r="O382" s="18">
        <f t="shared" si="191"/>
        <v>2</v>
      </c>
      <c r="P382" s="18">
        <f t="shared" si="192"/>
        <v>32.229999999999997</v>
      </c>
      <c r="Q382" s="18">
        <f t="shared" si="193"/>
        <v>2</v>
      </c>
      <c r="R382" s="18">
        <f t="shared" si="194"/>
        <v>34.18</v>
      </c>
      <c r="S382" s="18">
        <f t="shared" si="195"/>
        <v>2</v>
      </c>
      <c r="T382" s="18">
        <f t="shared" si="196"/>
        <v>34.18</v>
      </c>
      <c r="U382" s="18">
        <f t="shared" si="197"/>
        <v>2</v>
      </c>
      <c r="V382" s="18">
        <f t="shared" si="198"/>
        <v>34.18</v>
      </c>
      <c r="W382" s="18">
        <f t="shared" si="199"/>
        <v>2</v>
      </c>
      <c r="X382" s="18">
        <f t="shared" si="200"/>
        <v>34.18</v>
      </c>
      <c r="Y382" s="22">
        <v>0</v>
      </c>
      <c r="Z382" s="22">
        <v>0</v>
      </c>
      <c r="AA382" s="22">
        <v>0.5</v>
      </c>
      <c r="AB382" s="22">
        <v>0.5</v>
      </c>
      <c r="AC382" s="22">
        <v>0</v>
      </c>
      <c r="AD382" s="22">
        <v>0</v>
      </c>
      <c r="AE382" s="18">
        <f t="shared" si="201"/>
        <v>66584305.649999999</v>
      </c>
      <c r="AF382" s="18">
        <f>AE382*节奏规划!$J371</f>
        <v>166460.76412499999</v>
      </c>
      <c r="AG382" s="18">
        <f t="shared" si="202"/>
        <v>1443.6</v>
      </c>
      <c r="AH382" s="18">
        <f>AG382*节奏规划!$J371</f>
        <v>3.609</v>
      </c>
      <c r="AI382" s="18">
        <f t="shared" si="181"/>
        <v>313.64999999999998</v>
      </c>
      <c r="AJ382" s="18">
        <f>AI382*节奏规划!$J371</f>
        <v>0.78412499999999996</v>
      </c>
      <c r="AK382" s="18">
        <f t="shared" si="182"/>
        <v>143.1</v>
      </c>
      <c r="AL382" s="18">
        <f>AK382*节奏规划!$J371</f>
        <v>0.35775000000000001</v>
      </c>
      <c r="AM382" s="18">
        <f t="shared" si="183"/>
        <v>850.49999999999989</v>
      </c>
      <c r="AN382" s="18">
        <f>AM382*节奏规划!$J371</f>
        <v>2.1262499999999998</v>
      </c>
      <c r="AO382" s="18">
        <f t="shared" si="184"/>
        <v>161.99999999999997</v>
      </c>
      <c r="AP382" s="18">
        <f>AO382*节奏规划!$J371</f>
        <v>0.40499999999999992</v>
      </c>
      <c r="AQ382" s="18">
        <f t="shared" si="185"/>
        <v>0</v>
      </c>
      <c r="AR382" s="18">
        <f>AQ382*节奏规划!$J371</f>
        <v>0</v>
      </c>
      <c r="AS382" s="18">
        <f t="shared" si="203"/>
        <v>124.51049999999998</v>
      </c>
      <c r="AT382" s="18">
        <f>AS382*节奏规划!$J371</f>
        <v>0.31127624999999998</v>
      </c>
      <c r="AU382" s="18">
        <f t="shared" si="204"/>
        <v>92.029499999999999</v>
      </c>
      <c r="AV382" s="18">
        <f>AU382*节奏规划!$J371</f>
        <v>0.23007374999999999</v>
      </c>
      <c r="AW382" s="18">
        <f t="shared" si="205"/>
        <v>9.7442999999999991</v>
      </c>
      <c r="AX382" s="18">
        <f>AW382*节奏规划!$J371</f>
        <v>2.4360749999999997E-2</v>
      </c>
      <c r="AY382" s="18">
        <f t="shared" si="206"/>
        <v>0</v>
      </c>
      <c r="AZ382" s="18">
        <f>AY382*节奏规划!$J371</f>
        <v>0</v>
      </c>
    </row>
    <row r="383" spans="1:52" ht="16.5" x14ac:dyDescent="0.2">
      <c r="A383" s="14">
        <v>378</v>
      </c>
      <c r="B383" s="14">
        <f>金币产出!CH383/金币产出!CB383</f>
        <v>4646721600</v>
      </c>
      <c r="C383" s="18">
        <f>INDEX(金币产出!$D$7:$D$90,MATCH(宝箱数值!A383,金币产出!$A$7:$A$90,1))</f>
        <v>100.5</v>
      </c>
      <c r="D383" s="18">
        <f t="shared" si="186"/>
        <v>34334324</v>
      </c>
      <c r="E383" s="18">
        <f t="shared" si="175"/>
        <v>4288053</v>
      </c>
      <c r="F383" s="18">
        <f t="shared" si="176"/>
        <v>15227605</v>
      </c>
      <c r="G383" s="18">
        <f t="shared" si="177"/>
        <v>32303910</v>
      </c>
      <c r="H383" s="18">
        <f t="shared" si="178"/>
        <v>34334324</v>
      </c>
      <c r="I383" s="18">
        <f t="shared" si="179"/>
        <v>34334324</v>
      </c>
      <c r="J383" s="18">
        <f t="shared" si="180"/>
        <v>34334324</v>
      </c>
      <c r="K383" s="18">
        <f t="shared" si="187"/>
        <v>1</v>
      </c>
      <c r="L383" s="18">
        <f t="shared" si="188"/>
        <v>4288.05</v>
      </c>
      <c r="M383" s="18">
        <f t="shared" si="189"/>
        <v>2</v>
      </c>
      <c r="N383" s="18">
        <f t="shared" si="190"/>
        <v>15.23</v>
      </c>
      <c r="O383" s="18">
        <f t="shared" si="191"/>
        <v>2</v>
      </c>
      <c r="P383" s="18">
        <f t="shared" si="192"/>
        <v>32.299999999999997</v>
      </c>
      <c r="Q383" s="18">
        <f t="shared" si="193"/>
        <v>2</v>
      </c>
      <c r="R383" s="18">
        <f t="shared" si="194"/>
        <v>34.33</v>
      </c>
      <c r="S383" s="18">
        <f t="shared" si="195"/>
        <v>2</v>
      </c>
      <c r="T383" s="18">
        <f t="shared" si="196"/>
        <v>34.33</v>
      </c>
      <c r="U383" s="18">
        <f t="shared" si="197"/>
        <v>2</v>
      </c>
      <c r="V383" s="18">
        <f t="shared" si="198"/>
        <v>34.33</v>
      </c>
      <c r="W383" s="18">
        <f t="shared" si="199"/>
        <v>2</v>
      </c>
      <c r="X383" s="18">
        <f t="shared" si="200"/>
        <v>34.33</v>
      </c>
      <c r="Y383" s="22">
        <v>0</v>
      </c>
      <c r="Z383" s="22">
        <v>0</v>
      </c>
      <c r="AA383" s="22">
        <v>0.5</v>
      </c>
      <c r="AB383" s="22">
        <v>0.5</v>
      </c>
      <c r="AC383" s="22">
        <v>0</v>
      </c>
      <c r="AD383" s="22">
        <v>0</v>
      </c>
      <c r="AE383" s="18">
        <f t="shared" si="201"/>
        <v>66804829.584999993</v>
      </c>
      <c r="AF383" s="18">
        <f>AE383*节奏规划!$J372</f>
        <v>167012.0739625</v>
      </c>
      <c r="AG383" s="18">
        <f t="shared" si="202"/>
        <v>1443.6</v>
      </c>
      <c r="AH383" s="18">
        <f>AG383*节奏规划!$J372</f>
        <v>3.609</v>
      </c>
      <c r="AI383" s="18">
        <f t="shared" si="181"/>
        <v>313.64999999999998</v>
      </c>
      <c r="AJ383" s="18">
        <f>AI383*节奏规划!$J372</f>
        <v>0.78412499999999996</v>
      </c>
      <c r="AK383" s="18">
        <f t="shared" si="182"/>
        <v>143.1</v>
      </c>
      <c r="AL383" s="18">
        <f>AK383*节奏规划!$J372</f>
        <v>0.35775000000000001</v>
      </c>
      <c r="AM383" s="18">
        <f t="shared" si="183"/>
        <v>850.49999999999989</v>
      </c>
      <c r="AN383" s="18">
        <f>AM383*节奏规划!$J372</f>
        <v>2.1262499999999998</v>
      </c>
      <c r="AO383" s="18">
        <f t="shared" si="184"/>
        <v>161.99999999999997</v>
      </c>
      <c r="AP383" s="18">
        <f>AO383*节奏规划!$J372</f>
        <v>0.40499999999999992</v>
      </c>
      <c r="AQ383" s="18">
        <f t="shared" si="185"/>
        <v>0</v>
      </c>
      <c r="AR383" s="18">
        <f>AQ383*节奏规划!$J372</f>
        <v>0</v>
      </c>
      <c r="AS383" s="18">
        <f t="shared" si="203"/>
        <v>124.51049999999998</v>
      </c>
      <c r="AT383" s="18">
        <f>AS383*节奏规划!$J372</f>
        <v>0.31127624999999998</v>
      </c>
      <c r="AU383" s="18">
        <f t="shared" si="204"/>
        <v>92.029499999999999</v>
      </c>
      <c r="AV383" s="18">
        <f>AU383*节奏规划!$J372</f>
        <v>0.23007374999999999</v>
      </c>
      <c r="AW383" s="18">
        <f t="shared" si="205"/>
        <v>9.7442999999999991</v>
      </c>
      <c r="AX383" s="18">
        <f>AW383*节奏规划!$J372</f>
        <v>2.4360749999999997E-2</v>
      </c>
      <c r="AY383" s="18">
        <f t="shared" si="206"/>
        <v>0</v>
      </c>
      <c r="AZ383" s="18">
        <f>AY383*节奏规划!$J372</f>
        <v>0</v>
      </c>
    </row>
    <row r="384" spans="1:52" ht="16.5" x14ac:dyDescent="0.2">
      <c r="A384" s="14">
        <v>379</v>
      </c>
      <c r="B384" s="14">
        <f>金币产出!CH384/金币产出!CB384</f>
        <v>4666960800</v>
      </c>
      <c r="C384" s="18">
        <f>INDEX(金币产出!$D$7:$D$90,MATCH(宝箱数值!A384,金币产出!$A$7:$A$90,1))</f>
        <v>100.5</v>
      </c>
      <c r="D384" s="18">
        <f t="shared" si="186"/>
        <v>34483870</v>
      </c>
      <c r="E384" s="18">
        <f t="shared" si="175"/>
        <v>4297381</v>
      </c>
      <c r="F384" s="18">
        <f t="shared" si="176"/>
        <v>15260732</v>
      </c>
      <c r="G384" s="18">
        <f t="shared" si="177"/>
        <v>32374184</v>
      </c>
      <c r="H384" s="18">
        <f t="shared" si="178"/>
        <v>34483870</v>
      </c>
      <c r="I384" s="18">
        <f t="shared" si="179"/>
        <v>34483870</v>
      </c>
      <c r="J384" s="18">
        <f t="shared" si="180"/>
        <v>34483870</v>
      </c>
      <c r="K384" s="18">
        <f t="shared" si="187"/>
        <v>1</v>
      </c>
      <c r="L384" s="18">
        <f t="shared" si="188"/>
        <v>4297.38</v>
      </c>
      <c r="M384" s="18">
        <f t="shared" si="189"/>
        <v>2</v>
      </c>
      <c r="N384" s="18">
        <f t="shared" si="190"/>
        <v>15.26</v>
      </c>
      <c r="O384" s="18">
        <f t="shared" si="191"/>
        <v>2</v>
      </c>
      <c r="P384" s="18">
        <f t="shared" si="192"/>
        <v>32.369999999999997</v>
      </c>
      <c r="Q384" s="18">
        <f t="shared" si="193"/>
        <v>2</v>
      </c>
      <c r="R384" s="18">
        <f t="shared" si="194"/>
        <v>34.479999999999997</v>
      </c>
      <c r="S384" s="18">
        <f t="shared" si="195"/>
        <v>2</v>
      </c>
      <c r="T384" s="18">
        <f t="shared" si="196"/>
        <v>34.479999999999997</v>
      </c>
      <c r="U384" s="18">
        <f t="shared" si="197"/>
        <v>2</v>
      </c>
      <c r="V384" s="18">
        <f t="shared" si="198"/>
        <v>34.479999999999997</v>
      </c>
      <c r="W384" s="18">
        <f t="shared" si="199"/>
        <v>2</v>
      </c>
      <c r="X384" s="18">
        <f t="shared" si="200"/>
        <v>34.479999999999997</v>
      </c>
      <c r="Y384" s="22">
        <v>0</v>
      </c>
      <c r="Z384" s="22">
        <v>0</v>
      </c>
      <c r="AA384" s="22">
        <v>0.5</v>
      </c>
      <c r="AB384" s="22">
        <v>0.5</v>
      </c>
      <c r="AC384" s="22">
        <v>0</v>
      </c>
      <c r="AD384" s="22">
        <v>0</v>
      </c>
      <c r="AE384" s="18">
        <f t="shared" si="201"/>
        <v>67025199.134999998</v>
      </c>
      <c r="AF384" s="18">
        <f>AE384*节奏规划!$J373</f>
        <v>167562.99783750001</v>
      </c>
      <c r="AG384" s="18">
        <f t="shared" si="202"/>
        <v>1443.6</v>
      </c>
      <c r="AH384" s="18">
        <f>AG384*节奏规划!$J373</f>
        <v>3.609</v>
      </c>
      <c r="AI384" s="18">
        <f t="shared" si="181"/>
        <v>313.64999999999998</v>
      </c>
      <c r="AJ384" s="18">
        <f>AI384*节奏规划!$J373</f>
        <v>0.78412499999999996</v>
      </c>
      <c r="AK384" s="18">
        <f t="shared" si="182"/>
        <v>143.1</v>
      </c>
      <c r="AL384" s="18">
        <f>AK384*节奏规划!$J373</f>
        <v>0.35775000000000001</v>
      </c>
      <c r="AM384" s="18">
        <f t="shared" si="183"/>
        <v>850.49999999999989</v>
      </c>
      <c r="AN384" s="18">
        <f>AM384*节奏规划!$J373</f>
        <v>2.1262499999999998</v>
      </c>
      <c r="AO384" s="18">
        <f t="shared" si="184"/>
        <v>161.99999999999997</v>
      </c>
      <c r="AP384" s="18">
        <f>AO384*节奏规划!$J373</f>
        <v>0.40499999999999992</v>
      </c>
      <c r="AQ384" s="18">
        <f t="shared" si="185"/>
        <v>0</v>
      </c>
      <c r="AR384" s="18">
        <f>AQ384*节奏规划!$J373</f>
        <v>0</v>
      </c>
      <c r="AS384" s="18">
        <f t="shared" si="203"/>
        <v>124.51049999999998</v>
      </c>
      <c r="AT384" s="18">
        <f>AS384*节奏规划!$J373</f>
        <v>0.31127624999999998</v>
      </c>
      <c r="AU384" s="18">
        <f t="shared" si="204"/>
        <v>92.029499999999999</v>
      </c>
      <c r="AV384" s="18">
        <f>AU384*节奏规划!$J373</f>
        <v>0.23007374999999999</v>
      </c>
      <c r="AW384" s="18">
        <f t="shared" si="205"/>
        <v>9.7442999999999991</v>
      </c>
      <c r="AX384" s="18">
        <f>AW384*节奏规划!$J373</f>
        <v>2.4360749999999997E-2</v>
      </c>
      <c r="AY384" s="18">
        <f t="shared" si="206"/>
        <v>0</v>
      </c>
      <c r="AZ384" s="18">
        <f>AY384*节奏规划!$J373</f>
        <v>0</v>
      </c>
    </row>
    <row r="385" spans="1:52" ht="16.5" x14ac:dyDescent="0.2">
      <c r="A385" s="14">
        <v>380</v>
      </c>
      <c r="B385" s="14">
        <f>金币产出!CH385/金币产出!CB385</f>
        <v>4687200000</v>
      </c>
      <c r="C385" s="18">
        <f>INDEX(金币产出!$D$7:$D$90,MATCH(宝箱数值!A385,金币产出!$A$7:$A$90,1))</f>
        <v>102</v>
      </c>
      <c r="D385" s="18">
        <f t="shared" si="186"/>
        <v>34376238</v>
      </c>
      <c r="E385" s="18">
        <f t="shared" si="175"/>
        <v>4290670</v>
      </c>
      <c r="F385" s="18">
        <f t="shared" si="176"/>
        <v>15236897</v>
      </c>
      <c r="G385" s="18">
        <f t="shared" si="177"/>
        <v>32323621</v>
      </c>
      <c r="H385" s="18">
        <f t="shared" si="178"/>
        <v>34376238</v>
      </c>
      <c r="I385" s="18">
        <f t="shared" si="179"/>
        <v>34376238</v>
      </c>
      <c r="J385" s="18">
        <f t="shared" si="180"/>
        <v>34376238</v>
      </c>
      <c r="K385" s="18">
        <f t="shared" si="187"/>
        <v>1</v>
      </c>
      <c r="L385" s="18">
        <f t="shared" si="188"/>
        <v>4290.67</v>
      </c>
      <c r="M385" s="18">
        <f t="shared" si="189"/>
        <v>2</v>
      </c>
      <c r="N385" s="18">
        <f t="shared" si="190"/>
        <v>15.24</v>
      </c>
      <c r="O385" s="18">
        <f t="shared" si="191"/>
        <v>2</v>
      </c>
      <c r="P385" s="18">
        <f t="shared" si="192"/>
        <v>32.32</v>
      </c>
      <c r="Q385" s="18">
        <f t="shared" si="193"/>
        <v>2</v>
      </c>
      <c r="R385" s="18">
        <f t="shared" si="194"/>
        <v>34.380000000000003</v>
      </c>
      <c r="S385" s="18">
        <f t="shared" si="195"/>
        <v>2</v>
      </c>
      <c r="T385" s="18">
        <f t="shared" si="196"/>
        <v>34.380000000000003</v>
      </c>
      <c r="U385" s="18">
        <f t="shared" si="197"/>
        <v>2</v>
      </c>
      <c r="V385" s="18">
        <f t="shared" si="198"/>
        <v>34.380000000000003</v>
      </c>
      <c r="W385" s="18">
        <f t="shared" si="199"/>
        <v>2</v>
      </c>
      <c r="X385" s="18">
        <f t="shared" si="200"/>
        <v>34.380000000000003</v>
      </c>
      <c r="Y385" s="22">
        <v>0</v>
      </c>
      <c r="Z385" s="22">
        <v>0</v>
      </c>
      <c r="AA385" s="22">
        <v>0.5</v>
      </c>
      <c r="AB385" s="22">
        <v>0.5</v>
      </c>
      <c r="AC385" s="22">
        <v>0</v>
      </c>
      <c r="AD385" s="22">
        <v>0</v>
      </c>
      <c r="AE385" s="18">
        <f t="shared" si="201"/>
        <v>67366857.590000004</v>
      </c>
      <c r="AF385" s="18">
        <f>AE385*节奏规划!$J374</f>
        <v>168417.14397500001</v>
      </c>
      <c r="AG385" s="18">
        <f t="shared" si="202"/>
        <v>1454.4</v>
      </c>
      <c r="AH385" s="18">
        <f>AG385*节奏规划!$J374</f>
        <v>3.6360000000000001</v>
      </c>
      <c r="AI385" s="18">
        <f t="shared" si="181"/>
        <v>313.64999999999998</v>
      </c>
      <c r="AJ385" s="18">
        <f>AI385*节奏规划!$J374</f>
        <v>0.78412499999999996</v>
      </c>
      <c r="AK385" s="18">
        <f t="shared" si="182"/>
        <v>143.1</v>
      </c>
      <c r="AL385" s="18">
        <f>AK385*节奏规划!$J374</f>
        <v>0.35775000000000001</v>
      </c>
      <c r="AM385" s="18">
        <f t="shared" si="183"/>
        <v>850.49999999999989</v>
      </c>
      <c r="AN385" s="18">
        <f>AM385*节奏规划!$J374</f>
        <v>2.1262499999999998</v>
      </c>
      <c r="AO385" s="18">
        <f t="shared" si="184"/>
        <v>161.99999999999997</v>
      </c>
      <c r="AP385" s="18">
        <f>AO385*节奏规划!$J374</f>
        <v>0.40499999999999992</v>
      </c>
      <c r="AQ385" s="18">
        <f t="shared" si="185"/>
        <v>0</v>
      </c>
      <c r="AR385" s="18">
        <f>AQ385*节奏规划!$J374</f>
        <v>0</v>
      </c>
      <c r="AS385" s="18">
        <f t="shared" si="203"/>
        <v>125.44199999999999</v>
      </c>
      <c r="AT385" s="18">
        <f>AS385*节奏规划!$J374</f>
        <v>0.31360499999999997</v>
      </c>
      <c r="AU385" s="18">
        <f t="shared" si="204"/>
        <v>92.718000000000004</v>
      </c>
      <c r="AV385" s="18">
        <f>AU385*节奏规划!$J374</f>
        <v>0.231795</v>
      </c>
      <c r="AW385" s="18">
        <f t="shared" si="205"/>
        <v>9.8171999999999997</v>
      </c>
      <c r="AX385" s="18">
        <f>AW385*节奏规划!$J374</f>
        <v>2.4542999999999999E-2</v>
      </c>
      <c r="AY385" s="18">
        <f t="shared" si="206"/>
        <v>0</v>
      </c>
      <c r="AZ385" s="18">
        <f>AY385*节奏规划!$J374</f>
        <v>0</v>
      </c>
    </row>
    <row r="386" spans="1:52" ht="16.5" x14ac:dyDescent="0.2">
      <c r="A386" s="14">
        <v>381</v>
      </c>
      <c r="B386" s="14">
        <f>金币产出!CH386/金币产出!CB386</f>
        <v>4720140000</v>
      </c>
      <c r="C386" s="18">
        <f>INDEX(金币产出!$D$7:$D$90,MATCH(宝箱数值!A386,金币产出!$A$7:$A$90,1))</f>
        <v>102</v>
      </c>
      <c r="D386" s="18">
        <f t="shared" si="186"/>
        <v>34617822</v>
      </c>
      <c r="E386" s="18">
        <f t="shared" si="175"/>
        <v>4305720</v>
      </c>
      <c r="F386" s="18">
        <f t="shared" si="176"/>
        <v>15290343</v>
      </c>
      <c r="G386" s="18">
        <f t="shared" si="177"/>
        <v>32437002</v>
      </c>
      <c r="H386" s="18">
        <f t="shared" si="178"/>
        <v>34617822</v>
      </c>
      <c r="I386" s="18">
        <f t="shared" si="179"/>
        <v>34617822</v>
      </c>
      <c r="J386" s="18">
        <f t="shared" si="180"/>
        <v>34617822</v>
      </c>
      <c r="K386" s="18">
        <f t="shared" si="187"/>
        <v>1</v>
      </c>
      <c r="L386" s="18">
        <f t="shared" si="188"/>
        <v>4305.72</v>
      </c>
      <c r="M386" s="18">
        <f t="shared" si="189"/>
        <v>2</v>
      </c>
      <c r="N386" s="18">
        <f t="shared" si="190"/>
        <v>15.29</v>
      </c>
      <c r="O386" s="18">
        <f t="shared" si="191"/>
        <v>2</v>
      </c>
      <c r="P386" s="18">
        <f t="shared" si="192"/>
        <v>32.44</v>
      </c>
      <c r="Q386" s="18">
        <f t="shared" si="193"/>
        <v>2</v>
      </c>
      <c r="R386" s="18">
        <f t="shared" si="194"/>
        <v>34.619999999999997</v>
      </c>
      <c r="S386" s="18">
        <f t="shared" si="195"/>
        <v>2</v>
      </c>
      <c r="T386" s="18">
        <f t="shared" si="196"/>
        <v>34.619999999999997</v>
      </c>
      <c r="U386" s="18">
        <f t="shared" si="197"/>
        <v>2</v>
      </c>
      <c r="V386" s="18">
        <f t="shared" si="198"/>
        <v>34.619999999999997</v>
      </c>
      <c r="W386" s="18">
        <f t="shared" si="199"/>
        <v>2</v>
      </c>
      <c r="X386" s="18">
        <f t="shared" si="200"/>
        <v>34.619999999999997</v>
      </c>
      <c r="Y386" s="22">
        <v>0</v>
      </c>
      <c r="Z386" s="22">
        <v>0</v>
      </c>
      <c r="AA386" s="22">
        <v>0.5</v>
      </c>
      <c r="AB386" s="22">
        <v>0.5</v>
      </c>
      <c r="AC386" s="22">
        <v>0</v>
      </c>
      <c r="AD386" s="22">
        <v>0</v>
      </c>
      <c r="AE386" s="18">
        <f t="shared" si="201"/>
        <v>67725372.239999995</v>
      </c>
      <c r="AF386" s="18">
        <f>AE386*节奏规划!$J375</f>
        <v>169313.43059999999</v>
      </c>
      <c r="AG386" s="18">
        <f t="shared" si="202"/>
        <v>1454.4</v>
      </c>
      <c r="AH386" s="18">
        <f>AG386*节奏规划!$J375</f>
        <v>3.6360000000000001</v>
      </c>
      <c r="AI386" s="18">
        <f t="shared" si="181"/>
        <v>313.64999999999998</v>
      </c>
      <c r="AJ386" s="18">
        <f>AI386*节奏规划!$J375</f>
        <v>0.78412499999999996</v>
      </c>
      <c r="AK386" s="18">
        <f t="shared" si="182"/>
        <v>143.1</v>
      </c>
      <c r="AL386" s="18">
        <f>AK386*节奏规划!$J375</f>
        <v>0.35775000000000001</v>
      </c>
      <c r="AM386" s="18">
        <f t="shared" si="183"/>
        <v>850.49999999999989</v>
      </c>
      <c r="AN386" s="18">
        <f>AM386*节奏规划!$J375</f>
        <v>2.1262499999999998</v>
      </c>
      <c r="AO386" s="18">
        <f t="shared" si="184"/>
        <v>161.99999999999997</v>
      </c>
      <c r="AP386" s="18">
        <f>AO386*节奏规划!$J375</f>
        <v>0.40499999999999992</v>
      </c>
      <c r="AQ386" s="18">
        <f t="shared" si="185"/>
        <v>0</v>
      </c>
      <c r="AR386" s="18">
        <f>AQ386*节奏规划!$J375</f>
        <v>0</v>
      </c>
      <c r="AS386" s="18">
        <f t="shared" si="203"/>
        <v>125.44199999999999</v>
      </c>
      <c r="AT386" s="18">
        <f>AS386*节奏规划!$J375</f>
        <v>0.31360499999999997</v>
      </c>
      <c r="AU386" s="18">
        <f t="shared" si="204"/>
        <v>92.718000000000004</v>
      </c>
      <c r="AV386" s="18">
        <f>AU386*节奏规划!$J375</f>
        <v>0.231795</v>
      </c>
      <c r="AW386" s="18">
        <f t="shared" si="205"/>
        <v>9.8171999999999997</v>
      </c>
      <c r="AX386" s="18">
        <f>AW386*节奏规划!$J375</f>
        <v>2.4542999999999999E-2</v>
      </c>
      <c r="AY386" s="18">
        <f t="shared" si="206"/>
        <v>0</v>
      </c>
      <c r="AZ386" s="18">
        <f>AY386*节奏规划!$J375</f>
        <v>0</v>
      </c>
    </row>
    <row r="387" spans="1:52" ht="16.5" x14ac:dyDescent="0.2">
      <c r="A387" s="14">
        <v>382</v>
      </c>
      <c r="B387" s="14">
        <f>金币产出!CH387/金币产出!CB387</f>
        <v>4753080000</v>
      </c>
      <c r="C387" s="18">
        <f>INDEX(金币产出!$D$7:$D$90,MATCH(宝箱数值!A387,金币产出!$A$7:$A$90,1))</f>
        <v>102</v>
      </c>
      <c r="D387" s="18">
        <f t="shared" si="186"/>
        <v>34859406</v>
      </c>
      <c r="E387" s="18">
        <f t="shared" si="175"/>
        <v>4320718</v>
      </c>
      <c r="F387" s="18">
        <f t="shared" si="176"/>
        <v>15343603</v>
      </c>
      <c r="G387" s="18">
        <f t="shared" si="177"/>
        <v>32549988</v>
      </c>
      <c r="H387" s="18">
        <f t="shared" si="178"/>
        <v>34859406</v>
      </c>
      <c r="I387" s="18">
        <f t="shared" si="179"/>
        <v>34859406</v>
      </c>
      <c r="J387" s="18">
        <f t="shared" si="180"/>
        <v>34859406</v>
      </c>
      <c r="K387" s="18">
        <f t="shared" si="187"/>
        <v>1</v>
      </c>
      <c r="L387" s="18">
        <f t="shared" si="188"/>
        <v>4320.72</v>
      </c>
      <c r="M387" s="18">
        <f t="shared" si="189"/>
        <v>2</v>
      </c>
      <c r="N387" s="18">
        <f t="shared" si="190"/>
        <v>15.34</v>
      </c>
      <c r="O387" s="18">
        <f t="shared" si="191"/>
        <v>2</v>
      </c>
      <c r="P387" s="18">
        <f t="shared" si="192"/>
        <v>32.549999999999997</v>
      </c>
      <c r="Q387" s="18">
        <f t="shared" si="193"/>
        <v>2</v>
      </c>
      <c r="R387" s="18">
        <f t="shared" si="194"/>
        <v>34.86</v>
      </c>
      <c r="S387" s="18">
        <f t="shared" si="195"/>
        <v>2</v>
      </c>
      <c r="T387" s="18">
        <f t="shared" si="196"/>
        <v>34.86</v>
      </c>
      <c r="U387" s="18">
        <f t="shared" si="197"/>
        <v>2</v>
      </c>
      <c r="V387" s="18">
        <f t="shared" si="198"/>
        <v>34.86</v>
      </c>
      <c r="W387" s="18">
        <f t="shared" si="199"/>
        <v>2</v>
      </c>
      <c r="X387" s="18">
        <f t="shared" si="200"/>
        <v>34.86</v>
      </c>
      <c r="Y387" s="22">
        <v>0</v>
      </c>
      <c r="Z387" s="22">
        <v>0</v>
      </c>
      <c r="AA387" s="22">
        <v>0.5</v>
      </c>
      <c r="AB387" s="22">
        <v>0.5</v>
      </c>
      <c r="AC387" s="22">
        <v>0</v>
      </c>
      <c r="AD387" s="22">
        <v>0</v>
      </c>
      <c r="AE387" s="18">
        <f t="shared" si="201"/>
        <v>68083487.939999998</v>
      </c>
      <c r="AF387" s="18">
        <f>AE387*节奏规划!$J376</f>
        <v>170208.71984999999</v>
      </c>
      <c r="AG387" s="18">
        <f t="shared" si="202"/>
        <v>1454.4</v>
      </c>
      <c r="AH387" s="18">
        <f>AG387*节奏规划!$J376</f>
        <v>3.6360000000000001</v>
      </c>
      <c r="AI387" s="18">
        <f t="shared" si="181"/>
        <v>313.64999999999998</v>
      </c>
      <c r="AJ387" s="18">
        <f>AI387*节奏规划!$J376</f>
        <v>0.78412499999999996</v>
      </c>
      <c r="AK387" s="18">
        <f t="shared" si="182"/>
        <v>143.1</v>
      </c>
      <c r="AL387" s="18">
        <f>AK387*节奏规划!$J376</f>
        <v>0.35775000000000001</v>
      </c>
      <c r="AM387" s="18">
        <f t="shared" si="183"/>
        <v>850.49999999999989</v>
      </c>
      <c r="AN387" s="18">
        <f>AM387*节奏规划!$J376</f>
        <v>2.1262499999999998</v>
      </c>
      <c r="AO387" s="18">
        <f t="shared" si="184"/>
        <v>161.99999999999997</v>
      </c>
      <c r="AP387" s="18">
        <f>AO387*节奏规划!$J376</f>
        <v>0.40499999999999992</v>
      </c>
      <c r="AQ387" s="18">
        <f t="shared" si="185"/>
        <v>0</v>
      </c>
      <c r="AR387" s="18">
        <f>AQ387*节奏规划!$J376</f>
        <v>0</v>
      </c>
      <c r="AS387" s="18">
        <f t="shared" si="203"/>
        <v>125.44199999999999</v>
      </c>
      <c r="AT387" s="18">
        <f>AS387*节奏规划!$J376</f>
        <v>0.31360499999999997</v>
      </c>
      <c r="AU387" s="18">
        <f t="shared" si="204"/>
        <v>92.718000000000004</v>
      </c>
      <c r="AV387" s="18">
        <f>AU387*节奏规划!$J376</f>
        <v>0.231795</v>
      </c>
      <c r="AW387" s="18">
        <f t="shared" si="205"/>
        <v>9.8171999999999997</v>
      </c>
      <c r="AX387" s="18">
        <f>AW387*节奏规划!$J376</f>
        <v>2.4542999999999999E-2</v>
      </c>
      <c r="AY387" s="18">
        <f t="shared" si="206"/>
        <v>0</v>
      </c>
      <c r="AZ387" s="18">
        <f>AY387*节奏规划!$J376</f>
        <v>0</v>
      </c>
    </row>
    <row r="388" spans="1:52" ht="16.5" x14ac:dyDescent="0.2">
      <c r="A388" s="14">
        <v>383</v>
      </c>
      <c r="B388" s="14">
        <f>金币产出!CH388/金币产出!CB388</f>
        <v>4786020000</v>
      </c>
      <c r="C388" s="18">
        <f>INDEX(金币产出!$D$7:$D$90,MATCH(宝箱数值!A388,金币产出!$A$7:$A$90,1))</f>
        <v>102</v>
      </c>
      <c r="D388" s="18">
        <f t="shared" si="186"/>
        <v>35100990</v>
      </c>
      <c r="E388" s="18">
        <f t="shared" si="175"/>
        <v>4335664</v>
      </c>
      <c r="F388" s="18">
        <f t="shared" si="176"/>
        <v>15396679</v>
      </c>
      <c r="G388" s="18">
        <f t="shared" si="177"/>
        <v>32662582</v>
      </c>
      <c r="H388" s="18">
        <f t="shared" si="178"/>
        <v>35100990</v>
      </c>
      <c r="I388" s="18">
        <f t="shared" si="179"/>
        <v>35100990</v>
      </c>
      <c r="J388" s="18">
        <f t="shared" si="180"/>
        <v>35100990</v>
      </c>
      <c r="K388" s="18">
        <f t="shared" si="187"/>
        <v>1</v>
      </c>
      <c r="L388" s="18">
        <f t="shared" si="188"/>
        <v>4335.66</v>
      </c>
      <c r="M388" s="18">
        <f t="shared" si="189"/>
        <v>2</v>
      </c>
      <c r="N388" s="18">
        <f t="shared" si="190"/>
        <v>15.4</v>
      </c>
      <c r="O388" s="18">
        <f t="shared" si="191"/>
        <v>2</v>
      </c>
      <c r="P388" s="18">
        <f t="shared" si="192"/>
        <v>32.659999999999997</v>
      </c>
      <c r="Q388" s="18">
        <f t="shared" si="193"/>
        <v>2</v>
      </c>
      <c r="R388" s="18">
        <f t="shared" si="194"/>
        <v>35.1</v>
      </c>
      <c r="S388" s="18">
        <f t="shared" si="195"/>
        <v>2</v>
      </c>
      <c r="T388" s="18">
        <f t="shared" si="196"/>
        <v>35.1</v>
      </c>
      <c r="U388" s="18">
        <f t="shared" si="197"/>
        <v>2</v>
      </c>
      <c r="V388" s="18">
        <f t="shared" si="198"/>
        <v>35.1</v>
      </c>
      <c r="W388" s="18">
        <f t="shared" si="199"/>
        <v>2</v>
      </c>
      <c r="X388" s="18">
        <f t="shared" si="200"/>
        <v>35.1</v>
      </c>
      <c r="Y388" s="22">
        <v>0</v>
      </c>
      <c r="Z388" s="22">
        <v>0</v>
      </c>
      <c r="AA388" s="22">
        <v>0.5</v>
      </c>
      <c r="AB388" s="22">
        <v>0.5</v>
      </c>
      <c r="AC388" s="22">
        <v>0</v>
      </c>
      <c r="AD388" s="22">
        <v>0</v>
      </c>
      <c r="AE388" s="18">
        <f t="shared" si="201"/>
        <v>68441207.719999999</v>
      </c>
      <c r="AF388" s="18">
        <f>AE388*节奏规划!$J377</f>
        <v>171103.01930000001</v>
      </c>
      <c r="AG388" s="18">
        <f t="shared" si="202"/>
        <v>1454.4</v>
      </c>
      <c r="AH388" s="18">
        <f>AG388*节奏规划!$J377</f>
        <v>3.6360000000000001</v>
      </c>
      <c r="AI388" s="18">
        <f t="shared" si="181"/>
        <v>313.64999999999998</v>
      </c>
      <c r="AJ388" s="18">
        <f>AI388*节奏规划!$J377</f>
        <v>0.78412499999999996</v>
      </c>
      <c r="AK388" s="18">
        <f t="shared" si="182"/>
        <v>143.1</v>
      </c>
      <c r="AL388" s="18">
        <f>AK388*节奏规划!$J377</f>
        <v>0.35775000000000001</v>
      </c>
      <c r="AM388" s="18">
        <f t="shared" si="183"/>
        <v>850.49999999999989</v>
      </c>
      <c r="AN388" s="18">
        <f>AM388*节奏规划!$J377</f>
        <v>2.1262499999999998</v>
      </c>
      <c r="AO388" s="18">
        <f t="shared" si="184"/>
        <v>161.99999999999997</v>
      </c>
      <c r="AP388" s="18">
        <f>AO388*节奏规划!$J377</f>
        <v>0.40499999999999992</v>
      </c>
      <c r="AQ388" s="18">
        <f t="shared" si="185"/>
        <v>0</v>
      </c>
      <c r="AR388" s="18">
        <f>AQ388*节奏规划!$J377</f>
        <v>0</v>
      </c>
      <c r="AS388" s="18">
        <f t="shared" si="203"/>
        <v>125.44199999999999</v>
      </c>
      <c r="AT388" s="18">
        <f>AS388*节奏规划!$J377</f>
        <v>0.31360499999999997</v>
      </c>
      <c r="AU388" s="18">
        <f t="shared" si="204"/>
        <v>92.718000000000004</v>
      </c>
      <c r="AV388" s="18">
        <f>AU388*节奏规划!$J377</f>
        <v>0.231795</v>
      </c>
      <c r="AW388" s="18">
        <f t="shared" si="205"/>
        <v>9.8171999999999997</v>
      </c>
      <c r="AX388" s="18">
        <f>AW388*节奏规划!$J377</f>
        <v>2.4542999999999999E-2</v>
      </c>
      <c r="AY388" s="18">
        <f t="shared" si="206"/>
        <v>0</v>
      </c>
      <c r="AZ388" s="18">
        <f>AY388*节奏规划!$J377</f>
        <v>0</v>
      </c>
    </row>
    <row r="389" spans="1:52" ht="16.5" x14ac:dyDescent="0.2">
      <c r="A389" s="14">
        <v>384</v>
      </c>
      <c r="B389" s="14">
        <f>金币产出!CH389/金币产出!CB389</f>
        <v>4818960000</v>
      </c>
      <c r="C389" s="18">
        <f>INDEX(金币产出!$D$7:$D$90,MATCH(宝箱数值!A389,金币产出!$A$7:$A$90,1))</f>
        <v>102</v>
      </c>
      <c r="D389" s="18">
        <f t="shared" si="186"/>
        <v>35342574</v>
      </c>
      <c r="E389" s="18">
        <f t="shared" si="175"/>
        <v>4350558</v>
      </c>
      <c r="F389" s="18">
        <f t="shared" si="176"/>
        <v>15449572</v>
      </c>
      <c r="G389" s="18">
        <f t="shared" si="177"/>
        <v>32774791</v>
      </c>
      <c r="H389" s="18">
        <f t="shared" si="178"/>
        <v>35342574</v>
      </c>
      <c r="I389" s="18">
        <f t="shared" si="179"/>
        <v>35342574</v>
      </c>
      <c r="J389" s="18">
        <f t="shared" si="180"/>
        <v>35342574</v>
      </c>
      <c r="K389" s="18">
        <f t="shared" si="187"/>
        <v>1</v>
      </c>
      <c r="L389" s="18">
        <f t="shared" si="188"/>
        <v>4350.5600000000004</v>
      </c>
      <c r="M389" s="18">
        <f t="shared" si="189"/>
        <v>2</v>
      </c>
      <c r="N389" s="18">
        <f t="shared" si="190"/>
        <v>15.45</v>
      </c>
      <c r="O389" s="18">
        <f t="shared" si="191"/>
        <v>2</v>
      </c>
      <c r="P389" s="18">
        <f t="shared" si="192"/>
        <v>32.770000000000003</v>
      </c>
      <c r="Q389" s="18">
        <f t="shared" si="193"/>
        <v>2</v>
      </c>
      <c r="R389" s="18">
        <f t="shared" si="194"/>
        <v>35.340000000000003</v>
      </c>
      <c r="S389" s="18">
        <f t="shared" si="195"/>
        <v>2</v>
      </c>
      <c r="T389" s="18">
        <f t="shared" si="196"/>
        <v>35.340000000000003</v>
      </c>
      <c r="U389" s="18">
        <f t="shared" si="197"/>
        <v>2</v>
      </c>
      <c r="V389" s="18">
        <f t="shared" si="198"/>
        <v>35.340000000000003</v>
      </c>
      <c r="W389" s="18">
        <f t="shared" si="199"/>
        <v>2</v>
      </c>
      <c r="X389" s="18">
        <f t="shared" si="200"/>
        <v>35.340000000000003</v>
      </c>
      <c r="Y389" s="22">
        <v>0</v>
      </c>
      <c r="Z389" s="22">
        <v>0</v>
      </c>
      <c r="AA389" s="22">
        <v>0.5</v>
      </c>
      <c r="AB389" s="22">
        <v>0.5</v>
      </c>
      <c r="AC389" s="22">
        <v>0</v>
      </c>
      <c r="AD389" s="22">
        <v>0</v>
      </c>
      <c r="AE389" s="18">
        <f t="shared" si="201"/>
        <v>68798538.650000006</v>
      </c>
      <c r="AF389" s="18">
        <f>AE389*节奏规划!$J378</f>
        <v>171996.34662500001</v>
      </c>
      <c r="AG389" s="18">
        <f t="shared" si="202"/>
        <v>1454.4</v>
      </c>
      <c r="AH389" s="18">
        <f>AG389*节奏规划!$J378</f>
        <v>3.6360000000000001</v>
      </c>
      <c r="AI389" s="18">
        <f t="shared" si="181"/>
        <v>313.64999999999998</v>
      </c>
      <c r="AJ389" s="18">
        <f>AI389*节奏规划!$J378</f>
        <v>0.78412499999999996</v>
      </c>
      <c r="AK389" s="18">
        <f t="shared" si="182"/>
        <v>143.1</v>
      </c>
      <c r="AL389" s="18">
        <f>AK389*节奏规划!$J378</f>
        <v>0.35775000000000001</v>
      </c>
      <c r="AM389" s="18">
        <f t="shared" si="183"/>
        <v>850.49999999999989</v>
      </c>
      <c r="AN389" s="18">
        <f>AM389*节奏规划!$J378</f>
        <v>2.1262499999999998</v>
      </c>
      <c r="AO389" s="18">
        <f t="shared" si="184"/>
        <v>161.99999999999997</v>
      </c>
      <c r="AP389" s="18">
        <f>AO389*节奏规划!$J378</f>
        <v>0.40499999999999992</v>
      </c>
      <c r="AQ389" s="18">
        <f t="shared" si="185"/>
        <v>0</v>
      </c>
      <c r="AR389" s="18">
        <f>AQ389*节奏规划!$J378</f>
        <v>0</v>
      </c>
      <c r="AS389" s="18">
        <f t="shared" si="203"/>
        <v>125.44199999999999</v>
      </c>
      <c r="AT389" s="18">
        <f>AS389*节奏规划!$J378</f>
        <v>0.31360499999999997</v>
      </c>
      <c r="AU389" s="18">
        <f t="shared" si="204"/>
        <v>92.718000000000004</v>
      </c>
      <c r="AV389" s="18">
        <f>AU389*节奏规划!$J378</f>
        <v>0.231795</v>
      </c>
      <c r="AW389" s="18">
        <f t="shared" si="205"/>
        <v>9.8171999999999997</v>
      </c>
      <c r="AX389" s="18">
        <f>AW389*节奏规划!$J378</f>
        <v>2.4542999999999999E-2</v>
      </c>
      <c r="AY389" s="18">
        <f t="shared" si="206"/>
        <v>0</v>
      </c>
      <c r="AZ389" s="18">
        <f>AY389*节奏规划!$J378</f>
        <v>0</v>
      </c>
    </row>
    <row r="390" spans="1:52" ht="16.5" x14ac:dyDescent="0.2">
      <c r="A390" s="14">
        <v>385</v>
      </c>
      <c r="B390" s="14">
        <f>金币产出!CH390/金币产出!CB390</f>
        <v>4851900000</v>
      </c>
      <c r="C390" s="18">
        <f>INDEX(金币产出!$D$7:$D$90,MATCH(宝箱数值!A390,金币产出!$A$7:$A$90,1))</f>
        <v>102</v>
      </c>
      <c r="D390" s="18">
        <f t="shared" si="186"/>
        <v>35584158</v>
      </c>
      <c r="E390" s="18">
        <f t="shared" ref="E390:E453" si="207">INT(IF(A390&lt;=$BK$6,D390,SQRT(INDEX($D$6:$D$1005,$BK$6)*D390)))</f>
        <v>4365402</v>
      </c>
      <c r="F390" s="18">
        <f t="shared" ref="F390:F453" si="208">INT(IF(A390&lt;=$BK$7,D390,SQRT(INDEX($D$6:$D$1005,$BK$7)*D390)))</f>
        <v>15502285</v>
      </c>
      <c r="G390" s="18">
        <f t="shared" ref="G390:G453" si="209">INT(IF(A390&lt;=$BK$8,D390,SQRT(INDEX($D$6:$D$1005,$BK$8)*D390)))</f>
        <v>32886616</v>
      </c>
      <c r="H390" s="18">
        <f t="shared" ref="H390:H453" si="210">INT(IF(A390&lt;=$BK$9,D390,SQRT(INDEX($D$6:$D$1005,$BK$9)*D390)))</f>
        <v>35584158</v>
      </c>
      <c r="I390" s="18">
        <f t="shared" ref="I390:I453" si="211">INT(IF(A390&lt;=$BK$10,D390,SQRT(INDEX($D$6:$D$1005,$BK$10)*D390)))</f>
        <v>35584158</v>
      </c>
      <c r="J390" s="18">
        <f t="shared" ref="J390:J453" si="212">INT(IF(A390&lt;=$BK$11,D390,SQRT(INDEX($D$6:$D$1005,$BK$11)*D390)))</f>
        <v>35584158</v>
      </c>
      <c r="K390" s="18">
        <f t="shared" si="187"/>
        <v>1</v>
      </c>
      <c r="L390" s="18">
        <f t="shared" si="188"/>
        <v>4365.3999999999996</v>
      </c>
      <c r="M390" s="18">
        <f t="shared" si="189"/>
        <v>2</v>
      </c>
      <c r="N390" s="18">
        <f t="shared" si="190"/>
        <v>15.5</v>
      </c>
      <c r="O390" s="18">
        <f t="shared" si="191"/>
        <v>2</v>
      </c>
      <c r="P390" s="18">
        <f t="shared" si="192"/>
        <v>32.89</v>
      </c>
      <c r="Q390" s="18">
        <f t="shared" si="193"/>
        <v>2</v>
      </c>
      <c r="R390" s="18">
        <f t="shared" si="194"/>
        <v>35.58</v>
      </c>
      <c r="S390" s="18">
        <f t="shared" si="195"/>
        <v>2</v>
      </c>
      <c r="T390" s="18">
        <f t="shared" si="196"/>
        <v>35.58</v>
      </c>
      <c r="U390" s="18">
        <f t="shared" si="197"/>
        <v>2</v>
      </c>
      <c r="V390" s="18">
        <f t="shared" si="198"/>
        <v>35.58</v>
      </c>
      <c r="W390" s="18">
        <f t="shared" si="199"/>
        <v>2</v>
      </c>
      <c r="X390" s="18">
        <f t="shared" si="200"/>
        <v>35.58</v>
      </c>
      <c r="Y390" s="22">
        <v>0</v>
      </c>
      <c r="Z390" s="22">
        <v>0</v>
      </c>
      <c r="AA390" s="22">
        <v>0.5</v>
      </c>
      <c r="AB390" s="22">
        <v>0.5</v>
      </c>
      <c r="AC390" s="22">
        <v>0</v>
      </c>
      <c r="AD390" s="22">
        <v>0</v>
      </c>
      <c r="AE390" s="18">
        <f t="shared" si="201"/>
        <v>69155481.739999995</v>
      </c>
      <c r="AF390" s="18">
        <f>AE390*节奏规划!$J379</f>
        <v>172888.70434999999</v>
      </c>
      <c r="AG390" s="18">
        <f t="shared" si="202"/>
        <v>1454.4</v>
      </c>
      <c r="AH390" s="18">
        <f>AG390*节奏规划!$J379</f>
        <v>3.6360000000000001</v>
      </c>
      <c r="AI390" s="18">
        <f t="shared" ref="AI390:AI453" si="213">SUMPRODUCT($BK$21:$BP$21,Y390:AD390)*$D$3</f>
        <v>313.64999999999998</v>
      </c>
      <c r="AJ390" s="18">
        <f>AI390*节奏规划!$J379</f>
        <v>0.78412499999999996</v>
      </c>
      <c r="AK390" s="18">
        <f t="shared" ref="AK390:AK453" si="214">SUMPRODUCT(Y390:AD390,$BS$24:$BX$24)*$BE$6*$BE$15*$D$3</f>
        <v>143.1</v>
      </c>
      <c r="AL390" s="18">
        <f>AK390*节奏规划!$J379</f>
        <v>0.35775000000000001</v>
      </c>
      <c r="AM390" s="18">
        <f t="shared" ref="AM390:AM453" si="215">SUMPRODUCT(Y390:AD390,$BS$27:$BX$27)*$D$3</f>
        <v>850.49999999999989</v>
      </c>
      <c r="AN390" s="18">
        <f>AM390*节奏规划!$J379</f>
        <v>2.1262499999999998</v>
      </c>
      <c r="AO390" s="18">
        <f t="shared" ref="AO390:AO453" si="216">SUMPRODUCT(Y390:AD390,$BS$30:$BX$30)*$D$3</f>
        <v>161.99999999999997</v>
      </c>
      <c r="AP390" s="18">
        <f>AO390*节奏规划!$J379</f>
        <v>0.40499999999999992</v>
      </c>
      <c r="AQ390" s="18">
        <f t="shared" ref="AQ390:AQ453" si="217">SUMPRODUCT(Y390:AD390,$BS$33:$BX$33)*$D$3</f>
        <v>0</v>
      </c>
      <c r="AR390" s="18">
        <f>AQ390*节奏规划!$J379</f>
        <v>0</v>
      </c>
      <c r="AS390" s="18">
        <f t="shared" si="203"/>
        <v>125.44199999999999</v>
      </c>
      <c r="AT390" s="18">
        <f>AS390*节奏规划!$J379</f>
        <v>0.31360499999999997</v>
      </c>
      <c r="AU390" s="18">
        <f t="shared" si="204"/>
        <v>92.718000000000004</v>
      </c>
      <c r="AV390" s="18">
        <f>AU390*节奏规划!$J379</f>
        <v>0.231795</v>
      </c>
      <c r="AW390" s="18">
        <f t="shared" si="205"/>
        <v>9.8171999999999997</v>
      </c>
      <c r="AX390" s="18">
        <f>AW390*节奏规划!$J379</f>
        <v>2.4542999999999999E-2</v>
      </c>
      <c r="AY390" s="18">
        <f t="shared" si="206"/>
        <v>0</v>
      </c>
      <c r="AZ390" s="18">
        <f>AY390*节奏规划!$J379</f>
        <v>0</v>
      </c>
    </row>
    <row r="391" spans="1:52" ht="16.5" x14ac:dyDescent="0.2">
      <c r="A391" s="14">
        <v>386</v>
      </c>
      <c r="B391" s="14">
        <f>金币产出!CH391/金币产出!CB391</f>
        <v>4884840000</v>
      </c>
      <c r="C391" s="18">
        <f>INDEX(金币产出!$D$7:$D$90,MATCH(宝箱数值!A391,金币产出!$A$7:$A$90,1))</f>
        <v>102</v>
      </c>
      <c r="D391" s="18">
        <f t="shared" ref="D391:D454" si="218">ROUND(B391/($D$3*$H$2*(1+C391/100))/1.5,0)</f>
        <v>35825743</v>
      </c>
      <c r="E391" s="18">
        <f t="shared" si="207"/>
        <v>4380196</v>
      </c>
      <c r="F391" s="18">
        <f t="shared" si="208"/>
        <v>15554819</v>
      </c>
      <c r="G391" s="18">
        <f t="shared" si="209"/>
        <v>32998062</v>
      </c>
      <c r="H391" s="18">
        <f t="shared" si="210"/>
        <v>35825743</v>
      </c>
      <c r="I391" s="18">
        <f t="shared" si="211"/>
        <v>35825743</v>
      </c>
      <c r="J391" s="18">
        <f t="shared" si="212"/>
        <v>35825743</v>
      </c>
      <c r="K391" s="18">
        <f t="shared" ref="K391:K454" si="219">INT(LOG(E391/10,1000))</f>
        <v>1</v>
      </c>
      <c r="L391" s="18">
        <f t="shared" ref="L391:L454" si="220">ROUND(E391/1000^K391,2)</f>
        <v>4380.2</v>
      </c>
      <c r="M391" s="18">
        <f t="shared" ref="M391:M454" si="221">INT(LOG(F391/10,1000))</f>
        <v>2</v>
      </c>
      <c r="N391" s="18">
        <f t="shared" ref="N391:N454" si="222">ROUND(F391/1000^M391,2)</f>
        <v>15.55</v>
      </c>
      <c r="O391" s="18">
        <f t="shared" ref="O391:O454" si="223">INT(LOG(G391/10,1000))</f>
        <v>2</v>
      </c>
      <c r="P391" s="18">
        <f t="shared" ref="P391:P454" si="224">ROUND(G391/1000^O391,2)</f>
        <v>33</v>
      </c>
      <c r="Q391" s="18">
        <f t="shared" ref="Q391:Q454" si="225">INT(LOG(H391/10,1000))</f>
        <v>2</v>
      </c>
      <c r="R391" s="18">
        <f t="shared" ref="R391:R454" si="226">ROUND(H391/1000^Q391,2)</f>
        <v>35.83</v>
      </c>
      <c r="S391" s="18">
        <f t="shared" ref="S391:S454" si="227">INT(LOG(I391/10,1000))</f>
        <v>2</v>
      </c>
      <c r="T391" s="18">
        <f t="shared" ref="T391:T454" si="228">ROUND(I391/1000^S391,2)</f>
        <v>35.83</v>
      </c>
      <c r="U391" s="18">
        <f t="shared" ref="U391:U454" si="229">INT(LOG(J391/10,1000))</f>
        <v>2</v>
      </c>
      <c r="V391" s="18">
        <f t="shared" ref="V391:V454" si="230">ROUND(J391/1000^U391,2)</f>
        <v>35.83</v>
      </c>
      <c r="W391" s="18">
        <f t="shared" ref="W391:W454" si="231">INT(LOG(D391/10,1000))</f>
        <v>2</v>
      </c>
      <c r="X391" s="18">
        <f t="shared" ref="X391:X454" si="232">ROUND(D391/1000^W391,2)</f>
        <v>35.83</v>
      </c>
      <c r="Y391" s="22">
        <v>0</v>
      </c>
      <c r="Z391" s="22">
        <v>0</v>
      </c>
      <c r="AA391" s="22">
        <v>0.5</v>
      </c>
      <c r="AB391" s="22">
        <v>0.5</v>
      </c>
      <c r="AC391" s="22">
        <v>0</v>
      </c>
      <c r="AD391" s="22">
        <v>0</v>
      </c>
      <c r="AE391" s="18">
        <f t="shared" ref="AE391:AE454" si="233">SUMPRODUCT(E391:J391,Y391:AD391)*(1+$C391/100)</f>
        <v>69512043.049999997</v>
      </c>
      <c r="AF391" s="18">
        <f>AE391*节奏规划!$J380</f>
        <v>173780.107625</v>
      </c>
      <c r="AG391" s="18">
        <f t="shared" ref="AG391:AG454" si="234">SUMPRODUCT($BH$3:$BM$3,Y391:AD391)*$D$3*(1+$C391/100)</f>
        <v>1454.4</v>
      </c>
      <c r="AH391" s="18">
        <f>AG391*节奏规划!$J380</f>
        <v>3.6360000000000001</v>
      </c>
      <c r="AI391" s="18">
        <f t="shared" si="213"/>
        <v>313.64999999999998</v>
      </c>
      <c r="AJ391" s="18">
        <f>AI391*节奏规划!$J380</f>
        <v>0.78412499999999996</v>
      </c>
      <c r="AK391" s="18">
        <f t="shared" si="214"/>
        <v>143.1</v>
      </c>
      <c r="AL391" s="18">
        <f>AK391*节奏规划!$J380</f>
        <v>0.35775000000000001</v>
      </c>
      <c r="AM391" s="18">
        <f t="shared" si="215"/>
        <v>850.49999999999989</v>
      </c>
      <c r="AN391" s="18">
        <f>AM391*节奏规划!$J380</f>
        <v>2.1262499999999998</v>
      </c>
      <c r="AO391" s="18">
        <f t="shared" si="216"/>
        <v>161.99999999999997</v>
      </c>
      <c r="AP391" s="18">
        <f>AO391*节奏规划!$J380</f>
        <v>0.40499999999999992</v>
      </c>
      <c r="AQ391" s="18">
        <f t="shared" si="217"/>
        <v>0</v>
      </c>
      <c r="AR391" s="18">
        <f>AQ391*节奏规划!$J380</f>
        <v>0</v>
      </c>
      <c r="AS391" s="18">
        <f t="shared" ref="AS391:AS454" si="235">SUMPRODUCT(Y391:AD391,$BS$34:$BX$34,$BS$38:$BX$38,$BS$42:$BX$42)*$D$3*(1+$C391/100)</f>
        <v>125.44199999999999</v>
      </c>
      <c r="AT391" s="18">
        <f>AS391*节奏规划!$J380</f>
        <v>0.31360499999999997</v>
      </c>
      <c r="AU391" s="18">
        <f t="shared" ref="AU391:AU454" si="236">SUMPRODUCT(Y391:AD391,$BS$35:$BX$35,$BS$39:$BX$39,$BS$42:$BX$42)*$D$3*(1+$C391/100)</f>
        <v>92.718000000000004</v>
      </c>
      <c r="AV391" s="18">
        <f>AU391*节奏规划!$J380</f>
        <v>0.231795</v>
      </c>
      <c r="AW391" s="18">
        <f t="shared" ref="AW391:AW454" si="237">SUMPRODUCT(Y391:AD391,$BS$36:$BX$36,$BS$40:$BX$40,$BS$42:$BX$42)*$D$3*(1+$C391/100)</f>
        <v>9.8171999999999997</v>
      </c>
      <c r="AX391" s="18">
        <f>AW391*节奏规划!$J380</f>
        <v>2.4542999999999999E-2</v>
      </c>
      <c r="AY391" s="18">
        <f t="shared" ref="AY391:AY454" si="238">SUMPRODUCT(Y391:AD391,$BS$37:$BX$37,$BS$41:$BX$41,$BS$42:$BX$42)*$D$3*(1+$C391/100)</f>
        <v>0</v>
      </c>
      <c r="AZ391" s="18">
        <f>AY391*节奏规划!$J380</f>
        <v>0</v>
      </c>
    </row>
    <row r="392" spans="1:52" ht="16.5" x14ac:dyDescent="0.2">
      <c r="A392" s="14">
        <v>387</v>
      </c>
      <c r="B392" s="14">
        <f>金币产出!CH392/金币产出!CB392</f>
        <v>4917780000</v>
      </c>
      <c r="C392" s="18">
        <f>INDEX(金币产出!$D$7:$D$90,MATCH(宝箱数值!A392,金币产出!$A$7:$A$90,1))</f>
        <v>102</v>
      </c>
      <c r="D392" s="18">
        <f t="shared" si="218"/>
        <v>36067327</v>
      </c>
      <c r="E392" s="18">
        <f t="shared" si="207"/>
        <v>4394939</v>
      </c>
      <c r="F392" s="18">
        <f t="shared" si="208"/>
        <v>15607177</v>
      </c>
      <c r="G392" s="18">
        <f t="shared" si="209"/>
        <v>33109134</v>
      </c>
      <c r="H392" s="18">
        <f t="shared" si="210"/>
        <v>36067327</v>
      </c>
      <c r="I392" s="18">
        <f t="shared" si="211"/>
        <v>36067327</v>
      </c>
      <c r="J392" s="18">
        <f t="shared" si="212"/>
        <v>36067327</v>
      </c>
      <c r="K392" s="18">
        <f t="shared" si="219"/>
        <v>1</v>
      </c>
      <c r="L392" s="18">
        <f t="shared" si="220"/>
        <v>4394.9399999999996</v>
      </c>
      <c r="M392" s="18">
        <f t="shared" si="221"/>
        <v>2</v>
      </c>
      <c r="N392" s="18">
        <f t="shared" si="222"/>
        <v>15.61</v>
      </c>
      <c r="O392" s="18">
        <f t="shared" si="223"/>
        <v>2</v>
      </c>
      <c r="P392" s="18">
        <f t="shared" si="224"/>
        <v>33.11</v>
      </c>
      <c r="Q392" s="18">
        <f t="shared" si="225"/>
        <v>2</v>
      </c>
      <c r="R392" s="18">
        <f t="shared" si="226"/>
        <v>36.07</v>
      </c>
      <c r="S392" s="18">
        <f t="shared" si="227"/>
        <v>2</v>
      </c>
      <c r="T392" s="18">
        <f t="shared" si="228"/>
        <v>36.07</v>
      </c>
      <c r="U392" s="18">
        <f t="shared" si="229"/>
        <v>2</v>
      </c>
      <c r="V392" s="18">
        <f t="shared" si="230"/>
        <v>36.07</v>
      </c>
      <c r="W392" s="18">
        <f t="shared" si="231"/>
        <v>2</v>
      </c>
      <c r="X392" s="18">
        <f t="shared" si="232"/>
        <v>36.07</v>
      </c>
      <c r="Y392" s="22">
        <v>0</v>
      </c>
      <c r="Z392" s="22">
        <v>0</v>
      </c>
      <c r="AA392" s="22">
        <v>0.5</v>
      </c>
      <c r="AB392" s="22">
        <v>0.5</v>
      </c>
      <c r="AC392" s="22">
        <v>0</v>
      </c>
      <c r="AD392" s="22">
        <v>0</v>
      </c>
      <c r="AE392" s="18">
        <f t="shared" si="233"/>
        <v>69868225.609999999</v>
      </c>
      <c r="AF392" s="18">
        <f>AE392*节奏规划!$J381</f>
        <v>174670.564025</v>
      </c>
      <c r="AG392" s="18">
        <f t="shared" si="234"/>
        <v>1454.4</v>
      </c>
      <c r="AH392" s="18">
        <f>AG392*节奏规划!$J381</f>
        <v>3.6360000000000001</v>
      </c>
      <c r="AI392" s="18">
        <f t="shared" si="213"/>
        <v>313.64999999999998</v>
      </c>
      <c r="AJ392" s="18">
        <f>AI392*节奏规划!$J381</f>
        <v>0.78412499999999996</v>
      </c>
      <c r="AK392" s="18">
        <f t="shared" si="214"/>
        <v>143.1</v>
      </c>
      <c r="AL392" s="18">
        <f>AK392*节奏规划!$J381</f>
        <v>0.35775000000000001</v>
      </c>
      <c r="AM392" s="18">
        <f t="shared" si="215"/>
        <v>850.49999999999989</v>
      </c>
      <c r="AN392" s="18">
        <f>AM392*节奏规划!$J381</f>
        <v>2.1262499999999998</v>
      </c>
      <c r="AO392" s="18">
        <f t="shared" si="216"/>
        <v>161.99999999999997</v>
      </c>
      <c r="AP392" s="18">
        <f>AO392*节奏规划!$J381</f>
        <v>0.40499999999999992</v>
      </c>
      <c r="AQ392" s="18">
        <f t="shared" si="217"/>
        <v>0</v>
      </c>
      <c r="AR392" s="18">
        <f>AQ392*节奏规划!$J381</f>
        <v>0</v>
      </c>
      <c r="AS392" s="18">
        <f t="shared" si="235"/>
        <v>125.44199999999999</v>
      </c>
      <c r="AT392" s="18">
        <f>AS392*节奏规划!$J381</f>
        <v>0.31360499999999997</v>
      </c>
      <c r="AU392" s="18">
        <f t="shared" si="236"/>
        <v>92.718000000000004</v>
      </c>
      <c r="AV392" s="18">
        <f>AU392*节奏规划!$J381</f>
        <v>0.231795</v>
      </c>
      <c r="AW392" s="18">
        <f t="shared" si="237"/>
        <v>9.8171999999999997</v>
      </c>
      <c r="AX392" s="18">
        <f>AW392*节奏规划!$J381</f>
        <v>2.4542999999999999E-2</v>
      </c>
      <c r="AY392" s="18">
        <f t="shared" si="238"/>
        <v>0</v>
      </c>
      <c r="AZ392" s="18">
        <f>AY392*节奏规划!$J381</f>
        <v>0</v>
      </c>
    </row>
    <row r="393" spans="1:52" ht="16.5" x14ac:dyDescent="0.2">
      <c r="A393" s="14">
        <v>388</v>
      </c>
      <c r="B393" s="14">
        <f>金币产出!CH393/金币产出!CB393</f>
        <v>4950720000</v>
      </c>
      <c r="C393" s="18">
        <f>INDEX(金币产出!$D$7:$D$90,MATCH(宝箱数值!A393,金币产出!$A$7:$A$90,1))</f>
        <v>102</v>
      </c>
      <c r="D393" s="18">
        <f t="shared" si="218"/>
        <v>36308911</v>
      </c>
      <c r="E393" s="18">
        <f t="shared" si="207"/>
        <v>4409634</v>
      </c>
      <c r="F393" s="18">
        <f t="shared" si="208"/>
        <v>15659359</v>
      </c>
      <c r="G393" s="18">
        <f t="shared" si="209"/>
        <v>33219833</v>
      </c>
      <c r="H393" s="18">
        <f t="shared" si="210"/>
        <v>36308911</v>
      </c>
      <c r="I393" s="18">
        <f t="shared" si="211"/>
        <v>36308911</v>
      </c>
      <c r="J393" s="18">
        <f t="shared" si="212"/>
        <v>36308911</v>
      </c>
      <c r="K393" s="18">
        <f t="shared" si="219"/>
        <v>1</v>
      </c>
      <c r="L393" s="18">
        <f t="shared" si="220"/>
        <v>4409.63</v>
      </c>
      <c r="M393" s="18">
        <f t="shared" si="221"/>
        <v>2</v>
      </c>
      <c r="N393" s="18">
        <f t="shared" si="222"/>
        <v>15.66</v>
      </c>
      <c r="O393" s="18">
        <f t="shared" si="223"/>
        <v>2</v>
      </c>
      <c r="P393" s="18">
        <f t="shared" si="224"/>
        <v>33.22</v>
      </c>
      <c r="Q393" s="18">
        <f t="shared" si="225"/>
        <v>2</v>
      </c>
      <c r="R393" s="18">
        <f t="shared" si="226"/>
        <v>36.31</v>
      </c>
      <c r="S393" s="18">
        <f t="shared" si="227"/>
        <v>2</v>
      </c>
      <c r="T393" s="18">
        <f t="shared" si="228"/>
        <v>36.31</v>
      </c>
      <c r="U393" s="18">
        <f t="shared" si="229"/>
        <v>2</v>
      </c>
      <c r="V393" s="18">
        <f t="shared" si="230"/>
        <v>36.31</v>
      </c>
      <c r="W393" s="18">
        <f t="shared" si="231"/>
        <v>2</v>
      </c>
      <c r="X393" s="18">
        <f t="shared" si="232"/>
        <v>36.31</v>
      </c>
      <c r="Y393" s="22">
        <v>0</v>
      </c>
      <c r="Z393" s="22">
        <v>0</v>
      </c>
      <c r="AA393" s="22">
        <v>0.5</v>
      </c>
      <c r="AB393" s="22">
        <v>0.5</v>
      </c>
      <c r="AC393" s="22">
        <v>0</v>
      </c>
      <c r="AD393" s="22">
        <v>0</v>
      </c>
      <c r="AE393" s="18">
        <f t="shared" si="233"/>
        <v>70224031.439999998</v>
      </c>
      <c r="AF393" s="18">
        <f>AE393*节奏规划!$J382</f>
        <v>175560.07860000001</v>
      </c>
      <c r="AG393" s="18">
        <f t="shared" si="234"/>
        <v>1454.4</v>
      </c>
      <c r="AH393" s="18">
        <f>AG393*节奏规划!$J382</f>
        <v>3.6360000000000001</v>
      </c>
      <c r="AI393" s="18">
        <f t="shared" si="213"/>
        <v>313.64999999999998</v>
      </c>
      <c r="AJ393" s="18">
        <f>AI393*节奏规划!$J382</f>
        <v>0.78412499999999996</v>
      </c>
      <c r="AK393" s="18">
        <f t="shared" si="214"/>
        <v>143.1</v>
      </c>
      <c r="AL393" s="18">
        <f>AK393*节奏规划!$J382</f>
        <v>0.35775000000000001</v>
      </c>
      <c r="AM393" s="18">
        <f t="shared" si="215"/>
        <v>850.49999999999989</v>
      </c>
      <c r="AN393" s="18">
        <f>AM393*节奏规划!$J382</f>
        <v>2.1262499999999998</v>
      </c>
      <c r="AO393" s="18">
        <f t="shared" si="216"/>
        <v>161.99999999999997</v>
      </c>
      <c r="AP393" s="18">
        <f>AO393*节奏规划!$J382</f>
        <v>0.40499999999999992</v>
      </c>
      <c r="AQ393" s="18">
        <f t="shared" si="217"/>
        <v>0</v>
      </c>
      <c r="AR393" s="18">
        <f>AQ393*节奏规划!$J382</f>
        <v>0</v>
      </c>
      <c r="AS393" s="18">
        <f t="shared" si="235"/>
        <v>125.44199999999999</v>
      </c>
      <c r="AT393" s="18">
        <f>AS393*节奏规划!$J382</f>
        <v>0.31360499999999997</v>
      </c>
      <c r="AU393" s="18">
        <f t="shared" si="236"/>
        <v>92.718000000000004</v>
      </c>
      <c r="AV393" s="18">
        <f>AU393*节奏规划!$J382</f>
        <v>0.231795</v>
      </c>
      <c r="AW393" s="18">
        <f t="shared" si="237"/>
        <v>9.8171999999999997</v>
      </c>
      <c r="AX393" s="18">
        <f>AW393*节奏规划!$J382</f>
        <v>2.4542999999999999E-2</v>
      </c>
      <c r="AY393" s="18">
        <f t="shared" si="238"/>
        <v>0</v>
      </c>
      <c r="AZ393" s="18">
        <f>AY393*节奏规划!$J382</f>
        <v>0</v>
      </c>
    </row>
    <row r="394" spans="1:52" ht="16.5" x14ac:dyDescent="0.2">
      <c r="A394" s="14">
        <v>389</v>
      </c>
      <c r="B394" s="14">
        <f>金币产出!CH394/金币产出!CB394</f>
        <v>4983660000</v>
      </c>
      <c r="C394" s="18">
        <f>INDEX(金币产出!$D$7:$D$90,MATCH(宝箱数值!A394,金币产出!$A$7:$A$90,1))</f>
        <v>102</v>
      </c>
      <c r="D394" s="18">
        <f t="shared" si="218"/>
        <v>36550495</v>
      </c>
      <c r="E394" s="18">
        <f t="shared" si="207"/>
        <v>4424279</v>
      </c>
      <c r="F394" s="18">
        <f t="shared" si="208"/>
        <v>15711368</v>
      </c>
      <c r="G394" s="18">
        <f t="shared" si="209"/>
        <v>33330165</v>
      </c>
      <c r="H394" s="18">
        <f t="shared" si="210"/>
        <v>36550495</v>
      </c>
      <c r="I394" s="18">
        <f t="shared" si="211"/>
        <v>36550495</v>
      </c>
      <c r="J394" s="18">
        <f t="shared" si="212"/>
        <v>36550495</v>
      </c>
      <c r="K394" s="18">
        <f t="shared" si="219"/>
        <v>1</v>
      </c>
      <c r="L394" s="18">
        <f t="shared" si="220"/>
        <v>4424.28</v>
      </c>
      <c r="M394" s="18">
        <f t="shared" si="221"/>
        <v>2</v>
      </c>
      <c r="N394" s="18">
        <f t="shared" si="222"/>
        <v>15.71</v>
      </c>
      <c r="O394" s="18">
        <f t="shared" si="223"/>
        <v>2</v>
      </c>
      <c r="P394" s="18">
        <f t="shared" si="224"/>
        <v>33.33</v>
      </c>
      <c r="Q394" s="18">
        <f t="shared" si="225"/>
        <v>2</v>
      </c>
      <c r="R394" s="18">
        <f t="shared" si="226"/>
        <v>36.549999999999997</v>
      </c>
      <c r="S394" s="18">
        <f t="shared" si="227"/>
        <v>2</v>
      </c>
      <c r="T394" s="18">
        <f t="shared" si="228"/>
        <v>36.549999999999997</v>
      </c>
      <c r="U394" s="18">
        <f t="shared" si="229"/>
        <v>2</v>
      </c>
      <c r="V394" s="18">
        <f t="shared" si="230"/>
        <v>36.549999999999997</v>
      </c>
      <c r="W394" s="18">
        <f t="shared" si="231"/>
        <v>2</v>
      </c>
      <c r="X394" s="18">
        <f t="shared" si="232"/>
        <v>36.549999999999997</v>
      </c>
      <c r="Y394" s="22">
        <v>0</v>
      </c>
      <c r="Z394" s="22">
        <v>0</v>
      </c>
      <c r="AA394" s="22">
        <v>0.5</v>
      </c>
      <c r="AB394" s="22">
        <v>0.5</v>
      </c>
      <c r="AC394" s="22">
        <v>0</v>
      </c>
      <c r="AD394" s="22">
        <v>0</v>
      </c>
      <c r="AE394" s="18">
        <f t="shared" si="233"/>
        <v>70579466.599999994</v>
      </c>
      <c r="AF394" s="18">
        <f>AE394*节奏规划!$J383</f>
        <v>176448.66649999999</v>
      </c>
      <c r="AG394" s="18">
        <f t="shared" si="234"/>
        <v>1454.4</v>
      </c>
      <c r="AH394" s="18">
        <f>AG394*节奏规划!$J383</f>
        <v>3.6360000000000001</v>
      </c>
      <c r="AI394" s="18">
        <f t="shared" si="213"/>
        <v>313.64999999999998</v>
      </c>
      <c r="AJ394" s="18">
        <f>AI394*节奏规划!$J383</f>
        <v>0.78412499999999996</v>
      </c>
      <c r="AK394" s="18">
        <f t="shared" si="214"/>
        <v>143.1</v>
      </c>
      <c r="AL394" s="18">
        <f>AK394*节奏规划!$J383</f>
        <v>0.35775000000000001</v>
      </c>
      <c r="AM394" s="18">
        <f t="shared" si="215"/>
        <v>850.49999999999989</v>
      </c>
      <c r="AN394" s="18">
        <f>AM394*节奏规划!$J383</f>
        <v>2.1262499999999998</v>
      </c>
      <c r="AO394" s="18">
        <f t="shared" si="216"/>
        <v>161.99999999999997</v>
      </c>
      <c r="AP394" s="18">
        <f>AO394*节奏规划!$J383</f>
        <v>0.40499999999999992</v>
      </c>
      <c r="AQ394" s="18">
        <f t="shared" si="217"/>
        <v>0</v>
      </c>
      <c r="AR394" s="18">
        <f>AQ394*节奏规划!$J383</f>
        <v>0</v>
      </c>
      <c r="AS394" s="18">
        <f t="shared" si="235"/>
        <v>125.44199999999999</v>
      </c>
      <c r="AT394" s="18">
        <f>AS394*节奏规划!$J383</f>
        <v>0.31360499999999997</v>
      </c>
      <c r="AU394" s="18">
        <f t="shared" si="236"/>
        <v>92.718000000000004</v>
      </c>
      <c r="AV394" s="18">
        <f>AU394*节奏规划!$J383</f>
        <v>0.231795</v>
      </c>
      <c r="AW394" s="18">
        <f t="shared" si="237"/>
        <v>9.8171999999999997</v>
      </c>
      <c r="AX394" s="18">
        <f>AW394*节奏规划!$J383</f>
        <v>2.4542999999999999E-2</v>
      </c>
      <c r="AY394" s="18">
        <f t="shared" si="238"/>
        <v>0</v>
      </c>
      <c r="AZ394" s="18">
        <f>AY394*节奏规划!$J383</f>
        <v>0</v>
      </c>
    </row>
    <row r="395" spans="1:52" ht="16.5" x14ac:dyDescent="0.2">
      <c r="A395" s="14">
        <v>390</v>
      </c>
      <c r="B395" s="14">
        <f>金币产出!CH395/金币产出!CB395</f>
        <v>5016600000</v>
      </c>
      <c r="C395" s="18">
        <f>INDEX(金币产出!$D$7:$D$90,MATCH(宝箱数值!A395,金币产出!$A$7:$A$90,1))</f>
        <v>102</v>
      </c>
      <c r="D395" s="18">
        <f t="shared" si="218"/>
        <v>36792079</v>
      </c>
      <c r="E395" s="18">
        <f t="shared" si="207"/>
        <v>4438877</v>
      </c>
      <c r="F395" s="18">
        <f t="shared" si="208"/>
        <v>15763205</v>
      </c>
      <c r="G395" s="18">
        <f t="shared" si="209"/>
        <v>33440133</v>
      </c>
      <c r="H395" s="18">
        <f t="shared" si="210"/>
        <v>36792079</v>
      </c>
      <c r="I395" s="18">
        <f t="shared" si="211"/>
        <v>36792079</v>
      </c>
      <c r="J395" s="18">
        <f t="shared" si="212"/>
        <v>36792079</v>
      </c>
      <c r="K395" s="18">
        <f t="shared" si="219"/>
        <v>1</v>
      </c>
      <c r="L395" s="18">
        <f t="shared" si="220"/>
        <v>4438.88</v>
      </c>
      <c r="M395" s="18">
        <f t="shared" si="221"/>
        <v>2</v>
      </c>
      <c r="N395" s="18">
        <f t="shared" si="222"/>
        <v>15.76</v>
      </c>
      <c r="O395" s="18">
        <f t="shared" si="223"/>
        <v>2</v>
      </c>
      <c r="P395" s="18">
        <f t="shared" si="224"/>
        <v>33.44</v>
      </c>
      <c r="Q395" s="18">
        <f t="shared" si="225"/>
        <v>2</v>
      </c>
      <c r="R395" s="18">
        <f t="shared" si="226"/>
        <v>36.79</v>
      </c>
      <c r="S395" s="18">
        <f t="shared" si="227"/>
        <v>2</v>
      </c>
      <c r="T395" s="18">
        <f t="shared" si="228"/>
        <v>36.79</v>
      </c>
      <c r="U395" s="18">
        <f t="shared" si="229"/>
        <v>2</v>
      </c>
      <c r="V395" s="18">
        <f t="shared" si="230"/>
        <v>36.79</v>
      </c>
      <c r="W395" s="18">
        <f t="shared" si="231"/>
        <v>2</v>
      </c>
      <c r="X395" s="18">
        <f t="shared" si="232"/>
        <v>36.79</v>
      </c>
      <c r="Y395" s="22">
        <v>0</v>
      </c>
      <c r="Z395" s="22">
        <v>0</v>
      </c>
      <c r="AA395" s="22">
        <v>0.5</v>
      </c>
      <c r="AB395" s="22">
        <v>0.5</v>
      </c>
      <c r="AC395" s="22">
        <v>0</v>
      </c>
      <c r="AD395" s="22">
        <v>0</v>
      </c>
      <c r="AE395" s="18">
        <f t="shared" si="233"/>
        <v>70934534.120000005</v>
      </c>
      <c r="AF395" s="18">
        <f>AE395*节奏规划!$J384</f>
        <v>177336.33530000001</v>
      </c>
      <c r="AG395" s="18">
        <f t="shared" si="234"/>
        <v>1454.4</v>
      </c>
      <c r="AH395" s="18">
        <f>AG395*节奏规划!$J384</f>
        <v>3.6360000000000001</v>
      </c>
      <c r="AI395" s="18">
        <f t="shared" si="213"/>
        <v>313.64999999999998</v>
      </c>
      <c r="AJ395" s="18">
        <f>AI395*节奏规划!$J384</f>
        <v>0.78412499999999996</v>
      </c>
      <c r="AK395" s="18">
        <f t="shared" si="214"/>
        <v>143.1</v>
      </c>
      <c r="AL395" s="18">
        <f>AK395*节奏规划!$J384</f>
        <v>0.35775000000000001</v>
      </c>
      <c r="AM395" s="18">
        <f t="shared" si="215"/>
        <v>850.49999999999989</v>
      </c>
      <c r="AN395" s="18">
        <f>AM395*节奏规划!$J384</f>
        <v>2.1262499999999998</v>
      </c>
      <c r="AO395" s="18">
        <f t="shared" si="216"/>
        <v>161.99999999999997</v>
      </c>
      <c r="AP395" s="18">
        <f>AO395*节奏规划!$J384</f>
        <v>0.40499999999999992</v>
      </c>
      <c r="AQ395" s="18">
        <f t="shared" si="217"/>
        <v>0</v>
      </c>
      <c r="AR395" s="18">
        <f>AQ395*节奏规划!$J384</f>
        <v>0</v>
      </c>
      <c r="AS395" s="18">
        <f t="shared" si="235"/>
        <v>125.44199999999999</v>
      </c>
      <c r="AT395" s="18">
        <f>AS395*节奏规划!$J384</f>
        <v>0.31360499999999997</v>
      </c>
      <c r="AU395" s="18">
        <f t="shared" si="236"/>
        <v>92.718000000000004</v>
      </c>
      <c r="AV395" s="18">
        <f>AU395*节奏规划!$J384</f>
        <v>0.231795</v>
      </c>
      <c r="AW395" s="18">
        <f t="shared" si="237"/>
        <v>9.8171999999999997</v>
      </c>
      <c r="AX395" s="18">
        <f>AW395*节奏规划!$J384</f>
        <v>2.4542999999999999E-2</v>
      </c>
      <c r="AY395" s="18">
        <f t="shared" si="238"/>
        <v>0</v>
      </c>
      <c r="AZ395" s="18">
        <f>AY395*节奏规划!$J384</f>
        <v>0</v>
      </c>
    </row>
    <row r="396" spans="1:52" ht="16.5" x14ac:dyDescent="0.2">
      <c r="A396" s="14">
        <v>391</v>
      </c>
      <c r="B396" s="14">
        <f>金币产出!CH396/金币产出!CB396</f>
        <v>5049540000</v>
      </c>
      <c r="C396" s="18">
        <f>INDEX(金币产出!$D$7:$D$90,MATCH(宝箱数值!A396,金币产出!$A$7:$A$90,1))</f>
        <v>102</v>
      </c>
      <c r="D396" s="18">
        <f t="shared" si="218"/>
        <v>37033663</v>
      </c>
      <c r="E396" s="18">
        <f t="shared" si="207"/>
        <v>4453426</v>
      </c>
      <c r="F396" s="18">
        <f t="shared" si="208"/>
        <v>15814873</v>
      </c>
      <c r="G396" s="18">
        <f t="shared" si="209"/>
        <v>33549741</v>
      </c>
      <c r="H396" s="18">
        <f t="shared" si="210"/>
        <v>37033663</v>
      </c>
      <c r="I396" s="18">
        <f t="shared" si="211"/>
        <v>37033663</v>
      </c>
      <c r="J396" s="18">
        <f t="shared" si="212"/>
        <v>37033663</v>
      </c>
      <c r="K396" s="18">
        <f t="shared" si="219"/>
        <v>1</v>
      </c>
      <c r="L396" s="18">
        <f t="shared" si="220"/>
        <v>4453.43</v>
      </c>
      <c r="M396" s="18">
        <f t="shared" si="221"/>
        <v>2</v>
      </c>
      <c r="N396" s="18">
        <f t="shared" si="222"/>
        <v>15.81</v>
      </c>
      <c r="O396" s="18">
        <f t="shared" si="223"/>
        <v>2</v>
      </c>
      <c r="P396" s="18">
        <f t="shared" si="224"/>
        <v>33.549999999999997</v>
      </c>
      <c r="Q396" s="18">
        <f t="shared" si="225"/>
        <v>2</v>
      </c>
      <c r="R396" s="18">
        <f t="shared" si="226"/>
        <v>37.03</v>
      </c>
      <c r="S396" s="18">
        <f t="shared" si="227"/>
        <v>2</v>
      </c>
      <c r="T396" s="18">
        <f t="shared" si="228"/>
        <v>37.03</v>
      </c>
      <c r="U396" s="18">
        <f t="shared" si="229"/>
        <v>2</v>
      </c>
      <c r="V396" s="18">
        <f t="shared" si="230"/>
        <v>37.03</v>
      </c>
      <c r="W396" s="18">
        <f t="shared" si="231"/>
        <v>2</v>
      </c>
      <c r="X396" s="18">
        <f t="shared" si="232"/>
        <v>37.03</v>
      </c>
      <c r="Y396" s="22">
        <v>0</v>
      </c>
      <c r="Z396" s="22">
        <v>0</v>
      </c>
      <c r="AA396" s="22">
        <v>0.5</v>
      </c>
      <c r="AB396" s="22">
        <v>0.5</v>
      </c>
      <c r="AC396" s="22">
        <v>0</v>
      </c>
      <c r="AD396" s="22">
        <v>0</v>
      </c>
      <c r="AE396" s="18">
        <f t="shared" si="233"/>
        <v>71289238.040000007</v>
      </c>
      <c r="AF396" s="18">
        <f>AE396*节奏规划!$J385</f>
        <v>178223.09510000001</v>
      </c>
      <c r="AG396" s="18">
        <f t="shared" si="234"/>
        <v>1454.4</v>
      </c>
      <c r="AH396" s="18">
        <f>AG396*节奏规划!$J385</f>
        <v>3.6360000000000001</v>
      </c>
      <c r="AI396" s="18">
        <f t="shared" si="213"/>
        <v>313.64999999999998</v>
      </c>
      <c r="AJ396" s="18">
        <f>AI396*节奏规划!$J385</f>
        <v>0.78412499999999996</v>
      </c>
      <c r="AK396" s="18">
        <f t="shared" si="214"/>
        <v>143.1</v>
      </c>
      <c r="AL396" s="18">
        <f>AK396*节奏规划!$J385</f>
        <v>0.35775000000000001</v>
      </c>
      <c r="AM396" s="18">
        <f t="shared" si="215"/>
        <v>850.49999999999989</v>
      </c>
      <c r="AN396" s="18">
        <f>AM396*节奏规划!$J385</f>
        <v>2.1262499999999998</v>
      </c>
      <c r="AO396" s="18">
        <f t="shared" si="216"/>
        <v>161.99999999999997</v>
      </c>
      <c r="AP396" s="18">
        <f>AO396*节奏规划!$J385</f>
        <v>0.40499999999999992</v>
      </c>
      <c r="AQ396" s="18">
        <f t="shared" si="217"/>
        <v>0</v>
      </c>
      <c r="AR396" s="18">
        <f>AQ396*节奏规划!$J385</f>
        <v>0</v>
      </c>
      <c r="AS396" s="18">
        <f t="shared" si="235"/>
        <v>125.44199999999999</v>
      </c>
      <c r="AT396" s="18">
        <f>AS396*节奏规划!$J385</f>
        <v>0.31360499999999997</v>
      </c>
      <c r="AU396" s="18">
        <f t="shared" si="236"/>
        <v>92.718000000000004</v>
      </c>
      <c r="AV396" s="18">
        <f>AU396*节奏规划!$J385</f>
        <v>0.231795</v>
      </c>
      <c r="AW396" s="18">
        <f t="shared" si="237"/>
        <v>9.8171999999999997</v>
      </c>
      <c r="AX396" s="18">
        <f>AW396*节奏规划!$J385</f>
        <v>2.4542999999999999E-2</v>
      </c>
      <c r="AY396" s="18">
        <f t="shared" si="238"/>
        <v>0</v>
      </c>
      <c r="AZ396" s="18">
        <f>AY396*节奏规划!$J385</f>
        <v>0</v>
      </c>
    </row>
    <row r="397" spans="1:52" ht="16.5" x14ac:dyDescent="0.2">
      <c r="A397" s="14">
        <v>392</v>
      </c>
      <c r="B397" s="14">
        <f>金币产出!CH397/金币产出!CB397</f>
        <v>5082480000</v>
      </c>
      <c r="C397" s="18">
        <f>INDEX(金币产出!$D$7:$D$90,MATCH(宝箱数值!A397,金币产出!$A$7:$A$90,1))</f>
        <v>102</v>
      </c>
      <c r="D397" s="18">
        <f t="shared" si="218"/>
        <v>37275248</v>
      </c>
      <c r="E397" s="18">
        <f t="shared" si="207"/>
        <v>4467928</v>
      </c>
      <c r="F397" s="18">
        <f t="shared" si="208"/>
        <v>15866372</v>
      </c>
      <c r="G397" s="18">
        <f t="shared" si="209"/>
        <v>33658992</v>
      </c>
      <c r="H397" s="18">
        <f t="shared" si="210"/>
        <v>37275248</v>
      </c>
      <c r="I397" s="18">
        <f t="shared" si="211"/>
        <v>37275248</v>
      </c>
      <c r="J397" s="18">
        <f t="shared" si="212"/>
        <v>37275248</v>
      </c>
      <c r="K397" s="18">
        <f t="shared" si="219"/>
        <v>1</v>
      </c>
      <c r="L397" s="18">
        <f t="shared" si="220"/>
        <v>4467.93</v>
      </c>
      <c r="M397" s="18">
        <f t="shared" si="221"/>
        <v>2</v>
      </c>
      <c r="N397" s="18">
        <f t="shared" si="222"/>
        <v>15.87</v>
      </c>
      <c r="O397" s="18">
        <f t="shared" si="223"/>
        <v>2</v>
      </c>
      <c r="P397" s="18">
        <f t="shared" si="224"/>
        <v>33.659999999999997</v>
      </c>
      <c r="Q397" s="18">
        <f t="shared" si="225"/>
        <v>2</v>
      </c>
      <c r="R397" s="18">
        <f t="shared" si="226"/>
        <v>37.28</v>
      </c>
      <c r="S397" s="18">
        <f t="shared" si="227"/>
        <v>2</v>
      </c>
      <c r="T397" s="18">
        <f t="shared" si="228"/>
        <v>37.28</v>
      </c>
      <c r="U397" s="18">
        <f t="shared" si="229"/>
        <v>2</v>
      </c>
      <c r="V397" s="18">
        <f t="shared" si="230"/>
        <v>37.28</v>
      </c>
      <c r="W397" s="18">
        <f t="shared" si="231"/>
        <v>2</v>
      </c>
      <c r="X397" s="18">
        <f t="shared" si="232"/>
        <v>37.28</v>
      </c>
      <c r="Y397" s="22">
        <v>0</v>
      </c>
      <c r="Z397" s="22">
        <v>0</v>
      </c>
      <c r="AA397" s="22">
        <v>0.5</v>
      </c>
      <c r="AB397" s="22">
        <v>0.5</v>
      </c>
      <c r="AC397" s="22">
        <v>0</v>
      </c>
      <c r="AD397" s="22">
        <v>0</v>
      </c>
      <c r="AE397" s="18">
        <f t="shared" si="233"/>
        <v>71643582.400000006</v>
      </c>
      <c r="AF397" s="18">
        <f>AE397*节奏规划!$J386</f>
        <v>179108.95600000001</v>
      </c>
      <c r="AG397" s="18">
        <f t="shared" si="234"/>
        <v>1454.4</v>
      </c>
      <c r="AH397" s="18">
        <f>AG397*节奏规划!$J386</f>
        <v>3.6360000000000001</v>
      </c>
      <c r="AI397" s="18">
        <f t="shared" si="213"/>
        <v>313.64999999999998</v>
      </c>
      <c r="AJ397" s="18">
        <f>AI397*节奏规划!$J386</f>
        <v>0.78412499999999996</v>
      </c>
      <c r="AK397" s="18">
        <f t="shared" si="214"/>
        <v>143.1</v>
      </c>
      <c r="AL397" s="18">
        <f>AK397*节奏规划!$J386</f>
        <v>0.35775000000000001</v>
      </c>
      <c r="AM397" s="18">
        <f t="shared" si="215"/>
        <v>850.49999999999989</v>
      </c>
      <c r="AN397" s="18">
        <f>AM397*节奏规划!$J386</f>
        <v>2.1262499999999998</v>
      </c>
      <c r="AO397" s="18">
        <f t="shared" si="216"/>
        <v>161.99999999999997</v>
      </c>
      <c r="AP397" s="18">
        <f>AO397*节奏规划!$J386</f>
        <v>0.40499999999999992</v>
      </c>
      <c r="AQ397" s="18">
        <f t="shared" si="217"/>
        <v>0</v>
      </c>
      <c r="AR397" s="18">
        <f>AQ397*节奏规划!$J386</f>
        <v>0</v>
      </c>
      <c r="AS397" s="18">
        <f t="shared" si="235"/>
        <v>125.44199999999999</v>
      </c>
      <c r="AT397" s="18">
        <f>AS397*节奏规划!$J386</f>
        <v>0.31360499999999997</v>
      </c>
      <c r="AU397" s="18">
        <f t="shared" si="236"/>
        <v>92.718000000000004</v>
      </c>
      <c r="AV397" s="18">
        <f>AU397*节奏规划!$J386</f>
        <v>0.231795</v>
      </c>
      <c r="AW397" s="18">
        <f t="shared" si="237"/>
        <v>9.8171999999999997</v>
      </c>
      <c r="AX397" s="18">
        <f>AW397*节奏规划!$J386</f>
        <v>2.4542999999999999E-2</v>
      </c>
      <c r="AY397" s="18">
        <f t="shared" si="238"/>
        <v>0</v>
      </c>
      <c r="AZ397" s="18">
        <f>AY397*节奏规划!$J386</f>
        <v>0</v>
      </c>
    </row>
    <row r="398" spans="1:52" ht="16.5" x14ac:dyDescent="0.2">
      <c r="A398" s="14">
        <v>393</v>
      </c>
      <c r="B398" s="14">
        <f>金币产出!CH398/金币产出!CB398</f>
        <v>5115420000</v>
      </c>
      <c r="C398" s="18">
        <f>INDEX(金币产出!$D$7:$D$90,MATCH(宝箱数值!A398,金币产出!$A$7:$A$90,1))</f>
        <v>102</v>
      </c>
      <c r="D398" s="18">
        <f t="shared" si="218"/>
        <v>37516832</v>
      </c>
      <c r="E398" s="18">
        <f t="shared" si="207"/>
        <v>4482383</v>
      </c>
      <c r="F398" s="18">
        <f t="shared" si="208"/>
        <v>15917705</v>
      </c>
      <c r="G398" s="18">
        <f t="shared" si="209"/>
        <v>33767889</v>
      </c>
      <c r="H398" s="18">
        <f t="shared" si="210"/>
        <v>37516832</v>
      </c>
      <c r="I398" s="18">
        <f t="shared" si="211"/>
        <v>37516832</v>
      </c>
      <c r="J398" s="18">
        <f t="shared" si="212"/>
        <v>37516832</v>
      </c>
      <c r="K398" s="18">
        <f t="shared" si="219"/>
        <v>1</v>
      </c>
      <c r="L398" s="18">
        <f t="shared" si="220"/>
        <v>4482.38</v>
      </c>
      <c r="M398" s="18">
        <f t="shared" si="221"/>
        <v>2</v>
      </c>
      <c r="N398" s="18">
        <f t="shared" si="222"/>
        <v>15.92</v>
      </c>
      <c r="O398" s="18">
        <f t="shared" si="223"/>
        <v>2</v>
      </c>
      <c r="P398" s="18">
        <f t="shared" si="224"/>
        <v>33.770000000000003</v>
      </c>
      <c r="Q398" s="18">
        <f t="shared" si="225"/>
        <v>2</v>
      </c>
      <c r="R398" s="18">
        <f t="shared" si="226"/>
        <v>37.520000000000003</v>
      </c>
      <c r="S398" s="18">
        <f t="shared" si="227"/>
        <v>2</v>
      </c>
      <c r="T398" s="18">
        <f t="shared" si="228"/>
        <v>37.520000000000003</v>
      </c>
      <c r="U398" s="18">
        <f t="shared" si="229"/>
        <v>2</v>
      </c>
      <c r="V398" s="18">
        <f t="shared" si="230"/>
        <v>37.520000000000003</v>
      </c>
      <c r="W398" s="18">
        <f t="shared" si="231"/>
        <v>2</v>
      </c>
      <c r="X398" s="18">
        <f t="shared" si="232"/>
        <v>37.520000000000003</v>
      </c>
      <c r="Y398" s="22">
        <v>0</v>
      </c>
      <c r="Z398" s="22">
        <v>0</v>
      </c>
      <c r="AA398" s="22">
        <v>0.5</v>
      </c>
      <c r="AB398" s="22">
        <v>0.5</v>
      </c>
      <c r="AC398" s="22">
        <v>0</v>
      </c>
      <c r="AD398" s="22">
        <v>0</v>
      </c>
      <c r="AE398" s="18">
        <f t="shared" si="233"/>
        <v>71997568.209999993</v>
      </c>
      <c r="AF398" s="18">
        <f>AE398*节奏规划!$J387</f>
        <v>179993.92052499999</v>
      </c>
      <c r="AG398" s="18">
        <f t="shared" si="234"/>
        <v>1454.4</v>
      </c>
      <c r="AH398" s="18">
        <f>AG398*节奏规划!$J387</f>
        <v>3.6360000000000001</v>
      </c>
      <c r="AI398" s="18">
        <f t="shared" si="213"/>
        <v>313.64999999999998</v>
      </c>
      <c r="AJ398" s="18">
        <f>AI398*节奏规划!$J387</f>
        <v>0.78412499999999996</v>
      </c>
      <c r="AK398" s="18">
        <f t="shared" si="214"/>
        <v>143.1</v>
      </c>
      <c r="AL398" s="18">
        <f>AK398*节奏规划!$J387</f>
        <v>0.35775000000000001</v>
      </c>
      <c r="AM398" s="18">
        <f t="shared" si="215"/>
        <v>850.49999999999989</v>
      </c>
      <c r="AN398" s="18">
        <f>AM398*节奏规划!$J387</f>
        <v>2.1262499999999998</v>
      </c>
      <c r="AO398" s="18">
        <f t="shared" si="216"/>
        <v>161.99999999999997</v>
      </c>
      <c r="AP398" s="18">
        <f>AO398*节奏规划!$J387</f>
        <v>0.40499999999999992</v>
      </c>
      <c r="AQ398" s="18">
        <f t="shared" si="217"/>
        <v>0</v>
      </c>
      <c r="AR398" s="18">
        <f>AQ398*节奏规划!$J387</f>
        <v>0</v>
      </c>
      <c r="AS398" s="18">
        <f t="shared" si="235"/>
        <v>125.44199999999999</v>
      </c>
      <c r="AT398" s="18">
        <f>AS398*节奏规划!$J387</f>
        <v>0.31360499999999997</v>
      </c>
      <c r="AU398" s="18">
        <f t="shared" si="236"/>
        <v>92.718000000000004</v>
      </c>
      <c r="AV398" s="18">
        <f>AU398*节奏规划!$J387</f>
        <v>0.231795</v>
      </c>
      <c r="AW398" s="18">
        <f t="shared" si="237"/>
        <v>9.8171999999999997</v>
      </c>
      <c r="AX398" s="18">
        <f>AW398*节奏规划!$J387</f>
        <v>2.4542999999999999E-2</v>
      </c>
      <c r="AY398" s="18">
        <f t="shared" si="238"/>
        <v>0</v>
      </c>
      <c r="AZ398" s="18">
        <f>AY398*节奏规划!$J387</f>
        <v>0</v>
      </c>
    </row>
    <row r="399" spans="1:52" ht="16.5" x14ac:dyDescent="0.2">
      <c r="A399" s="14">
        <v>394</v>
      </c>
      <c r="B399" s="14">
        <f>金币产出!CH399/金币产出!CB399</f>
        <v>5148360000</v>
      </c>
      <c r="C399" s="18">
        <f>INDEX(金币产出!$D$7:$D$90,MATCH(宝箱数值!A399,金币产出!$A$7:$A$90,1))</f>
        <v>102</v>
      </c>
      <c r="D399" s="18">
        <f t="shared" si="218"/>
        <v>37758416</v>
      </c>
      <c r="E399" s="18">
        <f t="shared" si="207"/>
        <v>4496792</v>
      </c>
      <c r="F399" s="18">
        <f t="shared" si="208"/>
        <v>15968872</v>
      </c>
      <c r="G399" s="18">
        <f t="shared" si="209"/>
        <v>33876437</v>
      </c>
      <c r="H399" s="18">
        <f t="shared" si="210"/>
        <v>37758416</v>
      </c>
      <c r="I399" s="18">
        <f t="shared" si="211"/>
        <v>37758416</v>
      </c>
      <c r="J399" s="18">
        <f t="shared" si="212"/>
        <v>37758416</v>
      </c>
      <c r="K399" s="18">
        <f t="shared" si="219"/>
        <v>1</v>
      </c>
      <c r="L399" s="18">
        <f t="shared" si="220"/>
        <v>4496.79</v>
      </c>
      <c r="M399" s="18">
        <f t="shared" si="221"/>
        <v>2</v>
      </c>
      <c r="N399" s="18">
        <f t="shared" si="222"/>
        <v>15.97</v>
      </c>
      <c r="O399" s="18">
        <f t="shared" si="223"/>
        <v>2</v>
      </c>
      <c r="P399" s="18">
        <f t="shared" si="224"/>
        <v>33.880000000000003</v>
      </c>
      <c r="Q399" s="18">
        <f t="shared" si="225"/>
        <v>2</v>
      </c>
      <c r="R399" s="18">
        <f t="shared" si="226"/>
        <v>37.76</v>
      </c>
      <c r="S399" s="18">
        <f t="shared" si="227"/>
        <v>2</v>
      </c>
      <c r="T399" s="18">
        <f t="shared" si="228"/>
        <v>37.76</v>
      </c>
      <c r="U399" s="18">
        <f t="shared" si="229"/>
        <v>2</v>
      </c>
      <c r="V399" s="18">
        <f t="shared" si="230"/>
        <v>37.76</v>
      </c>
      <c r="W399" s="18">
        <f t="shared" si="231"/>
        <v>2</v>
      </c>
      <c r="X399" s="18">
        <f t="shared" si="232"/>
        <v>37.76</v>
      </c>
      <c r="Y399" s="22">
        <v>0</v>
      </c>
      <c r="Z399" s="22">
        <v>0</v>
      </c>
      <c r="AA399" s="22">
        <v>0.5</v>
      </c>
      <c r="AB399" s="22">
        <v>0.5</v>
      </c>
      <c r="AC399" s="22">
        <v>0</v>
      </c>
      <c r="AD399" s="22">
        <v>0</v>
      </c>
      <c r="AE399" s="18">
        <f t="shared" si="233"/>
        <v>72351201.530000001</v>
      </c>
      <c r="AF399" s="18">
        <f>AE399*节奏规划!$J388</f>
        <v>180878.00382499999</v>
      </c>
      <c r="AG399" s="18">
        <f t="shared" si="234"/>
        <v>1454.4</v>
      </c>
      <c r="AH399" s="18">
        <f>AG399*节奏规划!$J388</f>
        <v>3.6360000000000001</v>
      </c>
      <c r="AI399" s="18">
        <f t="shared" si="213"/>
        <v>313.64999999999998</v>
      </c>
      <c r="AJ399" s="18">
        <f>AI399*节奏规划!$J388</f>
        <v>0.78412499999999996</v>
      </c>
      <c r="AK399" s="18">
        <f t="shared" si="214"/>
        <v>143.1</v>
      </c>
      <c r="AL399" s="18">
        <f>AK399*节奏规划!$J388</f>
        <v>0.35775000000000001</v>
      </c>
      <c r="AM399" s="18">
        <f t="shared" si="215"/>
        <v>850.49999999999989</v>
      </c>
      <c r="AN399" s="18">
        <f>AM399*节奏规划!$J388</f>
        <v>2.1262499999999998</v>
      </c>
      <c r="AO399" s="18">
        <f t="shared" si="216"/>
        <v>161.99999999999997</v>
      </c>
      <c r="AP399" s="18">
        <f>AO399*节奏规划!$J388</f>
        <v>0.40499999999999992</v>
      </c>
      <c r="AQ399" s="18">
        <f t="shared" si="217"/>
        <v>0</v>
      </c>
      <c r="AR399" s="18">
        <f>AQ399*节奏规划!$J388</f>
        <v>0</v>
      </c>
      <c r="AS399" s="18">
        <f t="shared" si="235"/>
        <v>125.44199999999999</v>
      </c>
      <c r="AT399" s="18">
        <f>AS399*节奏规划!$J388</f>
        <v>0.31360499999999997</v>
      </c>
      <c r="AU399" s="18">
        <f t="shared" si="236"/>
        <v>92.718000000000004</v>
      </c>
      <c r="AV399" s="18">
        <f>AU399*节奏规划!$J388</f>
        <v>0.231795</v>
      </c>
      <c r="AW399" s="18">
        <f t="shared" si="237"/>
        <v>9.8171999999999997</v>
      </c>
      <c r="AX399" s="18">
        <f>AW399*节奏规划!$J388</f>
        <v>2.4542999999999999E-2</v>
      </c>
      <c r="AY399" s="18">
        <f t="shared" si="238"/>
        <v>0</v>
      </c>
      <c r="AZ399" s="18">
        <f>AY399*节奏规划!$J388</f>
        <v>0</v>
      </c>
    </row>
    <row r="400" spans="1:52" ht="16.5" x14ac:dyDescent="0.2">
      <c r="A400" s="14">
        <v>395</v>
      </c>
      <c r="B400" s="14">
        <f>金币产出!CH400/金币产出!CB400</f>
        <v>5181300000</v>
      </c>
      <c r="C400" s="18">
        <f>INDEX(金币产出!$D$7:$D$90,MATCH(宝箱数值!A400,金币产出!$A$7:$A$90,1))</f>
        <v>102</v>
      </c>
      <c r="D400" s="18">
        <f t="shared" si="218"/>
        <v>38000000</v>
      </c>
      <c r="E400" s="18">
        <f t="shared" si="207"/>
        <v>4511155</v>
      </c>
      <c r="F400" s="18">
        <f t="shared" si="208"/>
        <v>16019876</v>
      </c>
      <c r="G400" s="18">
        <f t="shared" si="209"/>
        <v>33984637</v>
      </c>
      <c r="H400" s="18">
        <f t="shared" si="210"/>
        <v>38000000</v>
      </c>
      <c r="I400" s="18">
        <f t="shared" si="211"/>
        <v>38000000</v>
      </c>
      <c r="J400" s="18">
        <f t="shared" si="212"/>
        <v>38000000</v>
      </c>
      <c r="K400" s="18">
        <f t="shared" si="219"/>
        <v>1</v>
      </c>
      <c r="L400" s="18">
        <f t="shared" si="220"/>
        <v>4511.16</v>
      </c>
      <c r="M400" s="18">
        <f t="shared" si="221"/>
        <v>2</v>
      </c>
      <c r="N400" s="18">
        <f t="shared" si="222"/>
        <v>16.02</v>
      </c>
      <c r="O400" s="18">
        <f t="shared" si="223"/>
        <v>2</v>
      </c>
      <c r="P400" s="18">
        <f t="shared" si="224"/>
        <v>33.979999999999997</v>
      </c>
      <c r="Q400" s="18">
        <f t="shared" si="225"/>
        <v>2</v>
      </c>
      <c r="R400" s="18">
        <f t="shared" si="226"/>
        <v>38</v>
      </c>
      <c r="S400" s="18">
        <f t="shared" si="227"/>
        <v>2</v>
      </c>
      <c r="T400" s="18">
        <f t="shared" si="228"/>
        <v>38</v>
      </c>
      <c r="U400" s="18">
        <f t="shared" si="229"/>
        <v>2</v>
      </c>
      <c r="V400" s="18">
        <f t="shared" si="230"/>
        <v>38</v>
      </c>
      <c r="W400" s="18">
        <f t="shared" si="231"/>
        <v>2</v>
      </c>
      <c r="X400" s="18">
        <f t="shared" si="232"/>
        <v>38</v>
      </c>
      <c r="Y400" s="22">
        <v>0</v>
      </c>
      <c r="Z400" s="22">
        <v>0</v>
      </c>
      <c r="AA400" s="22">
        <v>0.5</v>
      </c>
      <c r="AB400" s="22">
        <v>0.5</v>
      </c>
      <c r="AC400" s="22">
        <v>0</v>
      </c>
      <c r="AD400" s="22">
        <v>0</v>
      </c>
      <c r="AE400" s="18">
        <f t="shared" si="233"/>
        <v>72704483.370000005</v>
      </c>
      <c r="AF400" s="18">
        <f>AE400*节奏规划!$J389</f>
        <v>181761.20842500002</v>
      </c>
      <c r="AG400" s="18">
        <f t="shared" si="234"/>
        <v>1454.4</v>
      </c>
      <c r="AH400" s="18">
        <f>AG400*节奏规划!$J389</f>
        <v>3.6360000000000001</v>
      </c>
      <c r="AI400" s="18">
        <f t="shared" si="213"/>
        <v>313.64999999999998</v>
      </c>
      <c r="AJ400" s="18">
        <f>AI400*节奏规划!$J389</f>
        <v>0.78412499999999996</v>
      </c>
      <c r="AK400" s="18">
        <f t="shared" si="214"/>
        <v>143.1</v>
      </c>
      <c r="AL400" s="18">
        <f>AK400*节奏规划!$J389</f>
        <v>0.35775000000000001</v>
      </c>
      <c r="AM400" s="18">
        <f t="shared" si="215"/>
        <v>850.49999999999989</v>
      </c>
      <c r="AN400" s="18">
        <f>AM400*节奏规划!$J389</f>
        <v>2.1262499999999998</v>
      </c>
      <c r="AO400" s="18">
        <f t="shared" si="216"/>
        <v>161.99999999999997</v>
      </c>
      <c r="AP400" s="18">
        <f>AO400*节奏规划!$J389</f>
        <v>0.40499999999999992</v>
      </c>
      <c r="AQ400" s="18">
        <f t="shared" si="217"/>
        <v>0</v>
      </c>
      <c r="AR400" s="18">
        <f>AQ400*节奏规划!$J389</f>
        <v>0</v>
      </c>
      <c r="AS400" s="18">
        <f t="shared" si="235"/>
        <v>125.44199999999999</v>
      </c>
      <c r="AT400" s="18">
        <f>AS400*节奏规划!$J389</f>
        <v>0.31360499999999997</v>
      </c>
      <c r="AU400" s="18">
        <f t="shared" si="236"/>
        <v>92.718000000000004</v>
      </c>
      <c r="AV400" s="18">
        <f>AU400*节奏规划!$J389</f>
        <v>0.231795</v>
      </c>
      <c r="AW400" s="18">
        <f t="shared" si="237"/>
        <v>9.8171999999999997</v>
      </c>
      <c r="AX400" s="18">
        <f>AW400*节奏规划!$J389</f>
        <v>2.4542999999999999E-2</v>
      </c>
      <c r="AY400" s="18">
        <f t="shared" si="238"/>
        <v>0</v>
      </c>
      <c r="AZ400" s="18">
        <f>AY400*节奏规划!$J389</f>
        <v>0</v>
      </c>
    </row>
    <row r="401" spans="1:52" ht="16.5" x14ac:dyDescent="0.2">
      <c r="A401" s="14">
        <v>396</v>
      </c>
      <c r="B401" s="14">
        <f>金币产出!CH401/金币产出!CB401</f>
        <v>5214240000</v>
      </c>
      <c r="C401" s="18">
        <f>INDEX(金币产出!$D$7:$D$90,MATCH(宝箱数值!A401,金币产出!$A$7:$A$90,1))</f>
        <v>102</v>
      </c>
      <c r="D401" s="18">
        <f t="shared" si="218"/>
        <v>38241584</v>
      </c>
      <c r="E401" s="18">
        <f t="shared" si="207"/>
        <v>4525472</v>
      </c>
      <c r="F401" s="18">
        <f t="shared" si="208"/>
        <v>16070719</v>
      </c>
      <c r="G401" s="18">
        <f t="shared" si="209"/>
        <v>34092494</v>
      </c>
      <c r="H401" s="18">
        <f t="shared" si="210"/>
        <v>38241584</v>
      </c>
      <c r="I401" s="18">
        <f t="shared" si="211"/>
        <v>38241584</v>
      </c>
      <c r="J401" s="18">
        <f t="shared" si="212"/>
        <v>38241584</v>
      </c>
      <c r="K401" s="18">
        <f t="shared" si="219"/>
        <v>1</v>
      </c>
      <c r="L401" s="18">
        <f t="shared" si="220"/>
        <v>4525.47</v>
      </c>
      <c r="M401" s="18">
        <f t="shared" si="221"/>
        <v>2</v>
      </c>
      <c r="N401" s="18">
        <f t="shared" si="222"/>
        <v>16.07</v>
      </c>
      <c r="O401" s="18">
        <f t="shared" si="223"/>
        <v>2</v>
      </c>
      <c r="P401" s="18">
        <f t="shared" si="224"/>
        <v>34.090000000000003</v>
      </c>
      <c r="Q401" s="18">
        <f t="shared" si="225"/>
        <v>2</v>
      </c>
      <c r="R401" s="18">
        <f t="shared" si="226"/>
        <v>38.24</v>
      </c>
      <c r="S401" s="18">
        <f t="shared" si="227"/>
        <v>2</v>
      </c>
      <c r="T401" s="18">
        <f t="shared" si="228"/>
        <v>38.24</v>
      </c>
      <c r="U401" s="18">
        <f t="shared" si="229"/>
        <v>2</v>
      </c>
      <c r="V401" s="18">
        <f t="shared" si="230"/>
        <v>38.24</v>
      </c>
      <c r="W401" s="18">
        <f t="shared" si="231"/>
        <v>2</v>
      </c>
      <c r="X401" s="18">
        <f t="shared" si="232"/>
        <v>38.24</v>
      </c>
      <c r="Y401" s="22">
        <v>0</v>
      </c>
      <c r="Z401" s="22">
        <v>0</v>
      </c>
      <c r="AA401" s="22">
        <v>0.5</v>
      </c>
      <c r="AB401" s="22">
        <v>0.5</v>
      </c>
      <c r="AC401" s="22">
        <v>0</v>
      </c>
      <c r="AD401" s="22">
        <v>0</v>
      </c>
      <c r="AE401" s="18">
        <f t="shared" si="233"/>
        <v>73057418.780000001</v>
      </c>
      <c r="AF401" s="18">
        <f>AE401*节奏规划!$J390</f>
        <v>182643.54695000002</v>
      </c>
      <c r="AG401" s="18">
        <f t="shared" si="234"/>
        <v>1454.4</v>
      </c>
      <c r="AH401" s="18">
        <f>AG401*节奏规划!$J390</f>
        <v>3.6360000000000001</v>
      </c>
      <c r="AI401" s="18">
        <f t="shared" si="213"/>
        <v>313.64999999999998</v>
      </c>
      <c r="AJ401" s="18">
        <f>AI401*节奏规划!$J390</f>
        <v>0.78412499999999996</v>
      </c>
      <c r="AK401" s="18">
        <f t="shared" si="214"/>
        <v>143.1</v>
      </c>
      <c r="AL401" s="18">
        <f>AK401*节奏规划!$J390</f>
        <v>0.35775000000000001</v>
      </c>
      <c r="AM401" s="18">
        <f t="shared" si="215"/>
        <v>850.49999999999989</v>
      </c>
      <c r="AN401" s="18">
        <f>AM401*节奏规划!$J390</f>
        <v>2.1262499999999998</v>
      </c>
      <c r="AO401" s="18">
        <f t="shared" si="216"/>
        <v>161.99999999999997</v>
      </c>
      <c r="AP401" s="18">
        <f>AO401*节奏规划!$J390</f>
        <v>0.40499999999999992</v>
      </c>
      <c r="AQ401" s="18">
        <f t="shared" si="217"/>
        <v>0</v>
      </c>
      <c r="AR401" s="18">
        <f>AQ401*节奏规划!$J390</f>
        <v>0</v>
      </c>
      <c r="AS401" s="18">
        <f t="shared" si="235"/>
        <v>125.44199999999999</v>
      </c>
      <c r="AT401" s="18">
        <f>AS401*节奏规划!$J390</f>
        <v>0.31360499999999997</v>
      </c>
      <c r="AU401" s="18">
        <f t="shared" si="236"/>
        <v>92.718000000000004</v>
      </c>
      <c r="AV401" s="18">
        <f>AU401*节奏规划!$J390</f>
        <v>0.231795</v>
      </c>
      <c r="AW401" s="18">
        <f t="shared" si="237"/>
        <v>9.8171999999999997</v>
      </c>
      <c r="AX401" s="18">
        <f>AW401*节奏规划!$J390</f>
        <v>2.4542999999999999E-2</v>
      </c>
      <c r="AY401" s="18">
        <f t="shared" si="238"/>
        <v>0</v>
      </c>
      <c r="AZ401" s="18">
        <f>AY401*节奏规划!$J390</f>
        <v>0</v>
      </c>
    </row>
    <row r="402" spans="1:52" ht="16.5" x14ac:dyDescent="0.2">
      <c r="A402" s="14">
        <v>397</v>
      </c>
      <c r="B402" s="14">
        <f>金币产出!CH402/金币产出!CB402</f>
        <v>5247180000</v>
      </c>
      <c r="C402" s="18">
        <f>INDEX(金币产出!$D$7:$D$90,MATCH(宝箱数值!A402,金币产出!$A$7:$A$90,1))</f>
        <v>102</v>
      </c>
      <c r="D402" s="18">
        <f t="shared" si="218"/>
        <v>38483168</v>
      </c>
      <c r="E402" s="18">
        <f t="shared" si="207"/>
        <v>4539744</v>
      </c>
      <c r="F402" s="18">
        <f t="shared" si="208"/>
        <v>16121401</v>
      </c>
      <c r="G402" s="18">
        <f t="shared" si="209"/>
        <v>34200011</v>
      </c>
      <c r="H402" s="18">
        <f t="shared" si="210"/>
        <v>38483168</v>
      </c>
      <c r="I402" s="18">
        <f t="shared" si="211"/>
        <v>38483168</v>
      </c>
      <c r="J402" s="18">
        <f t="shared" si="212"/>
        <v>38483168</v>
      </c>
      <c r="K402" s="18">
        <f t="shared" si="219"/>
        <v>1</v>
      </c>
      <c r="L402" s="18">
        <f t="shared" si="220"/>
        <v>4539.74</v>
      </c>
      <c r="M402" s="18">
        <f t="shared" si="221"/>
        <v>2</v>
      </c>
      <c r="N402" s="18">
        <f t="shared" si="222"/>
        <v>16.12</v>
      </c>
      <c r="O402" s="18">
        <f t="shared" si="223"/>
        <v>2</v>
      </c>
      <c r="P402" s="18">
        <f t="shared" si="224"/>
        <v>34.200000000000003</v>
      </c>
      <c r="Q402" s="18">
        <f t="shared" si="225"/>
        <v>2</v>
      </c>
      <c r="R402" s="18">
        <f t="shared" si="226"/>
        <v>38.479999999999997</v>
      </c>
      <c r="S402" s="18">
        <f t="shared" si="227"/>
        <v>2</v>
      </c>
      <c r="T402" s="18">
        <f t="shared" si="228"/>
        <v>38.479999999999997</v>
      </c>
      <c r="U402" s="18">
        <f t="shared" si="229"/>
        <v>2</v>
      </c>
      <c r="V402" s="18">
        <f t="shared" si="230"/>
        <v>38.479999999999997</v>
      </c>
      <c r="W402" s="18">
        <f t="shared" si="231"/>
        <v>2</v>
      </c>
      <c r="X402" s="18">
        <f t="shared" si="232"/>
        <v>38.479999999999997</v>
      </c>
      <c r="Y402" s="22">
        <v>0</v>
      </c>
      <c r="Z402" s="22">
        <v>0</v>
      </c>
      <c r="AA402" s="22">
        <v>0.5</v>
      </c>
      <c r="AB402" s="22">
        <v>0.5</v>
      </c>
      <c r="AC402" s="22">
        <v>0</v>
      </c>
      <c r="AD402" s="22">
        <v>0</v>
      </c>
      <c r="AE402" s="18">
        <f t="shared" si="233"/>
        <v>73410010.790000007</v>
      </c>
      <c r="AF402" s="18">
        <f>AE402*节奏规划!$J391</f>
        <v>183525.02697500002</v>
      </c>
      <c r="AG402" s="18">
        <f t="shared" si="234"/>
        <v>1454.4</v>
      </c>
      <c r="AH402" s="18">
        <f>AG402*节奏规划!$J391</f>
        <v>3.6360000000000001</v>
      </c>
      <c r="AI402" s="18">
        <f t="shared" si="213"/>
        <v>313.64999999999998</v>
      </c>
      <c r="AJ402" s="18">
        <f>AI402*节奏规划!$J391</f>
        <v>0.78412499999999996</v>
      </c>
      <c r="AK402" s="18">
        <f t="shared" si="214"/>
        <v>143.1</v>
      </c>
      <c r="AL402" s="18">
        <f>AK402*节奏规划!$J391</f>
        <v>0.35775000000000001</v>
      </c>
      <c r="AM402" s="18">
        <f t="shared" si="215"/>
        <v>850.49999999999989</v>
      </c>
      <c r="AN402" s="18">
        <f>AM402*节奏规划!$J391</f>
        <v>2.1262499999999998</v>
      </c>
      <c r="AO402" s="18">
        <f t="shared" si="216"/>
        <v>161.99999999999997</v>
      </c>
      <c r="AP402" s="18">
        <f>AO402*节奏规划!$J391</f>
        <v>0.40499999999999992</v>
      </c>
      <c r="AQ402" s="18">
        <f t="shared" si="217"/>
        <v>0</v>
      </c>
      <c r="AR402" s="18">
        <f>AQ402*节奏规划!$J391</f>
        <v>0</v>
      </c>
      <c r="AS402" s="18">
        <f t="shared" si="235"/>
        <v>125.44199999999999</v>
      </c>
      <c r="AT402" s="18">
        <f>AS402*节奏规划!$J391</f>
        <v>0.31360499999999997</v>
      </c>
      <c r="AU402" s="18">
        <f t="shared" si="236"/>
        <v>92.718000000000004</v>
      </c>
      <c r="AV402" s="18">
        <f>AU402*节奏规划!$J391</f>
        <v>0.231795</v>
      </c>
      <c r="AW402" s="18">
        <f t="shared" si="237"/>
        <v>9.8171999999999997</v>
      </c>
      <c r="AX402" s="18">
        <f>AW402*节奏规划!$J391</f>
        <v>2.4542999999999999E-2</v>
      </c>
      <c r="AY402" s="18">
        <f t="shared" si="238"/>
        <v>0</v>
      </c>
      <c r="AZ402" s="18">
        <f>AY402*节奏规划!$J391</f>
        <v>0</v>
      </c>
    </row>
    <row r="403" spans="1:52" ht="16.5" x14ac:dyDescent="0.2">
      <c r="A403" s="14">
        <v>398</v>
      </c>
      <c r="B403" s="14">
        <f>金币产出!CH403/金币产出!CB403</f>
        <v>5280120000</v>
      </c>
      <c r="C403" s="18">
        <f>INDEX(金币产出!$D$7:$D$90,MATCH(宝箱数值!A403,金币产出!$A$7:$A$90,1))</f>
        <v>102</v>
      </c>
      <c r="D403" s="18">
        <f t="shared" si="218"/>
        <v>38724752</v>
      </c>
      <c r="E403" s="18">
        <f t="shared" si="207"/>
        <v>4553971</v>
      </c>
      <c r="F403" s="18">
        <f t="shared" si="208"/>
        <v>16171924</v>
      </c>
      <c r="G403" s="18">
        <f t="shared" si="209"/>
        <v>34307191</v>
      </c>
      <c r="H403" s="18">
        <f t="shared" si="210"/>
        <v>38724752</v>
      </c>
      <c r="I403" s="18">
        <f t="shared" si="211"/>
        <v>38724752</v>
      </c>
      <c r="J403" s="18">
        <f t="shared" si="212"/>
        <v>38724752</v>
      </c>
      <c r="K403" s="18">
        <f t="shared" si="219"/>
        <v>1</v>
      </c>
      <c r="L403" s="18">
        <f t="shared" si="220"/>
        <v>4553.97</v>
      </c>
      <c r="M403" s="18">
        <f t="shared" si="221"/>
        <v>2</v>
      </c>
      <c r="N403" s="18">
        <f t="shared" si="222"/>
        <v>16.170000000000002</v>
      </c>
      <c r="O403" s="18">
        <f t="shared" si="223"/>
        <v>2</v>
      </c>
      <c r="P403" s="18">
        <f t="shared" si="224"/>
        <v>34.31</v>
      </c>
      <c r="Q403" s="18">
        <f t="shared" si="225"/>
        <v>2</v>
      </c>
      <c r="R403" s="18">
        <f t="shared" si="226"/>
        <v>38.72</v>
      </c>
      <c r="S403" s="18">
        <f t="shared" si="227"/>
        <v>2</v>
      </c>
      <c r="T403" s="18">
        <f t="shared" si="228"/>
        <v>38.72</v>
      </c>
      <c r="U403" s="18">
        <f t="shared" si="229"/>
        <v>2</v>
      </c>
      <c r="V403" s="18">
        <f t="shared" si="230"/>
        <v>38.72</v>
      </c>
      <c r="W403" s="18">
        <f t="shared" si="231"/>
        <v>2</v>
      </c>
      <c r="X403" s="18">
        <f t="shared" si="232"/>
        <v>38.72</v>
      </c>
      <c r="Y403" s="22">
        <v>0</v>
      </c>
      <c r="Z403" s="22">
        <v>0</v>
      </c>
      <c r="AA403" s="22">
        <v>0.5</v>
      </c>
      <c r="AB403" s="22">
        <v>0.5</v>
      </c>
      <c r="AC403" s="22">
        <v>0</v>
      </c>
      <c r="AD403" s="22">
        <v>0</v>
      </c>
      <c r="AE403" s="18">
        <f t="shared" si="233"/>
        <v>73762262.430000007</v>
      </c>
      <c r="AF403" s="18">
        <f>AE403*节奏规划!$J392</f>
        <v>184405.65607500004</v>
      </c>
      <c r="AG403" s="18">
        <f t="shared" si="234"/>
        <v>1454.4</v>
      </c>
      <c r="AH403" s="18">
        <f>AG403*节奏规划!$J392</f>
        <v>3.6360000000000001</v>
      </c>
      <c r="AI403" s="18">
        <f t="shared" si="213"/>
        <v>313.64999999999998</v>
      </c>
      <c r="AJ403" s="18">
        <f>AI403*节奏规划!$J392</f>
        <v>0.78412499999999996</v>
      </c>
      <c r="AK403" s="18">
        <f t="shared" si="214"/>
        <v>143.1</v>
      </c>
      <c r="AL403" s="18">
        <f>AK403*节奏规划!$J392</f>
        <v>0.35775000000000001</v>
      </c>
      <c r="AM403" s="18">
        <f t="shared" si="215"/>
        <v>850.49999999999989</v>
      </c>
      <c r="AN403" s="18">
        <f>AM403*节奏规划!$J392</f>
        <v>2.1262499999999998</v>
      </c>
      <c r="AO403" s="18">
        <f t="shared" si="216"/>
        <v>161.99999999999997</v>
      </c>
      <c r="AP403" s="18">
        <f>AO403*节奏规划!$J392</f>
        <v>0.40499999999999992</v>
      </c>
      <c r="AQ403" s="18">
        <f t="shared" si="217"/>
        <v>0</v>
      </c>
      <c r="AR403" s="18">
        <f>AQ403*节奏规划!$J392</f>
        <v>0</v>
      </c>
      <c r="AS403" s="18">
        <f t="shared" si="235"/>
        <v>125.44199999999999</v>
      </c>
      <c r="AT403" s="18">
        <f>AS403*节奏规划!$J392</f>
        <v>0.31360499999999997</v>
      </c>
      <c r="AU403" s="18">
        <f t="shared" si="236"/>
        <v>92.718000000000004</v>
      </c>
      <c r="AV403" s="18">
        <f>AU403*节奏规划!$J392</f>
        <v>0.231795</v>
      </c>
      <c r="AW403" s="18">
        <f t="shared" si="237"/>
        <v>9.8171999999999997</v>
      </c>
      <c r="AX403" s="18">
        <f>AW403*节奏规划!$J392</f>
        <v>2.4542999999999999E-2</v>
      </c>
      <c r="AY403" s="18">
        <f t="shared" si="238"/>
        <v>0</v>
      </c>
      <c r="AZ403" s="18">
        <f>AY403*节奏规划!$J392</f>
        <v>0</v>
      </c>
    </row>
    <row r="404" spans="1:52" ht="16.5" x14ac:dyDescent="0.2">
      <c r="A404" s="14">
        <v>399</v>
      </c>
      <c r="B404" s="14">
        <f>金币产出!CH404/金币产出!CB404</f>
        <v>5313060000</v>
      </c>
      <c r="C404" s="18">
        <f>INDEX(金币产出!$D$7:$D$90,MATCH(宝箱数值!A404,金币产出!$A$7:$A$90,1))</f>
        <v>102</v>
      </c>
      <c r="D404" s="18">
        <f t="shared" si="218"/>
        <v>38966337</v>
      </c>
      <c r="E404" s="18">
        <f t="shared" si="207"/>
        <v>4568154</v>
      </c>
      <c r="F404" s="18">
        <f t="shared" si="208"/>
        <v>16222290</v>
      </c>
      <c r="G404" s="18">
        <f t="shared" si="209"/>
        <v>34414038</v>
      </c>
      <c r="H404" s="18">
        <f t="shared" si="210"/>
        <v>38966337</v>
      </c>
      <c r="I404" s="18">
        <f t="shared" si="211"/>
        <v>38966337</v>
      </c>
      <c r="J404" s="18">
        <f t="shared" si="212"/>
        <v>38966337</v>
      </c>
      <c r="K404" s="18">
        <f t="shared" si="219"/>
        <v>1</v>
      </c>
      <c r="L404" s="18">
        <f t="shared" si="220"/>
        <v>4568.1499999999996</v>
      </c>
      <c r="M404" s="18">
        <f t="shared" si="221"/>
        <v>2</v>
      </c>
      <c r="N404" s="18">
        <f t="shared" si="222"/>
        <v>16.22</v>
      </c>
      <c r="O404" s="18">
        <f t="shared" si="223"/>
        <v>2</v>
      </c>
      <c r="P404" s="18">
        <f t="shared" si="224"/>
        <v>34.409999999999997</v>
      </c>
      <c r="Q404" s="18">
        <f t="shared" si="225"/>
        <v>2</v>
      </c>
      <c r="R404" s="18">
        <f t="shared" si="226"/>
        <v>38.97</v>
      </c>
      <c r="S404" s="18">
        <f t="shared" si="227"/>
        <v>2</v>
      </c>
      <c r="T404" s="18">
        <f t="shared" si="228"/>
        <v>38.97</v>
      </c>
      <c r="U404" s="18">
        <f t="shared" si="229"/>
        <v>2</v>
      </c>
      <c r="V404" s="18">
        <f t="shared" si="230"/>
        <v>38.97</v>
      </c>
      <c r="W404" s="18">
        <f t="shared" si="231"/>
        <v>2</v>
      </c>
      <c r="X404" s="18">
        <f t="shared" si="232"/>
        <v>38.97</v>
      </c>
      <c r="Y404" s="22">
        <v>0</v>
      </c>
      <c r="Z404" s="22">
        <v>0</v>
      </c>
      <c r="AA404" s="22">
        <v>0.5</v>
      </c>
      <c r="AB404" s="22">
        <v>0.5</v>
      </c>
      <c r="AC404" s="22">
        <v>0</v>
      </c>
      <c r="AD404" s="22">
        <v>0</v>
      </c>
      <c r="AE404" s="18">
        <f t="shared" si="233"/>
        <v>74114178.75</v>
      </c>
      <c r="AF404" s="18">
        <f>AE404*节奏规划!$J393</f>
        <v>185285.44687499999</v>
      </c>
      <c r="AG404" s="18">
        <f t="shared" si="234"/>
        <v>1454.4</v>
      </c>
      <c r="AH404" s="18">
        <f>AG404*节奏规划!$J393</f>
        <v>3.6360000000000001</v>
      </c>
      <c r="AI404" s="18">
        <f t="shared" si="213"/>
        <v>313.64999999999998</v>
      </c>
      <c r="AJ404" s="18">
        <f>AI404*节奏规划!$J393</f>
        <v>0.78412499999999996</v>
      </c>
      <c r="AK404" s="18">
        <f t="shared" si="214"/>
        <v>143.1</v>
      </c>
      <c r="AL404" s="18">
        <f>AK404*节奏规划!$J393</f>
        <v>0.35775000000000001</v>
      </c>
      <c r="AM404" s="18">
        <f t="shared" si="215"/>
        <v>850.49999999999989</v>
      </c>
      <c r="AN404" s="18">
        <f>AM404*节奏规划!$J393</f>
        <v>2.1262499999999998</v>
      </c>
      <c r="AO404" s="18">
        <f t="shared" si="216"/>
        <v>161.99999999999997</v>
      </c>
      <c r="AP404" s="18">
        <f>AO404*节奏规划!$J393</f>
        <v>0.40499999999999992</v>
      </c>
      <c r="AQ404" s="18">
        <f t="shared" si="217"/>
        <v>0</v>
      </c>
      <c r="AR404" s="18">
        <f>AQ404*节奏规划!$J393</f>
        <v>0</v>
      </c>
      <c r="AS404" s="18">
        <f t="shared" si="235"/>
        <v>125.44199999999999</v>
      </c>
      <c r="AT404" s="18">
        <f>AS404*节奏规划!$J393</f>
        <v>0.31360499999999997</v>
      </c>
      <c r="AU404" s="18">
        <f t="shared" si="236"/>
        <v>92.718000000000004</v>
      </c>
      <c r="AV404" s="18">
        <f>AU404*节奏规划!$J393</f>
        <v>0.231795</v>
      </c>
      <c r="AW404" s="18">
        <f t="shared" si="237"/>
        <v>9.8171999999999997</v>
      </c>
      <c r="AX404" s="18">
        <f>AW404*节奏规划!$J393</f>
        <v>2.4542999999999999E-2</v>
      </c>
      <c r="AY404" s="18">
        <f t="shared" si="238"/>
        <v>0</v>
      </c>
      <c r="AZ404" s="18">
        <f>AY404*节奏规划!$J393</f>
        <v>0</v>
      </c>
    </row>
    <row r="405" spans="1:52" ht="16.5" x14ac:dyDescent="0.2">
      <c r="A405" s="14">
        <v>400</v>
      </c>
      <c r="B405" s="14">
        <f>金币产出!CH405/金币产出!CB405</f>
        <v>5346000000</v>
      </c>
      <c r="C405" s="18">
        <f>INDEX(金币产出!$D$7:$D$90,MATCH(宝箱数值!A405,金币产出!$A$7:$A$90,1))</f>
        <v>107.5</v>
      </c>
      <c r="D405" s="18">
        <f t="shared" si="218"/>
        <v>38168675</v>
      </c>
      <c r="E405" s="18">
        <f t="shared" si="207"/>
        <v>4521156</v>
      </c>
      <c r="F405" s="18">
        <f t="shared" si="208"/>
        <v>16055392</v>
      </c>
      <c r="G405" s="18">
        <f t="shared" si="209"/>
        <v>34059979</v>
      </c>
      <c r="H405" s="18">
        <f t="shared" si="210"/>
        <v>38168675</v>
      </c>
      <c r="I405" s="18">
        <f t="shared" si="211"/>
        <v>38168675</v>
      </c>
      <c r="J405" s="18">
        <f t="shared" si="212"/>
        <v>38168675</v>
      </c>
      <c r="K405" s="18">
        <f t="shared" si="219"/>
        <v>1</v>
      </c>
      <c r="L405" s="18">
        <f t="shared" si="220"/>
        <v>4521.16</v>
      </c>
      <c r="M405" s="18">
        <f t="shared" si="221"/>
        <v>2</v>
      </c>
      <c r="N405" s="18">
        <f t="shared" si="222"/>
        <v>16.059999999999999</v>
      </c>
      <c r="O405" s="18">
        <f t="shared" si="223"/>
        <v>2</v>
      </c>
      <c r="P405" s="18">
        <f t="shared" si="224"/>
        <v>34.06</v>
      </c>
      <c r="Q405" s="18">
        <f t="shared" si="225"/>
        <v>2</v>
      </c>
      <c r="R405" s="18">
        <f t="shared" si="226"/>
        <v>38.17</v>
      </c>
      <c r="S405" s="18">
        <f t="shared" si="227"/>
        <v>2</v>
      </c>
      <c r="T405" s="18">
        <f t="shared" si="228"/>
        <v>38.17</v>
      </c>
      <c r="U405" s="18">
        <f t="shared" si="229"/>
        <v>2</v>
      </c>
      <c r="V405" s="18">
        <f t="shared" si="230"/>
        <v>38.17</v>
      </c>
      <c r="W405" s="18">
        <f t="shared" si="231"/>
        <v>2</v>
      </c>
      <c r="X405" s="18">
        <f t="shared" si="232"/>
        <v>38.17</v>
      </c>
      <c r="Y405" s="22">
        <v>0</v>
      </c>
      <c r="Z405" s="22">
        <v>0</v>
      </c>
      <c r="AA405" s="22">
        <v>0.5</v>
      </c>
      <c r="AB405" s="22">
        <v>0.5</v>
      </c>
      <c r="AC405" s="22">
        <v>0</v>
      </c>
      <c r="AD405" s="22">
        <v>0</v>
      </c>
      <c r="AE405" s="18">
        <f t="shared" si="233"/>
        <v>74937228.525000006</v>
      </c>
      <c r="AF405" s="18">
        <f>AE405*节奏规划!$J394</f>
        <v>187343.07131250002</v>
      </c>
      <c r="AG405" s="18">
        <f t="shared" si="234"/>
        <v>1494.0000000000002</v>
      </c>
      <c r="AH405" s="18">
        <f>AG405*节奏规划!$J394</f>
        <v>3.7350000000000008</v>
      </c>
      <c r="AI405" s="18">
        <f t="shared" si="213"/>
        <v>313.64999999999998</v>
      </c>
      <c r="AJ405" s="18">
        <f>AI405*节奏规划!$J394</f>
        <v>0.78412499999999996</v>
      </c>
      <c r="AK405" s="18">
        <f t="shared" si="214"/>
        <v>143.1</v>
      </c>
      <c r="AL405" s="18">
        <f>AK405*节奏规划!$J394</f>
        <v>0.35775000000000001</v>
      </c>
      <c r="AM405" s="18">
        <f t="shared" si="215"/>
        <v>850.49999999999989</v>
      </c>
      <c r="AN405" s="18">
        <f>AM405*节奏规划!$J394</f>
        <v>2.1262499999999998</v>
      </c>
      <c r="AO405" s="18">
        <f t="shared" si="216"/>
        <v>161.99999999999997</v>
      </c>
      <c r="AP405" s="18">
        <f>AO405*节奏规划!$J394</f>
        <v>0.40499999999999992</v>
      </c>
      <c r="AQ405" s="18">
        <f t="shared" si="217"/>
        <v>0</v>
      </c>
      <c r="AR405" s="18">
        <f>AQ405*节奏规划!$J394</f>
        <v>0</v>
      </c>
      <c r="AS405" s="18">
        <f t="shared" si="235"/>
        <v>128.85749999999999</v>
      </c>
      <c r="AT405" s="18">
        <f>AS405*节奏规划!$J394</f>
        <v>0.32214374999999995</v>
      </c>
      <c r="AU405" s="18">
        <f t="shared" si="236"/>
        <v>95.242500000000007</v>
      </c>
      <c r="AV405" s="18">
        <f>AU405*节奏规划!$J394</f>
        <v>0.23810625000000002</v>
      </c>
      <c r="AW405" s="18">
        <f t="shared" si="237"/>
        <v>10.0845</v>
      </c>
      <c r="AX405" s="18">
        <f>AW405*节奏规划!$J394</f>
        <v>2.5211250000000001E-2</v>
      </c>
      <c r="AY405" s="18">
        <f t="shared" si="238"/>
        <v>0</v>
      </c>
      <c r="AZ405" s="18">
        <f>AY405*节奏规划!$J394</f>
        <v>0</v>
      </c>
    </row>
    <row r="406" spans="1:52" ht="16.5" x14ac:dyDescent="0.2">
      <c r="A406" s="14">
        <v>401</v>
      </c>
      <c r="B406" s="14">
        <f>金币产出!CH406/金币产出!CB406</f>
        <v>5374188000</v>
      </c>
      <c r="C406" s="18">
        <f>INDEX(金币产出!$D$7:$D$90,MATCH(宝箱数值!A406,金币产出!$A$7:$A$90,1))</f>
        <v>107.5</v>
      </c>
      <c r="D406" s="18">
        <f t="shared" si="218"/>
        <v>38369928</v>
      </c>
      <c r="E406" s="18">
        <f t="shared" si="207"/>
        <v>4533059</v>
      </c>
      <c r="F406" s="18">
        <f t="shared" si="208"/>
        <v>16097664</v>
      </c>
      <c r="G406" s="18">
        <f t="shared" si="209"/>
        <v>34149656</v>
      </c>
      <c r="H406" s="18">
        <f t="shared" si="210"/>
        <v>38369928</v>
      </c>
      <c r="I406" s="18">
        <f t="shared" si="211"/>
        <v>38369928</v>
      </c>
      <c r="J406" s="18">
        <f t="shared" si="212"/>
        <v>38369928</v>
      </c>
      <c r="K406" s="18">
        <f t="shared" si="219"/>
        <v>1</v>
      </c>
      <c r="L406" s="18">
        <f t="shared" si="220"/>
        <v>4533.0600000000004</v>
      </c>
      <c r="M406" s="18">
        <f t="shared" si="221"/>
        <v>2</v>
      </c>
      <c r="N406" s="18">
        <f t="shared" si="222"/>
        <v>16.100000000000001</v>
      </c>
      <c r="O406" s="18">
        <f t="shared" si="223"/>
        <v>2</v>
      </c>
      <c r="P406" s="18">
        <f t="shared" si="224"/>
        <v>34.15</v>
      </c>
      <c r="Q406" s="18">
        <f t="shared" si="225"/>
        <v>2</v>
      </c>
      <c r="R406" s="18">
        <f t="shared" si="226"/>
        <v>38.369999999999997</v>
      </c>
      <c r="S406" s="18">
        <f t="shared" si="227"/>
        <v>2</v>
      </c>
      <c r="T406" s="18">
        <f t="shared" si="228"/>
        <v>38.369999999999997</v>
      </c>
      <c r="U406" s="18">
        <f t="shared" si="229"/>
        <v>2</v>
      </c>
      <c r="V406" s="18">
        <f t="shared" si="230"/>
        <v>38.369999999999997</v>
      </c>
      <c r="W406" s="18">
        <f t="shared" si="231"/>
        <v>2</v>
      </c>
      <c r="X406" s="18">
        <f t="shared" si="232"/>
        <v>38.369999999999997</v>
      </c>
      <c r="Y406" s="22">
        <v>0</v>
      </c>
      <c r="Z406" s="22">
        <v>0</v>
      </c>
      <c r="AA406" s="22">
        <v>0.5</v>
      </c>
      <c r="AB406" s="22">
        <v>0.5</v>
      </c>
      <c r="AC406" s="22">
        <v>0</v>
      </c>
      <c r="AD406" s="22">
        <v>0</v>
      </c>
      <c r="AE406" s="18">
        <f t="shared" si="233"/>
        <v>75239068.400000006</v>
      </c>
      <c r="AF406" s="18">
        <f>AE406*节奏规划!$J395</f>
        <v>188097.67100000003</v>
      </c>
      <c r="AG406" s="18">
        <f t="shared" si="234"/>
        <v>1494.0000000000002</v>
      </c>
      <c r="AH406" s="18">
        <f>AG406*节奏规划!$J395</f>
        <v>3.7350000000000008</v>
      </c>
      <c r="AI406" s="18">
        <f t="shared" si="213"/>
        <v>313.64999999999998</v>
      </c>
      <c r="AJ406" s="18">
        <f>AI406*节奏规划!$J395</f>
        <v>0.78412499999999996</v>
      </c>
      <c r="AK406" s="18">
        <f t="shared" si="214"/>
        <v>143.1</v>
      </c>
      <c r="AL406" s="18">
        <f>AK406*节奏规划!$J395</f>
        <v>0.35775000000000001</v>
      </c>
      <c r="AM406" s="18">
        <f t="shared" si="215"/>
        <v>850.49999999999989</v>
      </c>
      <c r="AN406" s="18">
        <f>AM406*节奏规划!$J395</f>
        <v>2.1262499999999998</v>
      </c>
      <c r="AO406" s="18">
        <f t="shared" si="216"/>
        <v>161.99999999999997</v>
      </c>
      <c r="AP406" s="18">
        <f>AO406*节奏规划!$J395</f>
        <v>0.40499999999999992</v>
      </c>
      <c r="AQ406" s="18">
        <f t="shared" si="217"/>
        <v>0</v>
      </c>
      <c r="AR406" s="18">
        <f>AQ406*节奏规划!$J395</f>
        <v>0</v>
      </c>
      <c r="AS406" s="18">
        <f t="shared" si="235"/>
        <v>128.85749999999999</v>
      </c>
      <c r="AT406" s="18">
        <f>AS406*节奏规划!$J395</f>
        <v>0.32214374999999995</v>
      </c>
      <c r="AU406" s="18">
        <f t="shared" si="236"/>
        <v>95.242500000000007</v>
      </c>
      <c r="AV406" s="18">
        <f>AU406*节奏规划!$J395</f>
        <v>0.23810625000000002</v>
      </c>
      <c r="AW406" s="18">
        <f t="shared" si="237"/>
        <v>10.0845</v>
      </c>
      <c r="AX406" s="18">
        <f>AW406*节奏规划!$J395</f>
        <v>2.5211250000000001E-2</v>
      </c>
      <c r="AY406" s="18">
        <f t="shared" si="238"/>
        <v>0</v>
      </c>
      <c r="AZ406" s="18">
        <f>AY406*节奏规划!$J395</f>
        <v>0</v>
      </c>
    </row>
    <row r="407" spans="1:52" ht="16.5" x14ac:dyDescent="0.2">
      <c r="A407" s="14">
        <v>402</v>
      </c>
      <c r="B407" s="14">
        <f>金币产出!CH407/金币产出!CB407</f>
        <v>5402376000</v>
      </c>
      <c r="C407" s="18">
        <f>INDEX(金币产出!$D$7:$D$90,MATCH(宝箱数值!A407,金币产出!$A$7:$A$90,1))</f>
        <v>107.5</v>
      </c>
      <c r="D407" s="18">
        <f t="shared" si="218"/>
        <v>38571181</v>
      </c>
      <c r="E407" s="18">
        <f t="shared" si="207"/>
        <v>4544932</v>
      </c>
      <c r="F407" s="18">
        <f t="shared" si="208"/>
        <v>16139825</v>
      </c>
      <c r="G407" s="18">
        <f t="shared" si="209"/>
        <v>34239097</v>
      </c>
      <c r="H407" s="18">
        <f t="shared" si="210"/>
        <v>38571181</v>
      </c>
      <c r="I407" s="18">
        <f t="shared" si="211"/>
        <v>38571181</v>
      </c>
      <c r="J407" s="18">
        <f t="shared" si="212"/>
        <v>38571181</v>
      </c>
      <c r="K407" s="18">
        <f t="shared" si="219"/>
        <v>1</v>
      </c>
      <c r="L407" s="18">
        <f t="shared" si="220"/>
        <v>4544.93</v>
      </c>
      <c r="M407" s="18">
        <f t="shared" si="221"/>
        <v>2</v>
      </c>
      <c r="N407" s="18">
        <f t="shared" si="222"/>
        <v>16.14</v>
      </c>
      <c r="O407" s="18">
        <f t="shared" si="223"/>
        <v>2</v>
      </c>
      <c r="P407" s="18">
        <f t="shared" si="224"/>
        <v>34.24</v>
      </c>
      <c r="Q407" s="18">
        <f t="shared" si="225"/>
        <v>2</v>
      </c>
      <c r="R407" s="18">
        <f t="shared" si="226"/>
        <v>38.57</v>
      </c>
      <c r="S407" s="18">
        <f t="shared" si="227"/>
        <v>2</v>
      </c>
      <c r="T407" s="18">
        <f t="shared" si="228"/>
        <v>38.57</v>
      </c>
      <c r="U407" s="18">
        <f t="shared" si="229"/>
        <v>2</v>
      </c>
      <c r="V407" s="18">
        <f t="shared" si="230"/>
        <v>38.57</v>
      </c>
      <c r="W407" s="18">
        <f t="shared" si="231"/>
        <v>2</v>
      </c>
      <c r="X407" s="18">
        <f t="shared" si="232"/>
        <v>38.57</v>
      </c>
      <c r="Y407" s="22">
        <v>0</v>
      </c>
      <c r="Z407" s="22">
        <v>0</v>
      </c>
      <c r="AA407" s="22">
        <v>0.5</v>
      </c>
      <c r="AB407" s="22">
        <v>0.5</v>
      </c>
      <c r="AC407" s="22">
        <v>0</v>
      </c>
      <c r="AD407" s="22">
        <v>0</v>
      </c>
      <c r="AE407" s="18">
        <f t="shared" si="233"/>
        <v>75540663.425000012</v>
      </c>
      <c r="AF407" s="18">
        <f>AE407*节奏规划!$J396</f>
        <v>188851.65856250003</v>
      </c>
      <c r="AG407" s="18">
        <f t="shared" si="234"/>
        <v>1494.0000000000002</v>
      </c>
      <c r="AH407" s="18">
        <f>AG407*节奏规划!$J396</f>
        <v>3.7350000000000008</v>
      </c>
      <c r="AI407" s="18">
        <f t="shared" si="213"/>
        <v>313.64999999999998</v>
      </c>
      <c r="AJ407" s="18">
        <f>AI407*节奏规划!$J396</f>
        <v>0.78412499999999996</v>
      </c>
      <c r="AK407" s="18">
        <f t="shared" si="214"/>
        <v>143.1</v>
      </c>
      <c r="AL407" s="18">
        <f>AK407*节奏规划!$J396</f>
        <v>0.35775000000000001</v>
      </c>
      <c r="AM407" s="18">
        <f t="shared" si="215"/>
        <v>850.49999999999989</v>
      </c>
      <c r="AN407" s="18">
        <f>AM407*节奏规划!$J396</f>
        <v>2.1262499999999998</v>
      </c>
      <c r="AO407" s="18">
        <f t="shared" si="216"/>
        <v>161.99999999999997</v>
      </c>
      <c r="AP407" s="18">
        <f>AO407*节奏规划!$J396</f>
        <v>0.40499999999999992</v>
      </c>
      <c r="AQ407" s="18">
        <f t="shared" si="217"/>
        <v>0</v>
      </c>
      <c r="AR407" s="18">
        <f>AQ407*节奏规划!$J396</f>
        <v>0</v>
      </c>
      <c r="AS407" s="18">
        <f t="shared" si="235"/>
        <v>128.85749999999999</v>
      </c>
      <c r="AT407" s="18">
        <f>AS407*节奏规划!$J396</f>
        <v>0.32214374999999995</v>
      </c>
      <c r="AU407" s="18">
        <f t="shared" si="236"/>
        <v>95.242500000000007</v>
      </c>
      <c r="AV407" s="18">
        <f>AU407*节奏规划!$J396</f>
        <v>0.23810625000000002</v>
      </c>
      <c r="AW407" s="18">
        <f t="shared" si="237"/>
        <v>10.0845</v>
      </c>
      <c r="AX407" s="18">
        <f>AW407*节奏规划!$J396</f>
        <v>2.5211250000000001E-2</v>
      </c>
      <c r="AY407" s="18">
        <f t="shared" si="238"/>
        <v>0</v>
      </c>
      <c r="AZ407" s="18">
        <f>AY407*节奏规划!$J396</f>
        <v>0</v>
      </c>
    </row>
    <row r="408" spans="1:52" ht="16.5" x14ac:dyDescent="0.2">
      <c r="A408" s="14">
        <v>403</v>
      </c>
      <c r="B408" s="14">
        <f>金币产出!CH408/金币产出!CB408</f>
        <v>5430564000</v>
      </c>
      <c r="C408" s="18">
        <f>INDEX(金币产出!$D$7:$D$90,MATCH(宝箱数值!A408,金币产出!$A$7:$A$90,1))</f>
        <v>107.5</v>
      </c>
      <c r="D408" s="18">
        <f t="shared" si="218"/>
        <v>38772434</v>
      </c>
      <c r="E408" s="18">
        <f t="shared" si="207"/>
        <v>4556774</v>
      </c>
      <c r="F408" s="18">
        <f t="shared" si="208"/>
        <v>16181877</v>
      </c>
      <c r="G408" s="18">
        <f t="shared" si="209"/>
        <v>34328306</v>
      </c>
      <c r="H408" s="18">
        <f t="shared" si="210"/>
        <v>38772434</v>
      </c>
      <c r="I408" s="18">
        <f t="shared" si="211"/>
        <v>38772434</v>
      </c>
      <c r="J408" s="18">
        <f t="shared" si="212"/>
        <v>38772434</v>
      </c>
      <c r="K408" s="18">
        <f t="shared" si="219"/>
        <v>1</v>
      </c>
      <c r="L408" s="18">
        <f t="shared" si="220"/>
        <v>4556.7700000000004</v>
      </c>
      <c r="M408" s="18">
        <f t="shared" si="221"/>
        <v>2</v>
      </c>
      <c r="N408" s="18">
        <f t="shared" si="222"/>
        <v>16.18</v>
      </c>
      <c r="O408" s="18">
        <f t="shared" si="223"/>
        <v>2</v>
      </c>
      <c r="P408" s="18">
        <f t="shared" si="224"/>
        <v>34.33</v>
      </c>
      <c r="Q408" s="18">
        <f t="shared" si="225"/>
        <v>2</v>
      </c>
      <c r="R408" s="18">
        <f t="shared" si="226"/>
        <v>38.770000000000003</v>
      </c>
      <c r="S408" s="18">
        <f t="shared" si="227"/>
        <v>2</v>
      </c>
      <c r="T408" s="18">
        <f t="shared" si="228"/>
        <v>38.770000000000003</v>
      </c>
      <c r="U408" s="18">
        <f t="shared" si="229"/>
        <v>2</v>
      </c>
      <c r="V408" s="18">
        <f t="shared" si="230"/>
        <v>38.770000000000003</v>
      </c>
      <c r="W408" s="18">
        <f t="shared" si="231"/>
        <v>2</v>
      </c>
      <c r="X408" s="18">
        <f t="shared" si="232"/>
        <v>38.770000000000003</v>
      </c>
      <c r="Y408" s="22">
        <v>0</v>
      </c>
      <c r="Z408" s="22">
        <v>0</v>
      </c>
      <c r="AA408" s="22">
        <v>0.5</v>
      </c>
      <c r="AB408" s="22">
        <v>0.5</v>
      </c>
      <c r="AC408" s="22">
        <v>0</v>
      </c>
      <c r="AD408" s="22">
        <v>0</v>
      </c>
      <c r="AE408" s="18">
        <f t="shared" si="233"/>
        <v>75842017.75</v>
      </c>
      <c r="AF408" s="18">
        <f>AE408*节奏规划!$J397</f>
        <v>189605.044375</v>
      </c>
      <c r="AG408" s="18">
        <f t="shared" si="234"/>
        <v>1494.0000000000002</v>
      </c>
      <c r="AH408" s="18">
        <f>AG408*节奏规划!$J397</f>
        <v>3.7350000000000008</v>
      </c>
      <c r="AI408" s="18">
        <f t="shared" si="213"/>
        <v>313.64999999999998</v>
      </c>
      <c r="AJ408" s="18">
        <f>AI408*节奏规划!$J397</f>
        <v>0.78412499999999996</v>
      </c>
      <c r="AK408" s="18">
        <f t="shared" si="214"/>
        <v>143.1</v>
      </c>
      <c r="AL408" s="18">
        <f>AK408*节奏规划!$J397</f>
        <v>0.35775000000000001</v>
      </c>
      <c r="AM408" s="18">
        <f t="shared" si="215"/>
        <v>850.49999999999989</v>
      </c>
      <c r="AN408" s="18">
        <f>AM408*节奏规划!$J397</f>
        <v>2.1262499999999998</v>
      </c>
      <c r="AO408" s="18">
        <f t="shared" si="216"/>
        <v>161.99999999999997</v>
      </c>
      <c r="AP408" s="18">
        <f>AO408*节奏规划!$J397</f>
        <v>0.40499999999999992</v>
      </c>
      <c r="AQ408" s="18">
        <f t="shared" si="217"/>
        <v>0</v>
      </c>
      <c r="AR408" s="18">
        <f>AQ408*节奏规划!$J397</f>
        <v>0</v>
      </c>
      <c r="AS408" s="18">
        <f t="shared" si="235"/>
        <v>128.85749999999999</v>
      </c>
      <c r="AT408" s="18">
        <f>AS408*节奏规划!$J397</f>
        <v>0.32214374999999995</v>
      </c>
      <c r="AU408" s="18">
        <f t="shared" si="236"/>
        <v>95.242500000000007</v>
      </c>
      <c r="AV408" s="18">
        <f>AU408*节奏规划!$J397</f>
        <v>0.23810625000000002</v>
      </c>
      <c r="AW408" s="18">
        <f t="shared" si="237"/>
        <v>10.0845</v>
      </c>
      <c r="AX408" s="18">
        <f>AW408*节奏规划!$J397</f>
        <v>2.5211250000000001E-2</v>
      </c>
      <c r="AY408" s="18">
        <f t="shared" si="238"/>
        <v>0</v>
      </c>
      <c r="AZ408" s="18">
        <f>AY408*节奏规划!$J397</f>
        <v>0</v>
      </c>
    </row>
    <row r="409" spans="1:52" ht="16.5" x14ac:dyDescent="0.2">
      <c r="A409" s="14">
        <v>404</v>
      </c>
      <c r="B409" s="14">
        <f>金币产出!CH409/金币产出!CB409</f>
        <v>5458752000</v>
      </c>
      <c r="C409" s="18">
        <f>INDEX(金币产出!$D$7:$D$90,MATCH(宝箱数值!A409,金币产出!$A$7:$A$90,1))</f>
        <v>107.5</v>
      </c>
      <c r="D409" s="18">
        <f t="shared" si="218"/>
        <v>38973687</v>
      </c>
      <c r="E409" s="18">
        <f t="shared" si="207"/>
        <v>4568584</v>
      </c>
      <c r="F409" s="18">
        <f t="shared" si="208"/>
        <v>16223820</v>
      </c>
      <c r="G409" s="18">
        <f t="shared" si="209"/>
        <v>34417283</v>
      </c>
      <c r="H409" s="18">
        <f t="shared" si="210"/>
        <v>38973687</v>
      </c>
      <c r="I409" s="18">
        <f t="shared" si="211"/>
        <v>38973687</v>
      </c>
      <c r="J409" s="18">
        <f t="shared" si="212"/>
        <v>38973687</v>
      </c>
      <c r="K409" s="18">
        <f t="shared" si="219"/>
        <v>1</v>
      </c>
      <c r="L409" s="18">
        <f t="shared" si="220"/>
        <v>4568.58</v>
      </c>
      <c r="M409" s="18">
        <f t="shared" si="221"/>
        <v>2</v>
      </c>
      <c r="N409" s="18">
        <f t="shared" si="222"/>
        <v>16.22</v>
      </c>
      <c r="O409" s="18">
        <f t="shared" si="223"/>
        <v>2</v>
      </c>
      <c r="P409" s="18">
        <f t="shared" si="224"/>
        <v>34.42</v>
      </c>
      <c r="Q409" s="18">
        <f t="shared" si="225"/>
        <v>2</v>
      </c>
      <c r="R409" s="18">
        <f t="shared" si="226"/>
        <v>38.97</v>
      </c>
      <c r="S409" s="18">
        <f t="shared" si="227"/>
        <v>2</v>
      </c>
      <c r="T409" s="18">
        <f t="shared" si="228"/>
        <v>38.97</v>
      </c>
      <c r="U409" s="18">
        <f t="shared" si="229"/>
        <v>2</v>
      </c>
      <c r="V409" s="18">
        <f t="shared" si="230"/>
        <v>38.97</v>
      </c>
      <c r="W409" s="18">
        <f t="shared" si="231"/>
        <v>2</v>
      </c>
      <c r="X409" s="18">
        <f t="shared" si="232"/>
        <v>38.97</v>
      </c>
      <c r="Y409" s="22">
        <v>0</v>
      </c>
      <c r="Z409" s="22">
        <v>0</v>
      </c>
      <c r="AA409" s="22">
        <v>0.5</v>
      </c>
      <c r="AB409" s="22">
        <v>0.5</v>
      </c>
      <c r="AC409" s="22">
        <v>0</v>
      </c>
      <c r="AD409" s="22">
        <v>0</v>
      </c>
      <c r="AE409" s="18">
        <f t="shared" si="233"/>
        <v>76143131.375</v>
      </c>
      <c r="AF409" s="18">
        <f>AE409*节奏规划!$J398</f>
        <v>190357.82843749999</v>
      </c>
      <c r="AG409" s="18">
        <f t="shared" si="234"/>
        <v>1494.0000000000002</v>
      </c>
      <c r="AH409" s="18">
        <f>AG409*节奏规划!$J398</f>
        <v>3.7350000000000008</v>
      </c>
      <c r="AI409" s="18">
        <f t="shared" si="213"/>
        <v>313.64999999999998</v>
      </c>
      <c r="AJ409" s="18">
        <f>AI409*节奏规划!$J398</f>
        <v>0.78412499999999996</v>
      </c>
      <c r="AK409" s="18">
        <f t="shared" si="214"/>
        <v>143.1</v>
      </c>
      <c r="AL409" s="18">
        <f>AK409*节奏规划!$J398</f>
        <v>0.35775000000000001</v>
      </c>
      <c r="AM409" s="18">
        <f t="shared" si="215"/>
        <v>850.49999999999989</v>
      </c>
      <c r="AN409" s="18">
        <f>AM409*节奏规划!$J398</f>
        <v>2.1262499999999998</v>
      </c>
      <c r="AO409" s="18">
        <f t="shared" si="216"/>
        <v>161.99999999999997</v>
      </c>
      <c r="AP409" s="18">
        <f>AO409*节奏规划!$J398</f>
        <v>0.40499999999999992</v>
      </c>
      <c r="AQ409" s="18">
        <f t="shared" si="217"/>
        <v>0</v>
      </c>
      <c r="AR409" s="18">
        <f>AQ409*节奏规划!$J398</f>
        <v>0</v>
      </c>
      <c r="AS409" s="18">
        <f t="shared" si="235"/>
        <v>128.85749999999999</v>
      </c>
      <c r="AT409" s="18">
        <f>AS409*节奏规划!$J398</f>
        <v>0.32214374999999995</v>
      </c>
      <c r="AU409" s="18">
        <f t="shared" si="236"/>
        <v>95.242500000000007</v>
      </c>
      <c r="AV409" s="18">
        <f>AU409*节奏规划!$J398</f>
        <v>0.23810625000000002</v>
      </c>
      <c r="AW409" s="18">
        <f t="shared" si="237"/>
        <v>10.0845</v>
      </c>
      <c r="AX409" s="18">
        <f>AW409*节奏规划!$J398</f>
        <v>2.5211250000000001E-2</v>
      </c>
      <c r="AY409" s="18">
        <f t="shared" si="238"/>
        <v>0</v>
      </c>
      <c r="AZ409" s="18">
        <f>AY409*节奏规划!$J398</f>
        <v>0</v>
      </c>
    </row>
    <row r="410" spans="1:52" ht="16.5" x14ac:dyDescent="0.2">
      <c r="A410" s="14">
        <v>405</v>
      </c>
      <c r="B410" s="14">
        <f>金币产出!CH410/金币产出!CB410</f>
        <v>5486940000</v>
      </c>
      <c r="C410" s="18">
        <f>INDEX(金币产出!$D$7:$D$90,MATCH(宝箱数值!A410,金币产出!$A$7:$A$90,1))</f>
        <v>107.5</v>
      </c>
      <c r="D410" s="18">
        <f t="shared" si="218"/>
        <v>39174940</v>
      </c>
      <c r="E410" s="18">
        <f t="shared" si="207"/>
        <v>4580365</v>
      </c>
      <c r="F410" s="18">
        <f t="shared" si="208"/>
        <v>16265654</v>
      </c>
      <c r="G410" s="18">
        <f t="shared" si="209"/>
        <v>34506031</v>
      </c>
      <c r="H410" s="18">
        <f t="shared" si="210"/>
        <v>39174940</v>
      </c>
      <c r="I410" s="18">
        <f t="shared" si="211"/>
        <v>39174940</v>
      </c>
      <c r="J410" s="18">
        <f t="shared" si="212"/>
        <v>39174940</v>
      </c>
      <c r="K410" s="18">
        <f t="shared" si="219"/>
        <v>1</v>
      </c>
      <c r="L410" s="18">
        <f t="shared" si="220"/>
        <v>4580.37</v>
      </c>
      <c r="M410" s="18">
        <f t="shared" si="221"/>
        <v>2</v>
      </c>
      <c r="N410" s="18">
        <f t="shared" si="222"/>
        <v>16.27</v>
      </c>
      <c r="O410" s="18">
        <f t="shared" si="223"/>
        <v>2</v>
      </c>
      <c r="P410" s="18">
        <f t="shared" si="224"/>
        <v>34.51</v>
      </c>
      <c r="Q410" s="18">
        <f t="shared" si="225"/>
        <v>2</v>
      </c>
      <c r="R410" s="18">
        <f t="shared" si="226"/>
        <v>39.17</v>
      </c>
      <c r="S410" s="18">
        <f t="shared" si="227"/>
        <v>2</v>
      </c>
      <c r="T410" s="18">
        <f t="shared" si="228"/>
        <v>39.17</v>
      </c>
      <c r="U410" s="18">
        <f t="shared" si="229"/>
        <v>2</v>
      </c>
      <c r="V410" s="18">
        <f t="shared" si="230"/>
        <v>39.17</v>
      </c>
      <c r="W410" s="18">
        <f t="shared" si="231"/>
        <v>2</v>
      </c>
      <c r="X410" s="18">
        <f t="shared" si="232"/>
        <v>39.17</v>
      </c>
      <c r="Y410" s="22">
        <v>0</v>
      </c>
      <c r="Z410" s="22">
        <v>0</v>
      </c>
      <c r="AA410" s="22">
        <v>0.5</v>
      </c>
      <c r="AB410" s="22">
        <v>0.5</v>
      </c>
      <c r="AC410" s="22">
        <v>0</v>
      </c>
      <c r="AD410" s="22">
        <v>0</v>
      </c>
      <c r="AE410" s="18">
        <f t="shared" si="233"/>
        <v>76444007.412500009</v>
      </c>
      <c r="AF410" s="18">
        <f>AE410*节奏规划!$J399</f>
        <v>191110.01853125004</v>
      </c>
      <c r="AG410" s="18">
        <f t="shared" si="234"/>
        <v>1494.0000000000002</v>
      </c>
      <c r="AH410" s="18">
        <f>AG410*节奏规划!$J399</f>
        <v>3.7350000000000008</v>
      </c>
      <c r="AI410" s="18">
        <f t="shared" si="213"/>
        <v>313.64999999999998</v>
      </c>
      <c r="AJ410" s="18">
        <f>AI410*节奏规划!$J399</f>
        <v>0.78412499999999996</v>
      </c>
      <c r="AK410" s="18">
        <f t="shared" si="214"/>
        <v>143.1</v>
      </c>
      <c r="AL410" s="18">
        <f>AK410*节奏规划!$J399</f>
        <v>0.35775000000000001</v>
      </c>
      <c r="AM410" s="18">
        <f t="shared" si="215"/>
        <v>850.49999999999989</v>
      </c>
      <c r="AN410" s="18">
        <f>AM410*节奏规划!$J399</f>
        <v>2.1262499999999998</v>
      </c>
      <c r="AO410" s="18">
        <f t="shared" si="216"/>
        <v>161.99999999999997</v>
      </c>
      <c r="AP410" s="18">
        <f>AO410*节奏规划!$J399</f>
        <v>0.40499999999999992</v>
      </c>
      <c r="AQ410" s="18">
        <f t="shared" si="217"/>
        <v>0</v>
      </c>
      <c r="AR410" s="18">
        <f>AQ410*节奏规划!$J399</f>
        <v>0</v>
      </c>
      <c r="AS410" s="18">
        <f t="shared" si="235"/>
        <v>128.85749999999999</v>
      </c>
      <c r="AT410" s="18">
        <f>AS410*节奏规划!$J399</f>
        <v>0.32214374999999995</v>
      </c>
      <c r="AU410" s="18">
        <f t="shared" si="236"/>
        <v>95.242500000000007</v>
      </c>
      <c r="AV410" s="18">
        <f>AU410*节奏规划!$J399</f>
        <v>0.23810625000000002</v>
      </c>
      <c r="AW410" s="18">
        <f t="shared" si="237"/>
        <v>10.0845</v>
      </c>
      <c r="AX410" s="18">
        <f>AW410*节奏规划!$J399</f>
        <v>2.5211250000000001E-2</v>
      </c>
      <c r="AY410" s="18">
        <f t="shared" si="238"/>
        <v>0</v>
      </c>
      <c r="AZ410" s="18">
        <f>AY410*节奏规划!$J399</f>
        <v>0</v>
      </c>
    </row>
    <row r="411" spans="1:52" ht="16.5" x14ac:dyDescent="0.2">
      <c r="A411" s="14">
        <v>406</v>
      </c>
      <c r="B411" s="14">
        <f>金币产出!CH411/金币产出!CB411</f>
        <v>5515128000</v>
      </c>
      <c r="C411" s="18">
        <f>INDEX(金币产出!$D$7:$D$90,MATCH(宝箱数值!A411,金币产出!$A$7:$A$90,1))</f>
        <v>107.5</v>
      </c>
      <c r="D411" s="18">
        <f t="shared" si="218"/>
        <v>39376193</v>
      </c>
      <c r="E411" s="18">
        <f t="shared" si="207"/>
        <v>4592115</v>
      </c>
      <c r="F411" s="18">
        <f t="shared" si="208"/>
        <v>16307381</v>
      </c>
      <c r="G411" s="18">
        <f t="shared" si="209"/>
        <v>34594551</v>
      </c>
      <c r="H411" s="18">
        <f t="shared" si="210"/>
        <v>39376193</v>
      </c>
      <c r="I411" s="18">
        <f t="shared" si="211"/>
        <v>39376193</v>
      </c>
      <c r="J411" s="18">
        <f t="shared" si="212"/>
        <v>39376193</v>
      </c>
      <c r="K411" s="18">
        <f t="shared" si="219"/>
        <v>1</v>
      </c>
      <c r="L411" s="18">
        <f t="shared" si="220"/>
        <v>4592.12</v>
      </c>
      <c r="M411" s="18">
        <f t="shared" si="221"/>
        <v>2</v>
      </c>
      <c r="N411" s="18">
        <f t="shared" si="222"/>
        <v>16.309999999999999</v>
      </c>
      <c r="O411" s="18">
        <f t="shared" si="223"/>
        <v>2</v>
      </c>
      <c r="P411" s="18">
        <f t="shared" si="224"/>
        <v>34.590000000000003</v>
      </c>
      <c r="Q411" s="18">
        <f t="shared" si="225"/>
        <v>2</v>
      </c>
      <c r="R411" s="18">
        <f t="shared" si="226"/>
        <v>39.380000000000003</v>
      </c>
      <c r="S411" s="18">
        <f t="shared" si="227"/>
        <v>2</v>
      </c>
      <c r="T411" s="18">
        <f t="shared" si="228"/>
        <v>39.380000000000003</v>
      </c>
      <c r="U411" s="18">
        <f t="shared" si="229"/>
        <v>2</v>
      </c>
      <c r="V411" s="18">
        <f t="shared" si="230"/>
        <v>39.380000000000003</v>
      </c>
      <c r="W411" s="18">
        <f t="shared" si="231"/>
        <v>2</v>
      </c>
      <c r="X411" s="18">
        <f t="shared" si="232"/>
        <v>39.380000000000003</v>
      </c>
      <c r="Y411" s="22">
        <v>0</v>
      </c>
      <c r="Z411" s="22">
        <v>0</v>
      </c>
      <c r="AA411" s="22">
        <v>0.5</v>
      </c>
      <c r="AB411" s="22">
        <v>0.5</v>
      </c>
      <c r="AC411" s="22">
        <v>0</v>
      </c>
      <c r="AD411" s="22">
        <v>0</v>
      </c>
      <c r="AE411" s="18">
        <f t="shared" si="233"/>
        <v>76744646.900000006</v>
      </c>
      <c r="AF411" s="18">
        <f>AE411*节奏规划!$J400</f>
        <v>191861.61725000001</v>
      </c>
      <c r="AG411" s="18">
        <f t="shared" si="234"/>
        <v>1494.0000000000002</v>
      </c>
      <c r="AH411" s="18">
        <f>AG411*节奏规划!$J400</f>
        <v>3.7350000000000008</v>
      </c>
      <c r="AI411" s="18">
        <f t="shared" si="213"/>
        <v>313.64999999999998</v>
      </c>
      <c r="AJ411" s="18">
        <f>AI411*节奏规划!$J400</f>
        <v>0.78412499999999996</v>
      </c>
      <c r="AK411" s="18">
        <f t="shared" si="214"/>
        <v>143.1</v>
      </c>
      <c r="AL411" s="18">
        <f>AK411*节奏规划!$J400</f>
        <v>0.35775000000000001</v>
      </c>
      <c r="AM411" s="18">
        <f t="shared" si="215"/>
        <v>850.49999999999989</v>
      </c>
      <c r="AN411" s="18">
        <f>AM411*节奏规划!$J400</f>
        <v>2.1262499999999998</v>
      </c>
      <c r="AO411" s="18">
        <f t="shared" si="216"/>
        <v>161.99999999999997</v>
      </c>
      <c r="AP411" s="18">
        <f>AO411*节奏规划!$J400</f>
        <v>0.40499999999999992</v>
      </c>
      <c r="AQ411" s="18">
        <f t="shared" si="217"/>
        <v>0</v>
      </c>
      <c r="AR411" s="18">
        <f>AQ411*节奏规划!$J400</f>
        <v>0</v>
      </c>
      <c r="AS411" s="18">
        <f t="shared" si="235"/>
        <v>128.85749999999999</v>
      </c>
      <c r="AT411" s="18">
        <f>AS411*节奏规划!$J400</f>
        <v>0.32214374999999995</v>
      </c>
      <c r="AU411" s="18">
        <f t="shared" si="236"/>
        <v>95.242500000000007</v>
      </c>
      <c r="AV411" s="18">
        <f>AU411*节奏规划!$J400</f>
        <v>0.23810625000000002</v>
      </c>
      <c r="AW411" s="18">
        <f t="shared" si="237"/>
        <v>10.0845</v>
      </c>
      <c r="AX411" s="18">
        <f>AW411*节奏规划!$J400</f>
        <v>2.5211250000000001E-2</v>
      </c>
      <c r="AY411" s="18">
        <f t="shared" si="238"/>
        <v>0</v>
      </c>
      <c r="AZ411" s="18">
        <f>AY411*节奏规划!$J400</f>
        <v>0</v>
      </c>
    </row>
    <row r="412" spans="1:52" ht="16.5" x14ac:dyDescent="0.2">
      <c r="A412" s="14">
        <v>407</v>
      </c>
      <c r="B412" s="14">
        <f>金币产出!CH412/金币产出!CB412</f>
        <v>5543316000</v>
      </c>
      <c r="C412" s="18">
        <f>INDEX(金币产出!$D$7:$D$90,MATCH(宝箱数值!A412,金币产出!$A$7:$A$90,1))</f>
        <v>107.5</v>
      </c>
      <c r="D412" s="18">
        <f t="shared" si="218"/>
        <v>39577446</v>
      </c>
      <c r="E412" s="18">
        <f t="shared" si="207"/>
        <v>4603835</v>
      </c>
      <c r="F412" s="18">
        <f t="shared" si="208"/>
        <v>16349002</v>
      </c>
      <c r="G412" s="18">
        <f t="shared" si="209"/>
        <v>34682845</v>
      </c>
      <c r="H412" s="18">
        <f t="shared" si="210"/>
        <v>39577446</v>
      </c>
      <c r="I412" s="18">
        <f t="shared" si="211"/>
        <v>39577446</v>
      </c>
      <c r="J412" s="18">
        <f t="shared" si="212"/>
        <v>39577446</v>
      </c>
      <c r="K412" s="18">
        <f t="shared" si="219"/>
        <v>1</v>
      </c>
      <c r="L412" s="18">
        <f t="shared" si="220"/>
        <v>4603.84</v>
      </c>
      <c r="M412" s="18">
        <f t="shared" si="221"/>
        <v>2</v>
      </c>
      <c r="N412" s="18">
        <f t="shared" si="222"/>
        <v>16.350000000000001</v>
      </c>
      <c r="O412" s="18">
        <f t="shared" si="223"/>
        <v>2</v>
      </c>
      <c r="P412" s="18">
        <f t="shared" si="224"/>
        <v>34.68</v>
      </c>
      <c r="Q412" s="18">
        <f t="shared" si="225"/>
        <v>2</v>
      </c>
      <c r="R412" s="18">
        <f t="shared" si="226"/>
        <v>39.58</v>
      </c>
      <c r="S412" s="18">
        <f t="shared" si="227"/>
        <v>2</v>
      </c>
      <c r="T412" s="18">
        <f t="shared" si="228"/>
        <v>39.58</v>
      </c>
      <c r="U412" s="18">
        <f t="shared" si="229"/>
        <v>2</v>
      </c>
      <c r="V412" s="18">
        <f t="shared" si="230"/>
        <v>39.58</v>
      </c>
      <c r="W412" s="18">
        <f t="shared" si="231"/>
        <v>2</v>
      </c>
      <c r="X412" s="18">
        <f t="shared" si="232"/>
        <v>39.58</v>
      </c>
      <c r="Y412" s="22">
        <v>0</v>
      </c>
      <c r="Z412" s="22">
        <v>0</v>
      </c>
      <c r="AA412" s="22">
        <v>0.5</v>
      </c>
      <c r="AB412" s="22">
        <v>0.5</v>
      </c>
      <c r="AC412" s="22">
        <v>0</v>
      </c>
      <c r="AD412" s="22">
        <v>0</v>
      </c>
      <c r="AE412" s="18">
        <f t="shared" si="233"/>
        <v>77045051.912500009</v>
      </c>
      <c r="AF412" s="18">
        <f>AE412*节奏规划!$J401</f>
        <v>192612.62978125003</v>
      </c>
      <c r="AG412" s="18">
        <f t="shared" si="234"/>
        <v>1494.0000000000002</v>
      </c>
      <c r="AH412" s="18">
        <f>AG412*节奏规划!$J401</f>
        <v>3.7350000000000008</v>
      </c>
      <c r="AI412" s="18">
        <f t="shared" si="213"/>
        <v>313.64999999999998</v>
      </c>
      <c r="AJ412" s="18">
        <f>AI412*节奏规划!$J401</f>
        <v>0.78412499999999996</v>
      </c>
      <c r="AK412" s="18">
        <f t="shared" si="214"/>
        <v>143.1</v>
      </c>
      <c r="AL412" s="18">
        <f>AK412*节奏规划!$J401</f>
        <v>0.35775000000000001</v>
      </c>
      <c r="AM412" s="18">
        <f t="shared" si="215"/>
        <v>850.49999999999989</v>
      </c>
      <c r="AN412" s="18">
        <f>AM412*节奏规划!$J401</f>
        <v>2.1262499999999998</v>
      </c>
      <c r="AO412" s="18">
        <f t="shared" si="216"/>
        <v>161.99999999999997</v>
      </c>
      <c r="AP412" s="18">
        <f>AO412*节奏规划!$J401</f>
        <v>0.40499999999999992</v>
      </c>
      <c r="AQ412" s="18">
        <f t="shared" si="217"/>
        <v>0</v>
      </c>
      <c r="AR412" s="18">
        <f>AQ412*节奏规划!$J401</f>
        <v>0</v>
      </c>
      <c r="AS412" s="18">
        <f t="shared" si="235"/>
        <v>128.85749999999999</v>
      </c>
      <c r="AT412" s="18">
        <f>AS412*节奏规划!$J401</f>
        <v>0.32214374999999995</v>
      </c>
      <c r="AU412" s="18">
        <f t="shared" si="236"/>
        <v>95.242500000000007</v>
      </c>
      <c r="AV412" s="18">
        <f>AU412*节奏规划!$J401</f>
        <v>0.23810625000000002</v>
      </c>
      <c r="AW412" s="18">
        <f t="shared" si="237"/>
        <v>10.0845</v>
      </c>
      <c r="AX412" s="18">
        <f>AW412*节奏规划!$J401</f>
        <v>2.5211250000000001E-2</v>
      </c>
      <c r="AY412" s="18">
        <f t="shared" si="238"/>
        <v>0</v>
      </c>
      <c r="AZ412" s="18">
        <f>AY412*节奏规划!$J401</f>
        <v>0</v>
      </c>
    </row>
    <row r="413" spans="1:52" ht="16.5" x14ac:dyDescent="0.2">
      <c r="A413" s="14">
        <v>408</v>
      </c>
      <c r="B413" s="14">
        <f>金币产出!CH413/金币产出!CB413</f>
        <v>5571504000</v>
      </c>
      <c r="C413" s="18">
        <f>INDEX(金币产出!$D$7:$D$90,MATCH(宝箱数值!A413,金币产出!$A$7:$A$90,1))</f>
        <v>107.5</v>
      </c>
      <c r="D413" s="18">
        <f t="shared" si="218"/>
        <v>39778699</v>
      </c>
      <c r="E413" s="18">
        <f t="shared" si="207"/>
        <v>4615526</v>
      </c>
      <c r="F413" s="18">
        <f t="shared" si="208"/>
        <v>16390517</v>
      </c>
      <c r="G413" s="18">
        <f t="shared" si="209"/>
        <v>34770915</v>
      </c>
      <c r="H413" s="18">
        <f t="shared" si="210"/>
        <v>39778699</v>
      </c>
      <c r="I413" s="18">
        <f t="shared" si="211"/>
        <v>39778699</v>
      </c>
      <c r="J413" s="18">
        <f t="shared" si="212"/>
        <v>39778699</v>
      </c>
      <c r="K413" s="18">
        <f t="shared" si="219"/>
        <v>1</v>
      </c>
      <c r="L413" s="18">
        <f t="shared" si="220"/>
        <v>4615.53</v>
      </c>
      <c r="M413" s="18">
        <f t="shared" si="221"/>
        <v>2</v>
      </c>
      <c r="N413" s="18">
        <f t="shared" si="222"/>
        <v>16.39</v>
      </c>
      <c r="O413" s="18">
        <f t="shared" si="223"/>
        <v>2</v>
      </c>
      <c r="P413" s="18">
        <f t="shared" si="224"/>
        <v>34.770000000000003</v>
      </c>
      <c r="Q413" s="18">
        <f t="shared" si="225"/>
        <v>2</v>
      </c>
      <c r="R413" s="18">
        <f t="shared" si="226"/>
        <v>39.78</v>
      </c>
      <c r="S413" s="18">
        <f t="shared" si="227"/>
        <v>2</v>
      </c>
      <c r="T413" s="18">
        <f t="shared" si="228"/>
        <v>39.78</v>
      </c>
      <c r="U413" s="18">
        <f t="shared" si="229"/>
        <v>2</v>
      </c>
      <c r="V413" s="18">
        <f t="shared" si="230"/>
        <v>39.78</v>
      </c>
      <c r="W413" s="18">
        <f t="shared" si="231"/>
        <v>2</v>
      </c>
      <c r="X413" s="18">
        <f t="shared" si="232"/>
        <v>39.78</v>
      </c>
      <c r="Y413" s="22">
        <v>0</v>
      </c>
      <c r="Z413" s="22">
        <v>0</v>
      </c>
      <c r="AA413" s="22">
        <v>0.5</v>
      </c>
      <c r="AB413" s="22">
        <v>0.5</v>
      </c>
      <c r="AC413" s="22">
        <v>0</v>
      </c>
      <c r="AD413" s="22">
        <v>0</v>
      </c>
      <c r="AE413" s="18">
        <f t="shared" si="233"/>
        <v>77345224.525000006</v>
      </c>
      <c r="AF413" s="18">
        <f>AE413*节奏规划!$J402</f>
        <v>193363.06131250001</v>
      </c>
      <c r="AG413" s="18">
        <f t="shared" si="234"/>
        <v>1494.0000000000002</v>
      </c>
      <c r="AH413" s="18">
        <f>AG413*节奏规划!$J402</f>
        <v>3.7350000000000008</v>
      </c>
      <c r="AI413" s="18">
        <f t="shared" si="213"/>
        <v>313.64999999999998</v>
      </c>
      <c r="AJ413" s="18">
        <f>AI413*节奏规划!$J402</f>
        <v>0.78412499999999996</v>
      </c>
      <c r="AK413" s="18">
        <f t="shared" si="214"/>
        <v>143.1</v>
      </c>
      <c r="AL413" s="18">
        <f>AK413*节奏规划!$J402</f>
        <v>0.35775000000000001</v>
      </c>
      <c r="AM413" s="18">
        <f t="shared" si="215"/>
        <v>850.49999999999989</v>
      </c>
      <c r="AN413" s="18">
        <f>AM413*节奏规划!$J402</f>
        <v>2.1262499999999998</v>
      </c>
      <c r="AO413" s="18">
        <f t="shared" si="216"/>
        <v>161.99999999999997</v>
      </c>
      <c r="AP413" s="18">
        <f>AO413*节奏规划!$J402</f>
        <v>0.40499999999999992</v>
      </c>
      <c r="AQ413" s="18">
        <f t="shared" si="217"/>
        <v>0</v>
      </c>
      <c r="AR413" s="18">
        <f>AQ413*节奏规划!$J402</f>
        <v>0</v>
      </c>
      <c r="AS413" s="18">
        <f t="shared" si="235"/>
        <v>128.85749999999999</v>
      </c>
      <c r="AT413" s="18">
        <f>AS413*节奏规划!$J402</f>
        <v>0.32214374999999995</v>
      </c>
      <c r="AU413" s="18">
        <f t="shared" si="236"/>
        <v>95.242500000000007</v>
      </c>
      <c r="AV413" s="18">
        <f>AU413*节奏规划!$J402</f>
        <v>0.23810625000000002</v>
      </c>
      <c r="AW413" s="18">
        <f t="shared" si="237"/>
        <v>10.0845</v>
      </c>
      <c r="AX413" s="18">
        <f>AW413*节奏规划!$J402</f>
        <v>2.5211250000000001E-2</v>
      </c>
      <c r="AY413" s="18">
        <f t="shared" si="238"/>
        <v>0</v>
      </c>
      <c r="AZ413" s="18">
        <f>AY413*节奏规划!$J402</f>
        <v>0</v>
      </c>
    </row>
    <row r="414" spans="1:52" ht="16.5" x14ac:dyDescent="0.2">
      <c r="A414" s="14">
        <v>409</v>
      </c>
      <c r="B414" s="14">
        <f>金币产出!CH414/金币产出!CB414</f>
        <v>5599692000</v>
      </c>
      <c r="C414" s="18">
        <f>INDEX(金币产出!$D$7:$D$90,MATCH(宝箱数值!A414,金币产出!$A$7:$A$90,1))</f>
        <v>107.5</v>
      </c>
      <c r="D414" s="18">
        <f t="shared" si="218"/>
        <v>39979952</v>
      </c>
      <c r="E414" s="18">
        <f t="shared" si="207"/>
        <v>4627187</v>
      </c>
      <c r="F414" s="18">
        <f t="shared" si="208"/>
        <v>16431927</v>
      </c>
      <c r="G414" s="18">
        <f t="shared" si="209"/>
        <v>34858763</v>
      </c>
      <c r="H414" s="18">
        <f t="shared" si="210"/>
        <v>39979952</v>
      </c>
      <c r="I414" s="18">
        <f t="shared" si="211"/>
        <v>39979952</v>
      </c>
      <c r="J414" s="18">
        <f t="shared" si="212"/>
        <v>39979952</v>
      </c>
      <c r="K414" s="18">
        <f t="shared" si="219"/>
        <v>1</v>
      </c>
      <c r="L414" s="18">
        <f t="shared" si="220"/>
        <v>4627.1899999999996</v>
      </c>
      <c r="M414" s="18">
        <f t="shared" si="221"/>
        <v>2</v>
      </c>
      <c r="N414" s="18">
        <f t="shared" si="222"/>
        <v>16.43</v>
      </c>
      <c r="O414" s="18">
        <f t="shared" si="223"/>
        <v>2</v>
      </c>
      <c r="P414" s="18">
        <f t="shared" si="224"/>
        <v>34.86</v>
      </c>
      <c r="Q414" s="18">
        <f t="shared" si="225"/>
        <v>2</v>
      </c>
      <c r="R414" s="18">
        <f t="shared" si="226"/>
        <v>39.979999999999997</v>
      </c>
      <c r="S414" s="18">
        <f t="shared" si="227"/>
        <v>2</v>
      </c>
      <c r="T414" s="18">
        <f t="shared" si="228"/>
        <v>39.979999999999997</v>
      </c>
      <c r="U414" s="18">
        <f t="shared" si="229"/>
        <v>2</v>
      </c>
      <c r="V414" s="18">
        <f t="shared" si="230"/>
        <v>39.979999999999997</v>
      </c>
      <c r="W414" s="18">
        <f t="shared" si="231"/>
        <v>2</v>
      </c>
      <c r="X414" s="18">
        <f t="shared" si="232"/>
        <v>39.979999999999997</v>
      </c>
      <c r="Y414" s="22">
        <v>0</v>
      </c>
      <c r="Z414" s="22">
        <v>0</v>
      </c>
      <c r="AA414" s="22">
        <v>0.5</v>
      </c>
      <c r="AB414" s="22">
        <v>0.5</v>
      </c>
      <c r="AC414" s="22">
        <v>0</v>
      </c>
      <c r="AD414" s="22">
        <v>0</v>
      </c>
      <c r="AE414" s="18">
        <f t="shared" si="233"/>
        <v>77645166.8125</v>
      </c>
      <c r="AF414" s="18">
        <f>AE414*节奏规划!$J403</f>
        <v>194112.91703124999</v>
      </c>
      <c r="AG414" s="18">
        <f t="shared" si="234"/>
        <v>1494.0000000000002</v>
      </c>
      <c r="AH414" s="18">
        <f>AG414*节奏规划!$J403</f>
        <v>3.7350000000000008</v>
      </c>
      <c r="AI414" s="18">
        <f t="shared" si="213"/>
        <v>313.64999999999998</v>
      </c>
      <c r="AJ414" s="18">
        <f>AI414*节奏规划!$J403</f>
        <v>0.78412499999999996</v>
      </c>
      <c r="AK414" s="18">
        <f t="shared" si="214"/>
        <v>143.1</v>
      </c>
      <c r="AL414" s="18">
        <f>AK414*节奏规划!$J403</f>
        <v>0.35775000000000001</v>
      </c>
      <c r="AM414" s="18">
        <f t="shared" si="215"/>
        <v>850.49999999999989</v>
      </c>
      <c r="AN414" s="18">
        <f>AM414*节奏规划!$J403</f>
        <v>2.1262499999999998</v>
      </c>
      <c r="AO414" s="18">
        <f t="shared" si="216"/>
        <v>161.99999999999997</v>
      </c>
      <c r="AP414" s="18">
        <f>AO414*节奏规划!$J403</f>
        <v>0.40499999999999992</v>
      </c>
      <c r="AQ414" s="18">
        <f t="shared" si="217"/>
        <v>0</v>
      </c>
      <c r="AR414" s="18">
        <f>AQ414*节奏规划!$J403</f>
        <v>0</v>
      </c>
      <c r="AS414" s="18">
        <f t="shared" si="235"/>
        <v>128.85749999999999</v>
      </c>
      <c r="AT414" s="18">
        <f>AS414*节奏规划!$J403</f>
        <v>0.32214374999999995</v>
      </c>
      <c r="AU414" s="18">
        <f t="shared" si="236"/>
        <v>95.242500000000007</v>
      </c>
      <c r="AV414" s="18">
        <f>AU414*节奏规划!$J403</f>
        <v>0.23810625000000002</v>
      </c>
      <c r="AW414" s="18">
        <f t="shared" si="237"/>
        <v>10.0845</v>
      </c>
      <c r="AX414" s="18">
        <f>AW414*节奏规划!$J403</f>
        <v>2.5211250000000001E-2</v>
      </c>
      <c r="AY414" s="18">
        <f t="shared" si="238"/>
        <v>0</v>
      </c>
      <c r="AZ414" s="18">
        <f>AY414*节奏规划!$J403</f>
        <v>0</v>
      </c>
    </row>
    <row r="415" spans="1:52" ht="16.5" x14ac:dyDescent="0.2">
      <c r="A415" s="14">
        <v>410</v>
      </c>
      <c r="B415" s="14">
        <f>金币产出!CH415/金币产出!CB415</f>
        <v>5627879840</v>
      </c>
      <c r="C415" s="18">
        <f>INDEX(金币产出!$D$7:$D$90,MATCH(宝箱数值!A415,金币产出!$A$7:$A$90,1))</f>
        <v>107.5</v>
      </c>
      <c r="D415" s="18">
        <f t="shared" si="218"/>
        <v>40181204</v>
      </c>
      <c r="E415" s="18">
        <f t="shared" si="207"/>
        <v>4638819</v>
      </c>
      <c r="F415" s="18">
        <f t="shared" si="208"/>
        <v>16473233</v>
      </c>
      <c r="G415" s="18">
        <f t="shared" si="209"/>
        <v>34946389</v>
      </c>
      <c r="H415" s="18">
        <f t="shared" si="210"/>
        <v>40181204</v>
      </c>
      <c r="I415" s="18">
        <f t="shared" si="211"/>
        <v>40181204</v>
      </c>
      <c r="J415" s="18">
        <f t="shared" si="212"/>
        <v>40181204</v>
      </c>
      <c r="K415" s="18">
        <f t="shared" si="219"/>
        <v>1</v>
      </c>
      <c r="L415" s="18">
        <f t="shared" si="220"/>
        <v>4638.82</v>
      </c>
      <c r="M415" s="18">
        <f t="shared" si="221"/>
        <v>2</v>
      </c>
      <c r="N415" s="18">
        <f t="shared" si="222"/>
        <v>16.47</v>
      </c>
      <c r="O415" s="18">
        <f t="shared" si="223"/>
        <v>2</v>
      </c>
      <c r="P415" s="18">
        <f t="shared" si="224"/>
        <v>34.950000000000003</v>
      </c>
      <c r="Q415" s="18">
        <f t="shared" si="225"/>
        <v>2</v>
      </c>
      <c r="R415" s="18">
        <f t="shared" si="226"/>
        <v>40.18</v>
      </c>
      <c r="S415" s="18">
        <f t="shared" si="227"/>
        <v>2</v>
      </c>
      <c r="T415" s="18">
        <f t="shared" si="228"/>
        <v>40.18</v>
      </c>
      <c r="U415" s="18">
        <f t="shared" si="229"/>
        <v>2</v>
      </c>
      <c r="V415" s="18">
        <f t="shared" si="230"/>
        <v>40.18</v>
      </c>
      <c r="W415" s="18">
        <f t="shared" si="231"/>
        <v>2</v>
      </c>
      <c r="X415" s="18">
        <f t="shared" si="232"/>
        <v>40.18</v>
      </c>
      <c r="Y415" s="22">
        <v>0</v>
      </c>
      <c r="Z415" s="22">
        <v>0</v>
      </c>
      <c r="AA415" s="22">
        <v>0.5</v>
      </c>
      <c r="AB415" s="22">
        <v>0.5</v>
      </c>
      <c r="AC415" s="22">
        <v>0</v>
      </c>
      <c r="AD415" s="22">
        <v>0</v>
      </c>
      <c r="AE415" s="18">
        <f t="shared" si="233"/>
        <v>77944877.737500012</v>
      </c>
      <c r="AF415" s="18">
        <f>AE415*节奏规划!$J404</f>
        <v>177147.44940340912</v>
      </c>
      <c r="AG415" s="18">
        <f t="shared" si="234"/>
        <v>1494.0000000000002</v>
      </c>
      <c r="AH415" s="18">
        <f>AG415*节奏规划!$J404</f>
        <v>3.3954545454545459</v>
      </c>
      <c r="AI415" s="18">
        <f t="shared" si="213"/>
        <v>313.64999999999998</v>
      </c>
      <c r="AJ415" s="18">
        <f>AI415*节奏规划!$J404</f>
        <v>0.71284090909090903</v>
      </c>
      <c r="AK415" s="18">
        <f t="shared" si="214"/>
        <v>143.1</v>
      </c>
      <c r="AL415" s="18">
        <f>AK415*节奏规划!$J404</f>
        <v>0.3252272727272727</v>
      </c>
      <c r="AM415" s="18">
        <f t="shared" si="215"/>
        <v>850.49999999999989</v>
      </c>
      <c r="AN415" s="18">
        <f>AM415*节奏规划!$J404</f>
        <v>1.9329545454545451</v>
      </c>
      <c r="AO415" s="18">
        <f t="shared" si="216"/>
        <v>161.99999999999997</v>
      </c>
      <c r="AP415" s="18">
        <f>AO415*节奏规划!$J404</f>
        <v>0.36818181818181811</v>
      </c>
      <c r="AQ415" s="18">
        <f t="shared" si="217"/>
        <v>0</v>
      </c>
      <c r="AR415" s="18">
        <f>AQ415*节奏规划!$J404</f>
        <v>0</v>
      </c>
      <c r="AS415" s="18">
        <f t="shared" si="235"/>
        <v>128.85749999999999</v>
      </c>
      <c r="AT415" s="18">
        <f>AS415*节奏规划!$J404</f>
        <v>0.29285795454545449</v>
      </c>
      <c r="AU415" s="18">
        <f t="shared" si="236"/>
        <v>95.242500000000007</v>
      </c>
      <c r="AV415" s="18">
        <f>AU415*节奏规划!$J404</f>
        <v>0.21646022727272729</v>
      </c>
      <c r="AW415" s="18">
        <f t="shared" si="237"/>
        <v>10.0845</v>
      </c>
      <c r="AX415" s="18">
        <f>AW415*节奏规划!$J404</f>
        <v>2.291931818181818E-2</v>
      </c>
      <c r="AY415" s="18">
        <f t="shared" si="238"/>
        <v>0</v>
      </c>
      <c r="AZ415" s="18">
        <f>AY415*节奏规划!$J404</f>
        <v>0</v>
      </c>
    </row>
    <row r="416" spans="1:52" ht="16.5" x14ac:dyDescent="0.2">
      <c r="A416" s="14">
        <v>411</v>
      </c>
      <c r="B416" s="14">
        <f>金币产出!CH416/金币产出!CB416</f>
        <v>5656068000</v>
      </c>
      <c r="C416" s="18">
        <f>INDEX(金币产出!$D$7:$D$90,MATCH(宝箱数值!A416,金币产出!$A$7:$A$90,1))</f>
        <v>107.5</v>
      </c>
      <c r="D416" s="18">
        <f t="shared" si="218"/>
        <v>40382458</v>
      </c>
      <c r="E416" s="18">
        <f t="shared" si="207"/>
        <v>4650421</v>
      </c>
      <c r="F416" s="18">
        <f t="shared" si="208"/>
        <v>16514436</v>
      </c>
      <c r="G416" s="18">
        <f t="shared" si="209"/>
        <v>35033797</v>
      </c>
      <c r="H416" s="18">
        <f t="shared" si="210"/>
        <v>40382458</v>
      </c>
      <c r="I416" s="18">
        <f t="shared" si="211"/>
        <v>40382458</v>
      </c>
      <c r="J416" s="18">
        <f t="shared" si="212"/>
        <v>40382458</v>
      </c>
      <c r="K416" s="18">
        <f t="shared" si="219"/>
        <v>1</v>
      </c>
      <c r="L416" s="18">
        <f t="shared" si="220"/>
        <v>4650.42</v>
      </c>
      <c r="M416" s="18">
        <f t="shared" si="221"/>
        <v>2</v>
      </c>
      <c r="N416" s="18">
        <f t="shared" si="222"/>
        <v>16.510000000000002</v>
      </c>
      <c r="O416" s="18">
        <f t="shared" si="223"/>
        <v>2</v>
      </c>
      <c r="P416" s="18">
        <f t="shared" si="224"/>
        <v>35.03</v>
      </c>
      <c r="Q416" s="18">
        <f t="shared" si="225"/>
        <v>2</v>
      </c>
      <c r="R416" s="18">
        <f t="shared" si="226"/>
        <v>40.380000000000003</v>
      </c>
      <c r="S416" s="18">
        <f t="shared" si="227"/>
        <v>2</v>
      </c>
      <c r="T416" s="18">
        <f t="shared" si="228"/>
        <v>40.380000000000003</v>
      </c>
      <c r="U416" s="18">
        <f t="shared" si="229"/>
        <v>2</v>
      </c>
      <c r="V416" s="18">
        <f t="shared" si="230"/>
        <v>40.380000000000003</v>
      </c>
      <c r="W416" s="18">
        <f t="shared" si="231"/>
        <v>2</v>
      </c>
      <c r="X416" s="18">
        <f t="shared" si="232"/>
        <v>40.380000000000003</v>
      </c>
      <c r="Y416" s="22">
        <v>0</v>
      </c>
      <c r="Z416" s="22">
        <v>0</v>
      </c>
      <c r="AA416" s="22">
        <v>0.5</v>
      </c>
      <c r="AB416" s="22">
        <v>0.5</v>
      </c>
      <c r="AC416" s="22">
        <v>0</v>
      </c>
      <c r="AD416" s="22">
        <v>0</v>
      </c>
      <c r="AE416" s="18">
        <f t="shared" si="233"/>
        <v>78244364.5625</v>
      </c>
      <c r="AF416" s="18">
        <f>AE416*节奏规划!$J405</f>
        <v>177828.10127840907</v>
      </c>
      <c r="AG416" s="18">
        <f t="shared" si="234"/>
        <v>1494.0000000000002</v>
      </c>
      <c r="AH416" s="18">
        <f>AG416*节奏规划!$J405</f>
        <v>3.3954545454545459</v>
      </c>
      <c r="AI416" s="18">
        <f t="shared" si="213"/>
        <v>313.64999999999998</v>
      </c>
      <c r="AJ416" s="18">
        <f>AI416*节奏规划!$J405</f>
        <v>0.71284090909090903</v>
      </c>
      <c r="AK416" s="18">
        <f t="shared" si="214"/>
        <v>143.1</v>
      </c>
      <c r="AL416" s="18">
        <f>AK416*节奏规划!$J405</f>
        <v>0.3252272727272727</v>
      </c>
      <c r="AM416" s="18">
        <f t="shared" si="215"/>
        <v>850.49999999999989</v>
      </c>
      <c r="AN416" s="18">
        <f>AM416*节奏规划!$J405</f>
        <v>1.9329545454545451</v>
      </c>
      <c r="AO416" s="18">
        <f t="shared" si="216"/>
        <v>161.99999999999997</v>
      </c>
      <c r="AP416" s="18">
        <f>AO416*节奏规划!$J405</f>
        <v>0.36818181818181811</v>
      </c>
      <c r="AQ416" s="18">
        <f t="shared" si="217"/>
        <v>0</v>
      </c>
      <c r="AR416" s="18">
        <f>AQ416*节奏规划!$J405</f>
        <v>0</v>
      </c>
      <c r="AS416" s="18">
        <f t="shared" si="235"/>
        <v>128.85749999999999</v>
      </c>
      <c r="AT416" s="18">
        <f>AS416*节奏规划!$J405</f>
        <v>0.29285795454545449</v>
      </c>
      <c r="AU416" s="18">
        <f t="shared" si="236"/>
        <v>95.242500000000007</v>
      </c>
      <c r="AV416" s="18">
        <f>AU416*节奏规划!$J405</f>
        <v>0.21646022727272729</v>
      </c>
      <c r="AW416" s="18">
        <f t="shared" si="237"/>
        <v>10.0845</v>
      </c>
      <c r="AX416" s="18">
        <f>AW416*节奏规划!$J405</f>
        <v>2.291931818181818E-2</v>
      </c>
      <c r="AY416" s="18">
        <f t="shared" si="238"/>
        <v>0</v>
      </c>
      <c r="AZ416" s="18">
        <f>AY416*节奏规划!$J405</f>
        <v>0</v>
      </c>
    </row>
    <row r="417" spans="1:52" ht="16.5" x14ac:dyDescent="0.2">
      <c r="A417" s="14">
        <v>412</v>
      </c>
      <c r="B417" s="14">
        <f>金币产出!CH417/金币产出!CB417</f>
        <v>5684256160</v>
      </c>
      <c r="C417" s="18">
        <f>INDEX(金币产出!$D$7:$D$90,MATCH(宝箱数值!A417,金币产出!$A$7:$A$90,1))</f>
        <v>107.5</v>
      </c>
      <c r="D417" s="18">
        <f t="shared" si="218"/>
        <v>40583712</v>
      </c>
      <c r="E417" s="18">
        <f t="shared" si="207"/>
        <v>4661995</v>
      </c>
      <c r="F417" s="18">
        <f t="shared" si="208"/>
        <v>16555536</v>
      </c>
      <c r="G417" s="18">
        <f t="shared" si="209"/>
        <v>35120988</v>
      </c>
      <c r="H417" s="18">
        <f t="shared" si="210"/>
        <v>40583712</v>
      </c>
      <c r="I417" s="18">
        <f t="shared" si="211"/>
        <v>40583712</v>
      </c>
      <c r="J417" s="18">
        <f t="shared" si="212"/>
        <v>40583712</v>
      </c>
      <c r="K417" s="18">
        <f t="shared" si="219"/>
        <v>1</v>
      </c>
      <c r="L417" s="18">
        <f t="shared" si="220"/>
        <v>4662</v>
      </c>
      <c r="M417" s="18">
        <f t="shared" si="221"/>
        <v>2</v>
      </c>
      <c r="N417" s="18">
        <f t="shared" si="222"/>
        <v>16.559999999999999</v>
      </c>
      <c r="O417" s="18">
        <f t="shared" si="223"/>
        <v>2</v>
      </c>
      <c r="P417" s="18">
        <f t="shared" si="224"/>
        <v>35.119999999999997</v>
      </c>
      <c r="Q417" s="18">
        <f t="shared" si="225"/>
        <v>2</v>
      </c>
      <c r="R417" s="18">
        <f t="shared" si="226"/>
        <v>40.58</v>
      </c>
      <c r="S417" s="18">
        <f t="shared" si="227"/>
        <v>2</v>
      </c>
      <c r="T417" s="18">
        <f t="shared" si="228"/>
        <v>40.58</v>
      </c>
      <c r="U417" s="18">
        <f t="shared" si="229"/>
        <v>2</v>
      </c>
      <c r="V417" s="18">
        <f t="shared" si="230"/>
        <v>40.58</v>
      </c>
      <c r="W417" s="18">
        <f t="shared" si="231"/>
        <v>2</v>
      </c>
      <c r="X417" s="18">
        <f t="shared" si="232"/>
        <v>40.58</v>
      </c>
      <c r="Y417" s="22">
        <v>0</v>
      </c>
      <c r="Z417" s="22">
        <v>0</v>
      </c>
      <c r="AA417" s="22">
        <v>0.5</v>
      </c>
      <c r="AB417" s="22">
        <v>0.5</v>
      </c>
      <c r="AC417" s="22">
        <v>0</v>
      </c>
      <c r="AD417" s="22">
        <v>0</v>
      </c>
      <c r="AE417" s="18">
        <f t="shared" si="233"/>
        <v>78543626.25</v>
      </c>
      <c r="AF417" s="18">
        <f>AE417*节奏规划!$J406</f>
        <v>178508.24147727271</v>
      </c>
      <c r="AG417" s="18">
        <f t="shared" si="234"/>
        <v>1494.0000000000002</v>
      </c>
      <c r="AH417" s="18">
        <f>AG417*节奏规划!$J406</f>
        <v>3.3954545454545459</v>
      </c>
      <c r="AI417" s="18">
        <f t="shared" si="213"/>
        <v>313.64999999999998</v>
      </c>
      <c r="AJ417" s="18">
        <f>AI417*节奏规划!$J406</f>
        <v>0.71284090909090903</v>
      </c>
      <c r="AK417" s="18">
        <f t="shared" si="214"/>
        <v>143.1</v>
      </c>
      <c r="AL417" s="18">
        <f>AK417*节奏规划!$J406</f>
        <v>0.3252272727272727</v>
      </c>
      <c r="AM417" s="18">
        <f t="shared" si="215"/>
        <v>850.49999999999989</v>
      </c>
      <c r="AN417" s="18">
        <f>AM417*节奏规划!$J406</f>
        <v>1.9329545454545451</v>
      </c>
      <c r="AO417" s="18">
        <f t="shared" si="216"/>
        <v>161.99999999999997</v>
      </c>
      <c r="AP417" s="18">
        <f>AO417*节奏规划!$J406</f>
        <v>0.36818181818181811</v>
      </c>
      <c r="AQ417" s="18">
        <f t="shared" si="217"/>
        <v>0</v>
      </c>
      <c r="AR417" s="18">
        <f>AQ417*节奏规划!$J406</f>
        <v>0</v>
      </c>
      <c r="AS417" s="18">
        <f t="shared" si="235"/>
        <v>128.85749999999999</v>
      </c>
      <c r="AT417" s="18">
        <f>AS417*节奏规划!$J406</f>
        <v>0.29285795454545449</v>
      </c>
      <c r="AU417" s="18">
        <f t="shared" si="236"/>
        <v>95.242500000000007</v>
      </c>
      <c r="AV417" s="18">
        <f>AU417*节奏规划!$J406</f>
        <v>0.21646022727272729</v>
      </c>
      <c r="AW417" s="18">
        <f t="shared" si="237"/>
        <v>10.0845</v>
      </c>
      <c r="AX417" s="18">
        <f>AW417*节奏规划!$J406</f>
        <v>2.291931818181818E-2</v>
      </c>
      <c r="AY417" s="18">
        <f t="shared" si="238"/>
        <v>0</v>
      </c>
      <c r="AZ417" s="18">
        <f>AY417*节奏规划!$J406</f>
        <v>0</v>
      </c>
    </row>
    <row r="418" spans="1:52" ht="16.5" x14ac:dyDescent="0.2">
      <c r="A418" s="14">
        <v>413</v>
      </c>
      <c r="B418" s="14">
        <f>金币产出!CH418/金币产出!CB418</f>
        <v>5712443880</v>
      </c>
      <c r="C418" s="18">
        <f>INDEX(金币产出!$D$7:$D$90,MATCH(宝箱数值!A418,金币产出!$A$7:$A$90,1))</f>
        <v>107.5</v>
      </c>
      <c r="D418" s="18">
        <f t="shared" si="218"/>
        <v>40784963</v>
      </c>
      <c r="E418" s="18">
        <f t="shared" si="207"/>
        <v>4673540</v>
      </c>
      <c r="F418" s="18">
        <f t="shared" si="208"/>
        <v>16596534</v>
      </c>
      <c r="G418" s="18">
        <f t="shared" si="209"/>
        <v>35207961</v>
      </c>
      <c r="H418" s="18">
        <f t="shared" si="210"/>
        <v>40784963</v>
      </c>
      <c r="I418" s="18">
        <f t="shared" si="211"/>
        <v>40784963</v>
      </c>
      <c r="J418" s="18">
        <f t="shared" si="212"/>
        <v>40784963</v>
      </c>
      <c r="K418" s="18">
        <f t="shared" si="219"/>
        <v>1</v>
      </c>
      <c r="L418" s="18">
        <f t="shared" si="220"/>
        <v>4673.54</v>
      </c>
      <c r="M418" s="18">
        <f t="shared" si="221"/>
        <v>2</v>
      </c>
      <c r="N418" s="18">
        <f t="shared" si="222"/>
        <v>16.600000000000001</v>
      </c>
      <c r="O418" s="18">
        <f t="shared" si="223"/>
        <v>2</v>
      </c>
      <c r="P418" s="18">
        <f t="shared" si="224"/>
        <v>35.21</v>
      </c>
      <c r="Q418" s="18">
        <f t="shared" si="225"/>
        <v>2</v>
      </c>
      <c r="R418" s="18">
        <f t="shared" si="226"/>
        <v>40.78</v>
      </c>
      <c r="S418" s="18">
        <f t="shared" si="227"/>
        <v>2</v>
      </c>
      <c r="T418" s="18">
        <f t="shared" si="228"/>
        <v>40.78</v>
      </c>
      <c r="U418" s="18">
        <f t="shared" si="229"/>
        <v>2</v>
      </c>
      <c r="V418" s="18">
        <f t="shared" si="230"/>
        <v>40.78</v>
      </c>
      <c r="W418" s="18">
        <f t="shared" si="231"/>
        <v>2</v>
      </c>
      <c r="X418" s="18">
        <f t="shared" si="232"/>
        <v>40.78</v>
      </c>
      <c r="Y418" s="22">
        <v>0</v>
      </c>
      <c r="Z418" s="22">
        <v>0</v>
      </c>
      <c r="AA418" s="22">
        <v>0.5</v>
      </c>
      <c r="AB418" s="22">
        <v>0.5</v>
      </c>
      <c r="AC418" s="22">
        <v>0</v>
      </c>
      <c r="AD418" s="22">
        <v>0</v>
      </c>
      <c r="AE418" s="18">
        <f t="shared" si="233"/>
        <v>78842658.650000006</v>
      </c>
      <c r="AF418" s="18">
        <f>AE418*节奏规划!$J407</f>
        <v>179187.86056818182</v>
      </c>
      <c r="AG418" s="18">
        <f t="shared" si="234"/>
        <v>1494.0000000000002</v>
      </c>
      <c r="AH418" s="18">
        <f>AG418*节奏规划!$J407</f>
        <v>3.3954545454545459</v>
      </c>
      <c r="AI418" s="18">
        <f t="shared" si="213"/>
        <v>313.64999999999998</v>
      </c>
      <c r="AJ418" s="18">
        <f>AI418*节奏规划!$J407</f>
        <v>0.71284090909090903</v>
      </c>
      <c r="AK418" s="18">
        <f t="shared" si="214"/>
        <v>143.1</v>
      </c>
      <c r="AL418" s="18">
        <f>AK418*节奏规划!$J407</f>
        <v>0.3252272727272727</v>
      </c>
      <c r="AM418" s="18">
        <f t="shared" si="215"/>
        <v>850.49999999999989</v>
      </c>
      <c r="AN418" s="18">
        <f>AM418*节奏规划!$J407</f>
        <v>1.9329545454545451</v>
      </c>
      <c r="AO418" s="18">
        <f t="shared" si="216"/>
        <v>161.99999999999997</v>
      </c>
      <c r="AP418" s="18">
        <f>AO418*节奏规划!$J407</f>
        <v>0.36818181818181811</v>
      </c>
      <c r="AQ418" s="18">
        <f t="shared" si="217"/>
        <v>0</v>
      </c>
      <c r="AR418" s="18">
        <f>AQ418*节奏规划!$J407</f>
        <v>0</v>
      </c>
      <c r="AS418" s="18">
        <f t="shared" si="235"/>
        <v>128.85749999999999</v>
      </c>
      <c r="AT418" s="18">
        <f>AS418*节奏规划!$J407</f>
        <v>0.29285795454545449</v>
      </c>
      <c r="AU418" s="18">
        <f t="shared" si="236"/>
        <v>95.242500000000007</v>
      </c>
      <c r="AV418" s="18">
        <f>AU418*节奏规划!$J407</f>
        <v>0.21646022727272729</v>
      </c>
      <c r="AW418" s="18">
        <f t="shared" si="237"/>
        <v>10.0845</v>
      </c>
      <c r="AX418" s="18">
        <f>AW418*节奏规划!$J407</f>
        <v>2.291931818181818E-2</v>
      </c>
      <c r="AY418" s="18">
        <f t="shared" si="238"/>
        <v>0</v>
      </c>
      <c r="AZ418" s="18">
        <f>AY418*节奏规划!$J407</f>
        <v>0</v>
      </c>
    </row>
    <row r="419" spans="1:52" ht="16.5" x14ac:dyDescent="0.2">
      <c r="A419" s="14">
        <v>414</v>
      </c>
      <c r="B419" s="14">
        <f>金币产出!CH419/金币产出!CB419</f>
        <v>5740632040</v>
      </c>
      <c r="C419" s="18">
        <f>INDEX(金币产出!$D$7:$D$90,MATCH(宝箱数值!A419,金币产出!$A$7:$A$90,1))</f>
        <v>107.5</v>
      </c>
      <c r="D419" s="18">
        <f t="shared" si="218"/>
        <v>40986217</v>
      </c>
      <c r="E419" s="18">
        <f t="shared" si="207"/>
        <v>4685056</v>
      </c>
      <c r="F419" s="18">
        <f t="shared" si="208"/>
        <v>16637432</v>
      </c>
      <c r="G419" s="18">
        <f t="shared" si="209"/>
        <v>35294721</v>
      </c>
      <c r="H419" s="18">
        <f t="shared" si="210"/>
        <v>40986217</v>
      </c>
      <c r="I419" s="18">
        <f t="shared" si="211"/>
        <v>40986217</v>
      </c>
      <c r="J419" s="18">
        <f t="shared" si="212"/>
        <v>40986217</v>
      </c>
      <c r="K419" s="18">
        <f t="shared" si="219"/>
        <v>1</v>
      </c>
      <c r="L419" s="18">
        <f t="shared" si="220"/>
        <v>4685.0600000000004</v>
      </c>
      <c r="M419" s="18">
        <f t="shared" si="221"/>
        <v>2</v>
      </c>
      <c r="N419" s="18">
        <f t="shared" si="222"/>
        <v>16.64</v>
      </c>
      <c r="O419" s="18">
        <f t="shared" si="223"/>
        <v>2</v>
      </c>
      <c r="P419" s="18">
        <f t="shared" si="224"/>
        <v>35.29</v>
      </c>
      <c r="Q419" s="18">
        <f t="shared" si="225"/>
        <v>2</v>
      </c>
      <c r="R419" s="18">
        <f t="shared" si="226"/>
        <v>40.99</v>
      </c>
      <c r="S419" s="18">
        <f t="shared" si="227"/>
        <v>2</v>
      </c>
      <c r="T419" s="18">
        <f t="shared" si="228"/>
        <v>40.99</v>
      </c>
      <c r="U419" s="18">
        <f t="shared" si="229"/>
        <v>2</v>
      </c>
      <c r="V419" s="18">
        <f t="shared" si="230"/>
        <v>40.99</v>
      </c>
      <c r="W419" s="18">
        <f t="shared" si="231"/>
        <v>2</v>
      </c>
      <c r="X419" s="18">
        <f t="shared" si="232"/>
        <v>40.99</v>
      </c>
      <c r="Y419" s="22">
        <v>0</v>
      </c>
      <c r="Z419" s="22">
        <v>0</v>
      </c>
      <c r="AA419" s="22">
        <v>0.5</v>
      </c>
      <c r="AB419" s="22">
        <v>0.5</v>
      </c>
      <c r="AC419" s="22">
        <v>0</v>
      </c>
      <c r="AD419" s="22">
        <v>0</v>
      </c>
      <c r="AE419" s="18">
        <f t="shared" si="233"/>
        <v>79141473.175000012</v>
      </c>
      <c r="AF419" s="18">
        <f>AE419*节奏规划!$J408</f>
        <v>179866.98448863637</v>
      </c>
      <c r="AG419" s="18">
        <f t="shared" si="234"/>
        <v>1494.0000000000002</v>
      </c>
      <c r="AH419" s="18">
        <f>AG419*节奏规划!$J408</f>
        <v>3.3954545454545459</v>
      </c>
      <c r="AI419" s="18">
        <f t="shared" si="213"/>
        <v>313.64999999999998</v>
      </c>
      <c r="AJ419" s="18">
        <f>AI419*节奏规划!$J408</f>
        <v>0.71284090909090903</v>
      </c>
      <c r="AK419" s="18">
        <f t="shared" si="214"/>
        <v>143.1</v>
      </c>
      <c r="AL419" s="18">
        <f>AK419*节奏规划!$J408</f>
        <v>0.3252272727272727</v>
      </c>
      <c r="AM419" s="18">
        <f t="shared" si="215"/>
        <v>850.49999999999989</v>
      </c>
      <c r="AN419" s="18">
        <f>AM419*节奏规划!$J408</f>
        <v>1.9329545454545451</v>
      </c>
      <c r="AO419" s="18">
        <f t="shared" si="216"/>
        <v>161.99999999999997</v>
      </c>
      <c r="AP419" s="18">
        <f>AO419*节奏规划!$J408</f>
        <v>0.36818181818181811</v>
      </c>
      <c r="AQ419" s="18">
        <f t="shared" si="217"/>
        <v>0</v>
      </c>
      <c r="AR419" s="18">
        <f>AQ419*节奏规划!$J408</f>
        <v>0</v>
      </c>
      <c r="AS419" s="18">
        <f t="shared" si="235"/>
        <v>128.85749999999999</v>
      </c>
      <c r="AT419" s="18">
        <f>AS419*节奏规划!$J408</f>
        <v>0.29285795454545449</v>
      </c>
      <c r="AU419" s="18">
        <f t="shared" si="236"/>
        <v>95.242500000000007</v>
      </c>
      <c r="AV419" s="18">
        <f>AU419*节奏规划!$J408</f>
        <v>0.21646022727272729</v>
      </c>
      <c r="AW419" s="18">
        <f t="shared" si="237"/>
        <v>10.0845</v>
      </c>
      <c r="AX419" s="18">
        <f>AW419*节奏规划!$J408</f>
        <v>2.291931818181818E-2</v>
      </c>
      <c r="AY419" s="18">
        <f t="shared" si="238"/>
        <v>0</v>
      </c>
      <c r="AZ419" s="18">
        <f>AY419*节奏规划!$J408</f>
        <v>0</v>
      </c>
    </row>
    <row r="420" spans="1:52" ht="16.5" x14ac:dyDescent="0.2">
      <c r="A420" s="14">
        <v>415</v>
      </c>
      <c r="B420" s="14">
        <f>金币产出!CH420/金币产出!CB420</f>
        <v>5768820200</v>
      </c>
      <c r="C420" s="18">
        <f>INDEX(金币产出!$D$7:$D$90,MATCH(宝箱数值!A420,金币产出!$A$7:$A$90,1))</f>
        <v>107.5</v>
      </c>
      <c r="D420" s="18">
        <f t="shared" si="218"/>
        <v>41187471</v>
      </c>
      <c r="E420" s="18">
        <f t="shared" si="207"/>
        <v>4696545</v>
      </c>
      <c r="F420" s="18">
        <f t="shared" si="208"/>
        <v>16678229</v>
      </c>
      <c r="G420" s="18">
        <f t="shared" si="209"/>
        <v>35381269</v>
      </c>
      <c r="H420" s="18">
        <f t="shared" si="210"/>
        <v>41187471</v>
      </c>
      <c r="I420" s="18">
        <f t="shared" si="211"/>
        <v>41187471</v>
      </c>
      <c r="J420" s="18">
        <f t="shared" si="212"/>
        <v>41187471</v>
      </c>
      <c r="K420" s="18">
        <f t="shared" si="219"/>
        <v>1</v>
      </c>
      <c r="L420" s="18">
        <f t="shared" si="220"/>
        <v>4696.55</v>
      </c>
      <c r="M420" s="18">
        <f t="shared" si="221"/>
        <v>2</v>
      </c>
      <c r="N420" s="18">
        <f t="shared" si="222"/>
        <v>16.68</v>
      </c>
      <c r="O420" s="18">
        <f t="shared" si="223"/>
        <v>2</v>
      </c>
      <c r="P420" s="18">
        <f t="shared" si="224"/>
        <v>35.380000000000003</v>
      </c>
      <c r="Q420" s="18">
        <f t="shared" si="225"/>
        <v>2</v>
      </c>
      <c r="R420" s="18">
        <f t="shared" si="226"/>
        <v>41.19</v>
      </c>
      <c r="S420" s="18">
        <f t="shared" si="227"/>
        <v>2</v>
      </c>
      <c r="T420" s="18">
        <f t="shared" si="228"/>
        <v>41.19</v>
      </c>
      <c r="U420" s="18">
        <f t="shared" si="229"/>
        <v>2</v>
      </c>
      <c r="V420" s="18">
        <f t="shared" si="230"/>
        <v>41.19</v>
      </c>
      <c r="W420" s="18">
        <f t="shared" si="231"/>
        <v>2</v>
      </c>
      <c r="X420" s="18">
        <f t="shared" si="232"/>
        <v>41.19</v>
      </c>
      <c r="Y420" s="22">
        <v>0</v>
      </c>
      <c r="Z420" s="22">
        <v>0</v>
      </c>
      <c r="AA420" s="22">
        <v>0.5</v>
      </c>
      <c r="AB420" s="22">
        <v>0.5</v>
      </c>
      <c r="AC420" s="22">
        <v>0</v>
      </c>
      <c r="AD420" s="22">
        <v>0</v>
      </c>
      <c r="AE420" s="18">
        <f t="shared" si="233"/>
        <v>79440067.75</v>
      </c>
      <c r="AF420" s="18">
        <f>AE420*节奏规划!$J409</f>
        <v>180545.60852272727</v>
      </c>
      <c r="AG420" s="18">
        <f t="shared" si="234"/>
        <v>1494.0000000000002</v>
      </c>
      <c r="AH420" s="18">
        <f>AG420*节奏规划!$J409</f>
        <v>3.3954545454545459</v>
      </c>
      <c r="AI420" s="18">
        <f t="shared" si="213"/>
        <v>313.64999999999998</v>
      </c>
      <c r="AJ420" s="18">
        <f>AI420*节奏规划!$J409</f>
        <v>0.71284090909090903</v>
      </c>
      <c r="AK420" s="18">
        <f t="shared" si="214"/>
        <v>143.1</v>
      </c>
      <c r="AL420" s="18">
        <f>AK420*节奏规划!$J409</f>
        <v>0.3252272727272727</v>
      </c>
      <c r="AM420" s="18">
        <f t="shared" si="215"/>
        <v>850.49999999999989</v>
      </c>
      <c r="AN420" s="18">
        <f>AM420*节奏规划!$J409</f>
        <v>1.9329545454545451</v>
      </c>
      <c r="AO420" s="18">
        <f t="shared" si="216"/>
        <v>161.99999999999997</v>
      </c>
      <c r="AP420" s="18">
        <f>AO420*节奏规划!$J409</f>
        <v>0.36818181818181811</v>
      </c>
      <c r="AQ420" s="18">
        <f t="shared" si="217"/>
        <v>0</v>
      </c>
      <c r="AR420" s="18">
        <f>AQ420*节奏规划!$J409</f>
        <v>0</v>
      </c>
      <c r="AS420" s="18">
        <f t="shared" si="235"/>
        <v>128.85749999999999</v>
      </c>
      <c r="AT420" s="18">
        <f>AS420*节奏规划!$J409</f>
        <v>0.29285795454545449</v>
      </c>
      <c r="AU420" s="18">
        <f t="shared" si="236"/>
        <v>95.242500000000007</v>
      </c>
      <c r="AV420" s="18">
        <f>AU420*节奏规划!$J409</f>
        <v>0.21646022727272729</v>
      </c>
      <c r="AW420" s="18">
        <f t="shared" si="237"/>
        <v>10.0845</v>
      </c>
      <c r="AX420" s="18">
        <f>AW420*节奏规划!$J409</f>
        <v>2.291931818181818E-2</v>
      </c>
      <c r="AY420" s="18">
        <f t="shared" si="238"/>
        <v>0</v>
      </c>
      <c r="AZ420" s="18">
        <f>AY420*节奏规划!$J409</f>
        <v>0</v>
      </c>
    </row>
    <row r="421" spans="1:52" ht="16.5" x14ac:dyDescent="0.2">
      <c r="A421" s="14">
        <v>416</v>
      </c>
      <c r="B421" s="14">
        <f>金币产出!CH421/金币产出!CB421</f>
        <v>5797007920</v>
      </c>
      <c r="C421" s="18">
        <f>INDEX(金币产出!$D$7:$D$90,MATCH(宝箱数值!A421,金币产出!$A$7:$A$90,1))</f>
        <v>107.5</v>
      </c>
      <c r="D421" s="18">
        <f t="shared" si="218"/>
        <v>41388722</v>
      </c>
      <c r="E421" s="18">
        <f t="shared" si="207"/>
        <v>4708005</v>
      </c>
      <c r="F421" s="18">
        <f t="shared" si="208"/>
        <v>16718926</v>
      </c>
      <c r="G421" s="18">
        <f t="shared" si="209"/>
        <v>35467604</v>
      </c>
      <c r="H421" s="18">
        <f t="shared" si="210"/>
        <v>41388722</v>
      </c>
      <c r="I421" s="18">
        <f t="shared" si="211"/>
        <v>41388722</v>
      </c>
      <c r="J421" s="18">
        <f t="shared" si="212"/>
        <v>41388722</v>
      </c>
      <c r="K421" s="18">
        <f t="shared" si="219"/>
        <v>1</v>
      </c>
      <c r="L421" s="18">
        <f t="shared" si="220"/>
        <v>4708.01</v>
      </c>
      <c r="M421" s="18">
        <f t="shared" si="221"/>
        <v>2</v>
      </c>
      <c r="N421" s="18">
        <f t="shared" si="222"/>
        <v>16.72</v>
      </c>
      <c r="O421" s="18">
        <f t="shared" si="223"/>
        <v>2</v>
      </c>
      <c r="P421" s="18">
        <f t="shared" si="224"/>
        <v>35.47</v>
      </c>
      <c r="Q421" s="18">
        <f t="shared" si="225"/>
        <v>2</v>
      </c>
      <c r="R421" s="18">
        <f t="shared" si="226"/>
        <v>41.39</v>
      </c>
      <c r="S421" s="18">
        <f t="shared" si="227"/>
        <v>2</v>
      </c>
      <c r="T421" s="18">
        <f t="shared" si="228"/>
        <v>41.39</v>
      </c>
      <c r="U421" s="18">
        <f t="shared" si="229"/>
        <v>2</v>
      </c>
      <c r="V421" s="18">
        <f t="shared" si="230"/>
        <v>41.39</v>
      </c>
      <c r="W421" s="18">
        <f t="shared" si="231"/>
        <v>2</v>
      </c>
      <c r="X421" s="18">
        <f t="shared" si="232"/>
        <v>41.39</v>
      </c>
      <c r="Y421" s="22">
        <v>0</v>
      </c>
      <c r="Z421" s="22">
        <v>0</v>
      </c>
      <c r="AA421" s="22">
        <v>0.5</v>
      </c>
      <c r="AB421" s="22">
        <v>0.5</v>
      </c>
      <c r="AC421" s="22">
        <v>0</v>
      </c>
      <c r="AD421" s="22">
        <v>0</v>
      </c>
      <c r="AE421" s="18">
        <f t="shared" si="233"/>
        <v>79738438.225000009</v>
      </c>
      <c r="AF421" s="18">
        <f>AE421*节奏规划!$J410</f>
        <v>181223.72323863636</v>
      </c>
      <c r="AG421" s="18">
        <f t="shared" si="234"/>
        <v>1494.0000000000002</v>
      </c>
      <c r="AH421" s="18">
        <f>AG421*节奏规划!$J410</f>
        <v>3.3954545454545459</v>
      </c>
      <c r="AI421" s="18">
        <f t="shared" si="213"/>
        <v>313.64999999999998</v>
      </c>
      <c r="AJ421" s="18">
        <f>AI421*节奏规划!$J410</f>
        <v>0.71284090909090903</v>
      </c>
      <c r="AK421" s="18">
        <f t="shared" si="214"/>
        <v>143.1</v>
      </c>
      <c r="AL421" s="18">
        <f>AK421*节奏规划!$J410</f>
        <v>0.3252272727272727</v>
      </c>
      <c r="AM421" s="18">
        <f t="shared" si="215"/>
        <v>850.49999999999989</v>
      </c>
      <c r="AN421" s="18">
        <f>AM421*节奏规划!$J410</f>
        <v>1.9329545454545451</v>
      </c>
      <c r="AO421" s="18">
        <f t="shared" si="216"/>
        <v>161.99999999999997</v>
      </c>
      <c r="AP421" s="18">
        <f>AO421*节奏规划!$J410</f>
        <v>0.36818181818181811</v>
      </c>
      <c r="AQ421" s="18">
        <f t="shared" si="217"/>
        <v>0</v>
      </c>
      <c r="AR421" s="18">
        <f>AQ421*节奏规划!$J410</f>
        <v>0</v>
      </c>
      <c r="AS421" s="18">
        <f t="shared" si="235"/>
        <v>128.85749999999999</v>
      </c>
      <c r="AT421" s="18">
        <f>AS421*节奏规划!$J410</f>
        <v>0.29285795454545449</v>
      </c>
      <c r="AU421" s="18">
        <f t="shared" si="236"/>
        <v>95.242500000000007</v>
      </c>
      <c r="AV421" s="18">
        <f>AU421*节奏规划!$J410</f>
        <v>0.21646022727272729</v>
      </c>
      <c r="AW421" s="18">
        <f t="shared" si="237"/>
        <v>10.0845</v>
      </c>
      <c r="AX421" s="18">
        <f>AW421*节奏规划!$J410</f>
        <v>2.291931818181818E-2</v>
      </c>
      <c r="AY421" s="18">
        <f t="shared" si="238"/>
        <v>0</v>
      </c>
      <c r="AZ421" s="18">
        <f>AY421*节奏规划!$J410</f>
        <v>0</v>
      </c>
    </row>
    <row r="422" spans="1:52" ht="16.5" x14ac:dyDescent="0.2">
      <c r="A422" s="14">
        <v>417</v>
      </c>
      <c r="B422" s="14">
        <f>金币产出!CH422/金币产出!CB422</f>
        <v>5825196080</v>
      </c>
      <c r="C422" s="18">
        <f>INDEX(金币产出!$D$7:$D$90,MATCH(宝箱数值!A422,金币产出!$A$7:$A$90,1))</f>
        <v>107.5</v>
      </c>
      <c r="D422" s="18">
        <f t="shared" si="218"/>
        <v>41589976</v>
      </c>
      <c r="E422" s="18">
        <f t="shared" si="207"/>
        <v>4719438</v>
      </c>
      <c r="F422" s="18">
        <f t="shared" si="208"/>
        <v>16759525</v>
      </c>
      <c r="G422" s="18">
        <f t="shared" si="209"/>
        <v>35553730</v>
      </c>
      <c r="H422" s="18">
        <f t="shared" si="210"/>
        <v>41589976</v>
      </c>
      <c r="I422" s="18">
        <f t="shared" si="211"/>
        <v>41589976</v>
      </c>
      <c r="J422" s="18">
        <f t="shared" si="212"/>
        <v>41589976</v>
      </c>
      <c r="K422" s="18">
        <f t="shared" si="219"/>
        <v>1</v>
      </c>
      <c r="L422" s="18">
        <f t="shared" si="220"/>
        <v>4719.4399999999996</v>
      </c>
      <c r="M422" s="18">
        <f t="shared" si="221"/>
        <v>2</v>
      </c>
      <c r="N422" s="18">
        <f t="shared" si="222"/>
        <v>16.760000000000002</v>
      </c>
      <c r="O422" s="18">
        <f t="shared" si="223"/>
        <v>2</v>
      </c>
      <c r="P422" s="18">
        <f t="shared" si="224"/>
        <v>35.549999999999997</v>
      </c>
      <c r="Q422" s="18">
        <f t="shared" si="225"/>
        <v>2</v>
      </c>
      <c r="R422" s="18">
        <f t="shared" si="226"/>
        <v>41.59</v>
      </c>
      <c r="S422" s="18">
        <f t="shared" si="227"/>
        <v>2</v>
      </c>
      <c r="T422" s="18">
        <f t="shared" si="228"/>
        <v>41.59</v>
      </c>
      <c r="U422" s="18">
        <f t="shared" si="229"/>
        <v>2</v>
      </c>
      <c r="V422" s="18">
        <f t="shared" si="230"/>
        <v>41.59</v>
      </c>
      <c r="W422" s="18">
        <f t="shared" si="231"/>
        <v>2</v>
      </c>
      <c r="X422" s="18">
        <f t="shared" si="232"/>
        <v>41.59</v>
      </c>
      <c r="Y422" s="22">
        <v>0</v>
      </c>
      <c r="Z422" s="22">
        <v>0</v>
      </c>
      <c r="AA422" s="22">
        <v>0.5</v>
      </c>
      <c r="AB422" s="22">
        <v>0.5</v>
      </c>
      <c r="AC422" s="22">
        <v>0</v>
      </c>
      <c r="AD422" s="22">
        <v>0</v>
      </c>
      <c r="AE422" s="18">
        <f t="shared" si="233"/>
        <v>80036594.975000009</v>
      </c>
      <c r="AF422" s="18">
        <f>AE422*节奏规划!$J411</f>
        <v>181901.35221590911</v>
      </c>
      <c r="AG422" s="18">
        <f t="shared" si="234"/>
        <v>1494.0000000000002</v>
      </c>
      <c r="AH422" s="18">
        <f>AG422*节奏规划!$J411</f>
        <v>3.3954545454545459</v>
      </c>
      <c r="AI422" s="18">
        <f t="shared" si="213"/>
        <v>313.64999999999998</v>
      </c>
      <c r="AJ422" s="18">
        <f>AI422*节奏规划!$J411</f>
        <v>0.71284090909090903</v>
      </c>
      <c r="AK422" s="18">
        <f t="shared" si="214"/>
        <v>143.1</v>
      </c>
      <c r="AL422" s="18">
        <f>AK422*节奏规划!$J411</f>
        <v>0.3252272727272727</v>
      </c>
      <c r="AM422" s="18">
        <f t="shared" si="215"/>
        <v>850.49999999999989</v>
      </c>
      <c r="AN422" s="18">
        <f>AM422*节奏规划!$J411</f>
        <v>1.9329545454545451</v>
      </c>
      <c r="AO422" s="18">
        <f t="shared" si="216"/>
        <v>161.99999999999997</v>
      </c>
      <c r="AP422" s="18">
        <f>AO422*节奏规划!$J411</f>
        <v>0.36818181818181811</v>
      </c>
      <c r="AQ422" s="18">
        <f t="shared" si="217"/>
        <v>0</v>
      </c>
      <c r="AR422" s="18">
        <f>AQ422*节奏规划!$J411</f>
        <v>0</v>
      </c>
      <c r="AS422" s="18">
        <f t="shared" si="235"/>
        <v>128.85749999999999</v>
      </c>
      <c r="AT422" s="18">
        <f>AS422*节奏规划!$J411</f>
        <v>0.29285795454545449</v>
      </c>
      <c r="AU422" s="18">
        <f t="shared" si="236"/>
        <v>95.242500000000007</v>
      </c>
      <c r="AV422" s="18">
        <f>AU422*节奏规划!$J411</f>
        <v>0.21646022727272729</v>
      </c>
      <c r="AW422" s="18">
        <f t="shared" si="237"/>
        <v>10.0845</v>
      </c>
      <c r="AX422" s="18">
        <f>AW422*节奏规划!$J411</f>
        <v>2.291931818181818E-2</v>
      </c>
      <c r="AY422" s="18">
        <f t="shared" si="238"/>
        <v>0</v>
      </c>
      <c r="AZ422" s="18">
        <f>AY422*节奏规划!$J411</f>
        <v>0</v>
      </c>
    </row>
    <row r="423" spans="1:52" ht="16.5" x14ac:dyDescent="0.2">
      <c r="A423" s="14">
        <v>418</v>
      </c>
      <c r="B423" s="14">
        <f>金币产出!CH423/金币产出!CB423</f>
        <v>5853383800</v>
      </c>
      <c r="C423" s="18">
        <f>INDEX(金币产出!$D$7:$D$90,MATCH(宝箱数值!A423,金币产出!$A$7:$A$90,1))</f>
        <v>107.5</v>
      </c>
      <c r="D423" s="18">
        <f t="shared" si="218"/>
        <v>41791227</v>
      </c>
      <c r="E423" s="18">
        <f t="shared" si="207"/>
        <v>4730842</v>
      </c>
      <c r="F423" s="18">
        <f t="shared" si="208"/>
        <v>16800025</v>
      </c>
      <c r="G423" s="18">
        <f t="shared" si="209"/>
        <v>35639647</v>
      </c>
      <c r="H423" s="18">
        <f t="shared" si="210"/>
        <v>41791227</v>
      </c>
      <c r="I423" s="18">
        <f t="shared" si="211"/>
        <v>41791227</v>
      </c>
      <c r="J423" s="18">
        <f t="shared" si="212"/>
        <v>41791227</v>
      </c>
      <c r="K423" s="18">
        <f t="shared" si="219"/>
        <v>1</v>
      </c>
      <c r="L423" s="18">
        <f t="shared" si="220"/>
        <v>4730.84</v>
      </c>
      <c r="M423" s="18">
        <f t="shared" si="221"/>
        <v>2</v>
      </c>
      <c r="N423" s="18">
        <f t="shared" si="222"/>
        <v>16.8</v>
      </c>
      <c r="O423" s="18">
        <f t="shared" si="223"/>
        <v>2</v>
      </c>
      <c r="P423" s="18">
        <f t="shared" si="224"/>
        <v>35.64</v>
      </c>
      <c r="Q423" s="18">
        <f t="shared" si="225"/>
        <v>2</v>
      </c>
      <c r="R423" s="18">
        <f t="shared" si="226"/>
        <v>41.79</v>
      </c>
      <c r="S423" s="18">
        <f t="shared" si="227"/>
        <v>2</v>
      </c>
      <c r="T423" s="18">
        <f t="shared" si="228"/>
        <v>41.79</v>
      </c>
      <c r="U423" s="18">
        <f t="shared" si="229"/>
        <v>2</v>
      </c>
      <c r="V423" s="18">
        <f t="shared" si="230"/>
        <v>41.79</v>
      </c>
      <c r="W423" s="18">
        <f t="shared" si="231"/>
        <v>2</v>
      </c>
      <c r="X423" s="18">
        <f t="shared" si="232"/>
        <v>41.79</v>
      </c>
      <c r="Y423" s="22">
        <v>0</v>
      </c>
      <c r="Z423" s="22">
        <v>0</v>
      </c>
      <c r="AA423" s="22">
        <v>0.5</v>
      </c>
      <c r="AB423" s="22">
        <v>0.5</v>
      </c>
      <c r="AC423" s="22">
        <v>0</v>
      </c>
      <c r="AD423" s="22">
        <v>0</v>
      </c>
      <c r="AE423" s="18">
        <f t="shared" si="233"/>
        <v>80334531.775000006</v>
      </c>
      <c r="AF423" s="18">
        <f>AE423*节奏规划!$J412</f>
        <v>182578.4813068182</v>
      </c>
      <c r="AG423" s="18">
        <f t="shared" si="234"/>
        <v>1494.0000000000002</v>
      </c>
      <c r="AH423" s="18">
        <f>AG423*节奏规划!$J412</f>
        <v>3.3954545454545459</v>
      </c>
      <c r="AI423" s="18">
        <f t="shared" si="213"/>
        <v>313.64999999999998</v>
      </c>
      <c r="AJ423" s="18">
        <f>AI423*节奏规划!$J412</f>
        <v>0.71284090909090903</v>
      </c>
      <c r="AK423" s="18">
        <f t="shared" si="214"/>
        <v>143.1</v>
      </c>
      <c r="AL423" s="18">
        <f>AK423*节奏规划!$J412</f>
        <v>0.3252272727272727</v>
      </c>
      <c r="AM423" s="18">
        <f t="shared" si="215"/>
        <v>850.49999999999989</v>
      </c>
      <c r="AN423" s="18">
        <f>AM423*节奏规划!$J412</f>
        <v>1.9329545454545451</v>
      </c>
      <c r="AO423" s="18">
        <f t="shared" si="216"/>
        <v>161.99999999999997</v>
      </c>
      <c r="AP423" s="18">
        <f>AO423*节奏规划!$J412</f>
        <v>0.36818181818181811</v>
      </c>
      <c r="AQ423" s="18">
        <f t="shared" si="217"/>
        <v>0</v>
      </c>
      <c r="AR423" s="18">
        <f>AQ423*节奏规划!$J412</f>
        <v>0</v>
      </c>
      <c r="AS423" s="18">
        <f t="shared" si="235"/>
        <v>128.85749999999999</v>
      </c>
      <c r="AT423" s="18">
        <f>AS423*节奏规划!$J412</f>
        <v>0.29285795454545449</v>
      </c>
      <c r="AU423" s="18">
        <f t="shared" si="236"/>
        <v>95.242500000000007</v>
      </c>
      <c r="AV423" s="18">
        <f>AU423*节奏规划!$J412</f>
        <v>0.21646022727272729</v>
      </c>
      <c r="AW423" s="18">
        <f t="shared" si="237"/>
        <v>10.0845</v>
      </c>
      <c r="AX423" s="18">
        <f>AW423*节奏规划!$J412</f>
        <v>2.291931818181818E-2</v>
      </c>
      <c r="AY423" s="18">
        <f t="shared" si="238"/>
        <v>0</v>
      </c>
      <c r="AZ423" s="18">
        <f>AY423*节奏规划!$J412</f>
        <v>0</v>
      </c>
    </row>
    <row r="424" spans="1:52" ht="16.5" x14ac:dyDescent="0.2">
      <c r="A424" s="14">
        <v>419</v>
      </c>
      <c r="B424" s="14">
        <f>金币产出!CH424/金币产出!CB424</f>
        <v>5881571960</v>
      </c>
      <c r="C424" s="18">
        <f>INDEX(金币产出!$D$7:$D$90,MATCH(宝箱数值!A424,金币产出!$A$7:$A$90,1))</f>
        <v>107.5</v>
      </c>
      <c r="D424" s="18">
        <f t="shared" si="218"/>
        <v>41992482</v>
      </c>
      <c r="E424" s="18">
        <f t="shared" si="207"/>
        <v>4742220</v>
      </c>
      <c r="F424" s="18">
        <f t="shared" si="208"/>
        <v>16840428</v>
      </c>
      <c r="G424" s="18">
        <f t="shared" si="209"/>
        <v>35725360</v>
      </c>
      <c r="H424" s="18">
        <f t="shared" si="210"/>
        <v>41992482</v>
      </c>
      <c r="I424" s="18">
        <f t="shared" si="211"/>
        <v>41992482</v>
      </c>
      <c r="J424" s="18">
        <f t="shared" si="212"/>
        <v>41992482</v>
      </c>
      <c r="K424" s="18">
        <f t="shared" si="219"/>
        <v>1</v>
      </c>
      <c r="L424" s="18">
        <f t="shared" si="220"/>
        <v>4742.22</v>
      </c>
      <c r="M424" s="18">
        <f t="shared" si="221"/>
        <v>2</v>
      </c>
      <c r="N424" s="18">
        <f t="shared" si="222"/>
        <v>16.84</v>
      </c>
      <c r="O424" s="18">
        <f t="shared" si="223"/>
        <v>2</v>
      </c>
      <c r="P424" s="18">
        <f t="shared" si="224"/>
        <v>35.729999999999997</v>
      </c>
      <c r="Q424" s="18">
        <f t="shared" si="225"/>
        <v>2</v>
      </c>
      <c r="R424" s="18">
        <f t="shared" si="226"/>
        <v>41.99</v>
      </c>
      <c r="S424" s="18">
        <f t="shared" si="227"/>
        <v>2</v>
      </c>
      <c r="T424" s="18">
        <f t="shared" si="228"/>
        <v>41.99</v>
      </c>
      <c r="U424" s="18">
        <f t="shared" si="229"/>
        <v>2</v>
      </c>
      <c r="V424" s="18">
        <f t="shared" si="230"/>
        <v>41.99</v>
      </c>
      <c r="W424" s="18">
        <f t="shared" si="231"/>
        <v>2</v>
      </c>
      <c r="X424" s="18">
        <f t="shared" si="232"/>
        <v>41.99</v>
      </c>
      <c r="Y424" s="22">
        <v>0</v>
      </c>
      <c r="Z424" s="22">
        <v>0</v>
      </c>
      <c r="AA424" s="22">
        <v>0.5</v>
      </c>
      <c r="AB424" s="22">
        <v>0.5</v>
      </c>
      <c r="AC424" s="22">
        <v>0</v>
      </c>
      <c r="AD424" s="22">
        <v>0</v>
      </c>
      <c r="AE424" s="18">
        <f t="shared" si="233"/>
        <v>80632261.075000003</v>
      </c>
      <c r="AF424" s="18">
        <f>AE424*节奏规划!$J413</f>
        <v>183255.13880681817</v>
      </c>
      <c r="AG424" s="18">
        <f t="shared" si="234"/>
        <v>1494.0000000000002</v>
      </c>
      <c r="AH424" s="18">
        <f>AG424*节奏规划!$J413</f>
        <v>3.3954545454545459</v>
      </c>
      <c r="AI424" s="18">
        <f t="shared" si="213"/>
        <v>313.64999999999998</v>
      </c>
      <c r="AJ424" s="18">
        <f>AI424*节奏规划!$J413</f>
        <v>0.71284090909090903</v>
      </c>
      <c r="AK424" s="18">
        <f t="shared" si="214"/>
        <v>143.1</v>
      </c>
      <c r="AL424" s="18">
        <f>AK424*节奏规划!$J413</f>
        <v>0.3252272727272727</v>
      </c>
      <c r="AM424" s="18">
        <f t="shared" si="215"/>
        <v>850.49999999999989</v>
      </c>
      <c r="AN424" s="18">
        <f>AM424*节奏规划!$J413</f>
        <v>1.9329545454545451</v>
      </c>
      <c r="AO424" s="18">
        <f t="shared" si="216"/>
        <v>161.99999999999997</v>
      </c>
      <c r="AP424" s="18">
        <f>AO424*节奏规划!$J413</f>
        <v>0.36818181818181811</v>
      </c>
      <c r="AQ424" s="18">
        <f t="shared" si="217"/>
        <v>0</v>
      </c>
      <c r="AR424" s="18">
        <f>AQ424*节奏规划!$J413</f>
        <v>0</v>
      </c>
      <c r="AS424" s="18">
        <f t="shared" si="235"/>
        <v>128.85749999999999</v>
      </c>
      <c r="AT424" s="18">
        <f>AS424*节奏规划!$J413</f>
        <v>0.29285795454545449</v>
      </c>
      <c r="AU424" s="18">
        <f t="shared" si="236"/>
        <v>95.242500000000007</v>
      </c>
      <c r="AV424" s="18">
        <f>AU424*节奏规划!$J413</f>
        <v>0.21646022727272729</v>
      </c>
      <c r="AW424" s="18">
        <f t="shared" si="237"/>
        <v>10.0845</v>
      </c>
      <c r="AX424" s="18">
        <f>AW424*节奏规划!$J413</f>
        <v>2.291931818181818E-2</v>
      </c>
      <c r="AY424" s="18">
        <f t="shared" si="238"/>
        <v>0</v>
      </c>
      <c r="AZ424" s="18">
        <f>AY424*节奏规划!$J413</f>
        <v>0</v>
      </c>
    </row>
    <row r="425" spans="1:52" ht="16.5" x14ac:dyDescent="0.2">
      <c r="A425" s="14">
        <v>420</v>
      </c>
      <c r="B425" s="14">
        <f>金币产出!CH425/金币产出!CB425</f>
        <v>5909760120</v>
      </c>
      <c r="C425" s="18">
        <f>INDEX(金币产出!$D$7:$D$90,MATCH(宝箱数值!A425,金币产出!$A$7:$A$90,1))</f>
        <v>110.5</v>
      </c>
      <c r="D425" s="18">
        <f t="shared" si="218"/>
        <v>41592400</v>
      </c>
      <c r="E425" s="18">
        <f t="shared" si="207"/>
        <v>4719575</v>
      </c>
      <c r="F425" s="18">
        <f t="shared" si="208"/>
        <v>16760013</v>
      </c>
      <c r="G425" s="18">
        <f t="shared" si="209"/>
        <v>35554766</v>
      </c>
      <c r="H425" s="18">
        <f t="shared" si="210"/>
        <v>41592400</v>
      </c>
      <c r="I425" s="18">
        <f t="shared" si="211"/>
        <v>41592400</v>
      </c>
      <c r="J425" s="18">
        <f t="shared" si="212"/>
        <v>41592400</v>
      </c>
      <c r="K425" s="18">
        <f t="shared" si="219"/>
        <v>1</v>
      </c>
      <c r="L425" s="18">
        <f t="shared" si="220"/>
        <v>4719.58</v>
      </c>
      <c r="M425" s="18">
        <f t="shared" si="221"/>
        <v>2</v>
      </c>
      <c r="N425" s="18">
        <f t="shared" si="222"/>
        <v>16.760000000000002</v>
      </c>
      <c r="O425" s="18">
        <f t="shared" si="223"/>
        <v>2</v>
      </c>
      <c r="P425" s="18">
        <f t="shared" si="224"/>
        <v>35.549999999999997</v>
      </c>
      <c r="Q425" s="18">
        <f t="shared" si="225"/>
        <v>2</v>
      </c>
      <c r="R425" s="18">
        <f t="shared" si="226"/>
        <v>41.59</v>
      </c>
      <c r="S425" s="18">
        <f t="shared" si="227"/>
        <v>2</v>
      </c>
      <c r="T425" s="18">
        <f t="shared" si="228"/>
        <v>41.59</v>
      </c>
      <c r="U425" s="18">
        <f t="shared" si="229"/>
        <v>2</v>
      </c>
      <c r="V425" s="18">
        <f t="shared" si="230"/>
        <v>41.59</v>
      </c>
      <c r="W425" s="18">
        <f t="shared" si="231"/>
        <v>2</v>
      </c>
      <c r="X425" s="18">
        <f t="shared" si="232"/>
        <v>41.59</v>
      </c>
      <c r="Y425" s="22">
        <v>0</v>
      </c>
      <c r="Z425" s="22">
        <v>0</v>
      </c>
      <c r="AA425" s="22">
        <v>0.2</v>
      </c>
      <c r="AB425" s="22">
        <v>0.8</v>
      </c>
      <c r="AC425" s="22">
        <v>0</v>
      </c>
      <c r="AD425" s="22">
        <v>0</v>
      </c>
      <c r="AE425" s="18">
        <f t="shared" si="233"/>
        <v>85010158.08600001</v>
      </c>
      <c r="AF425" s="18">
        <f>AE425*节奏规划!$J414</f>
        <v>193204.90474090911</v>
      </c>
      <c r="AG425" s="18">
        <f t="shared" si="234"/>
        <v>1742.9399999999998</v>
      </c>
      <c r="AH425" s="18">
        <f>AG425*节奏规划!$J414</f>
        <v>3.9612272727272719</v>
      </c>
      <c r="AI425" s="18">
        <f t="shared" si="213"/>
        <v>346.85999999999996</v>
      </c>
      <c r="AJ425" s="18">
        <f>AI425*节奏规划!$J414</f>
        <v>0.7883181818181817</v>
      </c>
      <c r="AK425" s="18">
        <f t="shared" si="214"/>
        <v>154.44000000000003</v>
      </c>
      <c r="AL425" s="18">
        <f>AK425*节奏规划!$J414</f>
        <v>0.35100000000000003</v>
      </c>
      <c r="AM425" s="18">
        <f t="shared" si="215"/>
        <v>923.39999999999986</v>
      </c>
      <c r="AN425" s="18">
        <f>AM425*节奏规划!$J414</f>
        <v>2.0986363636363632</v>
      </c>
      <c r="AO425" s="18">
        <f t="shared" si="216"/>
        <v>194.4</v>
      </c>
      <c r="AP425" s="18">
        <f>AO425*节奏规划!$J414</f>
        <v>0.44181818181818183</v>
      </c>
      <c r="AQ425" s="18">
        <f t="shared" si="217"/>
        <v>0</v>
      </c>
      <c r="AR425" s="18">
        <f>AQ425*节奏规划!$J414</f>
        <v>0</v>
      </c>
      <c r="AS425" s="18">
        <f t="shared" si="235"/>
        <v>106.84980000000002</v>
      </c>
      <c r="AT425" s="18">
        <f>AS425*节奏规划!$J414</f>
        <v>0.24284045454545458</v>
      </c>
      <c r="AU425" s="18">
        <f t="shared" si="236"/>
        <v>106.8498</v>
      </c>
      <c r="AV425" s="18">
        <f>AU425*节奏规划!$J414</f>
        <v>0.24284045454545453</v>
      </c>
      <c r="AW425" s="18">
        <f t="shared" si="237"/>
        <v>16.368480000000002</v>
      </c>
      <c r="AX425" s="18">
        <f>AW425*节奏规划!$J414</f>
        <v>3.7201090909090913E-2</v>
      </c>
      <c r="AY425" s="18">
        <f t="shared" si="238"/>
        <v>0</v>
      </c>
      <c r="AZ425" s="18">
        <f>AY425*节奏规划!$J414</f>
        <v>0</v>
      </c>
    </row>
    <row r="426" spans="1:52" ht="16.5" x14ac:dyDescent="0.2">
      <c r="A426" s="14">
        <v>421</v>
      </c>
      <c r="B426" s="14">
        <f>金币产出!CH426/金币产出!CB426</f>
        <v>5938595960</v>
      </c>
      <c r="C426" s="18">
        <f>INDEX(金币产出!$D$7:$D$90,MATCH(宝箱数值!A426,金币产出!$A$7:$A$90,1))</f>
        <v>110.5</v>
      </c>
      <c r="D426" s="18">
        <f t="shared" si="218"/>
        <v>41795344</v>
      </c>
      <c r="E426" s="18">
        <f t="shared" si="207"/>
        <v>4731075</v>
      </c>
      <c r="F426" s="18">
        <f t="shared" si="208"/>
        <v>16800852</v>
      </c>
      <c r="G426" s="18">
        <f t="shared" si="209"/>
        <v>35641403</v>
      </c>
      <c r="H426" s="18">
        <f t="shared" si="210"/>
        <v>41795344</v>
      </c>
      <c r="I426" s="18">
        <f t="shared" si="211"/>
        <v>41795344</v>
      </c>
      <c r="J426" s="18">
        <f t="shared" si="212"/>
        <v>41795344</v>
      </c>
      <c r="K426" s="18">
        <f t="shared" si="219"/>
        <v>1</v>
      </c>
      <c r="L426" s="18">
        <f t="shared" si="220"/>
        <v>4731.08</v>
      </c>
      <c r="M426" s="18">
        <f t="shared" si="221"/>
        <v>2</v>
      </c>
      <c r="N426" s="18">
        <f t="shared" si="222"/>
        <v>16.8</v>
      </c>
      <c r="O426" s="18">
        <f t="shared" si="223"/>
        <v>2</v>
      </c>
      <c r="P426" s="18">
        <f t="shared" si="224"/>
        <v>35.64</v>
      </c>
      <c r="Q426" s="18">
        <f t="shared" si="225"/>
        <v>2</v>
      </c>
      <c r="R426" s="18">
        <f t="shared" si="226"/>
        <v>41.8</v>
      </c>
      <c r="S426" s="18">
        <f t="shared" si="227"/>
        <v>2</v>
      </c>
      <c r="T426" s="18">
        <f t="shared" si="228"/>
        <v>41.8</v>
      </c>
      <c r="U426" s="18">
        <f t="shared" si="229"/>
        <v>2</v>
      </c>
      <c r="V426" s="18">
        <f t="shared" si="230"/>
        <v>41.8</v>
      </c>
      <c r="W426" s="18">
        <f t="shared" si="231"/>
        <v>2</v>
      </c>
      <c r="X426" s="18">
        <f t="shared" si="232"/>
        <v>41.8</v>
      </c>
      <c r="Y426" s="22">
        <v>0</v>
      </c>
      <c r="Z426" s="22">
        <v>0</v>
      </c>
      <c r="AA426" s="22">
        <v>0.2</v>
      </c>
      <c r="AB426" s="22">
        <v>0.8</v>
      </c>
      <c r="AC426" s="22">
        <v>0</v>
      </c>
      <c r="AD426" s="22">
        <v>0</v>
      </c>
      <c r="AE426" s="18">
        <f t="shared" si="233"/>
        <v>85388389.959000006</v>
      </c>
      <c r="AF426" s="18">
        <f>AE426*节奏规划!$J415</f>
        <v>194064.52263409091</v>
      </c>
      <c r="AG426" s="18">
        <f t="shared" si="234"/>
        <v>1742.9399999999998</v>
      </c>
      <c r="AH426" s="18">
        <f>AG426*节奏规划!$J415</f>
        <v>3.9612272727272719</v>
      </c>
      <c r="AI426" s="18">
        <f t="shared" si="213"/>
        <v>346.85999999999996</v>
      </c>
      <c r="AJ426" s="18">
        <f>AI426*节奏规划!$J415</f>
        <v>0.7883181818181817</v>
      </c>
      <c r="AK426" s="18">
        <f t="shared" si="214"/>
        <v>154.44000000000003</v>
      </c>
      <c r="AL426" s="18">
        <f>AK426*节奏规划!$J415</f>
        <v>0.35100000000000003</v>
      </c>
      <c r="AM426" s="18">
        <f t="shared" si="215"/>
        <v>923.39999999999986</v>
      </c>
      <c r="AN426" s="18">
        <f>AM426*节奏规划!$J415</f>
        <v>2.0986363636363632</v>
      </c>
      <c r="AO426" s="18">
        <f t="shared" si="216"/>
        <v>194.4</v>
      </c>
      <c r="AP426" s="18">
        <f>AO426*节奏规划!$J415</f>
        <v>0.44181818181818183</v>
      </c>
      <c r="AQ426" s="18">
        <f t="shared" si="217"/>
        <v>0</v>
      </c>
      <c r="AR426" s="18">
        <f>AQ426*节奏规划!$J415</f>
        <v>0</v>
      </c>
      <c r="AS426" s="18">
        <f t="shared" si="235"/>
        <v>106.84980000000002</v>
      </c>
      <c r="AT426" s="18">
        <f>AS426*节奏规划!$J415</f>
        <v>0.24284045454545458</v>
      </c>
      <c r="AU426" s="18">
        <f t="shared" si="236"/>
        <v>106.8498</v>
      </c>
      <c r="AV426" s="18">
        <f>AU426*节奏规划!$J415</f>
        <v>0.24284045454545453</v>
      </c>
      <c r="AW426" s="18">
        <f t="shared" si="237"/>
        <v>16.368480000000002</v>
      </c>
      <c r="AX426" s="18">
        <f>AW426*节奏规划!$J415</f>
        <v>3.7201090909090913E-2</v>
      </c>
      <c r="AY426" s="18">
        <f t="shared" si="238"/>
        <v>0</v>
      </c>
      <c r="AZ426" s="18">
        <f>AY426*节奏规划!$J415</f>
        <v>0</v>
      </c>
    </row>
    <row r="427" spans="1:52" ht="16.5" x14ac:dyDescent="0.2">
      <c r="A427" s="14">
        <v>422</v>
      </c>
      <c r="B427" s="14">
        <f>金币产出!CH427/金币产出!CB427</f>
        <v>5967431800</v>
      </c>
      <c r="C427" s="18">
        <f>INDEX(金币产出!$D$7:$D$90,MATCH(宝箱数值!A427,金币产出!$A$7:$A$90,1))</f>
        <v>110.5</v>
      </c>
      <c r="D427" s="18">
        <f t="shared" si="218"/>
        <v>41998288</v>
      </c>
      <c r="E427" s="18">
        <f t="shared" si="207"/>
        <v>4742548</v>
      </c>
      <c r="F427" s="18">
        <f t="shared" si="208"/>
        <v>16841593</v>
      </c>
      <c r="G427" s="18">
        <f t="shared" si="209"/>
        <v>35727829</v>
      </c>
      <c r="H427" s="18">
        <f t="shared" si="210"/>
        <v>41998288</v>
      </c>
      <c r="I427" s="18">
        <f t="shared" si="211"/>
        <v>41998288</v>
      </c>
      <c r="J427" s="18">
        <f t="shared" si="212"/>
        <v>41998288</v>
      </c>
      <c r="K427" s="18">
        <f t="shared" si="219"/>
        <v>1</v>
      </c>
      <c r="L427" s="18">
        <f t="shared" si="220"/>
        <v>4742.55</v>
      </c>
      <c r="M427" s="18">
        <f t="shared" si="221"/>
        <v>2</v>
      </c>
      <c r="N427" s="18">
        <f t="shared" si="222"/>
        <v>16.84</v>
      </c>
      <c r="O427" s="18">
        <f t="shared" si="223"/>
        <v>2</v>
      </c>
      <c r="P427" s="18">
        <f t="shared" si="224"/>
        <v>35.729999999999997</v>
      </c>
      <c r="Q427" s="18">
        <f t="shared" si="225"/>
        <v>2</v>
      </c>
      <c r="R427" s="18">
        <f t="shared" si="226"/>
        <v>42</v>
      </c>
      <c r="S427" s="18">
        <f t="shared" si="227"/>
        <v>2</v>
      </c>
      <c r="T427" s="18">
        <f t="shared" si="228"/>
        <v>42</v>
      </c>
      <c r="U427" s="18">
        <f t="shared" si="229"/>
        <v>2</v>
      </c>
      <c r="V427" s="18">
        <f t="shared" si="230"/>
        <v>42</v>
      </c>
      <c r="W427" s="18">
        <f t="shared" si="231"/>
        <v>2</v>
      </c>
      <c r="X427" s="18">
        <f t="shared" si="232"/>
        <v>42</v>
      </c>
      <c r="Y427" s="22">
        <v>0</v>
      </c>
      <c r="Z427" s="22">
        <v>0</v>
      </c>
      <c r="AA427" s="22">
        <v>0.2</v>
      </c>
      <c r="AB427" s="22">
        <v>0.8</v>
      </c>
      <c r="AC427" s="22">
        <v>0</v>
      </c>
      <c r="AD427" s="22">
        <v>0</v>
      </c>
      <c r="AE427" s="18">
        <f t="shared" si="233"/>
        <v>85766533.001000002</v>
      </c>
      <c r="AF427" s="18">
        <f>AE427*节奏规划!$J416</f>
        <v>194923.93863863635</v>
      </c>
      <c r="AG427" s="18">
        <f t="shared" si="234"/>
        <v>1742.9399999999998</v>
      </c>
      <c r="AH427" s="18">
        <f>AG427*节奏规划!$J416</f>
        <v>3.9612272727272719</v>
      </c>
      <c r="AI427" s="18">
        <f t="shared" si="213"/>
        <v>346.85999999999996</v>
      </c>
      <c r="AJ427" s="18">
        <f>AI427*节奏规划!$J416</f>
        <v>0.7883181818181817</v>
      </c>
      <c r="AK427" s="18">
        <f t="shared" si="214"/>
        <v>154.44000000000003</v>
      </c>
      <c r="AL427" s="18">
        <f>AK427*节奏规划!$J416</f>
        <v>0.35100000000000003</v>
      </c>
      <c r="AM427" s="18">
        <f t="shared" si="215"/>
        <v>923.39999999999986</v>
      </c>
      <c r="AN427" s="18">
        <f>AM427*节奏规划!$J416</f>
        <v>2.0986363636363632</v>
      </c>
      <c r="AO427" s="18">
        <f t="shared" si="216"/>
        <v>194.4</v>
      </c>
      <c r="AP427" s="18">
        <f>AO427*节奏规划!$J416</f>
        <v>0.44181818181818183</v>
      </c>
      <c r="AQ427" s="18">
        <f t="shared" si="217"/>
        <v>0</v>
      </c>
      <c r="AR427" s="18">
        <f>AQ427*节奏规划!$J416</f>
        <v>0</v>
      </c>
      <c r="AS427" s="18">
        <f t="shared" si="235"/>
        <v>106.84980000000002</v>
      </c>
      <c r="AT427" s="18">
        <f>AS427*节奏规划!$J416</f>
        <v>0.24284045454545458</v>
      </c>
      <c r="AU427" s="18">
        <f t="shared" si="236"/>
        <v>106.8498</v>
      </c>
      <c r="AV427" s="18">
        <f>AU427*节奏规划!$J416</f>
        <v>0.24284045454545453</v>
      </c>
      <c r="AW427" s="18">
        <f t="shared" si="237"/>
        <v>16.368480000000002</v>
      </c>
      <c r="AX427" s="18">
        <f>AW427*节奏规划!$J416</f>
        <v>3.7201090909090913E-2</v>
      </c>
      <c r="AY427" s="18">
        <f t="shared" si="238"/>
        <v>0</v>
      </c>
      <c r="AZ427" s="18">
        <f>AY427*节奏规划!$J416</f>
        <v>0</v>
      </c>
    </row>
    <row r="428" spans="1:52" ht="16.5" x14ac:dyDescent="0.2">
      <c r="A428" s="14">
        <v>423</v>
      </c>
      <c r="B428" s="14">
        <f>金币产出!CH428/金币产出!CB428</f>
        <v>5996268080</v>
      </c>
      <c r="C428" s="18">
        <f>INDEX(金币产出!$D$7:$D$90,MATCH(宝箱数值!A428,金币产出!$A$7:$A$90,1))</f>
        <v>110.5</v>
      </c>
      <c r="D428" s="18">
        <f t="shared" si="218"/>
        <v>42201236</v>
      </c>
      <c r="E428" s="18">
        <f t="shared" si="207"/>
        <v>4753993</v>
      </c>
      <c r="F428" s="18">
        <f t="shared" si="208"/>
        <v>16882235</v>
      </c>
      <c r="G428" s="18">
        <f t="shared" si="209"/>
        <v>35814049</v>
      </c>
      <c r="H428" s="18">
        <f t="shared" si="210"/>
        <v>42201236</v>
      </c>
      <c r="I428" s="18">
        <f t="shared" si="211"/>
        <v>42201236</v>
      </c>
      <c r="J428" s="18">
        <f t="shared" si="212"/>
        <v>42201236</v>
      </c>
      <c r="K428" s="18">
        <f t="shared" si="219"/>
        <v>1</v>
      </c>
      <c r="L428" s="18">
        <f t="shared" si="220"/>
        <v>4753.99</v>
      </c>
      <c r="M428" s="18">
        <f t="shared" si="221"/>
        <v>2</v>
      </c>
      <c r="N428" s="18">
        <f t="shared" si="222"/>
        <v>16.88</v>
      </c>
      <c r="O428" s="18">
        <f t="shared" si="223"/>
        <v>2</v>
      </c>
      <c r="P428" s="18">
        <f t="shared" si="224"/>
        <v>35.81</v>
      </c>
      <c r="Q428" s="18">
        <f t="shared" si="225"/>
        <v>2</v>
      </c>
      <c r="R428" s="18">
        <f t="shared" si="226"/>
        <v>42.2</v>
      </c>
      <c r="S428" s="18">
        <f t="shared" si="227"/>
        <v>2</v>
      </c>
      <c r="T428" s="18">
        <f t="shared" si="228"/>
        <v>42.2</v>
      </c>
      <c r="U428" s="18">
        <f t="shared" si="229"/>
        <v>2</v>
      </c>
      <c r="V428" s="18">
        <f t="shared" si="230"/>
        <v>42.2</v>
      </c>
      <c r="W428" s="18">
        <f t="shared" si="231"/>
        <v>2</v>
      </c>
      <c r="X428" s="18">
        <f t="shared" si="232"/>
        <v>42.2</v>
      </c>
      <c r="Y428" s="22">
        <v>0</v>
      </c>
      <c r="Z428" s="22">
        <v>0</v>
      </c>
      <c r="AA428" s="22">
        <v>0.2</v>
      </c>
      <c r="AB428" s="22">
        <v>0.8</v>
      </c>
      <c r="AC428" s="22">
        <v>0</v>
      </c>
      <c r="AD428" s="22">
        <v>0</v>
      </c>
      <c r="AE428" s="18">
        <f t="shared" si="233"/>
        <v>86144596.053000018</v>
      </c>
      <c r="AF428" s="18">
        <f>AE428*节奏规划!$J417</f>
        <v>195783.17284772731</v>
      </c>
      <c r="AG428" s="18">
        <f t="shared" si="234"/>
        <v>1742.9399999999998</v>
      </c>
      <c r="AH428" s="18">
        <f>AG428*节奏规划!$J417</f>
        <v>3.9612272727272719</v>
      </c>
      <c r="AI428" s="18">
        <f t="shared" si="213"/>
        <v>346.85999999999996</v>
      </c>
      <c r="AJ428" s="18">
        <f>AI428*节奏规划!$J417</f>
        <v>0.7883181818181817</v>
      </c>
      <c r="AK428" s="18">
        <f t="shared" si="214"/>
        <v>154.44000000000003</v>
      </c>
      <c r="AL428" s="18">
        <f>AK428*节奏规划!$J417</f>
        <v>0.35100000000000003</v>
      </c>
      <c r="AM428" s="18">
        <f t="shared" si="215"/>
        <v>923.39999999999986</v>
      </c>
      <c r="AN428" s="18">
        <f>AM428*节奏规划!$J417</f>
        <v>2.0986363636363632</v>
      </c>
      <c r="AO428" s="18">
        <f t="shared" si="216"/>
        <v>194.4</v>
      </c>
      <c r="AP428" s="18">
        <f>AO428*节奏规划!$J417</f>
        <v>0.44181818181818183</v>
      </c>
      <c r="AQ428" s="18">
        <f t="shared" si="217"/>
        <v>0</v>
      </c>
      <c r="AR428" s="18">
        <f>AQ428*节奏规划!$J417</f>
        <v>0</v>
      </c>
      <c r="AS428" s="18">
        <f t="shared" si="235"/>
        <v>106.84980000000002</v>
      </c>
      <c r="AT428" s="18">
        <f>AS428*节奏规划!$J417</f>
        <v>0.24284045454545458</v>
      </c>
      <c r="AU428" s="18">
        <f t="shared" si="236"/>
        <v>106.8498</v>
      </c>
      <c r="AV428" s="18">
        <f>AU428*节奏规划!$J417</f>
        <v>0.24284045454545453</v>
      </c>
      <c r="AW428" s="18">
        <f t="shared" si="237"/>
        <v>16.368480000000002</v>
      </c>
      <c r="AX428" s="18">
        <f>AW428*节奏规划!$J417</f>
        <v>3.7201090909090913E-2</v>
      </c>
      <c r="AY428" s="18">
        <f t="shared" si="238"/>
        <v>0</v>
      </c>
      <c r="AZ428" s="18">
        <f>AY428*节奏规划!$J417</f>
        <v>0</v>
      </c>
    </row>
    <row r="429" spans="1:52" ht="16.5" x14ac:dyDescent="0.2">
      <c r="A429" s="14">
        <v>424</v>
      </c>
      <c r="B429" s="14">
        <f>金币产出!CH429/金币产出!CB429</f>
        <v>6025103920</v>
      </c>
      <c r="C429" s="18">
        <f>INDEX(金币产出!$D$7:$D$90,MATCH(宝箱数值!A429,金币产出!$A$7:$A$90,1))</f>
        <v>110.5</v>
      </c>
      <c r="D429" s="18">
        <f t="shared" si="218"/>
        <v>42404180</v>
      </c>
      <c r="E429" s="18">
        <f t="shared" si="207"/>
        <v>4765410</v>
      </c>
      <c r="F429" s="18">
        <f t="shared" si="208"/>
        <v>16922780</v>
      </c>
      <c r="G429" s="18">
        <f t="shared" si="209"/>
        <v>35900060</v>
      </c>
      <c r="H429" s="18">
        <f t="shared" si="210"/>
        <v>42404180</v>
      </c>
      <c r="I429" s="18">
        <f t="shared" si="211"/>
        <v>42404180</v>
      </c>
      <c r="J429" s="18">
        <f t="shared" si="212"/>
        <v>42404180</v>
      </c>
      <c r="K429" s="18">
        <f t="shared" si="219"/>
        <v>1</v>
      </c>
      <c r="L429" s="18">
        <f t="shared" si="220"/>
        <v>4765.41</v>
      </c>
      <c r="M429" s="18">
        <f t="shared" si="221"/>
        <v>2</v>
      </c>
      <c r="N429" s="18">
        <f t="shared" si="222"/>
        <v>16.920000000000002</v>
      </c>
      <c r="O429" s="18">
        <f t="shared" si="223"/>
        <v>2</v>
      </c>
      <c r="P429" s="18">
        <f t="shared" si="224"/>
        <v>35.9</v>
      </c>
      <c r="Q429" s="18">
        <f t="shared" si="225"/>
        <v>2</v>
      </c>
      <c r="R429" s="18">
        <f t="shared" si="226"/>
        <v>42.4</v>
      </c>
      <c r="S429" s="18">
        <f t="shared" si="227"/>
        <v>2</v>
      </c>
      <c r="T429" s="18">
        <f t="shared" si="228"/>
        <v>42.4</v>
      </c>
      <c r="U429" s="18">
        <f t="shared" si="229"/>
        <v>2</v>
      </c>
      <c r="V429" s="18">
        <f t="shared" si="230"/>
        <v>42.4</v>
      </c>
      <c r="W429" s="18">
        <f t="shared" si="231"/>
        <v>2</v>
      </c>
      <c r="X429" s="18">
        <f t="shared" si="232"/>
        <v>42.4</v>
      </c>
      <c r="Y429" s="22">
        <v>0</v>
      </c>
      <c r="Z429" s="22">
        <v>0</v>
      </c>
      <c r="AA429" s="22">
        <v>0.2</v>
      </c>
      <c r="AB429" s="22">
        <v>0.8</v>
      </c>
      <c r="AC429" s="22">
        <v>0</v>
      </c>
      <c r="AD429" s="22">
        <v>0</v>
      </c>
      <c r="AE429" s="18">
        <f t="shared" si="233"/>
        <v>86522564.379999995</v>
      </c>
      <c r="AF429" s="18">
        <f>AE429*节奏规划!$J418</f>
        <v>196642.19177272727</v>
      </c>
      <c r="AG429" s="18">
        <f t="shared" si="234"/>
        <v>1742.9399999999998</v>
      </c>
      <c r="AH429" s="18">
        <f>AG429*节奏规划!$J418</f>
        <v>3.9612272727272719</v>
      </c>
      <c r="AI429" s="18">
        <f t="shared" si="213"/>
        <v>346.85999999999996</v>
      </c>
      <c r="AJ429" s="18">
        <f>AI429*节奏规划!$J418</f>
        <v>0.7883181818181817</v>
      </c>
      <c r="AK429" s="18">
        <f t="shared" si="214"/>
        <v>154.44000000000003</v>
      </c>
      <c r="AL429" s="18">
        <f>AK429*节奏规划!$J418</f>
        <v>0.35100000000000003</v>
      </c>
      <c r="AM429" s="18">
        <f t="shared" si="215"/>
        <v>923.39999999999986</v>
      </c>
      <c r="AN429" s="18">
        <f>AM429*节奏规划!$J418</f>
        <v>2.0986363636363632</v>
      </c>
      <c r="AO429" s="18">
        <f t="shared" si="216"/>
        <v>194.4</v>
      </c>
      <c r="AP429" s="18">
        <f>AO429*节奏规划!$J418</f>
        <v>0.44181818181818183</v>
      </c>
      <c r="AQ429" s="18">
        <f t="shared" si="217"/>
        <v>0</v>
      </c>
      <c r="AR429" s="18">
        <f>AQ429*节奏规划!$J418</f>
        <v>0</v>
      </c>
      <c r="AS429" s="18">
        <f t="shared" si="235"/>
        <v>106.84980000000002</v>
      </c>
      <c r="AT429" s="18">
        <f>AS429*节奏规划!$J418</f>
        <v>0.24284045454545458</v>
      </c>
      <c r="AU429" s="18">
        <f t="shared" si="236"/>
        <v>106.8498</v>
      </c>
      <c r="AV429" s="18">
        <f>AU429*节奏规划!$J418</f>
        <v>0.24284045454545453</v>
      </c>
      <c r="AW429" s="18">
        <f t="shared" si="237"/>
        <v>16.368480000000002</v>
      </c>
      <c r="AX429" s="18">
        <f>AW429*节奏规划!$J418</f>
        <v>3.7201090909090913E-2</v>
      </c>
      <c r="AY429" s="18">
        <f t="shared" si="238"/>
        <v>0</v>
      </c>
      <c r="AZ429" s="18">
        <f>AY429*节奏规划!$J418</f>
        <v>0</v>
      </c>
    </row>
    <row r="430" spans="1:52" ht="16.5" x14ac:dyDescent="0.2">
      <c r="A430" s="14">
        <v>425</v>
      </c>
      <c r="B430" s="14">
        <f>金币产出!CH430/金币产出!CB430</f>
        <v>6053940200</v>
      </c>
      <c r="C430" s="18">
        <f>INDEX(金币产出!$D$7:$D$90,MATCH(宝箱数值!A430,金币产出!$A$7:$A$90,1))</f>
        <v>110.5</v>
      </c>
      <c r="D430" s="18">
        <f t="shared" si="218"/>
        <v>42607127</v>
      </c>
      <c r="E430" s="18">
        <f t="shared" si="207"/>
        <v>4776800</v>
      </c>
      <c r="F430" s="18">
        <f t="shared" si="208"/>
        <v>16963228</v>
      </c>
      <c r="G430" s="18">
        <f t="shared" si="209"/>
        <v>35985866</v>
      </c>
      <c r="H430" s="18">
        <f t="shared" si="210"/>
        <v>42607127</v>
      </c>
      <c r="I430" s="18">
        <f t="shared" si="211"/>
        <v>42607127</v>
      </c>
      <c r="J430" s="18">
        <f t="shared" si="212"/>
        <v>42607127</v>
      </c>
      <c r="K430" s="18">
        <f t="shared" si="219"/>
        <v>1</v>
      </c>
      <c r="L430" s="18">
        <f t="shared" si="220"/>
        <v>4776.8</v>
      </c>
      <c r="M430" s="18">
        <f t="shared" si="221"/>
        <v>2</v>
      </c>
      <c r="N430" s="18">
        <f t="shared" si="222"/>
        <v>16.96</v>
      </c>
      <c r="O430" s="18">
        <f t="shared" si="223"/>
        <v>2</v>
      </c>
      <c r="P430" s="18">
        <f t="shared" si="224"/>
        <v>35.99</v>
      </c>
      <c r="Q430" s="18">
        <f t="shared" si="225"/>
        <v>2</v>
      </c>
      <c r="R430" s="18">
        <f t="shared" si="226"/>
        <v>42.61</v>
      </c>
      <c r="S430" s="18">
        <f t="shared" si="227"/>
        <v>2</v>
      </c>
      <c r="T430" s="18">
        <f t="shared" si="228"/>
        <v>42.61</v>
      </c>
      <c r="U430" s="18">
        <f t="shared" si="229"/>
        <v>2</v>
      </c>
      <c r="V430" s="18">
        <f t="shared" si="230"/>
        <v>42.61</v>
      </c>
      <c r="W430" s="18">
        <f t="shared" si="231"/>
        <v>2</v>
      </c>
      <c r="X430" s="18">
        <f t="shared" si="232"/>
        <v>42.61</v>
      </c>
      <c r="Y430" s="22">
        <v>0</v>
      </c>
      <c r="Z430" s="22">
        <v>0</v>
      </c>
      <c r="AA430" s="22">
        <v>0.2</v>
      </c>
      <c r="AB430" s="22">
        <v>0.8</v>
      </c>
      <c r="AC430" s="22">
        <v>0</v>
      </c>
      <c r="AD430" s="22">
        <v>0</v>
      </c>
      <c r="AE430" s="18">
        <f t="shared" si="233"/>
        <v>86900451.454000011</v>
      </c>
      <c r="AF430" s="18">
        <f>AE430*节奏规划!$J419</f>
        <v>197501.02603181821</v>
      </c>
      <c r="AG430" s="18">
        <f t="shared" si="234"/>
        <v>1742.9399999999998</v>
      </c>
      <c r="AH430" s="18">
        <f>AG430*节奏规划!$J419</f>
        <v>3.9612272727272719</v>
      </c>
      <c r="AI430" s="18">
        <f t="shared" si="213"/>
        <v>346.85999999999996</v>
      </c>
      <c r="AJ430" s="18">
        <f>AI430*节奏规划!$J419</f>
        <v>0.7883181818181817</v>
      </c>
      <c r="AK430" s="18">
        <f t="shared" si="214"/>
        <v>154.44000000000003</v>
      </c>
      <c r="AL430" s="18">
        <f>AK430*节奏规划!$J419</f>
        <v>0.35100000000000003</v>
      </c>
      <c r="AM430" s="18">
        <f t="shared" si="215"/>
        <v>923.39999999999986</v>
      </c>
      <c r="AN430" s="18">
        <f>AM430*节奏规划!$J419</f>
        <v>2.0986363636363632</v>
      </c>
      <c r="AO430" s="18">
        <f t="shared" si="216"/>
        <v>194.4</v>
      </c>
      <c r="AP430" s="18">
        <f>AO430*节奏规划!$J419</f>
        <v>0.44181818181818183</v>
      </c>
      <c r="AQ430" s="18">
        <f t="shared" si="217"/>
        <v>0</v>
      </c>
      <c r="AR430" s="18">
        <f>AQ430*节奏规划!$J419</f>
        <v>0</v>
      </c>
      <c r="AS430" s="18">
        <f t="shared" si="235"/>
        <v>106.84980000000002</v>
      </c>
      <c r="AT430" s="18">
        <f>AS430*节奏规划!$J419</f>
        <v>0.24284045454545458</v>
      </c>
      <c r="AU430" s="18">
        <f t="shared" si="236"/>
        <v>106.8498</v>
      </c>
      <c r="AV430" s="18">
        <f>AU430*节奏规划!$J419</f>
        <v>0.24284045454545453</v>
      </c>
      <c r="AW430" s="18">
        <f t="shared" si="237"/>
        <v>16.368480000000002</v>
      </c>
      <c r="AX430" s="18">
        <f>AW430*节奏规划!$J419</f>
        <v>3.7201090909090913E-2</v>
      </c>
      <c r="AY430" s="18">
        <f t="shared" si="238"/>
        <v>0</v>
      </c>
      <c r="AZ430" s="18">
        <f>AY430*节奏规划!$J419</f>
        <v>0</v>
      </c>
    </row>
    <row r="431" spans="1:52" ht="16.5" x14ac:dyDescent="0.2">
      <c r="A431" s="14">
        <v>426</v>
      </c>
      <c r="B431" s="14">
        <f>金币产出!CH431/金币产出!CB431</f>
        <v>6082776040</v>
      </c>
      <c r="C431" s="18">
        <f>INDEX(金币产出!$D$7:$D$90,MATCH(宝箱数值!A431,金币产出!$A$7:$A$90,1))</f>
        <v>110.5</v>
      </c>
      <c r="D431" s="18">
        <f t="shared" si="218"/>
        <v>42810072</v>
      </c>
      <c r="E431" s="18">
        <f t="shared" si="207"/>
        <v>4788163</v>
      </c>
      <c r="F431" s="18">
        <f t="shared" si="208"/>
        <v>17003579</v>
      </c>
      <c r="G431" s="18">
        <f t="shared" si="209"/>
        <v>36071468</v>
      </c>
      <c r="H431" s="18">
        <f t="shared" si="210"/>
        <v>42810072</v>
      </c>
      <c r="I431" s="18">
        <f t="shared" si="211"/>
        <v>42810072</v>
      </c>
      <c r="J431" s="18">
        <f t="shared" si="212"/>
        <v>42810072</v>
      </c>
      <c r="K431" s="18">
        <f t="shared" si="219"/>
        <v>1</v>
      </c>
      <c r="L431" s="18">
        <f t="shared" si="220"/>
        <v>4788.16</v>
      </c>
      <c r="M431" s="18">
        <f t="shared" si="221"/>
        <v>2</v>
      </c>
      <c r="N431" s="18">
        <f t="shared" si="222"/>
        <v>17</v>
      </c>
      <c r="O431" s="18">
        <f t="shared" si="223"/>
        <v>2</v>
      </c>
      <c r="P431" s="18">
        <f t="shared" si="224"/>
        <v>36.07</v>
      </c>
      <c r="Q431" s="18">
        <f t="shared" si="225"/>
        <v>2</v>
      </c>
      <c r="R431" s="18">
        <f t="shared" si="226"/>
        <v>42.81</v>
      </c>
      <c r="S431" s="18">
        <f t="shared" si="227"/>
        <v>2</v>
      </c>
      <c r="T431" s="18">
        <f t="shared" si="228"/>
        <v>42.81</v>
      </c>
      <c r="U431" s="18">
        <f t="shared" si="229"/>
        <v>2</v>
      </c>
      <c r="V431" s="18">
        <f t="shared" si="230"/>
        <v>42.81</v>
      </c>
      <c r="W431" s="18">
        <f t="shared" si="231"/>
        <v>2</v>
      </c>
      <c r="X431" s="18">
        <f t="shared" si="232"/>
        <v>42.81</v>
      </c>
      <c r="Y431" s="22">
        <v>0</v>
      </c>
      <c r="Z431" s="22">
        <v>0</v>
      </c>
      <c r="AA431" s="22">
        <v>0.2</v>
      </c>
      <c r="AB431" s="22">
        <v>0.8</v>
      </c>
      <c r="AC431" s="22">
        <v>0</v>
      </c>
      <c r="AD431" s="22">
        <v>0</v>
      </c>
      <c r="AE431" s="18">
        <f t="shared" si="233"/>
        <v>87278249.276000008</v>
      </c>
      <c r="AF431" s="18">
        <f>AE431*节奏规划!$J420</f>
        <v>198359.65744545456</v>
      </c>
      <c r="AG431" s="18">
        <f t="shared" si="234"/>
        <v>1742.9399999999998</v>
      </c>
      <c r="AH431" s="18">
        <f>AG431*节奏规划!$J420</f>
        <v>3.9612272727272719</v>
      </c>
      <c r="AI431" s="18">
        <f t="shared" si="213"/>
        <v>346.85999999999996</v>
      </c>
      <c r="AJ431" s="18">
        <f>AI431*节奏规划!$J420</f>
        <v>0.7883181818181817</v>
      </c>
      <c r="AK431" s="18">
        <f t="shared" si="214"/>
        <v>154.44000000000003</v>
      </c>
      <c r="AL431" s="18">
        <f>AK431*节奏规划!$J420</f>
        <v>0.35100000000000003</v>
      </c>
      <c r="AM431" s="18">
        <f t="shared" si="215"/>
        <v>923.39999999999986</v>
      </c>
      <c r="AN431" s="18">
        <f>AM431*节奏规划!$J420</f>
        <v>2.0986363636363632</v>
      </c>
      <c r="AO431" s="18">
        <f t="shared" si="216"/>
        <v>194.4</v>
      </c>
      <c r="AP431" s="18">
        <f>AO431*节奏规划!$J420</f>
        <v>0.44181818181818183</v>
      </c>
      <c r="AQ431" s="18">
        <f t="shared" si="217"/>
        <v>0</v>
      </c>
      <c r="AR431" s="18">
        <f>AQ431*节奏规划!$J420</f>
        <v>0</v>
      </c>
      <c r="AS431" s="18">
        <f t="shared" si="235"/>
        <v>106.84980000000002</v>
      </c>
      <c r="AT431" s="18">
        <f>AS431*节奏规划!$J420</f>
        <v>0.24284045454545458</v>
      </c>
      <c r="AU431" s="18">
        <f t="shared" si="236"/>
        <v>106.8498</v>
      </c>
      <c r="AV431" s="18">
        <f>AU431*节奏规划!$J420</f>
        <v>0.24284045454545453</v>
      </c>
      <c r="AW431" s="18">
        <f t="shared" si="237"/>
        <v>16.368480000000002</v>
      </c>
      <c r="AX431" s="18">
        <f>AW431*节奏规划!$J420</f>
        <v>3.7201090909090913E-2</v>
      </c>
      <c r="AY431" s="18">
        <f t="shared" si="238"/>
        <v>0</v>
      </c>
      <c r="AZ431" s="18">
        <f>AY431*节奏规划!$J420</f>
        <v>0</v>
      </c>
    </row>
    <row r="432" spans="1:52" ht="16.5" x14ac:dyDescent="0.2">
      <c r="A432" s="14">
        <v>427</v>
      </c>
      <c r="B432" s="14">
        <f>金币产出!CH432/金币产出!CB432</f>
        <v>6111611880</v>
      </c>
      <c r="C432" s="18">
        <f>INDEX(金币产出!$D$7:$D$90,MATCH(宝箱数值!A432,金币产出!$A$7:$A$90,1))</f>
        <v>110.5</v>
      </c>
      <c r="D432" s="18">
        <f t="shared" si="218"/>
        <v>43013016</v>
      </c>
      <c r="E432" s="18">
        <f t="shared" si="207"/>
        <v>4799498</v>
      </c>
      <c r="F432" s="18">
        <f t="shared" si="208"/>
        <v>17043835</v>
      </c>
      <c r="G432" s="18">
        <f t="shared" si="209"/>
        <v>36156866</v>
      </c>
      <c r="H432" s="18">
        <f t="shared" si="210"/>
        <v>43013016</v>
      </c>
      <c r="I432" s="18">
        <f t="shared" si="211"/>
        <v>43013016</v>
      </c>
      <c r="J432" s="18">
        <f t="shared" si="212"/>
        <v>43013016</v>
      </c>
      <c r="K432" s="18">
        <f t="shared" si="219"/>
        <v>1</v>
      </c>
      <c r="L432" s="18">
        <f t="shared" si="220"/>
        <v>4799.5</v>
      </c>
      <c r="M432" s="18">
        <f t="shared" si="221"/>
        <v>2</v>
      </c>
      <c r="N432" s="18">
        <f t="shared" si="222"/>
        <v>17.04</v>
      </c>
      <c r="O432" s="18">
        <f t="shared" si="223"/>
        <v>2</v>
      </c>
      <c r="P432" s="18">
        <f t="shared" si="224"/>
        <v>36.159999999999997</v>
      </c>
      <c r="Q432" s="18">
        <f t="shared" si="225"/>
        <v>2</v>
      </c>
      <c r="R432" s="18">
        <f t="shared" si="226"/>
        <v>43.01</v>
      </c>
      <c r="S432" s="18">
        <f t="shared" si="227"/>
        <v>2</v>
      </c>
      <c r="T432" s="18">
        <f t="shared" si="228"/>
        <v>43.01</v>
      </c>
      <c r="U432" s="18">
        <f t="shared" si="229"/>
        <v>2</v>
      </c>
      <c r="V432" s="18">
        <f t="shared" si="230"/>
        <v>43.01</v>
      </c>
      <c r="W432" s="18">
        <f t="shared" si="231"/>
        <v>2</v>
      </c>
      <c r="X432" s="18">
        <f t="shared" si="232"/>
        <v>43.01</v>
      </c>
      <c r="Y432" s="22">
        <v>0</v>
      </c>
      <c r="Z432" s="22">
        <v>0</v>
      </c>
      <c r="AA432" s="22">
        <v>0.2</v>
      </c>
      <c r="AB432" s="22">
        <v>0.8</v>
      </c>
      <c r="AC432" s="22">
        <v>0</v>
      </c>
      <c r="AD432" s="22">
        <v>0</v>
      </c>
      <c r="AE432" s="18">
        <f t="shared" si="233"/>
        <v>87655959.530000016</v>
      </c>
      <c r="AF432" s="18">
        <f>AE432*节奏规划!$J421</f>
        <v>199218.08984090912</v>
      </c>
      <c r="AG432" s="18">
        <f t="shared" si="234"/>
        <v>1742.9399999999998</v>
      </c>
      <c r="AH432" s="18">
        <f>AG432*节奏规划!$J421</f>
        <v>3.9612272727272719</v>
      </c>
      <c r="AI432" s="18">
        <f t="shared" si="213"/>
        <v>346.85999999999996</v>
      </c>
      <c r="AJ432" s="18">
        <f>AI432*节奏规划!$J421</f>
        <v>0.7883181818181817</v>
      </c>
      <c r="AK432" s="18">
        <f t="shared" si="214"/>
        <v>154.44000000000003</v>
      </c>
      <c r="AL432" s="18">
        <f>AK432*节奏规划!$J421</f>
        <v>0.35100000000000003</v>
      </c>
      <c r="AM432" s="18">
        <f t="shared" si="215"/>
        <v>923.39999999999986</v>
      </c>
      <c r="AN432" s="18">
        <f>AM432*节奏规划!$J421</f>
        <v>2.0986363636363632</v>
      </c>
      <c r="AO432" s="18">
        <f t="shared" si="216"/>
        <v>194.4</v>
      </c>
      <c r="AP432" s="18">
        <f>AO432*节奏规划!$J421</f>
        <v>0.44181818181818183</v>
      </c>
      <c r="AQ432" s="18">
        <f t="shared" si="217"/>
        <v>0</v>
      </c>
      <c r="AR432" s="18">
        <f>AQ432*节奏规划!$J421</f>
        <v>0</v>
      </c>
      <c r="AS432" s="18">
        <f t="shared" si="235"/>
        <v>106.84980000000002</v>
      </c>
      <c r="AT432" s="18">
        <f>AS432*节奏规划!$J421</f>
        <v>0.24284045454545458</v>
      </c>
      <c r="AU432" s="18">
        <f t="shared" si="236"/>
        <v>106.8498</v>
      </c>
      <c r="AV432" s="18">
        <f>AU432*节奏规划!$J421</f>
        <v>0.24284045454545453</v>
      </c>
      <c r="AW432" s="18">
        <f t="shared" si="237"/>
        <v>16.368480000000002</v>
      </c>
      <c r="AX432" s="18">
        <f>AW432*节奏规划!$J421</f>
        <v>3.7201090909090913E-2</v>
      </c>
      <c r="AY432" s="18">
        <f t="shared" si="238"/>
        <v>0</v>
      </c>
      <c r="AZ432" s="18">
        <f>AY432*节奏规划!$J421</f>
        <v>0</v>
      </c>
    </row>
    <row r="433" spans="1:52" ht="16.5" x14ac:dyDescent="0.2">
      <c r="A433" s="14">
        <v>428</v>
      </c>
      <c r="B433" s="14">
        <f>金币产出!CH433/金币产出!CB433</f>
        <v>6140448160</v>
      </c>
      <c r="C433" s="18">
        <f>INDEX(金币产出!$D$7:$D$90,MATCH(宝箱数值!A433,金币产出!$A$7:$A$90,1))</f>
        <v>110.5</v>
      </c>
      <c r="D433" s="18">
        <f t="shared" si="218"/>
        <v>43215963</v>
      </c>
      <c r="E433" s="18">
        <f t="shared" si="207"/>
        <v>4810808</v>
      </c>
      <c r="F433" s="18">
        <f t="shared" si="208"/>
        <v>17083996</v>
      </c>
      <c r="G433" s="18">
        <f t="shared" si="209"/>
        <v>36242065</v>
      </c>
      <c r="H433" s="18">
        <f t="shared" si="210"/>
        <v>43215963</v>
      </c>
      <c r="I433" s="18">
        <f t="shared" si="211"/>
        <v>43215963</v>
      </c>
      <c r="J433" s="18">
        <f t="shared" si="212"/>
        <v>43215963</v>
      </c>
      <c r="K433" s="18">
        <f t="shared" si="219"/>
        <v>1</v>
      </c>
      <c r="L433" s="18">
        <f t="shared" si="220"/>
        <v>4810.8100000000004</v>
      </c>
      <c r="M433" s="18">
        <f t="shared" si="221"/>
        <v>2</v>
      </c>
      <c r="N433" s="18">
        <f t="shared" si="222"/>
        <v>17.079999999999998</v>
      </c>
      <c r="O433" s="18">
        <f t="shared" si="223"/>
        <v>2</v>
      </c>
      <c r="P433" s="18">
        <f t="shared" si="224"/>
        <v>36.24</v>
      </c>
      <c r="Q433" s="18">
        <f t="shared" si="225"/>
        <v>2</v>
      </c>
      <c r="R433" s="18">
        <f t="shared" si="226"/>
        <v>43.22</v>
      </c>
      <c r="S433" s="18">
        <f t="shared" si="227"/>
        <v>2</v>
      </c>
      <c r="T433" s="18">
        <f t="shared" si="228"/>
        <v>43.22</v>
      </c>
      <c r="U433" s="18">
        <f t="shared" si="229"/>
        <v>2</v>
      </c>
      <c r="V433" s="18">
        <f t="shared" si="230"/>
        <v>43.22</v>
      </c>
      <c r="W433" s="18">
        <f t="shared" si="231"/>
        <v>2</v>
      </c>
      <c r="X433" s="18">
        <f t="shared" si="232"/>
        <v>43.22</v>
      </c>
      <c r="Y433" s="22">
        <v>0</v>
      </c>
      <c r="Z433" s="22">
        <v>0</v>
      </c>
      <c r="AA433" s="22">
        <v>0.2</v>
      </c>
      <c r="AB433" s="22">
        <v>0.8</v>
      </c>
      <c r="AC433" s="22">
        <v>0</v>
      </c>
      <c r="AD433" s="22">
        <v>0</v>
      </c>
      <c r="AE433" s="18">
        <f t="shared" si="233"/>
        <v>88033591.056999996</v>
      </c>
      <c r="AF433" s="18">
        <f>AE433*节奏规划!$J422</f>
        <v>200076.34331136363</v>
      </c>
      <c r="AG433" s="18">
        <f t="shared" si="234"/>
        <v>1742.9399999999998</v>
      </c>
      <c r="AH433" s="18">
        <f>AG433*节奏规划!$J422</f>
        <v>3.9612272727272719</v>
      </c>
      <c r="AI433" s="18">
        <f t="shared" si="213"/>
        <v>346.85999999999996</v>
      </c>
      <c r="AJ433" s="18">
        <f>AI433*节奏规划!$J422</f>
        <v>0.7883181818181817</v>
      </c>
      <c r="AK433" s="18">
        <f t="shared" si="214"/>
        <v>154.44000000000003</v>
      </c>
      <c r="AL433" s="18">
        <f>AK433*节奏规划!$J422</f>
        <v>0.35100000000000003</v>
      </c>
      <c r="AM433" s="18">
        <f t="shared" si="215"/>
        <v>923.39999999999986</v>
      </c>
      <c r="AN433" s="18">
        <f>AM433*节奏规划!$J422</f>
        <v>2.0986363636363632</v>
      </c>
      <c r="AO433" s="18">
        <f t="shared" si="216"/>
        <v>194.4</v>
      </c>
      <c r="AP433" s="18">
        <f>AO433*节奏规划!$J422</f>
        <v>0.44181818181818183</v>
      </c>
      <c r="AQ433" s="18">
        <f t="shared" si="217"/>
        <v>0</v>
      </c>
      <c r="AR433" s="18">
        <f>AQ433*节奏规划!$J422</f>
        <v>0</v>
      </c>
      <c r="AS433" s="18">
        <f t="shared" si="235"/>
        <v>106.84980000000002</v>
      </c>
      <c r="AT433" s="18">
        <f>AS433*节奏规划!$J422</f>
        <v>0.24284045454545458</v>
      </c>
      <c r="AU433" s="18">
        <f t="shared" si="236"/>
        <v>106.8498</v>
      </c>
      <c r="AV433" s="18">
        <f>AU433*节奏规划!$J422</f>
        <v>0.24284045454545453</v>
      </c>
      <c r="AW433" s="18">
        <f t="shared" si="237"/>
        <v>16.368480000000002</v>
      </c>
      <c r="AX433" s="18">
        <f>AW433*节奏规划!$J422</f>
        <v>3.7201090909090913E-2</v>
      </c>
      <c r="AY433" s="18">
        <f t="shared" si="238"/>
        <v>0</v>
      </c>
      <c r="AZ433" s="18">
        <f>AY433*节奏规划!$J422</f>
        <v>0</v>
      </c>
    </row>
    <row r="434" spans="1:52" ht="16.5" x14ac:dyDescent="0.2">
      <c r="A434" s="14">
        <v>429</v>
      </c>
      <c r="B434" s="14">
        <f>金币产出!CH434/金币产出!CB434</f>
        <v>6169284000</v>
      </c>
      <c r="C434" s="18">
        <f>INDEX(金币产出!$D$7:$D$90,MATCH(宝箱数值!A434,金币产出!$A$7:$A$90,1))</f>
        <v>110.5</v>
      </c>
      <c r="D434" s="18">
        <f t="shared" si="218"/>
        <v>43418907</v>
      </c>
      <c r="E434" s="18">
        <f t="shared" si="207"/>
        <v>4822090</v>
      </c>
      <c r="F434" s="18">
        <f t="shared" si="208"/>
        <v>17124063</v>
      </c>
      <c r="G434" s="18">
        <f t="shared" si="209"/>
        <v>36327062</v>
      </c>
      <c r="H434" s="18">
        <f t="shared" si="210"/>
        <v>43418907</v>
      </c>
      <c r="I434" s="18">
        <f t="shared" si="211"/>
        <v>43418907</v>
      </c>
      <c r="J434" s="18">
        <f t="shared" si="212"/>
        <v>43418907</v>
      </c>
      <c r="K434" s="18">
        <f t="shared" si="219"/>
        <v>1</v>
      </c>
      <c r="L434" s="18">
        <f t="shared" si="220"/>
        <v>4822.09</v>
      </c>
      <c r="M434" s="18">
        <f t="shared" si="221"/>
        <v>2</v>
      </c>
      <c r="N434" s="18">
        <f t="shared" si="222"/>
        <v>17.12</v>
      </c>
      <c r="O434" s="18">
        <f t="shared" si="223"/>
        <v>2</v>
      </c>
      <c r="P434" s="18">
        <f t="shared" si="224"/>
        <v>36.33</v>
      </c>
      <c r="Q434" s="18">
        <f t="shared" si="225"/>
        <v>2</v>
      </c>
      <c r="R434" s="18">
        <f t="shared" si="226"/>
        <v>43.42</v>
      </c>
      <c r="S434" s="18">
        <f t="shared" si="227"/>
        <v>2</v>
      </c>
      <c r="T434" s="18">
        <f t="shared" si="228"/>
        <v>43.42</v>
      </c>
      <c r="U434" s="18">
        <f t="shared" si="229"/>
        <v>2</v>
      </c>
      <c r="V434" s="18">
        <f t="shared" si="230"/>
        <v>43.42</v>
      </c>
      <c r="W434" s="18">
        <f t="shared" si="231"/>
        <v>2</v>
      </c>
      <c r="X434" s="18">
        <f t="shared" si="232"/>
        <v>43.42</v>
      </c>
      <c r="Y434" s="22">
        <v>0</v>
      </c>
      <c r="Z434" s="22">
        <v>0</v>
      </c>
      <c r="AA434" s="22">
        <v>0.2</v>
      </c>
      <c r="AB434" s="22">
        <v>0.8</v>
      </c>
      <c r="AC434" s="22">
        <v>0</v>
      </c>
      <c r="AD434" s="22">
        <v>0</v>
      </c>
      <c r="AE434" s="18">
        <f t="shared" si="233"/>
        <v>88411132.489999995</v>
      </c>
      <c r="AF434" s="18">
        <f>AE434*节奏规划!$J423</f>
        <v>200934.39202272726</v>
      </c>
      <c r="AG434" s="18">
        <f t="shared" si="234"/>
        <v>1742.9399999999998</v>
      </c>
      <c r="AH434" s="18">
        <f>AG434*节奏规划!$J423</f>
        <v>3.9612272727272719</v>
      </c>
      <c r="AI434" s="18">
        <f t="shared" si="213"/>
        <v>346.85999999999996</v>
      </c>
      <c r="AJ434" s="18">
        <f>AI434*节奏规划!$J423</f>
        <v>0.7883181818181817</v>
      </c>
      <c r="AK434" s="18">
        <f t="shared" si="214"/>
        <v>154.44000000000003</v>
      </c>
      <c r="AL434" s="18">
        <f>AK434*节奏规划!$J423</f>
        <v>0.35100000000000003</v>
      </c>
      <c r="AM434" s="18">
        <f t="shared" si="215"/>
        <v>923.39999999999986</v>
      </c>
      <c r="AN434" s="18">
        <f>AM434*节奏规划!$J423</f>
        <v>2.0986363636363632</v>
      </c>
      <c r="AO434" s="18">
        <f t="shared" si="216"/>
        <v>194.4</v>
      </c>
      <c r="AP434" s="18">
        <f>AO434*节奏规划!$J423</f>
        <v>0.44181818181818183</v>
      </c>
      <c r="AQ434" s="18">
        <f t="shared" si="217"/>
        <v>0</v>
      </c>
      <c r="AR434" s="18">
        <f>AQ434*节奏规划!$J423</f>
        <v>0</v>
      </c>
      <c r="AS434" s="18">
        <f t="shared" si="235"/>
        <v>106.84980000000002</v>
      </c>
      <c r="AT434" s="18">
        <f>AS434*节奏规划!$J423</f>
        <v>0.24284045454545458</v>
      </c>
      <c r="AU434" s="18">
        <f t="shared" si="236"/>
        <v>106.8498</v>
      </c>
      <c r="AV434" s="18">
        <f>AU434*节奏规划!$J423</f>
        <v>0.24284045454545453</v>
      </c>
      <c r="AW434" s="18">
        <f t="shared" si="237"/>
        <v>16.368480000000002</v>
      </c>
      <c r="AX434" s="18">
        <f>AW434*节奏规划!$J423</f>
        <v>3.7201090909090913E-2</v>
      </c>
      <c r="AY434" s="18">
        <f t="shared" si="238"/>
        <v>0</v>
      </c>
      <c r="AZ434" s="18">
        <f>AY434*节奏规划!$J423</f>
        <v>0</v>
      </c>
    </row>
    <row r="435" spans="1:52" ht="16.5" x14ac:dyDescent="0.2">
      <c r="A435" s="14">
        <v>430</v>
      </c>
      <c r="B435" s="14">
        <f>金币产出!CH435/金币产出!CB435</f>
        <v>6198119840</v>
      </c>
      <c r="C435" s="18">
        <f>INDEX(金币产出!$D$7:$D$90,MATCH(宝箱数值!A435,金币产出!$A$7:$A$90,1))</f>
        <v>110.5</v>
      </c>
      <c r="D435" s="18">
        <f t="shared" si="218"/>
        <v>43621852</v>
      </c>
      <c r="E435" s="18">
        <f t="shared" si="207"/>
        <v>4833347</v>
      </c>
      <c r="F435" s="18">
        <f t="shared" si="208"/>
        <v>17164036</v>
      </c>
      <c r="G435" s="18">
        <f t="shared" si="209"/>
        <v>36411862</v>
      </c>
      <c r="H435" s="18">
        <f t="shared" si="210"/>
        <v>43621852</v>
      </c>
      <c r="I435" s="18">
        <f t="shared" si="211"/>
        <v>43621852</v>
      </c>
      <c r="J435" s="18">
        <f t="shared" si="212"/>
        <v>43621852</v>
      </c>
      <c r="K435" s="18">
        <f t="shared" si="219"/>
        <v>1</v>
      </c>
      <c r="L435" s="18">
        <f t="shared" si="220"/>
        <v>4833.3500000000004</v>
      </c>
      <c r="M435" s="18">
        <f t="shared" si="221"/>
        <v>2</v>
      </c>
      <c r="N435" s="18">
        <f t="shared" si="222"/>
        <v>17.16</v>
      </c>
      <c r="O435" s="18">
        <f t="shared" si="223"/>
        <v>2</v>
      </c>
      <c r="P435" s="18">
        <f t="shared" si="224"/>
        <v>36.409999999999997</v>
      </c>
      <c r="Q435" s="18">
        <f t="shared" si="225"/>
        <v>2</v>
      </c>
      <c r="R435" s="18">
        <f t="shared" si="226"/>
        <v>43.62</v>
      </c>
      <c r="S435" s="18">
        <f t="shared" si="227"/>
        <v>2</v>
      </c>
      <c r="T435" s="18">
        <f t="shared" si="228"/>
        <v>43.62</v>
      </c>
      <c r="U435" s="18">
        <f t="shared" si="229"/>
        <v>2</v>
      </c>
      <c r="V435" s="18">
        <f t="shared" si="230"/>
        <v>43.62</v>
      </c>
      <c r="W435" s="18">
        <f t="shared" si="231"/>
        <v>2</v>
      </c>
      <c r="X435" s="18">
        <f t="shared" si="232"/>
        <v>43.62</v>
      </c>
      <c r="Y435" s="22">
        <v>0</v>
      </c>
      <c r="Z435" s="22">
        <v>0</v>
      </c>
      <c r="AA435" s="22">
        <v>0.2</v>
      </c>
      <c r="AB435" s="22">
        <v>0.8</v>
      </c>
      <c r="AC435" s="22">
        <v>0</v>
      </c>
      <c r="AD435" s="22">
        <v>0</v>
      </c>
      <c r="AE435" s="18">
        <f t="shared" si="233"/>
        <v>88788592.670000002</v>
      </c>
      <c r="AF435" s="18">
        <f>AE435*节奏规划!$J424</f>
        <v>201792.2560681818</v>
      </c>
      <c r="AG435" s="18">
        <f t="shared" si="234"/>
        <v>1742.9399999999998</v>
      </c>
      <c r="AH435" s="18">
        <f>AG435*节奏规划!$J424</f>
        <v>3.9612272727272719</v>
      </c>
      <c r="AI435" s="18">
        <f t="shared" si="213"/>
        <v>346.85999999999996</v>
      </c>
      <c r="AJ435" s="18">
        <f>AI435*节奏规划!$J424</f>
        <v>0.7883181818181817</v>
      </c>
      <c r="AK435" s="18">
        <f t="shared" si="214"/>
        <v>154.44000000000003</v>
      </c>
      <c r="AL435" s="18">
        <f>AK435*节奏规划!$J424</f>
        <v>0.35100000000000003</v>
      </c>
      <c r="AM435" s="18">
        <f t="shared" si="215"/>
        <v>923.39999999999986</v>
      </c>
      <c r="AN435" s="18">
        <f>AM435*节奏规划!$J424</f>
        <v>2.0986363636363632</v>
      </c>
      <c r="AO435" s="18">
        <f t="shared" si="216"/>
        <v>194.4</v>
      </c>
      <c r="AP435" s="18">
        <f>AO435*节奏规划!$J424</f>
        <v>0.44181818181818183</v>
      </c>
      <c r="AQ435" s="18">
        <f t="shared" si="217"/>
        <v>0</v>
      </c>
      <c r="AR435" s="18">
        <f>AQ435*节奏规划!$J424</f>
        <v>0</v>
      </c>
      <c r="AS435" s="18">
        <f t="shared" si="235"/>
        <v>106.84980000000002</v>
      </c>
      <c r="AT435" s="18">
        <f>AS435*节奏规划!$J424</f>
        <v>0.24284045454545458</v>
      </c>
      <c r="AU435" s="18">
        <f t="shared" si="236"/>
        <v>106.8498</v>
      </c>
      <c r="AV435" s="18">
        <f>AU435*节奏规划!$J424</f>
        <v>0.24284045454545453</v>
      </c>
      <c r="AW435" s="18">
        <f t="shared" si="237"/>
        <v>16.368480000000002</v>
      </c>
      <c r="AX435" s="18">
        <f>AW435*节奏规划!$J424</f>
        <v>3.7201090909090913E-2</v>
      </c>
      <c r="AY435" s="18">
        <f t="shared" si="238"/>
        <v>0</v>
      </c>
      <c r="AZ435" s="18">
        <f>AY435*节奏规划!$J424</f>
        <v>0</v>
      </c>
    </row>
    <row r="436" spans="1:52" ht="16.5" x14ac:dyDescent="0.2">
      <c r="A436" s="14">
        <v>431</v>
      </c>
      <c r="B436" s="14">
        <f>金币产出!CH436/金币产出!CB436</f>
        <v>6226956120</v>
      </c>
      <c r="C436" s="18">
        <f>INDEX(金币产出!$D$7:$D$90,MATCH(宝箱数值!A436,金币产出!$A$7:$A$90,1))</f>
        <v>110.5</v>
      </c>
      <c r="D436" s="18">
        <f t="shared" si="218"/>
        <v>43824799</v>
      </c>
      <c r="E436" s="18">
        <f t="shared" si="207"/>
        <v>4844577</v>
      </c>
      <c r="F436" s="18">
        <f t="shared" si="208"/>
        <v>17203917</v>
      </c>
      <c r="G436" s="18">
        <f t="shared" si="209"/>
        <v>36496465</v>
      </c>
      <c r="H436" s="18">
        <f t="shared" si="210"/>
        <v>43824799</v>
      </c>
      <c r="I436" s="18">
        <f t="shared" si="211"/>
        <v>43824799</v>
      </c>
      <c r="J436" s="18">
        <f t="shared" si="212"/>
        <v>43824799</v>
      </c>
      <c r="K436" s="18">
        <f t="shared" si="219"/>
        <v>1</v>
      </c>
      <c r="L436" s="18">
        <f t="shared" si="220"/>
        <v>4844.58</v>
      </c>
      <c r="M436" s="18">
        <f t="shared" si="221"/>
        <v>2</v>
      </c>
      <c r="N436" s="18">
        <f t="shared" si="222"/>
        <v>17.2</v>
      </c>
      <c r="O436" s="18">
        <f t="shared" si="223"/>
        <v>2</v>
      </c>
      <c r="P436" s="18">
        <f t="shared" si="224"/>
        <v>36.5</v>
      </c>
      <c r="Q436" s="18">
        <f t="shared" si="225"/>
        <v>2</v>
      </c>
      <c r="R436" s="18">
        <f t="shared" si="226"/>
        <v>43.82</v>
      </c>
      <c r="S436" s="18">
        <f t="shared" si="227"/>
        <v>2</v>
      </c>
      <c r="T436" s="18">
        <f t="shared" si="228"/>
        <v>43.82</v>
      </c>
      <c r="U436" s="18">
        <f t="shared" si="229"/>
        <v>2</v>
      </c>
      <c r="V436" s="18">
        <f t="shared" si="230"/>
        <v>43.82</v>
      </c>
      <c r="W436" s="18">
        <f t="shared" si="231"/>
        <v>2</v>
      </c>
      <c r="X436" s="18">
        <f t="shared" si="232"/>
        <v>43.82</v>
      </c>
      <c r="Y436" s="22">
        <v>0</v>
      </c>
      <c r="Z436" s="22">
        <v>0</v>
      </c>
      <c r="AA436" s="22">
        <v>0.2</v>
      </c>
      <c r="AB436" s="22">
        <v>0.8</v>
      </c>
      <c r="AC436" s="22">
        <v>0</v>
      </c>
      <c r="AD436" s="22">
        <v>0</v>
      </c>
      <c r="AE436" s="18">
        <f t="shared" si="233"/>
        <v>89165973.281000003</v>
      </c>
      <c r="AF436" s="18">
        <f>AE436*节奏规划!$J425</f>
        <v>202649.93927500001</v>
      </c>
      <c r="AG436" s="18">
        <f t="shared" si="234"/>
        <v>1742.9399999999998</v>
      </c>
      <c r="AH436" s="18">
        <f>AG436*节奏规划!$J425</f>
        <v>3.9612272727272719</v>
      </c>
      <c r="AI436" s="18">
        <f t="shared" si="213"/>
        <v>346.85999999999996</v>
      </c>
      <c r="AJ436" s="18">
        <f>AI436*节奏规划!$J425</f>
        <v>0.7883181818181817</v>
      </c>
      <c r="AK436" s="18">
        <f t="shared" si="214"/>
        <v>154.44000000000003</v>
      </c>
      <c r="AL436" s="18">
        <f>AK436*节奏规划!$J425</f>
        <v>0.35100000000000003</v>
      </c>
      <c r="AM436" s="18">
        <f t="shared" si="215"/>
        <v>923.39999999999986</v>
      </c>
      <c r="AN436" s="18">
        <f>AM436*节奏规划!$J425</f>
        <v>2.0986363636363632</v>
      </c>
      <c r="AO436" s="18">
        <f t="shared" si="216"/>
        <v>194.4</v>
      </c>
      <c r="AP436" s="18">
        <f>AO436*节奏规划!$J425</f>
        <v>0.44181818181818183</v>
      </c>
      <c r="AQ436" s="18">
        <f t="shared" si="217"/>
        <v>0</v>
      </c>
      <c r="AR436" s="18">
        <f>AQ436*节奏规划!$J425</f>
        <v>0</v>
      </c>
      <c r="AS436" s="18">
        <f t="shared" si="235"/>
        <v>106.84980000000002</v>
      </c>
      <c r="AT436" s="18">
        <f>AS436*节奏规划!$J425</f>
        <v>0.24284045454545458</v>
      </c>
      <c r="AU436" s="18">
        <f t="shared" si="236"/>
        <v>106.8498</v>
      </c>
      <c r="AV436" s="18">
        <f>AU436*节奏规划!$J425</f>
        <v>0.24284045454545453</v>
      </c>
      <c r="AW436" s="18">
        <f t="shared" si="237"/>
        <v>16.368480000000002</v>
      </c>
      <c r="AX436" s="18">
        <f>AW436*节奏规划!$J425</f>
        <v>3.7201090909090913E-2</v>
      </c>
      <c r="AY436" s="18">
        <f t="shared" si="238"/>
        <v>0</v>
      </c>
      <c r="AZ436" s="18">
        <f>AY436*节奏规划!$J425</f>
        <v>0</v>
      </c>
    </row>
    <row r="437" spans="1:52" ht="16.5" x14ac:dyDescent="0.2">
      <c r="A437" s="14">
        <v>432</v>
      </c>
      <c r="B437" s="14">
        <f>金币产出!CH437/金币产出!CB437</f>
        <v>6255791960</v>
      </c>
      <c r="C437" s="18">
        <f>INDEX(金币产出!$D$7:$D$90,MATCH(宝箱数值!A437,金币产出!$A$7:$A$90,1))</f>
        <v>110.5</v>
      </c>
      <c r="D437" s="18">
        <f t="shared" si="218"/>
        <v>44027743</v>
      </c>
      <c r="E437" s="18">
        <f t="shared" si="207"/>
        <v>4855781</v>
      </c>
      <c r="F437" s="18">
        <f t="shared" si="208"/>
        <v>17243705</v>
      </c>
      <c r="G437" s="18">
        <f t="shared" si="209"/>
        <v>36580872</v>
      </c>
      <c r="H437" s="18">
        <f t="shared" si="210"/>
        <v>44027743</v>
      </c>
      <c r="I437" s="18">
        <f t="shared" si="211"/>
        <v>44027743</v>
      </c>
      <c r="J437" s="18">
        <f t="shared" si="212"/>
        <v>44027743</v>
      </c>
      <c r="K437" s="18">
        <f t="shared" si="219"/>
        <v>1</v>
      </c>
      <c r="L437" s="18">
        <f t="shared" si="220"/>
        <v>4855.78</v>
      </c>
      <c r="M437" s="18">
        <f t="shared" si="221"/>
        <v>2</v>
      </c>
      <c r="N437" s="18">
        <f t="shared" si="222"/>
        <v>17.239999999999998</v>
      </c>
      <c r="O437" s="18">
        <f t="shared" si="223"/>
        <v>2</v>
      </c>
      <c r="P437" s="18">
        <f t="shared" si="224"/>
        <v>36.58</v>
      </c>
      <c r="Q437" s="18">
        <f t="shared" si="225"/>
        <v>2</v>
      </c>
      <c r="R437" s="18">
        <f t="shared" si="226"/>
        <v>44.03</v>
      </c>
      <c r="S437" s="18">
        <f t="shared" si="227"/>
        <v>2</v>
      </c>
      <c r="T437" s="18">
        <f t="shared" si="228"/>
        <v>44.03</v>
      </c>
      <c r="U437" s="18">
        <f t="shared" si="229"/>
        <v>2</v>
      </c>
      <c r="V437" s="18">
        <f t="shared" si="230"/>
        <v>44.03</v>
      </c>
      <c r="W437" s="18">
        <f t="shared" si="231"/>
        <v>2</v>
      </c>
      <c r="X437" s="18">
        <f t="shared" si="232"/>
        <v>44.03</v>
      </c>
      <c r="Y437" s="22">
        <v>0</v>
      </c>
      <c r="Z437" s="22">
        <v>0</v>
      </c>
      <c r="AA437" s="22">
        <v>0.2</v>
      </c>
      <c r="AB437" s="22">
        <v>0.8</v>
      </c>
      <c r="AC437" s="22">
        <v>0</v>
      </c>
      <c r="AD437" s="22">
        <v>0</v>
      </c>
      <c r="AE437" s="18">
        <f t="shared" si="233"/>
        <v>89543266.323999986</v>
      </c>
      <c r="AF437" s="18">
        <f>AE437*节奏规划!$J426</f>
        <v>203507.42346363631</v>
      </c>
      <c r="AG437" s="18">
        <f t="shared" si="234"/>
        <v>1742.9399999999998</v>
      </c>
      <c r="AH437" s="18">
        <f>AG437*节奏规划!$J426</f>
        <v>3.9612272727272719</v>
      </c>
      <c r="AI437" s="18">
        <f t="shared" si="213"/>
        <v>346.85999999999996</v>
      </c>
      <c r="AJ437" s="18">
        <f>AI437*节奏规划!$J426</f>
        <v>0.7883181818181817</v>
      </c>
      <c r="AK437" s="18">
        <f t="shared" si="214"/>
        <v>154.44000000000003</v>
      </c>
      <c r="AL437" s="18">
        <f>AK437*节奏规划!$J426</f>
        <v>0.35100000000000003</v>
      </c>
      <c r="AM437" s="18">
        <f t="shared" si="215"/>
        <v>923.39999999999986</v>
      </c>
      <c r="AN437" s="18">
        <f>AM437*节奏规划!$J426</f>
        <v>2.0986363636363632</v>
      </c>
      <c r="AO437" s="18">
        <f t="shared" si="216"/>
        <v>194.4</v>
      </c>
      <c r="AP437" s="18">
        <f>AO437*节奏规划!$J426</f>
        <v>0.44181818181818183</v>
      </c>
      <c r="AQ437" s="18">
        <f t="shared" si="217"/>
        <v>0</v>
      </c>
      <c r="AR437" s="18">
        <f>AQ437*节奏规划!$J426</f>
        <v>0</v>
      </c>
      <c r="AS437" s="18">
        <f t="shared" si="235"/>
        <v>106.84980000000002</v>
      </c>
      <c r="AT437" s="18">
        <f>AS437*节奏规划!$J426</f>
        <v>0.24284045454545458</v>
      </c>
      <c r="AU437" s="18">
        <f t="shared" si="236"/>
        <v>106.8498</v>
      </c>
      <c r="AV437" s="18">
        <f>AU437*节奏规划!$J426</f>
        <v>0.24284045454545453</v>
      </c>
      <c r="AW437" s="18">
        <f t="shared" si="237"/>
        <v>16.368480000000002</v>
      </c>
      <c r="AX437" s="18">
        <f>AW437*节奏规划!$J426</f>
        <v>3.7201090909090913E-2</v>
      </c>
      <c r="AY437" s="18">
        <f t="shared" si="238"/>
        <v>0</v>
      </c>
      <c r="AZ437" s="18">
        <f>AY437*节奏规划!$J426</f>
        <v>0</v>
      </c>
    </row>
    <row r="438" spans="1:52" ht="16.5" x14ac:dyDescent="0.2">
      <c r="A438" s="14">
        <v>433</v>
      </c>
      <c r="B438" s="14">
        <f>金币产出!CH438/金币产出!CB438</f>
        <v>6284627800</v>
      </c>
      <c r="C438" s="18">
        <f>INDEX(金币产出!$D$7:$D$90,MATCH(宝箱数值!A438,金币产出!$A$7:$A$90,1))</f>
        <v>110.5</v>
      </c>
      <c r="D438" s="18">
        <f t="shared" si="218"/>
        <v>44230687</v>
      </c>
      <c r="E438" s="18">
        <f t="shared" si="207"/>
        <v>4866960</v>
      </c>
      <c r="F438" s="18">
        <f t="shared" si="208"/>
        <v>17283401</v>
      </c>
      <c r="G438" s="18">
        <f t="shared" si="209"/>
        <v>36665084</v>
      </c>
      <c r="H438" s="18">
        <f t="shared" si="210"/>
        <v>44230687</v>
      </c>
      <c r="I438" s="18">
        <f t="shared" si="211"/>
        <v>44230687</v>
      </c>
      <c r="J438" s="18">
        <f t="shared" si="212"/>
        <v>44230687</v>
      </c>
      <c r="K438" s="18">
        <f t="shared" si="219"/>
        <v>1</v>
      </c>
      <c r="L438" s="18">
        <f t="shared" si="220"/>
        <v>4866.96</v>
      </c>
      <c r="M438" s="18">
        <f t="shared" si="221"/>
        <v>2</v>
      </c>
      <c r="N438" s="18">
        <f t="shared" si="222"/>
        <v>17.28</v>
      </c>
      <c r="O438" s="18">
        <f t="shared" si="223"/>
        <v>2</v>
      </c>
      <c r="P438" s="18">
        <f t="shared" si="224"/>
        <v>36.67</v>
      </c>
      <c r="Q438" s="18">
        <f t="shared" si="225"/>
        <v>2</v>
      </c>
      <c r="R438" s="18">
        <f t="shared" si="226"/>
        <v>44.23</v>
      </c>
      <c r="S438" s="18">
        <f t="shared" si="227"/>
        <v>2</v>
      </c>
      <c r="T438" s="18">
        <f t="shared" si="228"/>
        <v>44.23</v>
      </c>
      <c r="U438" s="18">
        <f t="shared" si="229"/>
        <v>2</v>
      </c>
      <c r="V438" s="18">
        <f t="shared" si="230"/>
        <v>44.23</v>
      </c>
      <c r="W438" s="18">
        <f t="shared" si="231"/>
        <v>2</v>
      </c>
      <c r="X438" s="18">
        <f t="shared" si="232"/>
        <v>44.23</v>
      </c>
      <c r="Y438" s="22">
        <v>0</v>
      </c>
      <c r="Z438" s="22">
        <v>0</v>
      </c>
      <c r="AA438" s="22">
        <v>0.2</v>
      </c>
      <c r="AB438" s="22">
        <v>0.8</v>
      </c>
      <c r="AC438" s="22">
        <v>0</v>
      </c>
      <c r="AD438" s="22">
        <v>0</v>
      </c>
      <c r="AE438" s="18">
        <f t="shared" si="233"/>
        <v>89920477.272000015</v>
      </c>
      <c r="AF438" s="18">
        <f>AE438*节奏规划!$J427</f>
        <v>204364.72107272729</v>
      </c>
      <c r="AG438" s="18">
        <f t="shared" si="234"/>
        <v>1742.9399999999998</v>
      </c>
      <c r="AH438" s="18">
        <f>AG438*节奏规划!$J427</f>
        <v>3.9612272727272719</v>
      </c>
      <c r="AI438" s="18">
        <f t="shared" si="213"/>
        <v>346.85999999999996</v>
      </c>
      <c r="AJ438" s="18">
        <f>AI438*节奏规划!$J427</f>
        <v>0.7883181818181817</v>
      </c>
      <c r="AK438" s="18">
        <f t="shared" si="214"/>
        <v>154.44000000000003</v>
      </c>
      <c r="AL438" s="18">
        <f>AK438*节奏规划!$J427</f>
        <v>0.35100000000000003</v>
      </c>
      <c r="AM438" s="18">
        <f t="shared" si="215"/>
        <v>923.39999999999986</v>
      </c>
      <c r="AN438" s="18">
        <f>AM438*节奏规划!$J427</f>
        <v>2.0986363636363632</v>
      </c>
      <c r="AO438" s="18">
        <f t="shared" si="216"/>
        <v>194.4</v>
      </c>
      <c r="AP438" s="18">
        <f>AO438*节奏规划!$J427</f>
        <v>0.44181818181818183</v>
      </c>
      <c r="AQ438" s="18">
        <f t="shared" si="217"/>
        <v>0</v>
      </c>
      <c r="AR438" s="18">
        <f>AQ438*节奏规划!$J427</f>
        <v>0</v>
      </c>
      <c r="AS438" s="18">
        <f t="shared" si="235"/>
        <v>106.84980000000002</v>
      </c>
      <c r="AT438" s="18">
        <f>AS438*节奏规划!$J427</f>
        <v>0.24284045454545458</v>
      </c>
      <c r="AU438" s="18">
        <f t="shared" si="236"/>
        <v>106.8498</v>
      </c>
      <c r="AV438" s="18">
        <f>AU438*节奏规划!$J427</f>
        <v>0.24284045454545453</v>
      </c>
      <c r="AW438" s="18">
        <f t="shared" si="237"/>
        <v>16.368480000000002</v>
      </c>
      <c r="AX438" s="18">
        <f>AW438*节奏规划!$J427</f>
        <v>3.7201090909090913E-2</v>
      </c>
      <c r="AY438" s="18">
        <f t="shared" si="238"/>
        <v>0</v>
      </c>
      <c r="AZ438" s="18">
        <f>AY438*节奏规划!$J427</f>
        <v>0</v>
      </c>
    </row>
    <row r="439" spans="1:52" ht="16.5" x14ac:dyDescent="0.2">
      <c r="A439" s="14">
        <v>434</v>
      </c>
      <c r="B439" s="14">
        <f>金币产出!CH439/金币产出!CB439</f>
        <v>6313464080</v>
      </c>
      <c r="C439" s="18">
        <f>INDEX(金币产出!$D$7:$D$90,MATCH(宝箱数值!A439,金币产出!$A$7:$A$90,1))</f>
        <v>110.5</v>
      </c>
      <c r="D439" s="18">
        <f t="shared" si="218"/>
        <v>44433635</v>
      </c>
      <c r="E439" s="18">
        <f t="shared" si="207"/>
        <v>4878113</v>
      </c>
      <c r="F439" s="18">
        <f t="shared" si="208"/>
        <v>17323007</v>
      </c>
      <c r="G439" s="18">
        <f t="shared" si="209"/>
        <v>36749104</v>
      </c>
      <c r="H439" s="18">
        <f t="shared" si="210"/>
        <v>44433635</v>
      </c>
      <c r="I439" s="18">
        <f t="shared" si="211"/>
        <v>44433635</v>
      </c>
      <c r="J439" s="18">
        <f t="shared" si="212"/>
        <v>44433635</v>
      </c>
      <c r="K439" s="18">
        <f t="shared" si="219"/>
        <v>1</v>
      </c>
      <c r="L439" s="18">
        <f t="shared" si="220"/>
        <v>4878.1099999999997</v>
      </c>
      <c r="M439" s="18">
        <f t="shared" si="221"/>
        <v>2</v>
      </c>
      <c r="N439" s="18">
        <f t="shared" si="222"/>
        <v>17.32</v>
      </c>
      <c r="O439" s="18">
        <f t="shared" si="223"/>
        <v>2</v>
      </c>
      <c r="P439" s="18">
        <f t="shared" si="224"/>
        <v>36.75</v>
      </c>
      <c r="Q439" s="18">
        <f t="shared" si="225"/>
        <v>2</v>
      </c>
      <c r="R439" s="18">
        <f t="shared" si="226"/>
        <v>44.43</v>
      </c>
      <c r="S439" s="18">
        <f t="shared" si="227"/>
        <v>2</v>
      </c>
      <c r="T439" s="18">
        <f t="shared" si="228"/>
        <v>44.43</v>
      </c>
      <c r="U439" s="18">
        <f t="shared" si="229"/>
        <v>2</v>
      </c>
      <c r="V439" s="18">
        <f t="shared" si="230"/>
        <v>44.43</v>
      </c>
      <c r="W439" s="18">
        <f t="shared" si="231"/>
        <v>2</v>
      </c>
      <c r="X439" s="18">
        <f t="shared" si="232"/>
        <v>44.43</v>
      </c>
      <c r="Y439" s="22">
        <v>0</v>
      </c>
      <c r="Z439" s="22">
        <v>0</v>
      </c>
      <c r="AA439" s="22">
        <v>0.2</v>
      </c>
      <c r="AB439" s="22">
        <v>0.8</v>
      </c>
      <c r="AC439" s="22">
        <v>0</v>
      </c>
      <c r="AD439" s="22">
        <v>0</v>
      </c>
      <c r="AE439" s="18">
        <f t="shared" si="233"/>
        <v>90297614.123999998</v>
      </c>
      <c r="AF439" s="18">
        <f>AE439*节奏规划!$J428</f>
        <v>205221.85028181816</v>
      </c>
      <c r="AG439" s="18">
        <f t="shared" si="234"/>
        <v>1742.9399999999998</v>
      </c>
      <c r="AH439" s="18">
        <f>AG439*节奏规划!$J428</f>
        <v>3.9612272727272719</v>
      </c>
      <c r="AI439" s="18">
        <f t="shared" si="213"/>
        <v>346.85999999999996</v>
      </c>
      <c r="AJ439" s="18">
        <f>AI439*节奏规划!$J428</f>
        <v>0.7883181818181817</v>
      </c>
      <c r="AK439" s="18">
        <f t="shared" si="214"/>
        <v>154.44000000000003</v>
      </c>
      <c r="AL439" s="18">
        <f>AK439*节奏规划!$J428</f>
        <v>0.35100000000000003</v>
      </c>
      <c r="AM439" s="18">
        <f t="shared" si="215"/>
        <v>923.39999999999986</v>
      </c>
      <c r="AN439" s="18">
        <f>AM439*节奏规划!$J428</f>
        <v>2.0986363636363632</v>
      </c>
      <c r="AO439" s="18">
        <f t="shared" si="216"/>
        <v>194.4</v>
      </c>
      <c r="AP439" s="18">
        <f>AO439*节奏规划!$J428</f>
        <v>0.44181818181818183</v>
      </c>
      <c r="AQ439" s="18">
        <f t="shared" si="217"/>
        <v>0</v>
      </c>
      <c r="AR439" s="18">
        <f>AQ439*节奏规划!$J428</f>
        <v>0</v>
      </c>
      <c r="AS439" s="18">
        <f t="shared" si="235"/>
        <v>106.84980000000002</v>
      </c>
      <c r="AT439" s="18">
        <f>AS439*节奏规划!$J428</f>
        <v>0.24284045454545458</v>
      </c>
      <c r="AU439" s="18">
        <f t="shared" si="236"/>
        <v>106.8498</v>
      </c>
      <c r="AV439" s="18">
        <f>AU439*节奏规划!$J428</f>
        <v>0.24284045454545453</v>
      </c>
      <c r="AW439" s="18">
        <f t="shared" si="237"/>
        <v>16.368480000000002</v>
      </c>
      <c r="AX439" s="18">
        <f>AW439*节奏规划!$J428</f>
        <v>3.7201090909090913E-2</v>
      </c>
      <c r="AY439" s="18">
        <f t="shared" si="238"/>
        <v>0</v>
      </c>
      <c r="AZ439" s="18">
        <f>AY439*节奏规划!$J428</f>
        <v>0</v>
      </c>
    </row>
    <row r="440" spans="1:52" ht="16.5" x14ac:dyDescent="0.2">
      <c r="A440" s="14">
        <v>435</v>
      </c>
      <c r="B440" s="14">
        <f>金币产出!CH440/金币产出!CB440</f>
        <v>6342299920</v>
      </c>
      <c r="C440" s="18">
        <f>INDEX(金币产出!$D$7:$D$90,MATCH(宝箱数值!A440,金币产出!$A$7:$A$90,1))</f>
        <v>110.5</v>
      </c>
      <c r="D440" s="18">
        <f t="shared" si="218"/>
        <v>44636579</v>
      </c>
      <c r="E440" s="18">
        <f t="shared" si="207"/>
        <v>4889240</v>
      </c>
      <c r="F440" s="18">
        <f t="shared" si="208"/>
        <v>17362522</v>
      </c>
      <c r="G440" s="18">
        <f t="shared" si="209"/>
        <v>36832932</v>
      </c>
      <c r="H440" s="18">
        <f t="shared" si="210"/>
        <v>44636579</v>
      </c>
      <c r="I440" s="18">
        <f t="shared" si="211"/>
        <v>44636579</v>
      </c>
      <c r="J440" s="18">
        <f t="shared" si="212"/>
        <v>44636579</v>
      </c>
      <c r="K440" s="18">
        <f t="shared" si="219"/>
        <v>1</v>
      </c>
      <c r="L440" s="18">
        <f t="shared" si="220"/>
        <v>4889.24</v>
      </c>
      <c r="M440" s="18">
        <f t="shared" si="221"/>
        <v>2</v>
      </c>
      <c r="N440" s="18">
        <f t="shared" si="222"/>
        <v>17.36</v>
      </c>
      <c r="O440" s="18">
        <f t="shared" si="223"/>
        <v>2</v>
      </c>
      <c r="P440" s="18">
        <f t="shared" si="224"/>
        <v>36.83</v>
      </c>
      <c r="Q440" s="18">
        <f t="shared" si="225"/>
        <v>2</v>
      </c>
      <c r="R440" s="18">
        <f t="shared" si="226"/>
        <v>44.64</v>
      </c>
      <c r="S440" s="18">
        <f t="shared" si="227"/>
        <v>2</v>
      </c>
      <c r="T440" s="18">
        <f t="shared" si="228"/>
        <v>44.64</v>
      </c>
      <c r="U440" s="18">
        <f t="shared" si="229"/>
        <v>2</v>
      </c>
      <c r="V440" s="18">
        <f t="shared" si="230"/>
        <v>44.64</v>
      </c>
      <c r="W440" s="18">
        <f t="shared" si="231"/>
        <v>2</v>
      </c>
      <c r="X440" s="18">
        <f t="shared" si="232"/>
        <v>44.64</v>
      </c>
      <c r="Y440" s="22">
        <v>0</v>
      </c>
      <c r="Z440" s="22">
        <v>0</v>
      </c>
      <c r="AA440" s="22">
        <v>0.2</v>
      </c>
      <c r="AB440" s="22">
        <v>0.8</v>
      </c>
      <c r="AC440" s="22">
        <v>0</v>
      </c>
      <c r="AD440" s="22">
        <v>0</v>
      </c>
      <c r="AE440" s="18">
        <f t="shared" si="233"/>
        <v>90674663.408000007</v>
      </c>
      <c r="AF440" s="18">
        <f>AE440*节奏规划!$J429</f>
        <v>206078.78047272729</v>
      </c>
      <c r="AG440" s="18">
        <f t="shared" si="234"/>
        <v>1742.9399999999998</v>
      </c>
      <c r="AH440" s="18">
        <f>AG440*节奏规划!$J429</f>
        <v>3.9612272727272719</v>
      </c>
      <c r="AI440" s="18">
        <f t="shared" si="213"/>
        <v>346.85999999999996</v>
      </c>
      <c r="AJ440" s="18">
        <f>AI440*节奏规划!$J429</f>
        <v>0.7883181818181817</v>
      </c>
      <c r="AK440" s="18">
        <f t="shared" si="214"/>
        <v>154.44000000000003</v>
      </c>
      <c r="AL440" s="18">
        <f>AK440*节奏规划!$J429</f>
        <v>0.35100000000000003</v>
      </c>
      <c r="AM440" s="18">
        <f t="shared" si="215"/>
        <v>923.39999999999986</v>
      </c>
      <c r="AN440" s="18">
        <f>AM440*节奏规划!$J429</f>
        <v>2.0986363636363632</v>
      </c>
      <c r="AO440" s="18">
        <f t="shared" si="216"/>
        <v>194.4</v>
      </c>
      <c r="AP440" s="18">
        <f>AO440*节奏规划!$J429</f>
        <v>0.44181818181818183</v>
      </c>
      <c r="AQ440" s="18">
        <f t="shared" si="217"/>
        <v>0</v>
      </c>
      <c r="AR440" s="18">
        <f>AQ440*节奏规划!$J429</f>
        <v>0</v>
      </c>
      <c r="AS440" s="18">
        <f t="shared" si="235"/>
        <v>106.84980000000002</v>
      </c>
      <c r="AT440" s="18">
        <f>AS440*节奏规划!$J429</f>
        <v>0.24284045454545458</v>
      </c>
      <c r="AU440" s="18">
        <f t="shared" si="236"/>
        <v>106.8498</v>
      </c>
      <c r="AV440" s="18">
        <f>AU440*节奏规划!$J429</f>
        <v>0.24284045454545453</v>
      </c>
      <c r="AW440" s="18">
        <f t="shared" si="237"/>
        <v>16.368480000000002</v>
      </c>
      <c r="AX440" s="18">
        <f>AW440*节奏规划!$J429</f>
        <v>3.7201090909090913E-2</v>
      </c>
      <c r="AY440" s="18">
        <f t="shared" si="238"/>
        <v>0</v>
      </c>
      <c r="AZ440" s="18">
        <f>AY440*节奏规划!$J429</f>
        <v>0</v>
      </c>
    </row>
    <row r="441" spans="1:52" ht="16.5" x14ac:dyDescent="0.2">
      <c r="A441" s="14">
        <v>436</v>
      </c>
      <c r="B441" s="14">
        <f>金币产出!CH441/金币产出!CB441</f>
        <v>6371136200</v>
      </c>
      <c r="C441" s="18">
        <f>INDEX(金币产出!$D$7:$D$90,MATCH(宝箱数值!A441,金币产出!$A$7:$A$90,1))</f>
        <v>110.5</v>
      </c>
      <c r="D441" s="18">
        <f t="shared" si="218"/>
        <v>44839526</v>
      </c>
      <c r="E441" s="18">
        <f t="shared" si="207"/>
        <v>4900342</v>
      </c>
      <c r="F441" s="18">
        <f t="shared" si="208"/>
        <v>17401948</v>
      </c>
      <c r="G441" s="18">
        <f t="shared" si="209"/>
        <v>36916570</v>
      </c>
      <c r="H441" s="18">
        <f t="shared" si="210"/>
        <v>44839526</v>
      </c>
      <c r="I441" s="18">
        <f t="shared" si="211"/>
        <v>44839526</v>
      </c>
      <c r="J441" s="18">
        <f t="shared" si="212"/>
        <v>44839526</v>
      </c>
      <c r="K441" s="18">
        <f t="shared" si="219"/>
        <v>1</v>
      </c>
      <c r="L441" s="18">
        <f t="shared" si="220"/>
        <v>4900.34</v>
      </c>
      <c r="M441" s="18">
        <f t="shared" si="221"/>
        <v>2</v>
      </c>
      <c r="N441" s="18">
        <f t="shared" si="222"/>
        <v>17.399999999999999</v>
      </c>
      <c r="O441" s="18">
        <f t="shared" si="223"/>
        <v>2</v>
      </c>
      <c r="P441" s="18">
        <f t="shared" si="224"/>
        <v>36.92</v>
      </c>
      <c r="Q441" s="18">
        <f t="shared" si="225"/>
        <v>2</v>
      </c>
      <c r="R441" s="18">
        <f t="shared" si="226"/>
        <v>44.84</v>
      </c>
      <c r="S441" s="18">
        <f t="shared" si="227"/>
        <v>2</v>
      </c>
      <c r="T441" s="18">
        <f t="shared" si="228"/>
        <v>44.84</v>
      </c>
      <c r="U441" s="18">
        <f t="shared" si="229"/>
        <v>2</v>
      </c>
      <c r="V441" s="18">
        <f t="shared" si="230"/>
        <v>44.84</v>
      </c>
      <c r="W441" s="18">
        <f t="shared" si="231"/>
        <v>2</v>
      </c>
      <c r="X441" s="18">
        <f t="shared" si="232"/>
        <v>44.84</v>
      </c>
      <c r="Y441" s="22">
        <v>0</v>
      </c>
      <c r="Z441" s="22">
        <v>0</v>
      </c>
      <c r="AA441" s="22">
        <v>0.2</v>
      </c>
      <c r="AB441" s="22">
        <v>0.8</v>
      </c>
      <c r="AC441" s="22">
        <v>0</v>
      </c>
      <c r="AD441" s="22">
        <v>0</v>
      </c>
      <c r="AE441" s="18">
        <f t="shared" si="233"/>
        <v>91051637.754000008</v>
      </c>
      <c r="AF441" s="18">
        <f>AE441*节奏规划!$J430</f>
        <v>206935.54035</v>
      </c>
      <c r="AG441" s="18">
        <f t="shared" si="234"/>
        <v>1742.9399999999998</v>
      </c>
      <c r="AH441" s="18">
        <f>AG441*节奏规划!$J430</f>
        <v>3.9612272727272719</v>
      </c>
      <c r="AI441" s="18">
        <f t="shared" si="213"/>
        <v>346.85999999999996</v>
      </c>
      <c r="AJ441" s="18">
        <f>AI441*节奏规划!$J430</f>
        <v>0.7883181818181817</v>
      </c>
      <c r="AK441" s="18">
        <f t="shared" si="214"/>
        <v>154.44000000000003</v>
      </c>
      <c r="AL441" s="18">
        <f>AK441*节奏规划!$J430</f>
        <v>0.35100000000000003</v>
      </c>
      <c r="AM441" s="18">
        <f t="shared" si="215"/>
        <v>923.39999999999986</v>
      </c>
      <c r="AN441" s="18">
        <f>AM441*节奏规划!$J430</f>
        <v>2.0986363636363632</v>
      </c>
      <c r="AO441" s="18">
        <f t="shared" si="216"/>
        <v>194.4</v>
      </c>
      <c r="AP441" s="18">
        <f>AO441*节奏规划!$J430</f>
        <v>0.44181818181818183</v>
      </c>
      <c r="AQ441" s="18">
        <f t="shared" si="217"/>
        <v>0</v>
      </c>
      <c r="AR441" s="18">
        <f>AQ441*节奏规划!$J430</f>
        <v>0</v>
      </c>
      <c r="AS441" s="18">
        <f t="shared" si="235"/>
        <v>106.84980000000002</v>
      </c>
      <c r="AT441" s="18">
        <f>AS441*节奏规划!$J430</f>
        <v>0.24284045454545458</v>
      </c>
      <c r="AU441" s="18">
        <f t="shared" si="236"/>
        <v>106.8498</v>
      </c>
      <c r="AV441" s="18">
        <f>AU441*节奏规划!$J430</f>
        <v>0.24284045454545453</v>
      </c>
      <c r="AW441" s="18">
        <f t="shared" si="237"/>
        <v>16.368480000000002</v>
      </c>
      <c r="AX441" s="18">
        <f>AW441*节奏规划!$J430</f>
        <v>3.7201090909090913E-2</v>
      </c>
      <c r="AY441" s="18">
        <f t="shared" si="238"/>
        <v>0</v>
      </c>
      <c r="AZ441" s="18">
        <f>AY441*节奏规划!$J430</f>
        <v>0</v>
      </c>
    </row>
    <row r="442" spans="1:52" ht="16.5" x14ac:dyDescent="0.2">
      <c r="A442" s="14">
        <v>437</v>
      </c>
      <c r="B442" s="14">
        <f>金币产出!CH442/金币产出!CB442</f>
        <v>6399972040</v>
      </c>
      <c r="C442" s="18">
        <f>INDEX(金币产出!$D$7:$D$90,MATCH(宝箱数值!A442,金币产出!$A$7:$A$90,1))</f>
        <v>110.5</v>
      </c>
      <c r="D442" s="18">
        <f t="shared" si="218"/>
        <v>45042471</v>
      </c>
      <c r="E442" s="18">
        <f t="shared" si="207"/>
        <v>4911419</v>
      </c>
      <c r="F442" s="18">
        <f t="shared" si="208"/>
        <v>17441285</v>
      </c>
      <c r="G442" s="18">
        <f t="shared" si="209"/>
        <v>37000018</v>
      </c>
      <c r="H442" s="18">
        <f t="shared" si="210"/>
        <v>45042471</v>
      </c>
      <c r="I442" s="18">
        <f t="shared" si="211"/>
        <v>45042471</v>
      </c>
      <c r="J442" s="18">
        <f t="shared" si="212"/>
        <v>45042471</v>
      </c>
      <c r="K442" s="18">
        <f t="shared" si="219"/>
        <v>1</v>
      </c>
      <c r="L442" s="18">
        <f t="shared" si="220"/>
        <v>4911.42</v>
      </c>
      <c r="M442" s="18">
        <f t="shared" si="221"/>
        <v>2</v>
      </c>
      <c r="N442" s="18">
        <f t="shared" si="222"/>
        <v>17.440000000000001</v>
      </c>
      <c r="O442" s="18">
        <f t="shared" si="223"/>
        <v>2</v>
      </c>
      <c r="P442" s="18">
        <f t="shared" si="224"/>
        <v>37</v>
      </c>
      <c r="Q442" s="18">
        <f t="shared" si="225"/>
        <v>2</v>
      </c>
      <c r="R442" s="18">
        <f t="shared" si="226"/>
        <v>45.04</v>
      </c>
      <c r="S442" s="18">
        <f t="shared" si="227"/>
        <v>2</v>
      </c>
      <c r="T442" s="18">
        <f t="shared" si="228"/>
        <v>45.04</v>
      </c>
      <c r="U442" s="18">
        <f t="shared" si="229"/>
        <v>2</v>
      </c>
      <c r="V442" s="18">
        <f t="shared" si="230"/>
        <v>45.04</v>
      </c>
      <c r="W442" s="18">
        <f t="shared" si="231"/>
        <v>2</v>
      </c>
      <c r="X442" s="18">
        <f t="shared" si="232"/>
        <v>45.04</v>
      </c>
      <c r="Y442" s="22">
        <v>0</v>
      </c>
      <c r="Z442" s="22">
        <v>0</v>
      </c>
      <c r="AA442" s="22">
        <v>0.2</v>
      </c>
      <c r="AB442" s="22">
        <v>0.8</v>
      </c>
      <c r="AC442" s="22">
        <v>0</v>
      </c>
      <c r="AD442" s="22">
        <v>0</v>
      </c>
      <c r="AE442" s="18">
        <f t="shared" si="233"/>
        <v>91428528.742000014</v>
      </c>
      <c r="AF442" s="18">
        <f>AE442*节奏规划!$J431</f>
        <v>207792.11077727276</v>
      </c>
      <c r="AG442" s="18">
        <f t="shared" si="234"/>
        <v>1742.9399999999998</v>
      </c>
      <c r="AH442" s="18">
        <f>AG442*节奏规划!$J431</f>
        <v>3.9612272727272719</v>
      </c>
      <c r="AI442" s="18">
        <f t="shared" si="213"/>
        <v>346.85999999999996</v>
      </c>
      <c r="AJ442" s="18">
        <f>AI442*节奏规划!$J431</f>
        <v>0.7883181818181817</v>
      </c>
      <c r="AK442" s="18">
        <f t="shared" si="214"/>
        <v>154.44000000000003</v>
      </c>
      <c r="AL442" s="18">
        <f>AK442*节奏规划!$J431</f>
        <v>0.35100000000000003</v>
      </c>
      <c r="AM442" s="18">
        <f t="shared" si="215"/>
        <v>923.39999999999986</v>
      </c>
      <c r="AN442" s="18">
        <f>AM442*节奏规划!$J431</f>
        <v>2.0986363636363632</v>
      </c>
      <c r="AO442" s="18">
        <f t="shared" si="216"/>
        <v>194.4</v>
      </c>
      <c r="AP442" s="18">
        <f>AO442*节奏规划!$J431</f>
        <v>0.44181818181818183</v>
      </c>
      <c r="AQ442" s="18">
        <f t="shared" si="217"/>
        <v>0</v>
      </c>
      <c r="AR442" s="18">
        <f>AQ442*节奏规划!$J431</f>
        <v>0</v>
      </c>
      <c r="AS442" s="18">
        <f t="shared" si="235"/>
        <v>106.84980000000002</v>
      </c>
      <c r="AT442" s="18">
        <f>AS442*节奏规划!$J431</f>
        <v>0.24284045454545458</v>
      </c>
      <c r="AU442" s="18">
        <f t="shared" si="236"/>
        <v>106.8498</v>
      </c>
      <c r="AV442" s="18">
        <f>AU442*节奏规划!$J431</f>
        <v>0.24284045454545453</v>
      </c>
      <c r="AW442" s="18">
        <f t="shared" si="237"/>
        <v>16.368480000000002</v>
      </c>
      <c r="AX442" s="18">
        <f>AW442*节奏规划!$J431</f>
        <v>3.7201090909090913E-2</v>
      </c>
      <c r="AY442" s="18">
        <f t="shared" si="238"/>
        <v>0</v>
      </c>
      <c r="AZ442" s="18">
        <f>AY442*节奏规划!$J431</f>
        <v>0</v>
      </c>
    </row>
    <row r="443" spans="1:52" ht="16.5" x14ac:dyDescent="0.2">
      <c r="A443" s="14">
        <v>438</v>
      </c>
      <c r="B443" s="14">
        <f>金币产出!CH443/金币产出!CB443</f>
        <v>6428807880</v>
      </c>
      <c r="C443" s="18">
        <f>INDEX(金币产出!$D$7:$D$90,MATCH(宝箱数值!A443,金币产出!$A$7:$A$90,1))</f>
        <v>110.5</v>
      </c>
      <c r="D443" s="18">
        <f t="shared" si="218"/>
        <v>45245415</v>
      </c>
      <c r="E443" s="18">
        <f t="shared" si="207"/>
        <v>4922471</v>
      </c>
      <c r="F443" s="18">
        <f t="shared" si="208"/>
        <v>17480532</v>
      </c>
      <c r="G443" s="18">
        <f t="shared" si="209"/>
        <v>37083279</v>
      </c>
      <c r="H443" s="18">
        <f t="shared" si="210"/>
        <v>45245415</v>
      </c>
      <c r="I443" s="18">
        <f t="shared" si="211"/>
        <v>45245415</v>
      </c>
      <c r="J443" s="18">
        <f t="shared" si="212"/>
        <v>45245415</v>
      </c>
      <c r="K443" s="18">
        <f t="shared" si="219"/>
        <v>1</v>
      </c>
      <c r="L443" s="18">
        <f t="shared" si="220"/>
        <v>4922.47</v>
      </c>
      <c r="M443" s="18">
        <f t="shared" si="221"/>
        <v>2</v>
      </c>
      <c r="N443" s="18">
        <f t="shared" si="222"/>
        <v>17.48</v>
      </c>
      <c r="O443" s="18">
        <f t="shared" si="223"/>
        <v>2</v>
      </c>
      <c r="P443" s="18">
        <f t="shared" si="224"/>
        <v>37.08</v>
      </c>
      <c r="Q443" s="18">
        <f t="shared" si="225"/>
        <v>2</v>
      </c>
      <c r="R443" s="18">
        <f t="shared" si="226"/>
        <v>45.25</v>
      </c>
      <c r="S443" s="18">
        <f t="shared" si="227"/>
        <v>2</v>
      </c>
      <c r="T443" s="18">
        <f t="shared" si="228"/>
        <v>45.25</v>
      </c>
      <c r="U443" s="18">
        <f t="shared" si="229"/>
        <v>2</v>
      </c>
      <c r="V443" s="18">
        <f t="shared" si="230"/>
        <v>45.25</v>
      </c>
      <c r="W443" s="18">
        <f t="shared" si="231"/>
        <v>2</v>
      </c>
      <c r="X443" s="18">
        <f t="shared" si="232"/>
        <v>45.25</v>
      </c>
      <c r="Y443" s="22">
        <v>0</v>
      </c>
      <c r="Z443" s="22">
        <v>0</v>
      </c>
      <c r="AA443" s="22">
        <v>0.2</v>
      </c>
      <c r="AB443" s="22">
        <v>0.8</v>
      </c>
      <c r="AC443" s="22">
        <v>0</v>
      </c>
      <c r="AD443" s="22">
        <v>0</v>
      </c>
      <c r="AE443" s="18">
        <f t="shared" si="233"/>
        <v>91805339.318999991</v>
      </c>
      <c r="AF443" s="18">
        <f>AE443*节奏规划!$J432</f>
        <v>208648.4984522727</v>
      </c>
      <c r="AG443" s="18">
        <f t="shared" si="234"/>
        <v>1742.9399999999998</v>
      </c>
      <c r="AH443" s="18">
        <f>AG443*节奏规划!$J432</f>
        <v>3.9612272727272719</v>
      </c>
      <c r="AI443" s="18">
        <f t="shared" si="213"/>
        <v>346.85999999999996</v>
      </c>
      <c r="AJ443" s="18">
        <f>AI443*节奏规划!$J432</f>
        <v>0.7883181818181817</v>
      </c>
      <c r="AK443" s="18">
        <f t="shared" si="214"/>
        <v>154.44000000000003</v>
      </c>
      <c r="AL443" s="18">
        <f>AK443*节奏规划!$J432</f>
        <v>0.35100000000000003</v>
      </c>
      <c r="AM443" s="18">
        <f t="shared" si="215"/>
        <v>923.39999999999986</v>
      </c>
      <c r="AN443" s="18">
        <f>AM443*节奏规划!$J432</f>
        <v>2.0986363636363632</v>
      </c>
      <c r="AO443" s="18">
        <f t="shared" si="216"/>
        <v>194.4</v>
      </c>
      <c r="AP443" s="18">
        <f>AO443*节奏规划!$J432</f>
        <v>0.44181818181818183</v>
      </c>
      <c r="AQ443" s="18">
        <f t="shared" si="217"/>
        <v>0</v>
      </c>
      <c r="AR443" s="18">
        <f>AQ443*节奏规划!$J432</f>
        <v>0</v>
      </c>
      <c r="AS443" s="18">
        <f t="shared" si="235"/>
        <v>106.84980000000002</v>
      </c>
      <c r="AT443" s="18">
        <f>AS443*节奏规划!$J432</f>
        <v>0.24284045454545458</v>
      </c>
      <c r="AU443" s="18">
        <f t="shared" si="236"/>
        <v>106.8498</v>
      </c>
      <c r="AV443" s="18">
        <f>AU443*节奏规划!$J432</f>
        <v>0.24284045454545453</v>
      </c>
      <c r="AW443" s="18">
        <f t="shared" si="237"/>
        <v>16.368480000000002</v>
      </c>
      <c r="AX443" s="18">
        <f>AW443*节奏规划!$J432</f>
        <v>3.7201090909090913E-2</v>
      </c>
      <c r="AY443" s="18">
        <f t="shared" si="238"/>
        <v>0</v>
      </c>
      <c r="AZ443" s="18">
        <f>AY443*节奏规划!$J432</f>
        <v>0</v>
      </c>
    </row>
    <row r="444" spans="1:52" ht="16.5" x14ac:dyDescent="0.2">
      <c r="A444" s="14">
        <v>439</v>
      </c>
      <c r="B444" s="14">
        <f>金币产出!CH444/金币产出!CB444</f>
        <v>6457644160</v>
      </c>
      <c r="C444" s="18">
        <f>INDEX(金币产出!$D$7:$D$90,MATCH(宝箱数值!A444,金币产出!$A$7:$A$90,1))</f>
        <v>110.5</v>
      </c>
      <c r="D444" s="18">
        <f t="shared" si="218"/>
        <v>45448362</v>
      </c>
      <c r="E444" s="18">
        <f t="shared" si="207"/>
        <v>4933499</v>
      </c>
      <c r="F444" s="18">
        <f t="shared" si="208"/>
        <v>17519693</v>
      </c>
      <c r="G444" s="18">
        <f t="shared" si="209"/>
        <v>37166354</v>
      </c>
      <c r="H444" s="18">
        <f t="shared" si="210"/>
        <v>45448362</v>
      </c>
      <c r="I444" s="18">
        <f t="shared" si="211"/>
        <v>45448362</v>
      </c>
      <c r="J444" s="18">
        <f t="shared" si="212"/>
        <v>45448362</v>
      </c>
      <c r="K444" s="18">
        <f t="shared" si="219"/>
        <v>1</v>
      </c>
      <c r="L444" s="18">
        <f t="shared" si="220"/>
        <v>4933.5</v>
      </c>
      <c r="M444" s="18">
        <f t="shared" si="221"/>
        <v>2</v>
      </c>
      <c r="N444" s="18">
        <f t="shared" si="222"/>
        <v>17.52</v>
      </c>
      <c r="O444" s="18">
        <f t="shared" si="223"/>
        <v>2</v>
      </c>
      <c r="P444" s="18">
        <f t="shared" si="224"/>
        <v>37.17</v>
      </c>
      <c r="Q444" s="18">
        <f t="shared" si="225"/>
        <v>2</v>
      </c>
      <c r="R444" s="18">
        <f t="shared" si="226"/>
        <v>45.45</v>
      </c>
      <c r="S444" s="18">
        <f t="shared" si="227"/>
        <v>2</v>
      </c>
      <c r="T444" s="18">
        <f t="shared" si="228"/>
        <v>45.45</v>
      </c>
      <c r="U444" s="18">
        <f t="shared" si="229"/>
        <v>2</v>
      </c>
      <c r="V444" s="18">
        <f t="shared" si="230"/>
        <v>45.45</v>
      </c>
      <c r="W444" s="18">
        <f t="shared" si="231"/>
        <v>2</v>
      </c>
      <c r="X444" s="18">
        <f t="shared" si="232"/>
        <v>45.45</v>
      </c>
      <c r="Y444" s="22">
        <v>0</v>
      </c>
      <c r="Z444" s="22">
        <v>0</v>
      </c>
      <c r="AA444" s="22">
        <v>0.2</v>
      </c>
      <c r="AB444" s="22">
        <v>0.8</v>
      </c>
      <c r="AC444" s="22">
        <v>0</v>
      </c>
      <c r="AD444" s="22">
        <v>0</v>
      </c>
      <c r="AE444" s="18">
        <f t="shared" si="233"/>
        <v>92182076.642000005</v>
      </c>
      <c r="AF444" s="18">
        <f>AE444*节奏规划!$J433</f>
        <v>209504.71964090908</v>
      </c>
      <c r="AG444" s="18">
        <f t="shared" si="234"/>
        <v>1742.9399999999998</v>
      </c>
      <c r="AH444" s="18">
        <f>AG444*节奏规划!$J433</f>
        <v>3.9612272727272719</v>
      </c>
      <c r="AI444" s="18">
        <f t="shared" si="213"/>
        <v>346.85999999999996</v>
      </c>
      <c r="AJ444" s="18">
        <f>AI444*节奏规划!$J433</f>
        <v>0.7883181818181817</v>
      </c>
      <c r="AK444" s="18">
        <f t="shared" si="214"/>
        <v>154.44000000000003</v>
      </c>
      <c r="AL444" s="18">
        <f>AK444*节奏规划!$J433</f>
        <v>0.35100000000000003</v>
      </c>
      <c r="AM444" s="18">
        <f t="shared" si="215"/>
        <v>923.39999999999986</v>
      </c>
      <c r="AN444" s="18">
        <f>AM444*节奏规划!$J433</f>
        <v>2.0986363636363632</v>
      </c>
      <c r="AO444" s="18">
        <f t="shared" si="216"/>
        <v>194.4</v>
      </c>
      <c r="AP444" s="18">
        <f>AO444*节奏规划!$J433</f>
        <v>0.44181818181818183</v>
      </c>
      <c r="AQ444" s="18">
        <f t="shared" si="217"/>
        <v>0</v>
      </c>
      <c r="AR444" s="18">
        <f>AQ444*节奏规划!$J433</f>
        <v>0</v>
      </c>
      <c r="AS444" s="18">
        <f t="shared" si="235"/>
        <v>106.84980000000002</v>
      </c>
      <c r="AT444" s="18">
        <f>AS444*节奏规划!$J433</f>
        <v>0.24284045454545458</v>
      </c>
      <c r="AU444" s="18">
        <f t="shared" si="236"/>
        <v>106.8498</v>
      </c>
      <c r="AV444" s="18">
        <f>AU444*节奏规划!$J433</f>
        <v>0.24284045454545453</v>
      </c>
      <c r="AW444" s="18">
        <f t="shared" si="237"/>
        <v>16.368480000000002</v>
      </c>
      <c r="AX444" s="18">
        <f>AW444*节奏规划!$J433</f>
        <v>3.7201090909090913E-2</v>
      </c>
      <c r="AY444" s="18">
        <f t="shared" si="238"/>
        <v>0</v>
      </c>
      <c r="AZ444" s="18">
        <f>AY444*节奏规划!$J433</f>
        <v>0</v>
      </c>
    </row>
    <row r="445" spans="1:52" ht="16.5" x14ac:dyDescent="0.2">
      <c r="A445" s="14">
        <v>440</v>
      </c>
      <c r="B445" s="14">
        <f>金币产出!CH445/金币产出!CB445</f>
        <v>6486480000</v>
      </c>
      <c r="C445" s="18">
        <f>INDEX(金币产出!$D$7:$D$90,MATCH(宝箱数值!A445,金币产出!$A$7:$A$90,1))</f>
        <v>113.5</v>
      </c>
      <c r="D445" s="18">
        <f t="shared" si="218"/>
        <v>45009836</v>
      </c>
      <c r="E445" s="18">
        <f t="shared" si="207"/>
        <v>4909640</v>
      </c>
      <c r="F445" s="18">
        <f t="shared" si="208"/>
        <v>17434965</v>
      </c>
      <c r="G445" s="18">
        <f t="shared" si="209"/>
        <v>36986612</v>
      </c>
      <c r="H445" s="18">
        <f t="shared" si="210"/>
        <v>45009836</v>
      </c>
      <c r="I445" s="18">
        <f t="shared" si="211"/>
        <v>45009836</v>
      </c>
      <c r="J445" s="18">
        <f t="shared" si="212"/>
        <v>45009836</v>
      </c>
      <c r="K445" s="18">
        <f t="shared" si="219"/>
        <v>1</v>
      </c>
      <c r="L445" s="18">
        <f t="shared" si="220"/>
        <v>4909.6400000000003</v>
      </c>
      <c r="M445" s="18">
        <f t="shared" si="221"/>
        <v>2</v>
      </c>
      <c r="N445" s="18">
        <f t="shared" si="222"/>
        <v>17.43</v>
      </c>
      <c r="O445" s="18">
        <f t="shared" si="223"/>
        <v>2</v>
      </c>
      <c r="P445" s="18">
        <f t="shared" si="224"/>
        <v>36.99</v>
      </c>
      <c r="Q445" s="18">
        <f t="shared" si="225"/>
        <v>2</v>
      </c>
      <c r="R445" s="18">
        <f t="shared" si="226"/>
        <v>45.01</v>
      </c>
      <c r="S445" s="18">
        <f t="shared" si="227"/>
        <v>2</v>
      </c>
      <c r="T445" s="18">
        <f t="shared" si="228"/>
        <v>45.01</v>
      </c>
      <c r="U445" s="18">
        <f t="shared" si="229"/>
        <v>2</v>
      </c>
      <c r="V445" s="18">
        <f t="shared" si="230"/>
        <v>45.01</v>
      </c>
      <c r="W445" s="18">
        <f t="shared" si="231"/>
        <v>2</v>
      </c>
      <c r="X445" s="18">
        <f t="shared" si="232"/>
        <v>45.01</v>
      </c>
      <c r="Y445" s="22">
        <v>0</v>
      </c>
      <c r="Z445" s="22">
        <v>0</v>
      </c>
      <c r="AA445" s="22">
        <v>0.2</v>
      </c>
      <c r="AB445" s="22">
        <v>0.8</v>
      </c>
      <c r="AC445" s="22">
        <v>0</v>
      </c>
      <c r="AD445" s="22">
        <v>0</v>
      </c>
      <c r="AE445" s="18">
        <f t="shared" si="233"/>
        <v>92670083.211999997</v>
      </c>
      <c r="AF445" s="18">
        <f>AE445*节奏规划!$J434</f>
        <v>210613.82548181817</v>
      </c>
      <c r="AG445" s="18">
        <f t="shared" si="234"/>
        <v>1767.7799999999995</v>
      </c>
      <c r="AH445" s="18">
        <f>AG445*节奏规划!$J434</f>
        <v>4.017681818181817</v>
      </c>
      <c r="AI445" s="18">
        <f t="shared" si="213"/>
        <v>346.85999999999996</v>
      </c>
      <c r="AJ445" s="18">
        <f>AI445*节奏规划!$J434</f>
        <v>0.7883181818181817</v>
      </c>
      <c r="AK445" s="18">
        <f t="shared" si="214"/>
        <v>154.44000000000003</v>
      </c>
      <c r="AL445" s="18">
        <f>AK445*节奏规划!$J434</f>
        <v>0.35100000000000003</v>
      </c>
      <c r="AM445" s="18">
        <f t="shared" si="215"/>
        <v>923.39999999999986</v>
      </c>
      <c r="AN445" s="18">
        <f>AM445*节奏规划!$J434</f>
        <v>2.0986363636363632</v>
      </c>
      <c r="AO445" s="18">
        <f t="shared" si="216"/>
        <v>194.4</v>
      </c>
      <c r="AP445" s="18">
        <f>AO445*节奏规划!$J434</f>
        <v>0.44181818181818183</v>
      </c>
      <c r="AQ445" s="18">
        <f t="shared" si="217"/>
        <v>0</v>
      </c>
      <c r="AR445" s="18">
        <f>AQ445*节奏规划!$J434</f>
        <v>0</v>
      </c>
      <c r="AS445" s="18">
        <f t="shared" si="235"/>
        <v>108.37260000000001</v>
      </c>
      <c r="AT445" s="18">
        <f>AS445*节奏规划!$J434</f>
        <v>0.24630136363636362</v>
      </c>
      <c r="AU445" s="18">
        <f t="shared" si="236"/>
        <v>108.37259999999999</v>
      </c>
      <c r="AV445" s="18">
        <f>AU445*节奏规划!$J434</f>
        <v>0.2463013636363636</v>
      </c>
      <c r="AW445" s="18">
        <f t="shared" si="237"/>
        <v>16.601759999999999</v>
      </c>
      <c r="AX445" s="18">
        <f>AW445*节奏规划!$J434</f>
        <v>3.7731272727272724E-2</v>
      </c>
      <c r="AY445" s="18">
        <f t="shared" si="238"/>
        <v>0</v>
      </c>
      <c r="AZ445" s="18">
        <f>AY445*节奏规划!$J434</f>
        <v>0</v>
      </c>
    </row>
    <row r="446" spans="1:52" ht="16.5" x14ac:dyDescent="0.2">
      <c r="A446" s="14">
        <v>441</v>
      </c>
      <c r="B446" s="14">
        <f>金币产出!CH446/金币产出!CB446</f>
        <v>6528936920</v>
      </c>
      <c r="C446" s="18">
        <f>INDEX(金币产出!$D$7:$D$90,MATCH(宝箱数值!A446,金币产出!$A$7:$A$90,1))</f>
        <v>113.5</v>
      </c>
      <c r="D446" s="18">
        <f t="shared" si="218"/>
        <v>45304446</v>
      </c>
      <c r="E446" s="18">
        <f t="shared" si="207"/>
        <v>4925681</v>
      </c>
      <c r="F446" s="18">
        <f t="shared" si="208"/>
        <v>17491932</v>
      </c>
      <c r="G446" s="18">
        <f t="shared" si="209"/>
        <v>37107462</v>
      </c>
      <c r="H446" s="18">
        <f t="shared" si="210"/>
        <v>45304446</v>
      </c>
      <c r="I446" s="18">
        <f t="shared" si="211"/>
        <v>45304446</v>
      </c>
      <c r="J446" s="18">
        <f t="shared" si="212"/>
        <v>45304446</v>
      </c>
      <c r="K446" s="18">
        <f t="shared" si="219"/>
        <v>1</v>
      </c>
      <c r="L446" s="18">
        <f t="shared" si="220"/>
        <v>4925.68</v>
      </c>
      <c r="M446" s="18">
        <f t="shared" si="221"/>
        <v>2</v>
      </c>
      <c r="N446" s="18">
        <f t="shared" si="222"/>
        <v>17.489999999999998</v>
      </c>
      <c r="O446" s="18">
        <f t="shared" si="223"/>
        <v>2</v>
      </c>
      <c r="P446" s="18">
        <f t="shared" si="224"/>
        <v>37.11</v>
      </c>
      <c r="Q446" s="18">
        <f t="shared" si="225"/>
        <v>2</v>
      </c>
      <c r="R446" s="18">
        <f t="shared" si="226"/>
        <v>45.3</v>
      </c>
      <c r="S446" s="18">
        <f t="shared" si="227"/>
        <v>2</v>
      </c>
      <c r="T446" s="18">
        <f t="shared" si="228"/>
        <v>45.3</v>
      </c>
      <c r="U446" s="18">
        <f t="shared" si="229"/>
        <v>2</v>
      </c>
      <c r="V446" s="18">
        <f t="shared" si="230"/>
        <v>45.3</v>
      </c>
      <c r="W446" s="18">
        <f t="shared" si="231"/>
        <v>2</v>
      </c>
      <c r="X446" s="18">
        <f t="shared" si="232"/>
        <v>45.3</v>
      </c>
      <c r="Y446" s="22">
        <v>0</v>
      </c>
      <c r="Z446" s="22">
        <v>0</v>
      </c>
      <c r="AA446" s="22">
        <v>0.2</v>
      </c>
      <c r="AB446" s="22">
        <v>0.8</v>
      </c>
      <c r="AC446" s="22">
        <v>0</v>
      </c>
      <c r="AD446" s="22">
        <v>0</v>
      </c>
      <c r="AE446" s="18">
        <f t="shared" si="233"/>
        <v>93224880.041999996</v>
      </c>
      <c r="AF446" s="18">
        <f>AE446*节奏规划!$J435</f>
        <v>211874.7273681818</v>
      </c>
      <c r="AG446" s="18">
        <f t="shared" si="234"/>
        <v>1767.7799999999995</v>
      </c>
      <c r="AH446" s="18">
        <f>AG446*节奏规划!$J435</f>
        <v>4.017681818181817</v>
      </c>
      <c r="AI446" s="18">
        <f t="shared" si="213"/>
        <v>346.85999999999996</v>
      </c>
      <c r="AJ446" s="18">
        <f>AI446*节奏规划!$J435</f>
        <v>0.7883181818181817</v>
      </c>
      <c r="AK446" s="18">
        <f t="shared" si="214"/>
        <v>154.44000000000003</v>
      </c>
      <c r="AL446" s="18">
        <f>AK446*节奏规划!$J435</f>
        <v>0.35100000000000003</v>
      </c>
      <c r="AM446" s="18">
        <f t="shared" si="215"/>
        <v>923.39999999999986</v>
      </c>
      <c r="AN446" s="18">
        <f>AM446*节奏规划!$J435</f>
        <v>2.0986363636363632</v>
      </c>
      <c r="AO446" s="18">
        <f t="shared" si="216"/>
        <v>194.4</v>
      </c>
      <c r="AP446" s="18">
        <f>AO446*节奏规划!$J435</f>
        <v>0.44181818181818183</v>
      </c>
      <c r="AQ446" s="18">
        <f t="shared" si="217"/>
        <v>0</v>
      </c>
      <c r="AR446" s="18">
        <f>AQ446*节奏规划!$J435</f>
        <v>0</v>
      </c>
      <c r="AS446" s="18">
        <f t="shared" si="235"/>
        <v>108.37260000000001</v>
      </c>
      <c r="AT446" s="18">
        <f>AS446*节奏规划!$J435</f>
        <v>0.24630136363636362</v>
      </c>
      <c r="AU446" s="18">
        <f t="shared" si="236"/>
        <v>108.37259999999999</v>
      </c>
      <c r="AV446" s="18">
        <f>AU446*节奏规划!$J435</f>
        <v>0.2463013636363636</v>
      </c>
      <c r="AW446" s="18">
        <f t="shared" si="237"/>
        <v>16.601759999999999</v>
      </c>
      <c r="AX446" s="18">
        <f>AW446*节奏规划!$J435</f>
        <v>3.7731272727272724E-2</v>
      </c>
      <c r="AY446" s="18">
        <f t="shared" si="238"/>
        <v>0</v>
      </c>
      <c r="AZ446" s="18">
        <f>AY446*节奏规划!$J435</f>
        <v>0</v>
      </c>
    </row>
    <row r="447" spans="1:52" ht="16.5" x14ac:dyDescent="0.2">
      <c r="A447" s="14">
        <v>442</v>
      </c>
      <c r="B447" s="14">
        <f>金币产出!CH447/金币产出!CB447</f>
        <v>6571393840</v>
      </c>
      <c r="C447" s="18">
        <f>INDEX(金币产出!$D$7:$D$90,MATCH(宝箱数值!A447,金币产出!$A$7:$A$90,1))</f>
        <v>113.5</v>
      </c>
      <c r="D447" s="18">
        <f t="shared" si="218"/>
        <v>45599055</v>
      </c>
      <c r="E447" s="18">
        <f t="shared" si="207"/>
        <v>4941671</v>
      </c>
      <c r="F447" s="18">
        <f t="shared" si="208"/>
        <v>17548714</v>
      </c>
      <c r="G447" s="18">
        <f t="shared" si="209"/>
        <v>37227919</v>
      </c>
      <c r="H447" s="18">
        <f t="shared" si="210"/>
        <v>45599055</v>
      </c>
      <c r="I447" s="18">
        <f t="shared" si="211"/>
        <v>45599055</v>
      </c>
      <c r="J447" s="18">
        <f t="shared" si="212"/>
        <v>45599055</v>
      </c>
      <c r="K447" s="18">
        <f t="shared" si="219"/>
        <v>1</v>
      </c>
      <c r="L447" s="18">
        <f t="shared" si="220"/>
        <v>4941.67</v>
      </c>
      <c r="M447" s="18">
        <f t="shared" si="221"/>
        <v>2</v>
      </c>
      <c r="N447" s="18">
        <f t="shared" si="222"/>
        <v>17.55</v>
      </c>
      <c r="O447" s="18">
        <f t="shared" si="223"/>
        <v>2</v>
      </c>
      <c r="P447" s="18">
        <f t="shared" si="224"/>
        <v>37.229999999999997</v>
      </c>
      <c r="Q447" s="18">
        <f t="shared" si="225"/>
        <v>2</v>
      </c>
      <c r="R447" s="18">
        <f t="shared" si="226"/>
        <v>45.6</v>
      </c>
      <c r="S447" s="18">
        <f t="shared" si="227"/>
        <v>2</v>
      </c>
      <c r="T447" s="18">
        <f t="shared" si="228"/>
        <v>45.6</v>
      </c>
      <c r="U447" s="18">
        <f t="shared" si="229"/>
        <v>2</v>
      </c>
      <c r="V447" s="18">
        <f t="shared" si="230"/>
        <v>45.6</v>
      </c>
      <c r="W447" s="18">
        <f t="shared" si="231"/>
        <v>2</v>
      </c>
      <c r="X447" s="18">
        <f t="shared" si="232"/>
        <v>45.6</v>
      </c>
      <c r="Y447" s="22">
        <v>0</v>
      </c>
      <c r="Z447" s="22">
        <v>0</v>
      </c>
      <c r="AA447" s="22">
        <v>0.2</v>
      </c>
      <c r="AB447" s="22">
        <v>0.8</v>
      </c>
      <c r="AC447" s="22">
        <v>0</v>
      </c>
      <c r="AD447" s="22">
        <v>0</v>
      </c>
      <c r="AE447" s="18">
        <f t="shared" si="233"/>
        <v>93779507.352999985</v>
      </c>
      <c r="AF447" s="18">
        <f>AE447*节奏规划!$J436</f>
        <v>213135.24398409086</v>
      </c>
      <c r="AG447" s="18">
        <f t="shared" si="234"/>
        <v>1767.7799999999995</v>
      </c>
      <c r="AH447" s="18">
        <f>AG447*节奏规划!$J436</f>
        <v>4.017681818181817</v>
      </c>
      <c r="AI447" s="18">
        <f t="shared" si="213"/>
        <v>346.85999999999996</v>
      </c>
      <c r="AJ447" s="18">
        <f>AI447*节奏规划!$J436</f>
        <v>0.7883181818181817</v>
      </c>
      <c r="AK447" s="18">
        <f t="shared" si="214"/>
        <v>154.44000000000003</v>
      </c>
      <c r="AL447" s="18">
        <f>AK447*节奏规划!$J436</f>
        <v>0.35100000000000003</v>
      </c>
      <c r="AM447" s="18">
        <f t="shared" si="215"/>
        <v>923.39999999999986</v>
      </c>
      <c r="AN447" s="18">
        <f>AM447*节奏规划!$J436</f>
        <v>2.0986363636363632</v>
      </c>
      <c r="AO447" s="18">
        <f t="shared" si="216"/>
        <v>194.4</v>
      </c>
      <c r="AP447" s="18">
        <f>AO447*节奏规划!$J436</f>
        <v>0.44181818181818183</v>
      </c>
      <c r="AQ447" s="18">
        <f t="shared" si="217"/>
        <v>0</v>
      </c>
      <c r="AR447" s="18">
        <f>AQ447*节奏规划!$J436</f>
        <v>0</v>
      </c>
      <c r="AS447" s="18">
        <f t="shared" si="235"/>
        <v>108.37260000000001</v>
      </c>
      <c r="AT447" s="18">
        <f>AS447*节奏规划!$J436</f>
        <v>0.24630136363636362</v>
      </c>
      <c r="AU447" s="18">
        <f t="shared" si="236"/>
        <v>108.37259999999999</v>
      </c>
      <c r="AV447" s="18">
        <f>AU447*节奏规划!$J436</f>
        <v>0.2463013636363636</v>
      </c>
      <c r="AW447" s="18">
        <f t="shared" si="237"/>
        <v>16.601759999999999</v>
      </c>
      <c r="AX447" s="18">
        <f>AW447*节奏规划!$J436</f>
        <v>3.7731272727272724E-2</v>
      </c>
      <c r="AY447" s="18">
        <f t="shared" si="238"/>
        <v>0</v>
      </c>
      <c r="AZ447" s="18">
        <f>AY447*节奏规划!$J436</f>
        <v>0</v>
      </c>
    </row>
    <row r="448" spans="1:52" ht="16.5" x14ac:dyDescent="0.2">
      <c r="A448" s="14">
        <v>443</v>
      </c>
      <c r="B448" s="14">
        <f>金币产出!CH448/金币产出!CB448</f>
        <v>6613850760</v>
      </c>
      <c r="C448" s="18">
        <f>INDEX(金币产出!$D$7:$D$90,MATCH(宝箱数值!A448,金币产出!$A$7:$A$90,1))</f>
        <v>113.5</v>
      </c>
      <c r="D448" s="18">
        <f t="shared" si="218"/>
        <v>45893665</v>
      </c>
      <c r="E448" s="18">
        <f t="shared" si="207"/>
        <v>4957609</v>
      </c>
      <c r="F448" s="18">
        <f t="shared" si="208"/>
        <v>17605312</v>
      </c>
      <c r="G448" s="18">
        <f t="shared" si="209"/>
        <v>37347988</v>
      </c>
      <c r="H448" s="18">
        <f t="shared" si="210"/>
        <v>45893665</v>
      </c>
      <c r="I448" s="18">
        <f t="shared" si="211"/>
        <v>45893665</v>
      </c>
      <c r="J448" s="18">
        <f t="shared" si="212"/>
        <v>45893665</v>
      </c>
      <c r="K448" s="18">
        <f t="shared" si="219"/>
        <v>1</v>
      </c>
      <c r="L448" s="18">
        <f t="shared" si="220"/>
        <v>4957.6099999999997</v>
      </c>
      <c r="M448" s="18">
        <f t="shared" si="221"/>
        <v>2</v>
      </c>
      <c r="N448" s="18">
        <f t="shared" si="222"/>
        <v>17.61</v>
      </c>
      <c r="O448" s="18">
        <f t="shared" si="223"/>
        <v>2</v>
      </c>
      <c r="P448" s="18">
        <f t="shared" si="224"/>
        <v>37.35</v>
      </c>
      <c r="Q448" s="18">
        <f t="shared" si="225"/>
        <v>2</v>
      </c>
      <c r="R448" s="18">
        <f t="shared" si="226"/>
        <v>45.89</v>
      </c>
      <c r="S448" s="18">
        <f t="shared" si="227"/>
        <v>2</v>
      </c>
      <c r="T448" s="18">
        <f t="shared" si="228"/>
        <v>45.89</v>
      </c>
      <c r="U448" s="18">
        <f t="shared" si="229"/>
        <v>2</v>
      </c>
      <c r="V448" s="18">
        <f t="shared" si="230"/>
        <v>45.89</v>
      </c>
      <c r="W448" s="18">
        <f t="shared" si="231"/>
        <v>2</v>
      </c>
      <c r="X448" s="18">
        <f t="shared" si="232"/>
        <v>45.89</v>
      </c>
      <c r="Y448" s="22">
        <v>0</v>
      </c>
      <c r="Z448" s="22">
        <v>0</v>
      </c>
      <c r="AA448" s="22">
        <v>0.2</v>
      </c>
      <c r="AB448" s="22">
        <v>0.8</v>
      </c>
      <c r="AC448" s="22">
        <v>0</v>
      </c>
      <c r="AD448" s="22">
        <v>0</v>
      </c>
      <c r="AE448" s="18">
        <f t="shared" si="233"/>
        <v>94333970.695999995</v>
      </c>
      <c r="AF448" s="18">
        <f>AE448*节奏规划!$J437</f>
        <v>214395.38794545451</v>
      </c>
      <c r="AG448" s="18">
        <f t="shared" si="234"/>
        <v>1767.7799999999995</v>
      </c>
      <c r="AH448" s="18">
        <f>AG448*节奏规划!$J437</f>
        <v>4.017681818181817</v>
      </c>
      <c r="AI448" s="18">
        <f t="shared" si="213"/>
        <v>346.85999999999996</v>
      </c>
      <c r="AJ448" s="18">
        <f>AI448*节奏规划!$J437</f>
        <v>0.7883181818181817</v>
      </c>
      <c r="AK448" s="18">
        <f t="shared" si="214"/>
        <v>154.44000000000003</v>
      </c>
      <c r="AL448" s="18">
        <f>AK448*节奏规划!$J437</f>
        <v>0.35100000000000003</v>
      </c>
      <c r="AM448" s="18">
        <f t="shared" si="215"/>
        <v>923.39999999999986</v>
      </c>
      <c r="AN448" s="18">
        <f>AM448*节奏规划!$J437</f>
        <v>2.0986363636363632</v>
      </c>
      <c r="AO448" s="18">
        <f t="shared" si="216"/>
        <v>194.4</v>
      </c>
      <c r="AP448" s="18">
        <f>AO448*节奏规划!$J437</f>
        <v>0.44181818181818183</v>
      </c>
      <c r="AQ448" s="18">
        <f t="shared" si="217"/>
        <v>0</v>
      </c>
      <c r="AR448" s="18">
        <f>AQ448*节奏规划!$J437</f>
        <v>0</v>
      </c>
      <c r="AS448" s="18">
        <f t="shared" si="235"/>
        <v>108.37260000000001</v>
      </c>
      <c r="AT448" s="18">
        <f>AS448*节奏规划!$J437</f>
        <v>0.24630136363636362</v>
      </c>
      <c r="AU448" s="18">
        <f t="shared" si="236"/>
        <v>108.37259999999999</v>
      </c>
      <c r="AV448" s="18">
        <f>AU448*节奏规划!$J437</f>
        <v>0.2463013636363636</v>
      </c>
      <c r="AW448" s="18">
        <f t="shared" si="237"/>
        <v>16.601759999999999</v>
      </c>
      <c r="AX448" s="18">
        <f>AW448*节奏规划!$J437</f>
        <v>3.7731272727272724E-2</v>
      </c>
      <c r="AY448" s="18">
        <f t="shared" si="238"/>
        <v>0</v>
      </c>
      <c r="AZ448" s="18">
        <f>AY448*节奏规划!$J437</f>
        <v>0</v>
      </c>
    </row>
    <row r="449" spans="1:52" ht="16.5" x14ac:dyDescent="0.2">
      <c r="A449" s="14">
        <v>444</v>
      </c>
      <c r="B449" s="14">
        <f>金币产出!CH449/金币产出!CB449</f>
        <v>6656307680</v>
      </c>
      <c r="C449" s="18">
        <f>INDEX(金币产出!$D$7:$D$90,MATCH(宝箱数值!A449,金币产出!$A$7:$A$90,1))</f>
        <v>113.5</v>
      </c>
      <c r="D449" s="18">
        <f t="shared" si="218"/>
        <v>46188274</v>
      </c>
      <c r="E449" s="18">
        <f t="shared" si="207"/>
        <v>4973496</v>
      </c>
      <c r="F449" s="18">
        <f t="shared" si="208"/>
        <v>17661730</v>
      </c>
      <c r="G449" s="18">
        <f t="shared" si="209"/>
        <v>37467672</v>
      </c>
      <c r="H449" s="18">
        <f t="shared" si="210"/>
        <v>46188274</v>
      </c>
      <c r="I449" s="18">
        <f t="shared" si="211"/>
        <v>46188274</v>
      </c>
      <c r="J449" s="18">
        <f t="shared" si="212"/>
        <v>46188274</v>
      </c>
      <c r="K449" s="18">
        <f t="shared" si="219"/>
        <v>1</v>
      </c>
      <c r="L449" s="18">
        <f t="shared" si="220"/>
        <v>4973.5</v>
      </c>
      <c r="M449" s="18">
        <f t="shared" si="221"/>
        <v>2</v>
      </c>
      <c r="N449" s="18">
        <f t="shared" si="222"/>
        <v>17.66</v>
      </c>
      <c r="O449" s="18">
        <f t="shared" si="223"/>
        <v>2</v>
      </c>
      <c r="P449" s="18">
        <f t="shared" si="224"/>
        <v>37.47</v>
      </c>
      <c r="Q449" s="18">
        <f t="shared" si="225"/>
        <v>2</v>
      </c>
      <c r="R449" s="18">
        <f t="shared" si="226"/>
        <v>46.19</v>
      </c>
      <c r="S449" s="18">
        <f t="shared" si="227"/>
        <v>2</v>
      </c>
      <c r="T449" s="18">
        <f t="shared" si="228"/>
        <v>46.19</v>
      </c>
      <c r="U449" s="18">
        <f t="shared" si="229"/>
        <v>2</v>
      </c>
      <c r="V449" s="18">
        <f t="shared" si="230"/>
        <v>46.19</v>
      </c>
      <c r="W449" s="18">
        <f t="shared" si="231"/>
        <v>2</v>
      </c>
      <c r="X449" s="18">
        <f t="shared" si="232"/>
        <v>46.19</v>
      </c>
      <c r="Y449" s="22">
        <v>0</v>
      </c>
      <c r="Z449" s="22">
        <v>0</v>
      </c>
      <c r="AA449" s="22">
        <v>0.2</v>
      </c>
      <c r="AB449" s="22">
        <v>0.8</v>
      </c>
      <c r="AC449" s="22">
        <v>0</v>
      </c>
      <c r="AD449" s="22">
        <v>0</v>
      </c>
      <c r="AE449" s="18">
        <f t="shared" si="233"/>
        <v>94888267.93599999</v>
      </c>
      <c r="AF449" s="18">
        <f>AE449*节奏规划!$J438</f>
        <v>215655.15439999997</v>
      </c>
      <c r="AG449" s="18">
        <f t="shared" si="234"/>
        <v>1767.7799999999995</v>
      </c>
      <c r="AH449" s="18">
        <f>AG449*节奏规划!$J438</f>
        <v>4.017681818181817</v>
      </c>
      <c r="AI449" s="18">
        <f t="shared" si="213"/>
        <v>346.85999999999996</v>
      </c>
      <c r="AJ449" s="18">
        <f>AI449*节奏规划!$J438</f>
        <v>0.7883181818181817</v>
      </c>
      <c r="AK449" s="18">
        <f t="shared" si="214"/>
        <v>154.44000000000003</v>
      </c>
      <c r="AL449" s="18">
        <f>AK449*节奏规划!$J438</f>
        <v>0.35100000000000003</v>
      </c>
      <c r="AM449" s="18">
        <f t="shared" si="215"/>
        <v>923.39999999999986</v>
      </c>
      <c r="AN449" s="18">
        <f>AM449*节奏规划!$J438</f>
        <v>2.0986363636363632</v>
      </c>
      <c r="AO449" s="18">
        <f t="shared" si="216"/>
        <v>194.4</v>
      </c>
      <c r="AP449" s="18">
        <f>AO449*节奏规划!$J438</f>
        <v>0.44181818181818183</v>
      </c>
      <c r="AQ449" s="18">
        <f t="shared" si="217"/>
        <v>0</v>
      </c>
      <c r="AR449" s="18">
        <f>AQ449*节奏规划!$J438</f>
        <v>0</v>
      </c>
      <c r="AS449" s="18">
        <f t="shared" si="235"/>
        <v>108.37260000000001</v>
      </c>
      <c r="AT449" s="18">
        <f>AS449*节奏规划!$J438</f>
        <v>0.24630136363636362</v>
      </c>
      <c r="AU449" s="18">
        <f t="shared" si="236"/>
        <v>108.37259999999999</v>
      </c>
      <c r="AV449" s="18">
        <f>AU449*节奏规划!$J438</f>
        <v>0.2463013636363636</v>
      </c>
      <c r="AW449" s="18">
        <f t="shared" si="237"/>
        <v>16.601759999999999</v>
      </c>
      <c r="AX449" s="18">
        <f>AW449*节奏规划!$J438</f>
        <v>3.7731272727272724E-2</v>
      </c>
      <c r="AY449" s="18">
        <f t="shared" si="238"/>
        <v>0</v>
      </c>
      <c r="AZ449" s="18">
        <f>AY449*节奏规划!$J438</f>
        <v>0</v>
      </c>
    </row>
    <row r="450" spans="1:52" ht="16.5" x14ac:dyDescent="0.2">
      <c r="A450" s="14">
        <v>445</v>
      </c>
      <c r="B450" s="14">
        <f>金币产出!CH450/金币产出!CB450</f>
        <v>6698764600</v>
      </c>
      <c r="C450" s="18">
        <f>INDEX(金币产出!$D$7:$D$90,MATCH(宝箱数值!A450,金币产出!$A$7:$A$90,1))</f>
        <v>113.5</v>
      </c>
      <c r="D450" s="18">
        <f t="shared" si="218"/>
        <v>46482884</v>
      </c>
      <c r="E450" s="18">
        <f t="shared" si="207"/>
        <v>4989332</v>
      </c>
      <c r="F450" s="18">
        <f t="shared" si="208"/>
        <v>17717967</v>
      </c>
      <c r="G450" s="18">
        <f t="shared" si="209"/>
        <v>37586975</v>
      </c>
      <c r="H450" s="18">
        <f t="shared" si="210"/>
        <v>46482884</v>
      </c>
      <c r="I450" s="18">
        <f t="shared" si="211"/>
        <v>46482884</v>
      </c>
      <c r="J450" s="18">
        <f t="shared" si="212"/>
        <v>46482884</v>
      </c>
      <c r="K450" s="18">
        <f t="shared" si="219"/>
        <v>1</v>
      </c>
      <c r="L450" s="18">
        <f t="shared" si="220"/>
        <v>4989.33</v>
      </c>
      <c r="M450" s="18">
        <f t="shared" si="221"/>
        <v>2</v>
      </c>
      <c r="N450" s="18">
        <f t="shared" si="222"/>
        <v>17.72</v>
      </c>
      <c r="O450" s="18">
        <f t="shared" si="223"/>
        <v>2</v>
      </c>
      <c r="P450" s="18">
        <f t="shared" si="224"/>
        <v>37.590000000000003</v>
      </c>
      <c r="Q450" s="18">
        <f t="shared" si="225"/>
        <v>2</v>
      </c>
      <c r="R450" s="18">
        <f t="shared" si="226"/>
        <v>46.48</v>
      </c>
      <c r="S450" s="18">
        <f t="shared" si="227"/>
        <v>2</v>
      </c>
      <c r="T450" s="18">
        <f t="shared" si="228"/>
        <v>46.48</v>
      </c>
      <c r="U450" s="18">
        <f t="shared" si="229"/>
        <v>2</v>
      </c>
      <c r="V450" s="18">
        <f t="shared" si="230"/>
        <v>46.48</v>
      </c>
      <c r="W450" s="18">
        <f t="shared" si="231"/>
        <v>2</v>
      </c>
      <c r="X450" s="18">
        <f t="shared" si="232"/>
        <v>46.48</v>
      </c>
      <c r="Y450" s="22">
        <v>0</v>
      </c>
      <c r="Z450" s="22">
        <v>0</v>
      </c>
      <c r="AA450" s="22">
        <v>0.2</v>
      </c>
      <c r="AB450" s="22">
        <v>0.8</v>
      </c>
      <c r="AC450" s="22">
        <v>0</v>
      </c>
      <c r="AD450" s="22">
        <v>0</v>
      </c>
      <c r="AE450" s="18">
        <f t="shared" si="233"/>
        <v>95442404.196999997</v>
      </c>
      <c r="AF450" s="18">
        <f>AE450*节奏规划!$J439</f>
        <v>216914.55499318181</v>
      </c>
      <c r="AG450" s="18">
        <f t="shared" si="234"/>
        <v>1767.7799999999995</v>
      </c>
      <c r="AH450" s="18">
        <f>AG450*节奏规划!$J439</f>
        <v>4.017681818181817</v>
      </c>
      <c r="AI450" s="18">
        <f t="shared" si="213"/>
        <v>346.85999999999996</v>
      </c>
      <c r="AJ450" s="18">
        <f>AI450*节奏规划!$J439</f>
        <v>0.7883181818181817</v>
      </c>
      <c r="AK450" s="18">
        <f t="shared" si="214"/>
        <v>154.44000000000003</v>
      </c>
      <c r="AL450" s="18">
        <f>AK450*节奏规划!$J439</f>
        <v>0.35100000000000003</v>
      </c>
      <c r="AM450" s="18">
        <f t="shared" si="215"/>
        <v>923.39999999999986</v>
      </c>
      <c r="AN450" s="18">
        <f>AM450*节奏规划!$J439</f>
        <v>2.0986363636363632</v>
      </c>
      <c r="AO450" s="18">
        <f t="shared" si="216"/>
        <v>194.4</v>
      </c>
      <c r="AP450" s="18">
        <f>AO450*节奏规划!$J439</f>
        <v>0.44181818181818183</v>
      </c>
      <c r="AQ450" s="18">
        <f t="shared" si="217"/>
        <v>0</v>
      </c>
      <c r="AR450" s="18">
        <f>AQ450*节奏规划!$J439</f>
        <v>0</v>
      </c>
      <c r="AS450" s="18">
        <f t="shared" si="235"/>
        <v>108.37260000000001</v>
      </c>
      <c r="AT450" s="18">
        <f>AS450*节奏规划!$J439</f>
        <v>0.24630136363636362</v>
      </c>
      <c r="AU450" s="18">
        <f t="shared" si="236"/>
        <v>108.37259999999999</v>
      </c>
      <c r="AV450" s="18">
        <f>AU450*节奏规划!$J439</f>
        <v>0.2463013636363636</v>
      </c>
      <c r="AW450" s="18">
        <f t="shared" si="237"/>
        <v>16.601759999999999</v>
      </c>
      <c r="AX450" s="18">
        <f>AW450*节奏规划!$J439</f>
        <v>3.7731272727272724E-2</v>
      </c>
      <c r="AY450" s="18">
        <f t="shared" si="238"/>
        <v>0</v>
      </c>
      <c r="AZ450" s="18">
        <f>AY450*节奏规划!$J439</f>
        <v>0</v>
      </c>
    </row>
    <row r="451" spans="1:52" ht="16.5" x14ac:dyDescent="0.2">
      <c r="A451" s="14">
        <v>446</v>
      </c>
      <c r="B451" s="14">
        <f>金币产出!CH451/金币产出!CB451</f>
        <v>6741221960</v>
      </c>
      <c r="C451" s="18">
        <f>INDEX(金币产出!$D$7:$D$90,MATCH(宝箱数值!A451,金币产出!$A$7:$A$90,1))</f>
        <v>113.5</v>
      </c>
      <c r="D451" s="18">
        <f t="shared" si="218"/>
        <v>46777496</v>
      </c>
      <c r="E451" s="18">
        <f t="shared" si="207"/>
        <v>5005119</v>
      </c>
      <c r="F451" s="18">
        <f t="shared" si="208"/>
        <v>17774028</v>
      </c>
      <c r="G451" s="18">
        <f t="shared" si="209"/>
        <v>37705901</v>
      </c>
      <c r="H451" s="18">
        <f t="shared" si="210"/>
        <v>46777496</v>
      </c>
      <c r="I451" s="18">
        <f t="shared" si="211"/>
        <v>46777496</v>
      </c>
      <c r="J451" s="18">
        <f t="shared" si="212"/>
        <v>46777496</v>
      </c>
      <c r="K451" s="18">
        <f t="shared" si="219"/>
        <v>1</v>
      </c>
      <c r="L451" s="18">
        <f t="shared" si="220"/>
        <v>5005.12</v>
      </c>
      <c r="M451" s="18">
        <f t="shared" si="221"/>
        <v>2</v>
      </c>
      <c r="N451" s="18">
        <f t="shared" si="222"/>
        <v>17.77</v>
      </c>
      <c r="O451" s="18">
        <f t="shared" si="223"/>
        <v>2</v>
      </c>
      <c r="P451" s="18">
        <f t="shared" si="224"/>
        <v>37.71</v>
      </c>
      <c r="Q451" s="18">
        <f t="shared" si="225"/>
        <v>2</v>
      </c>
      <c r="R451" s="18">
        <f t="shared" si="226"/>
        <v>46.78</v>
      </c>
      <c r="S451" s="18">
        <f t="shared" si="227"/>
        <v>2</v>
      </c>
      <c r="T451" s="18">
        <f t="shared" si="228"/>
        <v>46.78</v>
      </c>
      <c r="U451" s="18">
        <f t="shared" si="229"/>
        <v>2</v>
      </c>
      <c r="V451" s="18">
        <f t="shared" si="230"/>
        <v>46.78</v>
      </c>
      <c r="W451" s="18">
        <f t="shared" si="231"/>
        <v>2</v>
      </c>
      <c r="X451" s="18">
        <f t="shared" si="232"/>
        <v>46.78</v>
      </c>
      <c r="Y451" s="22">
        <v>0</v>
      </c>
      <c r="Z451" s="22">
        <v>0</v>
      </c>
      <c r="AA451" s="22">
        <v>0.2</v>
      </c>
      <c r="AB451" s="22">
        <v>0.8</v>
      </c>
      <c r="AC451" s="22">
        <v>0</v>
      </c>
      <c r="AD451" s="22">
        <v>0</v>
      </c>
      <c r="AE451" s="18">
        <f t="shared" si="233"/>
        <v>95996382.895000011</v>
      </c>
      <c r="AF451" s="18">
        <f>AE451*节奏规划!$J440</f>
        <v>218173.59748863638</v>
      </c>
      <c r="AG451" s="18">
        <f t="shared" si="234"/>
        <v>1767.7799999999995</v>
      </c>
      <c r="AH451" s="18">
        <f>AG451*节奏规划!$J440</f>
        <v>4.017681818181817</v>
      </c>
      <c r="AI451" s="18">
        <f t="shared" si="213"/>
        <v>346.85999999999996</v>
      </c>
      <c r="AJ451" s="18">
        <f>AI451*节奏规划!$J440</f>
        <v>0.7883181818181817</v>
      </c>
      <c r="AK451" s="18">
        <f t="shared" si="214"/>
        <v>154.44000000000003</v>
      </c>
      <c r="AL451" s="18">
        <f>AK451*节奏规划!$J440</f>
        <v>0.35100000000000003</v>
      </c>
      <c r="AM451" s="18">
        <f t="shared" si="215"/>
        <v>923.39999999999986</v>
      </c>
      <c r="AN451" s="18">
        <f>AM451*节奏规划!$J440</f>
        <v>2.0986363636363632</v>
      </c>
      <c r="AO451" s="18">
        <f t="shared" si="216"/>
        <v>194.4</v>
      </c>
      <c r="AP451" s="18">
        <f>AO451*节奏规划!$J440</f>
        <v>0.44181818181818183</v>
      </c>
      <c r="AQ451" s="18">
        <f t="shared" si="217"/>
        <v>0</v>
      </c>
      <c r="AR451" s="18">
        <f>AQ451*节奏规划!$J440</f>
        <v>0</v>
      </c>
      <c r="AS451" s="18">
        <f t="shared" si="235"/>
        <v>108.37260000000001</v>
      </c>
      <c r="AT451" s="18">
        <f>AS451*节奏规划!$J440</f>
        <v>0.24630136363636362</v>
      </c>
      <c r="AU451" s="18">
        <f t="shared" si="236"/>
        <v>108.37259999999999</v>
      </c>
      <c r="AV451" s="18">
        <f>AU451*节奏规划!$J440</f>
        <v>0.2463013636363636</v>
      </c>
      <c r="AW451" s="18">
        <f t="shared" si="237"/>
        <v>16.601759999999999</v>
      </c>
      <c r="AX451" s="18">
        <f>AW451*节奏规划!$J440</f>
        <v>3.7731272727272724E-2</v>
      </c>
      <c r="AY451" s="18">
        <f t="shared" si="238"/>
        <v>0</v>
      </c>
      <c r="AZ451" s="18">
        <f>AY451*节奏规划!$J440</f>
        <v>0</v>
      </c>
    </row>
    <row r="452" spans="1:52" ht="16.5" x14ac:dyDescent="0.2">
      <c r="A452" s="14">
        <v>447</v>
      </c>
      <c r="B452" s="14">
        <f>金币产出!CH452/金币产出!CB452</f>
        <v>6783678440</v>
      </c>
      <c r="C452" s="18">
        <f>INDEX(金币产出!$D$7:$D$90,MATCH(宝箱数值!A452,金币产出!$A$7:$A$90,1))</f>
        <v>113.5</v>
      </c>
      <c r="D452" s="18">
        <f t="shared" si="218"/>
        <v>47072103</v>
      </c>
      <c r="E452" s="18">
        <f t="shared" si="207"/>
        <v>5020855</v>
      </c>
      <c r="F452" s="18">
        <f t="shared" si="208"/>
        <v>17829911</v>
      </c>
      <c r="G452" s="18">
        <f t="shared" si="209"/>
        <v>37824451</v>
      </c>
      <c r="H452" s="18">
        <f t="shared" si="210"/>
        <v>47072103</v>
      </c>
      <c r="I452" s="18">
        <f t="shared" si="211"/>
        <v>47072103</v>
      </c>
      <c r="J452" s="18">
        <f t="shared" si="212"/>
        <v>47072103</v>
      </c>
      <c r="K452" s="18">
        <f t="shared" si="219"/>
        <v>1</v>
      </c>
      <c r="L452" s="18">
        <f t="shared" si="220"/>
        <v>5020.8599999999997</v>
      </c>
      <c r="M452" s="18">
        <f t="shared" si="221"/>
        <v>2</v>
      </c>
      <c r="N452" s="18">
        <f t="shared" si="222"/>
        <v>17.829999999999998</v>
      </c>
      <c r="O452" s="18">
        <f t="shared" si="223"/>
        <v>2</v>
      </c>
      <c r="P452" s="18">
        <f t="shared" si="224"/>
        <v>37.82</v>
      </c>
      <c r="Q452" s="18">
        <f t="shared" si="225"/>
        <v>2</v>
      </c>
      <c r="R452" s="18">
        <f t="shared" si="226"/>
        <v>47.07</v>
      </c>
      <c r="S452" s="18">
        <f t="shared" si="227"/>
        <v>2</v>
      </c>
      <c r="T452" s="18">
        <f t="shared" si="228"/>
        <v>47.07</v>
      </c>
      <c r="U452" s="18">
        <f t="shared" si="229"/>
        <v>2</v>
      </c>
      <c r="V452" s="18">
        <f t="shared" si="230"/>
        <v>47.07</v>
      </c>
      <c r="W452" s="18">
        <f t="shared" si="231"/>
        <v>2</v>
      </c>
      <c r="X452" s="18">
        <f t="shared" si="232"/>
        <v>47.07</v>
      </c>
      <c r="Y452" s="22">
        <v>0</v>
      </c>
      <c r="Z452" s="22">
        <v>0</v>
      </c>
      <c r="AA452" s="22">
        <v>0.2</v>
      </c>
      <c r="AB452" s="22">
        <v>0.8</v>
      </c>
      <c r="AC452" s="22">
        <v>0</v>
      </c>
      <c r="AD452" s="22">
        <v>0</v>
      </c>
      <c r="AE452" s="18">
        <f t="shared" si="233"/>
        <v>96550192.500999987</v>
      </c>
      <c r="AF452" s="18">
        <f>AE452*节奏规划!$J441</f>
        <v>219432.25568409087</v>
      </c>
      <c r="AG452" s="18">
        <f t="shared" si="234"/>
        <v>1767.7799999999995</v>
      </c>
      <c r="AH452" s="18">
        <f>AG452*节奏规划!$J441</f>
        <v>4.017681818181817</v>
      </c>
      <c r="AI452" s="18">
        <f t="shared" si="213"/>
        <v>346.85999999999996</v>
      </c>
      <c r="AJ452" s="18">
        <f>AI452*节奏规划!$J441</f>
        <v>0.7883181818181817</v>
      </c>
      <c r="AK452" s="18">
        <f t="shared" si="214"/>
        <v>154.44000000000003</v>
      </c>
      <c r="AL452" s="18">
        <f>AK452*节奏规划!$J441</f>
        <v>0.35100000000000003</v>
      </c>
      <c r="AM452" s="18">
        <f t="shared" si="215"/>
        <v>923.39999999999986</v>
      </c>
      <c r="AN452" s="18">
        <f>AM452*节奏规划!$J441</f>
        <v>2.0986363636363632</v>
      </c>
      <c r="AO452" s="18">
        <f t="shared" si="216"/>
        <v>194.4</v>
      </c>
      <c r="AP452" s="18">
        <f>AO452*节奏规划!$J441</f>
        <v>0.44181818181818183</v>
      </c>
      <c r="AQ452" s="18">
        <f t="shared" si="217"/>
        <v>0</v>
      </c>
      <c r="AR452" s="18">
        <f>AQ452*节奏规划!$J441</f>
        <v>0</v>
      </c>
      <c r="AS452" s="18">
        <f t="shared" si="235"/>
        <v>108.37260000000001</v>
      </c>
      <c r="AT452" s="18">
        <f>AS452*节奏规划!$J441</f>
        <v>0.24630136363636362</v>
      </c>
      <c r="AU452" s="18">
        <f t="shared" si="236"/>
        <v>108.37259999999999</v>
      </c>
      <c r="AV452" s="18">
        <f>AU452*节奏规划!$J441</f>
        <v>0.2463013636363636</v>
      </c>
      <c r="AW452" s="18">
        <f t="shared" si="237"/>
        <v>16.601759999999999</v>
      </c>
      <c r="AX452" s="18">
        <f>AW452*节奏规划!$J441</f>
        <v>3.7731272727272724E-2</v>
      </c>
      <c r="AY452" s="18">
        <f t="shared" si="238"/>
        <v>0</v>
      </c>
      <c r="AZ452" s="18">
        <f>AY452*节奏规划!$J441</f>
        <v>0</v>
      </c>
    </row>
    <row r="453" spans="1:52" ht="16.5" x14ac:dyDescent="0.2">
      <c r="A453" s="14">
        <v>448</v>
      </c>
      <c r="B453" s="14">
        <f>金币产出!CH453/金币产出!CB453</f>
        <v>6826135800</v>
      </c>
      <c r="C453" s="18">
        <f>INDEX(金币产出!$D$7:$D$90,MATCH(宝箱数值!A453,金币产出!$A$7:$A$90,1))</f>
        <v>113.5</v>
      </c>
      <c r="D453" s="18">
        <f t="shared" si="218"/>
        <v>47366716</v>
      </c>
      <c r="E453" s="18">
        <f t="shared" si="207"/>
        <v>5036543</v>
      </c>
      <c r="F453" s="18">
        <f t="shared" si="208"/>
        <v>17885620</v>
      </c>
      <c r="G453" s="18">
        <f t="shared" si="209"/>
        <v>37942634</v>
      </c>
      <c r="H453" s="18">
        <f t="shared" si="210"/>
        <v>47366716</v>
      </c>
      <c r="I453" s="18">
        <f t="shared" si="211"/>
        <v>47366716</v>
      </c>
      <c r="J453" s="18">
        <f t="shared" si="212"/>
        <v>47366716</v>
      </c>
      <c r="K453" s="18">
        <f t="shared" si="219"/>
        <v>1</v>
      </c>
      <c r="L453" s="18">
        <f t="shared" si="220"/>
        <v>5036.54</v>
      </c>
      <c r="M453" s="18">
        <f t="shared" si="221"/>
        <v>2</v>
      </c>
      <c r="N453" s="18">
        <f t="shared" si="222"/>
        <v>17.89</v>
      </c>
      <c r="O453" s="18">
        <f t="shared" si="223"/>
        <v>2</v>
      </c>
      <c r="P453" s="18">
        <f t="shared" si="224"/>
        <v>37.94</v>
      </c>
      <c r="Q453" s="18">
        <f t="shared" si="225"/>
        <v>2</v>
      </c>
      <c r="R453" s="18">
        <f t="shared" si="226"/>
        <v>47.37</v>
      </c>
      <c r="S453" s="18">
        <f t="shared" si="227"/>
        <v>2</v>
      </c>
      <c r="T453" s="18">
        <f t="shared" si="228"/>
        <v>47.37</v>
      </c>
      <c r="U453" s="18">
        <f t="shared" si="229"/>
        <v>2</v>
      </c>
      <c r="V453" s="18">
        <f t="shared" si="230"/>
        <v>47.37</v>
      </c>
      <c r="W453" s="18">
        <f t="shared" si="231"/>
        <v>2</v>
      </c>
      <c r="X453" s="18">
        <f t="shared" si="232"/>
        <v>47.37</v>
      </c>
      <c r="Y453" s="22">
        <v>0</v>
      </c>
      <c r="Z453" s="22">
        <v>0</v>
      </c>
      <c r="AA453" s="22">
        <v>0.2</v>
      </c>
      <c r="AB453" s="22">
        <v>0.8</v>
      </c>
      <c r="AC453" s="22">
        <v>0</v>
      </c>
      <c r="AD453" s="22">
        <v>0</v>
      </c>
      <c r="AE453" s="18">
        <f t="shared" si="233"/>
        <v>97103855.646000013</v>
      </c>
      <c r="AF453" s="18">
        <f>AE453*节奏规划!$J442</f>
        <v>220690.58101363637</v>
      </c>
      <c r="AG453" s="18">
        <f t="shared" si="234"/>
        <v>1767.7799999999995</v>
      </c>
      <c r="AH453" s="18">
        <f>AG453*节奏规划!$J442</f>
        <v>4.017681818181817</v>
      </c>
      <c r="AI453" s="18">
        <f t="shared" si="213"/>
        <v>346.85999999999996</v>
      </c>
      <c r="AJ453" s="18">
        <f>AI453*节奏规划!$J442</f>
        <v>0.7883181818181817</v>
      </c>
      <c r="AK453" s="18">
        <f t="shared" si="214"/>
        <v>154.44000000000003</v>
      </c>
      <c r="AL453" s="18">
        <f>AK453*节奏规划!$J442</f>
        <v>0.35100000000000003</v>
      </c>
      <c r="AM453" s="18">
        <f t="shared" si="215"/>
        <v>923.39999999999986</v>
      </c>
      <c r="AN453" s="18">
        <f>AM453*节奏规划!$J442</f>
        <v>2.0986363636363632</v>
      </c>
      <c r="AO453" s="18">
        <f t="shared" si="216"/>
        <v>194.4</v>
      </c>
      <c r="AP453" s="18">
        <f>AO453*节奏规划!$J442</f>
        <v>0.44181818181818183</v>
      </c>
      <c r="AQ453" s="18">
        <f t="shared" si="217"/>
        <v>0</v>
      </c>
      <c r="AR453" s="18">
        <f>AQ453*节奏规划!$J442</f>
        <v>0</v>
      </c>
      <c r="AS453" s="18">
        <f t="shared" si="235"/>
        <v>108.37260000000001</v>
      </c>
      <c r="AT453" s="18">
        <f>AS453*节奏规划!$J442</f>
        <v>0.24630136363636362</v>
      </c>
      <c r="AU453" s="18">
        <f t="shared" si="236"/>
        <v>108.37259999999999</v>
      </c>
      <c r="AV453" s="18">
        <f>AU453*节奏规划!$J442</f>
        <v>0.2463013636363636</v>
      </c>
      <c r="AW453" s="18">
        <f t="shared" si="237"/>
        <v>16.601759999999999</v>
      </c>
      <c r="AX453" s="18">
        <f>AW453*节奏规划!$J442</f>
        <v>3.7731272727272724E-2</v>
      </c>
      <c r="AY453" s="18">
        <f t="shared" si="238"/>
        <v>0</v>
      </c>
      <c r="AZ453" s="18">
        <f>AY453*节奏规划!$J442</f>
        <v>0</v>
      </c>
    </row>
    <row r="454" spans="1:52" ht="16.5" x14ac:dyDescent="0.2">
      <c r="A454" s="14">
        <v>449</v>
      </c>
      <c r="B454" s="14">
        <f>金币产出!CH454/金币产出!CB454</f>
        <v>6868592720</v>
      </c>
      <c r="C454" s="18">
        <f>INDEX(金币产出!$D$7:$D$90,MATCH(宝箱数值!A454,金币产出!$A$7:$A$90,1))</f>
        <v>113.5</v>
      </c>
      <c r="D454" s="18">
        <f t="shared" si="218"/>
        <v>47661325</v>
      </c>
      <c r="E454" s="18">
        <f t="shared" ref="E454:E517" si="239">INT(IF(A454&lt;=$BK$6,D454,SQRT(INDEX($D$6:$D$1005,$BK$6)*D454)))</f>
        <v>5052182</v>
      </c>
      <c r="F454" s="18">
        <f t="shared" ref="F454:F517" si="240">INT(IF(A454&lt;=$BK$7,D454,SQRT(INDEX($D$6:$D$1005,$BK$7)*D454)))</f>
        <v>17941156</v>
      </c>
      <c r="G454" s="18">
        <f t="shared" ref="G454:G517" si="241">INT(IF(A454&lt;=$BK$8,D454,SQRT(INDEX($D$6:$D$1005,$BK$8)*D454)))</f>
        <v>38060448</v>
      </c>
      <c r="H454" s="18">
        <f t="shared" ref="H454:H517" si="242">INT(IF(A454&lt;=$BK$9,D454,SQRT(INDEX($D$6:$D$1005,$BK$9)*D454)))</f>
        <v>47661325</v>
      </c>
      <c r="I454" s="18">
        <f t="shared" ref="I454:I517" si="243">INT(IF(A454&lt;=$BK$10,D454,SQRT(INDEX($D$6:$D$1005,$BK$10)*D454)))</f>
        <v>47661325</v>
      </c>
      <c r="J454" s="18">
        <f t="shared" ref="J454:J517" si="244">INT(IF(A454&lt;=$BK$11,D454,SQRT(INDEX($D$6:$D$1005,$BK$11)*D454)))</f>
        <v>47661325</v>
      </c>
      <c r="K454" s="18">
        <f t="shared" si="219"/>
        <v>1</v>
      </c>
      <c r="L454" s="18">
        <f t="shared" si="220"/>
        <v>5052.18</v>
      </c>
      <c r="M454" s="18">
        <f t="shared" si="221"/>
        <v>2</v>
      </c>
      <c r="N454" s="18">
        <f t="shared" si="222"/>
        <v>17.940000000000001</v>
      </c>
      <c r="O454" s="18">
        <f t="shared" si="223"/>
        <v>2</v>
      </c>
      <c r="P454" s="18">
        <f t="shared" si="224"/>
        <v>38.06</v>
      </c>
      <c r="Q454" s="18">
        <f t="shared" si="225"/>
        <v>2</v>
      </c>
      <c r="R454" s="18">
        <f t="shared" si="226"/>
        <v>47.66</v>
      </c>
      <c r="S454" s="18">
        <f t="shared" si="227"/>
        <v>2</v>
      </c>
      <c r="T454" s="18">
        <f t="shared" si="228"/>
        <v>47.66</v>
      </c>
      <c r="U454" s="18">
        <f t="shared" si="229"/>
        <v>2</v>
      </c>
      <c r="V454" s="18">
        <f t="shared" si="230"/>
        <v>47.66</v>
      </c>
      <c r="W454" s="18">
        <f t="shared" si="231"/>
        <v>2</v>
      </c>
      <c r="X454" s="18">
        <f t="shared" si="232"/>
        <v>47.66</v>
      </c>
      <c r="Y454" s="22">
        <v>0</v>
      </c>
      <c r="Z454" s="22">
        <v>0</v>
      </c>
      <c r="AA454" s="22">
        <v>0.2</v>
      </c>
      <c r="AB454" s="22">
        <v>0.8</v>
      </c>
      <c r="AC454" s="22">
        <v>0</v>
      </c>
      <c r="AD454" s="22">
        <v>0</v>
      </c>
      <c r="AE454" s="18">
        <f t="shared" si="233"/>
        <v>97657354.395999998</v>
      </c>
      <c r="AF454" s="18">
        <f>AE454*节奏规划!$J443</f>
        <v>221948.53271818181</v>
      </c>
      <c r="AG454" s="18">
        <f t="shared" si="234"/>
        <v>1767.7799999999995</v>
      </c>
      <c r="AH454" s="18">
        <f>AG454*节奏规划!$J443</f>
        <v>4.017681818181817</v>
      </c>
      <c r="AI454" s="18">
        <f t="shared" ref="AI454:AI517" si="245">SUMPRODUCT($BK$21:$BP$21,Y454:AD454)*$D$3</f>
        <v>346.85999999999996</v>
      </c>
      <c r="AJ454" s="18">
        <f>AI454*节奏规划!$J443</f>
        <v>0.7883181818181817</v>
      </c>
      <c r="AK454" s="18">
        <f t="shared" ref="AK454:AK517" si="246">SUMPRODUCT(Y454:AD454,$BS$24:$BX$24)*$BE$6*$BE$15*$D$3</f>
        <v>154.44000000000003</v>
      </c>
      <c r="AL454" s="18">
        <f>AK454*节奏规划!$J443</f>
        <v>0.35100000000000003</v>
      </c>
      <c r="AM454" s="18">
        <f t="shared" ref="AM454:AM517" si="247">SUMPRODUCT(Y454:AD454,$BS$27:$BX$27)*$D$3</f>
        <v>923.39999999999986</v>
      </c>
      <c r="AN454" s="18">
        <f>AM454*节奏规划!$J443</f>
        <v>2.0986363636363632</v>
      </c>
      <c r="AO454" s="18">
        <f t="shared" ref="AO454:AO517" si="248">SUMPRODUCT(Y454:AD454,$BS$30:$BX$30)*$D$3</f>
        <v>194.4</v>
      </c>
      <c r="AP454" s="18">
        <f>AO454*节奏规划!$J443</f>
        <v>0.44181818181818183</v>
      </c>
      <c r="AQ454" s="18">
        <f t="shared" ref="AQ454:AQ517" si="249">SUMPRODUCT(Y454:AD454,$BS$33:$BX$33)*$D$3</f>
        <v>0</v>
      </c>
      <c r="AR454" s="18">
        <f>AQ454*节奏规划!$J443</f>
        <v>0</v>
      </c>
      <c r="AS454" s="18">
        <f t="shared" si="235"/>
        <v>108.37260000000001</v>
      </c>
      <c r="AT454" s="18">
        <f>AS454*节奏规划!$J443</f>
        <v>0.24630136363636362</v>
      </c>
      <c r="AU454" s="18">
        <f t="shared" si="236"/>
        <v>108.37259999999999</v>
      </c>
      <c r="AV454" s="18">
        <f>AU454*节奏规划!$J443</f>
        <v>0.2463013636363636</v>
      </c>
      <c r="AW454" s="18">
        <f t="shared" si="237"/>
        <v>16.601759999999999</v>
      </c>
      <c r="AX454" s="18">
        <f>AW454*节奏规划!$J443</f>
        <v>3.7731272727272724E-2</v>
      </c>
      <c r="AY454" s="18">
        <f t="shared" si="238"/>
        <v>0</v>
      </c>
      <c r="AZ454" s="18">
        <f>AY454*节奏规划!$J443</f>
        <v>0</v>
      </c>
    </row>
    <row r="455" spans="1:52" ht="16.5" x14ac:dyDescent="0.2">
      <c r="A455" s="14">
        <v>450</v>
      </c>
      <c r="B455" s="14">
        <f>金币产出!CH455/金币产出!CB455</f>
        <v>6911049600</v>
      </c>
      <c r="C455" s="18">
        <f>INDEX(金币产出!$D$7:$D$90,MATCH(宝箱数值!A455,金币产出!$A$7:$A$90,1))</f>
        <v>113.5</v>
      </c>
      <c r="D455" s="18">
        <f t="shared" ref="D455:D518" si="250">ROUND(B455/($D$3*$H$2*(1+C455/100))/1.5,0)</f>
        <v>47955934</v>
      </c>
      <c r="E455" s="18">
        <f t="shared" si="239"/>
        <v>5067772</v>
      </c>
      <c r="F455" s="18">
        <f t="shared" si="240"/>
        <v>17996520</v>
      </c>
      <c r="G455" s="18">
        <f t="shared" si="241"/>
        <v>38177898</v>
      </c>
      <c r="H455" s="18">
        <f t="shared" si="242"/>
        <v>47955934</v>
      </c>
      <c r="I455" s="18">
        <f t="shared" si="243"/>
        <v>47955934</v>
      </c>
      <c r="J455" s="18">
        <f t="shared" si="244"/>
        <v>47955934</v>
      </c>
      <c r="K455" s="18">
        <f t="shared" ref="K455:K518" si="251">INT(LOG(E455/10,1000))</f>
        <v>1</v>
      </c>
      <c r="L455" s="18">
        <f t="shared" ref="L455:L518" si="252">ROUND(E455/1000^K455,2)</f>
        <v>5067.7700000000004</v>
      </c>
      <c r="M455" s="18">
        <f t="shared" ref="M455:M518" si="253">INT(LOG(F455/10,1000))</f>
        <v>2</v>
      </c>
      <c r="N455" s="18">
        <f t="shared" ref="N455:N518" si="254">ROUND(F455/1000^M455,2)</f>
        <v>18</v>
      </c>
      <c r="O455" s="18">
        <f t="shared" ref="O455:O518" si="255">INT(LOG(G455/10,1000))</f>
        <v>2</v>
      </c>
      <c r="P455" s="18">
        <f t="shared" ref="P455:P518" si="256">ROUND(G455/1000^O455,2)</f>
        <v>38.18</v>
      </c>
      <c r="Q455" s="18">
        <f t="shared" ref="Q455:Q518" si="257">INT(LOG(H455/10,1000))</f>
        <v>2</v>
      </c>
      <c r="R455" s="18">
        <f t="shared" ref="R455:R518" si="258">ROUND(H455/1000^Q455,2)</f>
        <v>47.96</v>
      </c>
      <c r="S455" s="18">
        <f t="shared" ref="S455:S518" si="259">INT(LOG(I455/10,1000))</f>
        <v>2</v>
      </c>
      <c r="T455" s="18">
        <f t="shared" ref="T455:T518" si="260">ROUND(I455/1000^S455,2)</f>
        <v>47.96</v>
      </c>
      <c r="U455" s="18">
        <f t="shared" ref="U455:U518" si="261">INT(LOG(J455/10,1000))</f>
        <v>2</v>
      </c>
      <c r="V455" s="18">
        <f t="shared" ref="V455:V518" si="262">ROUND(J455/1000^U455,2)</f>
        <v>47.96</v>
      </c>
      <c r="W455" s="18">
        <f t="shared" ref="W455:W518" si="263">INT(LOG(D455/10,1000))</f>
        <v>2</v>
      </c>
      <c r="X455" s="18">
        <f t="shared" ref="X455:X518" si="264">ROUND(D455/1000^W455,2)</f>
        <v>47.96</v>
      </c>
      <c r="Y455" s="22">
        <v>0</v>
      </c>
      <c r="Z455" s="22">
        <v>0</v>
      </c>
      <c r="AA455" s="22">
        <v>0.2</v>
      </c>
      <c r="AB455" s="22">
        <v>0.8</v>
      </c>
      <c r="AC455" s="22">
        <v>0</v>
      </c>
      <c r="AD455" s="22">
        <v>0</v>
      </c>
      <c r="AE455" s="18">
        <f t="shared" ref="AE455:AE518" si="265">SUMPRODUCT(E455:J455,Y455:AD455)*(1+$C455/100)</f>
        <v>98210697.717999995</v>
      </c>
      <c r="AF455" s="18">
        <f>AE455*节奏规划!$J444</f>
        <v>204605.62024583333</v>
      </c>
      <c r="AG455" s="18">
        <f t="shared" ref="AG455:AG518" si="266">SUMPRODUCT($BH$3:$BM$3,Y455:AD455)*$D$3*(1+$C455/100)</f>
        <v>1767.7799999999995</v>
      </c>
      <c r="AH455" s="18">
        <f>AG455*节奏规划!$J444</f>
        <v>3.6828749999999988</v>
      </c>
      <c r="AI455" s="18">
        <f t="shared" si="245"/>
        <v>346.85999999999996</v>
      </c>
      <c r="AJ455" s="18">
        <f>AI455*节奏规划!$J444</f>
        <v>0.72262499999999985</v>
      </c>
      <c r="AK455" s="18">
        <f t="shared" si="246"/>
        <v>154.44000000000003</v>
      </c>
      <c r="AL455" s="18">
        <f>AK455*节奏规划!$J444</f>
        <v>0.32175000000000004</v>
      </c>
      <c r="AM455" s="18">
        <f t="shared" si="247"/>
        <v>923.39999999999986</v>
      </c>
      <c r="AN455" s="18">
        <f>AM455*节奏规划!$J444</f>
        <v>1.9237499999999996</v>
      </c>
      <c r="AO455" s="18">
        <f t="shared" si="248"/>
        <v>194.4</v>
      </c>
      <c r="AP455" s="18">
        <f>AO455*节奏规划!$J444</f>
        <v>0.40500000000000003</v>
      </c>
      <c r="AQ455" s="18">
        <f t="shared" si="249"/>
        <v>0</v>
      </c>
      <c r="AR455" s="18">
        <f>AQ455*节奏规划!$J444</f>
        <v>0</v>
      </c>
      <c r="AS455" s="18">
        <f t="shared" ref="AS455:AS518" si="267">SUMPRODUCT(Y455:AD455,$BS$34:$BX$34,$BS$38:$BX$38,$BS$42:$BX$42)*$D$3*(1+$C455/100)</f>
        <v>108.37260000000001</v>
      </c>
      <c r="AT455" s="18">
        <f>AS455*节奏规划!$J444</f>
        <v>0.22577625000000001</v>
      </c>
      <c r="AU455" s="18">
        <f t="shared" ref="AU455:AU518" si="268">SUMPRODUCT(Y455:AD455,$BS$35:$BX$35,$BS$39:$BX$39,$BS$42:$BX$42)*$D$3*(1+$C455/100)</f>
        <v>108.37259999999999</v>
      </c>
      <c r="AV455" s="18">
        <f>AU455*节奏规划!$J444</f>
        <v>0.22577624999999998</v>
      </c>
      <c r="AW455" s="18">
        <f t="shared" ref="AW455:AW518" si="269">SUMPRODUCT(Y455:AD455,$BS$36:$BX$36,$BS$40:$BX$40,$BS$42:$BX$42)*$D$3*(1+$C455/100)</f>
        <v>16.601759999999999</v>
      </c>
      <c r="AX455" s="18">
        <f>AW455*节奏规划!$J444</f>
        <v>3.4587E-2</v>
      </c>
      <c r="AY455" s="18">
        <f t="shared" ref="AY455:AY518" si="270">SUMPRODUCT(Y455:AD455,$BS$37:$BX$37,$BS$41:$BX$41,$BS$42:$BX$42)*$D$3*(1+$C455/100)</f>
        <v>0</v>
      </c>
      <c r="AZ455" s="18">
        <f>AY455*节奏规划!$J444</f>
        <v>0</v>
      </c>
    </row>
    <row r="456" spans="1:52" ht="16.5" x14ac:dyDescent="0.2">
      <c r="A456" s="14">
        <v>451</v>
      </c>
      <c r="B456" s="14">
        <f>金币产出!CH456/金币产出!CB456</f>
        <v>6953506560</v>
      </c>
      <c r="C456" s="18">
        <f>INDEX(金币产出!$D$7:$D$90,MATCH(宝箱数值!A456,金币产出!$A$7:$A$90,1))</f>
        <v>113.5</v>
      </c>
      <c r="D456" s="18">
        <f t="shared" si="250"/>
        <v>48250544</v>
      </c>
      <c r="E456" s="18">
        <f t="shared" si="239"/>
        <v>5083315</v>
      </c>
      <c r="F456" s="18">
        <f t="shared" si="240"/>
        <v>18051715</v>
      </c>
      <c r="G456" s="18">
        <f t="shared" si="241"/>
        <v>38294989</v>
      </c>
      <c r="H456" s="18">
        <f t="shared" si="242"/>
        <v>48250544</v>
      </c>
      <c r="I456" s="18">
        <f t="shared" si="243"/>
        <v>48250544</v>
      </c>
      <c r="J456" s="18">
        <f t="shared" si="244"/>
        <v>48250544</v>
      </c>
      <c r="K456" s="18">
        <f t="shared" si="251"/>
        <v>1</v>
      </c>
      <c r="L456" s="18">
        <f t="shared" si="252"/>
        <v>5083.32</v>
      </c>
      <c r="M456" s="18">
        <f t="shared" si="253"/>
        <v>2</v>
      </c>
      <c r="N456" s="18">
        <f t="shared" si="254"/>
        <v>18.05</v>
      </c>
      <c r="O456" s="18">
        <f t="shared" si="255"/>
        <v>2</v>
      </c>
      <c r="P456" s="18">
        <f t="shared" si="256"/>
        <v>38.29</v>
      </c>
      <c r="Q456" s="18">
        <f t="shared" si="257"/>
        <v>2</v>
      </c>
      <c r="R456" s="18">
        <f t="shared" si="258"/>
        <v>48.25</v>
      </c>
      <c r="S456" s="18">
        <f t="shared" si="259"/>
        <v>2</v>
      </c>
      <c r="T456" s="18">
        <f t="shared" si="260"/>
        <v>48.25</v>
      </c>
      <c r="U456" s="18">
        <f t="shared" si="261"/>
        <v>2</v>
      </c>
      <c r="V456" s="18">
        <f t="shared" si="262"/>
        <v>48.25</v>
      </c>
      <c r="W456" s="18">
        <f t="shared" si="263"/>
        <v>2</v>
      </c>
      <c r="X456" s="18">
        <f t="shared" si="264"/>
        <v>48.25</v>
      </c>
      <c r="Y456" s="22">
        <v>0</v>
      </c>
      <c r="Z456" s="22">
        <v>0</v>
      </c>
      <c r="AA456" s="22">
        <v>0.2</v>
      </c>
      <c r="AB456" s="22">
        <v>0.8</v>
      </c>
      <c r="AC456" s="22">
        <v>0</v>
      </c>
      <c r="AD456" s="22">
        <v>0</v>
      </c>
      <c r="AE456" s="18">
        <f t="shared" si="265"/>
        <v>98763889.454999983</v>
      </c>
      <c r="AF456" s="18">
        <f>AE456*节奏规划!$J445</f>
        <v>205758.10303124995</v>
      </c>
      <c r="AG456" s="18">
        <f t="shared" si="266"/>
        <v>1767.7799999999995</v>
      </c>
      <c r="AH456" s="18">
        <f>AG456*节奏规划!$J445</f>
        <v>3.6828749999999988</v>
      </c>
      <c r="AI456" s="18">
        <f t="shared" si="245"/>
        <v>346.85999999999996</v>
      </c>
      <c r="AJ456" s="18">
        <f>AI456*节奏规划!$J445</f>
        <v>0.72262499999999985</v>
      </c>
      <c r="AK456" s="18">
        <f t="shared" si="246"/>
        <v>154.44000000000003</v>
      </c>
      <c r="AL456" s="18">
        <f>AK456*节奏规划!$J445</f>
        <v>0.32175000000000004</v>
      </c>
      <c r="AM456" s="18">
        <f t="shared" si="247"/>
        <v>923.39999999999986</v>
      </c>
      <c r="AN456" s="18">
        <f>AM456*节奏规划!$J445</f>
        <v>1.9237499999999996</v>
      </c>
      <c r="AO456" s="18">
        <f t="shared" si="248"/>
        <v>194.4</v>
      </c>
      <c r="AP456" s="18">
        <f>AO456*节奏规划!$J445</f>
        <v>0.40500000000000003</v>
      </c>
      <c r="AQ456" s="18">
        <f t="shared" si="249"/>
        <v>0</v>
      </c>
      <c r="AR456" s="18">
        <f>AQ456*节奏规划!$J445</f>
        <v>0</v>
      </c>
      <c r="AS456" s="18">
        <f t="shared" si="267"/>
        <v>108.37260000000001</v>
      </c>
      <c r="AT456" s="18">
        <f>AS456*节奏规划!$J445</f>
        <v>0.22577625000000001</v>
      </c>
      <c r="AU456" s="18">
        <f t="shared" si="268"/>
        <v>108.37259999999999</v>
      </c>
      <c r="AV456" s="18">
        <f>AU456*节奏规划!$J445</f>
        <v>0.22577624999999998</v>
      </c>
      <c r="AW456" s="18">
        <f t="shared" si="269"/>
        <v>16.601759999999999</v>
      </c>
      <c r="AX456" s="18">
        <f>AW456*节奏规划!$J445</f>
        <v>3.4587E-2</v>
      </c>
      <c r="AY456" s="18">
        <f t="shared" si="270"/>
        <v>0</v>
      </c>
      <c r="AZ456" s="18">
        <f>AY456*节奏规划!$J445</f>
        <v>0</v>
      </c>
    </row>
    <row r="457" spans="1:52" ht="16.5" x14ac:dyDescent="0.2">
      <c r="A457" s="14">
        <v>452</v>
      </c>
      <c r="B457" s="14">
        <f>金币产出!CH457/金币产出!CB457</f>
        <v>6995963520</v>
      </c>
      <c r="C457" s="18">
        <f>INDEX(金币产出!$D$7:$D$90,MATCH(宝箱数值!A457,金币产出!$A$7:$A$90,1))</f>
        <v>113.5</v>
      </c>
      <c r="D457" s="18">
        <f t="shared" si="250"/>
        <v>48545154</v>
      </c>
      <c r="E457" s="18">
        <f t="shared" si="239"/>
        <v>5098810</v>
      </c>
      <c r="F457" s="18">
        <f t="shared" si="240"/>
        <v>18106742</v>
      </c>
      <c r="G457" s="18">
        <f t="shared" si="241"/>
        <v>38411722</v>
      </c>
      <c r="H457" s="18">
        <f t="shared" si="242"/>
        <v>48545154</v>
      </c>
      <c r="I457" s="18">
        <f t="shared" si="243"/>
        <v>48545154</v>
      </c>
      <c r="J457" s="18">
        <f t="shared" si="244"/>
        <v>48545154</v>
      </c>
      <c r="K457" s="18">
        <f t="shared" si="251"/>
        <v>1</v>
      </c>
      <c r="L457" s="18">
        <f t="shared" si="252"/>
        <v>5098.8100000000004</v>
      </c>
      <c r="M457" s="18">
        <f t="shared" si="253"/>
        <v>2</v>
      </c>
      <c r="N457" s="18">
        <f t="shared" si="254"/>
        <v>18.11</v>
      </c>
      <c r="O457" s="18">
        <f t="shared" si="255"/>
        <v>2</v>
      </c>
      <c r="P457" s="18">
        <f t="shared" si="256"/>
        <v>38.409999999999997</v>
      </c>
      <c r="Q457" s="18">
        <f t="shared" si="257"/>
        <v>2</v>
      </c>
      <c r="R457" s="18">
        <f t="shared" si="258"/>
        <v>48.55</v>
      </c>
      <c r="S457" s="18">
        <f t="shared" si="259"/>
        <v>2</v>
      </c>
      <c r="T457" s="18">
        <f t="shared" si="260"/>
        <v>48.55</v>
      </c>
      <c r="U457" s="18">
        <f t="shared" si="261"/>
        <v>2</v>
      </c>
      <c r="V457" s="18">
        <f t="shared" si="262"/>
        <v>48.55</v>
      </c>
      <c r="W457" s="18">
        <f t="shared" si="263"/>
        <v>2</v>
      </c>
      <c r="X457" s="18">
        <f t="shared" si="264"/>
        <v>48.55</v>
      </c>
      <c r="Y457" s="22">
        <v>0</v>
      </c>
      <c r="Z457" s="22">
        <v>0</v>
      </c>
      <c r="AA457" s="22">
        <v>0.2</v>
      </c>
      <c r="AB457" s="22">
        <v>0.8</v>
      </c>
      <c r="AC457" s="22">
        <v>0</v>
      </c>
      <c r="AD457" s="22">
        <v>0</v>
      </c>
      <c r="AE457" s="18">
        <f t="shared" si="265"/>
        <v>99316928.32599999</v>
      </c>
      <c r="AF457" s="18">
        <f>AE457*节奏规划!$J446</f>
        <v>206910.2673458333</v>
      </c>
      <c r="AG457" s="18">
        <f t="shared" si="266"/>
        <v>1767.7799999999995</v>
      </c>
      <c r="AH457" s="18">
        <f>AG457*节奏规划!$J446</f>
        <v>3.6828749999999988</v>
      </c>
      <c r="AI457" s="18">
        <f t="shared" si="245"/>
        <v>346.85999999999996</v>
      </c>
      <c r="AJ457" s="18">
        <f>AI457*节奏规划!$J446</f>
        <v>0.72262499999999985</v>
      </c>
      <c r="AK457" s="18">
        <f t="shared" si="246"/>
        <v>154.44000000000003</v>
      </c>
      <c r="AL457" s="18">
        <f>AK457*节奏规划!$J446</f>
        <v>0.32175000000000004</v>
      </c>
      <c r="AM457" s="18">
        <f t="shared" si="247"/>
        <v>923.39999999999986</v>
      </c>
      <c r="AN457" s="18">
        <f>AM457*节奏规划!$J446</f>
        <v>1.9237499999999996</v>
      </c>
      <c r="AO457" s="18">
        <f t="shared" si="248"/>
        <v>194.4</v>
      </c>
      <c r="AP457" s="18">
        <f>AO457*节奏规划!$J446</f>
        <v>0.40500000000000003</v>
      </c>
      <c r="AQ457" s="18">
        <f t="shared" si="249"/>
        <v>0</v>
      </c>
      <c r="AR457" s="18">
        <f>AQ457*节奏规划!$J446</f>
        <v>0</v>
      </c>
      <c r="AS457" s="18">
        <f t="shared" si="267"/>
        <v>108.37260000000001</v>
      </c>
      <c r="AT457" s="18">
        <f>AS457*节奏规划!$J446</f>
        <v>0.22577625000000001</v>
      </c>
      <c r="AU457" s="18">
        <f t="shared" si="268"/>
        <v>108.37259999999999</v>
      </c>
      <c r="AV457" s="18">
        <f>AU457*节奏规划!$J446</f>
        <v>0.22577624999999998</v>
      </c>
      <c r="AW457" s="18">
        <f t="shared" si="269"/>
        <v>16.601759999999999</v>
      </c>
      <c r="AX457" s="18">
        <f>AW457*节奏规划!$J446</f>
        <v>3.4587E-2</v>
      </c>
      <c r="AY457" s="18">
        <f t="shared" si="270"/>
        <v>0</v>
      </c>
      <c r="AZ457" s="18">
        <f>AY457*节奏规划!$J446</f>
        <v>0</v>
      </c>
    </row>
    <row r="458" spans="1:52" ht="16.5" x14ac:dyDescent="0.2">
      <c r="A458" s="14">
        <v>453</v>
      </c>
      <c r="B458" s="14">
        <f>金币产出!CH458/金币产出!CB458</f>
        <v>7038420480</v>
      </c>
      <c r="C458" s="18">
        <f>INDEX(金币产出!$D$7:$D$90,MATCH(宝箱数值!A458,金币产出!$A$7:$A$90,1))</f>
        <v>113.5</v>
      </c>
      <c r="D458" s="18">
        <f t="shared" si="250"/>
        <v>48839764</v>
      </c>
      <c r="E458" s="18">
        <f t="shared" si="239"/>
        <v>5114259</v>
      </c>
      <c r="F458" s="18">
        <f t="shared" si="240"/>
        <v>18161602</v>
      </c>
      <c r="G458" s="18">
        <f t="shared" si="241"/>
        <v>38528102</v>
      </c>
      <c r="H458" s="18">
        <f t="shared" si="242"/>
        <v>48839764</v>
      </c>
      <c r="I458" s="18">
        <f t="shared" si="243"/>
        <v>48839764</v>
      </c>
      <c r="J458" s="18">
        <f t="shared" si="244"/>
        <v>48839764</v>
      </c>
      <c r="K458" s="18">
        <f t="shared" si="251"/>
        <v>1</v>
      </c>
      <c r="L458" s="18">
        <f t="shared" si="252"/>
        <v>5114.26</v>
      </c>
      <c r="M458" s="18">
        <f t="shared" si="253"/>
        <v>2</v>
      </c>
      <c r="N458" s="18">
        <f t="shared" si="254"/>
        <v>18.16</v>
      </c>
      <c r="O458" s="18">
        <f t="shared" si="255"/>
        <v>2</v>
      </c>
      <c r="P458" s="18">
        <f t="shared" si="256"/>
        <v>38.53</v>
      </c>
      <c r="Q458" s="18">
        <f t="shared" si="257"/>
        <v>2</v>
      </c>
      <c r="R458" s="18">
        <f t="shared" si="258"/>
        <v>48.84</v>
      </c>
      <c r="S458" s="18">
        <f t="shared" si="259"/>
        <v>2</v>
      </c>
      <c r="T458" s="18">
        <f t="shared" si="260"/>
        <v>48.84</v>
      </c>
      <c r="U458" s="18">
        <f t="shared" si="261"/>
        <v>2</v>
      </c>
      <c r="V458" s="18">
        <f t="shared" si="262"/>
        <v>48.84</v>
      </c>
      <c r="W458" s="18">
        <f t="shared" si="263"/>
        <v>2</v>
      </c>
      <c r="X458" s="18">
        <f t="shared" si="264"/>
        <v>48.84</v>
      </c>
      <c r="Y458" s="22">
        <v>0</v>
      </c>
      <c r="Z458" s="22">
        <v>0</v>
      </c>
      <c r="AA458" s="22">
        <v>0.2</v>
      </c>
      <c r="AB458" s="22">
        <v>0.8</v>
      </c>
      <c r="AC458" s="22">
        <v>0</v>
      </c>
      <c r="AD458" s="22">
        <v>0</v>
      </c>
      <c r="AE458" s="18">
        <f t="shared" si="265"/>
        <v>99869816.465999991</v>
      </c>
      <c r="AF458" s="18">
        <f>AE458*节奏规划!$J447</f>
        <v>208062.11763749999</v>
      </c>
      <c r="AG458" s="18">
        <f t="shared" si="266"/>
        <v>1767.7799999999995</v>
      </c>
      <c r="AH458" s="18">
        <f>AG458*节奏规划!$J447</f>
        <v>3.6828749999999988</v>
      </c>
      <c r="AI458" s="18">
        <f t="shared" si="245"/>
        <v>346.85999999999996</v>
      </c>
      <c r="AJ458" s="18">
        <f>AI458*节奏规划!$J447</f>
        <v>0.72262499999999985</v>
      </c>
      <c r="AK458" s="18">
        <f t="shared" si="246"/>
        <v>154.44000000000003</v>
      </c>
      <c r="AL458" s="18">
        <f>AK458*节奏规划!$J447</f>
        <v>0.32175000000000004</v>
      </c>
      <c r="AM458" s="18">
        <f t="shared" si="247"/>
        <v>923.39999999999986</v>
      </c>
      <c r="AN458" s="18">
        <f>AM458*节奏规划!$J447</f>
        <v>1.9237499999999996</v>
      </c>
      <c r="AO458" s="18">
        <f t="shared" si="248"/>
        <v>194.4</v>
      </c>
      <c r="AP458" s="18">
        <f>AO458*节奏规划!$J447</f>
        <v>0.40500000000000003</v>
      </c>
      <c r="AQ458" s="18">
        <f t="shared" si="249"/>
        <v>0</v>
      </c>
      <c r="AR458" s="18">
        <f>AQ458*节奏规划!$J447</f>
        <v>0</v>
      </c>
      <c r="AS458" s="18">
        <f t="shared" si="267"/>
        <v>108.37260000000001</v>
      </c>
      <c r="AT458" s="18">
        <f>AS458*节奏规划!$J447</f>
        <v>0.22577625000000001</v>
      </c>
      <c r="AU458" s="18">
        <f t="shared" si="268"/>
        <v>108.37259999999999</v>
      </c>
      <c r="AV458" s="18">
        <f>AU458*节奏规划!$J447</f>
        <v>0.22577624999999998</v>
      </c>
      <c r="AW458" s="18">
        <f t="shared" si="269"/>
        <v>16.601759999999999</v>
      </c>
      <c r="AX458" s="18">
        <f>AW458*节奏规划!$J447</f>
        <v>3.4587E-2</v>
      </c>
      <c r="AY458" s="18">
        <f t="shared" si="270"/>
        <v>0</v>
      </c>
      <c r="AZ458" s="18">
        <f>AY458*节奏规划!$J447</f>
        <v>0</v>
      </c>
    </row>
    <row r="459" spans="1:52" ht="16.5" x14ac:dyDescent="0.2">
      <c r="A459" s="14">
        <v>454</v>
      </c>
      <c r="B459" s="14">
        <f>金币产出!CH459/金币产出!CB459</f>
        <v>7080877440</v>
      </c>
      <c r="C459" s="18">
        <f>INDEX(金币产出!$D$7:$D$90,MATCH(宝箱数值!A459,金币产出!$A$7:$A$90,1))</f>
        <v>113.5</v>
      </c>
      <c r="D459" s="18">
        <f t="shared" si="250"/>
        <v>49134374</v>
      </c>
      <c r="E459" s="18">
        <f t="shared" si="239"/>
        <v>5129661</v>
      </c>
      <c r="F459" s="18">
        <f t="shared" si="240"/>
        <v>18216296</v>
      </c>
      <c r="G459" s="18">
        <f t="shared" si="241"/>
        <v>38644131</v>
      </c>
      <c r="H459" s="18">
        <f t="shared" si="242"/>
        <v>49134374</v>
      </c>
      <c r="I459" s="18">
        <f t="shared" si="243"/>
        <v>49134374</v>
      </c>
      <c r="J459" s="18">
        <f t="shared" si="244"/>
        <v>49134374</v>
      </c>
      <c r="K459" s="18">
        <f t="shared" si="251"/>
        <v>1</v>
      </c>
      <c r="L459" s="18">
        <f t="shared" si="252"/>
        <v>5129.66</v>
      </c>
      <c r="M459" s="18">
        <f t="shared" si="253"/>
        <v>2</v>
      </c>
      <c r="N459" s="18">
        <f t="shared" si="254"/>
        <v>18.22</v>
      </c>
      <c r="O459" s="18">
        <f t="shared" si="255"/>
        <v>2</v>
      </c>
      <c r="P459" s="18">
        <f t="shared" si="256"/>
        <v>38.64</v>
      </c>
      <c r="Q459" s="18">
        <f t="shared" si="257"/>
        <v>2</v>
      </c>
      <c r="R459" s="18">
        <f t="shared" si="258"/>
        <v>49.13</v>
      </c>
      <c r="S459" s="18">
        <f t="shared" si="259"/>
        <v>2</v>
      </c>
      <c r="T459" s="18">
        <f t="shared" si="260"/>
        <v>49.13</v>
      </c>
      <c r="U459" s="18">
        <f t="shared" si="261"/>
        <v>2</v>
      </c>
      <c r="V459" s="18">
        <f t="shared" si="262"/>
        <v>49.13</v>
      </c>
      <c r="W459" s="18">
        <f t="shared" si="263"/>
        <v>2</v>
      </c>
      <c r="X459" s="18">
        <f t="shared" si="264"/>
        <v>49.13</v>
      </c>
      <c r="Y459" s="22">
        <v>0</v>
      </c>
      <c r="Z459" s="22">
        <v>0</v>
      </c>
      <c r="AA459" s="22">
        <v>0.2</v>
      </c>
      <c r="AB459" s="22">
        <v>0.8</v>
      </c>
      <c r="AC459" s="22">
        <v>0</v>
      </c>
      <c r="AD459" s="22">
        <v>0</v>
      </c>
      <c r="AE459" s="18">
        <f t="shared" si="265"/>
        <v>100422554.729</v>
      </c>
      <c r="AF459" s="18">
        <f>AE459*节奏规划!$J448</f>
        <v>209213.65568541666</v>
      </c>
      <c r="AG459" s="18">
        <f t="shared" si="266"/>
        <v>1767.7799999999995</v>
      </c>
      <c r="AH459" s="18">
        <f>AG459*节奏规划!$J448</f>
        <v>3.6828749999999988</v>
      </c>
      <c r="AI459" s="18">
        <f t="shared" si="245"/>
        <v>346.85999999999996</v>
      </c>
      <c r="AJ459" s="18">
        <f>AI459*节奏规划!$J448</f>
        <v>0.72262499999999985</v>
      </c>
      <c r="AK459" s="18">
        <f t="shared" si="246"/>
        <v>154.44000000000003</v>
      </c>
      <c r="AL459" s="18">
        <f>AK459*节奏规划!$J448</f>
        <v>0.32175000000000004</v>
      </c>
      <c r="AM459" s="18">
        <f t="shared" si="247"/>
        <v>923.39999999999986</v>
      </c>
      <c r="AN459" s="18">
        <f>AM459*节奏规划!$J448</f>
        <v>1.9237499999999996</v>
      </c>
      <c r="AO459" s="18">
        <f t="shared" si="248"/>
        <v>194.4</v>
      </c>
      <c r="AP459" s="18">
        <f>AO459*节奏规划!$J448</f>
        <v>0.40500000000000003</v>
      </c>
      <c r="AQ459" s="18">
        <f t="shared" si="249"/>
        <v>0</v>
      </c>
      <c r="AR459" s="18">
        <f>AQ459*节奏规划!$J448</f>
        <v>0</v>
      </c>
      <c r="AS459" s="18">
        <f t="shared" si="267"/>
        <v>108.37260000000001</v>
      </c>
      <c r="AT459" s="18">
        <f>AS459*节奏规划!$J448</f>
        <v>0.22577625000000001</v>
      </c>
      <c r="AU459" s="18">
        <f t="shared" si="268"/>
        <v>108.37259999999999</v>
      </c>
      <c r="AV459" s="18">
        <f>AU459*节奏规划!$J448</f>
        <v>0.22577624999999998</v>
      </c>
      <c r="AW459" s="18">
        <f t="shared" si="269"/>
        <v>16.601759999999999</v>
      </c>
      <c r="AX459" s="18">
        <f>AW459*节奏规划!$J448</f>
        <v>3.4587E-2</v>
      </c>
      <c r="AY459" s="18">
        <f t="shared" si="270"/>
        <v>0</v>
      </c>
      <c r="AZ459" s="18">
        <f>AY459*节奏规划!$J448</f>
        <v>0</v>
      </c>
    </row>
    <row r="460" spans="1:52" ht="16.5" x14ac:dyDescent="0.2">
      <c r="A460" s="14">
        <v>455</v>
      </c>
      <c r="B460" s="14">
        <f>金币产出!CH460/金币产出!CB460</f>
        <v>7123334400</v>
      </c>
      <c r="C460" s="18">
        <f>INDEX(金币产出!$D$7:$D$90,MATCH(宝箱数值!A460,金币产出!$A$7:$A$90,1))</f>
        <v>113.5</v>
      </c>
      <c r="D460" s="18">
        <f t="shared" si="250"/>
        <v>49428984</v>
      </c>
      <c r="E460" s="18">
        <f t="shared" si="239"/>
        <v>5145016</v>
      </c>
      <c r="F460" s="18">
        <f t="shared" si="240"/>
        <v>18270827</v>
      </c>
      <c r="G460" s="18">
        <f t="shared" si="241"/>
        <v>38759814</v>
      </c>
      <c r="H460" s="18">
        <f t="shared" si="242"/>
        <v>49428984</v>
      </c>
      <c r="I460" s="18">
        <f t="shared" si="243"/>
        <v>49428984</v>
      </c>
      <c r="J460" s="18">
        <f t="shared" si="244"/>
        <v>49428984</v>
      </c>
      <c r="K460" s="18">
        <f t="shared" si="251"/>
        <v>1</v>
      </c>
      <c r="L460" s="18">
        <f t="shared" si="252"/>
        <v>5145.0200000000004</v>
      </c>
      <c r="M460" s="18">
        <f t="shared" si="253"/>
        <v>2</v>
      </c>
      <c r="N460" s="18">
        <f t="shared" si="254"/>
        <v>18.27</v>
      </c>
      <c r="O460" s="18">
        <f t="shared" si="255"/>
        <v>2</v>
      </c>
      <c r="P460" s="18">
        <f t="shared" si="256"/>
        <v>38.76</v>
      </c>
      <c r="Q460" s="18">
        <f t="shared" si="257"/>
        <v>2</v>
      </c>
      <c r="R460" s="18">
        <f t="shared" si="258"/>
        <v>49.43</v>
      </c>
      <c r="S460" s="18">
        <f t="shared" si="259"/>
        <v>2</v>
      </c>
      <c r="T460" s="18">
        <f t="shared" si="260"/>
        <v>49.43</v>
      </c>
      <c r="U460" s="18">
        <f t="shared" si="261"/>
        <v>2</v>
      </c>
      <c r="V460" s="18">
        <f t="shared" si="262"/>
        <v>49.43</v>
      </c>
      <c r="W460" s="18">
        <f t="shared" si="263"/>
        <v>2</v>
      </c>
      <c r="X460" s="18">
        <f t="shared" si="264"/>
        <v>49.43</v>
      </c>
      <c r="Y460" s="22">
        <v>0</v>
      </c>
      <c r="Z460" s="22">
        <v>0</v>
      </c>
      <c r="AA460" s="22">
        <v>0.2</v>
      </c>
      <c r="AB460" s="22">
        <v>0.8</v>
      </c>
      <c r="AC460" s="22">
        <v>0</v>
      </c>
      <c r="AD460" s="22">
        <v>0</v>
      </c>
      <c r="AE460" s="18">
        <f t="shared" si="265"/>
        <v>100975145.24999999</v>
      </c>
      <c r="AF460" s="18">
        <f>AE460*节奏规划!$J449</f>
        <v>210364.88593749996</v>
      </c>
      <c r="AG460" s="18">
        <f t="shared" si="266"/>
        <v>1767.7799999999995</v>
      </c>
      <c r="AH460" s="18">
        <f>AG460*节奏规划!$J449</f>
        <v>3.6828749999999988</v>
      </c>
      <c r="AI460" s="18">
        <f t="shared" si="245"/>
        <v>346.85999999999996</v>
      </c>
      <c r="AJ460" s="18">
        <f>AI460*节奏规划!$J449</f>
        <v>0.72262499999999985</v>
      </c>
      <c r="AK460" s="18">
        <f t="shared" si="246"/>
        <v>154.44000000000003</v>
      </c>
      <c r="AL460" s="18">
        <f>AK460*节奏规划!$J449</f>
        <v>0.32175000000000004</v>
      </c>
      <c r="AM460" s="18">
        <f t="shared" si="247"/>
        <v>923.39999999999986</v>
      </c>
      <c r="AN460" s="18">
        <f>AM460*节奏规划!$J449</f>
        <v>1.9237499999999996</v>
      </c>
      <c r="AO460" s="18">
        <f t="shared" si="248"/>
        <v>194.4</v>
      </c>
      <c r="AP460" s="18">
        <f>AO460*节奏规划!$J449</f>
        <v>0.40500000000000003</v>
      </c>
      <c r="AQ460" s="18">
        <f t="shared" si="249"/>
        <v>0</v>
      </c>
      <c r="AR460" s="18">
        <f>AQ460*节奏规划!$J449</f>
        <v>0</v>
      </c>
      <c r="AS460" s="18">
        <f t="shared" si="267"/>
        <v>108.37260000000001</v>
      </c>
      <c r="AT460" s="18">
        <f>AS460*节奏规划!$J449</f>
        <v>0.22577625000000001</v>
      </c>
      <c r="AU460" s="18">
        <f t="shared" si="268"/>
        <v>108.37259999999999</v>
      </c>
      <c r="AV460" s="18">
        <f>AU460*节奏规划!$J449</f>
        <v>0.22577624999999998</v>
      </c>
      <c r="AW460" s="18">
        <f t="shared" si="269"/>
        <v>16.601759999999999</v>
      </c>
      <c r="AX460" s="18">
        <f>AW460*节奏规划!$J449</f>
        <v>3.4587E-2</v>
      </c>
      <c r="AY460" s="18">
        <f t="shared" si="270"/>
        <v>0</v>
      </c>
      <c r="AZ460" s="18">
        <f>AY460*节奏规划!$J449</f>
        <v>0</v>
      </c>
    </row>
    <row r="461" spans="1:52" ht="16.5" x14ac:dyDescent="0.2">
      <c r="A461" s="14">
        <v>456</v>
      </c>
      <c r="B461" s="14">
        <f>金币产出!CH461/金币产出!CB461</f>
        <v>7165791360</v>
      </c>
      <c r="C461" s="18">
        <f>INDEX(金币产出!$D$7:$D$90,MATCH(宝箱数值!A461,金币产出!$A$7:$A$90,1))</f>
        <v>113.5</v>
      </c>
      <c r="D461" s="18">
        <f t="shared" si="250"/>
        <v>49723593</v>
      </c>
      <c r="E461" s="18">
        <f t="shared" si="239"/>
        <v>5160326</v>
      </c>
      <c r="F461" s="18">
        <f t="shared" si="240"/>
        <v>18325196</v>
      </c>
      <c r="G461" s="18">
        <f t="shared" si="241"/>
        <v>38875151</v>
      </c>
      <c r="H461" s="18">
        <f t="shared" si="242"/>
        <v>49723593</v>
      </c>
      <c r="I461" s="18">
        <f t="shared" si="243"/>
        <v>49723593</v>
      </c>
      <c r="J461" s="18">
        <f t="shared" si="244"/>
        <v>49723593</v>
      </c>
      <c r="K461" s="18">
        <f t="shared" si="251"/>
        <v>1</v>
      </c>
      <c r="L461" s="18">
        <f t="shared" si="252"/>
        <v>5160.33</v>
      </c>
      <c r="M461" s="18">
        <f t="shared" si="253"/>
        <v>2</v>
      </c>
      <c r="N461" s="18">
        <f t="shared" si="254"/>
        <v>18.329999999999998</v>
      </c>
      <c r="O461" s="18">
        <f t="shared" si="255"/>
        <v>2</v>
      </c>
      <c r="P461" s="18">
        <f t="shared" si="256"/>
        <v>38.880000000000003</v>
      </c>
      <c r="Q461" s="18">
        <f t="shared" si="257"/>
        <v>2</v>
      </c>
      <c r="R461" s="18">
        <f t="shared" si="258"/>
        <v>49.72</v>
      </c>
      <c r="S461" s="18">
        <f t="shared" si="259"/>
        <v>2</v>
      </c>
      <c r="T461" s="18">
        <f t="shared" si="260"/>
        <v>49.72</v>
      </c>
      <c r="U461" s="18">
        <f t="shared" si="261"/>
        <v>2</v>
      </c>
      <c r="V461" s="18">
        <f t="shared" si="262"/>
        <v>49.72</v>
      </c>
      <c r="W461" s="18">
        <f t="shared" si="263"/>
        <v>2</v>
      </c>
      <c r="X461" s="18">
        <f t="shared" si="264"/>
        <v>49.72</v>
      </c>
      <c r="Y461" s="22">
        <v>0</v>
      </c>
      <c r="Z461" s="22">
        <v>0</v>
      </c>
      <c r="AA461" s="22">
        <v>0.2</v>
      </c>
      <c r="AB461" s="22">
        <v>0.8</v>
      </c>
      <c r="AC461" s="22">
        <v>0</v>
      </c>
      <c r="AD461" s="22">
        <v>0</v>
      </c>
      <c r="AE461" s="18">
        <f t="shared" si="265"/>
        <v>101527586.32099999</v>
      </c>
      <c r="AF461" s="18">
        <f>AE461*节奏规划!$J450</f>
        <v>211515.80483541664</v>
      </c>
      <c r="AG461" s="18">
        <f t="shared" si="266"/>
        <v>1767.7799999999995</v>
      </c>
      <c r="AH461" s="18">
        <f>AG461*节奏规划!$J450</f>
        <v>3.6828749999999988</v>
      </c>
      <c r="AI461" s="18">
        <f t="shared" si="245"/>
        <v>346.85999999999996</v>
      </c>
      <c r="AJ461" s="18">
        <f>AI461*节奏规划!$J450</f>
        <v>0.72262499999999985</v>
      </c>
      <c r="AK461" s="18">
        <f t="shared" si="246"/>
        <v>154.44000000000003</v>
      </c>
      <c r="AL461" s="18">
        <f>AK461*节奏规划!$J450</f>
        <v>0.32175000000000004</v>
      </c>
      <c r="AM461" s="18">
        <f t="shared" si="247"/>
        <v>923.39999999999986</v>
      </c>
      <c r="AN461" s="18">
        <f>AM461*节奏规划!$J450</f>
        <v>1.9237499999999996</v>
      </c>
      <c r="AO461" s="18">
        <f t="shared" si="248"/>
        <v>194.4</v>
      </c>
      <c r="AP461" s="18">
        <f>AO461*节奏规划!$J450</f>
        <v>0.40500000000000003</v>
      </c>
      <c r="AQ461" s="18">
        <f t="shared" si="249"/>
        <v>0</v>
      </c>
      <c r="AR461" s="18">
        <f>AQ461*节奏规划!$J450</f>
        <v>0</v>
      </c>
      <c r="AS461" s="18">
        <f t="shared" si="267"/>
        <v>108.37260000000001</v>
      </c>
      <c r="AT461" s="18">
        <f>AS461*节奏规划!$J450</f>
        <v>0.22577625000000001</v>
      </c>
      <c r="AU461" s="18">
        <f t="shared" si="268"/>
        <v>108.37259999999999</v>
      </c>
      <c r="AV461" s="18">
        <f>AU461*节奏规划!$J450</f>
        <v>0.22577624999999998</v>
      </c>
      <c r="AW461" s="18">
        <f t="shared" si="269"/>
        <v>16.601759999999999</v>
      </c>
      <c r="AX461" s="18">
        <f>AW461*节奏规划!$J450</f>
        <v>3.4587E-2</v>
      </c>
      <c r="AY461" s="18">
        <f t="shared" si="270"/>
        <v>0</v>
      </c>
      <c r="AZ461" s="18">
        <f>AY461*节奏规划!$J450</f>
        <v>0</v>
      </c>
    </row>
    <row r="462" spans="1:52" ht="16.5" x14ac:dyDescent="0.2">
      <c r="A462" s="14">
        <v>457</v>
      </c>
      <c r="B462" s="14">
        <f>金币产出!CH462/金币产出!CB462</f>
        <v>7208248320</v>
      </c>
      <c r="C462" s="18">
        <f>INDEX(金币产出!$D$7:$D$90,MATCH(宝箱数值!A462,金币产出!$A$7:$A$90,1))</f>
        <v>113.5</v>
      </c>
      <c r="D462" s="18">
        <f t="shared" si="250"/>
        <v>50018203</v>
      </c>
      <c r="E462" s="18">
        <f t="shared" si="239"/>
        <v>5175591</v>
      </c>
      <c r="F462" s="18">
        <f t="shared" si="240"/>
        <v>18379403</v>
      </c>
      <c r="G462" s="18">
        <f t="shared" si="241"/>
        <v>38990148</v>
      </c>
      <c r="H462" s="18">
        <f t="shared" si="242"/>
        <v>50018203</v>
      </c>
      <c r="I462" s="18">
        <f t="shared" si="243"/>
        <v>50018203</v>
      </c>
      <c r="J462" s="18">
        <f t="shared" si="244"/>
        <v>50018203</v>
      </c>
      <c r="K462" s="18">
        <f t="shared" si="251"/>
        <v>1</v>
      </c>
      <c r="L462" s="18">
        <f t="shared" si="252"/>
        <v>5175.59</v>
      </c>
      <c r="M462" s="18">
        <f t="shared" si="253"/>
        <v>2</v>
      </c>
      <c r="N462" s="18">
        <f t="shared" si="254"/>
        <v>18.38</v>
      </c>
      <c r="O462" s="18">
        <f t="shared" si="255"/>
        <v>2</v>
      </c>
      <c r="P462" s="18">
        <f t="shared" si="256"/>
        <v>38.99</v>
      </c>
      <c r="Q462" s="18">
        <f t="shared" si="257"/>
        <v>2</v>
      </c>
      <c r="R462" s="18">
        <f t="shared" si="258"/>
        <v>50.02</v>
      </c>
      <c r="S462" s="18">
        <f t="shared" si="259"/>
        <v>2</v>
      </c>
      <c r="T462" s="18">
        <f t="shared" si="260"/>
        <v>50.02</v>
      </c>
      <c r="U462" s="18">
        <f t="shared" si="261"/>
        <v>2</v>
      </c>
      <c r="V462" s="18">
        <f t="shared" si="262"/>
        <v>50.02</v>
      </c>
      <c r="W462" s="18">
        <f t="shared" si="263"/>
        <v>2</v>
      </c>
      <c r="X462" s="18">
        <f t="shared" si="264"/>
        <v>50.02</v>
      </c>
      <c r="Y462" s="22">
        <v>0</v>
      </c>
      <c r="Z462" s="22">
        <v>0</v>
      </c>
      <c r="AA462" s="22">
        <v>0.2</v>
      </c>
      <c r="AB462" s="22">
        <v>0.8</v>
      </c>
      <c r="AC462" s="22">
        <v>0</v>
      </c>
      <c r="AD462" s="22">
        <v>0</v>
      </c>
      <c r="AE462" s="18">
        <f t="shared" si="265"/>
        <v>102079883.91999999</v>
      </c>
      <c r="AF462" s="18">
        <f>AE462*节奏规划!$J451</f>
        <v>212666.42483333329</v>
      </c>
      <c r="AG462" s="18">
        <f t="shared" si="266"/>
        <v>1767.7799999999995</v>
      </c>
      <c r="AH462" s="18">
        <f>AG462*节奏规划!$J451</f>
        <v>3.6828749999999988</v>
      </c>
      <c r="AI462" s="18">
        <f t="shared" si="245"/>
        <v>346.85999999999996</v>
      </c>
      <c r="AJ462" s="18">
        <f>AI462*节奏规划!$J451</f>
        <v>0.72262499999999985</v>
      </c>
      <c r="AK462" s="18">
        <f t="shared" si="246"/>
        <v>154.44000000000003</v>
      </c>
      <c r="AL462" s="18">
        <f>AK462*节奏规划!$J451</f>
        <v>0.32175000000000004</v>
      </c>
      <c r="AM462" s="18">
        <f t="shared" si="247"/>
        <v>923.39999999999986</v>
      </c>
      <c r="AN462" s="18">
        <f>AM462*节奏规划!$J451</f>
        <v>1.9237499999999996</v>
      </c>
      <c r="AO462" s="18">
        <f t="shared" si="248"/>
        <v>194.4</v>
      </c>
      <c r="AP462" s="18">
        <f>AO462*节奏规划!$J451</f>
        <v>0.40500000000000003</v>
      </c>
      <c r="AQ462" s="18">
        <f t="shared" si="249"/>
        <v>0</v>
      </c>
      <c r="AR462" s="18">
        <f>AQ462*节奏规划!$J451</f>
        <v>0</v>
      </c>
      <c r="AS462" s="18">
        <f t="shared" si="267"/>
        <v>108.37260000000001</v>
      </c>
      <c r="AT462" s="18">
        <f>AS462*节奏规划!$J451</f>
        <v>0.22577625000000001</v>
      </c>
      <c r="AU462" s="18">
        <f t="shared" si="268"/>
        <v>108.37259999999999</v>
      </c>
      <c r="AV462" s="18">
        <f>AU462*节奏规划!$J451</f>
        <v>0.22577624999999998</v>
      </c>
      <c r="AW462" s="18">
        <f t="shared" si="269"/>
        <v>16.601759999999999</v>
      </c>
      <c r="AX462" s="18">
        <f>AW462*节奏规划!$J451</f>
        <v>3.4587E-2</v>
      </c>
      <c r="AY462" s="18">
        <f t="shared" si="270"/>
        <v>0</v>
      </c>
      <c r="AZ462" s="18">
        <f>AY462*节奏规划!$J451</f>
        <v>0</v>
      </c>
    </row>
    <row r="463" spans="1:52" ht="16.5" x14ac:dyDescent="0.2">
      <c r="A463" s="14">
        <v>458</v>
      </c>
      <c r="B463" s="14">
        <f>金币产出!CH463/金币产出!CB463</f>
        <v>7250705280</v>
      </c>
      <c r="C463" s="18">
        <f>INDEX(金币产出!$D$7:$D$90,MATCH(宝箱数值!A463,金币产出!$A$7:$A$90,1))</f>
        <v>113.5</v>
      </c>
      <c r="D463" s="18">
        <f t="shared" si="250"/>
        <v>50312813</v>
      </c>
      <c r="E463" s="18">
        <f t="shared" si="239"/>
        <v>5190811</v>
      </c>
      <c r="F463" s="18">
        <f t="shared" si="240"/>
        <v>18433452</v>
      </c>
      <c r="G463" s="18">
        <f t="shared" si="241"/>
        <v>39104806</v>
      </c>
      <c r="H463" s="18">
        <f t="shared" si="242"/>
        <v>50312813</v>
      </c>
      <c r="I463" s="18">
        <f t="shared" si="243"/>
        <v>50312813</v>
      </c>
      <c r="J463" s="18">
        <f t="shared" si="244"/>
        <v>50312813</v>
      </c>
      <c r="K463" s="18">
        <f t="shared" si="251"/>
        <v>1</v>
      </c>
      <c r="L463" s="18">
        <f t="shared" si="252"/>
        <v>5190.8100000000004</v>
      </c>
      <c r="M463" s="18">
        <f t="shared" si="253"/>
        <v>2</v>
      </c>
      <c r="N463" s="18">
        <f t="shared" si="254"/>
        <v>18.43</v>
      </c>
      <c r="O463" s="18">
        <f t="shared" si="255"/>
        <v>2</v>
      </c>
      <c r="P463" s="18">
        <f t="shared" si="256"/>
        <v>39.1</v>
      </c>
      <c r="Q463" s="18">
        <f t="shared" si="257"/>
        <v>2</v>
      </c>
      <c r="R463" s="18">
        <f t="shared" si="258"/>
        <v>50.31</v>
      </c>
      <c r="S463" s="18">
        <f t="shared" si="259"/>
        <v>2</v>
      </c>
      <c r="T463" s="18">
        <f t="shared" si="260"/>
        <v>50.31</v>
      </c>
      <c r="U463" s="18">
        <f t="shared" si="261"/>
        <v>2</v>
      </c>
      <c r="V463" s="18">
        <f t="shared" si="262"/>
        <v>50.31</v>
      </c>
      <c r="W463" s="18">
        <f t="shared" si="263"/>
        <v>2</v>
      </c>
      <c r="X463" s="18">
        <f t="shared" si="264"/>
        <v>50.31</v>
      </c>
      <c r="Y463" s="22">
        <v>0</v>
      </c>
      <c r="Z463" s="22">
        <v>0</v>
      </c>
      <c r="AA463" s="22">
        <v>0.2</v>
      </c>
      <c r="AB463" s="22">
        <v>0.8</v>
      </c>
      <c r="AC463" s="22">
        <v>0</v>
      </c>
      <c r="AD463" s="22">
        <v>0</v>
      </c>
      <c r="AE463" s="18">
        <f t="shared" si="265"/>
        <v>102632036.766</v>
      </c>
      <c r="AF463" s="18">
        <f>AE463*节奏规划!$J452</f>
        <v>213816.74326250001</v>
      </c>
      <c r="AG463" s="18">
        <f t="shared" si="266"/>
        <v>1767.7799999999995</v>
      </c>
      <c r="AH463" s="18">
        <f>AG463*节奏规划!$J452</f>
        <v>3.6828749999999988</v>
      </c>
      <c r="AI463" s="18">
        <f t="shared" si="245"/>
        <v>346.85999999999996</v>
      </c>
      <c r="AJ463" s="18">
        <f>AI463*节奏规划!$J452</f>
        <v>0.72262499999999985</v>
      </c>
      <c r="AK463" s="18">
        <f t="shared" si="246"/>
        <v>154.44000000000003</v>
      </c>
      <c r="AL463" s="18">
        <f>AK463*节奏规划!$J452</f>
        <v>0.32175000000000004</v>
      </c>
      <c r="AM463" s="18">
        <f t="shared" si="247"/>
        <v>923.39999999999986</v>
      </c>
      <c r="AN463" s="18">
        <f>AM463*节奏规划!$J452</f>
        <v>1.9237499999999996</v>
      </c>
      <c r="AO463" s="18">
        <f t="shared" si="248"/>
        <v>194.4</v>
      </c>
      <c r="AP463" s="18">
        <f>AO463*节奏规划!$J452</f>
        <v>0.40500000000000003</v>
      </c>
      <c r="AQ463" s="18">
        <f t="shared" si="249"/>
        <v>0</v>
      </c>
      <c r="AR463" s="18">
        <f>AQ463*节奏规划!$J452</f>
        <v>0</v>
      </c>
      <c r="AS463" s="18">
        <f t="shared" si="267"/>
        <v>108.37260000000001</v>
      </c>
      <c r="AT463" s="18">
        <f>AS463*节奏规划!$J452</f>
        <v>0.22577625000000001</v>
      </c>
      <c r="AU463" s="18">
        <f t="shared" si="268"/>
        <v>108.37259999999999</v>
      </c>
      <c r="AV463" s="18">
        <f>AU463*节奏规划!$J452</f>
        <v>0.22577624999999998</v>
      </c>
      <c r="AW463" s="18">
        <f t="shared" si="269"/>
        <v>16.601759999999999</v>
      </c>
      <c r="AX463" s="18">
        <f>AW463*节奏规划!$J452</f>
        <v>3.4587E-2</v>
      </c>
      <c r="AY463" s="18">
        <f t="shared" si="270"/>
        <v>0</v>
      </c>
      <c r="AZ463" s="18">
        <f>AY463*节奏规划!$J452</f>
        <v>0</v>
      </c>
    </row>
    <row r="464" spans="1:52" ht="16.5" x14ac:dyDescent="0.2">
      <c r="A464" s="14">
        <v>459</v>
      </c>
      <c r="B464" s="14">
        <f>金币产出!CH464/金币产出!CB464</f>
        <v>7293162240</v>
      </c>
      <c r="C464" s="18">
        <f>INDEX(金币产出!$D$7:$D$90,MATCH(宝箱数值!A464,金币产出!$A$7:$A$90,1))</f>
        <v>113.5</v>
      </c>
      <c r="D464" s="18">
        <f t="shared" si="250"/>
        <v>50607423</v>
      </c>
      <c r="E464" s="18">
        <f t="shared" si="239"/>
        <v>5205986</v>
      </c>
      <c r="F464" s="18">
        <f t="shared" si="240"/>
        <v>18487342</v>
      </c>
      <c r="G464" s="18">
        <f t="shared" si="241"/>
        <v>39219129</v>
      </c>
      <c r="H464" s="18">
        <f t="shared" si="242"/>
        <v>50607423</v>
      </c>
      <c r="I464" s="18">
        <f t="shared" si="243"/>
        <v>50607423</v>
      </c>
      <c r="J464" s="18">
        <f t="shared" si="244"/>
        <v>50607423</v>
      </c>
      <c r="K464" s="18">
        <f t="shared" si="251"/>
        <v>1</v>
      </c>
      <c r="L464" s="18">
        <f t="shared" si="252"/>
        <v>5205.99</v>
      </c>
      <c r="M464" s="18">
        <f t="shared" si="253"/>
        <v>2</v>
      </c>
      <c r="N464" s="18">
        <f t="shared" si="254"/>
        <v>18.489999999999998</v>
      </c>
      <c r="O464" s="18">
        <f t="shared" si="255"/>
        <v>2</v>
      </c>
      <c r="P464" s="18">
        <f t="shared" si="256"/>
        <v>39.22</v>
      </c>
      <c r="Q464" s="18">
        <f t="shared" si="257"/>
        <v>2</v>
      </c>
      <c r="R464" s="18">
        <f t="shared" si="258"/>
        <v>50.61</v>
      </c>
      <c r="S464" s="18">
        <f t="shared" si="259"/>
        <v>2</v>
      </c>
      <c r="T464" s="18">
        <f t="shared" si="260"/>
        <v>50.61</v>
      </c>
      <c r="U464" s="18">
        <f t="shared" si="261"/>
        <v>2</v>
      </c>
      <c r="V464" s="18">
        <f t="shared" si="262"/>
        <v>50.61</v>
      </c>
      <c r="W464" s="18">
        <f t="shared" si="263"/>
        <v>2</v>
      </c>
      <c r="X464" s="18">
        <f t="shared" si="264"/>
        <v>50.61</v>
      </c>
      <c r="Y464" s="22">
        <v>0</v>
      </c>
      <c r="Z464" s="22">
        <v>0</v>
      </c>
      <c r="AA464" s="22">
        <v>0.2</v>
      </c>
      <c r="AB464" s="22">
        <v>0.8</v>
      </c>
      <c r="AC464" s="22">
        <v>0</v>
      </c>
      <c r="AD464" s="22">
        <v>0</v>
      </c>
      <c r="AE464" s="18">
        <f t="shared" si="265"/>
        <v>103184046.567</v>
      </c>
      <c r="AF464" s="18">
        <f>AE464*节奏规划!$J453</f>
        <v>214966.76368125001</v>
      </c>
      <c r="AG464" s="18">
        <f t="shared" si="266"/>
        <v>1767.7799999999995</v>
      </c>
      <c r="AH464" s="18">
        <f>AG464*节奏规划!$J453</f>
        <v>3.6828749999999988</v>
      </c>
      <c r="AI464" s="18">
        <f t="shared" si="245"/>
        <v>346.85999999999996</v>
      </c>
      <c r="AJ464" s="18">
        <f>AI464*节奏规划!$J453</f>
        <v>0.72262499999999985</v>
      </c>
      <c r="AK464" s="18">
        <f t="shared" si="246"/>
        <v>154.44000000000003</v>
      </c>
      <c r="AL464" s="18">
        <f>AK464*节奏规划!$J453</f>
        <v>0.32175000000000004</v>
      </c>
      <c r="AM464" s="18">
        <f t="shared" si="247"/>
        <v>923.39999999999986</v>
      </c>
      <c r="AN464" s="18">
        <f>AM464*节奏规划!$J453</f>
        <v>1.9237499999999996</v>
      </c>
      <c r="AO464" s="18">
        <f t="shared" si="248"/>
        <v>194.4</v>
      </c>
      <c r="AP464" s="18">
        <f>AO464*节奏规划!$J453</f>
        <v>0.40500000000000003</v>
      </c>
      <c r="AQ464" s="18">
        <f t="shared" si="249"/>
        <v>0</v>
      </c>
      <c r="AR464" s="18">
        <f>AQ464*节奏规划!$J453</f>
        <v>0</v>
      </c>
      <c r="AS464" s="18">
        <f t="shared" si="267"/>
        <v>108.37260000000001</v>
      </c>
      <c r="AT464" s="18">
        <f>AS464*节奏规划!$J453</f>
        <v>0.22577625000000001</v>
      </c>
      <c r="AU464" s="18">
        <f t="shared" si="268"/>
        <v>108.37259999999999</v>
      </c>
      <c r="AV464" s="18">
        <f>AU464*节奏规划!$J453</f>
        <v>0.22577624999999998</v>
      </c>
      <c r="AW464" s="18">
        <f t="shared" si="269"/>
        <v>16.601759999999999</v>
      </c>
      <c r="AX464" s="18">
        <f>AW464*节奏规划!$J453</f>
        <v>3.4587E-2</v>
      </c>
      <c r="AY464" s="18">
        <f t="shared" si="270"/>
        <v>0</v>
      </c>
      <c r="AZ464" s="18">
        <f>AY464*节奏规划!$J453</f>
        <v>0</v>
      </c>
    </row>
    <row r="465" spans="1:52" ht="16.5" x14ac:dyDescent="0.2">
      <c r="A465" s="14">
        <v>460</v>
      </c>
      <c r="B465" s="14">
        <f>金币产出!CH465/金币产出!CB465</f>
        <v>7335619200</v>
      </c>
      <c r="C465" s="18">
        <f>INDEX(金币产出!$D$7:$D$90,MATCH(宝箱数值!A465,金币产出!$A$7:$A$90,1))</f>
        <v>125.08</v>
      </c>
      <c r="D465" s="18">
        <f t="shared" si="250"/>
        <v>48283206</v>
      </c>
      <c r="E465" s="18">
        <f t="shared" si="239"/>
        <v>5085035</v>
      </c>
      <c r="F465" s="18">
        <f t="shared" si="240"/>
        <v>18057824</v>
      </c>
      <c r="G465" s="18">
        <f t="shared" si="241"/>
        <v>38307948</v>
      </c>
      <c r="H465" s="18">
        <f t="shared" si="242"/>
        <v>48283206</v>
      </c>
      <c r="I465" s="18">
        <f t="shared" si="243"/>
        <v>48283206</v>
      </c>
      <c r="J465" s="18">
        <f t="shared" si="244"/>
        <v>48283206</v>
      </c>
      <c r="K465" s="18">
        <f t="shared" si="251"/>
        <v>1</v>
      </c>
      <c r="L465" s="18">
        <f t="shared" si="252"/>
        <v>5085.04</v>
      </c>
      <c r="M465" s="18">
        <f t="shared" si="253"/>
        <v>2</v>
      </c>
      <c r="N465" s="18">
        <f t="shared" si="254"/>
        <v>18.059999999999999</v>
      </c>
      <c r="O465" s="18">
        <f t="shared" si="255"/>
        <v>2</v>
      </c>
      <c r="P465" s="18">
        <f t="shared" si="256"/>
        <v>38.31</v>
      </c>
      <c r="Q465" s="18">
        <f t="shared" si="257"/>
        <v>2</v>
      </c>
      <c r="R465" s="18">
        <f t="shared" si="258"/>
        <v>48.28</v>
      </c>
      <c r="S465" s="18">
        <f t="shared" si="259"/>
        <v>2</v>
      </c>
      <c r="T465" s="18">
        <f t="shared" si="260"/>
        <v>48.28</v>
      </c>
      <c r="U465" s="18">
        <f t="shared" si="261"/>
        <v>2</v>
      </c>
      <c r="V465" s="18">
        <f t="shared" si="262"/>
        <v>48.28</v>
      </c>
      <c r="W465" s="18">
        <f t="shared" si="263"/>
        <v>2</v>
      </c>
      <c r="X465" s="18">
        <f t="shared" si="264"/>
        <v>48.28</v>
      </c>
      <c r="Y465" s="22">
        <v>0</v>
      </c>
      <c r="Z465" s="22">
        <v>0</v>
      </c>
      <c r="AA465" s="22">
        <v>0.2</v>
      </c>
      <c r="AB465" s="22">
        <v>0.8</v>
      </c>
      <c r="AC465" s="22">
        <v>0</v>
      </c>
      <c r="AD465" s="22">
        <v>0</v>
      </c>
      <c r="AE465" s="18">
        <f t="shared" si="265"/>
        <v>104185377.92352001</v>
      </c>
      <c r="AF465" s="18">
        <f>AE465*节奏规划!$J454</f>
        <v>217052.87067400003</v>
      </c>
      <c r="AG465" s="18">
        <f t="shared" si="266"/>
        <v>1863.6623999999997</v>
      </c>
      <c r="AH465" s="18">
        <f>AG465*节奏规划!$J454</f>
        <v>3.8826299999999994</v>
      </c>
      <c r="AI465" s="18">
        <f t="shared" si="245"/>
        <v>346.85999999999996</v>
      </c>
      <c r="AJ465" s="18">
        <f>AI465*节奏规划!$J454</f>
        <v>0.72262499999999985</v>
      </c>
      <c r="AK465" s="18">
        <f t="shared" si="246"/>
        <v>154.44000000000003</v>
      </c>
      <c r="AL465" s="18">
        <f>AK465*节奏规划!$J454</f>
        <v>0.32175000000000004</v>
      </c>
      <c r="AM465" s="18">
        <f t="shared" si="247"/>
        <v>923.39999999999986</v>
      </c>
      <c r="AN465" s="18">
        <f>AM465*节奏规划!$J454</f>
        <v>1.9237499999999996</v>
      </c>
      <c r="AO465" s="18">
        <f t="shared" si="248"/>
        <v>194.4</v>
      </c>
      <c r="AP465" s="18">
        <f>AO465*节奏规划!$J454</f>
        <v>0.40500000000000003</v>
      </c>
      <c r="AQ465" s="18">
        <f t="shared" si="249"/>
        <v>0</v>
      </c>
      <c r="AR465" s="18">
        <f>AQ465*节奏规划!$J454</f>
        <v>0</v>
      </c>
      <c r="AS465" s="18">
        <f t="shared" si="267"/>
        <v>114.25060800000001</v>
      </c>
      <c r="AT465" s="18">
        <f>AS465*节奏规划!$J454</f>
        <v>0.23802210000000001</v>
      </c>
      <c r="AU465" s="18">
        <f t="shared" si="268"/>
        <v>114.25060799999999</v>
      </c>
      <c r="AV465" s="18">
        <f>AU465*节奏规划!$J454</f>
        <v>0.23802209999999996</v>
      </c>
      <c r="AW465" s="18">
        <f t="shared" si="269"/>
        <v>17.5022208</v>
      </c>
      <c r="AX465" s="18">
        <f>AW465*节奏规划!$J454</f>
        <v>3.6462960000000003E-2</v>
      </c>
      <c r="AY465" s="18">
        <f t="shared" si="270"/>
        <v>0</v>
      </c>
      <c r="AZ465" s="18">
        <f>AY465*节奏规划!$J454</f>
        <v>0</v>
      </c>
    </row>
    <row r="466" spans="1:52" ht="16.5" x14ac:dyDescent="0.2">
      <c r="A466" s="14">
        <v>461</v>
      </c>
      <c r="B466" s="14">
        <f>金币产出!CH466/金币产出!CB466</f>
        <v>7367099040</v>
      </c>
      <c r="C466" s="18">
        <f>INDEX(金币产出!$D$7:$D$90,MATCH(宝箱数值!A466,金币产出!$A$7:$A$90,1))</f>
        <v>125.08</v>
      </c>
      <c r="D466" s="18">
        <f t="shared" si="250"/>
        <v>48490407</v>
      </c>
      <c r="E466" s="18">
        <f t="shared" si="239"/>
        <v>5095934</v>
      </c>
      <c r="F466" s="18">
        <f t="shared" si="240"/>
        <v>18096529</v>
      </c>
      <c r="G466" s="18">
        <f t="shared" si="241"/>
        <v>38390057</v>
      </c>
      <c r="H466" s="18">
        <f t="shared" si="242"/>
        <v>48490407</v>
      </c>
      <c r="I466" s="18">
        <f t="shared" si="243"/>
        <v>48490407</v>
      </c>
      <c r="J466" s="18">
        <f t="shared" si="244"/>
        <v>48490407</v>
      </c>
      <c r="K466" s="18">
        <f t="shared" si="251"/>
        <v>1</v>
      </c>
      <c r="L466" s="18">
        <f t="shared" si="252"/>
        <v>5095.93</v>
      </c>
      <c r="M466" s="18">
        <f t="shared" si="253"/>
        <v>2</v>
      </c>
      <c r="N466" s="18">
        <f t="shared" si="254"/>
        <v>18.100000000000001</v>
      </c>
      <c r="O466" s="18">
        <f t="shared" si="255"/>
        <v>2</v>
      </c>
      <c r="P466" s="18">
        <f t="shared" si="256"/>
        <v>38.39</v>
      </c>
      <c r="Q466" s="18">
        <f t="shared" si="257"/>
        <v>2</v>
      </c>
      <c r="R466" s="18">
        <f t="shared" si="258"/>
        <v>48.49</v>
      </c>
      <c r="S466" s="18">
        <f t="shared" si="259"/>
        <v>2</v>
      </c>
      <c r="T466" s="18">
        <f t="shared" si="260"/>
        <v>48.49</v>
      </c>
      <c r="U466" s="18">
        <f t="shared" si="261"/>
        <v>2</v>
      </c>
      <c r="V466" s="18">
        <f t="shared" si="262"/>
        <v>48.49</v>
      </c>
      <c r="W466" s="18">
        <f t="shared" si="263"/>
        <v>2</v>
      </c>
      <c r="X466" s="18">
        <f t="shared" si="264"/>
        <v>48.49</v>
      </c>
      <c r="Y466" s="22">
        <v>0</v>
      </c>
      <c r="Z466" s="22">
        <v>0</v>
      </c>
      <c r="AA466" s="22">
        <v>0.2</v>
      </c>
      <c r="AB466" s="22">
        <v>0.8</v>
      </c>
      <c r="AC466" s="22">
        <v>0</v>
      </c>
      <c r="AD466" s="22">
        <v>0</v>
      </c>
      <c r="AE466" s="18">
        <f t="shared" si="265"/>
        <v>104595434.51959999</v>
      </c>
      <c r="AF466" s="18">
        <f>AE466*节奏规划!$J455</f>
        <v>217907.15524916665</v>
      </c>
      <c r="AG466" s="18">
        <f t="shared" si="266"/>
        <v>1863.6623999999997</v>
      </c>
      <c r="AH466" s="18">
        <f>AG466*节奏规划!$J455</f>
        <v>3.8826299999999994</v>
      </c>
      <c r="AI466" s="18">
        <f t="shared" si="245"/>
        <v>346.85999999999996</v>
      </c>
      <c r="AJ466" s="18">
        <f>AI466*节奏规划!$J455</f>
        <v>0.72262499999999985</v>
      </c>
      <c r="AK466" s="18">
        <f t="shared" si="246"/>
        <v>154.44000000000003</v>
      </c>
      <c r="AL466" s="18">
        <f>AK466*节奏规划!$J455</f>
        <v>0.32175000000000004</v>
      </c>
      <c r="AM466" s="18">
        <f t="shared" si="247"/>
        <v>923.39999999999986</v>
      </c>
      <c r="AN466" s="18">
        <f>AM466*节奏规划!$J455</f>
        <v>1.9237499999999996</v>
      </c>
      <c r="AO466" s="18">
        <f t="shared" si="248"/>
        <v>194.4</v>
      </c>
      <c r="AP466" s="18">
        <f>AO466*节奏规划!$J455</f>
        <v>0.40500000000000003</v>
      </c>
      <c r="AQ466" s="18">
        <f t="shared" si="249"/>
        <v>0</v>
      </c>
      <c r="AR466" s="18">
        <f>AQ466*节奏规划!$J455</f>
        <v>0</v>
      </c>
      <c r="AS466" s="18">
        <f t="shared" si="267"/>
        <v>114.25060800000001</v>
      </c>
      <c r="AT466" s="18">
        <f>AS466*节奏规划!$J455</f>
        <v>0.23802210000000001</v>
      </c>
      <c r="AU466" s="18">
        <f t="shared" si="268"/>
        <v>114.25060799999999</v>
      </c>
      <c r="AV466" s="18">
        <f>AU466*节奏规划!$J455</f>
        <v>0.23802209999999996</v>
      </c>
      <c r="AW466" s="18">
        <f t="shared" si="269"/>
        <v>17.5022208</v>
      </c>
      <c r="AX466" s="18">
        <f>AW466*节奏规划!$J455</f>
        <v>3.6462960000000003E-2</v>
      </c>
      <c r="AY466" s="18">
        <f t="shared" si="270"/>
        <v>0</v>
      </c>
      <c r="AZ466" s="18">
        <f>AY466*节奏规划!$J455</f>
        <v>0</v>
      </c>
    </row>
    <row r="467" spans="1:52" ht="16.5" x14ac:dyDescent="0.2">
      <c r="A467" s="14">
        <v>462</v>
      </c>
      <c r="B467" s="14">
        <f>金币产出!CH467/金币产出!CB467</f>
        <v>7398578880</v>
      </c>
      <c r="C467" s="18">
        <f>INDEX(金币产出!$D$7:$D$90,MATCH(宝箱数值!A467,金币产出!$A$7:$A$90,1))</f>
        <v>125.08</v>
      </c>
      <c r="D467" s="18">
        <f t="shared" si="250"/>
        <v>48697608</v>
      </c>
      <c r="E467" s="18">
        <f t="shared" si="239"/>
        <v>5106810</v>
      </c>
      <c r="F467" s="18">
        <f t="shared" si="240"/>
        <v>18135151</v>
      </c>
      <c r="G467" s="18">
        <f t="shared" si="241"/>
        <v>38471990</v>
      </c>
      <c r="H467" s="18">
        <f t="shared" si="242"/>
        <v>48697608</v>
      </c>
      <c r="I467" s="18">
        <f t="shared" si="243"/>
        <v>48697608</v>
      </c>
      <c r="J467" s="18">
        <f t="shared" si="244"/>
        <v>48697608</v>
      </c>
      <c r="K467" s="18">
        <f t="shared" si="251"/>
        <v>1</v>
      </c>
      <c r="L467" s="18">
        <f t="shared" si="252"/>
        <v>5106.8100000000004</v>
      </c>
      <c r="M467" s="18">
        <f t="shared" si="253"/>
        <v>2</v>
      </c>
      <c r="N467" s="18">
        <f t="shared" si="254"/>
        <v>18.14</v>
      </c>
      <c r="O467" s="18">
        <f t="shared" si="255"/>
        <v>2</v>
      </c>
      <c r="P467" s="18">
        <f t="shared" si="256"/>
        <v>38.47</v>
      </c>
      <c r="Q467" s="18">
        <f t="shared" si="257"/>
        <v>2</v>
      </c>
      <c r="R467" s="18">
        <f t="shared" si="258"/>
        <v>48.7</v>
      </c>
      <c r="S467" s="18">
        <f t="shared" si="259"/>
        <v>2</v>
      </c>
      <c r="T467" s="18">
        <f t="shared" si="260"/>
        <v>48.7</v>
      </c>
      <c r="U467" s="18">
        <f t="shared" si="261"/>
        <v>2</v>
      </c>
      <c r="V467" s="18">
        <f t="shared" si="262"/>
        <v>48.7</v>
      </c>
      <c r="W467" s="18">
        <f t="shared" si="263"/>
        <v>2</v>
      </c>
      <c r="X467" s="18">
        <f t="shared" si="264"/>
        <v>48.7</v>
      </c>
      <c r="Y467" s="22">
        <v>0</v>
      </c>
      <c r="Z467" s="22">
        <v>0</v>
      </c>
      <c r="AA467" s="22">
        <v>0.2</v>
      </c>
      <c r="AB467" s="22">
        <v>0.8</v>
      </c>
      <c r="AC467" s="22">
        <v>0</v>
      </c>
      <c r="AD467" s="22">
        <v>0</v>
      </c>
      <c r="AE467" s="18">
        <f t="shared" si="265"/>
        <v>105005411.88751999</v>
      </c>
      <c r="AF467" s="18">
        <f>AE467*节奏规划!$J456</f>
        <v>218761.27476566663</v>
      </c>
      <c r="AG467" s="18">
        <f t="shared" si="266"/>
        <v>1863.6623999999997</v>
      </c>
      <c r="AH467" s="18">
        <f>AG467*节奏规划!$J456</f>
        <v>3.8826299999999994</v>
      </c>
      <c r="AI467" s="18">
        <f t="shared" si="245"/>
        <v>346.85999999999996</v>
      </c>
      <c r="AJ467" s="18">
        <f>AI467*节奏规划!$J456</f>
        <v>0.72262499999999985</v>
      </c>
      <c r="AK467" s="18">
        <f t="shared" si="246"/>
        <v>154.44000000000003</v>
      </c>
      <c r="AL467" s="18">
        <f>AK467*节奏规划!$J456</f>
        <v>0.32175000000000004</v>
      </c>
      <c r="AM467" s="18">
        <f t="shared" si="247"/>
        <v>923.39999999999986</v>
      </c>
      <c r="AN467" s="18">
        <f>AM467*节奏规划!$J456</f>
        <v>1.9237499999999996</v>
      </c>
      <c r="AO467" s="18">
        <f t="shared" si="248"/>
        <v>194.4</v>
      </c>
      <c r="AP467" s="18">
        <f>AO467*节奏规划!$J456</f>
        <v>0.40500000000000003</v>
      </c>
      <c r="AQ467" s="18">
        <f t="shared" si="249"/>
        <v>0</v>
      </c>
      <c r="AR467" s="18">
        <f>AQ467*节奏规划!$J456</f>
        <v>0</v>
      </c>
      <c r="AS467" s="18">
        <f t="shared" si="267"/>
        <v>114.25060800000001</v>
      </c>
      <c r="AT467" s="18">
        <f>AS467*节奏规划!$J456</f>
        <v>0.23802210000000001</v>
      </c>
      <c r="AU467" s="18">
        <f t="shared" si="268"/>
        <v>114.25060799999999</v>
      </c>
      <c r="AV467" s="18">
        <f>AU467*节奏规划!$J456</f>
        <v>0.23802209999999996</v>
      </c>
      <c r="AW467" s="18">
        <f t="shared" si="269"/>
        <v>17.5022208</v>
      </c>
      <c r="AX467" s="18">
        <f>AW467*节奏规划!$J456</f>
        <v>3.6462960000000003E-2</v>
      </c>
      <c r="AY467" s="18">
        <f t="shared" si="270"/>
        <v>0</v>
      </c>
      <c r="AZ467" s="18">
        <f>AY467*节奏规划!$J456</f>
        <v>0</v>
      </c>
    </row>
    <row r="468" spans="1:52" ht="16.5" x14ac:dyDescent="0.2">
      <c r="A468" s="14">
        <v>463</v>
      </c>
      <c r="B468" s="14">
        <f>金币产出!CH468/金币产出!CB468</f>
        <v>7430058720</v>
      </c>
      <c r="C468" s="18">
        <f>INDEX(金币产出!$D$7:$D$90,MATCH(宝箱数值!A468,金币产出!$A$7:$A$90,1))</f>
        <v>125.08</v>
      </c>
      <c r="D468" s="18">
        <f t="shared" si="250"/>
        <v>48904809</v>
      </c>
      <c r="E468" s="18">
        <f t="shared" si="239"/>
        <v>5117663</v>
      </c>
      <c r="F468" s="18">
        <f t="shared" si="240"/>
        <v>18173691</v>
      </c>
      <c r="G468" s="18">
        <f t="shared" si="241"/>
        <v>38553749</v>
      </c>
      <c r="H468" s="18">
        <f t="shared" si="242"/>
        <v>48904809</v>
      </c>
      <c r="I468" s="18">
        <f t="shared" si="243"/>
        <v>48904809</v>
      </c>
      <c r="J468" s="18">
        <f t="shared" si="244"/>
        <v>48904809</v>
      </c>
      <c r="K468" s="18">
        <f t="shared" si="251"/>
        <v>1</v>
      </c>
      <c r="L468" s="18">
        <f t="shared" si="252"/>
        <v>5117.66</v>
      </c>
      <c r="M468" s="18">
        <f t="shared" si="253"/>
        <v>2</v>
      </c>
      <c r="N468" s="18">
        <f t="shared" si="254"/>
        <v>18.170000000000002</v>
      </c>
      <c r="O468" s="18">
        <f t="shared" si="255"/>
        <v>2</v>
      </c>
      <c r="P468" s="18">
        <f t="shared" si="256"/>
        <v>38.549999999999997</v>
      </c>
      <c r="Q468" s="18">
        <f t="shared" si="257"/>
        <v>2</v>
      </c>
      <c r="R468" s="18">
        <f t="shared" si="258"/>
        <v>48.9</v>
      </c>
      <c r="S468" s="18">
        <f t="shared" si="259"/>
        <v>2</v>
      </c>
      <c r="T468" s="18">
        <f t="shared" si="260"/>
        <v>48.9</v>
      </c>
      <c r="U468" s="18">
        <f t="shared" si="261"/>
        <v>2</v>
      </c>
      <c r="V468" s="18">
        <f t="shared" si="262"/>
        <v>48.9</v>
      </c>
      <c r="W468" s="18">
        <f t="shared" si="263"/>
        <v>2</v>
      </c>
      <c r="X468" s="18">
        <f t="shared" si="264"/>
        <v>48.9</v>
      </c>
      <c r="Y468" s="22">
        <v>0</v>
      </c>
      <c r="Z468" s="22">
        <v>0</v>
      </c>
      <c r="AA468" s="22">
        <v>0.2</v>
      </c>
      <c r="AB468" s="22">
        <v>0.8</v>
      </c>
      <c r="AC468" s="22">
        <v>0</v>
      </c>
      <c r="AD468" s="22">
        <v>0</v>
      </c>
      <c r="AE468" s="18">
        <f t="shared" si="265"/>
        <v>105415310.9276</v>
      </c>
      <c r="AF468" s="18">
        <f>AE468*节奏规划!$J457</f>
        <v>219615.23109916665</v>
      </c>
      <c r="AG468" s="18">
        <f t="shared" si="266"/>
        <v>1863.6623999999997</v>
      </c>
      <c r="AH468" s="18">
        <f>AG468*节奏规划!$J457</f>
        <v>3.8826299999999994</v>
      </c>
      <c r="AI468" s="18">
        <f t="shared" si="245"/>
        <v>346.85999999999996</v>
      </c>
      <c r="AJ468" s="18">
        <f>AI468*节奏规划!$J457</f>
        <v>0.72262499999999985</v>
      </c>
      <c r="AK468" s="18">
        <f t="shared" si="246"/>
        <v>154.44000000000003</v>
      </c>
      <c r="AL468" s="18">
        <f>AK468*节奏规划!$J457</f>
        <v>0.32175000000000004</v>
      </c>
      <c r="AM468" s="18">
        <f t="shared" si="247"/>
        <v>923.39999999999986</v>
      </c>
      <c r="AN468" s="18">
        <f>AM468*节奏规划!$J457</f>
        <v>1.9237499999999996</v>
      </c>
      <c r="AO468" s="18">
        <f t="shared" si="248"/>
        <v>194.4</v>
      </c>
      <c r="AP468" s="18">
        <f>AO468*节奏规划!$J457</f>
        <v>0.40500000000000003</v>
      </c>
      <c r="AQ468" s="18">
        <f t="shared" si="249"/>
        <v>0</v>
      </c>
      <c r="AR468" s="18">
        <f>AQ468*节奏规划!$J457</f>
        <v>0</v>
      </c>
      <c r="AS468" s="18">
        <f t="shared" si="267"/>
        <v>114.25060800000001</v>
      </c>
      <c r="AT468" s="18">
        <f>AS468*节奏规划!$J457</f>
        <v>0.23802210000000001</v>
      </c>
      <c r="AU468" s="18">
        <f t="shared" si="268"/>
        <v>114.25060799999999</v>
      </c>
      <c r="AV468" s="18">
        <f>AU468*节奏规划!$J457</f>
        <v>0.23802209999999996</v>
      </c>
      <c r="AW468" s="18">
        <f t="shared" si="269"/>
        <v>17.5022208</v>
      </c>
      <c r="AX468" s="18">
        <f>AW468*节奏规划!$J457</f>
        <v>3.6462960000000003E-2</v>
      </c>
      <c r="AY468" s="18">
        <f t="shared" si="270"/>
        <v>0</v>
      </c>
      <c r="AZ468" s="18">
        <f>AY468*节奏规划!$J457</f>
        <v>0</v>
      </c>
    </row>
    <row r="469" spans="1:52" ht="16.5" x14ac:dyDescent="0.2">
      <c r="A469" s="14">
        <v>464</v>
      </c>
      <c r="B469" s="14">
        <f>金币产出!CH469/金币产出!CB469</f>
        <v>7461538560</v>
      </c>
      <c r="C469" s="18">
        <f>INDEX(金币产出!$D$7:$D$90,MATCH(宝箱数值!A469,金币产出!$A$7:$A$90,1))</f>
        <v>125.08</v>
      </c>
      <c r="D469" s="18">
        <f t="shared" si="250"/>
        <v>49112010</v>
      </c>
      <c r="E469" s="18">
        <f t="shared" si="239"/>
        <v>5128493</v>
      </c>
      <c r="F469" s="18">
        <f t="shared" si="240"/>
        <v>18212150</v>
      </c>
      <c r="G469" s="18">
        <f t="shared" si="241"/>
        <v>38635336</v>
      </c>
      <c r="H469" s="18">
        <f t="shared" si="242"/>
        <v>49112010</v>
      </c>
      <c r="I469" s="18">
        <f t="shared" si="243"/>
        <v>49112010</v>
      </c>
      <c r="J469" s="18">
        <f t="shared" si="244"/>
        <v>49112010</v>
      </c>
      <c r="K469" s="18">
        <f t="shared" si="251"/>
        <v>1</v>
      </c>
      <c r="L469" s="18">
        <f t="shared" si="252"/>
        <v>5128.49</v>
      </c>
      <c r="M469" s="18">
        <f t="shared" si="253"/>
        <v>2</v>
      </c>
      <c r="N469" s="18">
        <f t="shared" si="254"/>
        <v>18.21</v>
      </c>
      <c r="O469" s="18">
        <f t="shared" si="255"/>
        <v>2</v>
      </c>
      <c r="P469" s="18">
        <f t="shared" si="256"/>
        <v>38.64</v>
      </c>
      <c r="Q469" s="18">
        <f t="shared" si="257"/>
        <v>2</v>
      </c>
      <c r="R469" s="18">
        <f t="shared" si="258"/>
        <v>49.11</v>
      </c>
      <c r="S469" s="18">
        <f t="shared" si="259"/>
        <v>2</v>
      </c>
      <c r="T469" s="18">
        <f t="shared" si="260"/>
        <v>49.11</v>
      </c>
      <c r="U469" s="18">
        <f t="shared" si="261"/>
        <v>2</v>
      </c>
      <c r="V469" s="18">
        <f t="shared" si="262"/>
        <v>49.11</v>
      </c>
      <c r="W469" s="18">
        <f t="shared" si="263"/>
        <v>2</v>
      </c>
      <c r="X469" s="18">
        <f t="shared" si="264"/>
        <v>49.11</v>
      </c>
      <c r="Y469" s="22">
        <v>0</v>
      </c>
      <c r="Z469" s="22">
        <v>0</v>
      </c>
      <c r="AA469" s="22">
        <v>0.2</v>
      </c>
      <c r="AB469" s="22">
        <v>0.8</v>
      </c>
      <c r="AC469" s="22">
        <v>0</v>
      </c>
      <c r="AD469" s="22">
        <v>0</v>
      </c>
      <c r="AE469" s="18">
        <f t="shared" si="265"/>
        <v>105825132.54016</v>
      </c>
      <c r="AF469" s="18">
        <f>AE469*节奏规划!$J458</f>
        <v>220469.02612533333</v>
      </c>
      <c r="AG469" s="18">
        <f t="shared" si="266"/>
        <v>1863.6623999999997</v>
      </c>
      <c r="AH469" s="18">
        <f>AG469*节奏规划!$J458</f>
        <v>3.8826299999999994</v>
      </c>
      <c r="AI469" s="18">
        <f t="shared" si="245"/>
        <v>346.85999999999996</v>
      </c>
      <c r="AJ469" s="18">
        <f>AI469*节奏规划!$J458</f>
        <v>0.72262499999999985</v>
      </c>
      <c r="AK469" s="18">
        <f t="shared" si="246"/>
        <v>154.44000000000003</v>
      </c>
      <c r="AL469" s="18">
        <f>AK469*节奏规划!$J458</f>
        <v>0.32175000000000004</v>
      </c>
      <c r="AM469" s="18">
        <f t="shared" si="247"/>
        <v>923.39999999999986</v>
      </c>
      <c r="AN469" s="18">
        <f>AM469*节奏规划!$J458</f>
        <v>1.9237499999999996</v>
      </c>
      <c r="AO469" s="18">
        <f t="shared" si="248"/>
        <v>194.4</v>
      </c>
      <c r="AP469" s="18">
        <f>AO469*节奏规划!$J458</f>
        <v>0.40500000000000003</v>
      </c>
      <c r="AQ469" s="18">
        <f t="shared" si="249"/>
        <v>0</v>
      </c>
      <c r="AR469" s="18">
        <f>AQ469*节奏规划!$J458</f>
        <v>0</v>
      </c>
      <c r="AS469" s="18">
        <f t="shared" si="267"/>
        <v>114.25060800000001</v>
      </c>
      <c r="AT469" s="18">
        <f>AS469*节奏规划!$J458</f>
        <v>0.23802210000000001</v>
      </c>
      <c r="AU469" s="18">
        <f t="shared" si="268"/>
        <v>114.25060799999999</v>
      </c>
      <c r="AV469" s="18">
        <f>AU469*节奏规划!$J458</f>
        <v>0.23802209999999996</v>
      </c>
      <c r="AW469" s="18">
        <f t="shared" si="269"/>
        <v>17.5022208</v>
      </c>
      <c r="AX469" s="18">
        <f>AW469*节奏规划!$J458</f>
        <v>3.6462960000000003E-2</v>
      </c>
      <c r="AY469" s="18">
        <f t="shared" si="270"/>
        <v>0</v>
      </c>
      <c r="AZ469" s="18">
        <f>AY469*节奏规划!$J458</f>
        <v>0</v>
      </c>
    </row>
    <row r="470" spans="1:52" ht="16.5" x14ac:dyDescent="0.2">
      <c r="A470" s="14">
        <v>465</v>
      </c>
      <c r="B470" s="14">
        <f>金币产出!CH470/金币产出!CB470</f>
        <v>7493018400</v>
      </c>
      <c r="C470" s="18">
        <f>INDEX(金币产出!$D$7:$D$90,MATCH(宝箱数值!A470,金币产出!$A$7:$A$90,1))</f>
        <v>125.08</v>
      </c>
      <c r="D470" s="18">
        <f t="shared" si="250"/>
        <v>49319211</v>
      </c>
      <c r="E470" s="18">
        <f t="shared" si="239"/>
        <v>5139300</v>
      </c>
      <c r="F470" s="18">
        <f t="shared" si="240"/>
        <v>18250528</v>
      </c>
      <c r="G470" s="18">
        <f t="shared" si="241"/>
        <v>38716750</v>
      </c>
      <c r="H470" s="18">
        <f t="shared" si="242"/>
        <v>49319211</v>
      </c>
      <c r="I470" s="18">
        <f t="shared" si="243"/>
        <v>49319211</v>
      </c>
      <c r="J470" s="18">
        <f t="shared" si="244"/>
        <v>49319211</v>
      </c>
      <c r="K470" s="18">
        <f t="shared" si="251"/>
        <v>1</v>
      </c>
      <c r="L470" s="18">
        <f t="shared" si="252"/>
        <v>5139.3</v>
      </c>
      <c r="M470" s="18">
        <f t="shared" si="253"/>
        <v>2</v>
      </c>
      <c r="N470" s="18">
        <f t="shared" si="254"/>
        <v>18.25</v>
      </c>
      <c r="O470" s="18">
        <f t="shared" si="255"/>
        <v>2</v>
      </c>
      <c r="P470" s="18">
        <f t="shared" si="256"/>
        <v>38.72</v>
      </c>
      <c r="Q470" s="18">
        <f t="shared" si="257"/>
        <v>2</v>
      </c>
      <c r="R470" s="18">
        <f t="shared" si="258"/>
        <v>49.32</v>
      </c>
      <c r="S470" s="18">
        <f t="shared" si="259"/>
        <v>2</v>
      </c>
      <c r="T470" s="18">
        <f t="shared" si="260"/>
        <v>49.32</v>
      </c>
      <c r="U470" s="18">
        <f t="shared" si="261"/>
        <v>2</v>
      </c>
      <c r="V470" s="18">
        <f t="shared" si="262"/>
        <v>49.32</v>
      </c>
      <c r="W470" s="18">
        <f t="shared" si="263"/>
        <v>2</v>
      </c>
      <c r="X470" s="18">
        <f t="shared" si="264"/>
        <v>49.32</v>
      </c>
      <c r="Y470" s="22">
        <v>0</v>
      </c>
      <c r="Z470" s="22">
        <v>0</v>
      </c>
      <c r="AA470" s="22">
        <v>0.2</v>
      </c>
      <c r="AB470" s="22">
        <v>0.8</v>
      </c>
      <c r="AC470" s="22">
        <v>0</v>
      </c>
      <c r="AD470" s="22">
        <v>0</v>
      </c>
      <c r="AE470" s="18">
        <f t="shared" si="265"/>
        <v>106234876.27504</v>
      </c>
      <c r="AF470" s="18">
        <f>AE470*节奏规划!$J459</f>
        <v>221322.65890633332</v>
      </c>
      <c r="AG470" s="18">
        <f t="shared" si="266"/>
        <v>1863.6623999999997</v>
      </c>
      <c r="AH470" s="18">
        <f>AG470*节奏规划!$J459</f>
        <v>3.8826299999999994</v>
      </c>
      <c r="AI470" s="18">
        <f t="shared" si="245"/>
        <v>346.85999999999996</v>
      </c>
      <c r="AJ470" s="18">
        <f>AI470*节奏规划!$J459</f>
        <v>0.72262499999999985</v>
      </c>
      <c r="AK470" s="18">
        <f t="shared" si="246"/>
        <v>154.44000000000003</v>
      </c>
      <c r="AL470" s="18">
        <f>AK470*节奏规划!$J459</f>
        <v>0.32175000000000004</v>
      </c>
      <c r="AM470" s="18">
        <f t="shared" si="247"/>
        <v>923.39999999999986</v>
      </c>
      <c r="AN470" s="18">
        <f>AM470*节奏规划!$J459</f>
        <v>1.9237499999999996</v>
      </c>
      <c r="AO470" s="18">
        <f t="shared" si="248"/>
        <v>194.4</v>
      </c>
      <c r="AP470" s="18">
        <f>AO470*节奏规划!$J459</f>
        <v>0.40500000000000003</v>
      </c>
      <c r="AQ470" s="18">
        <f t="shared" si="249"/>
        <v>0</v>
      </c>
      <c r="AR470" s="18">
        <f>AQ470*节奏规划!$J459</f>
        <v>0</v>
      </c>
      <c r="AS470" s="18">
        <f t="shared" si="267"/>
        <v>114.25060800000001</v>
      </c>
      <c r="AT470" s="18">
        <f>AS470*节奏规划!$J459</f>
        <v>0.23802210000000001</v>
      </c>
      <c r="AU470" s="18">
        <f t="shared" si="268"/>
        <v>114.25060799999999</v>
      </c>
      <c r="AV470" s="18">
        <f>AU470*节奏规划!$J459</f>
        <v>0.23802209999999996</v>
      </c>
      <c r="AW470" s="18">
        <f t="shared" si="269"/>
        <v>17.5022208</v>
      </c>
      <c r="AX470" s="18">
        <f>AW470*节奏规划!$J459</f>
        <v>3.6462960000000003E-2</v>
      </c>
      <c r="AY470" s="18">
        <f t="shared" si="270"/>
        <v>0</v>
      </c>
      <c r="AZ470" s="18">
        <f>AY470*节奏规划!$J459</f>
        <v>0</v>
      </c>
    </row>
    <row r="471" spans="1:52" ht="16.5" x14ac:dyDescent="0.2">
      <c r="A471" s="14">
        <v>466</v>
      </c>
      <c r="B471" s="14">
        <f>金币产出!CH471/金币产出!CB471</f>
        <v>7524498240</v>
      </c>
      <c r="C471" s="18">
        <f>INDEX(金币产出!$D$7:$D$90,MATCH(宝箱数值!A471,金币产出!$A$7:$A$90,1))</f>
        <v>125.08</v>
      </c>
      <c r="D471" s="18">
        <f t="shared" si="250"/>
        <v>49526412</v>
      </c>
      <c r="E471" s="18">
        <f t="shared" si="239"/>
        <v>5150084</v>
      </c>
      <c r="F471" s="18">
        <f t="shared" si="240"/>
        <v>18288825</v>
      </c>
      <c r="G471" s="18">
        <f t="shared" si="241"/>
        <v>38797994</v>
      </c>
      <c r="H471" s="18">
        <f t="shared" si="242"/>
        <v>49526412</v>
      </c>
      <c r="I471" s="18">
        <f t="shared" si="243"/>
        <v>49526412</v>
      </c>
      <c r="J471" s="18">
        <f t="shared" si="244"/>
        <v>49526412</v>
      </c>
      <c r="K471" s="18">
        <f t="shared" si="251"/>
        <v>1</v>
      </c>
      <c r="L471" s="18">
        <f t="shared" si="252"/>
        <v>5150.08</v>
      </c>
      <c r="M471" s="18">
        <f t="shared" si="253"/>
        <v>2</v>
      </c>
      <c r="N471" s="18">
        <f t="shared" si="254"/>
        <v>18.29</v>
      </c>
      <c r="O471" s="18">
        <f t="shared" si="255"/>
        <v>2</v>
      </c>
      <c r="P471" s="18">
        <f t="shared" si="256"/>
        <v>38.799999999999997</v>
      </c>
      <c r="Q471" s="18">
        <f t="shared" si="257"/>
        <v>2</v>
      </c>
      <c r="R471" s="18">
        <f t="shared" si="258"/>
        <v>49.53</v>
      </c>
      <c r="S471" s="18">
        <f t="shared" si="259"/>
        <v>2</v>
      </c>
      <c r="T471" s="18">
        <f t="shared" si="260"/>
        <v>49.53</v>
      </c>
      <c r="U471" s="18">
        <f t="shared" si="261"/>
        <v>2</v>
      </c>
      <c r="V471" s="18">
        <f t="shared" si="262"/>
        <v>49.53</v>
      </c>
      <c r="W471" s="18">
        <f t="shared" si="263"/>
        <v>2</v>
      </c>
      <c r="X471" s="18">
        <f t="shared" si="264"/>
        <v>49.53</v>
      </c>
      <c r="Y471" s="22">
        <v>0</v>
      </c>
      <c r="Z471" s="22">
        <v>0</v>
      </c>
      <c r="AA471" s="22">
        <v>0.2</v>
      </c>
      <c r="AB471" s="22">
        <v>0.8</v>
      </c>
      <c r="AC471" s="22">
        <v>0</v>
      </c>
      <c r="AD471" s="22">
        <v>0</v>
      </c>
      <c r="AE471" s="18">
        <f t="shared" si="265"/>
        <v>106644543.48272</v>
      </c>
      <c r="AF471" s="18">
        <f>AE471*节奏规划!$J460</f>
        <v>222176.13225566666</v>
      </c>
      <c r="AG471" s="18">
        <f t="shared" si="266"/>
        <v>1863.6623999999997</v>
      </c>
      <c r="AH471" s="18">
        <f>AG471*节奏规划!$J460</f>
        <v>3.8826299999999994</v>
      </c>
      <c r="AI471" s="18">
        <f t="shared" si="245"/>
        <v>346.85999999999996</v>
      </c>
      <c r="AJ471" s="18">
        <f>AI471*节奏规划!$J460</f>
        <v>0.72262499999999985</v>
      </c>
      <c r="AK471" s="18">
        <f t="shared" si="246"/>
        <v>154.44000000000003</v>
      </c>
      <c r="AL471" s="18">
        <f>AK471*节奏规划!$J460</f>
        <v>0.32175000000000004</v>
      </c>
      <c r="AM471" s="18">
        <f t="shared" si="247"/>
        <v>923.39999999999986</v>
      </c>
      <c r="AN471" s="18">
        <f>AM471*节奏规划!$J460</f>
        <v>1.9237499999999996</v>
      </c>
      <c r="AO471" s="18">
        <f t="shared" si="248"/>
        <v>194.4</v>
      </c>
      <c r="AP471" s="18">
        <f>AO471*节奏规划!$J460</f>
        <v>0.40500000000000003</v>
      </c>
      <c r="AQ471" s="18">
        <f t="shared" si="249"/>
        <v>0</v>
      </c>
      <c r="AR471" s="18">
        <f>AQ471*节奏规划!$J460</f>
        <v>0</v>
      </c>
      <c r="AS471" s="18">
        <f t="shared" si="267"/>
        <v>114.25060800000001</v>
      </c>
      <c r="AT471" s="18">
        <f>AS471*节奏规划!$J460</f>
        <v>0.23802210000000001</v>
      </c>
      <c r="AU471" s="18">
        <f t="shared" si="268"/>
        <v>114.25060799999999</v>
      </c>
      <c r="AV471" s="18">
        <f>AU471*节奏规划!$J460</f>
        <v>0.23802209999999996</v>
      </c>
      <c r="AW471" s="18">
        <f t="shared" si="269"/>
        <v>17.5022208</v>
      </c>
      <c r="AX471" s="18">
        <f>AW471*节奏规划!$J460</f>
        <v>3.6462960000000003E-2</v>
      </c>
      <c r="AY471" s="18">
        <f t="shared" si="270"/>
        <v>0</v>
      </c>
      <c r="AZ471" s="18">
        <f>AY471*节奏规划!$J460</f>
        <v>0</v>
      </c>
    </row>
    <row r="472" spans="1:52" ht="16.5" x14ac:dyDescent="0.2">
      <c r="A472" s="14">
        <v>467</v>
      </c>
      <c r="B472" s="14">
        <f>金币产出!CH472/金币产出!CB472</f>
        <v>7555978080</v>
      </c>
      <c r="C472" s="18">
        <f>INDEX(金币产出!$D$7:$D$90,MATCH(宝箱数值!A472,金币产出!$A$7:$A$90,1))</f>
        <v>125.08</v>
      </c>
      <c r="D472" s="18">
        <f t="shared" si="250"/>
        <v>49733613</v>
      </c>
      <c r="E472" s="18">
        <f t="shared" si="239"/>
        <v>5160846</v>
      </c>
      <c r="F472" s="18">
        <f t="shared" si="240"/>
        <v>18327042</v>
      </c>
      <c r="G472" s="18">
        <f t="shared" si="241"/>
        <v>38879068</v>
      </c>
      <c r="H472" s="18">
        <f t="shared" si="242"/>
        <v>49733613</v>
      </c>
      <c r="I472" s="18">
        <f t="shared" si="243"/>
        <v>49733613</v>
      </c>
      <c r="J472" s="18">
        <f t="shared" si="244"/>
        <v>49733613</v>
      </c>
      <c r="K472" s="18">
        <f t="shared" si="251"/>
        <v>1</v>
      </c>
      <c r="L472" s="18">
        <f t="shared" si="252"/>
        <v>5160.8500000000004</v>
      </c>
      <c r="M472" s="18">
        <f t="shared" si="253"/>
        <v>2</v>
      </c>
      <c r="N472" s="18">
        <f t="shared" si="254"/>
        <v>18.329999999999998</v>
      </c>
      <c r="O472" s="18">
        <f t="shared" si="255"/>
        <v>2</v>
      </c>
      <c r="P472" s="18">
        <f t="shared" si="256"/>
        <v>38.880000000000003</v>
      </c>
      <c r="Q472" s="18">
        <f t="shared" si="257"/>
        <v>2</v>
      </c>
      <c r="R472" s="18">
        <f t="shared" si="258"/>
        <v>49.73</v>
      </c>
      <c r="S472" s="18">
        <f t="shared" si="259"/>
        <v>2</v>
      </c>
      <c r="T472" s="18">
        <f t="shared" si="260"/>
        <v>49.73</v>
      </c>
      <c r="U472" s="18">
        <f t="shared" si="261"/>
        <v>2</v>
      </c>
      <c r="V472" s="18">
        <f t="shared" si="262"/>
        <v>49.73</v>
      </c>
      <c r="W472" s="18">
        <f t="shared" si="263"/>
        <v>2</v>
      </c>
      <c r="X472" s="18">
        <f t="shared" si="264"/>
        <v>49.73</v>
      </c>
      <c r="Y472" s="22">
        <v>0</v>
      </c>
      <c r="Z472" s="22">
        <v>0</v>
      </c>
      <c r="AA472" s="22">
        <v>0.2</v>
      </c>
      <c r="AB472" s="22">
        <v>0.8</v>
      </c>
      <c r="AC472" s="22">
        <v>0</v>
      </c>
      <c r="AD472" s="22">
        <v>0</v>
      </c>
      <c r="AE472" s="18">
        <f t="shared" si="265"/>
        <v>107054134.16319999</v>
      </c>
      <c r="AF472" s="18">
        <f>AE472*节奏规划!$J461</f>
        <v>223029.4461733333</v>
      </c>
      <c r="AG472" s="18">
        <f t="shared" si="266"/>
        <v>1863.6623999999997</v>
      </c>
      <c r="AH472" s="18">
        <f>AG472*节奏规划!$J461</f>
        <v>3.8826299999999994</v>
      </c>
      <c r="AI472" s="18">
        <f t="shared" si="245"/>
        <v>346.85999999999996</v>
      </c>
      <c r="AJ472" s="18">
        <f>AI472*节奏规划!$J461</f>
        <v>0.72262499999999985</v>
      </c>
      <c r="AK472" s="18">
        <f t="shared" si="246"/>
        <v>154.44000000000003</v>
      </c>
      <c r="AL472" s="18">
        <f>AK472*节奏规划!$J461</f>
        <v>0.32175000000000004</v>
      </c>
      <c r="AM472" s="18">
        <f t="shared" si="247"/>
        <v>923.39999999999986</v>
      </c>
      <c r="AN472" s="18">
        <f>AM472*节奏规划!$J461</f>
        <v>1.9237499999999996</v>
      </c>
      <c r="AO472" s="18">
        <f t="shared" si="248"/>
        <v>194.4</v>
      </c>
      <c r="AP472" s="18">
        <f>AO472*节奏规划!$J461</f>
        <v>0.40500000000000003</v>
      </c>
      <c r="AQ472" s="18">
        <f t="shared" si="249"/>
        <v>0</v>
      </c>
      <c r="AR472" s="18">
        <f>AQ472*节奏规划!$J461</f>
        <v>0</v>
      </c>
      <c r="AS472" s="18">
        <f t="shared" si="267"/>
        <v>114.25060800000001</v>
      </c>
      <c r="AT472" s="18">
        <f>AS472*节奏规划!$J461</f>
        <v>0.23802210000000001</v>
      </c>
      <c r="AU472" s="18">
        <f t="shared" si="268"/>
        <v>114.25060799999999</v>
      </c>
      <c r="AV472" s="18">
        <f>AU472*节奏规划!$J461</f>
        <v>0.23802209999999996</v>
      </c>
      <c r="AW472" s="18">
        <f t="shared" si="269"/>
        <v>17.5022208</v>
      </c>
      <c r="AX472" s="18">
        <f>AW472*节奏规划!$J461</f>
        <v>3.6462960000000003E-2</v>
      </c>
      <c r="AY472" s="18">
        <f t="shared" si="270"/>
        <v>0</v>
      </c>
      <c r="AZ472" s="18">
        <f>AY472*节奏规划!$J461</f>
        <v>0</v>
      </c>
    </row>
    <row r="473" spans="1:52" ht="16.5" x14ac:dyDescent="0.2">
      <c r="A473" s="14">
        <v>468</v>
      </c>
      <c r="B473" s="14">
        <f>金币产出!CH473/金币产出!CB473</f>
        <v>7587457920</v>
      </c>
      <c r="C473" s="18">
        <f>INDEX(金币产出!$D$7:$D$90,MATCH(宝箱数值!A473,金币产出!$A$7:$A$90,1))</f>
        <v>125.08</v>
      </c>
      <c r="D473" s="18">
        <f t="shared" si="250"/>
        <v>49940814</v>
      </c>
      <c r="E473" s="18">
        <f t="shared" si="239"/>
        <v>5171586</v>
      </c>
      <c r="F473" s="18">
        <f t="shared" si="240"/>
        <v>18365179</v>
      </c>
      <c r="G473" s="18">
        <f t="shared" si="241"/>
        <v>38959973</v>
      </c>
      <c r="H473" s="18">
        <f t="shared" si="242"/>
        <v>49940814</v>
      </c>
      <c r="I473" s="18">
        <f t="shared" si="243"/>
        <v>49940814</v>
      </c>
      <c r="J473" s="18">
        <f t="shared" si="244"/>
        <v>49940814</v>
      </c>
      <c r="K473" s="18">
        <f t="shared" si="251"/>
        <v>1</v>
      </c>
      <c r="L473" s="18">
        <f t="shared" si="252"/>
        <v>5171.59</v>
      </c>
      <c r="M473" s="18">
        <f t="shared" si="253"/>
        <v>2</v>
      </c>
      <c r="N473" s="18">
        <f t="shared" si="254"/>
        <v>18.37</v>
      </c>
      <c r="O473" s="18">
        <f t="shared" si="255"/>
        <v>2</v>
      </c>
      <c r="P473" s="18">
        <f t="shared" si="256"/>
        <v>38.96</v>
      </c>
      <c r="Q473" s="18">
        <f t="shared" si="257"/>
        <v>2</v>
      </c>
      <c r="R473" s="18">
        <f t="shared" si="258"/>
        <v>49.94</v>
      </c>
      <c r="S473" s="18">
        <f t="shared" si="259"/>
        <v>2</v>
      </c>
      <c r="T473" s="18">
        <f t="shared" si="260"/>
        <v>49.94</v>
      </c>
      <c r="U473" s="18">
        <f t="shared" si="261"/>
        <v>2</v>
      </c>
      <c r="V473" s="18">
        <f t="shared" si="262"/>
        <v>49.94</v>
      </c>
      <c r="W473" s="18">
        <f t="shared" si="263"/>
        <v>2</v>
      </c>
      <c r="X473" s="18">
        <f t="shared" si="264"/>
        <v>49.94</v>
      </c>
      <c r="Y473" s="22">
        <v>0</v>
      </c>
      <c r="Z473" s="22">
        <v>0</v>
      </c>
      <c r="AA473" s="22">
        <v>0.2</v>
      </c>
      <c r="AB473" s="22">
        <v>0.8</v>
      </c>
      <c r="AC473" s="22">
        <v>0</v>
      </c>
      <c r="AD473" s="22">
        <v>0</v>
      </c>
      <c r="AE473" s="18">
        <f t="shared" si="265"/>
        <v>107463648.76664001</v>
      </c>
      <c r="AF473" s="18">
        <f>AE473*节奏规划!$J462</f>
        <v>223882.60159716668</v>
      </c>
      <c r="AG473" s="18">
        <f t="shared" si="266"/>
        <v>1863.6623999999997</v>
      </c>
      <c r="AH473" s="18">
        <f>AG473*节奏规划!$J462</f>
        <v>3.8826299999999994</v>
      </c>
      <c r="AI473" s="18">
        <f t="shared" si="245"/>
        <v>346.85999999999996</v>
      </c>
      <c r="AJ473" s="18">
        <f>AI473*节奏规划!$J462</f>
        <v>0.72262499999999985</v>
      </c>
      <c r="AK473" s="18">
        <f t="shared" si="246"/>
        <v>154.44000000000003</v>
      </c>
      <c r="AL473" s="18">
        <f>AK473*节奏规划!$J462</f>
        <v>0.32175000000000004</v>
      </c>
      <c r="AM473" s="18">
        <f t="shared" si="247"/>
        <v>923.39999999999986</v>
      </c>
      <c r="AN473" s="18">
        <f>AM473*节奏规划!$J462</f>
        <v>1.9237499999999996</v>
      </c>
      <c r="AO473" s="18">
        <f t="shared" si="248"/>
        <v>194.4</v>
      </c>
      <c r="AP473" s="18">
        <f>AO473*节奏规划!$J462</f>
        <v>0.40500000000000003</v>
      </c>
      <c r="AQ473" s="18">
        <f t="shared" si="249"/>
        <v>0</v>
      </c>
      <c r="AR473" s="18">
        <f>AQ473*节奏规划!$J462</f>
        <v>0</v>
      </c>
      <c r="AS473" s="18">
        <f t="shared" si="267"/>
        <v>114.25060800000001</v>
      </c>
      <c r="AT473" s="18">
        <f>AS473*节奏规划!$J462</f>
        <v>0.23802210000000001</v>
      </c>
      <c r="AU473" s="18">
        <f t="shared" si="268"/>
        <v>114.25060799999999</v>
      </c>
      <c r="AV473" s="18">
        <f>AU473*节奏规划!$J462</f>
        <v>0.23802209999999996</v>
      </c>
      <c r="AW473" s="18">
        <f t="shared" si="269"/>
        <v>17.5022208</v>
      </c>
      <c r="AX473" s="18">
        <f>AW473*节奏规划!$J462</f>
        <v>3.6462960000000003E-2</v>
      </c>
      <c r="AY473" s="18">
        <f t="shared" si="270"/>
        <v>0</v>
      </c>
      <c r="AZ473" s="18">
        <f>AY473*节奏规划!$J462</f>
        <v>0</v>
      </c>
    </row>
    <row r="474" spans="1:52" ht="16.5" x14ac:dyDescent="0.2">
      <c r="A474" s="14">
        <v>469</v>
      </c>
      <c r="B474" s="14">
        <f>金币产出!CH474/金币产出!CB474</f>
        <v>7618937760</v>
      </c>
      <c r="C474" s="18">
        <f>INDEX(金币产出!$D$7:$D$90,MATCH(宝箱数值!A474,金币产出!$A$7:$A$90,1))</f>
        <v>125.08</v>
      </c>
      <c r="D474" s="18">
        <f t="shared" si="250"/>
        <v>50148015</v>
      </c>
      <c r="E474" s="18">
        <f t="shared" si="239"/>
        <v>5182303</v>
      </c>
      <c r="F474" s="18">
        <f t="shared" si="240"/>
        <v>18403238</v>
      </c>
      <c r="G474" s="18">
        <f t="shared" si="241"/>
        <v>39040710</v>
      </c>
      <c r="H474" s="18">
        <f t="shared" si="242"/>
        <v>50148015</v>
      </c>
      <c r="I474" s="18">
        <f t="shared" si="243"/>
        <v>50148015</v>
      </c>
      <c r="J474" s="18">
        <f t="shared" si="244"/>
        <v>50148015</v>
      </c>
      <c r="K474" s="18">
        <f t="shared" si="251"/>
        <v>1</v>
      </c>
      <c r="L474" s="18">
        <f t="shared" si="252"/>
        <v>5182.3</v>
      </c>
      <c r="M474" s="18">
        <f t="shared" si="253"/>
        <v>2</v>
      </c>
      <c r="N474" s="18">
        <f t="shared" si="254"/>
        <v>18.399999999999999</v>
      </c>
      <c r="O474" s="18">
        <f t="shared" si="255"/>
        <v>2</v>
      </c>
      <c r="P474" s="18">
        <f t="shared" si="256"/>
        <v>39.04</v>
      </c>
      <c r="Q474" s="18">
        <f t="shared" si="257"/>
        <v>2</v>
      </c>
      <c r="R474" s="18">
        <f t="shared" si="258"/>
        <v>50.15</v>
      </c>
      <c r="S474" s="18">
        <f t="shared" si="259"/>
        <v>2</v>
      </c>
      <c r="T474" s="18">
        <f t="shared" si="260"/>
        <v>50.15</v>
      </c>
      <c r="U474" s="18">
        <f t="shared" si="261"/>
        <v>2</v>
      </c>
      <c r="V474" s="18">
        <f t="shared" si="262"/>
        <v>50.15</v>
      </c>
      <c r="W474" s="18">
        <f t="shared" si="263"/>
        <v>2</v>
      </c>
      <c r="X474" s="18">
        <f t="shared" si="264"/>
        <v>50.15</v>
      </c>
      <c r="Y474" s="22">
        <v>0</v>
      </c>
      <c r="Z474" s="22">
        <v>0</v>
      </c>
      <c r="AA474" s="22">
        <v>0.2</v>
      </c>
      <c r="AB474" s="22">
        <v>0.8</v>
      </c>
      <c r="AC474" s="22">
        <v>0</v>
      </c>
      <c r="AD474" s="22">
        <v>0</v>
      </c>
      <c r="AE474" s="18">
        <f t="shared" si="265"/>
        <v>107873087.74319999</v>
      </c>
      <c r="AF474" s="18">
        <f>AE474*节奏规划!$J463</f>
        <v>224735.59946499998</v>
      </c>
      <c r="AG474" s="18">
        <f t="shared" si="266"/>
        <v>1863.6623999999997</v>
      </c>
      <c r="AH474" s="18">
        <f>AG474*节奏规划!$J463</f>
        <v>3.8826299999999994</v>
      </c>
      <c r="AI474" s="18">
        <f t="shared" si="245"/>
        <v>346.85999999999996</v>
      </c>
      <c r="AJ474" s="18">
        <f>AI474*节奏规划!$J463</f>
        <v>0.72262499999999985</v>
      </c>
      <c r="AK474" s="18">
        <f t="shared" si="246"/>
        <v>154.44000000000003</v>
      </c>
      <c r="AL474" s="18">
        <f>AK474*节奏规划!$J463</f>
        <v>0.32175000000000004</v>
      </c>
      <c r="AM474" s="18">
        <f t="shared" si="247"/>
        <v>923.39999999999986</v>
      </c>
      <c r="AN474" s="18">
        <f>AM474*节奏规划!$J463</f>
        <v>1.9237499999999996</v>
      </c>
      <c r="AO474" s="18">
        <f t="shared" si="248"/>
        <v>194.4</v>
      </c>
      <c r="AP474" s="18">
        <f>AO474*节奏规划!$J463</f>
        <v>0.40500000000000003</v>
      </c>
      <c r="AQ474" s="18">
        <f t="shared" si="249"/>
        <v>0</v>
      </c>
      <c r="AR474" s="18">
        <f>AQ474*节奏规划!$J463</f>
        <v>0</v>
      </c>
      <c r="AS474" s="18">
        <f t="shared" si="267"/>
        <v>114.25060800000001</v>
      </c>
      <c r="AT474" s="18">
        <f>AS474*节奏规划!$J463</f>
        <v>0.23802210000000001</v>
      </c>
      <c r="AU474" s="18">
        <f t="shared" si="268"/>
        <v>114.25060799999999</v>
      </c>
      <c r="AV474" s="18">
        <f>AU474*节奏规划!$J463</f>
        <v>0.23802209999999996</v>
      </c>
      <c r="AW474" s="18">
        <f t="shared" si="269"/>
        <v>17.5022208</v>
      </c>
      <c r="AX474" s="18">
        <f>AW474*节奏规划!$J463</f>
        <v>3.6462960000000003E-2</v>
      </c>
      <c r="AY474" s="18">
        <f t="shared" si="270"/>
        <v>0</v>
      </c>
      <c r="AZ474" s="18">
        <f>AY474*节奏规划!$J463</f>
        <v>0</v>
      </c>
    </row>
    <row r="475" spans="1:52" ht="16.5" x14ac:dyDescent="0.2">
      <c r="A475" s="14">
        <v>470</v>
      </c>
      <c r="B475" s="14">
        <f>金币产出!CH475/金币产出!CB475</f>
        <v>7650417600</v>
      </c>
      <c r="C475" s="18">
        <f>INDEX(金币产出!$D$7:$D$90,MATCH(宝箱数值!A475,金币产出!$A$7:$A$90,1))</f>
        <v>125.08</v>
      </c>
      <c r="D475" s="18">
        <f t="shared" si="250"/>
        <v>50355216</v>
      </c>
      <c r="E475" s="18">
        <f t="shared" si="239"/>
        <v>5192998</v>
      </c>
      <c r="F475" s="18">
        <f t="shared" si="240"/>
        <v>18441218</v>
      </c>
      <c r="G475" s="18">
        <f t="shared" si="241"/>
        <v>39121281</v>
      </c>
      <c r="H475" s="18">
        <f t="shared" si="242"/>
        <v>50355216</v>
      </c>
      <c r="I475" s="18">
        <f t="shared" si="243"/>
        <v>50355216</v>
      </c>
      <c r="J475" s="18">
        <f t="shared" si="244"/>
        <v>50355216</v>
      </c>
      <c r="K475" s="18">
        <f t="shared" si="251"/>
        <v>1</v>
      </c>
      <c r="L475" s="18">
        <f t="shared" si="252"/>
        <v>5193</v>
      </c>
      <c r="M475" s="18">
        <f t="shared" si="253"/>
        <v>2</v>
      </c>
      <c r="N475" s="18">
        <f t="shared" si="254"/>
        <v>18.440000000000001</v>
      </c>
      <c r="O475" s="18">
        <f t="shared" si="255"/>
        <v>2</v>
      </c>
      <c r="P475" s="18">
        <f t="shared" si="256"/>
        <v>39.119999999999997</v>
      </c>
      <c r="Q475" s="18">
        <f t="shared" si="257"/>
        <v>2</v>
      </c>
      <c r="R475" s="18">
        <f t="shared" si="258"/>
        <v>50.36</v>
      </c>
      <c r="S475" s="18">
        <f t="shared" si="259"/>
        <v>2</v>
      </c>
      <c r="T475" s="18">
        <f t="shared" si="260"/>
        <v>50.36</v>
      </c>
      <c r="U475" s="18">
        <f t="shared" si="261"/>
        <v>2</v>
      </c>
      <c r="V475" s="18">
        <f t="shared" si="262"/>
        <v>50.36</v>
      </c>
      <c r="W475" s="18">
        <f t="shared" si="263"/>
        <v>2</v>
      </c>
      <c r="X475" s="18">
        <f t="shared" si="264"/>
        <v>50.36</v>
      </c>
      <c r="Y475" s="22">
        <v>0</v>
      </c>
      <c r="Z475" s="22">
        <v>0</v>
      </c>
      <c r="AA475" s="22">
        <v>0.2</v>
      </c>
      <c r="AB475" s="22">
        <v>0.8</v>
      </c>
      <c r="AC475" s="22">
        <v>0</v>
      </c>
      <c r="AD475" s="22">
        <v>0</v>
      </c>
      <c r="AE475" s="18">
        <f t="shared" si="265"/>
        <v>108282451.99320002</v>
      </c>
      <c r="AF475" s="18">
        <f>AE475*节奏规划!$J464</f>
        <v>225588.44165250004</v>
      </c>
      <c r="AG475" s="18">
        <f t="shared" si="266"/>
        <v>1863.6623999999997</v>
      </c>
      <c r="AH475" s="18">
        <f>AG475*节奏规划!$J464</f>
        <v>3.8826299999999994</v>
      </c>
      <c r="AI475" s="18">
        <f t="shared" si="245"/>
        <v>346.85999999999996</v>
      </c>
      <c r="AJ475" s="18">
        <f>AI475*节奏规划!$J464</f>
        <v>0.72262499999999985</v>
      </c>
      <c r="AK475" s="18">
        <f t="shared" si="246"/>
        <v>154.44000000000003</v>
      </c>
      <c r="AL475" s="18">
        <f>AK475*节奏规划!$J464</f>
        <v>0.32175000000000004</v>
      </c>
      <c r="AM475" s="18">
        <f t="shared" si="247"/>
        <v>923.39999999999986</v>
      </c>
      <c r="AN475" s="18">
        <f>AM475*节奏规划!$J464</f>
        <v>1.9237499999999996</v>
      </c>
      <c r="AO475" s="18">
        <f t="shared" si="248"/>
        <v>194.4</v>
      </c>
      <c r="AP475" s="18">
        <f>AO475*节奏规划!$J464</f>
        <v>0.40500000000000003</v>
      </c>
      <c r="AQ475" s="18">
        <f t="shared" si="249"/>
        <v>0</v>
      </c>
      <c r="AR475" s="18">
        <f>AQ475*节奏规划!$J464</f>
        <v>0</v>
      </c>
      <c r="AS475" s="18">
        <f t="shared" si="267"/>
        <v>114.25060800000001</v>
      </c>
      <c r="AT475" s="18">
        <f>AS475*节奏规划!$J464</f>
        <v>0.23802210000000001</v>
      </c>
      <c r="AU475" s="18">
        <f t="shared" si="268"/>
        <v>114.25060799999999</v>
      </c>
      <c r="AV475" s="18">
        <f>AU475*节奏规划!$J464</f>
        <v>0.23802209999999996</v>
      </c>
      <c r="AW475" s="18">
        <f t="shared" si="269"/>
        <v>17.5022208</v>
      </c>
      <c r="AX475" s="18">
        <f>AW475*节奏规划!$J464</f>
        <v>3.6462960000000003E-2</v>
      </c>
      <c r="AY475" s="18">
        <f t="shared" si="270"/>
        <v>0</v>
      </c>
      <c r="AZ475" s="18">
        <f>AY475*节奏规划!$J464</f>
        <v>0</v>
      </c>
    </row>
    <row r="476" spans="1:52" ht="16.5" x14ac:dyDescent="0.2">
      <c r="A476" s="14">
        <v>471</v>
      </c>
      <c r="B476" s="14">
        <f>金币产出!CH476/金币产出!CB476</f>
        <v>7681897440</v>
      </c>
      <c r="C476" s="18">
        <f>INDEX(金币产出!$D$7:$D$90,MATCH(宝箱数值!A476,金币产出!$A$7:$A$90,1))</f>
        <v>125.08</v>
      </c>
      <c r="D476" s="18">
        <f t="shared" si="250"/>
        <v>50562417</v>
      </c>
      <c r="E476" s="18">
        <f t="shared" si="239"/>
        <v>5203671</v>
      </c>
      <c r="F476" s="18">
        <f t="shared" si="240"/>
        <v>18479120</v>
      </c>
      <c r="G476" s="18">
        <f t="shared" si="241"/>
        <v>39201686</v>
      </c>
      <c r="H476" s="18">
        <f t="shared" si="242"/>
        <v>50562417</v>
      </c>
      <c r="I476" s="18">
        <f t="shared" si="243"/>
        <v>50562417</v>
      </c>
      <c r="J476" s="18">
        <f t="shared" si="244"/>
        <v>50562417</v>
      </c>
      <c r="K476" s="18">
        <f t="shared" si="251"/>
        <v>1</v>
      </c>
      <c r="L476" s="18">
        <f t="shared" si="252"/>
        <v>5203.67</v>
      </c>
      <c r="M476" s="18">
        <f t="shared" si="253"/>
        <v>2</v>
      </c>
      <c r="N476" s="18">
        <f t="shared" si="254"/>
        <v>18.48</v>
      </c>
      <c r="O476" s="18">
        <f t="shared" si="255"/>
        <v>2</v>
      </c>
      <c r="P476" s="18">
        <f t="shared" si="256"/>
        <v>39.200000000000003</v>
      </c>
      <c r="Q476" s="18">
        <f t="shared" si="257"/>
        <v>2</v>
      </c>
      <c r="R476" s="18">
        <f t="shared" si="258"/>
        <v>50.56</v>
      </c>
      <c r="S476" s="18">
        <f t="shared" si="259"/>
        <v>2</v>
      </c>
      <c r="T476" s="18">
        <f t="shared" si="260"/>
        <v>50.56</v>
      </c>
      <c r="U476" s="18">
        <f t="shared" si="261"/>
        <v>2</v>
      </c>
      <c r="V476" s="18">
        <f t="shared" si="262"/>
        <v>50.56</v>
      </c>
      <c r="W476" s="18">
        <f t="shared" si="263"/>
        <v>2</v>
      </c>
      <c r="X476" s="18">
        <f t="shared" si="264"/>
        <v>50.56</v>
      </c>
      <c r="Y476" s="22">
        <v>0</v>
      </c>
      <c r="Z476" s="22">
        <v>0</v>
      </c>
      <c r="AA476" s="22">
        <v>0.2</v>
      </c>
      <c r="AB476" s="22">
        <v>0.8</v>
      </c>
      <c r="AC476" s="22">
        <v>0</v>
      </c>
      <c r="AD476" s="22">
        <v>0</v>
      </c>
      <c r="AE476" s="18">
        <f t="shared" si="265"/>
        <v>108691741.51664001</v>
      </c>
      <c r="AF476" s="18">
        <f>AE476*节奏规划!$J465</f>
        <v>226441.12815966667</v>
      </c>
      <c r="AG476" s="18">
        <f t="shared" si="266"/>
        <v>1863.6623999999997</v>
      </c>
      <c r="AH476" s="18">
        <f>AG476*节奏规划!$J465</f>
        <v>3.8826299999999994</v>
      </c>
      <c r="AI476" s="18">
        <f t="shared" si="245"/>
        <v>346.85999999999996</v>
      </c>
      <c r="AJ476" s="18">
        <f>AI476*节奏规划!$J465</f>
        <v>0.72262499999999985</v>
      </c>
      <c r="AK476" s="18">
        <f t="shared" si="246"/>
        <v>154.44000000000003</v>
      </c>
      <c r="AL476" s="18">
        <f>AK476*节奏规划!$J465</f>
        <v>0.32175000000000004</v>
      </c>
      <c r="AM476" s="18">
        <f t="shared" si="247"/>
        <v>923.39999999999986</v>
      </c>
      <c r="AN476" s="18">
        <f>AM476*节奏规划!$J465</f>
        <v>1.9237499999999996</v>
      </c>
      <c r="AO476" s="18">
        <f t="shared" si="248"/>
        <v>194.4</v>
      </c>
      <c r="AP476" s="18">
        <f>AO476*节奏规划!$J465</f>
        <v>0.40500000000000003</v>
      </c>
      <c r="AQ476" s="18">
        <f t="shared" si="249"/>
        <v>0</v>
      </c>
      <c r="AR476" s="18">
        <f>AQ476*节奏规划!$J465</f>
        <v>0</v>
      </c>
      <c r="AS476" s="18">
        <f t="shared" si="267"/>
        <v>114.25060800000001</v>
      </c>
      <c r="AT476" s="18">
        <f>AS476*节奏规划!$J465</f>
        <v>0.23802210000000001</v>
      </c>
      <c r="AU476" s="18">
        <f t="shared" si="268"/>
        <v>114.25060799999999</v>
      </c>
      <c r="AV476" s="18">
        <f>AU476*节奏规划!$J465</f>
        <v>0.23802209999999996</v>
      </c>
      <c r="AW476" s="18">
        <f t="shared" si="269"/>
        <v>17.5022208</v>
      </c>
      <c r="AX476" s="18">
        <f>AW476*节奏规划!$J465</f>
        <v>3.6462960000000003E-2</v>
      </c>
      <c r="AY476" s="18">
        <f t="shared" si="270"/>
        <v>0</v>
      </c>
      <c r="AZ476" s="18">
        <f>AY476*节奏规划!$J465</f>
        <v>0</v>
      </c>
    </row>
    <row r="477" spans="1:52" ht="16.5" x14ac:dyDescent="0.2">
      <c r="A477" s="14">
        <v>472</v>
      </c>
      <c r="B477" s="14">
        <f>金币产出!CH477/金币产出!CB477</f>
        <v>7713377280</v>
      </c>
      <c r="C477" s="18">
        <f>INDEX(金币产出!$D$7:$D$90,MATCH(宝箱数值!A477,金币产出!$A$7:$A$90,1))</f>
        <v>125.08</v>
      </c>
      <c r="D477" s="18">
        <f t="shared" si="250"/>
        <v>50769618</v>
      </c>
      <c r="E477" s="18">
        <f t="shared" si="239"/>
        <v>5214322</v>
      </c>
      <c r="F477" s="18">
        <f t="shared" si="240"/>
        <v>18516944</v>
      </c>
      <c r="G477" s="18">
        <f t="shared" si="241"/>
        <v>39281927</v>
      </c>
      <c r="H477" s="18">
        <f t="shared" si="242"/>
        <v>50769618</v>
      </c>
      <c r="I477" s="18">
        <f t="shared" si="243"/>
        <v>50769618</v>
      </c>
      <c r="J477" s="18">
        <f t="shared" si="244"/>
        <v>50769618</v>
      </c>
      <c r="K477" s="18">
        <f t="shared" si="251"/>
        <v>1</v>
      </c>
      <c r="L477" s="18">
        <f t="shared" si="252"/>
        <v>5214.32</v>
      </c>
      <c r="M477" s="18">
        <f t="shared" si="253"/>
        <v>2</v>
      </c>
      <c r="N477" s="18">
        <f t="shared" si="254"/>
        <v>18.52</v>
      </c>
      <c r="O477" s="18">
        <f t="shared" si="255"/>
        <v>2</v>
      </c>
      <c r="P477" s="18">
        <f t="shared" si="256"/>
        <v>39.28</v>
      </c>
      <c r="Q477" s="18">
        <f t="shared" si="257"/>
        <v>2</v>
      </c>
      <c r="R477" s="18">
        <f t="shared" si="258"/>
        <v>50.77</v>
      </c>
      <c r="S477" s="18">
        <f t="shared" si="259"/>
        <v>2</v>
      </c>
      <c r="T477" s="18">
        <f t="shared" si="260"/>
        <v>50.77</v>
      </c>
      <c r="U477" s="18">
        <f t="shared" si="261"/>
        <v>2</v>
      </c>
      <c r="V477" s="18">
        <f t="shared" si="262"/>
        <v>50.77</v>
      </c>
      <c r="W477" s="18">
        <f t="shared" si="263"/>
        <v>2</v>
      </c>
      <c r="X477" s="18">
        <f t="shared" si="264"/>
        <v>50.77</v>
      </c>
      <c r="Y477" s="22">
        <v>0</v>
      </c>
      <c r="Z477" s="22">
        <v>0</v>
      </c>
      <c r="AA477" s="22">
        <v>0.2</v>
      </c>
      <c r="AB477" s="22">
        <v>0.8</v>
      </c>
      <c r="AC477" s="22">
        <v>0</v>
      </c>
      <c r="AD477" s="22">
        <v>0</v>
      </c>
      <c r="AE477" s="18">
        <f t="shared" si="265"/>
        <v>109100957.21384001</v>
      </c>
      <c r="AF477" s="18">
        <f>AE477*节奏规划!$J466</f>
        <v>227293.66086216667</v>
      </c>
      <c r="AG477" s="18">
        <f t="shared" si="266"/>
        <v>1863.6623999999997</v>
      </c>
      <c r="AH477" s="18">
        <f>AG477*节奏规划!$J466</f>
        <v>3.8826299999999994</v>
      </c>
      <c r="AI477" s="18">
        <f t="shared" si="245"/>
        <v>346.85999999999996</v>
      </c>
      <c r="AJ477" s="18">
        <f>AI477*节奏规划!$J466</f>
        <v>0.72262499999999985</v>
      </c>
      <c r="AK477" s="18">
        <f t="shared" si="246"/>
        <v>154.44000000000003</v>
      </c>
      <c r="AL477" s="18">
        <f>AK477*节奏规划!$J466</f>
        <v>0.32175000000000004</v>
      </c>
      <c r="AM477" s="18">
        <f t="shared" si="247"/>
        <v>923.39999999999986</v>
      </c>
      <c r="AN477" s="18">
        <f>AM477*节奏规划!$J466</f>
        <v>1.9237499999999996</v>
      </c>
      <c r="AO477" s="18">
        <f t="shared" si="248"/>
        <v>194.4</v>
      </c>
      <c r="AP477" s="18">
        <f>AO477*节奏规划!$J466</f>
        <v>0.40500000000000003</v>
      </c>
      <c r="AQ477" s="18">
        <f t="shared" si="249"/>
        <v>0</v>
      </c>
      <c r="AR477" s="18">
        <f>AQ477*节奏规划!$J466</f>
        <v>0</v>
      </c>
      <c r="AS477" s="18">
        <f t="shared" si="267"/>
        <v>114.25060800000001</v>
      </c>
      <c r="AT477" s="18">
        <f>AS477*节奏规划!$J466</f>
        <v>0.23802210000000001</v>
      </c>
      <c r="AU477" s="18">
        <f t="shared" si="268"/>
        <v>114.25060799999999</v>
      </c>
      <c r="AV477" s="18">
        <f>AU477*节奏规划!$J466</f>
        <v>0.23802209999999996</v>
      </c>
      <c r="AW477" s="18">
        <f t="shared" si="269"/>
        <v>17.5022208</v>
      </c>
      <c r="AX477" s="18">
        <f>AW477*节奏规划!$J466</f>
        <v>3.6462960000000003E-2</v>
      </c>
      <c r="AY477" s="18">
        <f t="shared" si="270"/>
        <v>0</v>
      </c>
      <c r="AZ477" s="18">
        <f>AY477*节奏规划!$J466</f>
        <v>0</v>
      </c>
    </row>
    <row r="478" spans="1:52" ht="16.5" x14ac:dyDescent="0.2">
      <c r="A478" s="14">
        <v>473</v>
      </c>
      <c r="B478" s="14">
        <f>金币产出!CH478/金币产出!CB478</f>
        <v>7744857120</v>
      </c>
      <c r="C478" s="18">
        <f>INDEX(金币产出!$D$7:$D$90,MATCH(宝箱数值!A478,金币产出!$A$7:$A$90,1))</f>
        <v>125.08</v>
      </c>
      <c r="D478" s="18">
        <f t="shared" si="250"/>
        <v>50976819</v>
      </c>
      <c r="E478" s="18">
        <f t="shared" si="239"/>
        <v>5224952</v>
      </c>
      <c r="F478" s="18">
        <f t="shared" si="240"/>
        <v>18554691</v>
      </c>
      <c r="G478" s="18">
        <f t="shared" si="241"/>
        <v>39362004</v>
      </c>
      <c r="H478" s="18">
        <f t="shared" si="242"/>
        <v>50976819</v>
      </c>
      <c r="I478" s="18">
        <f t="shared" si="243"/>
        <v>50976819</v>
      </c>
      <c r="J478" s="18">
        <f t="shared" si="244"/>
        <v>50976819</v>
      </c>
      <c r="K478" s="18">
        <f t="shared" si="251"/>
        <v>1</v>
      </c>
      <c r="L478" s="18">
        <f t="shared" si="252"/>
        <v>5224.95</v>
      </c>
      <c r="M478" s="18">
        <f t="shared" si="253"/>
        <v>2</v>
      </c>
      <c r="N478" s="18">
        <f t="shared" si="254"/>
        <v>18.55</v>
      </c>
      <c r="O478" s="18">
        <f t="shared" si="255"/>
        <v>2</v>
      </c>
      <c r="P478" s="18">
        <f t="shared" si="256"/>
        <v>39.36</v>
      </c>
      <c r="Q478" s="18">
        <f t="shared" si="257"/>
        <v>2</v>
      </c>
      <c r="R478" s="18">
        <f t="shared" si="258"/>
        <v>50.98</v>
      </c>
      <c r="S478" s="18">
        <f t="shared" si="259"/>
        <v>2</v>
      </c>
      <c r="T478" s="18">
        <f t="shared" si="260"/>
        <v>50.98</v>
      </c>
      <c r="U478" s="18">
        <f t="shared" si="261"/>
        <v>2</v>
      </c>
      <c r="V478" s="18">
        <f t="shared" si="262"/>
        <v>50.98</v>
      </c>
      <c r="W478" s="18">
        <f t="shared" si="263"/>
        <v>2</v>
      </c>
      <c r="X478" s="18">
        <f t="shared" si="264"/>
        <v>50.98</v>
      </c>
      <c r="Y478" s="22">
        <v>0</v>
      </c>
      <c r="Z478" s="22">
        <v>0</v>
      </c>
      <c r="AA478" s="22">
        <v>0.2</v>
      </c>
      <c r="AB478" s="22">
        <v>0.8</v>
      </c>
      <c r="AC478" s="22">
        <v>0</v>
      </c>
      <c r="AD478" s="22">
        <v>0</v>
      </c>
      <c r="AE478" s="18">
        <f t="shared" si="265"/>
        <v>109510099.08479999</v>
      </c>
      <c r="AF478" s="18">
        <f>AE478*节奏规划!$J467</f>
        <v>228146.03975999999</v>
      </c>
      <c r="AG478" s="18">
        <f t="shared" si="266"/>
        <v>1863.6623999999997</v>
      </c>
      <c r="AH478" s="18">
        <f>AG478*节奏规划!$J467</f>
        <v>3.8826299999999994</v>
      </c>
      <c r="AI478" s="18">
        <f t="shared" si="245"/>
        <v>346.85999999999996</v>
      </c>
      <c r="AJ478" s="18">
        <f>AI478*节奏规划!$J467</f>
        <v>0.72262499999999985</v>
      </c>
      <c r="AK478" s="18">
        <f t="shared" si="246"/>
        <v>154.44000000000003</v>
      </c>
      <c r="AL478" s="18">
        <f>AK478*节奏规划!$J467</f>
        <v>0.32175000000000004</v>
      </c>
      <c r="AM478" s="18">
        <f t="shared" si="247"/>
        <v>923.39999999999986</v>
      </c>
      <c r="AN478" s="18">
        <f>AM478*节奏规划!$J467</f>
        <v>1.9237499999999996</v>
      </c>
      <c r="AO478" s="18">
        <f t="shared" si="248"/>
        <v>194.4</v>
      </c>
      <c r="AP478" s="18">
        <f>AO478*节奏规划!$J467</f>
        <v>0.40500000000000003</v>
      </c>
      <c r="AQ478" s="18">
        <f t="shared" si="249"/>
        <v>0</v>
      </c>
      <c r="AR478" s="18">
        <f>AQ478*节奏规划!$J467</f>
        <v>0</v>
      </c>
      <c r="AS478" s="18">
        <f t="shared" si="267"/>
        <v>114.25060800000001</v>
      </c>
      <c r="AT478" s="18">
        <f>AS478*节奏规划!$J467</f>
        <v>0.23802210000000001</v>
      </c>
      <c r="AU478" s="18">
        <f t="shared" si="268"/>
        <v>114.25060799999999</v>
      </c>
      <c r="AV478" s="18">
        <f>AU478*节奏规划!$J467</f>
        <v>0.23802209999999996</v>
      </c>
      <c r="AW478" s="18">
        <f t="shared" si="269"/>
        <v>17.5022208</v>
      </c>
      <c r="AX478" s="18">
        <f>AW478*节奏规划!$J467</f>
        <v>3.6462960000000003E-2</v>
      </c>
      <c r="AY478" s="18">
        <f t="shared" si="270"/>
        <v>0</v>
      </c>
      <c r="AZ478" s="18">
        <f>AY478*节奏规划!$J467</f>
        <v>0</v>
      </c>
    </row>
    <row r="479" spans="1:52" ht="16.5" x14ac:dyDescent="0.2">
      <c r="A479" s="14">
        <v>474</v>
      </c>
      <c r="B479" s="14">
        <f>金币产出!CH479/金币产出!CB479</f>
        <v>7776336960</v>
      </c>
      <c r="C479" s="18">
        <f>INDEX(金币产出!$D$7:$D$90,MATCH(宝箱数值!A479,金币产出!$A$7:$A$90,1))</f>
        <v>125.08</v>
      </c>
      <c r="D479" s="18">
        <f t="shared" si="250"/>
        <v>51184020</v>
      </c>
      <c r="E479" s="18">
        <f t="shared" si="239"/>
        <v>5235560</v>
      </c>
      <c r="F479" s="18">
        <f t="shared" si="240"/>
        <v>18592362</v>
      </c>
      <c r="G479" s="18">
        <f t="shared" si="241"/>
        <v>39441919</v>
      </c>
      <c r="H479" s="18">
        <f t="shared" si="242"/>
        <v>51184020</v>
      </c>
      <c r="I479" s="18">
        <f t="shared" si="243"/>
        <v>51184020</v>
      </c>
      <c r="J479" s="18">
        <f t="shared" si="244"/>
        <v>51184020</v>
      </c>
      <c r="K479" s="18">
        <f t="shared" si="251"/>
        <v>1</v>
      </c>
      <c r="L479" s="18">
        <f t="shared" si="252"/>
        <v>5235.5600000000004</v>
      </c>
      <c r="M479" s="18">
        <f t="shared" si="253"/>
        <v>2</v>
      </c>
      <c r="N479" s="18">
        <f t="shared" si="254"/>
        <v>18.59</v>
      </c>
      <c r="O479" s="18">
        <f t="shared" si="255"/>
        <v>2</v>
      </c>
      <c r="P479" s="18">
        <f t="shared" si="256"/>
        <v>39.44</v>
      </c>
      <c r="Q479" s="18">
        <f t="shared" si="257"/>
        <v>2</v>
      </c>
      <c r="R479" s="18">
        <f t="shared" si="258"/>
        <v>51.18</v>
      </c>
      <c r="S479" s="18">
        <f t="shared" si="259"/>
        <v>2</v>
      </c>
      <c r="T479" s="18">
        <f t="shared" si="260"/>
        <v>51.18</v>
      </c>
      <c r="U479" s="18">
        <f t="shared" si="261"/>
        <v>2</v>
      </c>
      <c r="V479" s="18">
        <f t="shared" si="262"/>
        <v>51.18</v>
      </c>
      <c r="W479" s="18">
        <f t="shared" si="263"/>
        <v>2</v>
      </c>
      <c r="X479" s="18">
        <f t="shared" si="264"/>
        <v>51.18</v>
      </c>
      <c r="Y479" s="22">
        <v>0</v>
      </c>
      <c r="Z479" s="22">
        <v>0</v>
      </c>
      <c r="AA479" s="22">
        <v>0.2</v>
      </c>
      <c r="AB479" s="22">
        <v>0.8</v>
      </c>
      <c r="AC479" s="22">
        <v>0</v>
      </c>
      <c r="AD479" s="22">
        <v>0</v>
      </c>
      <c r="AE479" s="18">
        <f t="shared" si="265"/>
        <v>109919168.02983999</v>
      </c>
      <c r="AF479" s="18">
        <f>AE479*节奏规划!$J468</f>
        <v>228998.26672883332</v>
      </c>
      <c r="AG479" s="18">
        <f t="shared" si="266"/>
        <v>1863.6623999999997</v>
      </c>
      <c r="AH479" s="18">
        <f>AG479*节奏规划!$J468</f>
        <v>3.8826299999999994</v>
      </c>
      <c r="AI479" s="18">
        <f t="shared" si="245"/>
        <v>346.85999999999996</v>
      </c>
      <c r="AJ479" s="18">
        <f>AI479*节奏规划!$J468</f>
        <v>0.72262499999999985</v>
      </c>
      <c r="AK479" s="18">
        <f t="shared" si="246"/>
        <v>154.44000000000003</v>
      </c>
      <c r="AL479" s="18">
        <f>AK479*节奏规划!$J468</f>
        <v>0.32175000000000004</v>
      </c>
      <c r="AM479" s="18">
        <f t="shared" si="247"/>
        <v>923.39999999999986</v>
      </c>
      <c r="AN479" s="18">
        <f>AM479*节奏规划!$J468</f>
        <v>1.9237499999999996</v>
      </c>
      <c r="AO479" s="18">
        <f t="shared" si="248"/>
        <v>194.4</v>
      </c>
      <c r="AP479" s="18">
        <f>AO479*节奏规划!$J468</f>
        <v>0.40500000000000003</v>
      </c>
      <c r="AQ479" s="18">
        <f t="shared" si="249"/>
        <v>0</v>
      </c>
      <c r="AR479" s="18">
        <f>AQ479*节奏规划!$J468</f>
        <v>0</v>
      </c>
      <c r="AS479" s="18">
        <f t="shared" si="267"/>
        <v>114.25060800000001</v>
      </c>
      <c r="AT479" s="18">
        <f>AS479*节奏规划!$J468</f>
        <v>0.23802210000000001</v>
      </c>
      <c r="AU479" s="18">
        <f t="shared" si="268"/>
        <v>114.25060799999999</v>
      </c>
      <c r="AV479" s="18">
        <f>AU479*节奏规划!$J468</f>
        <v>0.23802209999999996</v>
      </c>
      <c r="AW479" s="18">
        <f t="shared" si="269"/>
        <v>17.5022208</v>
      </c>
      <c r="AX479" s="18">
        <f>AW479*节奏规划!$J468</f>
        <v>3.6462960000000003E-2</v>
      </c>
      <c r="AY479" s="18">
        <f t="shared" si="270"/>
        <v>0</v>
      </c>
      <c r="AZ479" s="18">
        <f>AY479*节奏规划!$J468</f>
        <v>0</v>
      </c>
    </row>
    <row r="480" spans="1:52" ht="16.5" x14ac:dyDescent="0.2">
      <c r="A480" s="14">
        <v>475</v>
      </c>
      <c r="B480" s="14">
        <f>金币产出!CH480/金币产出!CB480</f>
        <v>7807816800</v>
      </c>
      <c r="C480" s="18">
        <f>INDEX(金币产出!$D$7:$D$90,MATCH(宝箱数值!A480,金币产出!$A$7:$A$90,1))</f>
        <v>125.08</v>
      </c>
      <c r="D480" s="18">
        <f t="shared" si="250"/>
        <v>51391221</v>
      </c>
      <c r="E480" s="18">
        <f t="shared" si="239"/>
        <v>5246146</v>
      </c>
      <c r="F480" s="18">
        <f t="shared" si="240"/>
        <v>18629956</v>
      </c>
      <c r="G480" s="18">
        <f t="shared" si="241"/>
        <v>39521672</v>
      </c>
      <c r="H480" s="18">
        <f t="shared" si="242"/>
        <v>51391221</v>
      </c>
      <c r="I480" s="18">
        <f t="shared" si="243"/>
        <v>51391221</v>
      </c>
      <c r="J480" s="18">
        <f t="shared" si="244"/>
        <v>51391221</v>
      </c>
      <c r="K480" s="18">
        <f t="shared" si="251"/>
        <v>1</v>
      </c>
      <c r="L480" s="18">
        <f t="shared" si="252"/>
        <v>5246.15</v>
      </c>
      <c r="M480" s="18">
        <f t="shared" si="253"/>
        <v>2</v>
      </c>
      <c r="N480" s="18">
        <f t="shared" si="254"/>
        <v>18.63</v>
      </c>
      <c r="O480" s="18">
        <f t="shared" si="255"/>
        <v>2</v>
      </c>
      <c r="P480" s="18">
        <f t="shared" si="256"/>
        <v>39.520000000000003</v>
      </c>
      <c r="Q480" s="18">
        <f t="shared" si="257"/>
        <v>2</v>
      </c>
      <c r="R480" s="18">
        <f t="shared" si="258"/>
        <v>51.39</v>
      </c>
      <c r="S480" s="18">
        <f t="shared" si="259"/>
        <v>2</v>
      </c>
      <c r="T480" s="18">
        <f t="shared" si="260"/>
        <v>51.39</v>
      </c>
      <c r="U480" s="18">
        <f t="shared" si="261"/>
        <v>2</v>
      </c>
      <c r="V480" s="18">
        <f t="shared" si="262"/>
        <v>51.39</v>
      </c>
      <c r="W480" s="18">
        <f t="shared" si="263"/>
        <v>2</v>
      </c>
      <c r="X480" s="18">
        <f t="shared" si="264"/>
        <v>51.39</v>
      </c>
      <c r="Y480" s="22">
        <v>0</v>
      </c>
      <c r="Z480" s="22">
        <v>0</v>
      </c>
      <c r="AA480" s="22">
        <v>0.2</v>
      </c>
      <c r="AB480" s="22">
        <v>0.8</v>
      </c>
      <c r="AC480" s="22">
        <v>0</v>
      </c>
      <c r="AD480" s="22">
        <v>0</v>
      </c>
      <c r="AE480" s="18">
        <f t="shared" si="265"/>
        <v>110328164.04896</v>
      </c>
      <c r="AF480" s="18">
        <f>AE480*节奏规划!$J469</f>
        <v>229850.34176866667</v>
      </c>
      <c r="AG480" s="18">
        <f t="shared" si="266"/>
        <v>1863.6623999999997</v>
      </c>
      <c r="AH480" s="18">
        <f>AG480*节奏规划!$J469</f>
        <v>3.8826299999999994</v>
      </c>
      <c r="AI480" s="18">
        <f t="shared" si="245"/>
        <v>346.85999999999996</v>
      </c>
      <c r="AJ480" s="18">
        <f>AI480*节奏规划!$J469</f>
        <v>0.72262499999999985</v>
      </c>
      <c r="AK480" s="18">
        <f t="shared" si="246"/>
        <v>154.44000000000003</v>
      </c>
      <c r="AL480" s="18">
        <f>AK480*节奏规划!$J469</f>
        <v>0.32175000000000004</v>
      </c>
      <c r="AM480" s="18">
        <f t="shared" si="247"/>
        <v>923.39999999999986</v>
      </c>
      <c r="AN480" s="18">
        <f>AM480*节奏规划!$J469</f>
        <v>1.9237499999999996</v>
      </c>
      <c r="AO480" s="18">
        <f t="shared" si="248"/>
        <v>194.4</v>
      </c>
      <c r="AP480" s="18">
        <f>AO480*节奏规划!$J469</f>
        <v>0.40500000000000003</v>
      </c>
      <c r="AQ480" s="18">
        <f t="shared" si="249"/>
        <v>0</v>
      </c>
      <c r="AR480" s="18">
        <f>AQ480*节奏规划!$J469</f>
        <v>0</v>
      </c>
      <c r="AS480" s="18">
        <f t="shared" si="267"/>
        <v>114.25060800000001</v>
      </c>
      <c r="AT480" s="18">
        <f>AS480*节奏规划!$J469</f>
        <v>0.23802210000000001</v>
      </c>
      <c r="AU480" s="18">
        <f t="shared" si="268"/>
        <v>114.25060799999999</v>
      </c>
      <c r="AV480" s="18">
        <f>AU480*节奏规划!$J469</f>
        <v>0.23802209999999996</v>
      </c>
      <c r="AW480" s="18">
        <f t="shared" si="269"/>
        <v>17.5022208</v>
      </c>
      <c r="AX480" s="18">
        <f>AW480*节奏规划!$J469</f>
        <v>3.6462960000000003E-2</v>
      </c>
      <c r="AY480" s="18">
        <f t="shared" si="270"/>
        <v>0</v>
      </c>
      <c r="AZ480" s="18">
        <f>AY480*节奏规划!$J469</f>
        <v>0</v>
      </c>
    </row>
    <row r="481" spans="1:52" ht="16.5" x14ac:dyDescent="0.2">
      <c r="A481" s="14">
        <v>476</v>
      </c>
      <c r="B481" s="14">
        <f>金币产出!CH481/金币产出!CB481</f>
        <v>7839296640</v>
      </c>
      <c r="C481" s="18">
        <f>INDEX(金币产出!$D$7:$D$90,MATCH(宝箱数值!A481,金币产出!$A$7:$A$90,1))</f>
        <v>125.08</v>
      </c>
      <c r="D481" s="18">
        <f t="shared" si="250"/>
        <v>51598422</v>
      </c>
      <c r="E481" s="18">
        <f t="shared" si="239"/>
        <v>5256711</v>
      </c>
      <c r="F481" s="18">
        <f t="shared" si="240"/>
        <v>18667475</v>
      </c>
      <c r="G481" s="18">
        <f t="shared" si="241"/>
        <v>39601264</v>
      </c>
      <c r="H481" s="18">
        <f t="shared" si="242"/>
        <v>51598422</v>
      </c>
      <c r="I481" s="18">
        <f t="shared" si="243"/>
        <v>51598422</v>
      </c>
      <c r="J481" s="18">
        <f t="shared" si="244"/>
        <v>51598422</v>
      </c>
      <c r="K481" s="18">
        <f t="shared" si="251"/>
        <v>1</v>
      </c>
      <c r="L481" s="18">
        <f t="shared" si="252"/>
        <v>5256.71</v>
      </c>
      <c r="M481" s="18">
        <f t="shared" si="253"/>
        <v>2</v>
      </c>
      <c r="N481" s="18">
        <f t="shared" si="254"/>
        <v>18.670000000000002</v>
      </c>
      <c r="O481" s="18">
        <f t="shared" si="255"/>
        <v>2</v>
      </c>
      <c r="P481" s="18">
        <f t="shared" si="256"/>
        <v>39.6</v>
      </c>
      <c r="Q481" s="18">
        <f t="shared" si="257"/>
        <v>2</v>
      </c>
      <c r="R481" s="18">
        <f t="shared" si="258"/>
        <v>51.6</v>
      </c>
      <c r="S481" s="18">
        <f t="shared" si="259"/>
        <v>2</v>
      </c>
      <c r="T481" s="18">
        <f t="shared" si="260"/>
        <v>51.6</v>
      </c>
      <c r="U481" s="18">
        <f t="shared" si="261"/>
        <v>2</v>
      </c>
      <c r="V481" s="18">
        <f t="shared" si="262"/>
        <v>51.6</v>
      </c>
      <c r="W481" s="18">
        <f t="shared" si="263"/>
        <v>2</v>
      </c>
      <c r="X481" s="18">
        <f t="shared" si="264"/>
        <v>51.6</v>
      </c>
      <c r="Y481" s="22">
        <v>0</v>
      </c>
      <c r="Z481" s="22">
        <v>0</v>
      </c>
      <c r="AA481" s="22">
        <v>0.2</v>
      </c>
      <c r="AB481" s="22">
        <v>0.8</v>
      </c>
      <c r="AC481" s="22">
        <v>0</v>
      </c>
      <c r="AD481" s="22">
        <v>0</v>
      </c>
      <c r="AE481" s="18">
        <f t="shared" si="265"/>
        <v>110737087.59232001</v>
      </c>
      <c r="AF481" s="18">
        <f>AE481*节奏规划!$J470</f>
        <v>230702.26581733336</v>
      </c>
      <c r="AG481" s="18">
        <f t="shared" si="266"/>
        <v>1863.6623999999997</v>
      </c>
      <c r="AH481" s="18">
        <f>AG481*节奏规划!$J470</f>
        <v>3.8826299999999994</v>
      </c>
      <c r="AI481" s="18">
        <f t="shared" si="245"/>
        <v>346.85999999999996</v>
      </c>
      <c r="AJ481" s="18">
        <f>AI481*节奏规划!$J470</f>
        <v>0.72262499999999985</v>
      </c>
      <c r="AK481" s="18">
        <f t="shared" si="246"/>
        <v>154.44000000000003</v>
      </c>
      <c r="AL481" s="18">
        <f>AK481*节奏规划!$J470</f>
        <v>0.32175000000000004</v>
      </c>
      <c r="AM481" s="18">
        <f t="shared" si="247"/>
        <v>923.39999999999986</v>
      </c>
      <c r="AN481" s="18">
        <f>AM481*节奏规划!$J470</f>
        <v>1.9237499999999996</v>
      </c>
      <c r="AO481" s="18">
        <f t="shared" si="248"/>
        <v>194.4</v>
      </c>
      <c r="AP481" s="18">
        <f>AO481*节奏规划!$J470</f>
        <v>0.40500000000000003</v>
      </c>
      <c r="AQ481" s="18">
        <f t="shared" si="249"/>
        <v>0</v>
      </c>
      <c r="AR481" s="18">
        <f>AQ481*节奏规划!$J470</f>
        <v>0</v>
      </c>
      <c r="AS481" s="18">
        <f t="shared" si="267"/>
        <v>114.25060800000001</v>
      </c>
      <c r="AT481" s="18">
        <f>AS481*节奏规划!$J470</f>
        <v>0.23802210000000001</v>
      </c>
      <c r="AU481" s="18">
        <f t="shared" si="268"/>
        <v>114.25060799999999</v>
      </c>
      <c r="AV481" s="18">
        <f>AU481*节奏规划!$J470</f>
        <v>0.23802209999999996</v>
      </c>
      <c r="AW481" s="18">
        <f t="shared" si="269"/>
        <v>17.5022208</v>
      </c>
      <c r="AX481" s="18">
        <f>AW481*节奏规划!$J470</f>
        <v>3.6462960000000003E-2</v>
      </c>
      <c r="AY481" s="18">
        <f t="shared" si="270"/>
        <v>0</v>
      </c>
      <c r="AZ481" s="18">
        <f>AY481*节奏规划!$J470</f>
        <v>0</v>
      </c>
    </row>
    <row r="482" spans="1:52" ht="16.5" x14ac:dyDescent="0.2">
      <c r="A482" s="14">
        <v>477</v>
      </c>
      <c r="B482" s="14">
        <f>金币产出!CH482/金币产出!CB482</f>
        <v>7870776480</v>
      </c>
      <c r="C482" s="18">
        <f>INDEX(金币产出!$D$7:$D$90,MATCH(宝箱数值!A482,金币产出!$A$7:$A$90,1))</f>
        <v>125.08</v>
      </c>
      <c r="D482" s="18">
        <f t="shared" si="250"/>
        <v>51805623</v>
      </c>
      <c r="E482" s="18">
        <f t="shared" si="239"/>
        <v>5267255</v>
      </c>
      <c r="F482" s="18">
        <f t="shared" si="240"/>
        <v>18704918</v>
      </c>
      <c r="G482" s="18">
        <f t="shared" si="241"/>
        <v>39680697</v>
      </c>
      <c r="H482" s="18">
        <f t="shared" si="242"/>
        <v>51805623</v>
      </c>
      <c r="I482" s="18">
        <f t="shared" si="243"/>
        <v>51805623</v>
      </c>
      <c r="J482" s="18">
        <f t="shared" si="244"/>
        <v>51805623</v>
      </c>
      <c r="K482" s="18">
        <f t="shared" si="251"/>
        <v>1</v>
      </c>
      <c r="L482" s="18">
        <f t="shared" si="252"/>
        <v>5267.26</v>
      </c>
      <c r="M482" s="18">
        <f t="shared" si="253"/>
        <v>2</v>
      </c>
      <c r="N482" s="18">
        <f t="shared" si="254"/>
        <v>18.7</v>
      </c>
      <c r="O482" s="18">
        <f t="shared" si="255"/>
        <v>2</v>
      </c>
      <c r="P482" s="18">
        <f t="shared" si="256"/>
        <v>39.68</v>
      </c>
      <c r="Q482" s="18">
        <f t="shared" si="257"/>
        <v>2</v>
      </c>
      <c r="R482" s="18">
        <f t="shared" si="258"/>
        <v>51.81</v>
      </c>
      <c r="S482" s="18">
        <f t="shared" si="259"/>
        <v>2</v>
      </c>
      <c r="T482" s="18">
        <f t="shared" si="260"/>
        <v>51.81</v>
      </c>
      <c r="U482" s="18">
        <f t="shared" si="261"/>
        <v>2</v>
      </c>
      <c r="V482" s="18">
        <f t="shared" si="262"/>
        <v>51.81</v>
      </c>
      <c r="W482" s="18">
        <f t="shared" si="263"/>
        <v>2</v>
      </c>
      <c r="X482" s="18">
        <f t="shared" si="264"/>
        <v>51.81</v>
      </c>
      <c r="Y482" s="22">
        <v>0</v>
      </c>
      <c r="Z482" s="22">
        <v>0</v>
      </c>
      <c r="AA482" s="22">
        <v>0.2</v>
      </c>
      <c r="AB482" s="22">
        <v>0.8</v>
      </c>
      <c r="AC482" s="22">
        <v>0</v>
      </c>
      <c r="AD482" s="22">
        <v>0</v>
      </c>
      <c r="AE482" s="18">
        <f t="shared" si="265"/>
        <v>111145939.56024</v>
      </c>
      <c r="AF482" s="18">
        <f>AE482*节奏规划!$J471</f>
        <v>231554.04075049999</v>
      </c>
      <c r="AG482" s="18">
        <f t="shared" si="266"/>
        <v>1863.6623999999997</v>
      </c>
      <c r="AH482" s="18">
        <f>AG482*节奏规划!$J471</f>
        <v>3.8826299999999994</v>
      </c>
      <c r="AI482" s="18">
        <f t="shared" si="245"/>
        <v>346.85999999999996</v>
      </c>
      <c r="AJ482" s="18">
        <f>AI482*节奏规划!$J471</f>
        <v>0.72262499999999985</v>
      </c>
      <c r="AK482" s="18">
        <f t="shared" si="246"/>
        <v>154.44000000000003</v>
      </c>
      <c r="AL482" s="18">
        <f>AK482*节奏规划!$J471</f>
        <v>0.32175000000000004</v>
      </c>
      <c r="AM482" s="18">
        <f t="shared" si="247"/>
        <v>923.39999999999986</v>
      </c>
      <c r="AN482" s="18">
        <f>AM482*节奏规划!$J471</f>
        <v>1.9237499999999996</v>
      </c>
      <c r="AO482" s="18">
        <f t="shared" si="248"/>
        <v>194.4</v>
      </c>
      <c r="AP482" s="18">
        <f>AO482*节奏规划!$J471</f>
        <v>0.40500000000000003</v>
      </c>
      <c r="AQ482" s="18">
        <f t="shared" si="249"/>
        <v>0</v>
      </c>
      <c r="AR482" s="18">
        <f>AQ482*节奏规划!$J471</f>
        <v>0</v>
      </c>
      <c r="AS482" s="18">
        <f t="shared" si="267"/>
        <v>114.25060800000001</v>
      </c>
      <c r="AT482" s="18">
        <f>AS482*节奏规划!$J471</f>
        <v>0.23802210000000001</v>
      </c>
      <c r="AU482" s="18">
        <f t="shared" si="268"/>
        <v>114.25060799999999</v>
      </c>
      <c r="AV482" s="18">
        <f>AU482*节奏规划!$J471</f>
        <v>0.23802209999999996</v>
      </c>
      <c r="AW482" s="18">
        <f t="shared" si="269"/>
        <v>17.5022208</v>
      </c>
      <c r="AX482" s="18">
        <f>AW482*节奏规划!$J471</f>
        <v>3.6462960000000003E-2</v>
      </c>
      <c r="AY482" s="18">
        <f t="shared" si="270"/>
        <v>0</v>
      </c>
      <c r="AZ482" s="18">
        <f>AY482*节奏规划!$J471</f>
        <v>0</v>
      </c>
    </row>
    <row r="483" spans="1:52" ht="16.5" x14ac:dyDescent="0.2">
      <c r="A483" s="14">
        <v>478</v>
      </c>
      <c r="B483" s="14">
        <f>金币产出!CH483/金币产出!CB483</f>
        <v>7902256320</v>
      </c>
      <c r="C483" s="18">
        <f>INDEX(金币产出!$D$7:$D$90,MATCH(宝箱数值!A483,金币产出!$A$7:$A$90,1))</f>
        <v>125.08</v>
      </c>
      <c r="D483" s="18">
        <f t="shared" si="250"/>
        <v>52012824</v>
      </c>
      <c r="E483" s="18">
        <f t="shared" si="239"/>
        <v>5277778</v>
      </c>
      <c r="F483" s="18">
        <f t="shared" si="240"/>
        <v>18742287</v>
      </c>
      <c r="G483" s="18">
        <f t="shared" si="241"/>
        <v>39759971</v>
      </c>
      <c r="H483" s="18">
        <f t="shared" si="242"/>
        <v>52012824</v>
      </c>
      <c r="I483" s="18">
        <f t="shared" si="243"/>
        <v>52012824</v>
      </c>
      <c r="J483" s="18">
        <f t="shared" si="244"/>
        <v>52012824</v>
      </c>
      <c r="K483" s="18">
        <f t="shared" si="251"/>
        <v>1</v>
      </c>
      <c r="L483" s="18">
        <f t="shared" si="252"/>
        <v>5277.78</v>
      </c>
      <c r="M483" s="18">
        <f t="shared" si="253"/>
        <v>2</v>
      </c>
      <c r="N483" s="18">
        <f t="shared" si="254"/>
        <v>18.739999999999998</v>
      </c>
      <c r="O483" s="18">
        <f t="shared" si="255"/>
        <v>2</v>
      </c>
      <c r="P483" s="18">
        <f t="shared" si="256"/>
        <v>39.76</v>
      </c>
      <c r="Q483" s="18">
        <f t="shared" si="257"/>
        <v>2</v>
      </c>
      <c r="R483" s="18">
        <f t="shared" si="258"/>
        <v>52.01</v>
      </c>
      <c r="S483" s="18">
        <f t="shared" si="259"/>
        <v>2</v>
      </c>
      <c r="T483" s="18">
        <f t="shared" si="260"/>
        <v>52.01</v>
      </c>
      <c r="U483" s="18">
        <f t="shared" si="261"/>
        <v>2</v>
      </c>
      <c r="V483" s="18">
        <f t="shared" si="262"/>
        <v>52.01</v>
      </c>
      <c r="W483" s="18">
        <f t="shared" si="263"/>
        <v>2</v>
      </c>
      <c r="X483" s="18">
        <f t="shared" si="264"/>
        <v>52.01</v>
      </c>
      <c r="Y483" s="22">
        <v>0</v>
      </c>
      <c r="Z483" s="22">
        <v>0</v>
      </c>
      <c r="AA483" s="22">
        <v>0.2</v>
      </c>
      <c r="AB483" s="22">
        <v>0.8</v>
      </c>
      <c r="AC483" s="22">
        <v>0</v>
      </c>
      <c r="AD483" s="22">
        <v>0</v>
      </c>
      <c r="AE483" s="18">
        <f t="shared" si="265"/>
        <v>111554719.95272002</v>
      </c>
      <c r="AF483" s="18">
        <f>AE483*节奏规划!$J472</f>
        <v>232405.66656816669</v>
      </c>
      <c r="AG483" s="18">
        <f t="shared" si="266"/>
        <v>1863.6623999999997</v>
      </c>
      <c r="AH483" s="18">
        <f>AG483*节奏规划!$J472</f>
        <v>3.8826299999999994</v>
      </c>
      <c r="AI483" s="18">
        <f t="shared" si="245"/>
        <v>346.85999999999996</v>
      </c>
      <c r="AJ483" s="18">
        <f>AI483*节奏规划!$J472</f>
        <v>0.72262499999999985</v>
      </c>
      <c r="AK483" s="18">
        <f t="shared" si="246"/>
        <v>154.44000000000003</v>
      </c>
      <c r="AL483" s="18">
        <f>AK483*节奏规划!$J472</f>
        <v>0.32175000000000004</v>
      </c>
      <c r="AM483" s="18">
        <f t="shared" si="247"/>
        <v>923.39999999999986</v>
      </c>
      <c r="AN483" s="18">
        <f>AM483*节奏规划!$J472</f>
        <v>1.9237499999999996</v>
      </c>
      <c r="AO483" s="18">
        <f t="shared" si="248"/>
        <v>194.4</v>
      </c>
      <c r="AP483" s="18">
        <f>AO483*节奏规划!$J472</f>
        <v>0.40500000000000003</v>
      </c>
      <c r="AQ483" s="18">
        <f t="shared" si="249"/>
        <v>0</v>
      </c>
      <c r="AR483" s="18">
        <f>AQ483*节奏规划!$J472</f>
        <v>0</v>
      </c>
      <c r="AS483" s="18">
        <f t="shared" si="267"/>
        <v>114.25060800000001</v>
      </c>
      <c r="AT483" s="18">
        <f>AS483*节奏规划!$J472</f>
        <v>0.23802210000000001</v>
      </c>
      <c r="AU483" s="18">
        <f t="shared" si="268"/>
        <v>114.25060799999999</v>
      </c>
      <c r="AV483" s="18">
        <f>AU483*节奏规划!$J472</f>
        <v>0.23802209999999996</v>
      </c>
      <c r="AW483" s="18">
        <f t="shared" si="269"/>
        <v>17.5022208</v>
      </c>
      <c r="AX483" s="18">
        <f>AW483*节奏规划!$J472</f>
        <v>3.6462960000000003E-2</v>
      </c>
      <c r="AY483" s="18">
        <f t="shared" si="270"/>
        <v>0</v>
      </c>
      <c r="AZ483" s="18">
        <f>AY483*节奏规划!$J472</f>
        <v>0</v>
      </c>
    </row>
    <row r="484" spans="1:52" ht="16.5" x14ac:dyDescent="0.2">
      <c r="A484" s="14">
        <v>479</v>
      </c>
      <c r="B484" s="14">
        <f>金币产出!CH484/金币产出!CB484</f>
        <v>7933736160</v>
      </c>
      <c r="C484" s="18">
        <f>INDEX(金币产出!$D$7:$D$90,MATCH(宝箱数值!A484,金币产出!$A$7:$A$90,1))</f>
        <v>125.08</v>
      </c>
      <c r="D484" s="18">
        <f t="shared" si="250"/>
        <v>52220025</v>
      </c>
      <c r="E484" s="18">
        <f t="shared" si="239"/>
        <v>5288280</v>
      </c>
      <c r="F484" s="18">
        <f t="shared" si="240"/>
        <v>18779581</v>
      </c>
      <c r="G484" s="18">
        <f t="shared" si="241"/>
        <v>39839087</v>
      </c>
      <c r="H484" s="18">
        <f t="shared" si="242"/>
        <v>52220025</v>
      </c>
      <c r="I484" s="18">
        <f t="shared" si="243"/>
        <v>52220025</v>
      </c>
      <c r="J484" s="18">
        <f t="shared" si="244"/>
        <v>52220025</v>
      </c>
      <c r="K484" s="18">
        <f t="shared" si="251"/>
        <v>1</v>
      </c>
      <c r="L484" s="18">
        <f t="shared" si="252"/>
        <v>5288.28</v>
      </c>
      <c r="M484" s="18">
        <f t="shared" si="253"/>
        <v>2</v>
      </c>
      <c r="N484" s="18">
        <f t="shared" si="254"/>
        <v>18.78</v>
      </c>
      <c r="O484" s="18">
        <f t="shared" si="255"/>
        <v>2</v>
      </c>
      <c r="P484" s="18">
        <f t="shared" si="256"/>
        <v>39.840000000000003</v>
      </c>
      <c r="Q484" s="18">
        <f t="shared" si="257"/>
        <v>2</v>
      </c>
      <c r="R484" s="18">
        <f t="shared" si="258"/>
        <v>52.22</v>
      </c>
      <c r="S484" s="18">
        <f t="shared" si="259"/>
        <v>2</v>
      </c>
      <c r="T484" s="18">
        <f t="shared" si="260"/>
        <v>52.22</v>
      </c>
      <c r="U484" s="18">
        <f t="shared" si="261"/>
        <v>2</v>
      </c>
      <c r="V484" s="18">
        <f t="shared" si="262"/>
        <v>52.22</v>
      </c>
      <c r="W484" s="18">
        <f t="shared" si="263"/>
        <v>2</v>
      </c>
      <c r="X484" s="18">
        <f t="shared" si="264"/>
        <v>52.22</v>
      </c>
      <c r="Y484" s="22">
        <v>0</v>
      </c>
      <c r="Z484" s="22">
        <v>0</v>
      </c>
      <c r="AA484" s="22">
        <v>0.2</v>
      </c>
      <c r="AB484" s="22">
        <v>0.8</v>
      </c>
      <c r="AC484" s="22">
        <v>0</v>
      </c>
      <c r="AD484" s="22">
        <v>0</v>
      </c>
      <c r="AE484" s="18">
        <f t="shared" si="265"/>
        <v>111963429.21991999</v>
      </c>
      <c r="AF484" s="18">
        <f>AE484*节奏规划!$J473</f>
        <v>233257.14420816666</v>
      </c>
      <c r="AG484" s="18">
        <f t="shared" si="266"/>
        <v>1863.6623999999997</v>
      </c>
      <c r="AH484" s="18">
        <f>AG484*节奏规划!$J473</f>
        <v>3.8826299999999994</v>
      </c>
      <c r="AI484" s="18">
        <f t="shared" si="245"/>
        <v>346.85999999999996</v>
      </c>
      <c r="AJ484" s="18">
        <f>AI484*节奏规划!$J473</f>
        <v>0.72262499999999985</v>
      </c>
      <c r="AK484" s="18">
        <f t="shared" si="246"/>
        <v>154.44000000000003</v>
      </c>
      <c r="AL484" s="18">
        <f>AK484*节奏规划!$J473</f>
        <v>0.32175000000000004</v>
      </c>
      <c r="AM484" s="18">
        <f t="shared" si="247"/>
        <v>923.39999999999986</v>
      </c>
      <c r="AN484" s="18">
        <f>AM484*节奏规划!$J473</f>
        <v>1.9237499999999996</v>
      </c>
      <c r="AO484" s="18">
        <f t="shared" si="248"/>
        <v>194.4</v>
      </c>
      <c r="AP484" s="18">
        <f>AO484*节奏规划!$J473</f>
        <v>0.40500000000000003</v>
      </c>
      <c r="AQ484" s="18">
        <f t="shared" si="249"/>
        <v>0</v>
      </c>
      <c r="AR484" s="18">
        <f>AQ484*节奏规划!$J473</f>
        <v>0</v>
      </c>
      <c r="AS484" s="18">
        <f t="shared" si="267"/>
        <v>114.25060800000001</v>
      </c>
      <c r="AT484" s="18">
        <f>AS484*节奏规划!$J473</f>
        <v>0.23802210000000001</v>
      </c>
      <c r="AU484" s="18">
        <f t="shared" si="268"/>
        <v>114.25060799999999</v>
      </c>
      <c r="AV484" s="18">
        <f>AU484*节奏规划!$J473</f>
        <v>0.23802209999999996</v>
      </c>
      <c r="AW484" s="18">
        <f t="shared" si="269"/>
        <v>17.5022208</v>
      </c>
      <c r="AX484" s="18">
        <f>AW484*节奏规划!$J473</f>
        <v>3.6462960000000003E-2</v>
      </c>
      <c r="AY484" s="18">
        <f t="shared" si="270"/>
        <v>0</v>
      </c>
      <c r="AZ484" s="18">
        <f>AY484*节奏规划!$J473</f>
        <v>0</v>
      </c>
    </row>
    <row r="485" spans="1:52" ht="16.5" x14ac:dyDescent="0.2">
      <c r="A485" s="14">
        <v>480</v>
      </c>
      <c r="B485" s="14">
        <f>金币产出!CH485/金币产出!CB485</f>
        <v>7965216000</v>
      </c>
      <c r="C485" s="18">
        <f>INDEX(金币产出!$D$7:$D$90,MATCH(宝箱数值!A485,金币产出!$A$7:$A$90,1))</f>
        <v>128.33999999999997</v>
      </c>
      <c r="D485" s="18">
        <f t="shared" si="250"/>
        <v>51678725</v>
      </c>
      <c r="E485" s="18">
        <f t="shared" si="239"/>
        <v>5260800</v>
      </c>
      <c r="F485" s="18">
        <f t="shared" si="240"/>
        <v>18681995</v>
      </c>
      <c r="G485" s="18">
        <f t="shared" si="241"/>
        <v>39632068</v>
      </c>
      <c r="H485" s="18">
        <f t="shared" si="242"/>
        <v>51678725</v>
      </c>
      <c r="I485" s="18">
        <f t="shared" si="243"/>
        <v>51678725</v>
      </c>
      <c r="J485" s="18">
        <f t="shared" si="244"/>
        <v>51678725</v>
      </c>
      <c r="K485" s="18">
        <f t="shared" si="251"/>
        <v>1</v>
      </c>
      <c r="L485" s="18">
        <f t="shared" si="252"/>
        <v>5260.8</v>
      </c>
      <c r="M485" s="18">
        <f t="shared" si="253"/>
        <v>2</v>
      </c>
      <c r="N485" s="18">
        <f t="shared" si="254"/>
        <v>18.68</v>
      </c>
      <c r="O485" s="18">
        <f t="shared" si="255"/>
        <v>2</v>
      </c>
      <c r="P485" s="18">
        <f t="shared" si="256"/>
        <v>39.630000000000003</v>
      </c>
      <c r="Q485" s="18">
        <f t="shared" si="257"/>
        <v>2</v>
      </c>
      <c r="R485" s="18">
        <f t="shared" si="258"/>
        <v>51.68</v>
      </c>
      <c r="S485" s="18">
        <f t="shared" si="259"/>
        <v>2</v>
      </c>
      <c r="T485" s="18">
        <f t="shared" si="260"/>
        <v>51.68</v>
      </c>
      <c r="U485" s="18">
        <f t="shared" si="261"/>
        <v>2</v>
      </c>
      <c r="V485" s="18">
        <f t="shared" si="262"/>
        <v>51.68</v>
      </c>
      <c r="W485" s="18">
        <f t="shared" si="263"/>
        <v>2</v>
      </c>
      <c r="X485" s="18">
        <f t="shared" si="264"/>
        <v>51.68</v>
      </c>
      <c r="Y485" s="22">
        <v>0</v>
      </c>
      <c r="Z485" s="22">
        <v>0</v>
      </c>
      <c r="AA485" s="22">
        <v>0.2</v>
      </c>
      <c r="AB485" s="22">
        <v>0.8</v>
      </c>
      <c r="AC485" s="22">
        <v>0</v>
      </c>
      <c r="AD485" s="22">
        <v>0</v>
      </c>
      <c r="AE485" s="18">
        <f t="shared" si="265"/>
        <v>112501733.34623997</v>
      </c>
      <c r="AF485" s="18">
        <f>AE485*节奏规划!$J474</f>
        <v>234378.61113799992</v>
      </c>
      <c r="AG485" s="18">
        <f t="shared" si="266"/>
        <v>1890.6551999999992</v>
      </c>
      <c r="AH485" s="18">
        <f>AG485*节奏规划!$J474</f>
        <v>3.9388649999999985</v>
      </c>
      <c r="AI485" s="18">
        <f t="shared" si="245"/>
        <v>346.85999999999996</v>
      </c>
      <c r="AJ485" s="18">
        <f>AI485*节奏规划!$J474</f>
        <v>0.72262499999999985</v>
      </c>
      <c r="AK485" s="18">
        <f t="shared" si="246"/>
        <v>154.44000000000003</v>
      </c>
      <c r="AL485" s="18">
        <f>AK485*节奏规划!$J474</f>
        <v>0.32175000000000004</v>
      </c>
      <c r="AM485" s="18">
        <f t="shared" si="247"/>
        <v>923.39999999999986</v>
      </c>
      <c r="AN485" s="18">
        <f>AM485*节奏规划!$J474</f>
        <v>1.9237499999999996</v>
      </c>
      <c r="AO485" s="18">
        <f t="shared" si="248"/>
        <v>194.4</v>
      </c>
      <c r="AP485" s="18">
        <f>AO485*节奏规划!$J474</f>
        <v>0.40500000000000003</v>
      </c>
      <c r="AQ485" s="18">
        <f t="shared" si="249"/>
        <v>0</v>
      </c>
      <c r="AR485" s="18">
        <f>AQ485*节奏规划!$J474</f>
        <v>0</v>
      </c>
      <c r="AS485" s="18">
        <f t="shared" si="267"/>
        <v>115.90538399999998</v>
      </c>
      <c r="AT485" s="18">
        <f>AS485*节奏规划!$J474</f>
        <v>0.24146954999999995</v>
      </c>
      <c r="AU485" s="18">
        <f t="shared" si="268"/>
        <v>115.90538399999997</v>
      </c>
      <c r="AV485" s="18">
        <f>AU485*节奏规划!$J474</f>
        <v>0.24146954999999992</v>
      </c>
      <c r="AW485" s="18">
        <f t="shared" si="269"/>
        <v>17.755718399999996</v>
      </c>
      <c r="AX485" s="18">
        <f>AW485*节奏规划!$J474</f>
        <v>3.6991079999999989E-2</v>
      </c>
      <c r="AY485" s="18">
        <f t="shared" si="270"/>
        <v>0</v>
      </c>
      <c r="AZ485" s="18">
        <f>AY485*节奏规划!$J474</f>
        <v>0</v>
      </c>
    </row>
    <row r="486" spans="1:52" ht="16.5" x14ac:dyDescent="0.2">
      <c r="A486" s="14">
        <v>481</v>
      </c>
      <c r="B486" s="14">
        <f>金币产出!CH486/金币产出!CB486</f>
        <v>7994583360</v>
      </c>
      <c r="C486" s="18">
        <f>INDEX(金币产出!$D$7:$D$90,MATCH(宝箱数值!A486,金币产出!$A$7:$A$90,1))</f>
        <v>128.33999999999997</v>
      </c>
      <c r="D486" s="18">
        <f t="shared" si="250"/>
        <v>51869262</v>
      </c>
      <c r="E486" s="18">
        <f t="shared" si="239"/>
        <v>5270489</v>
      </c>
      <c r="F486" s="18">
        <f t="shared" si="240"/>
        <v>18716404</v>
      </c>
      <c r="G486" s="18">
        <f t="shared" si="241"/>
        <v>39705061</v>
      </c>
      <c r="H486" s="18">
        <f t="shared" si="242"/>
        <v>51869262</v>
      </c>
      <c r="I486" s="18">
        <f t="shared" si="243"/>
        <v>51869262</v>
      </c>
      <c r="J486" s="18">
        <f t="shared" si="244"/>
        <v>51869262</v>
      </c>
      <c r="K486" s="18">
        <f t="shared" si="251"/>
        <v>1</v>
      </c>
      <c r="L486" s="18">
        <f t="shared" si="252"/>
        <v>5270.49</v>
      </c>
      <c r="M486" s="18">
        <f t="shared" si="253"/>
        <v>2</v>
      </c>
      <c r="N486" s="18">
        <f t="shared" si="254"/>
        <v>18.72</v>
      </c>
      <c r="O486" s="18">
        <f t="shared" si="255"/>
        <v>2</v>
      </c>
      <c r="P486" s="18">
        <f t="shared" si="256"/>
        <v>39.71</v>
      </c>
      <c r="Q486" s="18">
        <f t="shared" si="257"/>
        <v>2</v>
      </c>
      <c r="R486" s="18">
        <f t="shared" si="258"/>
        <v>51.87</v>
      </c>
      <c r="S486" s="18">
        <f t="shared" si="259"/>
        <v>2</v>
      </c>
      <c r="T486" s="18">
        <f t="shared" si="260"/>
        <v>51.87</v>
      </c>
      <c r="U486" s="18">
        <f t="shared" si="261"/>
        <v>2</v>
      </c>
      <c r="V486" s="18">
        <f t="shared" si="262"/>
        <v>51.87</v>
      </c>
      <c r="W486" s="18">
        <f t="shared" si="263"/>
        <v>2</v>
      </c>
      <c r="X486" s="18">
        <f t="shared" si="264"/>
        <v>51.87</v>
      </c>
      <c r="Y486" s="22">
        <v>0</v>
      </c>
      <c r="Z486" s="22">
        <v>0</v>
      </c>
      <c r="AA486" s="22">
        <v>0.2</v>
      </c>
      <c r="AB486" s="22">
        <v>0.8</v>
      </c>
      <c r="AC486" s="22">
        <v>0</v>
      </c>
      <c r="AD486" s="22">
        <v>0</v>
      </c>
      <c r="AE486" s="18">
        <f t="shared" si="265"/>
        <v>112883125.53811999</v>
      </c>
      <c r="AF486" s="18">
        <f>AE486*节奏规划!$J475</f>
        <v>235173.17820441665</v>
      </c>
      <c r="AG486" s="18">
        <f t="shared" si="266"/>
        <v>1890.6551999999992</v>
      </c>
      <c r="AH486" s="18">
        <f>AG486*节奏规划!$J475</f>
        <v>3.9388649999999985</v>
      </c>
      <c r="AI486" s="18">
        <f t="shared" si="245"/>
        <v>346.85999999999996</v>
      </c>
      <c r="AJ486" s="18">
        <f>AI486*节奏规划!$J475</f>
        <v>0.72262499999999985</v>
      </c>
      <c r="AK486" s="18">
        <f t="shared" si="246"/>
        <v>154.44000000000003</v>
      </c>
      <c r="AL486" s="18">
        <f>AK486*节奏规划!$J475</f>
        <v>0.32175000000000004</v>
      </c>
      <c r="AM486" s="18">
        <f t="shared" si="247"/>
        <v>923.39999999999986</v>
      </c>
      <c r="AN486" s="18">
        <f>AM486*节奏规划!$J475</f>
        <v>1.9237499999999996</v>
      </c>
      <c r="AO486" s="18">
        <f t="shared" si="248"/>
        <v>194.4</v>
      </c>
      <c r="AP486" s="18">
        <f>AO486*节奏规划!$J475</f>
        <v>0.40500000000000003</v>
      </c>
      <c r="AQ486" s="18">
        <f t="shared" si="249"/>
        <v>0</v>
      </c>
      <c r="AR486" s="18">
        <f>AQ486*节奏规划!$J475</f>
        <v>0</v>
      </c>
      <c r="AS486" s="18">
        <f t="shared" si="267"/>
        <v>115.90538399999998</v>
      </c>
      <c r="AT486" s="18">
        <f>AS486*节奏规划!$J475</f>
        <v>0.24146954999999995</v>
      </c>
      <c r="AU486" s="18">
        <f t="shared" si="268"/>
        <v>115.90538399999997</v>
      </c>
      <c r="AV486" s="18">
        <f>AU486*节奏规划!$J475</f>
        <v>0.24146954999999992</v>
      </c>
      <c r="AW486" s="18">
        <f t="shared" si="269"/>
        <v>17.755718399999996</v>
      </c>
      <c r="AX486" s="18">
        <f>AW486*节奏规划!$J475</f>
        <v>3.6991079999999989E-2</v>
      </c>
      <c r="AY486" s="18">
        <f t="shared" si="270"/>
        <v>0</v>
      </c>
      <c r="AZ486" s="18">
        <f>AY486*节奏规划!$J475</f>
        <v>0</v>
      </c>
    </row>
    <row r="487" spans="1:52" ht="16.5" x14ac:dyDescent="0.2">
      <c r="A487" s="14">
        <v>482</v>
      </c>
      <c r="B487" s="14">
        <f>金币产出!CH487/金币产出!CB487</f>
        <v>8023950720</v>
      </c>
      <c r="C487" s="18">
        <f>INDEX(金币产出!$D$7:$D$90,MATCH(宝箱数值!A487,金币产出!$A$7:$A$90,1))</f>
        <v>128.33999999999997</v>
      </c>
      <c r="D487" s="18">
        <f t="shared" si="250"/>
        <v>52059799</v>
      </c>
      <c r="E487" s="18">
        <f t="shared" si="239"/>
        <v>5280161</v>
      </c>
      <c r="F487" s="18">
        <f t="shared" si="240"/>
        <v>18750749</v>
      </c>
      <c r="G487" s="18">
        <f t="shared" si="241"/>
        <v>39777921</v>
      </c>
      <c r="H487" s="18">
        <f t="shared" si="242"/>
        <v>52059799</v>
      </c>
      <c r="I487" s="18">
        <f t="shared" si="243"/>
        <v>52059799</v>
      </c>
      <c r="J487" s="18">
        <f t="shared" si="244"/>
        <v>52059799</v>
      </c>
      <c r="K487" s="18">
        <f t="shared" si="251"/>
        <v>1</v>
      </c>
      <c r="L487" s="18">
        <f t="shared" si="252"/>
        <v>5280.16</v>
      </c>
      <c r="M487" s="18">
        <f t="shared" si="253"/>
        <v>2</v>
      </c>
      <c r="N487" s="18">
        <f t="shared" si="254"/>
        <v>18.75</v>
      </c>
      <c r="O487" s="18">
        <f t="shared" si="255"/>
        <v>2</v>
      </c>
      <c r="P487" s="18">
        <f t="shared" si="256"/>
        <v>39.78</v>
      </c>
      <c r="Q487" s="18">
        <f t="shared" si="257"/>
        <v>2</v>
      </c>
      <c r="R487" s="18">
        <f t="shared" si="258"/>
        <v>52.06</v>
      </c>
      <c r="S487" s="18">
        <f t="shared" si="259"/>
        <v>2</v>
      </c>
      <c r="T487" s="18">
        <f t="shared" si="260"/>
        <v>52.06</v>
      </c>
      <c r="U487" s="18">
        <f t="shared" si="261"/>
        <v>2</v>
      </c>
      <c r="V487" s="18">
        <f t="shared" si="262"/>
        <v>52.06</v>
      </c>
      <c r="W487" s="18">
        <f t="shared" si="263"/>
        <v>2</v>
      </c>
      <c r="X487" s="18">
        <f t="shared" si="264"/>
        <v>52.06</v>
      </c>
      <c r="Y487" s="22">
        <v>0</v>
      </c>
      <c r="Z487" s="22">
        <v>0</v>
      </c>
      <c r="AA487" s="22">
        <v>0.2</v>
      </c>
      <c r="AB487" s="22">
        <v>0.8</v>
      </c>
      <c r="AC487" s="22">
        <v>0</v>
      </c>
      <c r="AD487" s="22">
        <v>0</v>
      </c>
      <c r="AE487" s="18">
        <f t="shared" si="265"/>
        <v>113264456.99155998</v>
      </c>
      <c r="AF487" s="18">
        <f>AE487*节奏规划!$J476</f>
        <v>235967.61873241662</v>
      </c>
      <c r="AG487" s="18">
        <f t="shared" si="266"/>
        <v>1890.6551999999992</v>
      </c>
      <c r="AH487" s="18">
        <f>AG487*节奏规划!$J476</f>
        <v>3.9388649999999985</v>
      </c>
      <c r="AI487" s="18">
        <f t="shared" si="245"/>
        <v>346.85999999999996</v>
      </c>
      <c r="AJ487" s="18">
        <f>AI487*节奏规划!$J476</f>
        <v>0.72262499999999985</v>
      </c>
      <c r="AK487" s="18">
        <f t="shared" si="246"/>
        <v>154.44000000000003</v>
      </c>
      <c r="AL487" s="18">
        <f>AK487*节奏规划!$J476</f>
        <v>0.32175000000000004</v>
      </c>
      <c r="AM487" s="18">
        <f t="shared" si="247"/>
        <v>923.39999999999986</v>
      </c>
      <c r="AN487" s="18">
        <f>AM487*节奏规划!$J476</f>
        <v>1.9237499999999996</v>
      </c>
      <c r="AO487" s="18">
        <f t="shared" si="248"/>
        <v>194.4</v>
      </c>
      <c r="AP487" s="18">
        <f>AO487*节奏规划!$J476</f>
        <v>0.40500000000000003</v>
      </c>
      <c r="AQ487" s="18">
        <f t="shared" si="249"/>
        <v>0</v>
      </c>
      <c r="AR487" s="18">
        <f>AQ487*节奏规划!$J476</f>
        <v>0</v>
      </c>
      <c r="AS487" s="18">
        <f t="shared" si="267"/>
        <v>115.90538399999998</v>
      </c>
      <c r="AT487" s="18">
        <f>AS487*节奏规划!$J476</f>
        <v>0.24146954999999995</v>
      </c>
      <c r="AU487" s="18">
        <f t="shared" si="268"/>
        <v>115.90538399999997</v>
      </c>
      <c r="AV487" s="18">
        <f>AU487*节奏规划!$J476</f>
        <v>0.24146954999999992</v>
      </c>
      <c r="AW487" s="18">
        <f t="shared" si="269"/>
        <v>17.755718399999996</v>
      </c>
      <c r="AX487" s="18">
        <f>AW487*节奏规划!$J476</f>
        <v>3.6991079999999989E-2</v>
      </c>
      <c r="AY487" s="18">
        <f t="shared" si="270"/>
        <v>0</v>
      </c>
      <c r="AZ487" s="18">
        <f>AY487*节奏规划!$J476</f>
        <v>0</v>
      </c>
    </row>
    <row r="488" spans="1:52" ht="16.5" x14ac:dyDescent="0.2">
      <c r="A488" s="14">
        <v>483</v>
      </c>
      <c r="B488" s="14">
        <f>金币产出!CH488/金币产出!CB488</f>
        <v>8053318080</v>
      </c>
      <c r="C488" s="18">
        <f>INDEX(金币产出!$D$7:$D$90,MATCH(宝箱数值!A488,金币产出!$A$7:$A$90,1))</f>
        <v>128.33999999999997</v>
      </c>
      <c r="D488" s="18">
        <f t="shared" si="250"/>
        <v>52250335</v>
      </c>
      <c r="E488" s="18">
        <f t="shared" si="239"/>
        <v>5289815</v>
      </c>
      <c r="F488" s="18">
        <f t="shared" si="240"/>
        <v>18785031</v>
      </c>
      <c r="G488" s="18">
        <f t="shared" si="241"/>
        <v>39850647</v>
      </c>
      <c r="H488" s="18">
        <f t="shared" si="242"/>
        <v>52250335</v>
      </c>
      <c r="I488" s="18">
        <f t="shared" si="243"/>
        <v>52250335</v>
      </c>
      <c r="J488" s="18">
        <f t="shared" si="244"/>
        <v>52250335</v>
      </c>
      <c r="K488" s="18">
        <f t="shared" si="251"/>
        <v>1</v>
      </c>
      <c r="L488" s="18">
        <f t="shared" si="252"/>
        <v>5289.82</v>
      </c>
      <c r="M488" s="18">
        <f t="shared" si="253"/>
        <v>2</v>
      </c>
      <c r="N488" s="18">
        <f t="shared" si="254"/>
        <v>18.79</v>
      </c>
      <c r="O488" s="18">
        <f t="shared" si="255"/>
        <v>2</v>
      </c>
      <c r="P488" s="18">
        <f t="shared" si="256"/>
        <v>39.85</v>
      </c>
      <c r="Q488" s="18">
        <f t="shared" si="257"/>
        <v>2</v>
      </c>
      <c r="R488" s="18">
        <f t="shared" si="258"/>
        <v>52.25</v>
      </c>
      <c r="S488" s="18">
        <f t="shared" si="259"/>
        <v>2</v>
      </c>
      <c r="T488" s="18">
        <f t="shared" si="260"/>
        <v>52.25</v>
      </c>
      <c r="U488" s="18">
        <f t="shared" si="261"/>
        <v>2</v>
      </c>
      <c r="V488" s="18">
        <f t="shared" si="262"/>
        <v>52.25</v>
      </c>
      <c r="W488" s="18">
        <f t="shared" si="263"/>
        <v>2</v>
      </c>
      <c r="X488" s="18">
        <f t="shared" si="264"/>
        <v>52.25</v>
      </c>
      <c r="Y488" s="22">
        <v>0</v>
      </c>
      <c r="Z488" s="22">
        <v>0</v>
      </c>
      <c r="AA488" s="22">
        <v>0.2</v>
      </c>
      <c r="AB488" s="22">
        <v>0.8</v>
      </c>
      <c r="AC488" s="22">
        <v>0</v>
      </c>
      <c r="AD488" s="22">
        <v>0</v>
      </c>
      <c r="AE488" s="18">
        <f t="shared" si="265"/>
        <v>113645725.42315997</v>
      </c>
      <c r="AF488" s="18">
        <f>AE488*节奏规划!$J477</f>
        <v>236761.9279649166</v>
      </c>
      <c r="AG488" s="18">
        <f t="shared" si="266"/>
        <v>1890.6551999999992</v>
      </c>
      <c r="AH488" s="18">
        <f>AG488*节奏规划!$J477</f>
        <v>3.9388649999999985</v>
      </c>
      <c r="AI488" s="18">
        <f t="shared" si="245"/>
        <v>346.85999999999996</v>
      </c>
      <c r="AJ488" s="18">
        <f>AI488*节奏规划!$J477</f>
        <v>0.72262499999999985</v>
      </c>
      <c r="AK488" s="18">
        <f t="shared" si="246"/>
        <v>154.44000000000003</v>
      </c>
      <c r="AL488" s="18">
        <f>AK488*节奏规划!$J477</f>
        <v>0.32175000000000004</v>
      </c>
      <c r="AM488" s="18">
        <f t="shared" si="247"/>
        <v>923.39999999999986</v>
      </c>
      <c r="AN488" s="18">
        <f>AM488*节奏规划!$J477</f>
        <v>1.9237499999999996</v>
      </c>
      <c r="AO488" s="18">
        <f t="shared" si="248"/>
        <v>194.4</v>
      </c>
      <c r="AP488" s="18">
        <f>AO488*节奏规划!$J477</f>
        <v>0.40500000000000003</v>
      </c>
      <c r="AQ488" s="18">
        <f t="shared" si="249"/>
        <v>0</v>
      </c>
      <c r="AR488" s="18">
        <f>AQ488*节奏规划!$J477</f>
        <v>0</v>
      </c>
      <c r="AS488" s="18">
        <f t="shared" si="267"/>
        <v>115.90538399999998</v>
      </c>
      <c r="AT488" s="18">
        <f>AS488*节奏规划!$J477</f>
        <v>0.24146954999999995</v>
      </c>
      <c r="AU488" s="18">
        <f t="shared" si="268"/>
        <v>115.90538399999997</v>
      </c>
      <c r="AV488" s="18">
        <f>AU488*节奏规划!$J477</f>
        <v>0.24146954999999992</v>
      </c>
      <c r="AW488" s="18">
        <f t="shared" si="269"/>
        <v>17.755718399999996</v>
      </c>
      <c r="AX488" s="18">
        <f>AW488*节奏规划!$J477</f>
        <v>3.6991079999999989E-2</v>
      </c>
      <c r="AY488" s="18">
        <f t="shared" si="270"/>
        <v>0</v>
      </c>
      <c r="AZ488" s="18">
        <f>AY488*节奏规划!$J477</f>
        <v>0</v>
      </c>
    </row>
    <row r="489" spans="1:52" ht="16.5" x14ac:dyDescent="0.2">
      <c r="A489" s="14">
        <v>484</v>
      </c>
      <c r="B489" s="14">
        <f>金币产出!CH489/金币产出!CB489</f>
        <v>8082685440</v>
      </c>
      <c r="C489" s="18">
        <f>INDEX(金币产出!$D$7:$D$90,MATCH(宝箱数值!A489,金币产出!$A$7:$A$90,1))</f>
        <v>128.33999999999997</v>
      </c>
      <c r="D489" s="18">
        <f t="shared" si="250"/>
        <v>52440872</v>
      </c>
      <c r="E489" s="18">
        <f t="shared" si="239"/>
        <v>5299451</v>
      </c>
      <c r="F489" s="18">
        <f t="shared" si="240"/>
        <v>18819250</v>
      </c>
      <c r="G489" s="18">
        <f t="shared" si="241"/>
        <v>39923241</v>
      </c>
      <c r="H489" s="18">
        <f t="shared" si="242"/>
        <v>52440872</v>
      </c>
      <c r="I489" s="18">
        <f t="shared" si="243"/>
        <v>52440872</v>
      </c>
      <c r="J489" s="18">
        <f t="shared" si="244"/>
        <v>52440872</v>
      </c>
      <c r="K489" s="18">
        <f t="shared" si="251"/>
        <v>1</v>
      </c>
      <c r="L489" s="18">
        <f t="shared" si="252"/>
        <v>5299.45</v>
      </c>
      <c r="M489" s="18">
        <f t="shared" si="253"/>
        <v>2</v>
      </c>
      <c r="N489" s="18">
        <f t="shared" si="254"/>
        <v>18.82</v>
      </c>
      <c r="O489" s="18">
        <f t="shared" si="255"/>
        <v>2</v>
      </c>
      <c r="P489" s="18">
        <f t="shared" si="256"/>
        <v>39.92</v>
      </c>
      <c r="Q489" s="18">
        <f t="shared" si="257"/>
        <v>2</v>
      </c>
      <c r="R489" s="18">
        <f t="shared" si="258"/>
        <v>52.44</v>
      </c>
      <c r="S489" s="18">
        <f t="shared" si="259"/>
        <v>2</v>
      </c>
      <c r="T489" s="18">
        <f t="shared" si="260"/>
        <v>52.44</v>
      </c>
      <c r="U489" s="18">
        <f t="shared" si="261"/>
        <v>2</v>
      </c>
      <c r="V489" s="18">
        <f t="shared" si="262"/>
        <v>52.44</v>
      </c>
      <c r="W489" s="18">
        <f t="shared" si="263"/>
        <v>2</v>
      </c>
      <c r="X489" s="18">
        <f t="shared" si="264"/>
        <v>52.44</v>
      </c>
      <c r="Y489" s="22">
        <v>0</v>
      </c>
      <c r="Z489" s="22">
        <v>0</v>
      </c>
      <c r="AA489" s="22">
        <v>0.2</v>
      </c>
      <c r="AB489" s="22">
        <v>0.8</v>
      </c>
      <c r="AC489" s="22">
        <v>0</v>
      </c>
      <c r="AD489" s="22">
        <v>0</v>
      </c>
      <c r="AE489" s="18">
        <f t="shared" si="265"/>
        <v>114026935.39971998</v>
      </c>
      <c r="AF489" s="18">
        <f>AE489*节奏规划!$J478</f>
        <v>237556.11541608328</v>
      </c>
      <c r="AG489" s="18">
        <f t="shared" si="266"/>
        <v>1890.6551999999992</v>
      </c>
      <c r="AH489" s="18">
        <f>AG489*节奏规划!$J478</f>
        <v>3.9388649999999985</v>
      </c>
      <c r="AI489" s="18">
        <f t="shared" si="245"/>
        <v>346.85999999999996</v>
      </c>
      <c r="AJ489" s="18">
        <f>AI489*节奏规划!$J478</f>
        <v>0.72262499999999985</v>
      </c>
      <c r="AK489" s="18">
        <f t="shared" si="246"/>
        <v>154.44000000000003</v>
      </c>
      <c r="AL489" s="18">
        <f>AK489*节奏规划!$J478</f>
        <v>0.32175000000000004</v>
      </c>
      <c r="AM489" s="18">
        <f t="shared" si="247"/>
        <v>923.39999999999986</v>
      </c>
      <c r="AN489" s="18">
        <f>AM489*节奏规划!$J478</f>
        <v>1.9237499999999996</v>
      </c>
      <c r="AO489" s="18">
        <f t="shared" si="248"/>
        <v>194.4</v>
      </c>
      <c r="AP489" s="18">
        <f>AO489*节奏规划!$J478</f>
        <v>0.40500000000000003</v>
      </c>
      <c r="AQ489" s="18">
        <f t="shared" si="249"/>
        <v>0</v>
      </c>
      <c r="AR489" s="18">
        <f>AQ489*节奏规划!$J478</f>
        <v>0</v>
      </c>
      <c r="AS489" s="18">
        <f t="shared" si="267"/>
        <v>115.90538399999998</v>
      </c>
      <c r="AT489" s="18">
        <f>AS489*节奏规划!$J478</f>
        <v>0.24146954999999995</v>
      </c>
      <c r="AU489" s="18">
        <f t="shared" si="268"/>
        <v>115.90538399999997</v>
      </c>
      <c r="AV489" s="18">
        <f>AU489*节奏规划!$J478</f>
        <v>0.24146954999999992</v>
      </c>
      <c r="AW489" s="18">
        <f t="shared" si="269"/>
        <v>17.755718399999996</v>
      </c>
      <c r="AX489" s="18">
        <f>AW489*节奏规划!$J478</f>
        <v>3.6991079999999989E-2</v>
      </c>
      <c r="AY489" s="18">
        <f t="shared" si="270"/>
        <v>0</v>
      </c>
      <c r="AZ489" s="18">
        <f>AY489*节奏规划!$J478</f>
        <v>0</v>
      </c>
    </row>
    <row r="490" spans="1:52" ht="16.5" x14ac:dyDescent="0.2">
      <c r="A490" s="14">
        <v>485</v>
      </c>
      <c r="B490" s="14">
        <f>金币产出!CH490/金币产出!CB490</f>
        <v>8112052800</v>
      </c>
      <c r="C490" s="18">
        <f>INDEX(金币产出!$D$7:$D$90,MATCH(宝箱数值!A490,金币产出!$A$7:$A$90,1))</f>
        <v>128.33999999999997</v>
      </c>
      <c r="D490" s="18">
        <f t="shared" si="250"/>
        <v>52631409</v>
      </c>
      <c r="E490" s="18">
        <f t="shared" si="239"/>
        <v>5309070</v>
      </c>
      <c r="F490" s="18">
        <f t="shared" si="240"/>
        <v>18853408</v>
      </c>
      <c r="G490" s="18">
        <f t="shared" si="241"/>
        <v>39995703</v>
      </c>
      <c r="H490" s="18">
        <f t="shared" si="242"/>
        <v>52631409</v>
      </c>
      <c r="I490" s="18">
        <f t="shared" si="243"/>
        <v>52631409</v>
      </c>
      <c r="J490" s="18">
        <f t="shared" si="244"/>
        <v>52631409</v>
      </c>
      <c r="K490" s="18">
        <f t="shared" si="251"/>
        <v>1</v>
      </c>
      <c r="L490" s="18">
        <f t="shared" si="252"/>
        <v>5309.07</v>
      </c>
      <c r="M490" s="18">
        <f t="shared" si="253"/>
        <v>2</v>
      </c>
      <c r="N490" s="18">
        <f t="shared" si="254"/>
        <v>18.850000000000001</v>
      </c>
      <c r="O490" s="18">
        <f t="shared" si="255"/>
        <v>2</v>
      </c>
      <c r="P490" s="18">
        <f t="shared" si="256"/>
        <v>40</v>
      </c>
      <c r="Q490" s="18">
        <f t="shared" si="257"/>
        <v>2</v>
      </c>
      <c r="R490" s="18">
        <f t="shared" si="258"/>
        <v>52.63</v>
      </c>
      <c r="S490" s="18">
        <f t="shared" si="259"/>
        <v>2</v>
      </c>
      <c r="T490" s="18">
        <f t="shared" si="260"/>
        <v>52.63</v>
      </c>
      <c r="U490" s="18">
        <f t="shared" si="261"/>
        <v>2</v>
      </c>
      <c r="V490" s="18">
        <f t="shared" si="262"/>
        <v>52.63</v>
      </c>
      <c r="W490" s="18">
        <f t="shared" si="263"/>
        <v>2</v>
      </c>
      <c r="X490" s="18">
        <f t="shared" si="264"/>
        <v>52.63</v>
      </c>
      <c r="Y490" s="22">
        <v>0</v>
      </c>
      <c r="Z490" s="22">
        <v>0</v>
      </c>
      <c r="AA490" s="22">
        <v>0.2</v>
      </c>
      <c r="AB490" s="22">
        <v>0.8</v>
      </c>
      <c r="AC490" s="22">
        <v>0</v>
      </c>
      <c r="AD490" s="22">
        <v>0</v>
      </c>
      <c r="AE490" s="18">
        <f t="shared" si="265"/>
        <v>114408085.09451999</v>
      </c>
      <c r="AF490" s="18">
        <f>AE490*节奏规划!$J479</f>
        <v>238350.17728024998</v>
      </c>
      <c r="AG490" s="18">
        <f t="shared" si="266"/>
        <v>1890.6551999999992</v>
      </c>
      <c r="AH490" s="18">
        <f>AG490*节奏规划!$J479</f>
        <v>3.9388649999999985</v>
      </c>
      <c r="AI490" s="18">
        <f t="shared" si="245"/>
        <v>346.85999999999996</v>
      </c>
      <c r="AJ490" s="18">
        <f>AI490*节奏规划!$J479</f>
        <v>0.72262499999999985</v>
      </c>
      <c r="AK490" s="18">
        <f t="shared" si="246"/>
        <v>154.44000000000003</v>
      </c>
      <c r="AL490" s="18">
        <f>AK490*节奏规划!$J479</f>
        <v>0.32175000000000004</v>
      </c>
      <c r="AM490" s="18">
        <f t="shared" si="247"/>
        <v>923.39999999999986</v>
      </c>
      <c r="AN490" s="18">
        <f>AM490*节奏规划!$J479</f>
        <v>1.9237499999999996</v>
      </c>
      <c r="AO490" s="18">
        <f t="shared" si="248"/>
        <v>194.4</v>
      </c>
      <c r="AP490" s="18">
        <f>AO490*节奏规划!$J479</f>
        <v>0.40500000000000003</v>
      </c>
      <c r="AQ490" s="18">
        <f t="shared" si="249"/>
        <v>0</v>
      </c>
      <c r="AR490" s="18">
        <f>AQ490*节奏规划!$J479</f>
        <v>0</v>
      </c>
      <c r="AS490" s="18">
        <f t="shared" si="267"/>
        <v>115.90538399999998</v>
      </c>
      <c r="AT490" s="18">
        <f>AS490*节奏规划!$J479</f>
        <v>0.24146954999999995</v>
      </c>
      <c r="AU490" s="18">
        <f t="shared" si="268"/>
        <v>115.90538399999997</v>
      </c>
      <c r="AV490" s="18">
        <f>AU490*节奏规划!$J479</f>
        <v>0.24146954999999992</v>
      </c>
      <c r="AW490" s="18">
        <f t="shared" si="269"/>
        <v>17.755718399999996</v>
      </c>
      <c r="AX490" s="18">
        <f>AW490*节奏规划!$J479</f>
        <v>3.6991079999999989E-2</v>
      </c>
      <c r="AY490" s="18">
        <f t="shared" si="270"/>
        <v>0</v>
      </c>
      <c r="AZ490" s="18">
        <f>AY490*节奏规划!$J479</f>
        <v>0</v>
      </c>
    </row>
    <row r="491" spans="1:52" ht="16.5" x14ac:dyDescent="0.2">
      <c r="A491" s="14">
        <v>486</v>
      </c>
      <c r="B491" s="14">
        <f>金币产出!CH491/金币产出!CB491</f>
        <v>8141420160</v>
      </c>
      <c r="C491" s="18">
        <f>INDEX(金币产出!$D$7:$D$90,MATCH(宝箱数值!A491,金币产出!$A$7:$A$90,1))</f>
        <v>128.33999999999997</v>
      </c>
      <c r="D491" s="18">
        <f t="shared" si="250"/>
        <v>52821946</v>
      </c>
      <c r="E491" s="18">
        <f t="shared" si="239"/>
        <v>5318671</v>
      </c>
      <c r="F491" s="18">
        <f t="shared" si="240"/>
        <v>18887504</v>
      </c>
      <c r="G491" s="18">
        <f t="shared" si="241"/>
        <v>40068034</v>
      </c>
      <c r="H491" s="18">
        <f t="shared" si="242"/>
        <v>52821946</v>
      </c>
      <c r="I491" s="18">
        <f t="shared" si="243"/>
        <v>52821946</v>
      </c>
      <c r="J491" s="18">
        <f t="shared" si="244"/>
        <v>52821946</v>
      </c>
      <c r="K491" s="18">
        <f t="shared" si="251"/>
        <v>1</v>
      </c>
      <c r="L491" s="18">
        <f t="shared" si="252"/>
        <v>5318.67</v>
      </c>
      <c r="M491" s="18">
        <f t="shared" si="253"/>
        <v>2</v>
      </c>
      <c r="N491" s="18">
        <f t="shared" si="254"/>
        <v>18.89</v>
      </c>
      <c r="O491" s="18">
        <f t="shared" si="255"/>
        <v>2</v>
      </c>
      <c r="P491" s="18">
        <f t="shared" si="256"/>
        <v>40.07</v>
      </c>
      <c r="Q491" s="18">
        <f t="shared" si="257"/>
        <v>2</v>
      </c>
      <c r="R491" s="18">
        <f t="shared" si="258"/>
        <v>52.82</v>
      </c>
      <c r="S491" s="18">
        <f t="shared" si="259"/>
        <v>2</v>
      </c>
      <c r="T491" s="18">
        <f t="shared" si="260"/>
        <v>52.82</v>
      </c>
      <c r="U491" s="18">
        <f t="shared" si="261"/>
        <v>2</v>
      </c>
      <c r="V491" s="18">
        <f t="shared" si="262"/>
        <v>52.82</v>
      </c>
      <c r="W491" s="18">
        <f t="shared" si="263"/>
        <v>2</v>
      </c>
      <c r="X491" s="18">
        <f t="shared" si="264"/>
        <v>52.82</v>
      </c>
      <c r="Y491" s="22">
        <v>0</v>
      </c>
      <c r="Z491" s="22">
        <v>0</v>
      </c>
      <c r="AA491" s="22">
        <v>0.2</v>
      </c>
      <c r="AB491" s="22">
        <v>0.8</v>
      </c>
      <c r="AC491" s="22">
        <v>0</v>
      </c>
      <c r="AD491" s="22">
        <v>0</v>
      </c>
      <c r="AE491" s="18">
        <f t="shared" si="265"/>
        <v>114789174.96423998</v>
      </c>
      <c r="AF491" s="18">
        <f>AE491*节奏规划!$J480</f>
        <v>239144.1145088333</v>
      </c>
      <c r="AG491" s="18">
        <f t="shared" si="266"/>
        <v>1890.6551999999992</v>
      </c>
      <c r="AH491" s="18">
        <f>AG491*节奏规划!$J480</f>
        <v>3.9388649999999985</v>
      </c>
      <c r="AI491" s="18">
        <f t="shared" si="245"/>
        <v>346.85999999999996</v>
      </c>
      <c r="AJ491" s="18">
        <f>AI491*节奏规划!$J480</f>
        <v>0.72262499999999985</v>
      </c>
      <c r="AK491" s="18">
        <f t="shared" si="246"/>
        <v>154.44000000000003</v>
      </c>
      <c r="AL491" s="18">
        <f>AK491*节奏规划!$J480</f>
        <v>0.32175000000000004</v>
      </c>
      <c r="AM491" s="18">
        <f t="shared" si="247"/>
        <v>923.39999999999986</v>
      </c>
      <c r="AN491" s="18">
        <f>AM491*节奏规划!$J480</f>
        <v>1.9237499999999996</v>
      </c>
      <c r="AO491" s="18">
        <f t="shared" si="248"/>
        <v>194.4</v>
      </c>
      <c r="AP491" s="18">
        <f>AO491*节奏规划!$J480</f>
        <v>0.40500000000000003</v>
      </c>
      <c r="AQ491" s="18">
        <f t="shared" si="249"/>
        <v>0</v>
      </c>
      <c r="AR491" s="18">
        <f>AQ491*节奏规划!$J480</f>
        <v>0</v>
      </c>
      <c r="AS491" s="18">
        <f t="shared" si="267"/>
        <v>115.90538399999998</v>
      </c>
      <c r="AT491" s="18">
        <f>AS491*节奏规划!$J480</f>
        <v>0.24146954999999995</v>
      </c>
      <c r="AU491" s="18">
        <f t="shared" si="268"/>
        <v>115.90538399999997</v>
      </c>
      <c r="AV491" s="18">
        <f>AU491*节奏规划!$J480</f>
        <v>0.24146954999999992</v>
      </c>
      <c r="AW491" s="18">
        <f t="shared" si="269"/>
        <v>17.755718399999996</v>
      </c>
      <c r="AX491" s="18">
        <f>AW491*节奏规划!$J480</f>
        <v>3.6991079999999989E-2</v>
      </c>
      <c r="AY491" s="18">
        <f t="shared" si="270"/>
        <v>0</v>
      </c>
      <c r="AZ491" s="18">
        <f>AY491*节奏规划!$J480</f>
        <v>0</v>
      </c>
    </row>
    <row r="492" spans="1:52" ht="16.5" x14ac:dyDescent="0.2">
      <c r="A492" s="14">
        <v>487</v>
      </c>
      <c r="B492" s="14">
        <f>金币产出!CH492/金币产出!CB492</f>
        <v>8170787520</v>
      </c>
      <c r="C492" s="18">
        <f>INDEX(金币产出!$D$7:$D$90,MATCH(宝箱数值!A492,金币产出!$A$7:$A$90,1))</f>
        <v>128.33999999999997</v>
      </c>
      <c r="D492" s="18">
        <f t="shared" si="250"/>
        <v>53012483</v>
      </c>
      <c r="E492" s="18">
        <f t="shared" si="239"/>
        <v>5328255</v>
      </c>
      <c r="F492" s="18">
        <f t="shared" si="240"/>
        <v>18921538</v>
      </c>
      <c r="G492" s="18">
        <f t="shared" si="241"/>
        <v>40140235</v>
      </c>
      <c r="H492" s="18">
        <f t="shared" si="242"/>
        <v>53012483</v>
      </c>
      <c r="I492" s="18">
        <f t="shared" si="243"/>
        <v>53012483</v>
      </c>
      <c r="J492" s="18">
        <f t="shared" si="244"/>
        <v>53012483</v>
      </c>
      <c r="K492" s="18">
        <f t="shared" si="251"/>
        <v>1</v>
      </c>
      <c r="L492" s="18">
        <f t="shared" si="252"/>
        <v>5328.26</v>
      </c>
      <c r="M492" s="18">
        <f t="shared" si="253"/>
        <v>2</v>
      </c>
      <c r="N492" s="18">
        <f t="shared" si="254"/>
        <v>18.920000000000002</v>
      </c>
      <c r="O492" s="18">
        <f t="shared" si="255"/>
        <v>2</v>
      </c>
      <c r="P492" s="18">
        <f t="shared" si="256"/>
        <v>40.14</v>
      </c>
      <c r="Q492" s="18">
        <f t="shared" si="257"/>
        <v>2</v>
      </c>
      <c r="R492" s="18">
        <f t="shared" si="258"/>
        <v>53.01</v>
      </c>
      <c r="S492" s="18">
        <f t="shared" si="259"/>
        <v>2</v>
      </c>
      <c r="T492" s="18">
        <f t="shared" si="260"/>
        <v>53.01</v>
      </c>
      <c r="U492" s="18">
        <f t="shared" si="261"/>
        <v>2</v>
      </c>
      <c r="V492" s="18">
        <f t="shared" si="262"/>
        <v>53.01</v>
      </c>
      <c r="W492" s="18">
        <f t="shared" si="263"/>
        <v>2</v>
      </c>
      <c r="X492" s="18">
        <f t="shared" si="264"/>
        <v>53.01</v>
      </c>
      <c r="Y492" s="22">
        <v>0</v>
      </c>
      <c r="Z492" s="22">
        <v>0</v>
      </c>
      <c r="AA492" s="22">
        <v>0.2</v>
      </c>
      <c r="AB492" s="22">
        <v>0.8</v>
      </c>
      <c r="AC492" s="22">
        <v>0</v>
      </c>
      <c r="AD492" s="22">
        <v>0</v>
      </c>
      <c r="AE492" s="18">
        <f t="shared" si="265"/>
        <v>115170205.46555999</v>
      </c>
      <c r="AF492" s="18">
        <f>AE492*节奏规划!$J481</f>
        <v>239937.92805324998</v>
      </c>
      <c r="AG492" s="18">
        <f t="shared" si="266"/>
        <v>1890.6551999999992</v>
      </c>
      <c r="AH492" s="18">
        <f>AG492*节奏规划!$J481</f>
        <v>3.9388649999999985</v>
      </c>
      <c r="AI492" s="18">
        <f t="shared" si="245"/>
        <v>346.85999999999996</v>
      </c>
      <c r="AJ492" s="18">
        <f>AI492*节奏规划!$J481</f>
        <v>0.72262499999999985</v>
      </c>
      <c r="AK492" s="18">
        <f t="shared" si="246"/>
        <v>154.44000000000003</v>
      </c>
      <c r="AL492" s="18">
        <f>AK492*节奏规划!$J481</f>
        <v>0.32175000000000004</v>
      </c>
      <c r="AM492" s="18">
        <f t="shared" si="247"/>
        <v>923.39999999999986</v>
      </c>
      <c r="AN492" s="18">
        <f>AM492*节奏规划!$J481</f>
        <v>1.9237499999999996</v>
      </c>
      <c r="AO492" s="18">
        <f t="shared" si="248"/>
        <v>194.4</v>
      </c>
      <c r="AP492" s="18">
        <f>AO492*节奏规划!$J481</f>
        <v>0.40500000000000003</v>
      </c>
      <c r="AQ492" s="18">
        <f t="shared" si="249"/>
        <v>0</v>
      </c>
      <c r="AR492" s="18">
        <f>AQ492*节奏规划!$J481</f>
        <v>0</v>
      </c>
      <c r="AS492" s="18">
        <f t="shared" si="267"/>
        <v>115.90538399999998</v>
      </c>
      <c r="AT492" s="18">
        <f>AS492*节奏规划!$J481</f>
        <v>0.24146954999999995</v>
      </c>
      <c r="AU492" s="18">
        <f t="shared" si="268"/>
        <v>115.90538399999997</v>
      </c>
      <c r="AV492" s="18">
        <f>AU492*节奏规划!$J481</f>
        <v>0.24146954999999992</v>
      </c>
      <c r="AW492" s="18">
        <f t="shared" si="269"/>
        <v>17.755718399999996</v>
      </c>
      <c r="AX492" s="18">
        <f>AW492*节奏规划!$J481</f>
        <v>3.6991079999999989E-2</v>
      </c>
      <c r="AY492" s="18">
        <f t="shared" si="270"/>
        <v>0</v>
      </c>
      <c r="AZ492" s="18">
        <f>AY492*节奏规划!$J481</f>
        <v>0</v>
      </c>
    </row>
    <row r="493" spans="1:52" ht="16.5" x14ac:dyDescent="0.2">
      <c r="A493" s="14">
        <v>488</v>
      </c>
      <c r="B493" s="14">
        <f>金币产出!CH493/金币产出!CB493</f>
        <v>8200154880</v>
      </c>
      <c r="C493" s="18">
        <f>INDEX(金币产出!$D$7:$D$90,MATCH(宝箱数值!A493,金币产出!$A$7:$A$90,1))</f>
        <v>128.33999999999997</v>
      </c>
      <c r="D493" s="18">
        <f t="shared" si="250"/>
        <v>53203020</v>
      </c>
      <c r="E493" s="18">
        <f t="shared" si="239"/>
        <v>5337822</v>
      </c>
      <c r="F493" s="18">
        <f t="shared" si="240"/>
        <v>18955512</v>
      </c>
      <c r="G493" s="18">
        <f t="shared" si="241"/>
        <v>40212306</v>
      </c>
      <c r="H493" s="18">
        <f t="shared" si="242"/>
        <v>53203020</v>
      </c>
      <c r="I493" s="18">
        <f t="shared" si="243"/>
        <v>53203020</v>
      </c>
      <c r="J493" s="18">
        <f t="shared" si="244"/>
        <v>53203020</v>
      </c>
      <c r="K493" s="18">
        <f t="shared" si="251"/>
        <v>1</v>
      </c>
      <c r="L493" s="18">
        <f t="shared" si="252"/>
        <v>5337.82</v>
      </c>
      <c r="M493" s="18">
        <f t="shared" si="253"/>
        <v>2</v>
      </c>
      <c r="N493" s="18">
        <f t="shared" si="254"/>
        <v>18.96</v>
      </c>
      <c r="O493" s="18">
        <f t="shared" si="255"/>
        <v>2</v>
      </c>
      <c r="P493" s="18">
        <f t="shared" si="256"/>
        <v>40.21</v>
      </c>
      <c r="Q493" s="18">
        <f t="shared" si="257"/>
        <v>2</v>
      </c>
      <c r="R493" s="18">
        <f t="shared" si="258"/>
        <v>53.2</v>
      </c>
      <c r="S493" s="18">
        <f t="shared" si="259"/>
        <v>2</v>
      </c>
      <c r="T493" s="18">
        <f t="shared" si="260"/>
        <v>53.2</v>
      </c>
      <c r="U493" s="18">
        <f t="shared" si="261"/>
        <v>2</v>
      </c>
      <c r="V493" s="18">
        <f t="shared" si="262"/>
        <v>53.2</v>
      </c>
      <c r="W493" s="18">
        <f t="shared" si="263"/>
        <v>2</v>
      </c>
      <c r="X493" s="18">
        <f t="shared" si="264"/>
        <v>53.2</v>
      </c>
      <c r="Y493" s="22">
        <v>0</v>
      </c>
      <c r="Z493" s="22">
        <v>0</v>
      </c>
      <c r="AA493" s="22">
        <v>0.2</v>
      </c>
      <c r="AB493" s="22">
        <v>0.8</v>
      </c>
      <c r="AC493" s="22">
        <v>0</v>
      </c>
      <c r="AD493" s="22">
        <v>0</v>
      </c>
      <c r="AE493" s="18">
        <f t="shared" si="265"/>
        <v>115551176.59847997</v>
      </c>
      <c r="AF493" s="18">
        <f>AE493*节奏规划!$J482</f>
        <v>240731.61791349994</v>
      </c>
      <c r="AG493" s="18">
        <f t="shared" si="266"/>
        <v>1890.6551999999992</v>
      </c>
      <c r="AH493" s="18">
        <f>AG493*节奏规划!$J482</f>
        <v>3.9388649999999985</v>
      </c>
      <c r="AI493" s="18">
        <f t="shared" si="245"/>
        <v>346.85999999999996</v>
      </c>
      <c r="AJ493" s="18">
        <f>AI493*节奏规划!$J482</f>
        <v>0.72262499999999985</v>
      </c>
      <c r="AK493" s="18">
        <f t="shared" si="246"/>
        <v>154.44000000000003</v>
      </c>
      <c r="AL493" s="18">
        <f>AK493*节奏规划!$J482</f>
        <v>0.32175000000000004</v>
      </c>
      <c r="AM493" s="18">
        <f t="shared" si="247"/>
        <v>923.39999999999986</v>
      </c>
      <c r="AN493" s="18">
        <f>AM493*节奏规划!$J482</f>
        <v>1.9237499999999996</v>
      </c>
      <c r="AO493" s="18">
        <f t="shared" si="248"/>
        <v>194.4</v>
      </c>
      <c r="AP493" s="18">
        <f>AO493*节奏规划!$J482</f>
        <v>0.40500000000000003</v>
      </c>
      <c r="AQ493" s="18">
        <f t="shared" si="249"/>
        <v>0</v>
      </c>
      <c r="AR493" s="18">
        <f>AQ493*节奏规划!$J482</f>
        <v>0</v>
      </c>
      <c r="AS493" s="18">
        <f t="shared" si="267"/>
        <v>115.90538399999998</v>
      </c>
      <c r="AT493" s="18">
        <f>AS493*节奏规划!$J482</f>
        <v>0.24146954999999995</v>
      </c>
      <c r="AU493" s="18">
        <f t="shared" si="268"/>
        <v>115.90538399999997</v>
      </c>
      <c r="AV493" s="18">
        <f>AU493*节奏规划!$J482</f>
        <v>0.24146954999999992</v>
      </c>
      <c r="AW493" s="18">
        <f t="shared" si="269"/>
        <v>17.755718399999996</v>
      </c>
      <c r="AX493" s="18">
        <f>AW493*节奏规划!$J482</f>
        <v>3.6991079999999989E-2</v>
      </c>
      <c r="AY493" s="18">
        <f t="shared" si="270"/>
        <v>0</v>
      </c>
      <c r="AZ493" s="18">
        <f>AY493*节奏规划!$J482</f>
        <v>0</v>
      </c>
    </row>
    <row r="494" spans="1:52" ht="16.5" x14ac:dyDescent="0.2">
      <c r="A494" s="14">
        <v>489</v>
      </c>
      <c r="B494" s="14">
        <f>金币产出!CH494/金币产出!CB494</f>
        <v>8229522240</v>
      </c>
      <c r="C494" s="18">
        <f>INDEX(金币产出!$D$7:$D$90,MATCH(宝箱数值!A494,金币产出!$A$7:$A$90,1))</f>
        <v>128.33999999999997</v>
      </c>
      <c r="D494" s="18">
        <f t="shared" si="250"/>
        <v>53393557</v>
      </c>
      <c r="E494" s="18">
        <f t="shared" si="239"/>
        <v>5347371</v>
      </c>
      <c r="F494" s="18">
        <f t="shared" si="240"/>
        <v>18989424</v>
      </c>
      <c r="G494" s="18">
        <f t="shared" si="241"/>
        <v>40284248</v>
      </c>
      <c r="H494" s="18">
        <f t="shared" si="242"/>
        <v>53393557</v>
      </c>
      <c r="I494" s="18">
        <f t="shared" si="243"/>
        <v>53393557</v>
      </c>
      <c r="J494" s="18">
        <f t="shared" si="244"/>
        <v>53393557</v>
      </c>
      <c r="K494" s="18">
        <f t="shared" si="251"/>
        <v>1</v>
      </c>
      <c r="L494" s="18">
        <f t="shared" si="252"/>
        <v>5347.37</v>
      </c>
      <c r="M494" s="18">
        <f t="shared" si="253"/>
        <v>2</v>
      </c>
      <c r="N494" s="18">
        <f t="shared" si="254"/>
        <v>18.989999999999998</v>
      </c>
      <c r="O494" s="18">
        <f t="shared" si="255"/>
        <v>2</v>
      </c>
      <c r="P494" s="18">
        <f t="shared" si="256"/>
        <v>40.28</v>
      </c>
      <c r="Q494" s="18">
        <f t="shared" si="257"/>
        <v>2</v>
      </c>
      <c r="R494" s="18">
        <f t="shared" si="258"/>
        <v>53.39</v>
      </c>
      <c r="S494" s="18">
        <f t="shared" si="259"/>
        <v>2</v>
      </c>
      <c r="T494" s="18">
        <f t="shared" si="260"/>
        <v>53.39</v>
      </c>
      <c r="U494" s="18">
        <f t="shared" si="261"/>
        <v>2</v>
      </c>
      <c r="V494" s="18">
        <f t="shared" si="262"/>
        <v>53.39</v>
      </c>
      <c r="W494" s="18">
        <f t="shared" si="263"/>
        <v>2</v>
      </c>
      <c r="X494" s="18">
        <f t="shared" si="264"/>
        <v>53.39</v>
      </c>
      <c r="Y494" s="22">
        <v>0</v>
      </c>
      <c r="Z494" s="22">
        <v>0</v>
      </c>
      <c r="AA494" s="22">
        <v>0.2</v>
      </c>
      <c r="AB494" s="22">
        <v>0.8</v>
      </c>
      <c r="AC494" s="22">
        <v>0</v>
      </c>
      <c r="AD494" s="22">
        <v>0</v>
      </c>
      <c r="AE494" s="18">
        <f t="shared" si="265"/>
        <v>115932088.81967998</v>
      </c>
      <c r="AF494" s="18">
        <f>AE494*节奏规划!$J483</f>
        <v>241525.18504099993</v>
      </c>
      <c r="AG494" s="18">
        <f t="shared" si="266"/>
        <v>1890.6551999999992</v>
      </c>
      <c r="AH494" s="18">
        <f>AG494*节奏规划!$J483</f>
        <v>3.9388649999999985</v>
      </c>
      <c r="AI494" s="18">
        <f t="shared" si="245"/>
        <v>346.85999999999996</v>
      </c>
      <c r="AJ494" s="18">
        <f>AI494*节奏规划!$J483</f>
        <v>0.72262499999999985</v>
      </c>
      <c r="AK494" s="18">
        <f t="shared" si="246"/>
        <v>154.44000000000003</v>
      </c>
      <c r="AL494" s="18">
        <f>AK494*节奏规划!$J483</f>
        <v>0.32175000000000004</v>
      </c>
      <c r="AM494" s="18">
        <f t="shared" si="247"/>
        <v>923.39999999999986</v>
      </c>
      <c r="AN494" s="18">
        <f>AM494*节奏规划!$J483</f>
        <v>1.9237499999999996</v>
      </c>
      <c r="AO494" s="18">
        <f t="shared" si="248"/>
        <v>194.4</v>
      </c>
      <c r="AP494" s="18">
        <f>AO494*节奏规划!$J483</f>
        <v>0.40500000000000003</v>
      </c>
      <c r="AQ494" s="18">
        <f t="shared" si="249"/>
        <v>0</v>
      </c>
      <c r="AR494" s="18">
        <f>AQ494*节奏规划!$J483</f>
        <v>0</v>
      </c>
      <c r="AS494" s="18">
        <f t="shared" si="267"/>
        <v>115.90538399999998</v>
      </c>
      <c r="AT494" s="18">
        <f>AS494*节奏规划!$J483</f>
        <v>0.24146954999999995</v>
      </c>
      <c r="AU494" s="18">
        <f t="shared" si="268"/>
        <v>115.90538399999997</v>
      </c>
      <c r="AV494" s="18">
        <f>AU494*节奏规划!$J483</f>
        <v>0.24146954999999992</v>
      </c>
      <c r="AW494" s="18">
        <f t="shared" si="269"/>
        <v>17.755718399999996</v>
      </c>
      <c r="AX494" s="18">
        <f>AW494*节奏规划!$J483</f>
        <v>3.6991079999999989E-2</v>
      </c>
      <c r="AY494" s="18">
        <f t="shared" si="270"/>
        <v>0</v>
      </c>
      <c r="AZ494" s="18">
        <f>AY494*节奏规划!$J483</f>
        <v>0</v>
      </c>
    </row>
    <row r="495" spans="1:52" ht="16.5" x14ac:dyDescent="0.2">
      <c r="A495" s="14">
        <v>490</v>
      </c>
      <c r="B495" s="14">
        <f>金币产出!CH495/金币产出!CB495</f>
        <v>8258889600</v>
      </c>
      <c r="C495" s="18">
        <f>INDEX(金币产出!$D$7:$D$90,MATCH(宝箱数值!A495,金币产出!$A$7:$A$90,1))</f>
        <v>128.33999999999997</v>
      </c>
      <c r="D495" s="18">
        <f t="shared" si="250"/>
        <v>53584094</v>
      </c>
      <c r="E495" s="18">
        <f t="shared" si="239"/>
        <v>5356904</v>
      </c>
      <c r="F495" s="18">
        <f t="shared" si="240"/>
        <v>19023276</v>
      </c>
      <c r="G495" s="18">
        <f t="shared" si="241"/>
        <v>40356062</v>
      </c>
      <c r="H495" s="18">
        <f t="shared" si="242"/>
        <v>53584094</v>
      </c>
      <c r="I495" s="18">
        <f t="shared" si="243"/>
        <v>53584094</v>
      </c>
      <c r="J495" s="18">
        <f t="shared" si="244"/>
        <v>53584094</v>
      </c>
      <c r="K495" s="18">
        <f t="shared" si="251"/>
        <v>1</v>
      </c>
      <c r="L495" s="18">
        <f t="shared" si="252"/>
        <v>5356.9</v>
      </c>
      <c r="M495" s="18">
        <f t="shared" si="253"/>
        <v>2</v>
      </c>
      <c r="N495" s="18">
        <f t="shared" si="254"/>
        <v>19.02</v>
      </c>
      <c r="O495" s="18">
        <f t="shared" si="255"/>
        <v>2</v>
      </c>
      <c r="P495" s="18">
        <f t="shared" si="256"/>
        <v>40.36</v>
      </c>
      <c r="Q495" s="18">
        <f t="shared" si="257"/>
        <v>2</v>
      </c>
      <c r="R495" s="18">
        <f t="shared" si="258"/>
        <v>53.58</v>
      </c>
      <c r="S495" s="18">
        <f t="shared" si="259"/>
        <v>2</v>
      </c>
      <c r="T495" s="18">
        <f t="shared" si="260"/>
        <v>53.58</v>
      </c>
      <c r="U495" s="18">
        <f t="shared" si="261"/>
        <v>2</v>
      </c>
      <c r="V495" s="18">
        <f t="shared" si="262"/>
        <v>53.58</v>
      </c>
      <c r="W495" s="18">
        <f t="shared" si="263"/>
        <v>2</v>
      </c>
      <c r="X495" s="18">
        <f t="shared" si="264"/>
        <v>53.58</v>
      </c>
      <c r="Y495" s="22">
        <v>0</v>
      </c>
      <c r="Z495" s="22">
        <v>0</v>
      </c>
      <c r="AA495" s="22">
        <v>0.2</v>
      </c>
      <c r="AB495" s="22">
        <v>0.8</v>
      </c>
      <c r="AC495" s="22">
        <v>0</v>
      </c>
      <c r="AD495" s="22">
        <v>0</v>
      </c>
      <c r="AE495" s="18">
        <f t="shared" si="265"/>
        <v>116312942.58583997</v>
      </c>
      <c r="AF495" s="18">
        <f>AE495*节奏规划!$J484</f>
        <v>223678.73574199996</v>
      </c>
      <c r="AG495" s="18">
        <f t="shared" si="266"/>
        <v>1890.6551999999992</v>
      </c>
      <c r="AH495" s="18">
        <f>AG495*节奏规划!$J484</f>
        <v>3.6358753846153835</v>
      </c>
      <c r="AI495" s="18">
        <f t="shared" si="245"/>
        <v>346.85999999999996</v>
      </c>
      <c r="AJ495" s="18">
        <f>AI495*节奏规划!$J484</f>
        <v>0.66703846153846147</v>
      </c>
      <c r="AK495" s="18">
        <f t="shared" si="246"/>
        <v>154.44000000000003</v>
      </c>
      <c r="AL495" s="18">
        <f>AK495*节奏规划!$J484</f>
        <v>0.29700000000000004</v>
      </c>
      <c r="AM495" s="18">
        <f t="shared" si="247"/>
        <v>923.39999999999986</v>
      </c>
      <c r="AN495" s="18">
        <f>AM495*节奏规划!$J484</f>
        <v>1.7757692307692305</v>
      </c>
      <c r="AO495" s="18">
        <f t="shared" si="248"/>
        <v>194.4</v>
      </c>
      <c r="AP495" s="18">
        <f>AO495*节奏规划!$J484</f>
        <v>0.37384615384615388</v>
      </c>
      <c r="AQ495" s="18">
        <f t="shared" si="249"/>
        <v>0</v>
      </c>
      <c r="AR495" s="18">
        <f>AQ495*节奏规划!$J484</f>
        <v>0</v>
      </c>
      <c r="AS495" s="18">
        <f t="shared" si="267"/>
        <v>115.90538399999998</v>
      </c>
      <c r="AT495" s="18">
        <f>AS495*节奏规划!$J484</f>
        <v>0.22289496923076921</v>
      </c>
      <c r="AU495" s="18">
        <f t="shared" si="268"/>
        <v>115.90538399999997</v>
      </c>
      <c r="AV495" s="18">
        <f>AU495*节奏规划!$J484</f>
        <v>0.22289496923076918</v>
      </c>
      <c r="AW495" s="18">
        <f t="shared" si="269"/>
        <v>17.755718399999996</v>
      </c>
      <c r="AX495" s="18">
        <f>AW495*节奏规划!$J484</f>
        <v>3.4145612307692301E-2</v>
      </c>
      <c r="AY495" s="18">
        <f t="shared" si="270"/>
        <v>0</v>
      </c>
      <c r="AZ495" s="18">
        <f>AY495*节奏规划!$J484</f>
        <v>0</v>
      </c>
    </row>
    <row r="496" spans="1:52" ht="16.5" x14ac:dyDescent="0.2">
      <c r="A496" s="14">
        <v>491</v>
      </c>
      <c r="B496" s="14">
        <f>金币产出!CH496/金币产出!CB496</f>
        <v>8288257120</v>
      </c>
      <c r="C496" s="18">
        <f>INDEX(金币产出!$D$7:$D$90,MATCH(宝箱数值!A496,金币产出!$A$7:$A$90,1))</f>
        <v>128.33999999999997</v>
      </c>
      <c r="D496" s="18">
        <f t="shared" si="250"/>
        <v>53774632</v>
      </c>
      <c r="E496" s="18">
        <f t="shared" si="239"/>
        <v>5366420</v>
      </c>
      <c r="F496" s="18">
        <f t="shared" si="240"/>
        <v>19057068</v>
      </c>
      <c r="G496" s="18">
        <f t="shared" si="241"/>
        <v>40427749</v>
      </c>
      <c r="H496" s="18">
        <f t="shared" si="242"/>
        <v>53774632</v>
      </c>
      <c r="I496" s="18">
        <f t="shared" si="243"/>
        <v>53774632</v>
      </c>
      <c r="J496" s="18">
        <f t="shared" si="244"/>
        <v>53774632</v>
      </c>
      <c r="K496" s="18">
        <f t="shared" si="251"/>
        <v>1</v>
      </c>
      <c r="L496" s="18">
        <f t="shared" si="252"/>
        <v>5366.42</v>
      </c>
      <c r="M496" s="18">
        <f t="shared" si="253"/>
        <v>2</v>
      </c>
      <c r="N496" s="18">
        <f t="shared" si="254"/>
        <v>19.059999999999999</v>
      </c>
      <c r="O496" s="18">
        <f t="shared" si="255"/>
        <v>2</v>
      </c>
      <c r="P496" s="18">
        <f t="shared" si="256"/>
        <v>40.43</v>
      </c>
      <c r="Q496" s="18">
        <f t="shared" si="257"/>
        <v>2</v>
      </c>
      <c r="R496" s="18">
        <f t="shared" si="258"/>
        <v>53.77</v>
      </c>
      <c r="S496" s="18">
        <f t="shared" si="259"/>
        <v>2</v>
      </c>
      <c r="T496" s="18">
        <f t="shared" si="260"/>
        <v>53.77</v>
      </c>
      <c r="U496" s="18">
        <f t="shared" si="261"/>
        <v>2</v>
      </c>
      <c r="V496" s="18">
        <f t="shared" si="262"/>
        <v>53.77</v>
      </c>
      <c r="W496" s="18">
        <f t="shared" si="263"/>
        <v>2</v>
      </c>
      <c r="X496" s="18">
        <f t="shared" si="264"/>
        <v>53.77</v>
      </c>
      <c r="Y496" s="22">
        <v>0</v>
      </c>
      <c r="Z496" s="22">
        <v>0</v>
      </c>
      <c r="AA496" s="22">
        <v>0.2</v>
      </c>
      <c r="AB496" s="22">
        <v>0.8</v>
      </c>
      <c r="AC496" s="22">
        <v>0</v>
      </c>
      <c r="AD496" s="22">
        <v>0</v>
      </c>
      <c r="AE496" s="18">
        <f t="shared" si="265"/>
        <v>116693740.18035999</v>
      </c>
      <c r="AF496" s="18">
        <f>AE496*节奏规划!$J485</f>
        <v>224411.03880838462</v>
      </c>
      <c r="AG496" s="18">
        <f t="shared" si="266"/>
        <v>1890.6551999999992</v>
      </c>
      <c r="AH496" s="18">
        <f>AG496*节奏规划!$J485</f>
        <v>3.6358753846153835</v>
      </c>
      <c r="AI496" s="18">
        <f t="shared" si="245"/>
        <v>346.85999999999996</v>
      </c>
      <c r="AJ496" s="18">
        <f>AI496*节奏规划!$J485</f>
        <v>0.66703846153846147</v>
      </c>
      <c r="AK496" s="18">
        <f t="shared" si="246"/>
        <v>154.44000000000003</v>
      </c>
      <c r="AL496" s="18">
        <f>AK496*节奏规划!$J485</f>
        <v>0.29700000000000004</v>
      </c>
      <c r="AM496" s="18">
        <f t="shared" si="247"/>
        <v>923.39999999999986</v>
      </c>
      <c r="AN496" s="18">
        <f>AM496*节奏规划!$J485</f>
        <v>1.7757692307692305</v>
      </c>
      <c r="AO496" s="18">
        <f t="shared" si="248"/>
        <v>194.4</v>
      </c>
      <c r="AP496" s="18">
        <f>AO496*节奏规划!$J485</f>
        <v>0.37384615384615388</v>
      </c>
      <c r="AQ496" s="18">
        <f t="shared" si="249"/>
        <v>0</v>
      </c>
      <c r="AR496" s="18">
        <f>AQ496*节奏规划!$J485</f>
        <v>0</v>
      </c>
      <c r="AS496" s="18">
        <f t="shared" si="267"/>
        <v>115.90538399999998</v>
      </c>
      <c r="AT496" s="18">
        <f>AS496*节奏规划!$J485</f>
        <v>0.22289496923076921</v>
      </c>
      <c r="AU496" s="18">
        <f t="shared" si="268"/>
        <v>115.90538399999997</v>
      </c>
      <c r="AV496" s="18">
        <f>AU496*节奏规划!$J485</f>
        <v>0.22289496923076918</v>
      </c>
      <c r="AW496" s="18">
        <f t="shared" si="269"/>
        <v>17.755718399999996</v>
      </c>
      <c r="AX496" s="18">
        <f>AW496*节奏规划!$J485</f>
        <v>3.4145612307692301E-2</v>
      </c>
      <c r="AY496" s="18">
        <f t="shared" si="270"/>
        <v>0</v>
      </c>
      <c r="AZ496" s="18">
        <f>AY496*节奏规划!$J485</f>
        <v>0</v>
      </c>
    </row>
    <row r="497" spans="1:52" ht="16.5" x14ac:dyDescent="0.2">
      <c r="A497" s="14">
        <v>492</v>
      </c>
      <c r="B497" s="14">
        <f>金币产出!CH497/金币产出!CB497</f>
        <v>8317624120</v>
      </c>
      <c r="C497" s="18">
        <f>INDEX(金币产出!$D$7:$D$90,MATCH(宝箱数值!A497,金币产出!$A$7:$A$90,1))</f>
        <v>128.33999999999997</v>
      </c>
      <c r="D497" s="18">
        <f t="shared" si="250"/>
        <v>53965166</v>
      </c>
      <c r="E497" s="18">
        <f t="shared" si="239"/>
        <v>5375918</v>
      </c>
      <c r="F497" s="18">
        <f t="shared" si="240"/>
        <v>19090800</v>
      </c>
      <c r="G497" s="18">
        <f t="shared" si="241"/>
        <v>40499307</v>
      </c>
      <c r="H497" s="18">
        <f t="shared" si="242"/>
        <v>53965166</v>
      </c>
      <c r="I497" s="18">
        <f t="shared" si="243"/>
        <v>53965166</v>
      </c>
      <c r="J497" s="18">
        <f t="shared" si="244"/>
        <v>53965166</v>
      </c>
      <c r="K497" s="18">
        <f t="shared" si="251"/>
        <v>1</v>
      </c>
      <c r="L497" s="18">
        <f t="shared" si="252"/>
        <v>5375.92</v>
      </c>
      <c r="M497" s="18">
        <f t="shared" si="253"/>
        <v>2</v>
      </c>
      <c r="N497" s="18">
        <f t="shared" si="254"/>
        <v>19.09</v>
      </c>
      <c r="O497" s="18">
        <f t="shared" si="255"/>
        <v>2</v>
      </c>
      <c r="P497" s="18">
        <f t="shared" si="256"/>
        <v>40.5</v>
      </c>
      <c r="Q497" s="18">
        <f t="shared" si="257"/>
        <v>2</v>
      </c>
      <c r="R497" s="18">
        <f t="shared" si="258"/>
        <v>53.97</v>
      </c>
      <c r="S497" s="18">
        <f t="shared" si="259"/>
        <v>2</v>
      </c>
      <c r="T497" s="18">
        <f t="shared" si="260"/>
        <v>53.97</v>
      </c>
      <c r="U497" s="18">
        <f t="shared" si="261"/>
        <v>2</v>
      </c>
      <c r="V497" s="18">
        <f t="shared" si="262"/>
        <v>53.97</v>
      </c>
      <c r="W497" s="18">
        <f t="shared" si="263"/>
        <v>2</v>
      </c>
      <c r="X497" s="18">
        <f t="shared" si="264"/>
        <v>53.97</v>
      </c>
      <c r="Y497" s="22">
        <v>0</v>
      </c>
      <c r="Z497" s="22">
        <v>0</v>
      </c>
      <c r="AA497" s="22">
        <v>0.2</v>
      </c>
      <c r="AB497" s="22">
        <v>0.8</v>
      </c>
      <c r="AC497" s="22">
        <v>0</v>
      </c>
      <c r="AD497" s="22">
        <v>0</v>
      </c>
      <c r="AE497" s="18">
        <f t="shared" si="265"/>
        <v>117074471.55627997</v>
      </c>
      <c r="AF497" s="18">
        <f>AE497*节奏规划!$J486</f>
        <v>225143.21453130766</v>
      </c>
      <c r="AG497" s="18">
        <f t="shared" si="266"/>
        <v>1890.6551999999992</v>
      </c>
      <c r="AH497" s="18">
        <f>AG497*节奏规划!$J486</f>
        <v>3.6358753846153835</v>
      </c>
      <c r="AI497" s="18">
        <f t="shared" si="245"/>
        <v>346.85999999999996</v>
      </c>
      <c r="AJ497" s="18">
        <f>AI497*节奏规划!$J486</f>
        <v>0.66703846153846147</v>
      </c>
      <c r="AK497" s="18">
        <f t="shared" si="246"/>
        <v>154.44000000000003</v>
      </c>
      <c r="AL497" s="18">
        <f>AK497*节奏规划!$J486</f>
        <v>0.29700000000000004</v>
      </c>
      <c r="AM497" s="18">
        <f t="shared" si="247"/>
        <v>923.39999999999986</v>
      </c>
      <c r="AN497" s="18">
        <f>AM497*节奏规划!$J486</f>
        <v>1.7757692307692305</v>
      </c>
      <c r="AO497" s="18">
        <f t="shared" si="248"/>
        <v>194.4</v>
      </c>
      <c r="AP497" s="18">
        <f>AO497*节奏规划!$J486</f>
        <v>0.37384615384615388</v>
      </c>
      <c r="AQ497" s="18">
        <f t="shared" si="249"/>
        <v>0</v>
      </c>
      <c r="AR497" s="18">
        <f>AQ497*节奏规划!$J486</f>
        <v>0</v>
      </c>
      <c r="AS497" s="18">
        <f t="shared" si="267"/>
        <v>115.90538399999998</v>
      </c>
      <c r="AT497" s="18">
        <f>AS497*节奏规划!$J486</f>
        <v>0.22289496923076921</v>
      </c>
      <c r="AU497" s="18">
        <f t="shared" si="268"/>
        <v>115.90538399999997</v>
      </c>
      <c r="AV497" s="18">
        <f>AU497*节奏规划!$J486</f>
        <v>0.22289496923076918</v>
      </c>
      <c r="AW497" s="18">
        <f t="shared" si="269"/>
        <v>17.755718399999996</v>
      </c>
      <c r="AX497" s="18">
        <f>AW497*节奏规划!$J486</f>
        <v>3.4145612307692301E-2</v>
      </c>
      <c r="AY497" s="18">
        <f t="shared" si="270"/>
        <v>0</v>
      </c>
      <c r="AZ497" s="18">
        <f>AY497*节奏规划!$J486</f>
        <v>0</v>
      </c>
    </row>
    <row r="498" spans="1:52" ht="16.5" x14ac:dyDescent="0.2">
      <c r="A498" s="14">
        <v>493</v>
      </c>
      <c r="B498" s="14">
        <f>金币产出!CH498/金币产出!CB498</f>
        <v>8346991640</v>
      </c>
      <c r="C498" s="18">
        <f>INDEX(金币产出!$D$7:$D$90,MATCH(宝箱数值!A498,金币产出!$A$7:$A$90,1))</f>
        <v>128.33999999999997</v>
      </c>
      <c r="D498" s="18">
        <f t="shared" si="250"/>
        <v>54155704</v>
      </c>
      <c r="E498" s="18">
        <f t="shared" si="239"/>
        <v>5385401</v>
      </c>
      <c r="F498" s="18">
        <f t="shared" si="240"/>
        <v>19124473</v>
      </c>
      <c r="G498" s="18">
        <f t="shared" si="241"/>
        <v>40570741</v>
      </c>
      <c r="H498" s="18">
        <f t="shared" si="242"/>
        <v>54155704</v>
      </c>
      <c r="I498" s="18">
        <f t="shared" si="243"/>
        <v>54155704</v>
      </c>
      <c r="J498" s="18">
        <f t="shared" si="244"/>
        <v>54155704</v>
      </c>
      <c r="K498" s="18">
        <f t="shared" si="251"/>
        <v>1</v>
      </c>
      <c r="L498" s="18">
        <f t="shared" si="252"/>
        <v>5385.4</v>
      </c>
      <c r="M498" s="18">
        <f t="shared" si="253"/>
        <v>2</v>
      </c>
      <c r="N498" s="18">
        <f t="shared" si="254"/>
        <v>19.12</v>
      </c>
      <c r="O498" s="18">
        <f t="shared" si="255"/>
        <v>2</v>
      </c>
      <c r="P498" s="18">
        <f t="shared" si="256"/>
        <v>40.57</v>
      </c>
      <c r="Q498" s="18">
        <f t="shared" si="257"/>
        <v>2</v>
      </c>
      <c r="R498" s="18">
        <f t="shared" si="258"/>
        <v>54.16</v>
      </c>
      <c r="S498" s="18">
        <f t="shared" si="259"/>
        <v>2</v>
      </c>
      <c r="T498" s="18">
        <f t="shared" si="260"/>
        <v>54.16</v>
      </c>
      <c r="U498" s="18">
        <f t="shared" si="261"/>
        <v>2</v>
      </c>
      <c r="V498" s="18">
        <f t="shared" si="262"/>
        <v>54.16</v>
      </c>
      <c r="W498" s="18">
        <f t="shared" si="263"/>
        <v>2</v>
      </c>
      <c r="X498" s="18">
        <f t="shared" si="264"/>
        <v>54.16</v>
      </c>
      <c r="Y498" s="22">
        <v>0</v>
      </c>
      <c r="Z498" s="22">
        <v>0</v>
      </c>
      <c r="AA498" s="22">
        <v>0.2</v>
      </c>
      <c r="AB498" s="22">
        <v>0.8</v>
      </c>
      <c r="AC498" s="22">
        <v>0</v>
      </c>
      <c r="AD498" s="22">
        <v>0</v>
      </c>
      <c r="AE498" s="18">
        <f t="shared" si="265"/>
        <v>117455153.61075999</v>
      </c>
      <c r="AF498" s="18">
        <f>AE498*节奏规划!$J487</f>
        <v>225875.29540530767</v>
      </c>
      <c r="AG498" s="18">
        <f t="shared" si="266"/>
        <v>1890.6551999999992</v>
      </c>
      <c r="AH498" s="18">
        <f>AG498*节奏规划!$J487</f>
        <v>3.6358753846153835</v>
      </c>
      <c r="AI498" s="18">
        <f t="shared" si="245"/>
        <v>346.85999999999996</v>
      </c>
      <c r="AJ498" s="18">
        <f>AI498*节奏规划!$J487</f>
        <v>0.66703846153846147</v>
      </c>
      <c r="AK498" s="18">
        <f t="shared" si="246"/>
        <v>154.44000000000003</v>
      </c>
      <c r="AL498" s="18">
        <f>AK498*节奏规划!$J487</f>
        <v>0.29700000000000004</v>
      </c>
      <c r="AM498" s="18">
        <f t="shared" si="247"/>
        <v>923.39999999999986</v>
      </c>
      <c r="AN498" s="18">
        <f>AM498*节奏规划!$J487</f>
        <v>1.7757692307692305</v>
      </c>
      <c r="AO498" s="18">
        <f t="shared" si="248"/>
        <v>194.4</v>
      </c>
      <c r="AP498" s="18">
        <f>AO498*节奏规划!$J487</f>
        <v>0.37384615384615388</v>
      </c>
      <c r="AQ498" s="18">
        <f t="shared" si="249"/>
        <v>0</v>
      </c>
      <c r="AR498" s="18">
        <f>AQ498*节奏规划!$J487</f>
        <v>0</v>
      </c>
      <c r="AS498" s="18">
        <f t="shared" si="267"/>
        <v>115.90538399999998</v>
      </c>
      <c r="AT498" s="18">
        <f>AS498*节奏规划!$J487</f>
        <v>0.22289496923076921</v>
      </c>
      <c r="AU498" s="18">
        <f t="shared" si="268"/>
        <v>115.90538399999997</v>
      </c>
      <c r="AV498" s="18">
        <f>AU498*节奏规划!$J487</f>
        <v>0.22289496923076918</v>
      </c>
      <c r="AW498" s="18">
        <f t="shared" si="269"/>
        <v>17.755718399999996</v>
      </c>
      <c r="AX498" s="18">
        <f>AW498*节奏规划!$J487</f>
        <v>3.4145612307692301E-2</v>
      </c>
      <c r="AY498" s="18">
        <f t="shared" si="270"/>
        <v>0</v>
      </c>
      <c r="AZ498" s="18">
        <f>AY498*节奏规划!$J487</f>
        <v>0</v>
      </c>
    </row>
    <row r="499" spans="1:52" ht="16.5" x14ac:dyDescent="0.2">
      <c r="A499" s="14">
        <v>494</v>
      </c>
      <c r="B499" s="14">
        <f>金币产出!CH499/金币产出!CB499</f>
        <v>8376359160</v>
      </c>
      <c r="C499" s="18">
        <f>INDEX(金币产出!$D$7:$D$90,MATCH(宝箱数值!A499,金币产出!$A$7:$A$90,1))</f>
        <v>128.33999999999997</v>
      </c>
      <c r="D499" s="18">
        <f t="shared" si="250"/>
        <v>54346242</v>
      </c>
      <c r="E499" s="18">
        <f t="shared" si="239"/>
        <v>5394866</v>
      </c>
      <c r="F499" s="18">
        <f t="shared" si="240"/>
        <v>19158086</v>
      </c>
      <c r="G499" s="18">
        <f t="shared" si="241"/>
        <v>40642049</v>
      </c>
      <c r="H499" s="18">
        <f t="shared" si="242"/>
        <v>54346242</v>
      </c>
      <c r="I499" s="18">
        <f t="shared" si="243"/>
        <v>54346242</v>
      </c>
      <c r="J499" s="18">
        <f t="shared" si="244"/>
        <v>54346242</v>
      </c>
      <c r="K499" s="18">
        <f t="shared" si="251"/>
        <v>1</v>
      </c>
      <c r="L499" s="18">
        <f t="shared" si="252"/>
        <v>5394.87</v>
      </c>
      <c r="M499" s="18">
        <f t="shared" si="253"/>
        <v>2</v>
      </c>
      <c r="N499" s="18">
        <f t="shared" si="254"/>
        <v>19.16</v>
      </c>
      <c r="O499" s="18">
        <f t="shared" si="255"/>
        <v>2</v>
      </c>
      <c r="P499" s="18">
        <f t="shared" si="256"/>
        <v>40.64</v>
      </c>
      <c r="Q499" s="18">
        <f t="shared" si="257"/>
        <v>2</v>
      </c>
      <c r="R499" s="18">
        <f t="shared" si="258"/>
        <v>54.35</v>
      </c>
      <c r="S499" s="18">
        <f t="shared" si="259"/>
        <v>2</v>
      </c>
      <c r="T499" s="18">
        <f t="shared" si="260"/>
        <v>54.35</v>
      </c>
      <c r="U499" s="18">
        <f t="shared" si="261"/>
        <v>2</v>
      </c>
      <c r="V499" s="18">
        <f t="shared" si="262"/>
        <v>54.35</v>
      </c>
      <c r="W499" s="18">
        <f t="shared" si="263"/>
        <v>2</v>
      </c>
      <c r="X499" s="18">
        <f t="shared" si="264"/>
        <v>54.35</v>
      </c>
      <c r="Y499" s="22">
        <v>0</v>
      </c>
      <c r="Z499" s="22">
        <v>0</v>
      </c>
      <c r="AA499" s="22">
        <v>0.2</v>
      </c>
      <c r="AB499" s="22">
        <v>0.8</v>
      </c>
      <c r="AC499" s="22">
        <v>0</v>
      </c>
      <c r="AD499" s="22">
        <v>0</v>
      </c>
      <c r="AE499" s="18">
        <f t="shared" si="265"/>
        <v>117835778.12355998</v>
      </c>
      <c r="AF499" s="18">
        <f>AE499*节奏规划!$J488</f>
        <v>226607.26562223074</v>
      </c>
      <c r="AG499" s="18">
        <f t="shared" si="266"/>
        <v>1890.6551999999992</v>
      </c>
      <c r="AH499" s="18">
        <f>AG499*节奏规划!$J488</f>
        <v>3.6358753846153835</v>
      </c>
      <c r="AI499" s="18">
        <f t="shared" si="245"/>
        <v>346.85999999999996</v>
      </c>
      <c r="AJ499" s="18">
        <f>AI499*节奏规划!$J488</f>
        <v>0.66703846153846147</v>
      </c>
      <c r="AK499" s="18">
        <f t="shared" si="246"/>
        <v>154.44000000000003</v>
      </c>
      <c r="AL499" s="18">
        <f>AK499*节奏规划!$J488</f>
        <v>0.29700000000000004</v>
      </c>
      <c r="AM499" s="18">
        <f t="shared" si="247"/>
        <v>923.39999999999986</v>
      </c>
      <c r="AN499" s="18">
        <f>AM499*节奏规划!$J488</f>
        <v>1.7757692307692305</v>
      </c>
      <c r="AO499" s="18">
        <f t="shared" si="248"/>
        <v>194.4</v>
      </c>
      <c r="AP499" s="18">
        <f>AO499*节奏规划!$J488</f>
        <v>0.37384615384615388</v>
      </c>
      <c r="AQ499" s="18">
        <f t="shared" si="249"/>
        <v>0</v>
      </c>
      <c r="AR499" s="18">
        <f>AQ499*节奏规划!$J488</f>
        <v>0</v>
      </c>
      <c r="AS499" s="18">
        <f t="shared" si="267"/>
        <v>115.90538399999998</v>
      </c>
      <c r="AT499" s="18">
        <f>AS499*节奏规划!$J488</f>
        <v>0.22289496923076921</v>
      </c>
      <c r="AU499" s="18">
        <f t="shared" si="268"/>
        <v>115.90538399999997</v>
      </c>
      <c r="AV499" s="18">
        <f>AU499*节奏规划!$J488</f>
        <v>0.22289496923076918</v>
      </c>
      <c r="AW499" s="18">
        <f t="shared" si="269"/>
        <v>17.755718399999996</v>
      </c>
      <c r="AX499" s="18">
        <f>AW499*节奏规划!$J488</f>
        <v>3.4145612307692301E-2</v>
      </c>
      <c r="AY499" s="18">
        <f t="shared" si="270"/>
        <v>0</v>
      </c>
      <c r="AZ499" s="18">
        <f>AY499*节奏规划!$J488</f>
        <v>0</v>
      </c>
    </row>
    <row r="500" spans="1:52" ht="16.5" x14ac:dyDescent="0.2">
      <c r="A500" s="14">
        <v>495</v>
      </c>
      <c r="B500" s="14">
        <f>金币产出!CH500/金币产出!CB500</f>
        <v>8405726160</v>
      </c>
      <c r="C500" s="18">
        <f>INDEX(金币产出!$D$7:$D$90,MATCH(宝箱数值!A500,金币产出!$A$7:$A$90,1))</f>
        <v>128.33999999999997</v>
      </c>
      <c r="D500" s="18">
        <f t="shared" si="250"/>
        <v>54536777</v>
      </c>
      <c r="E500" s="18">
        <f t="shared" si="239"/>
        <v>5404315</v>
      </c>
      <c r="F500" s="18">
        <f t="shared" si="240"/>
        <v>19191641</v>
      </c>
      <c r="G500" s="18">
        <f t="shared" si="241"/>
        <v>40713231</v>
      </c>
      <c r="H500" s="18">
        <f t="shared" si="242"/>
        <v>54536777</v>
      </c>
      <c r="I500" s="18">
        <f t="shared" si="243"/>
        <v>54536777</v>
      </c>
      <c r="J500" s="18">
        <f t="shared" si="244"/>
        <v>54536777</v>
      </c>
      <c r="K500" s="18">
        <f t="shared" si="251"/>
        <v>1</v>
      </c>
      <c r="L500" s="18">
        <f t="shared" si="252"/>
        <v>5404.32</v>
      </c>
      <c r="M500" s="18">
        <f t="shared" si="253"/>
        <v>2</v>
      </c>
      <c r="N500" s="18">
        <f t="shared" si="254"/>
        <v>19.190000000000001</v>
      </c>
      <c r="O500" s="18">
        <f t="shared" si="255"/>
        <v>2</v>
      </c>
      <c r="P500" s="18">
        <f t="shared" si="256"/>
        <v>40.71</v>
      </c>
      <c r="Q500" s="18">
        <f t="shared" si="257"/>
        <v>2</v>
      </c>
      <c r="R500" s="18">
        <f t="shared" si="258"/>
        <v>54.54</v>
      </c>
      <c r="S500" s="18">
        <f t="shared" si="259"/>
        <v>2</v>
      </c>
      <c r="T500" s="18">
        <f t="shared" si="260"/>
        <v>54.54</v>
      </c>
      <c r="U500" s="18">
        <f t="shared" si="261"/>
        <v>2</v>
      </c>
      <c r="V500" s="18">
        <f t="shared" si="262"/>
        <v>54.54</v>
      </c>
      <c r="W500" s="18">
        <f t="shared" si="263"/>
        <v>2</v>
      </c>
      <c r="X500" s="18">
        <f t="shared" si="264"/>
        <v>54.54</v>
      </c>
      <c r="Y500" s="22">
        <v>0</v>
      </c>
      <c r="Z500" s="22">
        <v>0</v>
      </c>
      <c r="AA500" s="22">
        <v>0.2</v>
      </c>
      <c r="AB500" s="22">
        <v>0.8</v>
      </c>
      <c r="AC500" s="22">
        <v>0</v>
      </c>
      <c r="AD500" s="22">
        <v>0</v>
      </c>
      <c r="AE500" s="18">
        <f t="shared" si="265"/>
        <v>118216339.61451998</v>
      </c>
      <c r="AF500" s="18">
        <f>AE500*节奏规划!$J489</f>
        <v>227339.11464330766</v>
      </c>
      <c r="AG500" s="18">
        <f t="shared" si="266"/>
        <v>1890.6551999999992</v>
      </c>
      <c r="AH500" s="18">
        <f>AG500*节奏规划!$J489</f>
        <v>3.6358753846153835</v>
      </c>
      <c r="AI500" s="18">
        <f t="shared" si="245"/>
        <v>346.85999999999996</v>
      </c>
      <c r="AJ500" s="18">
        <f>AI500*节奏规划!$J489</f>
        <v>0.66703846153846147</v>
      </c>
      <c r="AK500" s="18">
        <f t="shared" si="246"/>
        <v>154.44000000000003</v>
      </c>
      <c r="AL500" s="18">
        <f>AK500*节奏规划!$J489</f>
        <v>0.29700000000000004</v>
      </c>
      <c r="AM500" s="18">
        <f t="shared" si="247"/>
        <v>923.39999999999986</v>
      </c>
      <c r="AN500" s="18">
        <f>AM500*节奏规划!$J489</f>
        <v>1.7757692307692305</v>
      </c>
      <c r="AO500" s="18">
        <f t="shared" si="248"/>
        <v>194.4</v>
      </c>
      <c r="AP500" s="18">
        <f>AO500*节奏规划!$J489</f>
        <v>0.37384615384615388</v>
      </c>
      <c r="AQ500" s="18">
        <f t="shared" si="249"/>
        <v>0</v>
      </c>
      <c r="AR500" s="18">
        <f>AQ500*节奏规划!$J489</f>
        <v>0</v>
      </c>
      <c r="AS500" s="18">
        <f t="shared" si="267"/>
        <v>115.90538399999998</v>
      </c>
      <c r="AT500" s="18">
        <f>AS500*节奏规划!$J489</f>
        <v>0.22289496923076921</v>
      </c>
      <c r="AU500" s="18">
        <f t="shared" si="268"/>
        <v>115.90538399999997</v>
      </c>
      <c r="AV500" s="18">
        <f>AU500*节奏规划!$J489</f>
        <v>0.22289496923076918</v>
      </c>
      <c r="AW500" s="18">
        <f t="shared" si="269"/>
        <v>17.755718399999996</v>
      </c>
      <c r="AX500" s="18">
        <f>AW500*节奏规划!$J489</f>
        <v>3.4145612307692301E-2</v>
      </c>
      <c r="AY500" s="18">
        <f t="shared" si="270"/>
        <v>0</v>
      </c>
      <c r="AZ500" s="18">
        <f>AY500*节奏规划!$J489</f>
        <v>0</v>
      </c>
    </row>
    <row r="501" spans="1:52" ht="16.5" x14ac:dyDescent="0.2">
      <c r="A501" s="14">
        <v>496</v>
      </c>
      <c r="B501" s="14">
        <f>金币产出!CH501/金币产出!CB501</f>
        <v>8435093680</v>
      </c>
      <c r="C501" s="18">
        <f>INDEX(金币产出!$D$7:$D$90,MATCH(宝箱数值!A501,金币产出!$A$7:$A$90,1))</f>
        <v>128.33999999999997</v>
      </c>
      <c r="D501" s="18">
        <f t="shared" si="250"/>
        <v>54727315</v>
      </c>
      <c r="E501" s="18">
        <f t="shared" si="239"/>
        <v>5413747</v>
      </c>
      <c r="F501" s="18">
        <f t="shared" si="240"/>
        <v>19225137</v>
      </c>
      <c r="G501" s="18">
        <f t="shared" si="241"/>
        <v>40784290</v>
      </c>
      <c r="H501" s="18">
        <f t="shared" si="242"/>
        <v>54727315</v>
      </c>
      <c r="I501" s="18">
        <f t="shared" si="243"/>
        <v>54727315</v>
      </c>
      <c r="J501" s="18">
        <f t="shared" si="244"/>
        <v>54727315</v>
      </c>
      <c r="K501" s="18">
        <f t="shared" si="251"/>
        <v>1</v>
      </c>
      <c r="L501" s="18">
        <f t="shared" si="252"/>
        <v>5413.75</v>
      </c>
      <c r="M501" s="18">
        <f t="shared" si="253"/>
        <v>2</v>
      </c>
      <c r="N501" s="18">
        <f t="shared" si="254"/>
        <v>19.23</v>
      </c>
      <c r="O501" s="18">
        <f t="shared" si="255"/>
        <v>2</v>
      </c>
      <c r="P501" s="18">
        <f t="shared" si="256"/>
        <v>40.78</v>
      </c>
      <c r="Q501" s="18">
        <f t="shared" si="257"/>
        <v>2</v>
      </c>
      <c r="R501" s="18">
        <f t="shared" si="258"/>
        <v>54.73</v>
      </c>
      <c r="S501" s="18">
        <f t="shared" si="259"/>
        <v>2</v>
      </c>
      <c r="T501" s="18">
        <f t="shared" si="260"/>
        <v>54.73</v>
      </c>
      <c r="U501" s="18">
        <f t="shared" si="261"/>
        <v>2</v>
      </c>
      <c r="V501" s="18">
        <f t="shared" si="262"/>
        <v>54.73</v>
      </c>
      <c r="W501" s="18">
        <f t="shared" si="263"/>
        <v>2</v>
      </c>
      <c r="X501" s="18">
        <f t="shared" si="264"/>
        <v>54.73</v>
      </c>
      <c r="Y501" s="22">
        <v>0</v>
      </c>
      <c r="Z501" s="22">
        <v>0</v>
      </c>
      <c r="AA501" s="22">
        <v>0.2</v>
      </c>
      <c r="AB501" s="22">
        <v>0.8</v>
      </c>
      <c r="AC501" s="22">
        <v>0</v>
      </c>
      <c r="AD501" s="22">
        <v>0</v>
      </c>
      <c r="AE501" s="18">
        <f t="shared" si="265"/>
        <v>118596850.41399997</v>
      </c>
      <c r="AF501" s="18">
        <f>AE501*节奏规划!$J490</f>
        <v>228070.8661807692</v>
      </c>
      <c r="AG501" s="18">
        <f t="shared" si="266"/>
        <v>1890.6551999999992</v>
      </c>
      <c r="AH501" s="18">
        <f>AG501*节奏规划!$J490</f>
        <v>3.6358753846153835</v>
      </c>
      <c r="AI501" s="18">
        <f t="shared" si="245"/>
        <v>346.85999999999996</v>
      </c>
      <c r="AJ501" s="18">
        <f>AI501*节奏规划!$J490</f>
        <v>0.66703846153846147</v>
      </c>
      <c r="AK501" s="18">
        <f t="shared" si="246"/>
        <v>154.44000000000003</v>
      </c>
      <c r="AL501" s="18">
        <f>AK501*节奏规划!$J490</f>
        <v>0.29700000000000004</v>
      </c>
      <c r="AM501" s="18">
        <f t="shared" si="247"/>
        <v>923.39999999999986</v>
      </c>
      <c r="AN501" s="18">
        <f>AM501*节奏规划!$J490</f>
        <v>1.7757692307692305</v>
      </c>
      <c r="AO501" s="18">
        <f t="shared" si="248"/>
        <v>194.4</v>
      </c>
      <c r="AP501" s="18">
        <f>AO501*节奏规划!$J490</f>
        <v>0.37384615384615388</v>
      </c>
      <c r="AQ501" s="18">
        <f t="shared" si="249"/>
        <v>0</v>
      </c>
      <c r="AR501" s="18">
        <f>AQ501*节奏规划!$J490</f>
        <v>0</v>
      </c>
      <c r="AS501" s="18">
        <f t="shared" si="267"/>
        <v>115.90538399999998</v>
      </c>
      <c r="AT501" s="18">
        <f>AS501*节奏规划!$J490</f>
        <v>0.22289496923076921</v>
      </c>
      <c r="AU501" s="18">
        <f t="shared" si="268"/>
        <v>115.90538399999997</v>
      </c>
      <c r="AV501" s="18">
        <f>AU501*节奏规划!$J490</f>
        <v>0.22289496923076918</v>
      </c>
      <c r="AW501" s="18">
        <f t="shared" si="269"/>
        <v>17.755718399999996</v>
      </c>
      <c r="AX501" s="18">
        <f>AW501*节奏规划!$J490</f>
        <v>3.4145612307692301E-2</v>
      </c>
      <c r="AY501" s="18">
        <f t="shared" si="270"/>
        <v>0</v>
      </c>
      <c r="AZ501" s="18">
        <f>AY501*节奏规划!$J490</f>
        <v>0</v>
      </c>
    </row>
    <row r="502" spans="1:52" ht="16.5" x14ac:dyDescent="0.2">
      <c r="A502" s="14">
        <v>497</v>
      </c>
      <c r="B502" s="14">
        <f>金币产出!CH502/金币产出!CB502</f>
        <v>8464461200</v>
      </c>
      <c r="C502" s="18">
        <f>INDEX(金币产出!$D$7:$D$90,MATCH(宝箱数值!A502,金币产出!$A$7:$A$90,1))</f>
        <v>128.33999999999997</v>
      </c>
      <c r="D502" s="18">
        <f t="shared" si="250"/>
        <v>54917853</v>
      </c>
      <c r="E502" s="18">
        <f t="shared" si="239"/>
        <v>5423163</v>
      </c>
      <c r="F502" s="18">
        <f t="shared" si="240"/>
        <v>19258575</v>
      </c>
      <c r="G502" s="18">
        <f t="shared" si="241"/>
        <v>40855226</v>
      </c>
      <c r="H502" s="18">
        <f t="shared" si="242"/>
        <v>54917853</v>
      </c>
      <c r="I502" s="18">
        <f t="shared" si="243"/>
        <v>54917853</v>
      </c>
      <c r="J502" s="18">
        <f t="shared" si="244"/>
        <v>54917853</v>
      </c>
      <c r="K502" s="18">
        <f t="shared" si="251"/>
        <v>1</v>
      </c>
      <c r="L502" s="18">
        <f t="shared" si="252"/>
        <v>5423.16</v>
      </c>
      <c r="M502" s="18">
        <f t="shared" si="253"/>
        <v>2</v>
      </c>
      <c r="N502" s="18">
        <f t="shared" si="254"/>
        <v>19.260000000000002</v>
      </c>
      <c r="O502" s="18">
        <f t="shared" si="255"/>
        <v>2</v>
      </c>
      <c r="P502" s="18">
        <f t="shared" si="256"/>
        <v>40.86</v>
      </c>
      <c r="Q502" s="18">
        <f t="shared" si="257"/>
        <v>2</v>
      </c>
      <c r="R502" s="18">
        <f t="shared" si="258"/>
        <v>54.92</v>
      </c>
      <c r="S502" s="18">
        <f t="shared" si="259"/>
        <v>2</v>
      </c>
      <c r="T502" s="18">
        <f t="shared" si="260"/>
        <v>54.92</v>
      </c>
      <c r="U502" s="18">
        <f t="shared" si="261"/>
        <v>2</v>
      </c>
      <c r="V502" s="18">
        <f t="shared" si="262"/>
        <v>54.92</v>
      </c>
      <c r="W502" s="18">
        <f t="shared" si="263"/>
        <v>2</v>
      </c>
      <c r="X502" s="18">
        <f t="shared" si="264"/>
        <v>54.92</v>
      </c>
      <c r="Y502" s="22">
        <v>0</v>
      </c>
      <c r="Z502" s="22">
        <v>0</v>
      </c>
      <c r="AA502" s="22">
        <v>0.2</v>
      </c>
      <c r="AB502" s="22">
        <v>0.8</v>
      </c>
      <c r="AC502" s="22">
        <v>0</v>
      </c>
      <c r="AD502" s="22">
        <v>0</v>
      </c>
      <c r="AE502" s="18">
        <f t="shared" si="265"/>
        <v>118977305.04183999</v>
      </c>
      <c r="AF502" s="18">
        <f>AE502*节奏规划!$J491</f>
        <v>228802.50969584615</v>
      </c>
      <c r="AG502" s="18">
        <f t="shared" si="266"/>
        <v>1890.6551999999992</v>
      </c>
      <c r="AH502" s="18">
        <f>AG502*节奏规划!$J491</f>
        <v>3.6358753846153835</v>
      </c>
      <c r="AI502" s="18">
        <f t="shared" si="245"/>
        <v>346.85999999999996</v>
      </c>
      <c r="AJ502" s="18">
        <f>AI502*节奏规划!$J491</f>
        <v>0.66703846153846147</v>
      </c>
      <c r="AK502" s="18">
        <f t="shared" si="246"/>
        <v>154.44000000000003</v>
      </c>
      <c r="AL502" s="18">
        <f>AK502*节奏规划!$J491</f>
        <v>0.29700000000000004</v>
      </c>
      <c r="AM502" s="18">
        <f t="shared" si="247"/>
        <v>923.39999999999986</v>
      </c>
      <c r="AN502" s="18">
        <f>AM502*节奏规划!$J491</f>
        <v>1.7757692307692305</v>
      </c>
      <c r="AO502" s="18">
        <f t="shared" si="248"/>
        <v>194.4</v>
      </c>
      <c r="AP502" s="18">
        <f>AO502*节奏规划!$J491</f>
        <v>0.37384615384615388</v>
      </c>
      <c r="AQ502" s="18">
        <f t="shared" si="249"/>
        <v>0</v>
      </c>
      <c r="AR502" s="18">
        <f>AQ502*节奏规划!$J491</f>
        <v>0</v>
      </c>
      <c r="AS502" s="18">
        <f t="shared" si="267"/>
        <v>115.90538399999998</v>
      </c>
      <c r="AT502" s="18">
        <f>AS502*节奏规划!$J491</f>
        <v>0.22289496923076921</v>
      </c>
      <c r="AU502" s="18">
        <f t="shared" si="268"/>
        <v>115.90538399999997</v>
      </c>
      <c r="AV502" s="18">
        <f>AU502*节奏规划!$J491</f>
        <v>0.22289496923076918</v>
      </c>
      <c r="AW502" s="18">
        <f t="shared" si="269"/>
        <v>17.755718399999996</v>
      </c>
      <c r="AX502" s="18">
        <f>AW502*节奏规划!$J491</f>
        <v>3.4145612307692301E-2</v>
      </c>
      <c r="AY502" s="18">
        <f t="shared" si="270"/>
        <v>0</v>
      </c>
      <c r="AZ502" s="18">
        <f>AY502*节奏规划!$J491</f>
        <v>0</v>
      </c>
    </row>
    <row r="503" spans="1:52" ht="16.5" x14ac:dyDescent="0.2">
      <c r="A503" s="14">
        <v>498</v>
      </c>
      <c r="B503" s="14">
        <f>金币产出!CH503/金币产出!CB503</f>
        <v>8493828200</v>
      </c>
      <c r="C503" s="18">
        <f>INDEX(金币产出!$D$7:$D$90,MATCH(宝箱数值!A503,金币产出!$A$7:$A$90,1))</f>
        <v>128.33999999999997</v>
      </c>
      <c r="D503" s="18">
        <f t="shared" si="250"/>
        <v>55108387</v>
      </c>
      <c r="E503" s="18">
        <f t="shared" si="239"/>
        <v>5432563</v>
      </c>
      <c r="F503" s="18">
        <f t="shared" si="240"/>
        <v>19291954</v>
      </c>
      <c r="G503" s="18">
        <f t="shared" si="241"/>
        <v>40926037</v>
      </c>
      <c r="H503" s="18">
        <f t="shared" si="242"/>
        <v>55108387</v>
      </c>
      <c r="I503" s="18">
        <f t="shared" si="243"/>
        <v>55108387</v>
      </c>
      <c r="J503" s="18">
        <f t="shared" si="244"/>
        <v>55108387</v>
      </c>
      <c r="K503" s="18">
        <f t="shared" si="251"/>
        <v>1</v>
      </c>
      <c r="L503" s="18">
        <f t="shared" si="252"/>
        <v>5432.56</v>
      </c>
      <c r="M503" s="18">
        <f t="shared" si="253"/>
        <v>2</v>
      </c>
      <c r="N503" s="18">
        <f t="shared" si="254"/>
        <v>19.29</v>
      </c>
      <c r="O503" s="18">
        <f t="shared" si="255"/>
        <v>2</v>
      </c>
      <c r="P503" s="18">
        <f t="shared" si="256"/>
        <v>40.93</v>
      </c>
      <c r="Q503" s="18">
        <f t="shared" si="257"/>
        <v>2</v>
      </c>
      <c r="R503" s="18">
        <f t="shared" si="258"/>
        <v>55.11</v>
      </c>
      <c r="S503" s="18">
        <f t="shared" si="259"/>
        <v>2</v>
      </c>
      <c r="T503" s="18">
        <f t="shared" si="260"/>
        <v>55.11</v>
      </c>
      <c r="U503" s="18">
        <f t="shared" si="261"/>
        <v>2</v>
      </c>
      <c r="V503" s="18">
        <f t="shared" si="262"/>
        <v>55.11</v>
      </c>
      <c r="W503" s="18">
        <f t="shared" si="263"/>
        <v>2</v>
      </c>
      <c r="X503" s="18">
        <f t="shared" si="264"/>
        <v>55.11</v>
      </c>
      <c r="Y503" s="22">
        <v>0</v>
      </c>
      <c r="Z503" s="22">
        <v>0</v>
      </c>
      <c r="AA503" s="22">
        <v>0.2</v>
      </c>
      <c r="AB503" s="22">
        <v>0.8</v>
      </c>
      <c r="AC503" s="22">
        <v>0</v>
      </c>
      <c r="AD503" s="22">
        <v>0</v>
      </c>
      <c r="AE503" s="18">
        <f t="shared" si="265"/>
        <v>119357695.27779996</v>
      </c>
      <c r="AF503" s="18">
        <f>AE503*节奏规划!$J492</f>
        <v>229534.02938038457</v>
      </c>
      <c r="AG503" s="18">
        <f t="shared" si="266"/>
        <v>1890.6551999999992</v>
      </c>
      <c r="AH503" s="18">
        <f>AG503*节奏规划!$J492</f>
        <v>3.6358753846153835</v>
      </c>
      <c r="AI503" s="18">
        <f t="shared" si="245"/>
        <v>346.85999999999996</v>
      </c>
      <c r="AJ503" s="18">
        <f>AI503*节奏规划!$J492</f>
        <v>0.66703846153846147</v>
      </c>
      <c r="AK503" s="18">
        <f t="shared" si="246"/>
        <v>154.44000000000003</v>
      </c>
      <c r="AL503" s="18">
        <f>AK503*节奏规划!$J492</f>
        <v>0.29700000000000004</v>
      </c>
      <c r="AM503" s="18">
        <f t="shared" si="247"/>
        <v>923.39999999999986</v>
      </c>
      <c r="AN503" s="18">
        <f>AM503*节奏规划!$J492</f>
        <v>1.7757692307692305</v>
      </c>
      <c r="AO503" s="18">
        <f t="shared" si="248"/>
        <v>194.4</v>
      </c>
      <c r="AP503" s="18">
        <f>AO503*节奏规划!$J492</f>
        <v>0.37384615384615388</v>
      </c>
      <c r="AQ503" s="18">
        <f t="shared" si="249"/>
        <v>0</v>
      </c>
      <c r="AR503" s="18">
        <f>AQ503*节奏规划!$J492</f>
        <v>0</v>
      </c>
      <c r="AS503" s="18">
        <f t="shared" si="267"/>
        <v>115.90538399999998</v>
      </c>
      <c r="AT503" s="18">
        <f>AS503*节奏规划!$J492</f>
        <v>0.22289496923076921</v>
      </c>
      <c r="AU503" s="18">
        <f t="shared" si="268"/>
        <v>115.90538399999997</v>
      </c>
      <c r="AV503" s="18">
        <f>AU503*节奏规划!$J492</f>
        <v>0.22289496923076918</v>
      </c>
      <c r="AW503" s="18">
        <f t="shared" si="269"/>
        <v>17.755718399999996</v>
      </c>
      <c r="AX503" s="18">
        <f>AW503*节奏规划!$J492</f>
        <v>3.4145612307692301E-2</v>
      </c>
      <c r="AY503" s="18">
        <f t="shared" si="270"/>
        <v>0</v>
      </c>
      <c r="AZ503" s="18">
        <f>AY503*节奏规划!$J492</f>
        <v>0</v>
      </c>
    </row>
    <row r="504" spans="1:52" ht="16.5" x14ac:dyDescent="0.2">
      <c r="A504" s="14">
        <v>499</v>
      </c>
      <c r="B504" s="14">
        <f>金币产出!CH504/金币产出!CB504</f>
        <v>8523195720</v>
      </c>
      <c r="C504" s="18">
        <f>INDEX(金币产出!$D$7:$D$90,MATCH(宝箱数值!A504,金币产出!$A$7:$A$90,1))</f>
        <v>128.33999999999997</v>
      </c>
      <c r="D504" s="18">
        <f t="shared" si="250"/>
        <v>55298925</v>
      </c>
      <c r="E504" s="18">
        <f t="shared" si="239"/>
        <v>5441946</v>
      </c>
      <c r="F504" s="18">
        <f t="shared" si="240"/>
        <v>19325276</v>
      </c>
      <c r="G504" s="18">
        <f t="shared" si="241"/>
        <v>40996727</v>
      </c>
      <c r="H504" s="18">
        <f t="shared" si="242"/>
        <v>55298925</v>
      </c>
      <c r="I504" s="18">
        <f t="shared" si="243"/>
        <v>55298925</v>
      </c>
      <c r="J504" s="18">
        <f t="shared" si="244"/>
        <v>55298925</v>
      </c>
      <c r="K504" s="18">
        <f t="shared" si="251"/>
        <v>1</v>
      </c>
      <c r="L504" s="18">
        <f t="shared" si="252"/>
        <v>5441.95</v>
      </c>
      <c r="M504" s="18">
        <f t="shared" si="253"/>
        <v>2</v>
      </c>
      <c r="N504" s="18">
        <f t="shared" si="254"/>
        <v>19.329999999999998</v>
      </c>
      <c r="O504" s="18">
        <f t="shared" si="255"/>
        <v>2</v>
      </c>
      <c r="P504" s="18">
        <f t="shared" si="256"/>
        <v>41</v>
      </c>
      <c r="Q504" s="18">
        <f t="shared" si="257"/>
        <v>2</v>
      </c>
      <c r="R504" s="18">
        <f t="shared" si="258"/>
        <v>55.3</v>
      </c>
      <c r="S504" s="18">
        <f t="shared" si="259"/>
        <v>2</v>
      </c>
      <c r="T504" s="18">
        <f t="shared" si="260"/>
        <v>55.3</v>
      </c>
      <c r="U504" s="18">
        <f t="shared" si="261"/>
        <v>2</v>
      </c>
      <c r="V504" s="18">
        <f t="shared" si="262"/>
        <v>55.3</v>
      </c>
      <c r="W504" s="18">
        <f t="shared" si="263"/>
        <v>2</v>
      </c>
      <c r="X504" s="18">
        <f t="shared" si="264"/>
        <v>55.3</v>
      </c>
      <c r="Y504" s="22">
        <v>0</v>
      </c>
      <c r="Z504" s="22">
        <v>0</v>
      </c>
      <c r="AA504" s="22">
        <v>0.2</v>
      </c>
      <c r="AB504" s="22">
        <v>0.8</v>
      </c>
      <c r="AC504" s="22">
        <v>0</v>
      </c>
      <c r="AD504" s="22">
        <v>0</v>
      </c>
      <c r="AE504" s="18">
        <f t="shared" si="265"/>
        <v>119738037.56235997</v>
      </c>
      <c r="AF504" s="18">
        <f>AE504*节奏规划!$J493</f>
        <v>230265.45685069228</v>
      </c>
      <c r="AG504" s="18">
        <f t="shared" si="266"/>
        <v>1890.6551999999992</v>
      </c>
      <c r="AH504" s="18">
        <f>AG504*节奏规划!$J493</f>
        <v>3.6358753846153835</v>
      </c>
      <c r="AI504" s="18">
        <f t="shared" si="245"/>
        <v>346.85999999999996</v>
      </c>
      <c r="AJ504" s="18">
        <f>AI504*节奏规划!$J493</f>
        <v>0.66703846153846147</v>
      </c>
      <c r="AK504" s="18">
        <f t="shared" si="246"/>
        <v>154.44000000000003</v>
      </c>
      <c r="AL504" s="18">
        <f>AK504*节奏规划!$J493</f>
        <v>0.29700000000000004</v>
      </c>
      <c r="AM504" s="18">
        <f t="shared" si="247"/>
        <v>923.39999999999986</v>
      </c>
      <c r="AN504" s="18">
        <f>AM504*节奏规划!$J493</f>
        <v>1.7757692307692305</v>
      </c>
      <c r="AO504" s="18">
        <f t="shared" si="248"/>
        <v>194.4</v>
      </c>
      <c r="AP504" s="18">
        <f>AO504*节奏规划!$J493</f>
        <v>0.37384615384615388</v>
      </c>
      <c r="AQ504" s="18">
        <f t="shared" si="249"/>
        <v>0</v>
      </c>
      <c r="AR504" s="18">
        <f>AQ504*节奏规划!$J493</f>
        <v>0</v>
      </c>
      <c r="AS504" s="18">
        <f t="shared" si="267"/>
        <v>115.90538399999998</v>
      </c>
      <c r="AT504" s="18">
        <f>AS504*节奏规划!$J493</f>
        <v>0.22289496923076921</v>
      </c>
      <c r="AU504" s="18">
        <f t="shared" si="268"/>
        <v>115.90538399999997</v>
      </c>
      <c r="AV504" s="18">
        <f>AU504*节奏规划!$J493</f>
        <v>0.22289496923076918</v>
      </c>
      <c r="AW504" s="18">
        <f t="shared" si="269"/>
        <v>17.755718399999996</v>
      </c>
      <c r="AX504" s="18">
        <f>AW504*节奏规划!$J493</f>
        <v>3.4145612307692301E-2</v>
      </c>
      <c r="AY504" s="18">
        <f t="shared" si="270"/>
        <v>0</v>
      </c>
      <c r="AZ504" s="18">
        <f>AY504*节奏规划!$J493</f>
        <v>0</v>
      </c>
    </row>
    <row r="505" spans="1:52" ht="16.5" x14ac:dyDescent="0.2">
      <c r="A505" s="14">
        <v>500</v>
      </c>
      <c r="B505" s="14">
        <f>金币产出!CH505/金币产出!CB505</f>
        <v>8552563240</v>
      </c>
      <c r="C505" s="18">
        <f>INDEX(金币产出!$D$7:$D$90,MATCH(宝箱数值!A505,金币产出!$A$7:$A$90,1))</f>
        <v>129.97</v>
      </c>
      <c r="D505" s="18">
        <f t="shared" si="250"/>
        <v>55096161</v>
      </c>
      <c r="E505" s="18">
        <f t="shared" si="239"/>
        <v>5431960</v>
      </c>
      <c r="F505" s="18">
        <f t="shared" si="240"/>
        <v>19289814</v>
      </c>
      <c r="G505" s="18">
        <f t="shared" si="241"/>
        <v>40921496</v>
      </c>
      <c r="H505" s="18">
        <f t="shared" si="242"/>
        <v>55096161</v>
      </c>
      <c r="I505" s="18">
        <f t="shared" si="243"/>
        <v>55096161</v>
      </c>
      <c r="J505" s="18">
        <f t="shared" si="244"/>
        <v>55096161</v>
      </c>
      <c r="K505" s="18">
        <f t="shared" si="251"/>
        <v>1</v>
      </c>
      <c r="L505" s="18">
        <f t="shared" si="252"/>
        <v>5431.96</v>
      </c>
      <c r="M505" s="18">
        <f t="shared" si="253"/>
        <v>2</v>
      </c>
      <c r="N505" s="18">
        <f t="shared" si="254"/>
        <v>19.29</v>
      </c>
      <c r="O505" s="18">
        <f t="shared" si="255"/>
        <v>2</v>
      </c>
      <c r="P505" s="18">
        <f t="shared" si="256"/>
        <v>40.92</v>
      </c>
      <c r="Q505" s="18">
        <f t="shared" si="257"/>
        <v>2</v>
      </c>
      <c r="R505" s="18">
        <f t="shared" si="258"/>
        <v>55.1</v>
      </c>
      <c r="S505" s="18">
        <f t="shared" si="259"/>
        <v>2</v>
      </c>
      <c r="T505" s="18">
        <f t="shared" si="260"/>
        <v>55.1</v>
      </c>
      <c r="U505" s="18">
        <f t="shared" si="261"/>
        <v>2</v>
      </c>
      <c r="V505" s="18">
        <f t="shared" si="262"/>
        <v>55.1</v>
      </c>
      <c r="W505" s="18">
        <f t="shared" si="263"/>
        <v>2</v>
      </c>
      <c r="X505" s="18">
        <f t="shared" si="264"/>
        <v>55.1</v>
      </c>
      <c r="Y505" s="22">
        <v>0</v>
      </c>
      <c r="Z505" s="22">
        <v>0</v>
      </c>
      <c r="AA505" s="22">
        <v>0</v>
      </c>
      <c r="AB505" s="22">
        <v>0.5</v>
      </c>
      <c r="AC505" s="22">
        <v>0.5</v>
      </c>
      <c r="AD505" s="22">
        <v>0</v>
      </c>
      <c r="AE505" s="18">
        <f t="shared" si="265"/>
        <v>126704641.4517</v>
      </c>
      <c r="AF505" s="18">
        <f>AE505*节奏规划!$J494</f>
        <v>243662.77202250002</v>
      </c>
      <c r="AG505" s="18">
        <f t="shared" si="266"/>
        <v>3104.5950000000003</v>
      </c>
      <c r="AH505" s="18">
        <f>AG505*节奏规划!$J494</f>
        <v>5.9703750000000007</v>
      </c>
      <c r="AI505" s="18">
        <f t="shared" si="245"/>
        <v>461.25</v>
      </c>
      <c r="AJ505" s="18">
        <f>AI505*节奏规划!$J494</f>
        <v>0.88701923076923084</v>
      </c>
      <c r="AK505" s="18">
        <f t="shared" si="246"/>
        <v>237.60000000000002</v>
      </c>
      <c r="AL505" s="18">
        <f>AK505*节奏规划!$J494</f>
        <v>0.45692307692307699</v>
      </c>
      <c r="AM505" s="18">
        <f t="shared" si="247"/>
        <v>1215</v>
      </c>
      <c r="AN505" s="18">
        <f>AM505*节奏规划!$J494</f>
        <v>2.3365384615384617</v>
      </c>
      <c r="AO505" s="18">
        <f t="shared" si="248"/>
        <v>280.8</v>
      </c>
      <c r="AP505" s="18">
        <f>AO505*节奏规划!$J494</f>
        <v>0.54</v>
      </c>
      <c r="AQ505" s="18">
        <f t="shared" si="249"/>
        <v>10.799999999999999</v>
      </c>
      <c r="AR505" s="18">
        <f>AQ505*节奏规划!$J494</f>
        <v>2.0769230769230769E-2</v>
      </c>
      <c r="AS505" s="18">
        <f t="shared" si="267"/>
        <v>49.673519999999996</v>
      </c>
      <c r="AT505" s="18">
        <f>AS505*节奏规划!$J494</f>
        <v>9.5526E-2</v>
      </c>
      <c r="AU505" s="18">
        <f t="shared" si="268"/>
        <v>124.18380000000001</v>
      </c>
      <c r="AV505" s="18">
        <f>AU505*节奏规划!$J494</f>
        <v>0.23881500000000003</v>
      </c>
      <c r="AW505" s="18">
        <f t="shared" si="269"/>
        <v>29.804112</v>
      </c>
      <c r="AX505" s="18">
        <f>AW505*节奏规划!$J494</f>
        <v>5.7315600000000001E-2</v>
      </c>
      <c r="AY505" s="18">
        <f t="shared" si="270"/>
        <v>0</v>
      </c>
      <c r="AZ505" s="18">
        <f>AY505*节奏规划!$J494</f>
        <v>0</v>
      </c>
    </row>
    <row r="506" spans="1:52" ht="16.5" x14ac:dyDescent="0.2">
      <c r="A506" s="14">
        <v>501</v>
      </c>
      <c r="B506" s="14">
        <f>金币产出!CH506/金币产出!CB506</f>
        <v>8597704960</v>
      </c>
      <c r="C506" s="18">
        <f>INDEX(金币产出!$D$7:$D$90,MATCH(宝箱数值!A506,金币产出!$A$7:$A$90,1))</f>
        <v>129.97</v>
      </c>
      <c r="D506" s="18">
        <f t="shared" si="250"/>
        <v>55386966</v>
      </c>
      <c r="E506" s="18">
        <f t="shared" si="239"/>
        <v>5446277</v>
      </c>
      <c r="F506" s="18">
        <f t="shared" si="240"/>
        <v>19340654</v>
      </c>
      <c r="G506" s="18">
        <f t="shared" si="241"/>
        <v>41029349</v>
      </c>
      <c r="H506" s="18">
        <f t="shared" si="242"/>
        <v>55241372</v>
      </c>
      <c r="I506" s="18">
        <f t="shared" si="243"/>
        <v>55386966</v>
      </c>
      <c r="J506" s="18">
        <f t="shared" si="244"/>
        <v>55386966</v>
      </c>
      <c r="K506" s="18">
        <f t="shared" si="251"/>
        <v>1</v>
      </c>
      <c r="L506" s="18">
        <f t="shared" si="252"/>
        <v>5446.28</v>
      </c>
      <c r="M506" s="18">
        <f t="shared" si="253"/>
        <v>2</v>
      </c>
      <c r="N506" s="18">
        <f t="shared" si="254"/>
        <v>19.34</v>
      </c>
      <c r="O506" s="18">
        <f t="shared" si="255"/>
        <v>2</v>
      </c>
      <c r="P506" s="18">
        <f t="shared" si="256"/>
        <v>41.03</v>
      </c>
      <c r="Q506" s="18">
        <f t="shared" si="257"/>
        <v>2</v>
      </c>
      <c r="R506" s="18">
        <f t="shared" si="258"/>
        <v>55.24</v>
      </c>
      <c r="S506" s="18">
        <f t="shared" si="259"/>
        <v>2</v>
      </c>
      <c r="T506" s="18">
        <f t="shared" si="260"/>
        <v>55.39</v>
      </c>
      <c r="U506" s="18">
        <f t="shared" si="261"/>
        <v>2</v>
      </c>
      <c r="V506" s="18">
        <f t="shared" si="262"/>
        <v>55.39</v>
      </c>
      <c r="W506" s="18">
        <f t="shared" si="263"/>
        <v>2</v>
      </c>
      <c r="X506" s="18">
        <f t="shared" si="264"/>
        <v>55.39</v>
      </c>
      <c r="Y506" s="22">
        <v>0</v>
      </c>
      <c r="Z506" s="22">
        <v>0</v>
      </c>
      <c r="AA506" s="22">
        <v>0</v>
      </c>
      <c r="AB506" s="22">
        <v>0.5</v>
      </c>
      <c r="AC506" s="22">
        <v>0.5</v>
      </c>
      <c r="AD506" s="22">
        <v>0</v>
      </c>
      <c r="AE506" s="18">
        <f t="shared" si="265"/>
        <v>127205994.44930001</v>
      </c>
      <c r="AF506" s="18">
        <f>AE506*节奏规划!$J495</f>
        <v>244626.91240250002</v>
      </c>
      <c r="AG506" s="18">
        <f t="shared" si="266"/>
        <v>3104.5950000000003</v>
      </c>
      <c r="AH506" s="18">
        <f>AG506*节奏规划!$J495</f>
        <v>5.9703750000000007</v>
      </c>
      <c r="AI506" s="18">
        <f t="shared" si="245"/>
        <v>461.25</v>
      </c>
      <c r="AJ506" s="18">
        <f>AI506*节奏规划!$J495</f>
        <v>0.88701923076923084</v>
      </c>
      <c r="AK506" s="18">
        <f t="shared" si="246"/>
        <v>237.60000000000002</v>
      </c>
      <c r="AL506" s="18">
        <f>AK506*节奏规划!$J495</f>
        <v>0.45692307692307699</v>
      </c>
      <c r="AM506" s="18">
        <f t="shared" si="247"/>
        <v>1215</v>
      </c>
      <c r="AN506" s="18">
        <f>AM506*节奏规划!$J495</f>
        <v>2.3365384615384617</v>
      </c>
      <c r="AO506" s="18">
        <f t="shared" si="248"/>
        <v>280.8</v>
      </c>
      <c r="AP506" s="18">
        <f>AO506*节奏规划!$J495</f>
        <v>0.54</v>
      </c>
      <c r="AQ506" s="18">
        <f t="shared" si="249"/>
        <v>10.799999999999999</v>
      </c>
      <c r="AR506" s="18">
        <f>AQ506*节奏规划!$J495</f>
        <v>2.0769230769230769E-2</v>
      </c>
      <c r="AS506" s="18">
        <f t="shared" si="267"/>
        <v>49.673519999999996</v>
      </c>
      <c r="AT506" s="18">
        <f>AS506*节奏规划!$J495</f>
        <v>9.5526E-2</v>
      </c>
      <c r="AU506" s="18">
        <f t="shared" si="268"/>
        <v>124.18380000000001</v>
      </c>
      <c r="AV506" s="18">
        <f>AU506*节奏规划!$J495</f>
        <v>0.23881500000000003</v>
      </c>
      <c r="AW506" s="18">
        <f t="shared" si="269"/>
        <v>29.804112</v>
      </c>
      <c r="AX506" s="18">
        <f>AW506*节奏规划!$J495</f>
        <v>5.7315600000000001E-2</v>
      </c>
      <c r="AY506" s="18">
        <f t="shared" si="270"/>
        <v>0</v>
      </c>
      <c r="AZ506" s="18">
        <f>AY506*节奏规划!$J495</f>
        <v>0</v>
      </c>
    </row>
    <row r="507" spans="1:52" ht="16.5" x14ac:dyDescent="0.2">
      <c r="A507" s="14">
        <v>502</v>
      </c>
      <c r="B507" s="14">
        <f>金币产出!CH507/金币产出!CB507</f>
        <v>8642846680</v>
      </c>
      <c r="C507" s="18">
        <f>INDEX(金币产出!$D$7:$D$90,MATCH(宝箱数值!A507,金币产出!$A$7:$A$90,1))</f>
        <v>129.97</v>
      </c>
      <c r="D507" s="18">
        <f t="shared" si="250"/>
        <v>55677772</v>
      </c>
      <c r="E507" s="18">
        <f t="shared" si="239"/>
        <v>5460556</v>
      </c>
      <c r="F507" s="18">
        <f t="shared" si="240"/>
        <v>19391361</v>
      </c>
      <c r="G507" s="18">
        <f t="shared" si="241"/>
        <v>41136919</v>
      </c>
      <c r="H507" s="18">
        <f t="shared" si="242"/>
        <v>55386203</v>
      </c>
      <c r="I507" s="18">
        <f t="shared" si="243"/>
        <v>55677772</v>
      </c>
      <c r="J507" s="18">
        <f t="shared" si="244"/>
        <v>55677772</v>
      </c>
      <c r="K507" s="18">
        <f t="shared" si="251"/>
        <v>1</v>
      </c>
      <c r="L507" s="18">
        <f t="shared" si="252"/>
        <v>5460.56</v>
      </c>
      <c r="M507" s="18">
        <f t="shared" si="253"/>
        <v>2</v>
      </c>
      <c r="N507" s="18">
        <f t="shared" si="254"/>
        <v>19.39</v>
      </c>
      <c r="O507" s="18">
        <f t="shared" si="255"/>
        <v>2</v>
      </c>
      <c r="P507" s="18">
        <f t="shared" si="256"/>
        <v>41.14</v>
      </c>
      <c r="Q507" s="18">
        <f t="shared" si="257"/>
        <v>2</v>
      </c>
      <c r="R507" s="18">
        <f t="shared" si="258"/>
        <v>55.39</v>
      </c>
      <c r="S507" s="18">
        <f t="shared" si="259"/>
        <v>2</v>
      </c>
      <c r="T507" s="18">
        <f t="shared" si="260"/>
        <v>55.68</v>
      </c>
      <c r="U507" s="18">
        <f t="shared" si="261"/>
        <v>2</v>
      </c>
      <c r="V507" s="18">
        <f t="shared" si="262"/>
        <v>55.68</v>
      </c>
      <c r="W507" s="18">
        <f t="shared" si="263"/>
        <v>2</v>
      </c>
      <c r="X507" s="18">
        <f t="shared" si="264"/>
        <v>55.68</v>
      </c>
      <c r="Y507" s="22">
        <v>0</v>
      </c>
      <c r="Z507" s="22">
        <v>0</v>
      </c>
      <c r="AA507" s="22">
        <v>0</v>
      </c>
      <c r="AB507" s="22">
        <v>0.5</v>
      </c>
      <c r="AC507" s="22">
        <v>0.5</v>
      </c>
      <c r="AD507" s="22">
        <v>0</v>
      </c>
      <c r="AE507" s="18">
        <f t="shared" si="265"/>
        <v>127706911.65375</v>
      </c>
      <c r="AF507" s="18">
        <f>AE507*节奏规划!$J496</f>
        <v>245590.21471875001</v>
      </c>
      <c r="AG507" s="18">
        <f t="shared" si="266"/>
        <v>3104.5950000000003</v>
      </c>
      <c r="AH507" s="18">
        <f>AG507*节奏规划!$J496</f>
        <v>5.9703750000000007</v>
      </c>
      <c r="AI507" s="18">
        <f t="shared" si="245"/>
        <v>461.25</v>
      </c>
      <c r="AJ507" s="18">
        <f>AI507*节奏规划!$J496</f>
        <v>0.88701923076923084</v>
      </c>
      <c r="AK507" s="18">
        <f t="shared" si="246"/>
        <v>237.60000000000002</v>
      </c>
      <c r="AL507" s="18">
        <f>AK507*节奏规划!$J496</f>
        <v>0.45692307692307699</v>
      </c>
      <c r="AM507" s="18">
        <f t="shared" si="247"/>
        <v>1215</v>
      </c>
      <c r="AN507" s="18">
        <f>AM507*节奏规划!$J496</f>
        <v>2.3365384615384617</v>
      </c>
      <c r="AO507" s="18">
        <f t="shared" si="248"/>
        <v>280.8</v>
      </c>
      <c r="AP507" s="18">
        <f>AO507*节奏规划!$J496</f>
        <v>0.54</v>
      </c>
      <c r="AQ507" s="18">
        <f t="shared" si="249"/>
        <v>10.799999999999999</v>
      </c>
      <c r="AR507" s="18">
        <f>AQ507*节奏规划!$J496</f>
        <v>2.0769230769230769E-2</v>
      </c>
      <c r="AS507" s="18">
        <f t="shared" si="267"/>
        <v>49.673519999999996</v>
      </c>
      <c r="AT507" s="18">
        <f>AS507*节奏规划!$J496</f>
        <v>9.5526E-2</v>
      </c>
      <c r="AU507" s="18">
        <f t="shared" si="268"/>
        <v>124.18380000000001</v>
      </c>
      <c r="AV507" s="18">
        <f>AU507*节奏规划!$J496</f>
        <v>0.23881500000000003</v>
      </c>
      <c r="AW507" s="18">
        <f t="shared" si="269"/>
        <v>29.804112</v>
      </c>
      <c r="AX507" s="18">
        <f>AW507*节奏规划!$J496</f>
        <v>5.7315600000000001E-2</v>
      </c>
      <c r="AY507" s="18">
        <f t="shared" si="270"/>
        <v>0</v>
      </c>
      <c r="AZ507" s="18">
        <f>AY507*节奏规划!$J496</f>
        <v>0</v>
      </c>
    </row>
    <row r="508" spans="1:52" ht="16.5" x14ac:dyDescent="0.2">
      <c r="A508" s="14">
        <v>503</v>
      </c>
      <c r="B508" s="14">
        <f>金币产出!CH508/金币产出!CB508</f>
        <v>8687988400</v>
      </c>
      <c r="C508" s="18">
        <f>INDEX(金币产出!$D$7:$D$90,MATCH(宝箱数值!A508,金币产出!$A$7:$A$90,1))</f>
        <v>129.97</v>
      </c>
      <c r="D508" s="18">
        <f t="shared" si="250"/>
        <v>55968578</v>
      </c>
      <c r="E508" s="18">
        <f t="shared" si="239"/>
        <v>5474797</v>
      </c>
      <c r="F508" s="18">
        <f t="shared" si="240"/>
        <v>19441936</v>
      </c>
      <c r="G508" s="18">
        <f t="shared" si="241"/>
        <v>41244209</v>
      </c>
      <c r="H508" s="18">
        <f t="shared" si="242"/>
        <v>55530656</v>
      </c>
      <c r="I508" s="18">
        <f t="shared" si="243"/>
        <v>55968578</v>
      </c>
      <c r="J508" s="18">
        <f t="shared" si="244"/>
        <v>55968578</v>
      </c>
      <c r="K508" s="18">
        <f t="shared" si="251"/>
        <v>1</v>
      </c>
      <c r="L508" s="18">
        <f t="shared" si="252"/>
        <v>5474.8</v>
      </c>
      <c r="M508" s="18">
        <f t="shared" si="253"/>
        <v>2</v>
      </c>
      <c r="N508" s="18">
        <f t="shared" si="254"/>
        <v>19.440000000000001</v>
      </c>
      <c r="O508" s="18">
        <f t="shared" si="255"/>
        <v>2</v>
      </c>
      <c r="P508" s="18">
        <f t="shared" si="256"/>
        <v>41.24</v>
      </c>
      <c r="Q508" s="18">
        <f t="shared" si="257"/>
        <v>2</v>
      </c>
      <c r="R508" s="18">
        <f t="shared" si="258"/>
        <v>55.53</v>
      </c>
      <c r="S508" s="18">
        <f t="shared" si="259"/>
        <v>2</v>
      </c>
      <c r="T508" s="18">
        <f t="shared" si="260"/>
        <v>55.97</v>
      </c>
      <c r="U508" s="18">
        <f t="shared" si="261"/>
        <v>2</v>
      </c>
      <c r="V508" s="18">
        <f t="shared" si="262"/>
        <v>55.97</v>
      </c>
      <c r="W508" s="18">
        <f t="shared" si="263"/>
        <v>2</v>
      </c>
      <c r="X508" s="18">
        <f t="shared" si="264"/>
        <v>55.97</v>
      </c>
      <c r="Y508" s="22">
        <v>0</v>
      </c>
      <c r="Z508" s="22">
        <v>0</v>
      </c>
      <c r="AA508" s="22">
        <v>0</v>
      </c>
      <c r="AB508" s="22">
        <v>0.5</v>
      </c>
      <c r="AC508" s="22">
        <v>0.5</v>
      </c>
      <c r="AD508" s="22">
        <v>0</v>
      </c>
      <c r="AE508" s="18">
        <f t="shared" si="265"/>
        <v>128207394.2149</v>
      </c>
      <c r="AF508" s="18">
        <f>AE508*节奏规划!$J497</f>
        <v>246552.6811825</v>
      </c>
      <c r="AG508" s="18">
        <f t="shared" si="266"/>
        <v>3104.5950000000003</v>
      </c>
      <c r="AH508" s="18">
        <f>AG508*节奏规划!$J497</f>
        <v>5.9703750000000007</v>
      </c>
      <c r="AI508" s="18">
        <f t="shared" si="245"/>
        <v>461.25</v>
      </c>
      <c r="AJ508" s="18">
        <f>AI508*节奏规划!$J497</f>
        <v>0.88701923076923084</v>
      </c>
      <c r="AK508" s="18">
        <f t="shared" si="246"/>
        <v>237.60000000000002</v>
      </c>
      <c r="AL508" s="18">
        <f>AK508*节奏规划!$J497</f>
        <v>0.45692307692307699</v>
      </c>
      <c r="AM508" s="18">
        <f t="shared" si="247"/>
        <v>1215</v>
      </c>
      <c r="AN508" s="18">
        <f>AM508*节奏规划!$J497</f>
        <v>2.3365384615384617</v>
      </c>
      <c r="AO508" s="18">
        <f t="shared" si="248"/>
        <v>280.8</v>
      </c>
      <c r="AP508" s="18">
        <f>AO508*节奏规划!$J497</f>
        <v>0.54</v>
      </c>
      <c r="AQ508" s="18">
        <f t="shared" si="249"/>
        <v>10.799999999999999</v>
      </c>
      <c r="AR508" s="18">
        <f>AQ508*节奏规划!$J497</f>
        <v>2.0769230769230769E-2</v>
      </c>
      <c r="AS508" s="18">
        <f t="shared" si="267"/>
        <v>49.673519999999996</v>
      </c>
      <c r="AT508" s="18">
        <f>AS508*节奏规划!$J497</f>
        <v>9.5526E-2</v>
      </c>
      <c r="AU508" s="18">
        <f t="shared" si="268"/>
        <v>124.18380000000001</v>
      </c>
      <c r="AV508" s="18">
        <f>AU508*节奏规划!$J497</f>
        <v>0.23881500000000003</v>
      </c>
      <c r="AW508" s="18">
        <f t="shared" si="269"/>
        <v>29.804112</v>
      </c>
      <c r="AX508" s="18">
        <f>AW508*节奏规划!$J497</f>
        <v>5.7315600000000001E-2</v>
      </c>
      <c r="AY508" s="18">
        <f t="shared" si="270"/>
        <v>0</v>
      </c>
      <c r="AZ508" s="18">
        <f>AY508*节奏规划!$J497</f>
        <v>0</v>
      </c>
    </row>
    <row r="509" spans="1:52" ht="16.5" x14ac:dyDescent="0.2">
      <c r="A509" s="14">
        <v>504</v>
      </c>
      <c r="B509" s="14">
        <f>金币产出!CH509/金币产出!CB509</f>
        <v>8733130640</v>
      </c>
      <c r="C509" s="18">
        <f>INDEX(金币产出!$D$7:$D$90,MATCH(宝箱数值!A509,金币产出!$A$7:$A$90,1))</f>
        <v>129.97</v>
      </c>
      <c r="D509" s="18">
        <f t="shared" si="250"/>
        <v>56259387</v>
      </c>
      <c r="E509" s="18">
        <f t="shared" si="239"/>
        <v>5489002</v>
      </c>
      <c r="F509" s="18">
        <f t="shared" si="240"/>
        <v>19492380</v>
      </c>
      <c r="G509" s="18">
        <f t="shared" si="241"/>
        <v>41351221</v>
      </c>
      <c r="H509" s="18">
        <f t="shared" si="242"/>
        <v>55674736</v>
      </c>
      <c r="I509" s="18">
        <f t="shared" si="243"/>
        <v>56259387</v>
      </c>
      <c r="J509" s="18">
        <f t="shared" si="244"/>
        <v>56259387</v>
      </c>
      <c r="K509" s="18">
        <f t="shared" si="251"/>
        <v>1</v>
      </c>
      <c r="L509" s="18">
        <f t="shared" si="252"/>
        <v>5489</v>
      </c>
      <c r="M509" s="18">
        <f t="shared" si="253"/>
        <v>2</v>
      </c>
      <c r="N509" s="18">
        <f t="shared" si="254"/>
        <v>19.489999999999998</v>
      </c>
      <c r="O509" s="18">
        <f t="shared" si="255"/>
        <v>2</v>
      </c>
      <c r="P509" s="18">
        <f t="shared" si="256"/>
        <v>41.35</v>
      </c>
      <c r="Q509" s="18">
        <f t="shared" si="257"/>
        <v>2</v>
      </c>
      <c r="R509" s="18">
        <f t="shared" si="258"/>
        <v>55.67</v>
      </c>
      <c r="S509" s="18">
        <f t="shared" si="259"/>
        <v>2</v>
      </c>
      <c r="T509" s="18">
        <f t="shared" si="260"/>
        <v>56.26</v>
      </c>
      <c r="U509" s="18">
        <f t="shared" si="261"/>
        <v>2</v>
      </c>
      <c r="V509" s="18">
        <f t="shared" si="262"/>
        <v>56.26</v>
      </c>
      <c r="W509" s="18">
        <f t="shared" si="263"/>
        <v>2</v>
      </c>
      <c r="X509" s="18">
        <f t="shared" si="264"/>
        <v>56.26</v>
      </c>
      <c r="Y509" s="22">
        <v>0</v>
      </c>
      <c r="Z509" s="22">
        <v>0</v>
      </c>
      <c r="AA509" s="22">
        <v>0</v>
      </c>
      <c r="AB509" s="22">
        <v>0.5</v>
      </c>
      <c r="AC509" s="22">
        <v>0.5</v>
      </c>
      <c r="AD509" s="22">
        <v>0</v>
      </c>
      <c r="AE509" s="18">
        <f t="shared" si="265"/>
        <v>128707451.33155</v>
      </c>
      <c r="AF509" s="18">
        <f>AE509*节奏规划!$J498</f>
        <v>247514.32948375001</v>
      </c>
      <c r="AG509" s="18">
        <f t="shared" si="266"/>
        <v>3104.5950000000003</v>
      </c>
      <c r="AH509" s="18">
        <f>AG509*节奏规划!$J498</f>
        <v>5.9703750000000007</v>
      </c>
      <c r="AI509" s="18">
        <f t="shared" si="245"/>
        <v>461.25</v>
      </c>
      <c r="AJ509" s="18">
        <f>AI509*节奏规划!$J498</f>
        <v>0.88701923076923084</v>
      </c>
      <c r="AK509" s="18">
        <f t="shared" si="246"/>
        <v>237.60000000000002</v>
      </c>
      <c r="AL509" s="18">
        <f>AK509*节奏规划!$J498</f>
        <v>0.45692307692307699</v>
      </c>
      <c r="AM509" s="18">
        <f t="shared" si="247"/>
        <v>1215</v>
      </c>
      <c r="AN509" s="18">
        <f>AM509*节奏规划!$J498</f>
        <v>2.3365384615384617</v>
      </c>
      <c r="AO509" s="18">
        <f t="shared" si="248"/>
        <v>280.8</v>
      </c>
      <c r="AP509" s="18">
        <f>AO509*节奏规划!$J498</f>
        <v>0.54</v>
      </c>
      <c r="AQ509" s="18">
        <f t="shared" si="249"/>
        <v>10.799999999999999</v>
      </c>
      <c r="AR509" s="18">
        <f>AQ509*节奏规划!$J498</f>
        <v>2.0769230769230769E-2</v>
      </c>
      <c r="AS509" s="18">
        <f t="shared" si="267"/>
        <v>49.673519999999996</v>
      </c>
      <c r="AT509" s="18">
        <f>AS509*节奏规划!$J498</f>
        <v>9.5526E-2</v>
      </c>
      <c r="AU509" s="18">
        <f t="shared" si="268"/>
        <v>124.18380000000001</v>
      </c>
      <c r="AV509" s="18">
        <f>AU509*节奏规划!$J498</f>
        <v>0.23881500000000003</v>
      </c>
      <c r="AW509" s="18">
        <f t="shared" si="269"/>
        <v>29.804112</v>
      </c>
      <c r="AX509" s="18">
        <f>AW509*节奏规划!$J498</f>
        <v>5.7315600000000001E-2</v>
      </c>
      <c r="AY509" s="18">
        <f t="shared" si="270"/>
        <v>0</v>
      </c>
      <c r="AZ509" s="18">
        <f>AY509*节奏规划!$J498</f>
        <v>0</v>
      </c>
    </row>
    <row r="510" spans="1:52" ht="16.5" x14ac:dyDescent="0.2">
      <c r="A510" s="14">
        <v>505</v>
      </c>
      <c r="B510" s="14">
        <f>金币产出!CH510/金币产出!CB510</f>
        <v>8778272360</v>
      </c>
      <c r="C510" s="18">
        <f>INDEX(金币产出!$D$7:$D$90,MATCH(宝箱数值!A510,金币产出!$A$7:$A$90,1))</f>
        <v>129.97</v>
      </c>
      <c r="D510" s="18">
        <f t="shared" si="250"/>
        <v>56550193</v>
      </c>
      <c r="E510" s="18">
        <f t="shared" si="239"/>
        <v>5503170</v>
      </c>
      <c r="F510" s="18">
        <f t="shared" si="240"/>
        <v>19542693</v>
      </c>
      <c r="G510" s="18">
        <f t="shared" si="241"/>
        <v>41457956</v>
      </c>
      <c r="H510" s="18">
        <f t="shared" si="242"/>
        <v>55818442</v>
      </c>
      <c r="I510" s="18">
        <f t="shared" si="243"/>
        <v>56550193</v>
      </c>
      <c r="J510" s="18">
        <f t="shared" si="244"/>
        <v>56550193</v>
      </c>
      <c r="K510" s="18">
        <f t="shared" si="251"/>
        <v>1</v>
      </c>
      <c r="L510" s="18">
        <f t="shared" si="252"/>
        <v>5503.17</v>
      </c>
      <c r="M510" s="18">
        <f t="shared" si="253"/>
        <v>2</v>
      </c>
      <c r="N510" s="18">
        <f t="shared" si="254"/>
        <v>19.54</v>
      </c>
      <c r="O510" s="18">
        <f t="shared" si="255"/>
        <v>2</v>
      </c>
      <c r="P510" s="18">
        <f t="shared" si="256"/>
        <v>41.46</v>
      </c>
      <c r="Q510" s="18">
        <f t="shared" si="257"/>
        <v>2</v>
      </c>
      <c r="R510" s="18">
        <f t="shared" si="258"/>
        <v>55.82</v>
      </c>
      <c r="S510" s="18">
        <f t="shared" si="259"/>
        <v>2</v>
      </c>
      <c r="T510" s="18">
        <f t="shared" si="260"/>
        <v>56.55</v>
      </c>
      <c r="U510" s="18">
        <f t="shared" si="261"/>
        <v>2</v>
      </c>
      <c r="V510" s="18">
        <f t="shared" si="262"/>
        <v>56.55</v>
      </c>
      <c r="W510" s="18">
        <f t="shared" si="263"/>
        <v>2</v>
      </c>
      <c r="X510" s="18">
        <f t="shared" si="264"/>
        <v>56.55</v>
      </c>
      <c r="Y510" s="22">
        <v>0</v>
      </c>
      <c r="Z510" s="22">
        <v>0</v>
      </c>
      <c r="AA510" s="22">
        <v>0</v>
      </c>
      <c r="AB510" s="22">
        <v>0.5</v>
      </c>
      <c r="AC510" s="22">
        <v>0.5</v>
      </c>
      <c r="AD510" s="22">
        <v>0</v>
      </c>
      <c r="AE510" s="18">
        <f t="shared" si="265"/>
        <v>129207074.95475</v>
      </c>
      <c r="AF510" s="18">
        <f>AE510*节奏规划!$J499</f>
        <v>248475.14414375002</v>
      </c>
      <c r="AG510" s="18">
        <f t="shared" si="266"/>
        <v>3104.5950000000003</v>
      </c>
      <c r="AH510" s="18">
        <f>AG510*节奏规划!$J499</f>
        <v>5.9703750000000007</v>
      </c>
      <c r="AI510" s="18">
        <f t="shared" si="245"/>
        <v>461.25</v>
      </c>
      <c r="AJ510" s="18">
        <f>AI510*节奏规划!$J499</f>
        <v>0.88701923076923084</v>
      </c>
      <c r="AK510" s="18">
        <f t="shared" si="246"/>
        <v>237.60000000000002</v>
      </c>
      <c r="AL510" s="18">
        <f>AK510*节奏规划!$J499</f>
        <v>0.45692307692307699</v>
      </c>
      <c r="AM510" s="18">
        <f t="shared" si="247"/>
        <v>1215</v>
      </c>
      <c r="AN510" s="18">
        <f>AM510*节奏规划!$J499</f>
        <v>2.3365384615384617</v>
      </c>
      <c r="AO510" s="18">
        <f t="shared" si="248"/>
        <v>280.8</v>
      </c>
      <c r="AP510" s="18">
        <f>AO510*节奏规划!$J499</f>
        <v>0.54</v>
      </c>
      <c r="AQ510" s="18">
        <f t="shared" si="249"/>
        <v>10.799999999999999</v>
      </c>
      <c r="AR510" s="18">
        <f>AQ510*节奏规划!$J499</f>
        <v>2.0769230769230769E-2</v>
      </c>
      <c r="AS510" s="18">
        <f t="shared" si="267"/>
        <v>49.673519999999996</v>
      </c>
      <c r="AT510" s="18">
        <f>AS510*节奏规划!$J499</f>
        <v>9.5526E-2</v>
      </c>
      <c r="AU510" s="18">
        <f t="shared" si="268"/>
        <v>124.18380000000001</v>
      </c>
      <c r="AV510" s="18">
        <f>AU510*节奏规划!$J499</f>
        <v>0.23881500000000003</v>
      </c>
      <c r="AW510" s="18">
        <f t="shared" si="269"/>
        <v>29.804112</v>
      </c>
      <c r="AX510" s="18">
        <f>AW510*节奏规划!$J499</f>
        <v>5.7315600000000001E-2</v>
      </c>
      <c r="AY510" s="18">
        <f t="shared" si="270"/>
        <v>0</v>
      </c>
      <c r="AZ510" s="18">
        <f>AY510*节奏规划!$J499</f>
        <v>0</v>
      </c>
    </row>
    <row r="511" spans="1:52" ht="16.5" x14ac:dyDescent="0.2">
      <c r="A511" s="14">
        <v>506</v>
      </c>
      <c r="B511" s="14">
        <f>金币产出!CH511/金币产出!CB511</f>
        <v>8823414080</v>
      </c>
      <c r="C511" s="18">
        <f>INDEX(金币产出!$D$7:$D$90,MATCH(宝箱数值!A511,金币产出!$A$7:$A$90,1))</f>
        <v>129.97</v>
      </c>
      <c r="D511" s="18">
        <f t="shared" si="250"/>
        <v>56840999</v>
      </c>
      <c r="E511" s="18">
        <f t="shared" si="239"/>
        <v>5517302</v>
      </c>
      <c r="F511" s="18">
        <f t="shared" si="240"/>
        <v>19592877</v>
      </c>
      <c r="G511" s="18">
        <f t="shared" si="241"/>
        <v>41564417</v>
      </c>
      <c r="H511" s="18">
        <f t="shared" si="242"/>
        <v>55961780</v>
      </c>
      <c r="I511" s="18">
        <f t="shared" si="243"/>
        <v>56840999</v>
      </c>
      <c r="J511" s="18">
        <f t="shared" si="244"/>
        <v>56840999</v>
      </c>
      <c r="K511" s="18">
        <f t="shared" si="251"/>
        <v>1</v>
      </c>
      <c r="L511" s="18">
        <f t="shared" si="252"/>
        <v>5517.3</v>
      </c>
      <c r="M511" s="18">
        <f t="shared" si="253"/>
        <v>2</v>
      </c>
      <c r="N511" s="18">
        <f t="shared" si="254"/>
        <v>19.59</v>
      </c>
      <c r="O511" s="18">
        <f t="shared" si="255"/>
        <v>2</v>
      </c>
      <c r="P511" s="18">
        <f t="shared" si="256"/>
        <v>41.56</v>
      </c>
      <c r="Q511" s="18">
        <f t="shared" si="257"/>
        <v>2</v>
      </c>
      <c r="R511" s="18">
        <f t="shared" si="258"/>
        <v>55.96</v>
      </c>
      <c r="S511" s="18">
        <f t="shared" si="259"/>
        <v>2</v>
      </c>
      <c r="T511" s="18">
        <f t="shared" si="260"/>
        <v>56.84</v>
      </c>
      <c r="U511" s="18">
        <f t="shared" si="261"/>
        <v>2</v>
      </c>
      <c r="V511" s="18">
        <f t="shared" si="262"/>
        <v>56.84</v>
      </c>
      <c r="W511" s="18">
        <f t="shared" si="263"/>
        <v>2</v>
      </c>
      <c r="X511" s="18">
        <f t="shared" si="264"/>
        <v>56.84</v>
      </c>
      <c r="Y511" s="22">
        <v>0</v>
      </c>
      <c r="Z511" s="22">
        <v>0</v>
      </c>
      <c r="AA511" s="22">
        <v>0</v>
      </c>
      <c r="AB511" s="22">
        <v>0.5</v>
      </c>
      <c r="AC511" s="22">
        <v>0.5</v>
      </c>
      <c r="AD511" s="22">
        <v>0</v>
      </c>
      <c r="AE511" s="18">
        <f t="shared" si="265"/>
        <v>129706275.43315001</v>
      </c>
      <c r="AF511" s="18">
        <f>AE511*节奏规划!$J500</f>
        <v>249435.14506375004</v>
      </c>
      <c r="AG511" s="18">
        <f t="shared" si="266"/>
        <v>3104.5950000000003</v>
      </c>
      <c r="AH511" s="18">
        <f>AG511*节奏规划!$J500</f>
        <v>5.9703750000000007</v>
      </c>
      <c r="AI511" s="18">
        <f t="shared" si="245"/>
        <v>461.25</v>
      </c>
      <c r="AJ511" s="18">
        <f>AI511*节奏规划!$J500</f>
        <v>0.88701923076923084</v>
      </c>
      <c r="AK511" s="18">
        <f t="shared" si="246"/>
        <v>237.60000000000002</v>
      </c>
      <c r="AL511" s="18">
        <f>AK511*节奏规划!$J500</f>
        <v>0.45692307692307699</v>
      </c>
      <c r="AM511" s="18">
        <f t="shared" si="247"/>
        <v>1215</v>
      </c>
      <c r="AN511" s="18">
        <f>AM511*节奏规划!$J500</f>
        <v>2.3365384615384617</v>
      </c>
      <c r="AO511" s="18">
        <f t="shared" si="248"/>
        <v>280.8</v>
      </c>
      <c r="AP511" s="18">
        <f>AO511*节奏规划!$J500</f>
        <v>0.54</v>
      </c>
      <c r="AQ511" s="18">
        <f t="shared" si="249"/>
        <v>10.799999999999999</v>
      </c>
      <c r="AR511" s="18">
        <f>AQ511*节奏规划!$J500</f>
        <v>2.0769230769230769E-2</v>
      </c>
      <c r="AS511" s="18">
        <f t="shared" si="267"/>
        <v>49.673519999999996</v>
      </c>
      <c r="AT511" s="18">
        <f>AS511*节奏规划!$J500</f>
        <v>9.5526E-2</v>
      </c>
      <c r="AU511" s="18">
        <f t="shared" si="268"/>
        <v>124.18380000000001</v>
      </c>
      <c r="AV511" s="18">
        <f>AU511*节奏规划!$J500</f>
        <v>0.23881500000000003</v>
      </c>
      <c r="AW511" s="18">
        <f t="shared" si="269"/>
        <v>29.804112</v>
      </c>
      <c r="AX511" s="18">
        <f>AW511*节奏规划!$J500</f>
        <v>5.7315600000000001E-2</v>
      </c>
      <c r="AY511" s="18">
        <f t="shared" si="270"/>
        <v>0</v>
      </c>
      <c r="AZ511" s="18">
        <f>AY511*节奏规划!$J500</f>
        <v>0</v>
      </c>
    </row>
    <row r="512" spans="1:52" ht="16.5" x14ac:dyDescent="0.2">
      <c r="A512" s="14">
        <v>507</v>
      </c>
      <c r="B512" s="14">
        <f>金币产出!CH512/金币产出!CB512</f>
        <v>8868555800</v>
      </c>
      <c r="C512" s="18">
        <f>INDEX(金币产出!$D$7:$D$90,MATCH(宝箱数值!A512,金币产出!$A$7:$A$90,1))</f>
        <v>129.97</v>
      </c>
      <c r="D512" s="18">
        <f t="shared" si="250"/>
        <v>57131805</v>
      </c>
      <c r="E512" s="18">
        <f t="shared" si="239"/>
        <v>5531398</v>
      </c>
      <c r="F512" s="18">
        <f t="shared" si="240"/>
        <v>19642933</v>
      </c>
      <c r="G512" s="18">
        <f t="shared" si="241"/>
        <v>41670605</v>
      </c>
      <c r="H512" s="18">
        <f t="shared" si="242"/>
        <v>56104751</v>
      </c>
      <c r="I512" s="18">
        <f t="shared" si="243"/>
        <v>57131805</v>
      </c>
      <c r="J512" s="18">
        <f t="shared" si="244"/>
        <v>57131805</v>
      </c>
      <c r="K512" s="18">
        <f t="shared" si="251"/>
        <v>1</v>
      </c>
      <c r="L512" s="18">
        <f t="shared" si="252"/>
        <v>5531.4</v>
      </c>
      <c r="M512" s="18">
        <f t="shared" si="253"/>
        <v>2</v>
      </c>
      <c r="N512" s="18">
        <f t="shared" si="254"/>
        <v>19.64</v>
      </c>
      <c r="O512" s="18">
        <f t="shared" si="255"/>
        <v>2</v>
      </c>
      <c r="P512" s="18">
        <f t="shared" si="256"/>
        <v>41.67</v>
      </c>
      <c r="Q512" s="18">
        <f t="shared" si="257"/>
        <v>2</v>
      </c>
      <c r="R512" s="18">
        <f t="shared" si="258"/>
        <v>56.1</v>
      </c>
      <c r="S512" s="18">
        <f t="shared" si="259"/>
        <v>2</v>
      </c>
      <c r="T512" s="18">
        <f t="shared" si="260"/>
        <v>57.13</v>
      </c>
      <c r="U512" s="18">
        <f t="shared" si="261"/>
        <v>2</v>
      </c>
      <c r="V512" s="18">
        <f t="shared" si="262"/>
        <v>57.13</v>
      </c>
      <c r="W512" s="18">
        <f t="shared" si="263"/>
        <v>2</v>
      </c>
      <c r="X512" s="18">
        <f t="shared" si="264"/>
        <v>57.13</v>
      </c>
      <c r="Y512" s="22">
        <v>0</v>
      </c>
      <c r="Z512" s="22">
        <v>0</v>
      </c>
      <c r="AA512" s="22">
        <v>0</v>
      </c>
      <c r="AB512" s="22">
        <v>0.5</v>
      </c>
      <c r="AC512" s="22">
        <v>0.5</v>
      </c>
      <c r="AD512" s="22">
        <v>0</v>
      </c>
      <c r="AE512" s="18">
        <f t="shared" si="265"/>
        <v>130205053.9166</v>
      </c>
      <c r="AF512" s="18">
        <f>AE512*节奏规划!$J501</f>
        <v>250394.33445500003</v>
      </c>
      <c r="AG512" s="18">
        <f t="shared" si="266"/>
        <v>3104.5950000000003</v>
      </c>
      <c r="AH512" s="18">
        <f>AG512*节奏规划!$J501</f>
        <v>5.9703750000000007</v>
      </c>
      <c r="AI512" s="18">
        <f t="shared" si="245"/>
        <v>461.25</v>
      </c>
      <c r="AJ512" s="18">
        <f>AI512*节奏规划!$J501</f>
        <v>0.88701923076923084</v>
      </c>
      <c r="AK512" s="18">
        <f t="shared" si="246"/>
        <v>237.60000000000002</v>
      </c>
      <c r="AL512" s="18">
        <f>AK512*节奏规划!$J501</f>
        <v>0.45692307692307699</v>
      </c>
      <c r="AM512" s="18">
        <f t="shared" si="247"/>
        <v>1215</v>
      </c>
      <c r="AN512" s="18">
        <f>AM512*节奏规划!$J501</f>
        <v>2.3365384615384617</v>
      </c>
      <c r="AO512" s="18">
        <f t="shared" si="248"/>
        <v>280.8</v>
      </c>
      <c r="AP512" s="18">
        <f>AO512*节奏规划!$J501</f>
        <v>0.54</v>
      </c>
      <c r="AQ512" s="18">
        <f t="shared" si="249"/>
        <v>10.799999999999999</v>
      </c>
      <c r="AR512" s="18">
        <f>AQ512*节奏规划!$J501</f>
        <v>2.0769230769230769E-2</v>
      </c>
      <c r="AS512" s="18">
        <f t="shared" si="267"/>
        <v>49.673519999999996</v>
      </c>
      <c r="AT512" s="18">
        <f>AS512*节奏规划!$J501</f>
        <v>9.5526E-2</v>
      </c>
      <c r="AU512" s="18">
        <f t="shared" si="268"/>
        <v>124.18380000000001</v>
      </c>
      <c r="AV512" s="18">
        <f>AU512*节奏规划!$J501</f>
        <v>0.23881500000000003</v>
      </c>
      <c r="AW512" s="18">
        <f t="shared" si="269"/>
        <v>29.804112</v>
      </c>
      <c r="AX512" s="18">
        <f>AW512*节奏规划!$J501</f>
        <v>5.7315600000000001E-2</v>
      </c>
      <c r="AY512" s="18">
        <f t="shared" si="270"/>
        <v>0</v>
      </c>
      <c r="AZ512" s="18">
        <f>AY512*节奏规划!$J501</f>
        <v>0</v>
      </c>
    </row>
    <row r="513" spans="1:52" ht="16.5" x14ac:dyDescent="0.2">
      <c r="A513" s="14">
        <v>508</v>
      </c>
      <c r="B513" s="14">
        <f>金币产出!CH513/金币产出!CB513</f>
        <v>8913698040</v>
      </c>
      <c r="C513" s="18">
        <f>INDEX(金币产出!$D$7:$D$90,MATCH(宝箱数值!A513,金币产出!$A$7:$A$90,1))</f>
        <v>129.97</v>
      </c>
      <c r="D513" s="18">
        <f t="shared" si="250"/>
        <v>57422614</v>
      </c>
      <c r="E513" s="18">
        <f t="shared" si="239"/>
        <v>5545458</v>
      </c>
      <c r="F513" s="18">
        <f t="shared" si="240"/>
        <v>19692862</v>
      </c>
      <c r="G513" s="18">
        <f t="shared" si="241"/>
        <v>41776525</v>
      </c>
      <c r="H513" s="18">
        <f t="shared" si="242"/>
        <v>56247360</v>
      </c>
      <c r="I513" s="18">
        <f t="shared" si="243"/>
        <v>57422614</v>
      </c>
      <c r="J513" s="18">
        <f t="shared" si="244"/>
        <v>57422614</v>
      </c>
      <c r="K513" s="18">
        <f t="shared" si="251"/>
        <v>1</v>
      </c>
      <c r="L513" s="18">
        <f t="shared" si="252"/>
        <v>5545.46</v>
      </c>
      <c r="M513" s="18">
        <f t="shared" si="253"/>
        <v>2</v>
      </c>
      <c r="N513" s="18">
        <f t="shared" si="254"/>
        <v>19.690000000000001</v>
      </c>
      <c r="O513" s="18">
        <f t="shared" si="255"/>
        <v>2</v>
      </c>
      <c r="P513" s="18">
        <f t="shared" si="256"/>
        <v>41.78</v>
      </c>
      <c r="Q513" s="18">
        <f t="shared" si="257"/>
        <v>2</v>
      </c>
      <c r="R513" s="18">
        <f t="shared" si="258"/>
        <v>56.25</v>
      </c>
      <c r="S513" s="18">
        <f t="shared" si="259"/>
        <v>2</v>
      </c>
      <c r="T513" s="18">
        <f t="shared" si="260"/>
        <v>57.42</v>
      </c>
      <c r="U513" s="18">
        <f t="shared" si="261"/>
        <v>2</v>
      </c>
      <c r="V513" s="18">
        <f t="shared" si="262"/>
        <v>57.42</v>
      </c>
      <c r="W513" s="18">
        <f t="shared" si="263"/>
        <v>2</v>
      </c>
      <c r="X513" s="18">
        <f t="shared" si="264"/>
        <v>57.42</v>
      </c>
      <c r="Y513" s="22">
        <v>0</v>
      </c>
      <c r="Z513" s="22">
        <v>0</v>
      </c>
      <c r="AA513" s="22">
        <v>0</v>
      </c>
      <c r="AB513" s="22">
        <v>0.5</v>
      </c>
      <c r="AC513" s="22">
        <v>0.5</v>
      </c>
      <c r="AD513" s="22">
        <v>0</v>
      </c>
      <c r="AE513" s="18">
        <f t="shared" si="265"/>
        <v>130703419.6039</v>
      </c>
      <c r="AF513" s="18">
        <f>AE513*节奏规划!$J502</f>
        <v>251352.73000750001</v>
      </c>
      <c r="AG513" s="18">
        <f t="shared" si="266"/>
        <v>3104.5950000000003</v>
      </c>
      <c r="AH513" s="18">
        <f>AG513*节奏规划!$J502</f>
        <v>5.9703750000000007</v>
      </c>
      <c r="AI513" s="18">
        <f t="shared" si="245"/>
        <v>461.25</v>
      </c>
      <c r="AJ513" s="18">
        <f>AI513*节奏规划!$J502</f>
        <v>0.88701923076923084</v>
      </c>
      <c r="AK513" s="18">
        <f t="shared" si="246"/>
        <v>237.60000000000002</v>
      </c>
      <c r="AL513" s="18">
        <f>AK513*节奏规划!$J502</f>
        <v>0.45692307692307699</v>
      </c>
      <c r="AM513" s="18">
        <f t="shared" si="247"/>
        <v>1215</v>
      </c>
      <c r="AN513" s="18">
        <f>AM513*节奏规划!$J502</f>
        <v>2.3365384615384617</v>
      </c>
      <c r="AO513" s="18">
        <f t="shared" si="248"/>
        <v>280.8</v>
      </c>
      <c r="AP513" s="18">
        <f>AO513*节奏规划!$J502</f>
        <v>0.54</v>
      </c>
      <c r="AQ513" s="18">
        <f t="shared" si="249"/>
        <v>10.799999999999999</v>
      </c>
      <c r="AR513" s="18">
        <f>AQ513*节奏规划!$J502</f>
        <v>2.0769230769230769E-2</v>
      </c>
      <c r="AS513" s="18">
        <f t="shared" si="267"/>
        <v>49.673519999999996</v>
      </c>
      <c r="AT513" s="18">
        <f>AS513*节奏规划!$J502</f>
        <v>9.5526E-2</v>
      </c>
      <c r="AU513" s="18">
        <f t="shared" si="268"/>
        <v>124.18380000000001</v>
      </c>
      <c r="AV513" s="18">
        <f>AU513*节奏规划!$J502</f>
        <v>0.23881500000000003</v>
      </c>
      <c r="AW513" s="18">
        <f t="shared" si="269"/>
        <v>29.804112</v>
      </c>
      <c r="AX513" s="18">
        <f>AW513*节奏规划!$J502</f>
        <v>5.7315600000000001E-2</v>
      </c>
      <c r="AY513" s="18">
        <f t="shared" si="270"/>
        <v>0</v>
      </c>
      <c r="AZ513" s="18">
        <f>AY513*节奏规划!$J502</f>
        <v>0</v>
      </c>
    </row>
    <row r="514" spans="1:52" ht="16.5" x14ac:dyDescent="0.2">
      <c r="A514" s="14">
        <v>509</v>
      </c>
      <c r="B514" s="14">
        <f>金币产出!CH514/金币产出!CB514</f>
        <v>8958839760</v>
      </c>
      <c r="C514" s="18">
        <f>INDEX(金币产出!$D$7:$D$90,MATCH(宝箱数值!A514,金币产出!$A$7:$A$90,1))</f>
        <v>129.97</v>
      </c>
      <c r="D514" s="18">
        <f t="shared" si="250"/>
        <v>57713420</v>
      </c>
      <c r="E514" s="18">
        <f t="shared" si="239"/>
        <v>5559482</v>
      </c>
      <c r="F514" s="18">
        <f t="shared" si="240"/>
        <v>19742665</v>
      </c>
      <c r="G514" s="18">
        <f t="shared" si="241"/>
        <v>41882177</v>
      </c>
      <c r="H514" s="18">
        <f t="shared" si="242"/>
        <v>56389607</v>
      </c>
      <c r="I514" s="18">
        <f t="shared" si="243"/>
        <v>57713420</v>
      </c>
      <c r="J514" s="18">
        <f t="shared" si="244"/>
        <v>57713420</v>
      </c>
      <c r="K514" s="18">
        <f t="shared" si="251"/>
        <v>1</v>
      </c>
      <c r="L514" s="18">
        <f t="shared" si="252"/>
        <v>5559.48</v>
      </c>
      <c r="M514" s="18">
        <f t="shared" si="253"/>
        <v>2</v>
      </c>
      <c r="N514" s="18">
        <f t="shared" si="254"/>
        <v>19.739999999999998</v>
      </c>
      <c r="O514" s="18">
        <f t="shared" si="255"/>
        <v>2</v>
      </c>
      <c r="P514" s="18">
        <f t="shared" si="256"/>
        <v>41.88</v>
      </c>
      <c r="Q514" s="18">
        <f t="shared" si="257"/>
        <v>2</v>
      </c>
      <c r="R514" s="18">
        <f t="shared" si="258"/>
        <v>56.39</v>
      </c>
      <c r="S514" s="18">
        <f t="shared" si="259"/>
        <v>2</v>
      </c>
      <c r="T514" s="18">
        <f t="shared" si="260"/>
        <v>57.71</v>
      </c>
      <c r="U514" s="18">
        <f t="shared" si="261"/>
        <v>2</v>
      </c>
      <c r="V514" s="18">
        <f t="shared" si="262"/>
        <v>57.71</v>
      </c>
      <c r="W514" s="18">
        <f t="shared" si="263"/>
        <v>2</v>
      </c>
      <c r="X514" s="18">
        <f t="shared" si="264"/>
        <v>57.71</v>
      </c>
      <c r="Y514" s="22">
        <v>0</v>
      </c>
      <c r="Z514" s="22">
        <v>0</v>
      </c>
      <c r="AA514" s="22">
        <v>0</v>
      </c>
      <c r="AB514" s="22">
        <v>0.5</v>
      </c>
      <c r="AC514" s="22">
        <v>0.5</v>
      </c>
      <c r="AD514" s="22">
        <v>0</v>
      </c>
      <c r="AE514" s="18">
        <f t="shared" si="265"/>
        <v>131201365.59595001</v>
      </c>
      <c r="AF514" s="18">
        <f>AE514*节奏规划!$J503</f>
        <v>252310.31845375002</v>
      </c>
      <c r="AG514" s="18">
        <f t="shared" si="266"/>
        <v>3104.5950000000003</v>
      </c>
      <c r="AH514" s="18">
        <f>AG514*节奏规划!$J503</f>
        <v>5.9703750000000007</v>
      </c>
      <c r="AI514" s="18">
        <f t="shared" si="245"/>
        <v>461.25</v>
      </c>
      <c r="AJ514" s="18">
        <f>AI514*节奏规划!$J503</f>
        <v>0.88701923076923084</v>
      </c>
      <c r="AK514" s="18">
        <f t="shared" si="246"/>
        <v>237.60000000000002</v>
      </c>
      <c r="AL514" s="18">
        <f>AK514*节奏规划!$J503</f>
        <v>0.45692307692307699</v>
      </c>
      <c r="AM514" s="18">
        <f t="shared" si="247"/>
        <v>1215</v>
      </c>
      <c r="AN514" s="18">
        <f>AM514*节奏规划!$J503</f>
        <v>2.3365384615384617</v>
      </c>
      <c r="AO514" s="18">
        <f t="shared" si="248"/>
        <v>280.8</v>
      </c>
      <c r="AP514" s="18">
        <f>AO514*节奏规划!$J503</f>
        <v>0.54</v>
      </c>
      <c r="AQ514" s="18">
        <f t="shared" si="249"/>
        <v>10.799999999999999</v>
      </c>
      <c r="AR514" s="18">
        <f>AQ514*节奏规划!$J503</f>
        <v>2.0769230769230769E-2</v>
      </c>
      <c r="AS514" s="18">
        <f t="shared" si="267"/>
        <v>49.673519999999996</v>
      </c>
      <c r="AT514" s="18">
        <f>AS514*节奏规划!$J503</f>
        <v>9.5526E-2</v>
      </c>
      <c r="AU514" s="18">
        <f t="shared" si="268"/>
        <v>124.18380000000001</v>
      </c>
      <c r="AV514" s="18">
        <f>AU514*节奏规划!$J503</f>
        <v>0.23881500000000003</v>
      </c>
      <c r="AW514" s="18">
        <f t="shared" si="269"/>
        <v>29.804112</v>
      </c>
      <c r="AX514" s="18">
        <f>AW514*节奏规划!$J503</f>
        <v>5.7315600000000001E-2</v>
      </c>
      <c r="AY514" s="18">
        <f t="shared" si="270"/>
        <v>0</v>
      </c>
      <c r="AZ514" s="18">
        <f>AY514*节奏规划!$J503</f>
        <v>0</v>
      </c>
    </row>
    <row r="515" spans="1:52" ht="16.5" x14ac:dyDescent="0.2">
      <c r="A515" s="14">
        <v>510</v>
      </c>
      <c r="B515" s="14">
        <f>金币产出!CH515/金币产出!CB515</f>
        <v>9003981480</v>
      </c>
      <c r="C515" s="18">
        <f>INDEX(金币产出!$D$7:$D$90,MATCH(宝箱数值!A515,金币产出!$A$7:$A$90,1))</f>
        <v>129.97</v>
      </c>
      <c r="D515" s="18">
        <f t="shared" si="250"/>
        <v>58004226</v>
      </c>
      <c r="E515" s="18">
        <f t="shared" si="239"/>
        <v>5573471</v>
      </c>
      <c r="F515" s="18">
        <f t="shared" si="240"/>
        <v>19792342</v>
      </c>
      <c r="G515" s="18">
        <f t="shared" si="241"/>
        <v>41987562</v>
      </c>
      <c r="H515" s="18">
        <f t="shared" si="242"/>
        <v>56531497</v>
      </c>
      <c r="I515" s="18">
        <f t="shared" si="243"/>
        <v>58004226</v>
      </c>
      <c r="J515" s="18">
        <f t="shared" si="244"/>
        <v>58004226</v>
      </c>
      <c r="K515" s="18">
        <f t="shared" si="251"/>
        <v>1</v>
      </c>
      <c r="L515" s="18">
        <f t="shared" si="252"/>
        <v>5573.47</v>
      </c>
      <c r="M515" s="18">
        <f t="shared" si="253"/>
        <v>2</v>
      </c>
      <c r="N515" s="18">
        <f t="shared" si="254"/>
        <v>19.79</v>
      </c>
      <c r="O515" s="18">
        <f t="shared" si="255"/>
        <v>2</v>
      </c>
      <c r="P515" s="18">
        <f t="shared" si="256"/>
        <v>41.99</v>
      </c>
      <c r="Q515" s="18">
        <f t="shared" si="257"/>
        <v>2</v>
      </c>
      <c r="R515" s="18">
        <f t="shared" si="258"/>
        <v>56.53</v>
      </c>
      <c r="S515" s="18">
        <f t="shared" si="259"/>
        <v>2</v>
      </c>
      <c r="T515" s="18">
        <f t="shared" si="260"/>
        <v>58</v>
      </c>
      <c r="U515" s="18">
        <f t="shared" si="261"/>
        <v>2</v>
      </c>
      <c r="V515" s="18">
        <f t="shared" si="262"/>
        <v>58</v>
      </c>
      <c r="W515" s="18">
        <f t="shared" si="263"/>
        <v>2</v>
      </c>
      <c r="X515" s="18">
        <f t="shared" si="264"/>
        <v>58</v>
      </c>
      <c r="Y515" s="22">
        <v>0</v>
      </c>
      <c r="Z515" s="22">
        <v>0</v>
      </c>
      <c r="AA515" s="22">
        <v>0</v>
      </c>
      <c r="AB515" s="22">
        <v>0.5</v>
      </c>
      <c r="AC515" s="22">
        <v>0.5</v>
      </c>
      <c r="AD515" s="22">
        <v>0</v>
      </c>
      <c r="AE515" s="18">
        <f t="shared" si="265"/>
        <v>131698901.09155001</v>
      </c>
      <c r="AF515" s="18">
        <f>AE515*节奏规划!$J504</f>
        <v>253267.11748375001</v>
      </c>
      <c r="AG515" s="18">
        <f t="shared" si="266"/>
        <v>3104.5950000000003</v>
      </c>
      <c r="AH515" s="18">
        <f>AG515*节奏规划!$J504</f>
        <v>5.9703750000000007</v>
      </c>
      <c r="AI515" s="18">
        <f t="shared" si="245"/>
        <v>461.25</v>
      </c>
      <c r="AJ515" s="18">
        <f>AI515*节奏规划!$J504</f>
        <v>0.88701923076923084</v>
      </c>
      <c r="AK515" s="18">
        <f t="shared" si="246"/>
        <v>237.60000000000002</v>
      </c>
      <c r="AL515" s="18">
        <f>AK515*节奏规划!$J504</f>
        <v>0.45692307692307699</v>
      </c>
      <c r="AM515" s="18">
        <f t="shared" si="247"/>
        <v>1215</v>
      </c>
      <c r="AN515" s="18">
        <f>AM515*节奏规划!$J504</f>
        <v>2.3365384615384617</v>
      </c>
      <c r="AO515" s="18">
        <f t="shared" si="248"/>
        <v>280.8</v>
      </c>
      <c r="AP515" s="18">
        <f>AO515*节奏规划!$J504</f>
        <v>0.54</v>
      </c>
      <c r="AQ515" s="18">
        <f t="shared" si="249"/>
        <v>10.799999999999999</v>
      </c>
      <c r="AR515" s="18">
        <f>AQ515*节奏规划!$J504</f>
        <v>2.0769230769230769E-2</v>
      </c>
      <c r="AS515" s="18">
        <f t="shared" si="267"/>
        <v>49.673519999999996</v>
      </c>
      <c r="AT515" s="18">
        <f>AS515*节奏规划!$J504</f>
        <v>9.5526E-2</v>
      </c>
      <c r="AU515" s="18">
        <f t="shared" si="268"/>
        <v>124.18380000000001</v>
      </c>
      <c r="AV515" s="18">
        <f>AU515*节奏规划!$J504</f>
        <v>0.23881500000000003</v>
      </c>
      <c r="AW515" s="18">
        <f t="shared" si="269"/>
        <v>29.804112</v>
      </c>
      <c r="AX515" s="18">
        <f>AW515*节奏规划!$J504</f>
        <v>5.7315600000000001E-2</v>
      </c>
      <c r="AY515" s="18">
        <f t="shared" si="270"/>
        <v>0</v>
      </c>
      <c r="AZ515" s="18">
        <f>AY515*节奏规划!$J504</f>
        <v>0</v>
      </c>
    </row>
    <row r="516" spans="1:52" ht="16.5" x14ac:dyDescent="0.2">
      <c r="A516" s="14">
        <v>511</v>
      </c>
      <c r="B516" s="14">
        <f>金币产出!CH516/金币产出!CB516</f>
        <v>9049123200</v>
      </c>
      <c r="C516" s="18">
        <f>INDEX(金币产出!$D$7:$D$90,MATCH(宝箱数值!A516,金币产出!$A$7:$A$90,1))</f>
        <v>129.97</v>
      </c>
      <c r="D516" s="18">
        <f t="shared" si="250"/>
        <v>58295032</v>
      </c>
      <c r="E516" s="18">
        <f t="shared" si="239"/>
        <v>5587425</v>
      </c>
      <c r="F516" s="18">
        <f t="shared" si="240"/>
        <v>19841895</v>
      </c>
      <c r="G516" s="18">
        <f t="shared" si="241"/>
        <v>42092683</v>
      </c>
      <c r="H516" s="18">
        <f t="shared" si="242"/>
        <v>56673031</v>
      </c>
      <c r="I516" s="18">
        <f t="shared" si="243"/>
        <v>58295032</v>
      </c>
      <c r="J516" s="18">
        <f t="shared" si="244"/>
        <v>58295032</v>
      </c>
      <c r="K516" s="18">
        <f t="shared" si="251"/>
        <v>1</v>
      </c>
      <c r="L516" s="18">
        <f t="shared" si="252"/>
        <v>5587.43</v>
      </c>
      <c r="M516" s="18">
        <f t="shared" si="253"/>
        <v>2</v>
      </c>
      <c r="N516" s="18">
        <f t="shared" si="254"/>
        <v>19.84</v>
      </c>
      <c r="O516" s="18">
        <f t="shared" si="255"/>
        <v>2</v>
      </c>
      <c r="P516" s="18">
        <f t="shared" si="256"/>
        <v>42.09</v>
      </c>
      <c r="Q516" s="18">
        <f t="shared" si="257"/>
        <v>2</v>
      </c>
      <c r="R516" s="18">
        <f t="shared" si="258"/>
        <v>56.67</v>
      </c>
      <c r="S516" s="18">
        <f t="shared" si="259"/>
        <v>2</v>
      </c>
      <c r="T516" s="18">
        <f t="shared" si="260"/>
        <v>58.3</v>
      </c>
      <c r="U516" s="18">
        <f t="shared" si="261"/>
        <v>2</v>
      </c>
      <c r="V516" s="18">
        <f t="shared" si="262"/>
        <v>58.3</v>
      </c>
      <c r="W516" s="18">
        <f t="shared" si="263"/>
        <v>2</v>
      </c>
      <c r="X516" s="18">
        <f t="shared" si="264"/>
        <v>58.3</v>
      </c>
      <c r="Y516" s="22">
        <v>0</v>
      </c>
      <c r="Z516" s="22">
        <v>0</v>
      </c>
      <c r="AA516" s="22">
        <v>0</v>
      </c>
      <c r="AB516" s="22">
        <v>0.5</v>
      </c>
      <c r="AC516" s="22">
        <v>0.5</v>
      </c>
      <c r="AD516" s="22">
        <v>0</v>
      </c>
      <c r="AE516" s="18">
        <f t="shared" si="265"/>
        <v>132196027.24055001</v>
      </c>
      <c r="AF516" s="18">
        <f>AE516*节奏规划!$J505</f>
        <v>254223.12930875004</v>
      </c>
      <c r="AG516" s="18">
        <f t="shared" si="266"/>
        <v>3104.5950000000003</v>
      </c>
      <c r="AH516" s="18">
        <f>AG516*节奏规划!$J505</f>
        <v>5.9703750000000007</v>
      </c>
      <c r="AI516" s="18">
        <f t="shared" si="245"/>
        <v>461.25</v>
      </c>
      <c r="AJ516" s="18">
        <f>AI516*节奏规划!$J505</f>
        <v>0.88701923076923084</v>
      </c>
      <c r="AK516" s="18">
        <f t="shared" si="246"/>
        <v>237.60000000000002</v>
      </c>
      <c r="AL516" s="18">
        <f>AK516*节奏规划!$J505</f>
        <v>0.45692307692307699</v>
      </c>
      <c r="AM516" s="18">
        <f t="shared" si="247"/>
        <v>1215</v>
      </c>
      <c r="AN516" s="18">
        <f>AM516*节奏规划!$J505</f>
        <v>2.3365384615384617</v>
      </c>
      <c r="AO516" s="18">
        <f t="shared" si="248"/>
        <v>280.8</v>
      </c>
      <c r="AP516" s="18">
        <f>AO516*节奏规划!$J505</f>
        <v>0.54</v>
      </c>
      <c r="AQ516" s="18">
        <f t="shared" si="249"/>
        <v>10.799999999999999</v>
      </c>
      <c r="AR516" s="18">
        <f>AQ516*节奏规划!$J505</f>
        <v>2.0769230769230769E-2</v>
      </c>
      <c r="AS516" s="18">
        <f t="shared" si="267"/>
        <v>49.673519999999996</v>
      </c>
      <c r="AT516" s="18">
        <f>AS516*节奏规划!$J505</f>
        <v>9.5526E-2</v>
      </c>
      <c r="AU516" s="18">
        <f t="shared" si="268"/>
        <v>124.18380000000001</v>
      </c>
      <c r="AV516" s="18">
        <f>AU516*节奏规划!$J505</f>
        <v>0.23881500000000003</v>
      </c>
      <c r="AW516" s="18">
        <f t="shared" si="269"/>
        <v>29.804112</v>
      </c>
      <c r="AX516" s="18">
        <f>AW516*节奏规划!$J505</f>
        <v>5.7315600000000001E-2</v>
      </c>
      <c r="AY516" s="18">
        <f t="shared" si="270"/>
        <v>0</v>
      </c>
      <c r="AZ516" s="18">
        <f>AY516*节奏规划!$J505</f>
        <v>0</v>
      </c>
    </row>
    <row r="517" spans="1:52" ht="16.5" x14ac:dyDescent="0.2">
      <c r="A517" s="14">
        <v>512</v>
      </c>
      <c r="B517" s="14">
        <f>金币产出!CH517/金币产出!CB517</f>
        <v>9094265440</v>
      </c>
      <c r="C517" s="18">
        <f>INDEX(金币产出!$D$7:$D$90,MATCH(宝箱数值!A517,金币产出!$A$7:$A$90,1))</f>
        <v>129.97</v>
      </c>
      <c r="D517" s="18">
        <f t="shared" si="250"/>
        <v>58585841</v>
      </c>
      <c r="E517" s="18">
        <f t="shared" si="239"/>
        <v>5601344</v>
      </c>
      <c r="F517" s="18">
        <f t="shared" si="240"/>
        <v>19891324</v>
      </c>
      <c r="G517" s="18">
        <f t="shared" si="241"/>
        <v>42197544</v>
      </c>
      <c r="H517" s="18">
        <f t="shared" si="242"/>
        <v>56814214</v>
      </c>
      <c r="I517" s="18">
        <f t="shared" si="243"/>
        <v>58585841</v>
      </c>
      <c r="J517" s="18">
        <f t="shared" si="244"/>
        <v>58585841</v>
      </c>
      <c r="K517" s="18">
        <f t="shared" si="251"/>
        <v>1</v>
      </c>
      <c r="L517" s="18">
        <f t="shared" si="252"/>
        <v>5601.34</v>
      </c>
      <c r="M517" s="18">
        <f t="shared" si="253"/>
        <v>2</v>
      </c>
      <c r="N517" s="18">
        <f t="shared" si="254"/>
        <v>19.89</v>
      </c>
      <c r="O517" s="18">
        <f t="shared" si="255"/>
        <v>2</v>
      </c>
      <c r="P517" s="18">
        <f t="shared" si="256"/>
        <v>42.2</v>
      </c>
      <c r="Q517" s="18">
        <f t="shared" si="257"/>
        <v>2</v>
      </c>
      <c r="R517" s="18">
        <f t="shared" si="258"/>
        <v>56.81</v>
      </c>
      <c r="S517" s="18">
        <f t="shared" si="259"/>
        <v>2</v>
      </c>
      <c r="T517" s="18">
        <f t="shared" si="260"/>
        <v>58.59</v>
      </c>
      <c r="U517" s="18">
        <f t="shared" si="261"/>
        <v>2</v>
      </c>
      <c r="V517" s="18">
        <f t="shared" si="262"/>
        <v>58.59</v>
      </c>
      <c r="W517" s="18">
        <f t="shared" si="263"/>
        <v>2</v>
      </c>
      <c r="X517" s="18">
        <f t="shared" si="264"/>
        <v>58.59</v>
      </c>
      <c r="Y517" s="22">
        <v>0</v>
      </c>
      <c r="Z517" s="22">
        <v>0</v>
      </c>
      <c r="AA517" s="22">
        <v>0</v>
      </c>
      <c r="AB517" s="22">
        <v>0.5</v>
      </c>
      <c r="AC517" s="22">
        <v>0.5</v>
      </c>
      <c r="AD517" s="22">
        <v>0</v>
      </c>
      <c r="AE517" s="18">
        <f t="shared" si="265"/>
        <v>132692753.24175</v>
      </c>
      <c r="AF517" s="18">
        <f>AE517*节奏规划!$J506</f>
        <v>255178.37161875001</v>
      </c>
      <c r="AG517" s="18">
        <f t="shared" si="266"/>
        <v>3104.5950000000003</v>
      </c>
      <c r="AH517" s="18">
        <f>AG517*节奏规划!$J506</f>
        <v>5.9703750000000007</v>
      </c>
      <c r="AI517" s="18">
        <f t="shared" si="245"/>
        <v>461.25</v>
      </c>
      <c r="AJ517" s="18">
        <f>AI517*节奏规划!$J506</f>
        <v>0.88701923076923084</v>
      </c>
      <c r="AK517" s="18">
        <f t="shared" si="246"/>
        <v>237.60000000000002</v>
      </c>
      <c r="AL517" s="18">
        <f>AK517*节奏规划!$J506</f>
        <v>0.45692307692307699</v>
      </c>
      <c r="AM517" s="18">
        <f t="shared" si="247"/>
        <v>1215</v>
      </c>
      <c r="AN517" s="18">
        <f>AM517*节奏规划!$J506</f>
        <v>2.3365384615384617</v>
      </c>
      <c r="AO517" s="18">
        <f t="shared" si="248"/>
        <v>280.8</v>
      </c>
      <c r="AP517" s="18">
        <f>AO517*节奏规划!$J506</f>
        <v>0.54</v>
      </c>
      <c r="AQ517" s="18">
        <f t="shared" si="249"/>
        <v>10.799999999999999</v>
      </c>
      <c r="AR517" s="18">
        <f>AQ517*节奏规划!$J506</f>
        <v>2.0769230769230769E-2</v>
      </c>
      <c r="AS517" s="18">
        <f t="shared" si="267"/>
        <v>49.673519999999996</v>
      </c>
      <c r="AT517" s="18">
        <f>AS517*节奏规划!$J506</f>
        <v>9.5526E-2</v>
      </c>
      <c r="AU517" s="18">
        <f t="shared" si="268"/>
        <v>124.18380000000001</v>
      </c>
      <c r="AV517" s="18">
        <f>AU517*节奏规划!$J506</f>
        <v>0.23881500000000003</v>
      </c>
      <c r="AW517" s="18">
        <f t="shared" si="269"/>
        <v>29.804112</v>
      </c>
      <c r="AX517" s="18">
        <f>AW517*节奏规划!$J506</f>
        <v>5.7315600000000001E-2</v>
      </c>
      <c r="AY517" s="18">
        <f t="shared" si="270"/>
        <v>0</v>
      </c>
      <c r="AZ517" s="18">
        <f>AY517*节奏规划!$J506</f>
        <v>0</v>
      </c>
    </row>
    <row r="518" spans="1:52" ht="16.5" x14ac:dyDescent="0.2">
      <c r="A518" s="14">
        <v>513</v>
      </c>
      <c r="B518" s="14">
        <f>金币产出!CH518/金币产出!CB518</f>
        <v>9139407160</v>
      </c>
      <c r="C518" s="18">
        <f>INDEX(金币产出!$D$7:$D$90,MATCH(宝箱数值!A518,金币产出!$A$7:$A$90,1))</f>
        <v>129.97</v>
      </c>
      <c r="D518" s="18">
        <f t="shared" si="250"/>
        <v>58876647</v>
      </c>
      <c r="E518" s="18">
        <f t="shared" ref="E518:E581" si="271">INT(IF(A518&lt;=$BK$6,D518,SQRT(INDEX($D$6:$D$1005,$BK$6)*D518)))</f>
        <v>5615229</v>
      </c>
      <c r="F518" s="18">
        <f t="shared" ref="F518:F581" si="272">INT(IF(A518&lt;=$BK$7,D518,SQRT(INDEX($D$6:$D$1005,$BK$7)*D518)))</f>
        <v>19940631</v>
      </c>
      <c r="G518" s="18">
        <f t="shared" ref="G518:G581" si="273">INT(IF(A518&lt;=$BK$8,D518,SQRT(INDEX($D$6:$D$1005,$BK$8)*D518)))</f>
        <v>42302143</v>
      </c>
      <c r="H518" s="18">
        <f t="shared" ref="H518:H581" si="274">INT(IF(A518&lt;=$BK$9,D518,SQRT(INDEX($D$6:$D$1005,$BK$9)*D518)))</f>
        <v>56955045</v>
      </c>
      <c r="I518" s="18">
        <f t="shared" ref="I518:I581" si="275">INT(IF(A518&lt;=$BK$10,D518,SQRT(INDEX($D$6:$D$1005,$BK$10)*D518)))</f>
        <v>58876647</v>
      </c>
      <c r="J518" s="18">
        <f t="shared" ref="J518:J581" si="276">INT(IF(A518&lt;=$BK$11,D518,SQRT(INDEX($D$6:$D$1005,$BK$11)*D518)))</f>
        <v>58876647</v>
      </c>
      <c r="K518" s="18">
        <f t="shared" si="251"/>
        <v>1</v>
      </c>
      <c r="L518" s="18">
        <f t="shared" si="252"/>
        <v>5615.23</v>
      </c>
      <c r="M518" s="18">
        <f t="shared" si="253"/>
        <v>2</v>
      </c>
      <c r="N518" s="18">
        <f t="shared" si="254"/>
        <v>19.940000000000001</v>
      </c>
      <c r="O518" s="18">
        <f t="shared" si="255"/>
        <v>2</v>
      </c>
      <c r="P518" s="18">
        <f t="shared" si="256"/>
        <v>42.3</v>
      </c>
      <c r="Q518" s="18">
        <f t="shared" si="257"/>
        <v>2</v>
      </c>
      <c r="R518" s="18">
        <f t="shared" si="258"/>
        <v>56.96</v>
      </c>
      <c r="S518" s="18">
        <f t="shared" si="259"/>
        <v>2</v>
      </c>
      <c r="T518" s="18">
        <f t="shared" si="260"/>
        <v>58.88</v>
      </c>
      <c r="U518" s="18">
        <f t="shared" si="261"/>
        <v>2</v>
      </c>
      <c r="V518" s="18">
        <f t="shared" si="262"/>
        <v>58.88</v>
      </c>
      <c r="W518" s="18">
        <f t="shared" si="263"/>
        <v>2</v>
      </c>
      <c r="X518" s="18">
        <f t="shared" si="264"/>
        <v>58.88</v>
      </c>
      <c r="Y518" s="22">
        <v>0</v>
      </c>
      <c r="Z518" s="22">
        <v>0</v>
      </c>
      <c r="AA518" s="22">
        <v>0</v>
      </c>
      <c r="AB518" s="22">
        <v>0.5</v>
      </c>
      <c r="AC518" s="22">
        <v>0.5</v>
      </c>
      <c r="AD518" s="22">
        <v>0</v>
      </c>
      <c r="AE518" s="18">
        <f t="shared" si="265"/>
        <v>133189071.04620001</v>
      </c>
      <c r="AF518" s="18">
        <f>AE518*节奏规划!$J507</f>
        <v>256132.82893500003</v>
      </c>
      <c r="AG518" s="18">
        <f t="shared" si="266"/>
        <v>3104.5950000000003</v>
      </c>
      <c r="AH518" s="18">
        <f>AG518*节奏规划!$J507</f>
        <v>5.9703750000000007</v>
      </c>
      <c r="AI518" s="18">
        <f t="shared" ref="AI518:AI581" si="277">SUMPRODUCT($BK$21:$BP$21,Y518:AD518)*$D$3</f>
        <v>461.25</v>
      </c>
      <c r="AJ518" s="18">
        <f>AI518*节奏规划!$J507</f>
        <v>0.88701923076923084</v>
      </c>
      <c r="AK518" s="18">
        <f t="shared" ref="AK518:AK581" si="278">SUMPRODUCT(Y518:AD518,$BS$24:$BX$24)*$BE$6*$BE$15*$D$3</f>
        <v>237.60000000000002</v>
      </c>
      <c r="AL518" s="18">
        <f>AK518*节奏规划!$J507</f>
        <v>0.45692307692307699</v>
      </c>
      <c r="AM518" s="18">
        <f t="shared" ref="AM518:AM581" si="279">SUMPRODUCT(Y518:AD518,$BS$27:$BX$27)*$D$3</f>
        <v>1215</v>
      </c>
      <c r="AN518" s="18">
        <f>AM518*节奏规划!$J507</f>
        <v>2.3365384615384617</v>
      </c>
      <c r="AO518" s="18">
        <f t="shared" ref="AO518:AO581" si="280">SUMPRODUCT(Y518:AD518,$BS$30:$BX$30)*$D$3</f>
        <v>280.8</v>
      </c>
      <c r="AP518" s="18">
        <f>AO518*节奏规划!$J507</f>
        <v>0.54</v>
      </c>
      <c r="AQ518" s="18">
        <f t="shared" ref="AQ518:AQ581" si="281">SUMPRODUCT(Y518:AD518,$BS$33:$BX$33)*$D$3</f>
        <v>10.799999999999999</v>
      </c>
      <c r="AR518" s="18">
        <f>AQ518*节奏规划!$J507</f>
        <v>2.0769230769230769E-2</v>
      </c>
      <c r="AS518" s="18">
        <f t="shared" si="267"/>
        <v>49.673519999999996</v>
      </c>
      <c r="AT518" s="18">
        <f>AS518*节奏规划!$J507</f>
        <v>9.5526E-2</v>
      </c>
      <c r="AU518" s="18">
        <f t="shared" si="268"/>
        <v>124.18380000000001</v>
      </c>
      <c r="AV518" s="18">
        <f>AU518*节奏规划!$J507</f>
        <v>0.23881500000000003</v>
      </c>
      <c r="AW518" s="18">
        <f t="shared" si="269"/>
        <v>29.804112</v>
      </c>
      <c r="AX518" s="18">
        <f>AW518*节奏规划!$J507</f>
        <v>5.7315600000000001E-2</v>
      </c>
      <c r="AY518" s="18">
        <f t="shared" si="270"/>
        <v>0</v>
      </c>
      <c r="AZ518" s="18">
        <f>AY518*节奏规划!$J507</f>
        <v>0</v>
      </c>
    </row>
    <row r="519" spans="1:52" ht="16.5" x14ac:dyDescent="0.2">
      <c r="A519" s="14">
        <v>514</v>
      </c>
      <c r="B519" s="14">
        <f>金币产出!CH519/金币产出!CB519</f>
        <v>9184548880</v>
      </c>
      <c r="C519" s="18">
        <f>INDEX(金币产出!$D$7:$D$90,MATCH(宝箱数值!A519,金币产出!$A$7:$A$90,1))</f>
        <v>129.97</v>
      </c>
      <c r="D519" s="18">
        <f t="shared" ref="D519:D582" si="282">ROUND(B519/($D$3*$H$2*(1+C519/100))/1.5,0)</f>
        <v>59167453</v>
      </c>
      <c r="E519" s="18">
        <f t="shared" si="271"/>
        <v>5629079</v>
      </c>
      <c r="F519" s="18">
        <f t="shared" si="272"/>
        <v>19989816</v>
      </c>
      <c r="G519" s="18">
        <f t="shared" si="273"/>
        <v>42406485</v>
      </c>
      <c r="H519" s="18">
        <f t="shared" si="274"/>
        <v>57095529</v>
      </c>
      <c r="I519" s="18">
        <f t="shared" si="275"/>
        <v>59167453</v>
      </c>
      <c r="J519" s="18">
        <f t="shared" si="276"/>
        <v>59167453</v>
      </c>
      <c r="K519" s="18">
        <f t="shared" ref="K519:K582" si="283">INT(LOG(E519/10,1000))</f>
        <v>1</v>
      </c>
      <c r="L519" s="18">
        <f t="shared" ref="L519:L582" si="284">ROUND(E519/1000^K519,2)</f>
        <v>5629.08</v>
      </c>
      <c r="M519" s="18">
        <f t="shared" ref="M519:M582" si="285">INT(LOG(F519/10,1000))</f>
        <v>2</v>
      </c>
      <c r="N519" s="18">
        <f t="shared" ref="N519:N582" si="286">ROUND(F519/1000^M519,2)</f>
        <v>19.989999999999998</v>
      </c>
      <c r="O519" s="18">
        <f t="shared" ref="O519:O582" si="287">INT(LOG(G519/10,1000))</f>
        <v>2</v>
      </c>
      <c r="P519" s="18">
        <f t="shared" ref="P519:P582" si="288">ROUND(G519/1000^O519,2)</f>
        <v>42.41</v>
      </c>
      <c r="Q519" s="18">
        <f t="shared" ref="Q519:Q582" si="289">INT(LOG(H519/10,1000))</f>
        <v>2</v>
      </c>
      <c r="R519" s="18">
        <f t="shared" ref="R519:R582" si="290">ROUND(H519/1000^Q519,2)</f>
        <v>57.1</v>
      </c>
      <c r="S519" s="18">
        <f t="shared" ref="S519:S582" si="291">INT(LOG(I519/10,1000))</f>
        <v>2</v>
      </c>
      <c r="T519" s="18">
        <f t="shared" ref="T519:T582" si="292">ROUND(I519/1000^S519,2)</f>
        <v>59.17</v>
      </c>
      <c r="U519" s="18">
        <f t="shared" ref="U519:U582" si="293">INT(LOG(J519/10,1000))</f>
        <v>2</v>
      </c>
      <c r="V519" s="18">
        <f t="shared" ref="V519:V582" si="294">ROUND(J519/1000^U519,2)</f>
        <v>59.17</v>
      </c>
      <c r="W519" s="18">
        <f t="shared" ref="W519:W582" si="295">INT(LOG(D519/10,1000))</f>
        <v>2</v>
      </c>
      <c r="X519" s="18">
        <f t="shared" ref="X519:X582" si="296">ROUND(D519/1000^W519,2)</f>
        <v>59.17</v>
      </c>
      <c r="Y519" s="22">
        <v>0</v>
      </c>
      <c r="Z519" s="22">
        <v>0</v>
      </c>
      <c r="AA519" s="22">
        <v>0</v>
      </c>
      <c r="AB519" s="22">
        <v>0.5</v>
      </c>
      <c r="AC519" s="22">
        <v>0.5</v>
      </c>
      <c r="AD519" s="22">
        <v>0</v>
      </c>
      <c r="AE519" s="18">
        <f t="shared" ref="AE519:AE582" si="297">SUMPRODUCT(E519:J519,Y519:AD519)*(1+$C519/100)</f>
        <v>133684989.85270001</v>
      </c>
      <c r="AF519" s="18">
        <f>AE519*节奏规划!$J508</f>
        <v>257086.51894750004</v>
      </c>
      <c r="AG519" s="18">
        <f t="shared" ref="AG519:AG582" si="298">SUMPRODUCT($BH$3:$BM$3,Y519:AD519)*$D$3*(1+$C519/100)</f>
        <v>3104.5950000000003</v>
      </c>
      <c r="AH519" s="18">
        <f>AG519*节奏规划!$J508</f>
        <v>5.9703750000000007</v>
      </c>
      <c r="AI519" s="18">
        <f t="shared" si="277"/>
        <v>461.25</v>
      </c>
      <c r="AJ519" s="18">
        <f>AI519*节奏规划!$J508</f>
        <v>0.88701923076923084</v>
      </c>
      <c r="AK519" s="18">
        <f t="shared" si="278"/>
        <v>237.60000000000002</v>
      </c>
      <c r="AL519" s="18">
        <f>AK519*节奏规划!$J508</f>
        <v>0.45692307692307699</v>
      </c>
      <c r="AM519" s="18">
        <f t="shared" si="279"/>
        <v>1215</v>
      </c>
      <c r="AN519" s="18">
        <f>AM519*节奏规划!$J508</f>
        <v>2.3365384615384617</v>
      </c>
      <c r="AO519" s="18">
        <f t="shared" si="280"/>
        <v>280.8</v>
      </c>
      <c r="AP519" s="18">
        <f>AO519*节奏规划!$J508</f>
        <v>0.54</v>
      </c>
      <c r="AQ519" s="18">
        <f t="shared" si="281"/>
        <v>10.799999999999999</v>
      </c>
      <c r="AR519" s="18">
        <f>AQ519*节奏规划!$J508</f>
        <v>2.0769230769230769E-2</v>
      </c>
      <c r="AS519" s="18">
        <f t="shared" ref="AS519:AS582" si="299">SUMPRODUCT(Y519:AD519,$BS$34:$BX$34,$BS$38:$BX$38,$BS$42:$BX$42)*$D$3*(1+$C519/100)</f>
        <v>49.673519999999996</v>
      </c>
      <c r="AT519" s="18">
        <f>AS519*节奏规划!$J508</f>
        <v>9.5526E-2</v>
      </c>
      <c r="AU519" s="18">
        <f t="shared" ref="AU519:AU582" si="300">SUMPRODUCT(Y519:AD519,$BS$35:$BX$35,$BS$39:$BX$39,$BS$42:$BX$42)*$D$3*(1+$C519/100)</f>
        <v>124.18380000000001</v>
      </c>
      <c r="AV519" s="18">
        <f>AU519*节奏规划!$J508</f>
        <v>0.23881500000000003</v>
      </c>
      <c r="AW519" s="18">
        <f t="shared" ref="AW519:AW582" si="301">SUMPRODUCT(Y519:AD519,$BS$36:$BX$36,$BS$40:$BX$40,$BS$42:$BX$42)*$D$3*(1+$C519/100)</f>
        <v>29.804112</v>
      </c>
      <c r="AX519" s="18">
        <f>AW519*节奏规划!$J508</f>
        <v>5.7315600000000001E-2</v>
      </c>
      <c r="AY519" s="18">
        <f t="shared" ref="AY519:AY582" si="302">SUMPRODUCT(Y519:AD519,$BS$37:$BX$37,$BS$41:$BX$41,$BS$42:$BX$42)*$D$3*(1+$C519/100)</f>
        <v>0</v>
      </c>
      <c r="AZ519" s="18">
        <f>AY519*节奏规划!$J508</f>
        <v>0</v>
      </c>
    </row>
    <row r="520" spans="1:52" ht="16.5" x14ac:dyDescent="0.2">
      <c r="A520" s="14">
        <v>515</v>
      </c>
      <c r="B520" s="14">
        <f>金币产出!CH520/金币产出!CB520</f>
        <v>9229690600</v>
      </c>
      <c r="C520" s="18">
        <f>INDEX(金币产出!$D$7:$D$90,MATCH(宝箱数值!A520,金币产出!$A$7:$A$90,1))</f>
        <v>129.97</v>
      </c>
      <c r="D520" s="18">
        <f t="shared" si="282"/>
        <v>59458258</v>
      </c>
      <c r="E520" s="18">
        <f t="shared" si="271"/>
        <v>5642896</v>
      </c>
      <c r="F520" s="18">
        <f t="shared" si="272"/>
        <v>20038881</v>
      </c>
      <c r="G520" s="18">
        <f t="shared" si="273"/>
        <v>42510570</v>
      </c>
      <c r="H520" s="18">
        <f t="shared" si="274"/>
        <v>57235668</v>
      </c>
      <c r="I520" s="18">
        <f t="shared" si="275"/>
        <v>59458258</v>
      </c>
      <c r="J520" s="18">
        <f t="shared" si="276"/>
        <v>59458258</v>
      </c>
      <c r="K520" s="18">
        <f t="shared" si="283"/>
        <v>1</v>
      </c>
      <c r="L520" s="18">
        <f t="shared" si="284"/>
        <v>5642.9</v>
      </c>
      <c r="M520" s="18">
        <f t="shared" si="285"/>
        <v>2</v>
      </c>
      <c r="N520" s="18">
        <f t="shared" si="286"/>
        <v>20.04</v>
      </c>
      <c r="O520" s="18">
        <f t="shared" si="287"/>
        <v>2</v>
      </c>
      <c r="P520" s="18">
        <f t="shared" si="288"/>
        <v>42.51</v>
      </c>
      <c r="Q520" s="18">
        <f t="shared" si="289"/>
        <v>2</v>
      </c>
      <c r="R520" s="18">
        <f t="shared" si="290"/>
        <v>57.24</v>
      </c>
      <c r="S520" s="18">
        <f t="shared" si="291"/>
        <v>2</v>
      </c>
      <c r="T520" s="18">
        <f t="shared" si="292"/>
        <v>59.46</v>
      </c>
      <c r="U520" s="18">
        <f t="shared" si="293"/>
        <v>2</v>
      </c>
      <c r="V520" s="18">
        <f t="shared" si="294"/>
        <v>59.46</v>
      </c>
      <c r="W520" s="18">
        <f t="shared" si="295"/>
        <v>2</v>
      </c>
      <c r="X520" s="18">
        <f t="shared" si="296"/>
        <v>59.46</v>
      </c>
      <c r="Y520" s="22">
        <v>0</v>
      </c>
      <c r="Z520" s="22">
        <v>0</v>
      </c>
      <c r="AA520" s="22">
        <v>0</v>
      </c>
      <c r="AB520" s="22">
        <v>0.5</v>
      </c>
      <c r="AC520" s="22">
        <v>0.5</v>
      </c>
      <c r="AD520" s="22">
        <v>0</v>
      </c>
      <c r="AE520" s="18">
        <f t="shared" si="297"/>
        <v>134180510.81110001</v>
      </c>
      <c r="AF520" s="18">
        <f>AE520*节奏规划!$J509</f>
        <v>258039.44386750003</v>
      </c>
      <c r="AG520" s="18">
        <f t="shared" si="298"/>
        <v>3104.5950000000003</v>
      </c>
      <c r="AH520" s="18">
        <f>AG520*节奏规划!$J509</f>
        <v>5.9703750000000007</v>
      </c>
      <c r="AI520" s="18">
        <f t="shared" si="277"/>
        <v>461.25</v>
      </c>
      <c r="AJ520" s="18">
        <f>AI520*节奏规划!$J509</f>
        <v>0.88701923076923084</v>
      </c>
      <c r="AK520" s="18">
        <f t="shared" si="278"/>
        <v>237.60000000000002</v>
      </c>
      <c r="AL520" s="18">
        <f>AK520*节奏规划!$J509</f>
        <v>0.45692307692307699</v>
      </c>
      <c r="AM520" s="18">
        <f t="shared" si="279"/>
        <v>1215</v>
      </c>
      <c r="AN520" s="18">
        <f>AM520*节奏规划!$J509</f>
        <v>2.3365384615384617</v>
      </c>
      <c r="AO520" s="18">
        <f t="shared" si="280"/>
        <v>280.8</v>
      </c>
      <c r="AP520" s="18">
        <f>AO520*节奏规划!$J509</f>
        <v>0.54</v>
      </c>
      <c r="AQ520" s="18">
        <f t="shared" si="281"/>
        <v>10.799999999999999</v>
      </c>
      <c r="AR520" s="18">
        <f>AQ520*节奏规划!$J509</f>
        <v>2.0769230769230769E-2</v>
      </c>
      <c r="AS520" s="18">
        <f t="shared" si="299"/>
        <v>49.673519999999996</v>
      </c>
      <c r="AT520" s="18">
        <f>AS520*节奏规划!$J509</f>
        <v>9.5526E-2</v>
      </c>
      <c r="AU520" s="18">
        <f t="shared" si="300"/>
        <v>124.18380000000001</v>
      </c>
      <c r="AV520" s="18">
        <f>AU520*节奏规划!$J509</f>
        <v>0.23881500000000003</v>
      </c>
      <c r="AW520" s="18">
        <f t="shared" si="301"/>
        <v>29.804112</v>
      </c>
      <c r="AX520" s="18">
        <f>AW520*节奏规划!$J509</f>
        <v>5.7315600000000001E-2</v>
      </c>
      <c r="AY520" s="18">
        <f t="shared" si="302"/>
        <v>0</v>
      </c>
      <c r="AZ520" s="18">
        <f>AY520*节奏规划!$J509</f>
        <v>0</v>
      </c>
    </row>
    <row r="521" spans="1:52" ht="16.5" x14ac:dyDescent="0.2">
      <c r="A521" s="14">
        <v>516</v>
      </c>
      <c r="B521" s="14">
        <f>金币产出!CH521/金币产出!CB521</f>
        <v>9274832840</v>
      </c>
      <c r="C521" s="18">
        <f>INDEX(金币产出!$D$7:$D$90,MATCH(宝箱数值!A521,金币产出!$A$7:$A$90,1))</f>
        <v>129.97</v>
      </c>
      <c r="D521" s="18">
        <f t="shared" si="282"/>
        <v>59749068</v>
      </c>
      <c r="E521" s="18">
        <f t="shared" si="271"/>
        <v>5656678</v>
      </c>
      <c r="F521" s="18">
        <f t="shared" si="272"/>
        <v>20087826</v>
      </c>
      <c r="G521" s="18">
        <f t="shared" si="273"/>
        <v>42614403</v>
      </c>
      <c r="H521" s="18">
        <f t="shared" si="274"/>
        <v>57375467</v>
      </c>
      <c r="I521" s="18">
        <f t="shared" si="275"/>
        <v>59749068</v>
      </c>
      <c r="J521" s="18">
        <f t="shared" si="276"/>
        <v>59749068</v>
      </c>
      <c r="K521" s="18">
        <f t="shared" si="283"/>
        <v>1</v>
      </c>
      <c r="L521" s="18">
        <f t="shared" si="284"/>
        <v>5656.68</v>
      </c>
      <c r="M521" s="18">
        <f t="shared" si="285"/>
        <v>2</v>
      </c>
      <c r="N521" s="18">
        <f t="shared" si="286"/>
        <v>20.09</v>
      </c>
      <c r="O521" s="18">
        <f t="shared" si="287"/>
        <v>2</v>
      </c>
      <c r="P521" s="18">
        <f t="shared" si="288"/>
        <v>42.61</v>
      </c>
      <c r="Q521" s="18">
        <f t="shared" si="289"/>
        <v>2</v>
      </c>
      <c r="R521" s="18">
        <f t="shared" si="290"/>
        <v>57.38</v>
      </c>
      <c r="S521" s="18">
        <f t="shared" si="291"/>
        <v>2</v>
      </c>
      <c r="T521" s="18">
        <f t="shared" si="292"/>
        <v>59.75</v>
      </c>
      <c r="U521" s="18">
        <f t="shared" si="293"/>
        <v>2</v>
      </c>
      <c r="V521" s="18">
        <f t="shared" si="294"/>
        <v>59.75</v>
      </c>
      <c r="W521" s="18">
        <f t="shared" si="295"/>
        <v>2</v>
      </c>
      <c r="X521" s="18">
        <f t="shared" si="296"/>
        <v>59.75</v>
      </c>
      <c r="Y521" s="22">
        <v>0</v>
      </c>
      <c r="Z521" s="22">
        <v>0</v>
      </c>
      <c r="AA521" s="22">
        <v>0</v>
      </c>
      <c r="AB521" s="22">
        <v>0.5</v>
      </c>
      <c r="AC521" s="22">
        <v>0.5</v>
      </c>
      <c r="AD521" s="22">
        <v>0</v>
      </c>
      <c r="AE521" s="18">
        <f t="shared" si="297"/>
        <v>134675646.56975001</v>
      </c>
      <c r="AF521" s="18">
        <f>AE521*节奏规划!$J510</f>
        <v>258991.62801875002</v>
      </c>
      <c r="AG521" s="18">
        <f t="shared" si="298"/>
        <v>3104.5950000000003</v>
      </c>
      <c r="AH521" s="18">
        <f>AG521*节奏规划!$J510</f>
        <v>5.9703750000000007</v>
      </c>
      <c r="AI521" s="18">
        <f t="shared" si="277"/>
        <v>461.25</v>
      </c>
      <c r="AJ521" s="18">
        <f>AI521*节奏规划!$J510</f>
        <v>0.88701923076923084</v>
      </c>
      <c r="AK521" s="18">
        <f t="shared" si="278"/>
        <v>237.60000000000002</v>
      </c>
      <c r="AL521" s="18">
        <f>AK521*节奏规划!$J510</f>
        <v>0.45692307692307699</v>
      </c>
      <c r="AM521" s="18">
        <f t="shared" si="279"/>
        <v>1215</v>
      </c>
      <c r="AN521" s="18">
        <f>AM521*节奏规划!$J510</f>
        <v>2.3365384615384617</v>
      </c>
      <c r="AO521" s="18">
        <f t="shared" si="280"/>
        <v>280.8</v>
      </c>
      <c r="AP521" s="18">
        <f>AO521*节奏规划!$J510</f>
        <v>0.54</v>
      </c>
      <c r="AQ521" s="18">
        <f t="shared" si="281"/>
        <v>10.799999999999999</v>
      </c>
      <c r="AR521" s="18">
        <f>AQ521*节奏规划!$J510</f>
        <v>2.0769230769230769E-2</v>
      </c>
      <c r="AS521" s="18">
        <f t="shared" si="299"/>
        <v>49.673519999999996</v>
      </c>
      <c r="AT521" s="18">
        <f>AS521*节奏规划!$J510</f>
        <v>9.5526E-2</v>
      </c>
      <c r="AU521" s="18">
        <f t="shared" si="300"/>
        <v>124.18380000000001</v>
      </c>
      <c r="AV521" s="18">
        <f>AU521*节奏规划!$J510</f>
        <v>0.23881500000000003</v>
      </c>
      <c r="AW521" s="18">
        <f t="shared" si="301"/>
        <v>29.804112</v>
      </c>
      <c r="AX521" s="18">
        <f>AW521*节奏规划!$J510</f>
        <v>5.7315600000000001E-2</v>
      </c>
      <c r="AY521" s="18">
        <f t="shared" si="302"/>
        <v>0</v>
      </c>
      <c r="AZ521" s="18">
        <f>AY521*节奏规划!$J510</f>
        <v>0</v>
      </c>
    </row>
    <row r="522" spans="1:52" ht="16.5" x14ac:dyDescent="0.2">
      <c r="A522" s="14">
        <v>517</v>
      </c>
      <c r="B522" s="14">
        <f>金币产出!CH522/金币产出!CB522</f>
        <v>9319974560</v>
      </c>
      <c r="C522" s="18">
        <f>INDEX(金币产出!$D$7:$D$90,MATCH(宝箱数值!A522,金币产出!$A$7:$A$90,1))</f>
        <v>129.97</v>
      </c>
      <c r="D522" s="18">
        <f t="shared" si="282"/>
        <v>60039874</v>
      </c>
      <c r="E522" s="18">
        <f t="shared" si="271"/>
        <v>5670428</v>
      </c>
      <c r="F522" s="18">
        <f t="shared" si="272"/>
        <v>20136651</v>
      </c>
      <c r="G522" s="18">
        <f t="shared" si="273"/>
        <v>42717982</v>
      </c>
      <c r="H522" s="18">
        <f t="shared" si="274"/>
        <v>57514924</v>
      </c>
      <c r="I522" s="18">
        <f t="shared" si="275"/>
        <v>60039874</v>
      </c>
      <c r="J522" s="18">
        <f t="shared" si="276"/>
        <v>60039874</v>
      </c>
      <c r="K522" s="18">
        <f t="shared" si="283"/>
        <v>1</v>
      </c>
      <c r="L522" s="18">
        <f t="shared" si="284"/>
        <v>5670.43</v>
      </c>
      <c r="M522" s="18">
        <f t="shared" si="285"/>
        <v>2</v>
      </c>
      <c r="N522" s="18">
        <f t="shared" si="286"/>
        <v>20.14</v>
      </c>
      <c r="O522" s="18">
        <f t="shared" si="287"/>
        <v>2</v>
      </c>
      <c r="P522" s="18">
        <f t="shared" si="288"/>
        <v>42.72</v>
      </c>
      <c r="Q522" s="18">
        <f t="shared" si="289"/>
        <v>2</v>
      </c>
      <c r="R522" s="18">
        <f t="shared" si="290"/>
        <v>57.51</v>
      </c>
      <c r="S522" s="18">
        <f t="shared" si="291"/>
        <v>2</v>
      </c>
      <c r="T522" s="18">
        <f t="shared" si="292"/>
        <v>60.04</v>
      </c>
      <c r="U522" s="18">
        <f t="shared" si="293"/>
        <v>2</v>
      </c>
      <c r="V522" s="18">
        <f t="shared" si="294"/>
        <v>60.04</v>
      </c>
      <c r="W522" s="18">
        <f t="shared" si="295"/>
        <v>2</v>
      </c>
      <c r="X522" s="18">
        <f t="shared" si="296"/>
        <v>60.04</v>
      </c>
      <c r="Y522" s="22">
        <v>0</v>
      </c>
      <c r="Z522" s="22">
        <v>0</v>
      </c>
      <c r="AA522" s="22">
        <v>0</v>
      </c>
      <c r="AB522" s="22">
        <v>0.5</v>
      </c>
      <c r="AC522" s="22">
        <v>0.5</v>
      </c>
      <c r="AD522" s="22">
        <v>0</v>
      </c>
      <c r="AE522" s="18">
        <f t="shared" si="297"/>
        <v>135170384.48030001</v>
      </c>
      <c r="AF522" s="18">
        <f>AE522*节奏规划!$J511</f>
        <v>259943.04707750003</v>
      </c>
      <c r="AG522" s="18">
        <f t="shared" si="298"/>
        <v>3104.5950000000003</v>
      </c>
      <c r="AH522" s="18">
        <f>AG522*节奏规划!$J511</f>
        <v>5.9703750000000007</v>
      </c>
      <c r="AI522" s="18">
        <f t="shared" si="277"/>
        <v>461.25</v>
      </c>
      <c r="AJ522" s="18">
        <f>AI522*节奏规划!$J511</f>
        <v>0.88701923076923084</v>
      </c>
      <c r="AK522" s="18">
        <f t="shared" si="278"/>
        <v>237.60000000000002</v>
      </c>
      <c r="AL522" s="18">
        <f>AK522*节奏规划!$J511</f>
        <v>0.45692307692307699</v>
      </c>
      <c r="AM522" s="18">
        <f t="shared" si="279"/>
        <v>1215</v>
      </c>
      <c r="AN522" s="18">
        <f>AM522*节奏规划!$J511</f>
        <v>2.3365384615384617</v>
      </c>
      <c r="AO522" s="18">
        <f t="shared" si="280"/>
        <v>280.8</v>
      </c>
      <c r="AP522" s="18">
        <f>AO522*节奏规划!$J511</f>
        <v>0.54</v>
      </c>
      <c r="AQ522" s="18">
        <f t="shared" si="281"/>
        <v>10.799999999999999</v>
      </c>
      <c r="AR522" s="18">
        <f>AQ522*节奏规划!$J511</f>
        <v>2.0769230769230769E-2</v>
      </c>
      <c r="AS522" s="18">
        <f t="shared" si="299"/>
        <v>49.673519999999996</v>
      </c>
      <c r="AT522" s="18">
        <f>AS522*节奏规划!$J511</f>
        <v>9.5526E-2</v>
      </c>
      <c r="AU522" s="18">
        <f t="shared" si="300"/>
        <v>124.18380000000001</v>
      </c>
      <c r="AV522" s="18">
        <f>AU522*节奏规划!$J511</f>
        <v>0.23881500000000003</v>
      </c>
      <c r="AW522" s="18">
        <f t="shared" si="301"/>
        <v>29.804112</v>
      </c>
      <c r="AX522" s="18">
        <f>AW522*节奏规划!$J511</f>
        <v>5.7315600000000001E-2</v>
      </c>
      <c r="AY522" s="18">
        <f t="shared" si="302"/>
        <v>0</v>
      </c>
      <c r="AZ522" s="18">
        <f>AY522*节奏规划!$J511</f>
        <v>0</v>
      </c>
    </row>
    <row r="523" spans="1:52" ht="16.5" x14ac:dyDescent="0.2">
      <c r="A523" s="14">
        <v>518</v>
      </c>
      <c r="B523" s="14">
        <f>金币产出!CH523/金币产出!CB523</f>
        <v>9365116280</v>
      </c>
      <c r="C523" s="18">
        <f>INDEX(金币产出!$D$7:$D$90,MATCH(宝箱数值!A523,金币产出!$A$7:$A$90,1))</f>
        <v>129.97</v>
      </c>
      <c r="D523" s="18">
        <f t="shared" si="282"/>
        <v>60330679</v>
      </c>
      <c r="E523" s="18">
        <f t="shared" si="271"/>
        <v>5684143</v>
      </c>
      <c r="F523" s="18">
        <f t="shared" si="272"/>
        <v>20185359</v>
      </c>
      <c r="G523" s="18">
        <f t="shared" si="273"/>
        <v>42821310</v>
      </c>
      <c r="H523" s="18">
        <f t="shared" si="274"/>
        <v>57654044</v>
      </c>
      <c r="I523" s="18">
        <f t="shared" si="275"/>
        <v>60330679</v>
      </c>
      <c r="J523" s="18">
        <f t="shared" si="276"/>
        <v>60330679</v>
      </c>
      <c r="K523" s="18">
        <f t="shared" si="283"/>
        <v>1</v>
      </c>
      <c r="L523" s="18">
        <f t="shared" si="284"/>
        <v>5684.14</v>
      </c>
      <c r="M523" s="18">
        <f t="shared" si="285"/>
        <v>2</v>
      </c>
      <c r="N523" s="18">
        <f t="shared" si="286"/>
        <v>20.190000000000001</v>
      </c>
      <c r="O523" s="18">
        <f t="shared" si="287"/>
        <v>2</v>
      </c>
      <c r="P523" s="18">
        <f t="shared" si="288"/>
        <v>42.82</v>
      </c>
      <c r="Q523" s="18">
        <f t="shared" si="289"/>
        <v>2</v>
      </c>
      <c r="R523" s="18">
        <f t="shared" si="290"/>
        <v>57.65</v>
      </c>
      <c r="S523" s="18">
        <f t="shared" si="291"/>
        <v>2</v>
      </c>
      <c r="T523" s="18">
        <f t="shared" si="292"/>
        <v>60.33</v>
      </c>
      <c r="U523" s="18">
        <f t="shared" si="293"/>
        <v>2</v>
      </c>
      <c r="V523" s="18">
        <f t="shared" si="294"/>
        <v>60.33</v>
      </c>
      <c r="W523" s="18">
        <f t="shared" si="295"/>
        <v>2</v>
      </c>
      <c r="X523" s="18">
        <f t="shared" si="296"/>
        <v>60.33</v>
      </c>
      <c r="Y523" s="22">
        <v>0</v>
      </c>
      <c r="Z523" s="22">
        <v>0</v>
      </c>
      <c r="AA523" s="22">
        <v>0</v>
      </c>
      <c r="AB523" s="22">
        <v>0.5</v>
      </c>
      <c r="AC523" s="22">
        <v>0.5</v>
      </c>
      <c r="AD523" s="22">
        <v>0</v>
      </c>
      <c r="AE523" s="18">
        <f t="shared" si="297"/>
        <v>135664733.74155</v>
      </c>
      <c r="AF523" s="18">
        <f>AE523*节奏规划!$J512</f>
        <v>260893.71873375002</v>
      </c>
      <c r="AG523" s="18">
        <f t="shared" si="298"/>
        <v>3104.5950000000003</v>
      </c>
      <c r="AH523" s="18">
        <f>AG523*节奏规划!$J512</f>
        <v>5.9703750000000007</v>
      </c>
      <c r="AI523" s="18">
        <f t="shared" si="277"/>
        <v>461.25</v>
      </c>
      <c r="AJ523" s="18">
        <f>AI523*节奏规划!$J512</f>
        <v>0.88701923076923084</v>
      </c>
      <c r="AK523" s="18">
        <f t="shared" si="278"/>
        <v>237.60000000000002</v>
      </c>
      <c r="AL523" s="18">
        <f>AK523*节奏规划!$J512</f>
        <v>0.45692307692307699</v>
      </c>
      <c r="AM523" s="18">
        <f t="shared" si="279"/>
        <v>1215</v>
      </c>
      <c r="AN523" s="18">
        <f>AM523*节奏规划!$J512</f>
        <v>2.3365384615384617</v>
      </c>
      <c r="AO523" s="18">
        <f t="shared" si="280"/>
        <v>280.8</v>
      </c>
      <c r="AP523" s="18">
        <f>AO523*节奏规划!$J512</f>
        <v>0.54</v>
      </c>
      <c r="AQ523" s="18">
        <f t="shared" si="281"/>
        <v>10.799999999999999</v>
      </c>
      <c r="AR523" s="18">
        <f>AQ523*节奏规划!$J512</f>
        <v>2.0769230769230769E-2</v>
      </c>
      <c r="AS523" s="18">
        <f t="shared" si="299"/>
        <v>49.673519999999996</v>
      </c>
      <c r="AT523" s="18">
        <f>AS523*节奏规划!$J512</f>
        <v>9.5526E-2</v>
      </c>
      <c r="AU523" s="18">
        <f t="shared" si="300"/>
        <v>124.18380000000001</v>
      </c>
      <c r="AV523" s="18">
        <f>AU523*节奏规划!$J512</f>
        <v>0.23881500000000003</v>
      </c>
      <c r="AW523" s="18">
        <f t="shared" si="301"/>
        <v>29.804112</v>
      </c>
      <c r="AX523" s="18">
        <f>AW523*节奏规划!$J512</f>
        <v>5.7315600000000001E-2</v>
      </c>
      <c r="AY523" s="18">
        <f t="shared" si="302"/>
        <v>0</v>
      </c>
      <c r="AZ523" s="18">
        <f>AY523*节奏规划!$J512</f>
        <v>0</v>
      </c>
    </row>
    <row r="524" spans="1:52" ht="16.5" x14ac:dyDescent="0.2">
      <c r="A524" s="14">
        <v>519</v>
      </c>
      <c r="B524" s="14">
        <f>金币产出!CH524/金币产出!CB524</f>
        <v>9410258000</v>
      </c>
      <c r="C524" s="18">
        <f>INDEX(金币产出!$D$7:$D$90,MATCH(宝箱数值!A524,金币产出!$A$7:$A$90,1))</f>
        <v>129.97</v>
      </c>
      <c r="D524" s="18">
        <f t="shared" si="282"/>
        <v>60621485</v>
      </c>
      <c r="E524" s="18">
        <f t="shared" si="271"/>
        <v>5697826</v>
      </c>
      <c r="F524" s="18">
        <f t="shared" si="272"/>
        <v>20233949</v>
      </c>
      <c r="G524" s="18">
        <f t="shared" si="273"/>
        <v>42924389</v>
      </c>
      <c r="H524" s="18">
        <f t="shared" si="274"/>
        <v>57792829</v>
      </c>
      <c r="I524" s="18">
        <f t="shared" si="275"/>
        <v>60621485</v>
      </c>
      <c r="J524" s="18">
        <f t="shared" si="276"/>
        <v>60621485</v>
      </c>
      <c r="K524" s="18">
        <f t="shared" si="283"/>
        <v>1</v>
      </c>
      <c r="L524" s="18">
        <f t="shared" si="284"/>
        <v>5697.83</v>
      </c>
      <c r="M524" s="18">
        <f t="shared" si="285"/>
        <v>2</v>
      </c>
      <c r="N524" s="18">
        <f t="shared" si="286"/>
        <v>20.23</v>
      </c>
      <c r="O524" s="18">
        <f t="shared" si="287"/>
        <v>2</v>
      </c>
      <c r="P524" s="18">
        <f t="shared" si="288"/>
        <v>42.92</v>
      </c>
      <c r="Q524" s="18">
        <f t="shared" si="289"/>
        <v>2</v>
      </c>
      <c r="R524" s="18">
        <f t="shared" si="290"/>
        <v>57.79</v>
      </c>
      <c r="S524" s="18">
        <f t="shared" si="291"/>
        <v>2</v>
      </c>
      <c r="T524" s="18">
        <f t="shared" si="292"/>
        <v>60.62</v>
      </c>
      <c r="U524" s="18">
        <f t="shared" si="293"/>
        <v>2</v>
      </c>
      <c r="V524" s="18">
        <f t="shared" si="294"/>
        <v>60.62</v>
      </c>
      <c r="W524" s="18">
        <f t="shared" si="295"/>
        <v>2</v>
      </c>
      <c r="X524" s="18">
        <f t="shared" si="296"/>
        <v>60.62</v>
      </c>
      <c r="Y524" s="22">
        <v>0</v>
      </c>
      <c r="Z524" s="22">
        <v>0</v>
      </c>
      <c r="AA524" s="22">
        <v>0</v>
      </c>
      <c r="AB524" s="22">
        <v>0.5</v>
      </c>
      <c r="AC524" s="22">
        <v>0.5</v>
      </c>
      <c r="AD524" s="22">
        <v>0</v>
      </c>
      <c r="AE524" s="18">
        <f t="shared" si="297"/>
        <v>136158698.95289999</v>
      </c>
      <c r="AF524" s="18">
        <f>AE524*节奏规划!$J513</f>
        <v>261843.65183250001</v>
      </c>
      <c r="AG524" s="18">
        <f t="shared" si="298"/>
        <v>3104.5950000000003</v>
      </c>
      <c r="AH524" s="18">
        <f>AG524*节奏规划!$J513</f>
        <v>5.9703750000000007</v>
      </c>
      <c r="AI524" s="18">
        <f t="shared" si="277"/>
        <v>461.25</v>
      </c>
      <c r="AJ524" s="18">
        <f>AI524*节奏规划!$J513</f>
        <v>0.88701923076923084</v>
      </c>
      <c r="AK524" s="18">
        <f t="shared" si="278"/>
        <v>237.60000000000002</v>
      </c>
      <c r="AL524" s="18">
        <f>AK524*节奏规划!$J513</f>
        <v>0.45692307692307699</v>
      </c>
      <c r="AM524" s="18">
        <f t="shared" si="279"/>
        <v>1215</v>
      </c>
      <c r="AN524" s="18">
        <f>AM524*节奏规划!$J513</f>
        <v>2.3365384615384617</v>
      </c>
      <c r="AO524" s="18">
        <f t="shared" si="280"/>
        <v>280.8</v>
      </c>
      <c r="AP524" s="18">
        <f>AO524*节奏规划!$J513</f>
        <v>0.54</v>
      </c>
      <c r="AQ524" s="18">
        <f t="shared" si="281"/>
        <v>10.799999999999999</v>
      </c>
      <c r="AR524" s="18">
        <f>AQ524*节奏规划!$J513</f>
        <v>2.0769230769230769E-2</v>
      </c>
      <c r="AS524" s="18">
        <f t="shared" si="299"/>
        <v>49.673519999999996</v>
      </c>
      <c r="AT524" s="18">
        <f>AS524*节奏规划!$J513</f>
        <v>9.5526E-2</v>
      </c>
      <c r="AU524" s="18">
        <f t="shared" si="300"/>
        <v>124.18380000000001</v>
      </c>
      <c r="AV524" s="18">
        <f>AU524*节奏规划!$J513</f>
        <v>0.23881500000000003</v>
      </c>
      <c r="AW524" s="18">
        <f t="shared" si="301"/>
        <v>29.804112</v>
      </c>
      <c r="AX524" s="18">
        <f>AW524*节奏规划!$J513</f>
        <v>5.7315600000000001E-2</v>
      </c>
      <c r="AY524" s="18">
        <f t="shared" si="302"/>
        <v>0</v>
      </c>
      <c r="AZ524" s="18">
        <f>AY524*节奏规划!$J513</f>
        <v>0</v>
      </c>
    </row>
    <row r="525" spans="1:52" ht="16.5" x14ac:dyDescent="0.2">
      <c r="A525" s="14">
        <v>520</v>
      </c>
      <c r="B525" s="14">
        <f>金币产出!CH525/金币产出!CB525</f>
        <v>9455400240</v>
      </c>
      <c r="C525" s="18">
        <f>INDEX(金币产出!$D$7:$D$90,MATCH(宝箱数值!A525,金币产出!$A$7:$A$90,1))</f>
        <v>140</v>
      </c>
      <c r="D525" s="18">
        <f t="shared" si="282"/>
        <v>58366668</v>
      </c>
      <c r="E525" s="18">
        <f t="shared" si="271"/>
        <v>5590857</v>
      </c>
      <c r="F525" s="18">
        <f t="shared" si="272"/>
        <v>19854082</v>
      </c>
      <c r="G525" s="18">
        <f t="shared" si="273"/>
        <v>42118538</v>
      </c>
      <c r="H525" s="18">
        <f t="shared" si="274"/>
        <v>56707841</v>
      </c>
      <c r="I525" s="18">
        <f t="shared" si="275"/>
        <v>58366668</v>
      </c>
      <c r="J525" s="18">
        <f t="shared" si="276"/>
        <v>58366668</v>
      </c>
      <c r="K525" s="18">
        <f t="shared" si="283"/>
        <v>1</v>
      </c>
      <c r="L525" s="18">
        <f t="shared" si="284"/>
        <v>5590.86</v>
      </c>
      <c r="M525" s="18">
        <f t="shared" si="285"/>
        <v>2</v>
      </c>
      <c r="N525" s="18">
        <f t="shared" si="286"/>
        <v>19.850000000000001</v>
      </c>
      <c r="O525" s="18">
        <f t="shared" si="287"/>
        <v>2</v>
      </c>
      <c r="P525" s="18">
        <f t="shared" si="288"/>
        <v>42.12</v>
      </c>
      <c r="Q525" s="18">
        <f t="shared" si="289"/>
        <v>2</v>
      </c>
      <c r="R525" s="18">
        <f t="shared" si="290"/>
        <v>56.71</v>
      </c>
      <c r="S525" s="18">
        <f t="shared" si="291"/>
        <v>2</v>
      </c>
      <c r="T525" s="18">
        <f t="shared" si="292"/>
        <v>58.37</v>
      </c>
      <c r="U525" s="18">
        <f t="shared" si="293"/>
        <v>2</v>
      </c>
      <c r="V525" s="18">
        <f t="shared" si="294"/>
        <v>58.37</v>
      </c>
      <c r="W525" s="18">
        <f t="shared" si="295"/>
        <v>2</v>
      </c>
      <c r="X525" s="18">
        <f t="shared" si="296"/>
        <v>58.37</v>
      </c>
      <c r="Y525" s="22">
        <v>0</v>
      </c>
      <c r="Z525" s="22">
        <v>0</v>
      </c>
      <c r="AA525" s="22">
        <v>0</v>
      </c>
      <c r="AB525" s="22">
        <v>0.5</v>
      </c>
      <c r="AC525" s="22">
        <v>0.5</v>
      </c>
      <c r="AD525" s="22">
        <v>0</v>
      </c>
      <c r="AE525" s="18">
        <f t="shared" si="297"/>
        <v>138089410.79999998</v>
      </c>
      <c r="AF525" s="18">
        <f>AE525*节奏规划!$J514</f>
        <v>265556.55923076923</v>
      </c>
      <c r="AG525" s="18">
        <f t="shared" si="298"/>
        <v>3240</v>
      </c>
      <c r="AH525" s="18">
        <f>AG525*节奏规划!$J514</f>
        <v>6.2307692307692308</v>
      </c>
      <c r="AI525" s="18">
        <f t="shared" si="277"/>
        <v>461.25</v>
      </c>
      <c r="AJ525" s="18">
        <f>AI525*节奏规划!$J514</f>
        <v>0.88701923076923084</v>
      </c>
      <c r="AK525" s="18">
        <f t="shared" si="278"/>
        <v>237.60000000000002</v>
      </c>
      <c r="AL525" s="18">
        <f>AK525*节奏规划!$J514</f>
        <v>0.45692307692307699</v>
      </c>
      <c r="AM525" s="18">
        <f t="shared" si="279"/>
        <v>1215</v>
      </c>
      <c r="AN525" s="18">
        <f>AM525*节奏规划!$J514</f>
        <v>2.3365384615384617</v>
      </c>
      <c r="AO525" s="18">
        <f t="shared" si="280"/>
        <v>280.8</v>
      </c>
      <c r="AP525" s="18">
        <f>AO525*节奏规划!$J514</f>
        <v>0.54</v>
      </c>
      <c r="AQ525" s="18">
        <f t="shared" si="281"/>
        <v>10.799999999999999</v>
      </c>
      <c r="AR525" s="18">
        <f>AQ525*节奏规划!$J514</f>
        <v>2.0769230769230769E-2</v>
      </c>
      <c r="AS525" s="18">
        <f t="shared" si="299"/>
        <v>51.839999999999996</v>
      </c>
      <c r="AT525" s="18">
        <f>AS525*节奏规划!$J514</f>
        <v>9.9692307692307691E-2</v>
      </c>
      <c r="AU525" s="18">
        <f t="shared" si="300"/>
        <v>129.6</v>
      </c>
      <c r="AV525" s="18">
        <f>AU525*节奏规划!$J514</f>
        <v>0.24923076923076923</v>
      </c>
      <c r="AW525" s="18">
        <f t="shared" si="301"/>
        <v>31.103999999999996</v>
      </c>
      <c r="AX525" s="18">
        <f>AW525*节奏规划!$J514</f>
        <v>5.9815384615384611E-2</v>
      </c>
      <c r="AY525" s="18">
        <f t="shared" si="302"/>
        <v>0</v>
      </c>
      <c r="AZ525" s="18">
        <f>AY525*节奏规划!$J514</f>
        <v>0</v>
      </c>
    </row>
    <row r="526" spans="1:52" ht="16.5" x14ac:dyDescent="0.2">
      <c r="A526" s="14">
        <v>521</v>
      </c>
      <c r="B526" s="14">
        <f>金币产出!CH526/金币产出!CB526</f>
        <v>9483209840</v>
      </c>
      <c r="C526" s="18">
        <f>INDEX(金币产出!$D$7:$D$90,MATCH(宝箱数值!A526,金币产出!$A$7:$A$90,1))</f>
        <v>140</v>
      </c>
      <c r="D526" s="18">
        <f t="shared" si="282"/>
        <v>58538332</v>
      </c>
      <c r="E526" s="18">
        <f t="shared" si="271"/>
        <v>5599072</v>
      </c>
      <c r="F526" s="18">
        <f t="shared" si="272"/>
        <v>19883258</v>
      </c>
      <c r="G526" s="18">
        <f t="shared" si="273"/>
        <v>42180431</v>
      </c>
      <c r="H526" s="18">
        <f t="shared" si="274"/>
        <v>56791173</v>
      </c>
      <c r="I526" s="18">
        <f t="shared" si="275"/>
        <v>58538332</v>
      </c>
      <c r="J526" s="18">
        <f t="shared" si="276"/>
        <v>58538332</v>
      </c>
      <c r="K526" s="18">
        <f t="shared" si="283"/>
        <v>1</v>
      </c>
      <c r="L526" s="18">
        <f t="shared" si="284"/>
        <v>5599.07</v>
      </c>
      <c r="M526" s="18">
        <f t="shared" si="285"/>
        <v>2</v>
      </c>
      <c r="N526" s="18">
        <f t="shared" si="286"/>
        <v>19.88</v>
      </c>
      <c r="O526" s="18">
        <f t="shared" si="287"/>
        <v>2</v>
      </c>
      <c r="P526" s="18">
        <f t="shared" si="288"/>
        <v>42.18</v>
      </c>
      <c r="Q526" s="18">
        <f t="shared" si="289"/>
        <v>2</v>
      </c>
      <c r="R526" s="18">
        <f t="shared" si="290"/>
        <v>56.79</v>
      </c>
      <c r="S526" s="18">
        <f t="shared" si="291"/>
        <v>2</v>
      </c>
      <c r="T526" s="18">
        <f t="shared" si="292"/>
        <v>58.54</v>
      </c>
      <c r="U526" s="18">
        <f t="shared" si="293"/>
        <v>2</v>
      </c>
      <c r="V526" s="18">
        <f t="shared" si="294"/>
        <v>58.54</v>
      </c>
      <c r="W526" s="18">
        <f t="shared" si="295"/>
        <v>2</v>
      </c>
      <c r="X526" s="18">
        <f t="shared" si="296"/>
        <v>58.54</v>
      </c>
      <c r="Y526" s="22">
        <v>0</v>
      </c>
      <c r="Z526" s="22">
        <v>0</v>
      </c>
      <c r="AA526" s="22">
        <v>0</v>
      </c>
      <c r="AB526" s="22">
        <v>0.5</v>
      </c>
      <c r="AC526" s="22">
        <v>0.5</v>
      </c>
      <c r="AD526" s="22">
        <v>0</v>
      </c>
      <c r="AE526" s="18">
        <f t="shared" si="297"/>
        <v>138395406</v>
      </c>
      <c r="AF526" s="18">
        <f>AE526*节奏规划!$J515</f>
        <v>266145.01153846155</v>
      </c>
      <c r="AG526" s="18">
        <f t="shared" si="298"/>
        <v>3240</v>
      </c>
      <c r="AH526" s="18">
        <f>AG526*节奏规划!$J515</f>
        <v>6.2307692307692308</v>
      </c>
      <c r="AI526" s="18">
        <f t="shared" si="277"/>
        <v>461.25</v>
      </c>
      <c r="AJ526" s="18">
        <f>AI526*节奏规划!$J515</f>
        <v>0.88701923076923084</v>
      </c>
      <c r="AK526" s="18">
        <f t="shared" si="278"/>
        <v>237.60000000000002</v>
      </c>
      <c r="AL526" s="18">
        <f>AK526*节奏规划!$J515</f>
        <v>0.45692307692307699</v>
      </c>
      <c r="AM526" s="18">
        <f t="shared" si="279"/>
        <v>1215</v>
      </c>
      <c r="AN526" s="18">
        <f>AM526*节奏规划!$J515</f>
        <v>2.3365384615384617</v>
      </c>
      <c r="AO526" s="18">
        <f t="shared" si="280"/>
        <v>280.8</v>
      </c>
      <c r="AP526" s="18">
        <f>AO526*节奏规划!$J515</f>
        <v>0.54</v>
      </c>
      <c r="AQ526" s="18">
        <f t="shared" si="281"/>
        <v>10.799999999999999</v>
      </c>
      <c r="AR526" s="18">
        <f>AQ526*节奏规划!$J515</f>
        <v>2.0769230769230769E-2</v>
      </c>
      <c r="AS526" s="18">
        <f t="shared" si="299"/>
        <v>51.839999999999996</v>
      </c>
      <c r="AT526" s="18">
        <f>AS526*节奏规划!$J515</f>
        <v>9.9692307692307691E-2</v>
      </c>
      <c r="AU526" s="18">
        <f t="shared" si="300"/>
        <v>129.6</v>
      </c>
      <c r="AV526" s="18">
        <f>AU526*节奏规划!$J515</f>
        <v>0.24923076923076923</v>
      </c>
      <c r="AW526" s="18">
        <f t="shared" si="301"/>
        <v>31.103999999999996</v>
      </c>
      <c r="AX526" s="18">
        <f>AW526*节奏规划!$J515</f>
        <v>5.9815384615384611E-2</v>
      </c>
      <c r="AY526" s="18">
        <f t="shared" si="302"/>
        <v>0</v>
      </c>
      <c r="AZ526" s="18">
        <f>AY526*节奏规划!$J515</f>
        <v>0</v>
      </c>
    </row>
    <row r="527" spans="1:52" ht="16.5" x14ac:dyDescent="0.2">
      <c r="A527" s="14">
        <v>522</v>
      </c>
      <c r="B527" s="14">
        <f>金币产出!CH527/金币产出!CB527</f>
        <v>9511019960</v>
      </c>
      <c r="C527" s="18">
        <f>INDEX(金币产出!$D$7:$D$90,MATCH(宝箱数值!A527,金币产出!$A$7:$A$90,1))</f>
        <v>140</v>
      </c>
      <c r="D527" s="18">
        <f t="shared" si="282"/>
        <v>58710000</v>
      </c>
      <c r="E527" s="18">
        <f t="shared" si="271"/>
        <v>5607276</v>
      </c>
      <c r="F527" s="18">
        <f t="shared" si="272"/>
        <v>19912391</v>
      </c>
      <c r="G527" s="18">
        <f t="shared" si="273"/>
        <v>42242234</v>
      </c>
      <c r="H527" s="18">
        <f t="shared" si="274"/>
        <v>56874384</v>
      </c>
      <c r="I527" s="18">
        <f t="shared" si="275"/>
        <v>58710000</v>
      </c>
      <c r="J527" s="18">
        <f t="shared" si="276"/>
        <v>58710000</v>
      </c>
      <c r="K527" s="18">
        <f t="shared" si="283"/>
        <v>1</v>
      </c>
      <c r="L527" s="18">
        <f t="shared" si="284"/>
        <v>5607.28</v>
      </c>
      <c r="M527" s="18">
        <f t="shared" si="285"/>
        <v>2</v>
      </c>
      <c r="N527" s="18">
        <f t="shared" si="286"/>
        <v>19.91</v>
      </c>
      <c r="O527" s="18">
        <f t="shared" si="287"/>
        <v>2</v>
      </c>
      <c r="P527" s="18">
        <f t="shared" si="288"/>
        <v>42.24</v>
      </c>
      <c r="Q527" s="18">
        <f t="shared" si="289"/>
        <v>2</v>
      </c>
      <c r="R527" s="18">
        <f t="shared" si="290"/>
        <v>56.87</v>
      </c>
      <c r="S527" s="18">
        <f t="shared" si="291"/>
        <v>2</v>
      </c>
      <c r="T527" s="18">
        <f t="shared" si="292"/>
        <v>58.71</v>
      </c>
      <c r="U527" s="18">
        <f t="shared" si="293"/>
        <v>2</v>
      </c>
      <c r="V527" s="18">
        <f t="shared" si="294"/>
        <v>58.71</v>
      </c>
      <c r="W527" s="18">
        <f t="shared" si="295"/>
        <v>2</v>
      </c>
      <c r="X527" s="18">
        <f t="shared" si="296"/>
        <v>58.71</v>
      </c>
      <c r="Y527" s="22">
        <v>0</v>
      </c>
      <c r="Z527" s="22">
        <v>0</v>
      </c>
      <c r="AA527" s="22">
        <v>0</v>
      </c>
      <c r="AB527" s="22">
        <v>0.5</v>
      </c>
      <c r="AC527" s="22">
        <v>0.5</v>
      </c>
      <c r="AD527" s="22">
        <v>0</v>
      </c>
      <c r="AE527" s="18">
        <f t="shared" si="297"/>
        <v>138701260.79999998</v>
      </c>
      <c r="AF527" s="18">
        <f>AE527*节奏规划!$J516</f>
        <v>266733.19384615385</v>
      </c>
      <c r="AG527" s="18">
        <f t="shared" si="298"/>
        <v>3240</v>
      </c>
      <c r="AH527" s="18">
        <f>AG527*节奏规划!$J516</f>
        <v>6.2307692307692308</v>
      </c>
      <c r="AI527" s="18">
        <f t="shared" si="277"/>
        <v>461.25</v>
      </c>
      <c r="AJ527" s="18">
        <f>AI527*节奏规划!$J516</f>
        <v>0.88701923076923084</v>
      </c>
      <c r="AK527" s="18">
        <f t="shared" si="278"/>
        <v>237.60000000000002</v>
      </c>
      <c r="AL527" s="18">
        <f>AK527*节奏规划!$J516</f>
        <v>0.45692307692307699</v>
      </c>
      <c r="AM527" s="18">
        <f t="shared" si="279"/>
        <v>1215</v>
      </c>
      <c r="AN527" s="18">
        <f>AM527*节奏规划!$J516</f>
        <v>2.3365384615384617</v>
      </c>
      <c r="AO527" s="18">
        <f t="shared" si="280"/>
        <v>280.8</v>
      </c>
      <c r="AP527" s="18">
        <f>AO527*节奏规划!$J516</f>
        <v>0.54</v>
      </c>
      <c r="AQ527" s="18">
        <f t="shared" si="281"/>
        <v>10.799999999999999</v>
      </c>
      <c r="AR527" s="18">
        <f>AQ527*节奏规划!$J516</f>
        <v>2.0769230769230769E-2</v>
      </c>
      <c r="AS527" s="18">
        <f t="shared" si="299"/>
        <v>51.839999999999996</v>
      </c>
      <c r="AT527" s="18">
        <f>AS527*节奏规划!$J516</f>
        <v>9.9692307692307691E-2</v>
      </c>
      <c r="AU527" s="18">
        <f t="shared" si="300"/>
        <v>129.6</v>
      </c>
      <c r="AV527" s="18">
        <f>AU527*节奏规划!$J516</f>
        <v>0.24923076923076923</v>
      </c>
      <c r="AW527" s="18">
        <f t="shared" si="301"/>
        <v>31.103999999999996</v>
      </c>
      <c r="AX527" s="18">
        <f>AW527*节奏规划!$J516</f>
        <v>5.9815384615384611E-2</v>
      </c>
      <c r="AY527" s="18">
        <f t="shared" si="302"/>
        <v>0</v>
      </c>
      <c r="AZ527" s="18">
        <f>AY527*节奏规划!$J516</f>
        <v>0</v>
      </c>
    </row>
    <row r="528" spans="1:52" ht="16.5" x14ac:dyDescent="0.2">
      <c r="A528" s="14">
        <v>523</v>
      </c>
      <c r="B528" s="14">
        <f>金币产出!CH528/金币产出!CB528</f>
        <v>9538830080</v>
      </c>
      <c r="C528" s="18">
        <f>INDEX(金币产出!$D$7:$D$90,MATCH(宝箱数值!A528,金币产出!$A$7:$A$90,1))</f>
        <v>140</v>
      </c>
      <c r="D528" s="18">
        <f t="shared" si="282"/>
        <v>58881667</v>
      </c>
      <c r="E528" s="18">
        <f t="shared" si="271"/>
        <v>5615468</v>
      </c>
      <c r="F528" s="18">
        <f t="shared" si="272"/>
        <v>19941481</v>
      </c>
      <c r="G528" s="18">
        <f t="shared" si="273"/>
        <v>42303947</v>
      </c>
      <c r="H528" s="18">
        <f t="shared" si="274"/>
        <v>56957473</v>
      </c>
      <c r="I528" s="18">
        <f t="shared" si="275"/>
        <v>58881667</v>
      </c>
      <c r="J528" s="18">
        <f t="shared" si="276"/>
        <v>58881667</v>
      </c>
      <c r="K528" s="18">
        <f t="shared" si="283"/>
        <v>1</v>
      </c>
      <c r="L528" s="18">
        <f t="shared" si="284"/>
        <v>5615.47</v>
      </c>
      <c r="M528" s="18">
        <f t="shared" si="285"/>
        <v>2</v>
      </c>
      <c r="N528" s="18">
        <f t="shared" si="286"/>
        <v>19.940000000000001</v>
      </c>
      <c r="O528" s="18">
        <f t="shared" si="287"/>
        <v>2</v>
      </c>
      <c r="P528" s="18">
        <f t="shared" si="288"/>
        <v>42.3</v>
      </c>
      <c r="Q528" s="18">
        <f t="shared" si="289"/>
        <v>2</v>
      </c>
      <c r="R528" s="18">
        <f t="shared" si="290"/>
        <v>56.96</v>
      </c>
      <c r="S528" s="18">
        <f t="shared" si="291"/>
        <v>2</v>
      </c>
      <c r="T528" s="18">
        <f t="shared" si="292"/>
        <v>58.88</v>
      </c>
      <c r="U528" s="18">
        <f t="shared" si="293"/>
        <v>2</v>
      </c>
      <c r="V528" s="18">
        <f t="shared" si="294"/>
        <v>58.88</v>
      </c>
      <c r="W528" s="18">
        <f t="shared" si="295"/>
        <v>2</v>
      </c>
      <c r="X528" s="18">
        <f t="shared" si="296"/>
        <v>58.88</v>
      </c>
      <c r="Y528" s="22">
        <v>0</v>
      </c>
      <c r="Z528" s="22">
        <v>0</v>
      </c>
      <c r="AA528" s="22">
        <v>0</v>
      </c>
      <c r="AB528" s="22">
        <v>0.5</v>
      </c>
      <c r="AC528" s="22">
        <v>0.5</v>
      </c>
      <c r="AD528" s="22">
        <v>0</v>
      </c>
      <c r="AE528" s="18">
        <f t="shared" si="297"/>
        <v>139006968</v>
      </c>
      <c r="AF528" s="18">
        <f>AE528*节奏规划!$J517</f>
        <v>267321.09230769234</v>
      </c>
      <c r="AG528" s="18">
        <f t="shared" si="298"/>
        <v>3240</v>
      </c>
      <c r="AH528" s="18">
        <f>AG528*节奏规划!$J517</f>
        <v>6.2307692307692308</v>
      </c>
      <c r="AI528" s="18">
        <f t="shared" si="277"/>
        <v>461.25</v>
      </c>
      <c r="AJ528" s="18">
        <f>AI528*节奏规划!$J517</f>
        <v>0.88701923076923084</v>
      </c>
      <c r="AK528" s="18">
        <f t="shared" si="278"/>
        <v>237.60000000000002</v>
      </c>
      <c r="AL528" s="18">
        <f>AK528*节奏规划!$J517</f>
        <v>0.45692307692307699</v>
      </c>
      <c r="AM528" s="18">
        <f t="shared" si="279"/>
        <v>1215</v>
      </c>
      <c r="AN528" s="18">
        <f>AM528*节奏规划!$J517</f>
        <v>2.3365384615384617</v>
      </c>
      <c r="AO528" s="18">
        <f t="shared" si="280"/>
        <v>280.8</v>
      </c>
      <c r="AP528" s="18">
        <f>AO528*节奏规划!$J517</f>
        <v>0.54</v>
      </c>
      <c r="AQ528" s="18">
        <f t="shared" si="281"/>
        <v>10.799999999999999</v>
      </c>
      <c r="AR528" s="18">
        <f>AQ528*节奏规划!$J517</f>
        <v>2.0769230769230769E-2</v>
      </c>
      <c r="AS528" s="18">
        <f t="shared" si="299"/>
        <v>51.839999999999996</v>
      </c>
      <c r="AT528" s="18">
        <f>AS528*节奏规划!$J517</f>
        <v>9.9692307692307691E-2</v>
      </c>
      <c r="AU528" s="18">
        <f t="shared" si="300"/>
        <v>129.6</v>
      </c>
      <c r="AV528" s="18">
        <f>AU528*节奏规划!$J517</f>
        <v>0.24923076923076923</v>
      </c>
      <c r="AW528" s="18">
        <f t="shared" si="301"/>
        <v>31.103999999999996</v>
      </c>
      <c r="AX528" s="18">
        <f>AW528*节奏规划!$J517</f>
        <v>5.9815384615384611E-2</v>
      </c>
      <c r="AY528" s="18">
        <f t="shared" si="302"/>
        <v>0</v>
      </c>
      <c r="AZ528" s="18">
        <f>AY528*节奏规划!$J517</f>
        <v>0</v>
      </c>
    </row>
    <row r="529" spans="1:52" ht="16.5" x14ac:dyDescent="0.2">
      <c r="A529" s="14">
        <v>524</v>
      </c>
      <c r="B529" s="14">
        <f>金币产出!CH529/金币产出!CB529</f>
        <v>9566640200</v>
      </c>
      <c r="C529" s="18">
        <f>INDEX(金币产出!$D$7:$D$90,MATCH(宝箱数值!A529,金币产出!$A$7:$A$90,1))</f>
        <v>140</v>
      </c>
      <c r="D529" s="18">
        <f t="shared" si="282"/>
        <v>59053335</v>
      </c>
      <c r="E529" s="18">
        <f t="shared" si="271"/>
        <v>5623648</v>
      </c>
      <c r="F529" s="18">
        <f t="shared" si="272"/>
        <v>19970530</v>
      </c>
      <c r="G529" s="18">
        <f t="shared" si="273"/>
        <v>42365570</v>
      </c>
      <c r="H529" s="18">
        <f t="shared" si="274"/>
        <v>57040442</v>
      </c>
      <c r="I529" s="18">
        <f t="shared" si="275"/>
        <v>59053335</v>
      </c>
      <c r="J529" s="18">
        <f t="shared" si="276"/>
        <v>59053335</v>
      </c>
      <c r="K529" s="18">
        <f t="shared" si="283"/>
        <v>1</v>
      </c>
      <c r="L529" s="18">
        <f t="shared" si="284"/>
        <v>5623.65</v>
      </c>
      <c r="M529" s="18">
        <f t="shared" si="285"/>
        <v>2</v>
      </c>
      <c r="N529" s="18">
        <f t="shared" si="286"/>
        <v>19.97</v>
      </c>
      <c r="O529" s="18">
        <f t="shared" si="287"/>
        <v>2</v>
      </c>
      <c r="P529" s="18">
        <f t="shared" si="288"/>
        <v>42.37</v>
      </c>
      <c r="Q529" s="18">
        <f t="shared" si="289"/>
        <v>2</v>
      </c>
      <c r="R529" s="18">
        <f t="shared" si="290"/>
        <v>57.04</v>
      </c>
      <c r="S529" s="18">
        <f t="shared" si="291"/>
        <v>2</v>
      </c>
      <c r="T529" s="18">
        <f t="shared" si="292"/>
        <v>59.05</v>
      </c>
      <c r="U529" s="18">
        <f t="shared" si="293"/>
        <v>2</v>
      </c>
      <c r="V529" s="18">
        <f t="shared" si="294"/>
        <v>59.05</v>
      </c>
      <c r="W529" s="18">
        <f t="shared" si="295"/>
        <v>2</v>
      </c>
      <c r="X529" s="18">
        <f t="shared" si="296"/>
        <v>59.05</v>
      </c>
      <c r="Y529" s="22">
        <v>0</v>
      </c>
      <c r="Z529" s="22">
        <v>0</v>
      </c>
      <c r="AA529" s="22">
        <v>0</v>
      </c>
      <c r="AB529" s="22">
        <v>0.5</v>
      </c>
      <c r="AC529" s="22">
        <v>0.5</v>
      </c>
      <c r="AD529" s="22">
        <v>0</v>
      </c>
      <c r="AE529" s="18">
        <f t="shared" si="297"/>
        <v>139312532.40000001</v>
      </c>
      <c r="AF529" s="18">
        <f>AE529*节奏规划!$J518</f>
        <v>267908.71615384618</v>
      </c>
      <c r="AG529" s="18">
        <f t="shared" si="298"/>
        <v>3240</v>
      </c>
      <c r="AH529" s="18">
        <f>AG529*节奏规划!$J518</f>
        <v>6.2307692307692308</v>
      </c>
      <c r="AI529" s="18">
        <f t="shared" si="277"/>
        <v>461.25</v>
      </c>
      <c r="AJ529" s="18">
        <f>AI529*节奏规划!$J518</f>
        <v>0.88701923076923084</v>
      </c>
      <c r="AK529" s="18">
        <f t="shared" si="278"/>
        <v>237.60000000000002</v>
      </c>
      <c r="AL529" s="18">
        <f>AK529*节奏规划!$J518</f>
        <v>0.45692307692307699</v>
      </c>
      <c r="AM529" s="18">
        <f t="shared" si="279"/>
        <v>1215</v>
      </c>
      <c r="AN529" s="18">
        <f>AM529*节奏规划!$J518</f>
        <v>2.3365384615384617</v>
      </c>
      <c r="AO529" s="18">
        <f t="shared" si="280"/>
        <v>280.8</v>
      </c>
      <c r="AP529" s="18">
        <f>AO529*节奏规划!$J518</f>
        <v>0.54</v>
      </c>
      <c r="AQ529" s="18">
        <f t="shared" si="281"/>
        <v>10.799999999999999</v>
      </c>
      <c r="AR529" s="18">
        <f>AQ529*节奏规划!$J518</f>
        <v>2.0769230769230769E-2</v>
      </c>
      <c r="AS529" s="18">
        <f t="shared" si="299"/>
        <v>51.839999999999996</v>
      </c>
      <c r="AT529" s="18">
        <f>AS529*节奏规划!$J518</f>
        <v>9.9692307692307691E-2</v>
      </c>
      <c r="AU529" s="18">
        <f t="shared" si="300"/>
        <v>129.6</v>
      </c>
      <c r="AV529" s="18">
        <f>AU529*节奏规划!$J518</f>
        <v>0.24923076923076923</v>
      </c>
      <c r="AW529" s="18">
        <f t="shared" si="301"/>
        <v>31.103999999999996</v>
      </c>
      <c r="AX529" s="18">
        <f>AW529*节奏规划!$J518</f>
        <v>5.9815384615384611E-2</v>
      </c>
      <c r="AY529" s="18">
        <f t="shared" si="302"/>
        <v>0</v>
      </c>
      <c r="AZ529" s="18">
        <f>AY529*节奏规划!$J518</f>
        <v>0</v>
      </c>
    </row>
    <row r="530" spans="1:52" ht="16.5" x14ac:dyDescent="0.2">
      <c r="A530" s="14">
        <v>525</v>
      </c>
      <c r="B530" s="14">
        <f>金币产出!CH530/金币产出!CB530</f>
        <v>9594449800</v>
      </c>
      <c r="C530" s="18">
        <f>INDEX(金币产出!$D$7:$D$90,MATCH(宝箱数值!A530,金币产出!$A$7:$A$90,1))</f>
        <v>140</v>
      </c>
      <c r="D530" s="18">
        <f t="shared" si="282"/>
        <v>59224999</v>
      </c>
      <c r="E530" s="18">
        <f t="shared" si="271"/>
        <v>5631816</v>
      </c>
      <c r="F530" s="18">
        <f t="shared" si="272"/>
        <v>19999535</v>
      </c>
      <c r="G530" s="18">
        <f t="shared" si="273"/>
        <v>42427102</v>
      </c>
      <c r="H530" s="18">
        <f t="shared" si="274"/>
        <v>57123288</v>
      </c>
      <c r="I530" s="18">
        <f t="shared" si="275"/>
        <v>59224999</v>
      </c>
      <c r="J530" s="18">
        <f t="shared" si="276"/>
        <v>59224999</v>
      </c>
      <c r="K530" s="18">
        <f t="shared" si="283"/>
        <v>1</v>
      </c>
      <c r="L530" s="18">
        <f t="shared" si="284"/>
        <v>5631.82</v>
      </c>
      <c r="M530" s="18">
        <f t="shared" si="285"/>
        <v>2</v>
      </c>
      <c r="N530" s="18">
        <f t="shared" si="286"/>
        <v>20</v>
      </c>
      <c r="O530" s="18">
        <f t="shared" si="287"/>
        <v>2</v>
      </c>
      <c r="P530" s="18">
        <f t="shared" si="288"/>
        <v>42.43</v>
      </c>
      <c r="Q530" s="18">
        <f t="shared" si="289"/>
        <v>2</v>
      </c>
      <c r="R530" s="18">
        <f t="shared" si="290"/>
        <v>57.12</v>
      </c>
      <c r="S530" s="18">
        <f t="shared" si="291"/>
        <v>2</v>
      </c>
      <c r="T530" s="18">
        <f t="shared" si="292"/>
        <v>59.22</v>
      </c>
      <c r="U530" s="18">
        <f t="shared" si="293"/>
        <v>2</v>
      </c>
      <c r="V530" s="18">
        <f t="shared" si="294"/>
        <v>59.22</v>
      </c>
      <c r="W530" s="18">
        <f t="shared" si="295"/>
        <v>2</v>
      </c>
      <c r="X530" s="18">
        <f t="shared" si="296"/>
        <v>59.22</v>
      </c>
      <c r="Y530" s="22">
        <v>0</v>
      </c>
      <c r="Z530" s="22">
        <v>0</v>
      </c>
      <c r="AA530" s="22">
        <v>0</v>
      </c>
      <c r="AB530" s="22">
        <v>0.5</v>
      </c>
      <c r="AC530" s="22">
        <v>0.5</v>
      </c>
      <c r="AD530" s="22">
        <v>0</v>
      </c>
      <c r="AE530" s="18">
        <f t="shared" si="297"/>
        <v>139617944.40000001</v>
      </c>
      <c r="AF530" s="18">
        <f>AE530*节奏规划!$J519</f>
        <v>268496.04692307697</v>
      </c>
      <c r="AG530" s="18">
        <f t="shared" si="298"/>
        <v>3240</v>
      </c>
      <c r="AH530" s="18">
        <f>AG530*节奏规划!$J519</f>
        <v>6.2307692307692308</v>
      </c>
      <c r="AI530" s="18">
        <f t="shared" si="277"/>
        <v>461.25</v>
      </c>
      <c r="AJ530" s="18">
        <f>AI530*节奏规划!$J519</f>
        <v>0.88701923076923084</v>
      </c>
      <c r="AK530" s="18">
        <f t="shared" si="278"/>
        <v>237.60000000000002</v>
      </c>
      <c r="AL530" s="18">
        <f>AK530*节奏规划!$J519</f>
        <v>0.45692307692307699</v>
      </c>
      <c r="AM530" s="18">
        <f t="shared" si="279"/>
        <v>1215</v>
      </c>
      <c r="AN530" s="18">
        <f>AM530*节奏规划!$J519</f>
        <v>2.3365384615384617</v>
      </c>
      <c r="AO530" s="18">
        <f t="shared" si="280"/>
        <v>280.8</v>
      </c>
      <c r="AP530" s="18">
        <f>AO530*节奏规划!$J519</f>
        <v>0.54</v>
      </c>
      <c r="AQ530" s="18">
        <f t="shared" si="281"/>
        <v>10.799999999999999</v>
      </c>
      <c r="AR530" s="18">
        <f>AQ530*节奏规划!$J519</f>
        <v>2.0769230769230769E-2</v>
      </c>
      <c r="AS530" s="18">
        <f t="shared" si="299"/>
        <v>51.839999999999996</v>
      </c>
      <c r="AT530" s="18">
        <f>AS530*节奏规划!$J519</f>
        <v>9.9692307692307691E-2</v>
      </c>
      <c r="AU530" s="18">
        <f t="shared" si="300"/>
        <v>129.6</v>
      </c>
      <c r="AV530" s="18">
        <f>AU530*节奏规划!$J519</f>
        <v>0.24923076923076923</v>
      </c>
      <c r="AW530" s="18">
        <f t="shared" si="301"/>
        <v>31.103999999999996</v>
      </c>
      <c r="AX530" s="18">
        <f>AW530*节奏规划!$J519</f>
        <v>5.9815384615384611E-2</v>
      </c>
      <c r="AY530" s="18">
        <f t="shared" si="302"/>
        <v>0</v>
      </c>
      <c r="AZ530" s="18">
        <f>AY530*节奏规划!$J519</f>
        <v>0</v>
      </c>
    </row>
    <row r="531" spans="1:52" ht="16.5" x14ac:dyDescent="0.2">
      <c r="A531" s="14">
        <v>526</v>
      </c>
      <c r="B531" s="14">
        <f>金币产出!CH531/金币产出!CB531</f>
        <v>9622259920</v>
      </c>
      <c r="C531" s="18">
        <f>INDEX(金币产出!$D$7:$D$90,MATCH(宝箱数值!A531,金币产出!$A$7:$A$90,1))</f>
        <v>140</v>
      </c>
      <c r="D531" s="18">
        <f t="shared" si="282"/>
        <v>59396666</v>
      </c>
      <c r="E531" s="18">
        <f t="shared" si="271"/>
        <v>5639972</v>
      </c>
      <c r="F531" s="18">
        <f t="shared" si="272"/>
        <v>20028499</v>
      </c>
      <c r="G531" s="18">
        <f t="shared" si="273"/>
        <v>42488546</v>
      </c>
      <c r="H531" s="18">
        <f t="shared" si="274"/>
        <v>57206016</v>
      </c>
      <c r="I531" s="18">
        <f t="shared" si="275"/>
        <v>59396666</v>
      </c>
      <c r="J531" s="18">
        <f t="shared" si="276"/>
        <v>59396666</v>
      </c>
      <c r="K531" s="18">
        <f t="shared" si="283"/>
        <v>1</v>
      </c>
      <c r="L531" s="18">
        <f t="shared" si="284"/>
        <v>5639.97</v>
      </c>
      <c r="M531" s="18">
        <f t="shared" si="285"/>
        <v>2</v>
      </c>
      <c r="N531" s="18">
        <f t="shared" si="286"/>
        <v>20.03</v>
      </c>
      <c r="O531" s="18">
        <f t="shared" si="287"/>
        <v>2</v>
      </c>
      <c r="P531" s="18">
        <f t="shared" si="288"/>
        <v>42.49</v>
      </c>
      <c r="Q531" s="18">
        <f t="shared" si="289"/>
        <v>2</v>
      </c>
      <c r="R531" s="18">
        <f t="shared" si="290"/>
        <v>57.21</v>
      </c>
      <c r="S531" s="18">
        <f t="shared" si="291"/>
        <v>2</v>
      </c>
      <c r="T531" s="18">
        <f t="shared" si="292"/>
        <v>59.4</v>
      </c>
      <c r="U531" s="18">
        <f t="shared" si="293"/>
        <v>2</v>
      </c>
      <c r="V531" s="18">
        <f t="shared" si="294"/>
        <v>59.4</v>
      </c>
      <c r="W531" s="18">
        <f t="shared" si="295"/>
        <v>2</v>
      </c>
      <c r="X531" s="18">
        <f t="shared" si="296"/>
        <v>59.4</v>
      </c>
      <c r="Y531" s="22">
        <v>0</v>
      </c>
      <c r="Z531" s="22">
        <v>0</v>
      </c>
      <c r="AA531" s="22">
        <v>0</v>
      </c>
      <c r="AB531" s="22">
        <v>0.5</v>
      </c>
      <c r="AC531" s="22">
        <v>0.5</v>
      </c>
      <c r="AD531" s="22">
        <v>0</v>
      </c>
      <c r="AE531" s="18">
        <f t="shared" si="297"/>
        <v>139923218.40000001</v>
      </c>
      <c r="AF531" s="18">
        <f>AE531*节奏规划!$J520</f>
        <v>269083.11230769235</v>
      </c>
      <c r="AG531" s="18">
        <f t="shared" si="298"/>
        <v>3240</v>
      </c>
      <c r="AH531" s="18">
        <f>AG531*节奏规划!$J520</f>
        <v>6.2307692307692308</v>
      </c>
      <c r="AI531" s="18">
        <f t="shared" si="277"/>
        <v>461.25</v>
      </c>
      <c r="AJ531" s="18">
        <f>AI531*节奏规划!$J520</f>
        <v>0.88701923076923084</v>
      </c>
      <c r="AK531" s="18">
        <f t="shared" si="278"/>
        <v>237.60000000000002</v>
      </c>
      <c r="AL531" s="18">
        <f>AK531*节奏规划!$J520</f>
        <v>0.45692307692307699</v>
      </c>
      <c r="AM531" s="18">
        <f t="shared" si="279"/>
        <v>1215</v>
      </c>
      <c r="AN531" s="18">
        <f>AM531*节奏规划!$J520</f>
        <v>2.3365384615384617</v>
      </c>
      <c r="AO531" s="18">
        <f t="shared" si="280"/>
        <v>280.8</v>
      </c>
      <c r="AP531" s="18">
        <f>AO531*节奏规划!$J520</f>
        <v>0.54</v>
      </c>
      <c r="AQ531" s="18">
        <f t="shared" si="281"/>
        <v>10.799999999999999</v>
      </c>
      <c r="AR531" s="18">
        <f>AQ531*节奏规划!$J520</f>
        <v>2.0769230769230769E-2</v>
      </c>
      <c r="AS531" s="18">
        <f t="shared" si="299"/>
        <v>51.839999999999996</v>
      </c>
      <c r="AT531" s="18">
        <f>AS531*节奏规划!$J520</f>
        <v>9.9692307692307691E-2</v>
      </c>
      <c r="AU531" s="18">
        <f t="shared" si="300"/>
        <v>129.6</v>
      </c>
      <c r="AV531" s="18">
        <f>AU531*节奏规划!$J520</f>
        <v>0.24923076923076923</v>
      </c>
      <c r="AW531" s="18">
        <f t="shared" si="301"/>
        <v>31.103999999999996</v>
      </c>
      <c r="AX531" s="18">
        <f>AW531*节奏规划!$J520</f>
        <v>5.9815384615384611E-2</v>
      </c>
      <c r="AY531" s="18">
        <f t="shared" si="302"/>
        <v>0</v>
      </c>
      <c r="AZ531" s="18">
        <f>AY531*节奏规划!$J520</f>
        <v>0</v>
      </c>
    </row>
    <row r="532" spans="1:52" ht="16.5" x14ac:dyDescent="0.2">
      <c r="A532" s="14">
        <v>527</v>
      </c>
      <c r="B532" s="14">
        <f>金币产出!CH532/金币产出!CB532</f>
        <v>9650070040</v>
      </c>
      <c r="C532" s="18">
        <f>INDEX(金币产出!$D$7:$D$90,MATCH(宝箱数值!A532,金币产出!$A$7:$A$90,1))</f>
        <v>140</v>
      </c>
      <c r="D532" s="18">
        <f t="shared" si="282"/>
        <v>59568334</v>
      </c>
      <c r="E532" s="18">
        <f t="shared" si="271"/>
        <v>5648116</v>
      </c>
      <c r="F532" s="18">
        <f t="shared" si="272"/>
        <v>20057421</v>
      </c>
      <c r="G532" s="18">
        <f t="shared" si="273"/>
        <v>42549902</v>
      </c>
      <c r="H532" s="18">
        <f t="shared" si="274"/>
        <v>57288624</v>
      </c>
      <c r="I532" s="18">
        <f t="shared" si="275"/>
        <v>59568334</v>
      </c>
      <c r="J532" s="18">
        <f t="shared" si="276"/>
        <v>59568334</v>
      </c>
      <c r="K532" s="18">
        <f t="shared" si="283"/>
        <v>1</v>
      </c>
      <c r="L532" s="18">
        <f t="shared" si="284"/>
        <v>5648.12</v>
      </c>
      <c r="M532" s="18">
        <f t="shared" si="285"/>
        <v>2</v>
      </c>
      <c r="N532" s="18">
        <f t="shared" si="286"/>
        <v>20.059999999999999</v>
      </c>
      <c r="O532" s="18">
        <f t="shared" si="287"/>
        <v>2</v>
      </c>
      <c r="P532" s="18">
        <f t="shared" si="288"/>
        <v>42.55</v>
      </c>
      <c r="Q532" s="18">
        <f t="shared" si="289"/>
        <v>2</v>
      </c>
      <c r="R532" s="18">
        <f t="shared" si="290"/>
        <v>57.29</v>
      </c>
      <c r="S532" s="18">
        <f t="shared" si="291"/>
        <v>2</v>
      </c>
      <c r="T532" s="18">
        <f t="shared" si="292"/>
        <v>59.57</v>
      </c>
      <c r="U532" s="18">
        <f t="shared" si="293"/>
        <v>2</v>
      </c>
      <c r="V532" s="18">
        <f t="shared" si="294"/>
        <v>59.57</v>
      </c>
      <c r="W532" s="18">
        <f t="shared" si="295"/>
        <v>2</v>
      </c>
      <c r="X532" s="18">
        <f t="shared" si="296"/>
        <v>59.57</v>
      </c>
      <c r="Y532" s="22">
        <v>0</v>
      </c>
      <c r="Z532" s="22">
        <v>0</v>
      </c>
      <c r="AA532" s="22">
        <v>0</v>
      </c>
      <c r="AB532" s="22">
        <v>0.5</v>
      </c>
      <c r="AC532" s="22">
        <v>0.5</v>
      </c>
      <c r="AD532" s="22">
        <v>0</v>
      </c>
      <c r="AE532" s="18">
        <f t="shared" si="297"/>
        <v>140228349.59999999</v>
      </c>
      <c r="AF532" s="18">
        <f>AE532*节奏规划!$J521</f>
        <v>269669.9030769231</v>
      </c>
      <c r="AG532" s="18">
        <f t="shared" si="298"/>
        <v>3240</v>
      </c>
      <c r="AH532" s="18">
        <f>AG532*节奏规划!$J521</f>
        <v>6.2307692307692308</v>
      </c>
      <c r="AI532" s="18">
        <f t="shared" si="277"/>
        <v>461.25</v>
      </c>
      <c r="AJ532" s="18">
        <f>AI532*节奏规划!$J521</f>
        <v>0.88701923076923084</v>
      </c>
      <c r="AK532" s="18">
        <f t="shared" si="278"/>
        <v>237.60000000000002</v>
      </c>
      <c r="AL532" s="18">
        <f>AK532*节奏规划!$J521</f>
        <v>0.45692307692307699</v>
      </c>
      <c r="AM532" s="18">
        <f t="shared" si="279"/>
        <v>1215</v>
      </c>
      <c r="AN532" s="18">
        <f>AM532*节奏规划!$J521</f>
        <v>2.3365384615384617</v>
      </c>
      <c r="AO532" s="18">
        <f t="shared" si="280"/>
        <v>280.8</v>
      </c>
      <c r="AP532" s="18">
        <f>AO532*节奏规划!$J521</f>
        <v>0.54</v>
      </c>
      <c r="AQ532" s="18">
        <f t="shared" si="281"/>
        <v>10.799999999999999</v>
      </c>
      <c r="AR532" s="18">
        <f>AQ532*节奏规划!$J521</f>
        <v>2.0769230769230769E-2</v>
      </c>
      <c r="AS532" s="18">
        <f t="shared" si="299"/>
        <v>51.839999999999996</v>
      </c>
      <c r="AT532" s="18">
        <f>AS532*节奏规划!$J521</f>
        <v>9.9692307692307691E-2</v>
      </c>
      <c r="AU532" s="18">
        <f t="shared" si="300"/>
        <v>129.6</v>
      </c>
      <c r="AV532" s="18">
        <f>AU532*节奏规划!$J521</f>
        <v>0.24923076923076923</v>
      </c>
      <c r="AW532" s="18">
        <f t="shared" si="301"/>
        <v>31.103999999999996</v>
      </c>
      <c r="AX532" s="18">
        <f>AW532*节奏规划!$J521</f>
        <v>5.9815384615384611E-2</v>
      </c>
      <c r="AY532" s="18">
        <f t="shared" si="302"/>
        <v>0</v>
      </c>
      <c r="AZ532" s="18">
        <f>AY532*节奏规划!$J521</f>
        <v>0</v>
      </c>
    </row>
    <row r="533" spans="1:52" ht="16.5" x14ac:dyDescent="0.2">
      <c r="A533" s="14">
        <v>528</v>
      </c>
      <c r="B533" s="14">
        <f>金币产出!CH533/金币产出!CB533</f>
        <v>9677880160</v>
      </c>
      <c r="C533" s="18">
        <f>INDEX(金币产出!$D$7:$D$90,MATCH(宝箱数值!A533,金币产出!$A$7:$A$90,1))</f>
        <v>140</v>
      </c>
      <c r="D533" s="18">
        <f t="shared" si="282"/>
        <v>59740001</v>
      </c>
      <c r="E533" s="18">
        <f t="shared" si="271"/>
        <v>5656249</v>
      </c>
      <c r="F533" s="18">
        <f t="shared" si="272"/>
        <v>20086302</v>
      </c>
      <c r="G533" s="18">
        <f t="shared" si="273"/>
        <v>42611169</v>
      </c>
      <c r="H533" s="18">
        <f t="shared" si="274"/>
        <v>57371113</v>
      </c>
      <c r="I533" s="18">
        <f t="shared" si="275"/>
        <v>59740001</v>
      </c>
      <c r="J533" s="18">
        <f t="shared" si="276"/>
        <v>59740001</v>
      </c>
      <c r="K533" s="18">
        <f t="shared" si="283"/>
        <v>1</v>
      </c>
      <c r="L533" s="18">
        <f t="shared" si="284"/>
        <v>5656.25</v>
      </c>
      <c r="M533" s="18">
        <f t="shared" si="285"/>
        <v>2</v>
      </c>
      <c r="N533" s="18">
        <f t="shared" si="286"/>
        <v>20.09</v>
      </c>
      <c r="O533" s="18">
        <f t="shared" si="287"/>
        <v>2</v>
      </c>
      <c r="P533" s="18">
        <f t="shared" si="288"/>
        <v>42.61</v>
      </c>
      <c r="Q533" s="18">
        <f t="shared" si="289"/>
        <v>2</v>
      </c>
      <c r="R533" s="18">
        <f t="shared" si="290"/>
        <v>57.37</v>
      </c>
      <c r="S533" s="18">
        <f t="shared" si="291"/>
        <v>2</v>
      </c>
      <c r="T533" s="18">
        <f t="shared" si="292"/>
        <v>59.74</v>
      </c>
      <c r="U533" s="18">
        <f t="shared" si="293"/>
        <v>2</v>
      </c>
      <c r="V533" s="18">
        <f t="shared" si="294"/>
        <v>59.74</v>
      </c>
      <c r="W533" s="18">
        <f t="shared" si="295"/>
        <v>2</v>
      </c>
      <c r="X533" s="18">
        <f t="shared" si="296"/>
        <v>59.74</v>
      </c>
      <c r="Y533" s="22">
        <v>0</v>
      </c>
      <c r="Z533" s="22">
        <v>0</v>
      </c>
      <c r="AA533" s="22">
        <v>0</v>
      </c>
      <c r="AB533" s="22">
        <v>0.5</v>
      </c>
      <c r="AC533" s="22">
        <v>0.5</v>
      </c>
      <c r="AD533" s="22">
        <v>0</v>
      </c>
      <c r="AE533" s="18">
        <f t="shared" si="297"/>
        <v>140533336.79999998</v>
      </c>
      <c r="AF533" s="18">
        <f>AE533*节奏规划!$J522</f>
        <v>270256.4169230769</v>
      </c>
      <c r="AG533" s="18">
        <f t="shared" si="298"/>
        <v>3240</v>
      </c>
      <c r="AH533" s="18">
        <f>AG533*节奏规划!$J522</f>
        <v>6.2307692307692308</v>
      </c>
      <c r="AI533" s="18">
        <f t="shared" si="277"/>
        <v>461.25</v>
      </c>
      <c r="AJ533" s="18">
        <f>AI533*节奏规划!$J522</f>
        <v>0.88701923076923084</v>
      </c>
      <c r="AK533" s="18">
        <f t="shared" si="278"/>
        <v>237.60000000000002</v>
      </c>
      <c r="AL533" s="18">
        <f>AK533*节奏规划!$J522</f>
        <v>0.45692307692307699</v>
      </c>
      <c r="AM533" s="18">
        <f t="shared" si="279"/>
        <v>1215</v>
      </c>
      <c r="AN533" s="18">
        <f>AM533*节奏规划!$J522</f>
        <v>2.3365384615384617</v>
      </c>
      <c r="AO533" s="18">
        <f t="shared" si="280"/>
        <v>280.8</v>
      </c>
      <c r="AP533" s="18">
        <f>AO533*节奏规划!$J522</f>
        <v>0.54</v>
      </c>
      <c r="AQ533" s="18">
        <f t="shared" si="281"/>
        <v>10.799999999999999</v>
      </c>
      <c r="AR533" s="18">
        <f>AQ533*节奏规划!$J522</f>
        <v>2.0769230769230769E-2</v>
      </c>
      <c r="AS533" s="18">
        <f t="shared" si="299"/>
        <v>51.839999999999996</v>
      </c>
      <c r="AT533" s="18">
        <f>AS533*节奏规划!$J522</f>
        <v>9.9692307692307691E-2</v>
      </c>
      <c r="AU533" s="18">
        <f t="shared" si="300"/>
        <v>129.6</v>
      </c>
      <c r="AV533" s="18">
        <f>AU533*节奏规划!$J522</f>
        <v>0.24923076923076923</v>
      </c>
      <c r="AW533" s="18">
        <f t="shared" si="301"/>
        <v>31.103999999999996</v>
      </c>
      <c r="AX533" s="18">
        <f>AW533*节奏规划!$J522</f>
        <v>5.9815384615384611E-2</v>
      </c>
      <c r="AY533" s="18">
        <f t="shared" si="302"/>
        <v>0</v>
      </c>
      <c r="AZ533" s="18">
        <f>AY533*节奏规划!$J522</f>
        <v>0</v>
      </c>
    </row>
    <row r="534" spans="1:52" ht="16.5" x14ac:dyDescent="0.2">
      <c r="A534" s="14">
        <v>529</v>
      </c>
      <c r="B534" s="14">
        <f>金币产出!CH534/金币产出!CB534</f>
        <v>9705689760</v>
      </c>
      <c r="C534" s="18">
        <f>INDEX(金币产出!$D$7:$D$90,MATCH(宝箱数值!A534,金币产出!$A$7:$A$90,1))</f>
        <v>140</v>
      </c>
      <c r="D534" s="18">
        <f t="shared" si="282"/>
        <v>59911665</v>
      </c>
      <c r="E534" s="18">
        <f t="shared" si="271"/>
        <v>5664370</v>
      </c>
      <c r="F534" s="18">
        <f t="shared" si="272"/>
        <v>20115140</v>
      </c>
      <c r="G534" s="18">
        <f t="shared" si="273"/>
        <v>42672347</v>
      </c>
      <c r="H534" s="18">
        <f t="shared" si="274"/>
        <v>57453483</v>
      </c>
      <c r="I534" s="18">
        <f t="shared" si="275"/>
        <v>59911665</v>
      </c>
      <c r="J534" s="18">
        <f t="shared" si="276"/>
        <v>59911665</v>
      </c>
      <c r="K534" s="18">
        <f t="shared" si="283"/>
        <v>1</v>
      </c>
      <c r="L534" s="18">
        <f t="shared" si="284"/>
        <v>5664.37</v>
      </c>
      <c r="M534" s="18">
        <f t="shared" si="285"/>
        <v>2</v>
      </c>
      <c r="N534" s="18">
        <f t="shared" si="286"/>
        <v>20.12</v>
      </c>
      <c r="O534" s="18">
        <f t="shared" si="287"/>
        <v>2</v>
      </c>
      <c r="P534" s="18">
        <f t="shared" si="288"/>
        <v>42.67</v>
      </c>
      <c r="Q534" s="18">
        <f t="shared" si="289"/>
        <v>2</v>
      </c>
      <c r="R534" s="18">
        <f t="shared" si="290"/>
        <v>57.45</v>
      </c>
      <c r="S534" s="18">
        <f t="shared" si="291"/>
        <v>2</v>
      </c>
      <c r="T534" s="18">
        <f t="shared" si="292"/>
        <v>59.91</v>
      </c>
      <c r="U534" s="18">
        <f t="shared" si="293"/>
        <v>2</v>
      </c>
      <c r="V534" s="18">
        <f t="shared" si="294"/>
        <v>59.91</v>
      </c>
      <c r="W534" s="18">
        <f t="shared" si="295"/>
        <v>2</v>
      </c>
      <c r="X534" s="18">
        <f t="shared" si="296"/>
        <v>59.91</v>
      </c>
      <c r="Y534" s="22">
        <v>0</v>
      </c>
      <c r="Z534" s="22">
        <v>0</v>
      </c>
      <c r="AA534" s="22">
        <v>0</v>
      </c>
      <c r="AB534" s="22">
        <v>0.5</v>
      </c>
      <c r="AC534" s="22">
        <v>0.5</v>
      </c>
      <c r="AD534" s="22">
        <v>0</v>
      </c>
      <c r="AE534" s="18">
        <f t="shared" si="297"/>
        <v>140838177.59999999</v>
      </c>
      <c r="AF534" s="18">
        <f>AE534*节奏规划!$J523</f>
        <v>270842.64923076925</v>
      </c>
      <c r="AG534" s="18">
        <f t="shared" si="298"/>
        <v>3240</v>
      </c>
      <c r="AH534" s="18">
        <f>AG534*节奏规划!$J523</f>
        <v>6.2307692307692308</v>
      </c>
      <c r="AI534" s="18">
        <f t="shared" si="277"/>
        <v>461.25</v>
      </c>
      <c r="AJ534" s="18">
        <f>AI534*节奏规划!$J523</f>
        <v>0.88701923076923084</v>
      </c>
      <c r="AK534" s="18">
        <f t="shared" si="278"/>
        <v>237.60000000000002</v>
      </c>
      <c r="AL534" s="18">
        <f>AK534*节奏规划!$J523</f>
        <v>0.45692307692307699</v>
      </c>
      <c r="AM534" s="18">
        <f t="shared" si="279"/>
        <v>1215</v>
      </c>
      <c r="AN534" s="18">
        <f>AM534*节奏规划!$J523</f>
        <v>2.3365384615384617</v>
      </c>
      <c r="AO534" s="18">
        <f t="shared" si="280"/>
        <v>280.8</v>
      </c>
      <c r="AP534" s="18">
        <f>AO534*节奏规划!$J523</f>
        <v>0.54</v>
      </c>
      <c r="AQ534" s="18">
        <f t="shared" si="281"/>
        <v>10.799999999999999</v>
      </c>
      <c r="AR534" s="18">
        <f>AQ534*节奏规划!$J523</f>
        <v>2.0769230769230769E-2</v>
      </c>
      <c r="AS534" s="18">
        <f t="shared" si="299"/>
        <v>51.839999999999996</v>
      </c>
      <c r="AT534" s="18">
        <f>AS534*节奏规划!$J523</f>
        <v>9.9692307692307691E-2</v>
      </c>
      <c r="AU534" s="18">
        <f t="shared" si="300"/>
        <v>129.6</v>
      </c>
      <c r="AV534" s="18">
        <f>AU534*节奏规划!$J523</f>
        <v>0.24923076923076923</v>
      </c>
      <c r="AW534" s="18">
        <f t="shared" si="301"/>
        <v>31.103999999999996</v>
      </c>
      <c r="AX534" s="18">
        <f>AW534*节奏规划!$J523</f>
        <v>5.9815384615384611E-2</v>
      </c>
      <c r="AY534" s="18">
        <f t="shared" si="302"/>
        <v>0</v>
      </c>
      <c r="AZ534" s="18">
        <f>AY534*节奏规划!$J523</f>
        <v>0</v>
      </c>
    </row>
    <row r="535" spans="1:52" ht="16.5" x14ac:dyDescent="0.2">
      <c r="A535" s="14">
        <v>530</v>
      </c>
      <c r="B535" s="14">
        <f>金币产出!CH535/金币产出!CB535</f>
        <v>9733500150</v>
      </c>
      <c r="C535" s="18">
        <f>INDEX(金币产出!$D$7:$D$90,MATCH(宝箱数值!A535,金币产出!$A$7:$A$90,1))</f>
        <v>140</v>
      </c>
      <c r="D535" s="18">
        <f t="shared" si="282"/>
        <v>60083334</v>
      </c>
      <c r="E535" s="18">
        <f t="shared" si="271"/>
        <v>5672479</v>
      </c>
      <c r="F535" s="18">
        <f t="shared" si="272"/>
        <v>20143938</v>
      </c>
      <c r="G535" s="18">
        <f t="shared" si="273"/>
        <v>42733440</v>
      </c>
      <c r="H535" s="18">
        <f t="shared" si="274"/>
        <v>57535737</v>
      </c>
      <c r="I535" s="18">
        <f t="shared" si="275"/>
        <v>60083334</v>
      </c>
      <c r="J535" s="18">
        <f t="shared" si="276"/>
        <v>60083334</v>
      </c>
      <c r="K535" s="18">
        <f t="shared" si="283"/>
        <v>1</v>
      </c>
      <c r="L535" s="18">
        <f t="shared" si="284"/>
        <v>5672.48</v>
      </c>
      <c r="M535" s="18">
        <f t="shared" si="285"/>
        <v>2</v>
      </c>
      <c r="N535" s="18">
        <f t="shared" si="286"/>
        <v>20.14</v>
      </c>
      <c r="O535" s="18">
        <f t="shared" si="287"/>
        <v>2</v>
      </c>
      <c r="P535" s="18">
        <f t="shared" si="288"/>
        <v>42.73</v>
      </c>
      <c r="Q535" s="18">
        <f t="shared" si="289"/>
        <v>2</v>
      </c>
      <c r="R535" s="18">
        <f t="shared" si="290"/>
        <v>57.54</v>
      </c>
      <c r="S535" s="18">
        <f t="shared" si="291"/>
        <v>2</v>
      </c>
      <c r="T535" s="18">
        <f t="shared" si="292"/>
        <v>60.08</v>
      </c>
      <c r="U535" s="18">
        <f t="shared" si="293"/>
        <v>2</v>
      </c>
      <c r="V535" s="18">
        <f t="shared" si="294"/>
        <v>60.08</v>
      </c>
      <c r="W535" s="18">
        <f t="shared" si="295"/>
        <v>2</v>
      </c>
      <c r="X535" s="18">
        <f t="shared" si="296"/>
        <v>60.08</v>
      </c>
      <c r="Y535" s="22">
        <v>0</v>
      </c>
      <c r="Z535" s="22">
        <v>0</v>
      </c>
      <c r="AA535" s="22">
        <v>0</v>
      </c>
      <c r="AB535" s="22">
        <v>0.5</v>
      </c>
      <c r="AC535" s="22">
        <v>0.5</v>
      </c>
      <c r="AD535" s="22">
        <v>0</v>
      </c>
      <c r="AE535" s="18">
        <f t="shared" si="297"/>
        <v>141142885.19999999</v>
      </c>
      <c r="AF535" s="18">
        <f>AE535*节奏规划!$J524</f>
        <v>256623.4276363636</v>
      </c>
      <c r="AG535" s="18">
        <f t="shared" si="298"/>
        <v>3240</v>
      </c>
      <c r="AH535" s="18">
        <f>AG535*节奏规划!$J524</f>
        <v>5.8909090909090907</v>
      </c>
      <c r="AI535" s="18">
        <f t="shared" si="277"/>
        <v>461.25</v>
      </c>
      <c r="AJ535" s="18">
        <f>AI535*节奏规划!$J524</f>
        <v>0.83863636363636362</v>
      </c>
      <c r="AK535" s="18">
        <f t="shared" si="278"/>
        <v>237.60000000000002</v>
      </c>
      <c r="AL535" s="18">
        <f>AK535*节奏规划!$J524</f>
        <v>0.43200000000000005</v>
      </c>
      <c r="AM535" s="18">
        <f t="shared" si="279"/>
        <v>1215</v>
      </c>
      <c r="AN535" s="18">
        <f>AM535*节奏规划!$J524</f>
        <v>2.209090909090909</v>
      </c>
      <c r="AO535" s="18">
        <f t="shared" si="280"/>
        <v>280.8</v>
      </c>
      <c r="AP535" s="18">
        <f>AO535*节奏规划!$J524</f>
        <v>0.51054545454545452</v>
      </c>
      <c r="AQ535" s="18">
        <f t="shared" si="281"/>
        <v>10.799999999999999</v>
      </c>
      <c r="AR535" s="18">
        <f>AQ535*节奏规划!$J524</f>
        <v>1.9636363636363636E-2</v>
      </c>
      <c r="AS535" s="18">
        <f t="shared" si="299"/>
        <v>51.839999999999996</v>
      </c>
      <c r="AT535" s="18">
        <f>AS535*节奏规划!$J524</f>
        <v>9.4254545454545452E-2</v>
      </c>
      <c r="AU535" s="18">
        <f t="shared" si="300"/>
        <v>129.6</v>
      </c>
      <c r="AV535" s="18">
        <f>AU535*节奏规划!$J524</f>
        <v>0.23563636363636362</v>
      </c>
      <c r="AW535" s="18">
        <f t="shared" si="301"/>
        <v>31.103999999999996</v>
      </c>
      <c r="AX535" s="18">
        <f>AW535*节奏规划!$J524</f>
        <v>5.6552727272727261E-2</v>
      </c>
      <c r="AY535" s="18">
        <f t="shared" si="302"/>
        <v>0</v>
      </c>
      <c r="AZ535" s="18">
        <f>AY535*节奏规划!$J524</f>
        <v>0</v>
      </c>
    </row>
    <row r="536" spans="1:52" ht="16.5" x14ac:dyDescent="0.2">
      <c r="A536" s="14">
        <v>531</v>
      </c>
      <c r="B536" s="14">
        <f>金币产出!CH536/金币产出!CB536</f>
        <v>9761309800</v>
      </c>
      <c r="C536" s="18">
        <f>INDEX(金币产出!$D$7:$D$90,MATCH(宝箱数值!A536,金币产出!$A$7:$A$90,1))</f>
        <v>140</v>
      </c>
      <c r="D536" s="18">
        <f t="shared" si="282"/>
        <v>60254999</v>
      </c>
      <c r="E536" s="18">
        <f t="shared" si="271"/>
        <v>5680577</v>
      </c>
      <c r="F536" s="18">
        <f t="shared" si="272"/>
        <v>20172694</v>
      </c>
      <c r="G536" s="18">
        <f t="shared" si="273"/>
        <v>42794443</v>
      </c>
      <c r="H536" s="18">
        <f t="shared" si="274"/>
        <v>57617871</v>
      </c>
      <c r="I536" s="18">
        <f t="shared" si="275"/>
        <v>60254999</v>
      </c>
      <c r="J536" s="18">
        <f t="shared" si="276"/>
        <v>60254999</v>
      </c>
      <c r="K536" s="18">
        <f t="shared" si="283"/>
        <v>1</v>
      </c>
      <c r="L536" s="18">
        <f t="shared" si="284"/>
        <v>5680.58</v>
      </c>
      <c r="M536" s="18">
        <f t="shared" si="285"/>
        <v>2</v>
      </c>
      <c r="N536" s="18">
        <f t="shared" si="286"/>
        <v>20.170000000000002</v>
      </c>
      <c r="O536" s="18">
        <f t="shared" si="287"/>
        <v>2</v>
      </c>
      <c r="P536" s="18">
        <f t="shared" si="288"/>
        <v>42.79</v>
      </c>
      <c r="Q536" s="18">
        <f t="shared" si="289"/>
        <v>2</v>
      </c>
      <c r="R536" s="18">
        <f t="shared" si="290"/>
        <v>57.62</v>
      </c>
      <c r="S536" s="18">
        <f t="shared" si="291"/>
        <v>2</v>
      </c>
      <c r="T536" s="18">
        <f t="shared" si="292"/>
        <v>60.25</v>
      </c>
      <c r="U536" s="18">
        <f t="shared" si="293"/>
        <v>2</v>
      </c>
      <c r="V536" s="18">
        <f t="shared" si="294"/>
        <v>60.25</v>
      </c>
      <c r="W536" s="18">
        <f t="shared" si="295"/>
        <v>2</v>
      </c>
      <c r="X536" s="18">
        <f t="shared" si="296"/>
        <v>60.25</v>
      </c>
      <c r="Y536" s="22">
        <v>0</v>
      </c>
      <c r="Z536" s="22">
        <v>0</v>
      </c>
      <c r="AA536" s="22">
        <v>0</v>
      </c>
      <c r="AB536" s="22">
        <v>0.5</v>
      </c>
      <c r="AC536" s="22">
        <v>0.5</v>
      </c>
      <c r="AD536" s="22">
        <v>0</v>
      </c>
      <c r="AE536" s="18">
        <f t="shared" si="297"/>
        <v>141447444</v>
      </c>
      <c r="AF536" s="18">
        <f>AE536*节奏规划!$J525</f>
        <v>257177.1709090909</v>
      </c>
      <c r="AG536" s="18">
        <f t="shared" si="298"/>
        <v>3240</v>
      </c>
      <c r="AH536" s="18">
        <f>AG536*节奏规划!$J525</f>
        <v>5.8909090909090907</v>
      </c>
      <c r="AI536" s="18">
        <f t="shared" si="277"/>
        <v>461.25</v>
      </c>
      <c r="AJ536" s="18">
        <f>AI536*节奏规划!$J525</f>
        <v>0.83863636363636362</v>
      </c>
      <c r="AK536" s="18">
        <f t="shared" si="278"/>
        <v>237.60000000000002</v>
      </c>
      <c r="AL536" s="18">
        <f>AK536*节奏规划!$J525</f>
        <v>0.43200000000000005</v>
      </c>
      <c r="AM536" s="18">
        <f t="shared" si="279"/>
        <v>1215</v>
      </c>
      <c r="AN536" s="18">
        <f>AM536*节奏规划!$J525</f>
        <v>2.209090909090909</v>
      </c>
      <c r="AO536" s="18">
        <f t="shared" si="280"/>
        <v>280.8</v>
      </c>
      <c r="AP536" s="18">
        <f>AO536*节奏规划!$J525</f>
        <v>0.51054545454545452</v>
      </c>
      <c r="AQ536" s="18">
        <f t="shared" si="281"/>
        <v>10.799999999999999</v>
      </c>
      <c r="AR536" s="18">
        <f>AQ536*节奏规划!$J525</f>
        <v>1.9636363636363636E-2</v>
      </c>
      <c r="AS536" s="18">
        <f t="shared" si="299"/>
        <v>51.839999999999996</v>
      </c>
      <c r="AT536" s="18">
        <f>AS536*节奏规划!$J525</f>
        <v>9.4254545454545452E-2</v>
      </c>
      <c r="AU536" s="18">
        <f t="shared" si="300"/>
        <v>129.6</v>
      </c>
      <c r="AV536" s="18">
        <f>AU536*节奏规划!$J525</f>
        <v>0.23563636363636362</v>
      </c>
      <c r="AW536" s="18">
        <f t="shared" si="301"/>
        <v>31.103999999999996</v>
      </c>
      <c r="AX536" s="18">
        <f>AW536*节奏规划!$J525</f>
        <v>5.6552727272727261E-2</v>
      </c>
      <c r="AY536" s="18">
        <f t="shared" si="302"/>
        <v>0</v>
      </c>
      <c r="AZ536" s="18">
        <f>AY536*节奏规划!$J525</f>
        <v>0</v>
      </c>
    </row>
    <row r="537" spans="1:52" ht="16.5" x14ac:dyDescent="0.2">
      <c r="A537" s="14">
        <v>532</v>
      </c>
      <c r="B537" s="14">
        <f>金币产出!CH537/金币产出!CB537</f>
        <v>9789120000</v>
      </c>
      <c r="C537" s="18">
        <f>INDEX(金币产出!$D$7:$D$90,MATCH(宝箱数值!A537,金币产出!$A$7:$A$90,1))</f>
        <v>140</v>
      </c>
      <c r="D537" s="18">
        <f t="shared" si="282"/>
        <v>60426667</v>
      </c>
      <c r="E537" s="18">
        <f t="shared" si="271"/>
        <v>5688663</v>
      </c>
      <c r="F537" s="18">
        <f t="shared" si="272"/>
        <v>20201410</v>
      </c>
      <c r="G537" s="18">
        <f t="shared" si="273"/>
        <v>42855361</v>
      </c>
      <c r="H537" s="18">
        <f t="shared" si="274"/>
        <v>57699890</v>
      </c>
      <c r="I537" s="18">
        <f t="shared" si="275"/>
        <v>60426667</v>
      </c>
      <c r="J537" s="18">
        <f t="shared" si="276"/>
        <v>60426667</v>
      </c>
      <c r="K537" s="18">
        <f t="shared" si="283"/>
        <v>1</v>
      </c>
      <c r="L537" s="18">
        <f t="shared" si="284"/>
        <v>5688.66</v>
      </c>
      <c r="M537" s="18">
        <f t="shared" si="285"/>
        <v>2</v>
      </c>
      <c r="N537" s="18">
        <f t="shared" si="286"/>
        <v>20.2</v>
      </c>
      <c r="O537" s="18">
        <f t="shared" si="287"/>
        <v>2</v>
      </c>
      <c r="P537" s="18">
        <f t="shared" si="288"/>
        <v>42.86</v>
      </c>
      <c r="Q537" s="18">
        <f t="shared" si="289"/>
        <v>2</v>
      </c>
      <c r="R537" s="18">
        <f t="shared" si="290"/>
        <v>57.7</v>
      </c>
      <c r="S537" s="18">
        <f t="shared" si="291"/>
        <v>2</v>
      </c>
      <c r="T537" s="18">
        <f t="shared" si="292"/>
        <v>60.43</v>
      </c>
      <c r="U537" s="18">
        <f t="shared" si="293"/>
        <v>2</v>
      </c>
      <c r="V537" s="18">
        <f t="shared" si="294"/>
        <v>60.43</v>
      </c>
      <c r="W537" s="18">
        <f t="shared" si="295"/>
        <v>2</v>
      </c>
      <c r="X537" s="18">
        <f t="shared" si="296"/>
        <v>60.43</v>
      </c>
      <c r="Y537" s="22">
        <v>0</v>
      </c>
      <c r="Z537" s="22">
        <v>0</v>
      </c>
      <c r="AA537" s="22">
        <v>0</v>
      </c>
      <c r="AB537" s="22">
        <v>0.5</v>
      </c>
      <c r="AC537" s="22">
        <v>0.5</v>
      </c>
      <c r="AD537" s="22">
        <v>0</v>
      </c>
      <c r="AE537" s="18">
        <f t="shared" si="297"/>
        <v>141751868.40000001</v>
      </c>
      <c r="AF537" s="18">
        <f>AE537*节奏规划!$J526</f>
        <v>257730.66981818184</v>
      </c>
      <c r="AG537" s="18">
        <f t="shared" si="298"/>
        <v>3240</v>
      </c>
      <c r="AH537" s="18">
        <f>AG537*节奏规划!$J526</f>
        <v>5.8909090909090907</v>
      </c>
      <c r="AI537" s="18">
        <f t="shared" si="277"/>
        <v>461.25</v>
      </c>
      <c r="AJ537" s="18">
        <f>AI537*节奏规划!$J526</f>
        <v>0.83863636363636362</v>
      </c>
      <c r="AK537" s="18">
        <f t="shared" si="278"/>
        <v>237.60000000000002</v>
      </c>
      <c r="AL537" s="18">
        <f>AK537*节奏规划!$J526</f>
        <v>0.43200000000000005</v>
      </c>
      <c r="AM537" s="18">
        <f t="shared" si="279"/>
        <v>1215</v>
      </c>
      <c r="AN537" s="18">
        <f>AM537*节奏规划!$J526</f>
        <v>2.209090909090909</v>
      </c>
      <c r="AO537" s="18">
        <f t="shared" si="280"/>
        <v>280.8</v>
      </c>
      <c r="AP537" s="18">
        <f>AO537*节奏规划!$J526</f>
        <v>0.51054545454545452</v>
      </c>
      <c r="AQ537" s="18">
        <f t="shared" si="281"/>
        <v>10.799999999999999</v>
      </c>
      <c r="AR537" s="18">
        <f>AQ537*节奏规划!$J526</f>
        <v>1.9636363636363636E-2</v>
      </c>
      <c r="AS537" s="18">
        <f t="shared" si="299"/>
        <v>51.839999999999996</v>
      </c>
      <c r="AT537" s="18">
        <f>AS537*节奏规划!$J526</f>
        <v>9.4254545454545452E-2</v>
      </c>
      <c r="AU537" s="18">
        <f t="shared" si="300"/>
        <v>129.6</v>
      </c>
      <c r="AV537" s="18">
        <f>AU537*节奏规划!$J526</f>
        <v>0.23563636363636362</v>
      </c>
      <c r="AW537" s="18">
        <f t="shared" si="301"/>
        <v>31.103999999999996</v>
      </c>
      <c r="AX537" s="18">
        <f>AW537*节奏规划!$J526</f>
        <v>5.6552727272727261E-2</v>
      </c>
      <c r="AY537" s="18">
        <f t="shared" si="302"/>
        <v>0</v>
      </c>
      <c r="AZ537" s="18">
        <f>AY537*节奏规划!$J526</f>
        <v>0</v>
      </c>
    </row>
    <row r="538" spans="1:52" ht="16.5" x14ac:dyDescent="0.2">
      <c r="A538" s="14">
        <v>533</v>
      </c>
      <c r="B538" s="14">
        <f>金币产出!CH538/金币产出!CB538</f>
        <v>9816930200</v>
      </c>
      <c r="C538" s="18">
        <f>INDEX(金币产出!$D$7:$D$90,MATCH(宝箱数值!A538,金币产出!$A$7:$A$90,1))</f>
        <v>140</v>
      </c>
      <c r="D538" s="18">
        <f t="shared" si="282"/>
        <v>60598335</v>
      </c>
      <c r="E538" s="18">
        <f t="shared" si="271"/>
        <v>5696738</v>
      </c>
      <c r="F538" s="18">
        <f t="shared" si="272"/>
        <v>20230085</v>
      </c>
      <c r="G538" s="18">
        <f t="shared" si="273"/>
        <v>42916192</v>
      </c>
      <c r="H538" s="18">
        <f t="shared" si="274"/>
        <v>57781793</v>
      </c>
      <c r="I538" s="18">
        <f t="shared" si="275"/>
        <v>60598335</v>
      </c>
      <c r="J538" s="18">
        <f t="shared" si="276"/>
        <v>60598335</v>
      </c>
      <c r="K538" s="18">
        <f t="shared" si="283"/>
        <v>1</v>
      </c>
      <c r="L538" s="18">
        <f t="shared" si="284"/>
        <v>5696.74</v>
      </c>
      <c r="M538" s="18">
        <f t="shared" si="285"/>
        <v>2</v>
      </c>
      <c r="N538" s="18">
        <f t="shared" si="286"/>
        <v>20.23</v>
      </c>
      <c r="O538" s="18">
        <f t="shared" si="287"/>
        <v>2</v>
      </c>
      <c r="P538" s="18">
        <f t="shared" si="288"/>
        <v>42.92</v>
      </c>
      <c r="Q538" s="18">
        <f t="shared" si="289"/>
        <v>2</v>
      </c>
      <c r="R538" s="18">
        <f t="shared" si="290"/>
        <v>57.78</v>
      </c>
      <c r="S538" s="18">
        <f t="shared" si="291"/>
        <v>2</v>
      </c>
      <c r="T538" s="18">
        <f t="shared" si="292"/>
        <v>60.6</v>
      </c>
      <c r="U538" s="18">
        <f t="shared" si="293"/>
        <v>2</v>
      </c>
      <c r="V538" s="18">
        <f t="shared" si="294"/>
        <v>60.6</v>
      </c>
      <c r="W538" s="18">
        <f t="shared" si="295"/>
        <v>2</v>
      </c>
      <c r="X538" s="18">
        <f t="shared" si="296"/>
        <v>60.6</v>
      </c>
      <c r="Y538" s="22">
        <v>0</v>
      </c>
      <c r="Z538" s="22">
        <v>0</v>
      </c>
      <c r="AA538" s="22">
        <v>0</v>
      </c>
      <c r="AB538" s="22">
        <v>0.5</v>
      </c>
      <c r="AC538" s="22">
        <v>0.5</v>
      </c>
      <c r="AD538" s="22">
        <v>0</v>
      </c>
      <c r="AE538" s="18">
        <f t="shared" si="297"/>
        <v>142056153.59999999</v>
      </c>
      <c r="AF538" s="18">
        <f>AE538*节奏规划!$J527</f>
        <v>258283.91563636361</v>
      </c>
      <c r="AG538" s="18">
        <f t="shared" si="298"/>
        <v>3240</v>
      </c>
      <c r="AH538" s="18">
        <f>AG538*节奏规划!$J527</f>
        <v>5.8909090909090907</v>
      </c>
      <c r="AI538" s="18">
        <f t="shared" si="277"/>
        <v>461.25</v>
      </c>
      <c r="AJ538" s="18">
        <f>AI538*节奏规划!$J527</f>
        <v>0.83863636363636362</v>
      </c>
      <c r="AK538" s="18">
        <f t="shared" si="278"/>
        <v>237.60000000000002</v>
      </c>
      <c r="AL538" s="18">
        <f>AK538*节奏规划!$J527</f>
        <v>0.43200000000000005</v>
      </c>
      <c r="AM538" s="18">
        <f t="shared" si="279"/>
        <v>1215</v>
      </c>
      <c r="AN538" s="18">
        <f>AM538*节奏规划!$J527</f>
        <v>2.209090909090909</v>
      </c>
      <c r="AO538" s="18">
        <f t="shared" si="280"/>
        <v>280.8</v>
      </c>
      <c r="AP538" s="18">
        <f>AO538*节奏规划!$J527</f>
        <v>0.51054545454545452</v>
      </c>
      <c r="AQ538" s="18">
        <f t="shared" si="281"/>
        <v>10.799999999999999</v>
      </c>
      <c r="AR538" s="18">
        <f>AQ538*节奏规划!$J527</f>
        <v>1.9636363636363636E-2</v>
      </c>
      <c r="AS538" s="18">
        <f t="shared" si="299"/>
        <v>51.839999999999996</v>
      </c>
      <c r="AT538" s="18">
        <f>AS538*节奏规划!$J527</f>
        <v>9.4254545454545452E-2</v>
      </c>
      <c r="AU538" s="18">
        <f t="shared" si="300"/>
        <v>129.6</v>
      </c>
      <c r="AV538" s="18">
        <f>AU538*节奏规划!$J527</f>
        <v>0.23563636363636362</v>
      </c>
      <c r="AW538" s="18">
        <f t="shared" si="301"/>
        <v>31.103999999999996</v>
      </c>
      <c r="AX538" s="18">
        <f>AW538*节奏规划!$J527</f>
        <v>5.6552727272727261E-2</v>
      </c>
      <c r="AY538" s="18">
        <f t="shared" si="302"/>
        <v>0</v>
      </c>
      <c r="AZ538" s="18">
        <f>AY538*节奏规划!$J527</f>
        <v>0</v>
      </c>
    </row>
    <row r="539" spans="1:52" ht="16.5" x14ac:dyDescent="0.2">
      <c r="A539" s="14">
        <v>534</v>
      </c>
      <c r="B539" s="14">
        <f>金币产出!CH539/金币产出!CB539</f>
        <v>9844739850</v>
      </c>
      <c r="C539" s="18">
        <f>INDEX(金币产出!$D$7:$D$90,MATCH(宝箱数值!A539,金币产出!$A$7:$A$90,1))</f>
        <v>140</v>
      </c>
      <c r="D539" s="18">
        <f t="shared" si="282"/>
        <v>60769999</v>
      </c>
      <c r="E539" s="18">
        <f t="shared" si="271"/>
        <v>5704801</v>
      </c>
      <c r="F539" s="18">
        <f t="shared" si="272"/>
        <v>20258719</v>
      </c>
      <c r="G539" s="18">
        <f t="shared" si="273"/>
        <v>42976936</v>
      </c>
      <c r="H539" s="18">
        <f t="shared" si="274"/>
        <v>57863577</v>
      </c>
      <c r="I539" s="18">
        <f t="shared" si="275"/>
        <v>60769999</v>
      </c>
      <c r="J539" s="18">
        <f t="shared" si="276"/>
        <v>60769999</v>
      </c>
      <c r="K539" s="18">
        <f t="shared" si="283"/>
        <v>1</v>
      </c>
      <c r="L539" s="18">
        <f t="shared" si="284"/>
        <v>5704.8</v>
      </c>
      <c r="M539" s="18">
        <f t="shared" si="285"/>
        <v>2</v>
      </c>
      <c r="N539" s="18">
        <f t="shared" si="286"/>
        <v>20.260000000000002</v>
      </c>
      <c r="O539" s="18">
        <f t="shared" si="287"/>
        <v>2</v>
      </c>
      <c r="P539" s="18">
        <f t="shared" si="288"/>
        <v>42.98</v>
      </c>
      <c r="Q539" s="18">
        <f t="shared" si="289"/>
        <v>2</v>
      </c>
      <c r="R539" s="18">
        <f t="shared" si="290"/>
        <v>57.86</v>
      </c>
      <c r="S539" s="18">
        <f t="shared" si="291"/>
        <v>2</v>
      </c>
      <c r="T539" s="18">
        <f t="shared" si="292"/>
        <v>60.77</v>
      </c>
      <c r="U539" s="18">
        <f t="shared" si="293"/>
        <v>2</v>
      </c>
      <c r="V539" s="18">
        <f t="shared" si="294"/>
        <v>60.77</v>
      </c>
      <c r="W539" s="18">
        <f t="shared" si="295"/>
        <v>2</v>
      </c>
      <c r="X539" s="18">
        <f t="shared" si="296"/>
        <v>60.77</v>
      </c>
      <c r="Y539" s="22">
        <v>0</v>
      </c>
      <c r="Z539" s="22">
        <v>0</v>
      </c>
      <c r="AA539" s="22">
        <v>0</v>
      </c>
      <c r="AB539" s="22">
        <v>0.5</v>
      </c>
      <c r="AC539" s="22">
        <v>0.5</v>
      </c>
      <c r="AD539" s="22">
        <v>0</v>
      </c>
      <c r="AE539" s="18">
        <f t="shared" si="297"/>
        <v>142360291.19999999</v>
      </c>
      <c r="AF539" s="18">
        <f>AE539*节奏规划!$J528</f>
        <v>258836.89309090906</v>
      </c>
      <c r="AG539" s="18">
        <f t="shared" si="298"/>
        <v>3240</v>
      </c>
      <c r="AH539" s="18">
        <f>AG539*节奏规划!$J528</f>
        <v>5.8909090909090907</v>
      </c>
      <c r="AI539" s="18">
        <f t="shared" si="277"/>
        <v>461.25</v>
      </c>
      <c r="AJ539" s="18">
        <f>AI539*节奏规划!$J528</f>
        <v>0.83863636363636362</v>
      </c>
      <c r="AK539" s="18">
        <f t="shared" si="278"/>
        <v>237.60000000000002</v>
      </c>
      <c r="AL539" s="18">
        <f>AK539*节奏规划!$J528</f>
        <v>0.43200000000000005</v>
      </c>
      <c r="AM539" s="18">
        <f t="shared" si="279"/>
        <v>1215</v>
      </c>
      <c r="AN539" s="18">
        <f>AM539*节奏规划!$J528</f>
        <v>2.209090909090909</v>
      </c>
      <c r="AO539" s="18">
        <f t="shared" si="280"/>
        <v>280.8</v>
      </c>
      <c r="AP539" s="18">
        <f>AO539*节奏规划!$J528</f>
        <v>0.51054545454545452</v>
      </c>
      <c r="AQ539" s="18">
        <f t="shared" si="281"/>
        <v>10.799999999999999</v>
      </c>
      <c r="AR539" s="18">
        <f>AQ539*节奏规划!$J528</f>
        <v>1.9636363636363636E-2</v>
      </c>
      <c r="AS539" s="18">
        <f t="shared" si="299"/>
        <v>51.839999999999996</v>
      </c>
      <c r="AT539" s="18">
        <f>AS539*节奏规划!$J528</f>
        <v>9.4254545454545452E-2</v>
      </c>
      <c r="AU539" s="18">
        <f t="shared" si="300"/>
        <v>129.6</v>
      </c>
      <c r="AV539" s="18">
        <f>AU539*节奏规划!$J528</f>
        <v>0.23563636363636362</v>
      </c>
      <c r="AW539" s="18">
        <f t="shared" si="301"/>
        <v>31.103999999999996</v>
      </c>
      <c r="AX539" s="18">
        <f>AW539*节奏规划!$J528</f>
        <v>5.6552727272727261E-2</v>
      </c>
      <c r="AY539" s="18">
        <f t="shared" si="302"/>
        <v>0</v>
      </c>
      <c r="AZ539" s="18">
        <f>AY539*节奏规划!$J528</f>
        <v>0</v>
      </c>
    </row>
    <row r="540" spans="1:52" ht="16.5" x14ac:dyDescent="0.2">
      <c r="A540" s="14">
        <v>535</v>
      </c>
      <c r="B540" s="14">
        <f>金币产出!CH540/金币产出!CB540</f>
        <v>9872550050</v>
      </c>
      <c r="C540" s="18">
        <f>INDEX(金币产出!$D$7:$D$90,MATCH(宝箱数值!A540,金币产出!$A$7:$A$90,1))</f>
        <v>140</v>
      </c>
      <c r="D540" s="18">
        <f t="shared" si="282"/>
        <v>60941667</v>
      </c>
      <c r="E540" s="18">
        <f t="shared" si="271"/>
        <v>5712853</v>
      </c>
      <c r="F540" s="18">
        <f t="shared" si="272"/>
        <v>20287313</v>
      </c>
      <c r="G540" s="18">
        <f t="shared" si="273"/>
        <v>43037596</v>
      </c>
      <c r="H540" s="18">
        <f t="shared" si="274"/>
        <v>57945249</v>
      </c>
      <c r="I540" s="18">
        <f t="shared" si="275"/>
        <v>60941667</v>
      </c>
      <c r="J540" s="18">
        <f t="shared" si="276"/>
        <v>60941667</v>
      </c>
      <c r="K540" s="18">
        <f t="shared" si="283"/>
        <v>1</v>
      </c>
      <c r="L540" s="18">
        <f t="shared" si="284"/>
        <v>5712.85</v>
      </c>
      <c r="M540" s="18">
        <f t="shared" si="285"/>
        <v>2</v>
      </c>
      <c r="N540" s="18">
        <f t="shared" si="286"/>
        <v>20.29</v>
      </c>
      <c r="O540" s="18">
        <f t="shared" si="287"/>
        <v>2</v>
      </c>
      <c r="P540" s="18">
        <f t="shared" si="288"/>
        <v>43.04</v>
      </c>
      <c r="Q540" s="18">
        <f t="shared" si="289"/>
        <v>2</v>
      </c>
      <c r="R540" s="18">
        <f t="shared" si="290"/>
        <v>57.95</v>
      </c>
      <c r="S540" s="18">
        <f t="shared" si="291"/>
        <v>2</v>
      </c>
      <c r="T540" s="18">
        <f t="shared" si="292"/>
        <v>60.94</v>
      </c>
      <c r="U540" s="18">
        <f t="shared" si="293"/>
        <v>2</v>
      </c>
      <c r="V540" s="18">
        <f t="shared" si="294"/>
        <v>60.94</v>
      </c>
      <c r="W540" s="18">
        <f t="shared" si="295"/>
        <v>2</v>
      </c>
      <c r="X540" s="18">
        <f t="shared" si="296"/>
        <v>60.94</v>
      </c>
      <c r="Y540" s="22">
        <v>0</v>
      </c>
      <c r="Z540" s="22">
        <v>0</v>
      </c>
      <c r="AA540" s="22">
        <v>0</v>
      </c>
      <c r="AB540" s="22">
        <v>0.5</v>
      </c>
      <c r="AC540" s="22">
        <v>0.5</v>
      </c>
      <c r="AD540" s="22">
        <v>0</v>
      </c>
      <c r="AE540" s="18">
        <f t="shared" si="297"/>
        <v>142664299.19999999</v>
      </c>
      <c r="AF540" s="18">
        <f>AE540*节奏规划!$J529</f>
        <v>259389.63490909088</v>
      </c>
      <c r="AG540" s="18">
        <f t="shared" si="298"/>
        <v>3240</v>
      </c>
      <c r="AH540" s="18">
        <f>AG540*节奏规划!$J529</f>
        <v>5.8909090909090907</v>
      </c>
      <c r="AI540" s="18">
        <f t="shared" si="277"/>
        <v>461.25</v>
      </c>
      <c r="AJ540" s="18">
        <f>AI540*节奏规划!$J529</f>
        <v>0.83863636363636362</v>
      </c>
      <c r="AK540" s="18">
        <f t="shared" si="278"/>
        <v>237.60000000000002</v>
      </c>
      <c r="AL540" s="18">
        <f>AK540*节奏规划!$J529</f>
        <v>0.43200000000000005</v>
      </c>
      <c r="AM540" s="18">
        <f t="shared" si="279"/>
        <v>1215</v>
      </c>
      <c r="AN540" s="18">
        <f>AM540*节奏规划!$J529</f>
        <v>2.209090909090909</v>
      </c>
      <c r="AO540" s="18">
        <f t="shared" si="280"/>
        <v>280.8</v>
      </c>
      <c r="AP540" s="18">
        <f>AO540*节奏规划!$J529</f>
        <v>0.51054545454545452</v>
      </c>
      <c r="AQ540" s="18">
        <f t="shared" si="281"/>
        <v>10.799999999999999</v>
      </c>
      <c r="AR540" s="18">
        <f>AQ540*节奏规划!$J529</f>
        <v>1.9636363636363636E-2</v>
      </c>
      <c r="AS540" s="18">
        <f t="shared" si="299"/>
        <v>51.839999999999996</v>
      </c>
      <c r="AT540" s="18">
        <f>AS540*节奏规划!$J529</f>
        <v>9.4254545454545452E-2</v>
      </c>
      <c r="AU540" s="18">
        <f t="shared" si="300"/>
        <v>129.6</v>
      </c>
      <c r="AV540" s="18">
        <f>AU540*节奏规划!$J529</f>
        <v>0.23563636363636362</v>
      </c>
      <c r="AW540" s="18">
        <f t="shared" si="301"/>
        <v>31.103999999999996</v>
      </c>
      <c r="AX540" s="18">
        <f>AW540*节奏规划!$J529</f>
        <v>5.6552727272727261E-2</v>
      </c>
      <c r="AY540" s="18">
        <f t="shared" si="302"/>
        <v>0</v>
      </c>
      <c r="AZ540" s="18">
        <f>AY540*节奏规划!$J529</f>
        <v>0</v>
      </c>
    </row>
    <row r="541" spans="1:52" ht="16.5" x14ac:dyDescent="0.2">
      <c r="A541" s="14">
        <v>536</v>
      </c>
      <c r="B541" s="14">
        <f>金币产出!CH541/金币产出!CB541</f>
        <v>9900360250</v>
      </c>
      <c r="C541" s="18">
        <f>INDEX(金币产出!$D$7:$D$90,MATCH(宝箱数值!A541,金币产出!$A$7:$A$90,1))</f>
        <v>140</v>
      </c>
      <c r="D541" s="18">
        <f t="shared" si="282"/>
        <v>61113335</v>
      </c>
      <c r="E541" s="18">
        <f t="shared" si="271"/>
        <v>5720894</v>
      </c>
      <c r="F541" s="18">
        <f t="shared" si="272"/>
        <v>20315867</v>
      </c>
      <c r="G541" s="18">
        <f t="shared" si="273"/>
        <v>43098170</v>
      </c>
      <c r="H541" s="18">
        <f t="shared" si="274"/>
        <v>58026805</v>
      </c>
      <c r="I541" s="18">
        <f t="shared" si="275"/>
        <v>61113335</v>
      </c>
      <c r="J541" s="18">
        <f t="shared" si="276"/>
        <v>61113335</v>
      </c>
      <c r="K541" s="18">
        <f t="shared" si="283"/>
        <v>1</v>
      </c>
      <c r="L541" s="18">
        <f t="shared" si="284"/>
        <v>5720.89</v>
      </c>
      <c r="M541" s="18">
        <f t="shared" si="285"/>
        <v>2</v>
      </c>
      <c r="N541" s="18">
        <f t="shared" si="286"/>
        <v>20.32</v>
      </c>
      <c r="O541" s="18">
        <f t="shared" si="287"/>
        <v>2</v>
      </c>
      <c r="P541" s="18">
        <f t="shared" si="288"/>
        <v>43.1</v>
      </c>
      <c r="Q541" s="18">
        <f t="shared" si="289"/>
        <v>2</v>
      </c>
      <c r="R541" s="18">
        <f t="shared" si="290"/>
        <v>58.03</v>
      </c>
      <c r="S541" s="18">
        <f t="shared" si="291"/>
        <v>2</v>
      </c>
      <c r="T541" s="18">
        <f t="shared" si="292"/>
        <v>61.11</v>
      </c>
      <c r="U541" s="18">
        <f t="shared" si="293"/>
        <v>2</v>
      </c>
      <c r="V541" s="18">
        <f t="shared" si="294"/>
        <v>61.11</v>
      </c>
      <c r="W541" s="18">
        <f t="shared" si="295"/>
        <v>2</v>
      </c>
      <c r="X541" s="18">
        <f t="shared" si="296"/>
        <v>61.11</v>
      </c>
      <c r="Y541" s="22">
        <v>0</v>
      </c>
      <c r="Z541" s="22">
        <v>0</v>
      </c>
      <c r="AA541" s="22">
        <v>0</v>
      </c>
      <c r="AB541" s="22">
        <v>0.5</v>
      </c>
      <c r="AC541" s="22">
        <v>0.5</v>
      </c>
      <c r="AD541" s="22">
        <v>0</v>
      </c>
      <c r="AE541" s="18">
        <f t="shared" si="297"/>
        <v>142968168</v>
      </c>
      <c r="AF541" s="18">
        <f>AE541*节奏规划!$J530</f>
        <v>259942.12363636363</v>
      </c>
      <c r="AG541" s="18">
        <f t="shared" si="298"/>
        <v>3240</v>
      </c>
      <c r="AH541" s="18">
        <f>AG541*节奏规划!$J530</f>
        <v>5.8909090909090907</v>
      </c>
      <c r="AI541" s="18">
        <f t="shared" si="277"/>
        <v>461.25</v>
      </c>
      <c r="AJ541" s="18">
        <f>AI541*节奏规划!$J530</f>
        <v>0.83863636363636362</v>
      </c>
      <c r="AK541" s="18">
        <f t="shared" si="278"/>
        <v>237.60000000000002</v>
      </c>
      <c r="AL541" s="18">
        <f>AK541*节奏规划!$J530</f>
        <v>0.43200000000000005</v>
      </c>
      <c r="AM541" s="18">
        <f t="shared" si="279"/>
        <v>1215</v>
      </c>
      <c r="AN541" s="18">
        <f>AM541*节奏规划!$J530</f>
        <v>2.209090909090909</v>
      </c>
      <c r="AO541" s="18">
        <f t="shared" si="280"/>
        <v>280.8</v>
      </c>
      <c r="AP541" s="18">
        <f>AO541*节奏规划!$J530</f>
        <v>0.51054545454545452</v>
      </c>
      <c r="AQ541" s="18">
        <f t="shared" si="281"/>
        <v>10.799999999999999</v>
      </c>
      <c r="AR541" s="18">
        <f>AQ541*节奏规划!$J530</f>
        <v>1.9636363636363636E-2</v>
      </c>
      <c r="AS541" s="18">
        <f t="shared" si="299"/>
        <v>51.839999999999996</v>
      </c>
      <c r="AT541" s="18">
        <f>AS541*节奏规划!$J530</f>
        <v>9.4254545454545452E-2</v>
      </c>
      <c r="AU541" s="18">
        <f t="shared" si="300"/>
        <v>129.6</v>
      </c>
      <c r="AV541" s="18">
        <f>AU541*节奏规划!$J530</f>
        <v>0.23563636363636362</v>
      </c>
      <c r="AW541" s="18">
        <f t="shared" si="301"/>
        <v>31.103999999999996</v>
      </c>
      <c r="AX541" s="18">
        <f>AW541*节奏规划!$J530</f>
        <v>5.6552727272727261E-2</v>
      </c>
      <c r="AY541" s="18">
        <f t="shared" si="302"/>
        <v>0</v>
      </c>
      <c r="AZ541" s="18">
        <f>AY541*节奏规划!$J530</f>
        <v>0</v>
      </c>
    </row>
    <row r="542" spans="1:52" ht="16.5" x14ac:dyDescent="0.2">
      <c r="A542" s="14">
        <v>537</v>
      </c>
      <c r="B542" s="14">
        <f>金币产出!CH542/金币产出!CB542</f>
        <v>9928169900</v>
      </c>
      <c r="C542" s="18">
        <f>INDEX(金币产出!$D$7:$D$90,MATCH(宝箱数值!A542,金币产出!$A$7:$A$90,1))</f>
        <v>140</v>
      </c>
      <c r="D542" s="18">
        <f t="shared" si="282"/>
        <v>61284999</v>
      </c>
      <c r="E542" s="18">
        <f t="shared" si="271"/>
        <v>5728923</v>
      </c>
      <c r="F542" s="18">
        <f t="shared" si="272"/>
        <v>20344380</v>
      </c>
      <c r="G542" s="18">
        <f t="shared" si="273"/>
        <v>43158658</v>
      </c>
      <c r="H542" s="18">
        <f t="shared" si="274"/>
        <v>58108245</v>
      </c>
      <c r="I542" s="18">
        <f t="shared" si="275"/>
        <v>61284999</v>
      </c>
      <c r="J542" s="18">
        <f t="shared" si="276"/>
        <v>61284999</v>
      </c>
      <c r="K542" s="18">
        <f t="shared" si="283"/>
        <v>1</v>
      </c>
      <c r="L542" s="18">
        <f t="shared" si="284"/>
        <v>5728.92</v>
      </c>
      <c r="M542" s="18">
        <f t="shared" si="285"/>
        <v>2</v>
      </c>
      <c r="N542" s="18">
        <f t="shared" si="286"/>
        <v>20.34</v>
      </c>
      <c r="O542" s="18">
        <f t="shared" si="287"/>
        <v>2</v>
      </c>
      <c r="P542" s="18">
        <f t="shared" si="288"/>
        <v>43.16</v>
      </c>
      <c r="Q542" s="18">
        <f t="shared" si="289"/>
        <v>2</v>
      </c>
      <c r="R542" s="18">
        <f t="shared" si="290"/>
        <v>58.11</v>
      </c>
      <c r="S542" s="18">
        <f t="shared" si="291"/>
        <v>2</v>
      </c>
      <c r="T542" s="18">
        <f t="shared" si="292"/>
        <v>61.28</v>
      </c>
      <c r="U542" s="18">
        <f t="shared" si="293"/>
        <v>2</v>
      </c>
      <c r="V542" s="18">
        <f t="shared" si="294"/>
        <v>61.28</v>
      </c>
      <c r="W542" s="18">
        <f t="shared" si="295"/>
        <v>2</v>
      </c>
      <c r="X542" s="18">
        <f t="shared" si="296"/>
        <v>61.28</v>
      </c>
      <c r="Y542" s="22">
        <v>0</v>
      </c>
      <c r="Z542" s="22">
        <v>0</v>
      </c>
      <c r="AA542" s="22">
        <v>0</v>
      </c>
      <c r="AB542" s="22">
        <v>0.5</v>
      </c>
      <c r="AC542" s="22">
        <v>0.5</v>
      </c>
      <c r="AD542" s="22">
        <v>0</v>
      </c>
      <c r="AE542" s="18">
        <f t="shared" si="297"/>
        <v>143271892.79999998</v>
      </c>
      <c r="AF542" s="18">
        <f>AE542*节奏规划!$J531</f>
        <v>260494.35054545451</v>
      </c>
      <c r="AG542" s="18">
        <f t="shared" si="298"/>
        <v>3240</v>
      </c>
      <c r="AH542" s="18">
        <f>AG542*节奏规划!$J531</f>
        <v>5.8909090909090907</v>
      </c>
      <c r="AI542" s="18">
        <f t="shared" si="277"/>
        <v>461.25</v>
      </c>
      <c r="AJ542" s="18">
        <f>AI542*节奏规划!$J531</f>
        <v>0.83863636363636362</v>
      </c>
      <c r="AK542" s="18">
        <f t="shared" si="278"/>
        <v>237.60000000000002</v>
      </c>
      <c r="AL542" s="18">
        <f>AK542*节奏规划!$J531</f>
        <v>0.43200000000000005</v>
      </c>
      <c r="AM542" s="18">
        <f t="shared" si="279"/>
        <v>1215</v>
      </c>
      <c r="AN542" s="18">
        <f>AM542*节奏规划!$J531</f>
        <v>2.209090909090909</v>
      </c>
      <c r="AO542" s="18">
        <f t="shared" si="280"/>
        <v>280.8</v>
      </c>
      <c r="AP542" s="18">
        <f>AO542*节奏规划!$J531</f>
        <v>0.51054545454545452</v>
      </c>
      <c r="AQ542" s="18">
        <f t="shared" si="281"/>
        <v>10.799999999999999</v>
      </c>
      <c r="AR542" s="18">
        <f>AQ542*节奏规划!$J531</f>
        <v>1.9636363636363636E-2</v>
      </c>
      <c r="AS542" s="18">
        <f t="shared" si="299"/>
        <v>51.839999999999996</v>
      </c>
      <c r="AT542" s="18">
        <f>AS542*节奏规划!$J531</f>
        <v>9.4254545454545452E-2</v>
      </c>
      <c r="AU542" s="18">
        <f t="shared" si="300"/>
        <v>129.6</v>
      </c>
      <c r="AV542" s="18">
        <f>AU542*节奏规划!$J531</f>
        <v>0.23563636363636362</v>
      </c>
      <c r="AW542" s="18">
        <f t="shared" si="301"/>
        <v>31.103999999999996</v>
      </c>
      <c r="AX542" s="18">
        <f>AW542*节奏规划!$J531</f>
        <v>5.6552727272727261E-2</v>
      </c>
      <c r="AY542" s="18">
        <f t="shared" si="302"/>
        <v>0</v>
      </c>
      <c r="AZ542" s="18">
        <f>AY542*节奏规划!$J531</f>
        <v>0</v>
      </c>
    </row>
    <row r="543" spans="1:52" ht="16.5" x14ac:dyDescent="0.2">
      <c r="A543" s="14">
        <v>538</v>
      </c>
      <c r="B543" s="14">
        <f>金币产出!CH543/金币产出!CB543</f>
        <v>9955980100</v>
      </c>
      <c r="C543" s="18">
        <f>INDEX(金币产出!$D$7:$D$90,MATCH(宝箱数值!A543,金币产出!$A$7:$A$90,1))</f>
        <v>140</v>
      </c>
      <c r="D543" s="18">
        <f t="shared" si="282"/>
        <v>61456667</v>
      </c>
      <c r="E543" s="18">
        <f t="shared" si="271"/>
        <v>5736941</v>
      </c>
      <c r="F543" s="18">
        <f t="shared" si="272"/>
        <v>20372854</v>
      </c>
      <c r="G543" s="18">
        <f t="shared" si="273"/>
        <v>43219062</v>
      </c>
      <c r="H543" s="18">
        <f t="shared" si="274"/>
        <v>58189573</v>
      </c>
      <c r="I543" s="18">
        <f t="shared" si="275"/>
        <v>61456667</v>
      </c>
      <c r="J543" s="18">
        <f t="shared" si="276"/>
        <v>61456667</v>
      </c>
      <c r="K543" s="18">
        <f t="shared" si="283"/>
        <v>1</v>
      </c>
      <c r="L543" s="18">
        <f t="shared" si="284"/>
        <v>5736.94</v>
      </c>
      <c r="M543" s="18">
        <f t="shared" si="285"/>
        <v>2</v>
      </c>
      <c r="N543" s="18">
        <f t="shared" si="286"/>
        <v>20.37</v>
      </c>
      <c r="O543" s="18">
        <f t="shared" si="287"/>
        <v>2</v>
      </c>
      <c r="P543" s="18">
        <f t="shared" si="288"/>
        <v>43.22</v>
      </c>
      <c r="Q543" s="18">
        <f t="shared" si="289"/>
        <v>2</v>
      </c>
      <c r="R543" s="18">
        <f t="shared" si="290"/>
        <v>58.19</v>
      </c>
      <c r="S543" s="18">
        <f t="shared" si="291"/>
        <v>2</v>
      </c>
      <c r="T543" s="18">
        <f t="shared" si="292"/>
        <v>61.46</v>
      </c>
      <c r="U543" s="18">
        <f t="shared" si="293"/>
        <v>2</v>
      </c>
      <c r="V543" s="18">
        <f t="shared" si="294"/>
        <v>61.46</v>
      </c>
      <c r="W543" s="18">
        <f t="shared" si="295"/>
        <v>2</v>
      </c>
      <c r="X543" s="18">
        <f t="shared" si="296"/>
        <v>61.46</v>
      </c>
      <c r="Y543" s="22">
        <v>0</v>
      </c>
      <c r="Z543" s="22">
        <v>0</v>
      </c>
      <c r="AA543" s="22">
        <v>0</v>
      </c>
      <c r="AB543" s="22">
        <v>0.5</v>
      </c>
      <c r="AC543" s="22">
        <v>0.5</v>
      </c>
      <c r="AD543" s="22">
        <v>0</v>
      </c>
      <c r="AE543" s="18">
        <f t="shared" si="297"/>
        <v>143575488</v>
      </c>
      <c r="AF543" s="18">
        <f>AE543*节奏规划!$J532</f>
        <v>261046.34181818183</v>
      </c>
      <c r="AG543" s="18">
        <f t="shared" si="298"/>
        <v>3240</v>
      </c>
      <c r="AH543" s="18">
        <f>AG543*节奏规划!$J532</f>
        <v>5.8909090909090907</v>
      </c>
      <c r="AI543" s="18">
        <f t="shared" si="277"/>
        <v>461.25</v>
      </c>
      <c r="AJ543" s="18">
        <f>AI543*节奏规划!$J532</f>
        <v>0.83863636363636362</v>
      </c>
      <c r="AK543" s="18">
        <f t="shared" si="278"/>
        <v>237.60000000000002</v>
      </c>
      <c r="AL543" s="18">
        <f>AK543*节奏规划!$J532</f>
        <v>0.43200000000000005</v>
      </c>
      <c r="AM543" s="18">
        <f t="shared" si="279"/>
        <v>1215</v>
      </c>
      <c r="AN543" s="18">
        <f>AM543*节奏规划!$J532</f>
        <v>2.209090909090909</v>
      </c>
      <c r="AO543" s="18">
        <f t="shared" si="280"/>
        <v>280.8</v>
      </c>
      <c r="AP543" s="18">
        <f>AO543*节奏规划!$J532</f>
        <v>0.51054545454545452</v>
      </c>
      <c r="AQ543" s="18">
        <f t="shared" si="281"/>
        <v>10.799999999999999</v>
      </c>
      <c r="AR543" s="18">
        <f>AQ543*节奏规划!$J532</f>
        <v>1.9636363636363636E-2</v>
      </c>
      <c r="AS543" s="18">
        <f t="shared" si="299"/>
        <v>51.839999999999996</v>
      </c>
      <c r="AT543" s="18">
        <f>AS543*节奏规划!$J532</f>
        <v>9.4254545454545452E-2</v>
      </c>
      <c r="AU543" s="18">
        <f t="shared" si="300"/>
        <v>129.6</v>
      </c>
      <c r="AV543" s="18">
        <f>AU543*节奏规划!$J532</f>
        <v>0.23563636363636362</v>
      </c>
      <c r="AW543" s="18">
        <f t="shared" si="301"/>
        <v>31.103999999999996</v>
      </c>
      <c r="AX543" s="18">
        <f>AW543*节奏规划!$J532</f>
        <v>5.6552727272727261E-2</v>
      </c>
      <c r="AY543" s="18">
        <f t="shared" si="302"/>
        <v>0</v>
      </c>
      <c r="AZ543" s="18">
        <f>AY543*节奏规划!$J532</f>
        <v>0</v>
      </c>
    </row>
    <row r="544" spans="1:52" ht="16.5" x14ac:dyDescent="0.2">
      <c r="A544" s="14">
        <v>539</v>
      </c>
      <c r="B544" s="14">
        <f>金币产出!CH544/金币产出!CB544</f>
        <v>9983789750</v>
      </c>
      <c r="C544" s="18">
        <f>INDEX(金币产出!$D$7:$D$90,MATCH(宝箱数值!A544,金币产出!$A$7:$A$90,1))</f>
        <v>140</v>
      </c>
      <c r="D544" s="18">
        <f t="shared" si="282"/>
        <v>61628332</v>
      </c>
      <c r="E544" s="18">
        <f t="shared" si="271"/>
        <v>5744948</v>
      </c>
      <c r="F544" s="18">
        <f t="shared" si="272"/>
        <v>20401287</v>
      </c>
      <c r="G544" s="18">
        <f t="shared" si="273"/>
        <v>43279381</v>
      </c>
      <c r="H544" s="18">
        <f t="shared" si="274"/>
        <v>58270786</v>
      </c>
      <c r="I544" s="18">
        <f t="shared" si="275"/>
        <v>61628332</v>
      </c>
      <c r="J544" s="18">
        <f t="shared" si="276"/>
        <v>61628332</v>
      </c>
      <c r="K544" s="18">
        <f t="shared" si="283"/>
        <v>1</v>
      </c>
      <c r="L544" s="18">
        <f t="shared" si="284"/>
        <v>5744.95</v>
      </c>
      <c r="M544" s="18">
        <f t="shared" si="285"/>
        <v>2</v>
      </c>
      <c r="N544" s="18">
        <f t="shared" si="286"/>
        <v>20.399999999999999</v>
      </c>
      <c r="O544" s="18">
        <f t="shared" si="287"/>
        <v>2</v>
      </c>
      <c r="P544" s="18">
        <f t="shared" si="288"/>
        <v>43.28</v>
      </c>
      <c r="Q544" s="18">
        <f t="shared" si="289"/>
        <v>2</v>
      </c>
      <c r="R544" s="18">
        <f t="shared" si="290"/>
        <v>58.27</v>
      </c>
      <c r="S544" s="18">
        <f t="shared" si="291"/>
        <v>2</v>
      </c>
      <c r="T544" s="18">
        <f t="shared" si="292"/>
        <v>61.63</v>
      </c>
      <c r="U544" s="18">
        <f t="shared" si="293"/>
        <v>2</v>
      </c>
      <c r="V544" s="18">
        <f t="shared" si="294"/>
        <v>61.63</v>
      </c>
      <c r="W544" s="18">
        <f t="shared" si="295"/>
        <v>2</v>
      </c>
      <c r="X544" s="18">
        <f t="shared" si="296"/>
        <v>61.63</v>
      </c>
      <c r="Y544" s="22">
        <v>0</v>
      </c>
      <c r="Z544" s="22">
        <v>0</v>
      </c>
      <c r="AA544" s="22">
        <v>0</v>
      </c>
      <c r="AB544" s="22">
        <v>0.5</v>
      </c>
      <c r="AC544" s="22">
        <v>0.5</v>
      </c>
      <c r="AD544" s="22">
        <v>0</v>
      </c>
      <c r="AE544" s="18">
        <f t="shared" si="297"/>
        <v>143878941.59999999</v>
      </c>
      <c r="AF544" s="18">
        <f>AE544*节奏规划!$J533</f>
        <v>261598.07563636362</v>
      </c>
      <c r="AG544" s="18">
        <f t="shared" si="298"/>
        <v>3240</v>
      </c>
      <c r="AH544" s="18">
        <f>AG544*节奏规划!$J533</f>
        <v>5.8909090909090907</v>
      </c>
      <c r="AI544" s="18">
        <f t="shared" si="277"/>
        <v>461.25</v>
      </c>
      <c r="AJ544" s="18">
        <f>AI544*节奏规划!$J533</f>
        <v>0.83863636363636362</v>
      </c>
      <c r="AK544" s="18">
        <f t="shared" si="278"/>
        <v>237.60000000000002</v>
      </c>
      <c r="AL544" s="18">
        <f>AK544*节奏规划!$J533</f>
        <v>0.43200000000000005</v>
      </c>
      <c r="AM544" s="18">
        <f t="shared" si="279"/>
        <v>1215</v>
      </c>
      <c r="AN544" s="18">
        <f>AM544*节奏规划!$J533</f>
        <v>2.209090909090909</v>
      </c>
      <c r="AO544" s="18">
        <f t="shared" si="280"/>
        <v>280.8</v>
      </c>
      <c r="AP544" s="18">
        <f>AO544*节奏规划!$J533</f>
        <v>0.51054545454545452</v>
      </c>
      <c r="AQ544" s="18">
        <f t="shared" si="281"/>
        <v>10.799999999999999</v>
      </c>
      <c r="AR544" s="18">
        <f>AQ544*节奏规划!$J533</f>
        <v>1.9636363636363636E-2</v>
      </c>
      <c r="AS544" s="18">
        <f t="shared" si="299"/>
        <v>51.839999999999996</v>
      </c>
      <c r="AT544" s="18">
        <f>AS544*节奏规划!$J533</f>
        <v>9.4254545454545452E-2</v>
      </c>
      <c r="AU544" s="18">
        <f t="shared" si="300"/>
        <v>129.6</v>
      </c>
      <c r="AV544" s="18">
        <f>AU544*节奏规划!$J533</f>
        <v>0.23563636363636362</v>
      </c>
      <c r="AW544" s="18">
        <f t="shared" si="301"/>
        <v>31.103999999999996</v>
      </c>
      <c r="AX544" s="18">
        <f>AW544*节奏规划!$J533</f>
        <v>5.6552727272727261E-2</v>
      </c>
      <c r="AY544" s="18">
        <f t="shared" si="302"/>
        <v>0</v>
      </c>
      <c r="AZ544" s="18">
        <f>AY544*节奏规划!$J533</f>
        <v>0</v>
      </c>
    </row>
    <row r="545" spans="1:52" ht="16.5" x14ac:dyDescent="0.2">
      <c r="A545" s="14">
        <v>540</v>
      </c>
      <c r="B545" s="14">
        <f>金币产出!CH545/金币产出!CB545</f>
        <v>10011599950</v>
      </c>
      <c r="C545" s="18">
        <f>INDEX(金币产出!$D$7:$D$90,MATCH(宝箱数值!A545,金币产出!$A$7:$A$90,1))</f>
        <v>140</v>
      </c>
      <c r="D545" s="18">
        <f t="shared" si="282"/>
        <v>61800000</v>
      </c>
      <c r="E545" s="18">
        <f t="shared" si="271"/>
        <v>5752944</v>
      </c>
      <c r="F545" s="18">
        <f t="shared" si="272"/>
        <v>20429682</v>
      </c>
      <c r="G545" s="18">
        <f t="shared" si="273"/>
        <v>43339618</v>
      </c>
      <c r="H545" s="18">
        <f t="shared" si="274"/>
        <v>58351887</v>
      </c>
      <c r="I545" s="18">
        <f t="shared" si="275"/>
        <v>61800000</v>
      </c>
      <c r="J545" s="18">
        <f t="shared" si="276"/>
        <v>61800000</v>
      </c>
      <c r="K545" s="18">
        <f t="shared" si="283"/>
        <v>1</v>
      </c>
      <c r="L545" s="18">
        <f t="shared" si="284"/>
        <v>5752.94</v>
      </c>
      <c r="M545" s="18">
        <f t="shared" si="285"/>
        <v>2</v>
      </c>
      <c r="N545" s="18">
        <f t="shared" si="286"/>
        <v>20.43</v>
      </c>
      <c r="O545" s="18">
        <f t="shared" si="287"/>
        <v>2</v>
      </c>
      <c r="P545" s="18">
        <f t="shared" si="288"/>
        <v>43.34</v>
      </c>
      <c r="Q545" s="18">
        <f t="shared" si="289"/>
        <v>2</v>
      </c>
      <c r="R545" s="18">
        <f t="shared" si="290"/>
        <v>58.35</v>
      </c>
      <c r="S545" s="18">
        <f t="shared" si="291"/>
        <v>2</v>
      </c>
      <c r="T545" s="18">
        <f t="shared" si="292"/>
        <v>61.8</v>
      </c>
      <c r="U545" s="18">
        <f t="shared" si="293"/>
        <v>2</v>
      </c>
      <c r="V545" s="18">
        <f t="shared" si="294"/>
        <v>61.8</v>
      </c>
      <c r="W545" s="18">
        <f t="shared" si="295"/>
        <v>2</v>
      </c>
      <c r="X545" s="18">
        <f t="shared" si="296"/>
        <v>61.8</v>
      </c>
      <c r="Y545" s="22">
        <v>0</v>
      </c>
      <c r="Z545" s="22">
        <v>0</v>
      </c>
      <c r="AA545" s="22">
        <v>0</v>
      </c>
      <c r="AB545" s="22">
        <v>0.5</v>
      </c>
      <c r="AC545" s="22">
        <v>0.5</v>
      </c>
      <c r="AD545" s="22">
        <v>0</v>
      </c>
      <c r="AE545" s="18">
        <f t="shared" si="297"/>
        <v>144182264.40000001</v>
      </c>
      <c r="AF545" s="18">
        <f>AE545*节奏规划!$J534</f>
        <v>262149.57163636363</v>
      </c>
      <c r="AG545" s="18">
        <f t="shared" si="298"/>
        <v>3240</v>
      </c>
      <c r="AH545" s="18">
        <f>AG545*节奏规划!$J534</f>
        <v>5.8909090909090907</v>
      </c>
      <c r="AI545" s="18">
        <f t="shared" si="277"/>
        <v>461.25</v>
      </c>
      <c r="AJ545" s="18">
        <f>AI545*节奏规划!$J534</f>
        <v>0.83863636363636362</v>
      </c>
      <c r="AK545" s="18">
        <f t="shared" si="278"/>
        <v>237.60000000000002</v>
      </c>
      <c r="AL545" s="18">
        <f>AK545*节奏规划!$J534</f>
        <v>0.43200000000000005</v>
      </c>
      <c r="AM545" s="18">
        <f t="shared" si="279"/>
        <v>1215</v>
      </c>
      <c r="AN545" s="18">
        <f>AM545*节奏规划!$J534</f>
        <v>2.209090909090909</v>
      </c>
      <c r="AO545" s="18">
        <f t="shared" si="280"/>
        <v>280.8</v>
      </c>
      <c r="AP545" s="18">
        <f>AO545*节奏规划!$J534</f>
        <v>0.51054545454545452</v>
      </c>
      <c r="AQ545" s="18">
        <f t="shared" si="281"/>
        <v>10.799999999999999</v>
      </c>
      <c r="AR545" s="18">
        <f>AQ545*节奏规划!$J534</f>
        <v>1.9636363636363636E-2</v>
      </c>
      <c r="AS545" s="18">
        <f t="shared" si="299"/>
        <v>51.839999999999996</v>
      </c>
      <c r="AT545" s="18">
        <f>AS545*节奏规划!$J534</f>
        <v>9.4254545454545452E-2</v>
      </c>
      <c r="AU545" s="18">
        <f t="shared" si="300"/>
        <v>129.6</v>
      </c>
      <c r="AV545" s="18">
        <f>AU545*节奏规划!$J534</f>
        <v>0.23563636363636362</v>
      </c>
      <c r="AW545" s="18">
        <f t="shared" si="301"/>
        <v>31.103999999999996</v>
      </c>
      <c r="AX545" s="18">
        <f>AW545*节奏规划!$J534</f>
        <v>5.6552727272727261E-2</v>
      </c>
      <c r="AY545" s="18">
        <f t="shared" si="302"/>
        <v>0</v>
      </c>
      <c r="AZ545" s="18">
        <f>AY545*节奏规划!$J534</f>
        <v>0</v>
      </c>
    </row>
    <row r="546" spans="1:52" ht="16.5" x14ac:dyDescent="0.2">
      <c r="A546" s="14">
        <v>541</v>
      </c>
      <c r="B546" s="14">
        <f>金币产出!CH546/金币产出!CB546</f>
        <v>10039410150</v>
      </c>
      <c r="C546" s="18">
        <f>INDEX(金币产出!$D$7:$D$90,MATCH(宝箱数值!A546,金币产出!$A$7:$A$90,1))</f>
        <v>140</v>
      </c>
      <c r="D546" s="18">
        <f t="shared" si="282"/>
        <v>61971668</v>
      </c>
      <c r="E546" s="18">
        <f t="shared" si="271"/>
        <v>5760929</v>
      </c>
      <c r="F546" s="18">
        <f t="shared" si="272"/>
        <v>20458037</v>
      </c>
      <c r="G546" s="18">
        <f t="shared" si="273"/>
        <v>43399770</v>
      </c>
      <c r="H546" s="18">
        <f t="shared" si="274"/>
        <v>58432875</v>
      </c>
      <c r="I546" s="18">
        <f t="shared" si="275"/>
        <v>61971668</v>
      </c>
      <c r="J546" s="18">
        <f t="shared" si="276"/>
        <v>61971668</v>
      </c>
      <c r="K546" s="18">
        <f t="shared" si="283"/>
        <v>1</v>
      </c>
      <c r="L546" s="18">
        <f t="shared" si="284"/>
        <v>5760.93</v>
      </c>
      <c r="M546" s="18">
        <f t="shared" si="285"/>
        <v>2</v>
      </c>
      <c r="N546" s="18">
        <f t="shared" si="286"/>
        <v>20.46</v>
      </c>
      <c r="O546" s="18">
        <f t="shared" si="287"/>
        <v>2</v>
      </c>
      <c r="P546" s="18">
        <f t="shared" si="288"/>
        <v>43.4</v>
      </c>
      <c r="Q546" s="18">
        <f t="shared" si="289"/>
        <v>2</v>
      </c>
      <c r="R546" s="18">
        <f t="shared" si="290"/>
        <v>58.43</v>
      </c>
      <c r="S546" s="18">
        <f t="shared" si="291"/>
        <v>2</v>
      </c>
      <c r="T546" s="18">
        <f t="shared" si="292"/>
        <v>61.97</v>
      </c>
      <c r="U546" s="18">
        <f t="shared" si="293"/>
        <v>2</v>
      </c>
      <c r="V546" s="18">
        <f t="shared" si="294"/>
        <v>61.97</v>
      </c>
      <c r="W546" s="18">
        <f t="shared" si="295"/>
        <v>2</v>
      </c>
      <c r="X546" s="18">
        <f t="shared" si="296"/>
        <v>61.97</v>
      </c>
      <c r="Y546" s="22">
        <v>0</v>
      </c>
      <c r="Z546" s="22">
        <v>0</v>
      </c>
      <c r="AA546" s="22">
        <v>0</v>
      </c>
      <c r="AB546" s="22">
        <v>0.5</v>
      </c>
      <c r="AC546" s="22">
        <v>0.5</v>
      </c>
      <c r="AD546" s="22">
        <v>0</v>
      </c>
      <c r="AE546" s="18">
        <f t="shared" si="297"/>
        <v>144485451.59999999</v>
      </c>
      <c r="AF546" s="18">
        <f>AE546*节奏规划!$J535</f>
        <v>262700.82109090907</v>
      </c>
      <c r="AG546" s="18">
        <f t="shared" si="298"/>
        <v>3240</v>
      </c>
      <c r="AH546" s="18">
        <f>AG546*节奏规划!$J535</f>
        <v>5.8909090909090907</v>
      </c>
      <c r="AI546" s="18">
        <f t="shared" si="277"/>
        <v>461.25</v>
      </c>
      <c r="AJ546" s="18">
        <f>AI546*节奏规划!$J535</f>
        <v>0.83863636363636362</v>
      </c>
      <c r="AK546" s="18">
        <f t="shared" si="278"/>
        <v>237.60000000000002</v>
      </c>
      <c r="AL546" s="18">
        <f>AK546*节奏规划!$J535</f>
        <v>0.43200000000000005</v>
      </c>
      <c r="AM546" s="18">
        <f t="shared" si="279"/>
        <v>1215</v>
      </c>
      <c r="AN546" s="18">
        <f>AM546*节奏规划!$J535</f>
        <v>2.209090909090909</v>
      </c>
      <c r="AO546" s="18">
        <f t="shared" si="280"/>
        <v>280.8</v>
      </c>
      <c r="AP546" s="18">
        <f>AO546*节奏规划!$J535</f>
        <v>0.51054545454545452</v>
      </c>
      <c r="AQ546" s="18">
        <f t="shared" si="281"/>
        <v>10.799999999999999</v>
      </c>
      <c r="AR546" s="18">
        <f>AQ546*节奏规划!$J535</f>
        <v>1.9636363636363636E-2</v>
      </c>
      <c r="AS546" s="18">
        <f t="shared" si="299"/>
        <v>51.839999999999996</v>
      </c>
      <c r="AT546" s="18">
        <f>AS546*节奏规划!$J535</f>
        <v>9.4254545454545452E-2</v>
      </c>
      <c r="AU546" s="18">
        <f t="shared" si="300"/>
        <v>129.6</v>
      </c>
      <c r="AV546" s="18">
        <f>AU546*节奏规划!$J535</f>
        <v>0.23563636363636362</v>
      </c>
      <c r="AW546" s="18">
        <f t="shared" si="301"/>
        <v>31.103999999999996</v>
      </c>
      <c r="AX546" s="18">
        <f>AW546*节奏规划!$J535</f>
        <v>5.6552727272727261E-2</v>
      </c>
      <c r="AY546" s="18">
        <f t="shared" si="302"/>
        <v>0</v>
      </c>
      <c r="AZ546" s="18">
        <f>AY546*节奏规划!$J535</f>
        <v>0</v>
      </c>
    </row>
    <row r="547" spans="1:52" ht="16.5" x14ac:dyDescent="0.2">
      <c r="A547" s="14">
        <v>542</v>
      </c>
      <c r="B547" s="14">
        <f>金币产出!CH547/金币产出!CB547</f>
        <v>10067219800</v>
      </c>
      <c r="C547" s="18">
        <f>INDEX(金币产出!$D$7:$D$90,MATCH(宝箱数值!A547,金币产出!$A$7:$A$90,1))</f>
        <v>140</v>
      </c>
      <c r="D547" s="18">
        <f t="shared" si="282"/>
        <v>62143332</v>
      </c>
      <c r="E547" s="18">
        <f t="shared" si="271"/>
        <v>5768902</v>
      </c>
      <c r="F547" s="18">
        <f t="shared" si="272"/>
        <v>20486352</v>
      </c>
      <c r="G547" s="18">
        <f t="shared" si="273"/>
        <v>43459838</v>
      </c>
      <c r="H547" s="18">
        <f t="shared" si="274"/>
        <v>58513750</v>
      </c>
      <c r="I547" s="18">
        <f t="shared" si="275"/>
        <v>62143332</v>
      </c>
      <c r="J547" s="18">
        <f t="shared" si="276"/>
        <v>62143332</v>
      </c>
      <c r="K547" s="18">
        <f t="shared" si="283"/>
        <v>1</v>
      </c>
      <c r="L547" s="18">
        <f t="shared" si="284"/>
        <v>5768.9</v>
      </c>
      <c r="M547" s="18">
        <f t="shared" si="285"/>
        <v>2</v>
      </c>
      <c r="N547" s="18">
        <f t="shared" si="286"/>
        <v>20.49</v>
      </c>
      <c r="O547" s="18">
        <f t="shared" si="287"/>
        <v>2</v>
      </c>
      <c r="P547" s="18">
        <f t="shared" si="288"/>
        <v>43.46</v>
      </c>
      <c r="Q547" s="18">
        <f t="shared" si="289"/>
        <v>2</v>
      </c>
      <c r="R547" s="18">
        <f t="shared" si="290"/>
        <v>58.51</v>
      </c>
      <c r="S547" s="18">
        <f t="shared" si="291"/>
        <v>2</v>
      </c>
      <c r="T547" s="18">
        <f t="shared" si="292"/>
        <v>62.14</v>
      </c>
      <c r="U547" s="18">
        <f t="shared" si="293"/>
        <v>2</v>
      </c>
      <c r="V547" s="18">
        <f t="shared" si="294"/>
        <v>62.14</v>
      </c>
      <c r="W547" s="18">
        <f t="shared" si="295"/>
        <v>2</v>
      </c>
      <c r="X547" s="18">
        <f t="shared" si="296"/>
        <v>62.14</v>
      </c>
      <c r="Y547" s="22">
        <v>0</v>
      </c>
      <c r="Z547" s="22">
        <v>0</v>
      </c>
      <c r="AA547" s="22">
        <v>0</v>
      </c>
      <c r="AB547" s="22">
        <v>0.5</v>
      </c>
      <c r="AC547" s="22">
        <v>0.5</v>
      </c>
      <c r="AD547" s="22">
        <v>0</v>
      </c>
      <c r="AE547" s="18">
        <f t="shared" si="297"/>
        <v>144788498.40000001</v>
      </c>
      <c r="AF547" s="18">
        <f>AE547*节奏规划!$J536</f>
        <v>263251.81527272728</v>
      </c>
      <c r="AG547" s="18">
        <f t="shared" si="298"/>
        <v>3240</v>
      </c>
      <c r="AH547" s="18">
        <f>AG547*节奏规划!$J536</f>
        <v>5.8909090909090907</v>
      </c>
      <c r="AI547" s="18">
        <f t="shared" si="277"/>
        <v>461.25</v>
      </c>
      <c r="AJ547" s="18">
        <f>AI547*节奏规划!$J536</f>
        <v>0.83863636363636362</v>
      </c>
      <c r="AK547" s="18">
        <f t="shared" si="278"/>
        <v>237.60000000000002</v>
      </c>
      <c r="AL547" s="18">
        <f>AK547*节奏规划!$J536</f>
        <v>0.43200000000000005</v>
      </c>
      <c r="AM547" s="18">
        <f t="shared" si="279"/>
        <v>1215</v>
      </c>
      <c r="AN547" s="18">
        <f>AM547*节奏规划!$J536</f>
        <v>2.209090909090909</v>
      </c>
      <c r="AO547" s="18">
        <f t="shared" si="280"/>
        <v>280.8</v>
      </c>
      <c r="AP547" s="18">
        <f>AO547*节奏规划!$J536</f>
        <v>0.51054545454545452</v>
      </c>
      <c r="AQ547" s="18">
        <f t="shared" si="281"/>
        <v>10.799999999999999</v>
      </c>
      <c r="AR547" s="18">
        <f>AQ547*节奏规划!$J536</f>
        <v>1.9636363636363636E-2</v>
      </c>
      <c r="AS547" s="18">
        <f t="shared" si="299"/>
        <v>51.839999999999996</v>
      </c>
      <c r="AT547" s="18">
        <f>AS547*节奏规划!$J536</f>
        <v>9.4254545454545452E-2</v>
      </c>
      <c r="AU547" s="18">
        <f t="shared" si="300"/>
        <v>129.6</v>
      </c>
      <c r="AV547" s="18">
        <f>AU547*节奏规划!$J536</f>
        <v>0.23563636363636362</v>
      </c>
      <c r="AW547" s="18">
        <f t="shared" si="301"/>
        <v>31.103999999999996</v>
      </c>
      <c r="AX547" s="18">
        <f>AW547*节奏规划!$J536</f>
        <v>5.6552727272727261E-2</v>
      </c>
      <c r="AY547" s="18">
        <f t="shared" si="302"/>
        <v>0</v>
      </c>
      <c r="AZ547" s="18">
        <f>AY547*节奏规划!$J536</f>
        <v>0</v>
      </c>
    </row>
    <row r="548" spans="1:52" ht="16.5" x14ac:dyDescent="0.2">
      <c r="A548" s="14">
        <v>543</v>
      </c>
      <c r="B548" s="14">
        <f>金币产出!CH548/金币产出!CB548</f>
        <v>10095030000</v>
      </c>
      <c r="C548" s="18">
        <f>INDEX(金币产出!$D$7:$D$90,MATCH(宝箱数值!A548,金币产出!$A$7:$A$90,1))</f>
        <v>140</v>
      </c>
      <c r="D548" s="18">
        <f t="shared" si="282"/>
        <v>62315000</v>
      </c>
      <c r="E548" s="18">
        <f t="shared" si="271"/>
        <v>5776865</v>
      </c>
      <c r="F548" s="18">
        <f t="shared" si="272"/>
        <v>20514629</v>
      </c>
      <c r="G548" s="18">
        <f t="shared" si="273"/>
        <v>43519825</v>
      </c>
      <c r="H548" s="18">
        <f t="shared" si="274"/>
        <v>58594515</v>
      </c>
      <c r="I548" s="18">
        <f t="shared" si="275"/>
        <v>62315000</v>
      </c>
      <c r="J548" s="18">
        <f t="shared" si="276"/>
        <v>62315000</v>
      </c>
      <c r="K548" s="18">
        <f t="shared" si="283"/>
        <v>1</v>
      </c>
      <c r="L548" s="18">
        <f t="shared" si="284"/>
        <v>5776.87</v>
      </c>
      <c r="M548" s="18">
        <f t="shared" si="285"/>
        <v>2</v>
      </c>
      <c r="N548" s="18">
        <f t="shared" si="286"/>
        <v>20.51</v>
      </c>
      <c r="O548" s="18">
        <f t="shared" si="287"/>
        <v>2</v>
      </c>
      <c r="P548" s="18">
        <f t="shared" si="288"/>
        <v>43.52</v>
      </c>
      <c r="Q548" s="18">
        <f t="shared" si="289"/>
        <v>2</v>
      </c>
      <c r="R548" s="18">
        <f t="shared" si="290"/>
        <v>58.59</v>
      </c>
      <c r="S548" s="18">
        <f t="shared" si="291"/>
        <v>2</v>
      </c>
      <c r="T548" s="18">
        <f t="shared" si="292"/>
        <v>62.32</v>
      </c>
      <c r="U548" s="18">
        <f t="shared" si="293"/>
        <v>2</v>
      </c>
      <c r="V548" s="18">
        <f t="shared" si="294"/>
        <v>62.32</v>
      </c>
      <c r="W548" s="18">
        <f t="shared" si="295"/>
        <v>2</v>
      </c>
      <c r="X548" s="18">
        <f t="shared" si="296"/>
        <v>62.32</v>
      </c>
      <c r="Y548" s="22">
        <v>0</v>
      </c>
      <c r="Z548" s="22">
        <v>0</v>
      </c>
      <c r="AA548" s="22">
        <v>0</v>
      </c>
      <c r="AB548" s="22">
        <v>0.5</v>
      </c>
      <c r="AC548" s="22">
        <v>0.5</v>
      </c>
      <c r="AD548" s="22">
        <v>0</v>
      </c>
      <c r="AE548" s="18">
        <f t="shared" si="297"/>
        <v>145091418</v>
      </c>
      <c r="AF548" s="18">
        <f>AE548*节奏规划!$J537</f>
        <v>263802.57818181819</v>
      </c>
      <c r="AG548" s="18">
        <f t="shared" si="298"/>
        <v>3240</v>
      </c>
      <c r="AH548" s="18">
        <f>AG548*节奏规划!$J537</f>
        <v>5.8909090909090907</v>
      </c>
      <c r="AI548" s="18">
        <f t="shared" si="277"/>
        <v>461.25</v>
      </c>
      <c r="AJ548" s="18">
        <f>AI548*节奏规划!$J537</f>
        <v>0.83863636363636362</v>
      </c>
      <c r="AK548" s="18">
        <f t="shared" si="278"/>
        <v>237.60000000000002</v>
      </c>
      <c r="AL548" s="18">
        <f>AK548*节奏规划!$J537</f>
        <v>0.43200000000000005</v>
      </c>
      <c r="AM548" s="18">
        <f t="shared" si="279"/>
        <v>1215</v>
      </c>
      <c r="AN548" s="18">
        <f>AM548*节奏规划!$J537</f>
        <v>2.209090909090909</v>
      </c>
      <c r="AO548" s="18">
        <f t="shared" si="280"/>
        <v>280.8</v>
      </c>
      <c r="AP548" s="18">
        <f>AO548*节奏规划!$J537</f>
        <v>0.51054545454545452</v>
      </c>
      <c r="AQ548" s="18">
        <f t="shared" si="281"/>
        <v>10.799999999999999</v>
      </c>
      <c r="AR548" s="18">
        <f>AQ548*节奏规划!$J537</f>
        <v>1.9636363636363636E-2</v>
      </c>
      <c r="AS548" s="18">
        <f t="shared" si="299"/>
        <v>51.839999999999996</v>
      </c>
      <c r="AT548" s="18">
        <f>AS548*节奏规划!$J537</f>
        <v>9.4254545454545452E-2</v>
      </c>
      <c r="AU548" s="18">
        <f t="shared" si="300"/>
        <v>129.6</v>
      </c>
      <c r="AV548" s="18">
        <f>AU548*节奏规划!$J537</f>
        <v>0.23563636363636362</v>
      </c>
      <c r="AW548" s="18">
        <f t="shared" si="301"/>
        <v>31.103999999999996</v>
      </c>
      <c r="AX548" s="18">
        <f>AW548*节奏规划!$J537</f>
        <v>5.6552727272727261E-2</v>
      </c>
      <c r="AY548" s="18">
        <f t="shared" si="302"/>
        <v>0</v>
      </c>
      <c r="AZ548" s="18">
        <f>AY548*节奏规划!$J537</f>
        <v>0</v>
      </c>
    </row>
    <row r="549" spans="1:52" ht="16.5" x14ac:dyDescent="0.2">
      <c r="A549" s="14">
        <v>544</v>
      </c>
      <c r="B549" s="14">
        <f>金币产出!CH549/金币产出!CB549</f>
        <v>10122840200</v>
      </c>
      <c r="C549" s="18">
        <f>INDEX(金币产出!$D$7:$D$90,MATCH(宝箱数值!A549,金币产出!$A$7:$A$90,1))</f>
        <v>140</v>
      </c>
      <c r="D549" s="18">
        <f t="shared" si="282"/>
        <v>62486668</v>
      </c>
      <c r="E549" s="18">
        <f t="shared" si="271"/>
        <v>5784817</v>
      </c>
      <c r="F549" s="18">
        <f t="shared" si="272"/>
        <v>20542867</v>
      </c>
      <c r="G549" s="18">
        <f t="shared" si="273"/>
        <v>43579729</v>
      </c>
      <c r="H549" s="18">
        <f t="shared" si="274"/>
        <v>58675169</v>
      </c>
      <c r="I549" s="18">
        <f t="shared" si="275"/>
        <v>62486668</v>
      </c>
      <c r="J549" s="18">
        <f t="shared" si="276"/>
        <v>62486668</v>
      </c>
      <c r="K549" s="18">
        <f t="shared" si="283"/>
        <v>1</v>
      </c>
      <c r="L549" s="18">
        <f t="shared" si="284"/>
        <v>5784.82</v>
      </c>
      <c r="M549" s="18">
        <f t="shared" si="285"/>
        <v>2</v>
      </c>
      <c r="N549" s="18">
        <f t="shared" si="286"/>
        <v>20.54</v>
      </c>
      <c r="O549" s="18">
        <f t="shared" si="287"/>
        <v>2</v>
      </c>
      <c r="P549" s="18">
        <f t="shared" si="288"/>
        <v>43.58</v>
      </c>
      <c r="Q549" s="18">
        <f t="shared" si="289"/>
        <v>2</v>
      </c>
      <c r="R549" s="18">
        <f t="shared" si="290"/>
        <v>58.68</v>
      </c>
      <c r="S549" s="18">
        <f t="shared" si="291"/>
        <v>2</v>
      </c>
      <c r="T549" s="18">
        <f t="shared" si="292"/>
        <v>62.49</v>
      </c>
      <c r="U549" s="18">
        <f t="shared" si="293"/>
        <v>2</v>
      </c>
      <c r="V549" s="18">
        <f t="shared" si="294"/>
        <v>62.49</v>
      </c>
      <c r="W549" s="18">
        <f t="shared" si="295"/>
        <v>2</v>
      </c>
      <c r="X549" s="18">
        <f t="shared" si="296"/>
        <v>62.49</v>
      </c>
      <c r="Y549" s="22">
        <v>0</v>
      </c>
      <c r="Z549" s="22">
        <v>0</v>
      </c>
      <c r="AA549" s="22">
        <v>0</v>
      </c>
      <c r="AB549" s="22">
        <v>0.5</v>
      </c>
      <c r="AC549" s="22">
        <v>0.5</v>
      </c>
      <c r="AD549" s="22">
        <v>0</v>
      </c>
      <c r="AE549" s="18">
        <f t="shared" si="297"/>
        <v>145394204.40000001</v>
      </c>
      <c r="AF549" s="18">
        <f>AE549*节奏规划!$J538</f>
        <v>264353.09890909091</v>
      </c>
      <c r="AG549" s="18">
        <f t="shared" si="298"/>
        <v>3240</v>
      </c>
      <c r="AH549" s="18">
        <f>AG549*节奏规划!$J538</f>
        <v>5.8909090909090907</v>
      </c>
      <c r="AI549" s="18">
        <f t="shared" si="277"/>
        <v>461.25</v>
      </c>
      <c r="AJ549" s="18">
        <f>AI549*节奏规划!$J538</f>
        <v>0.83863636363636362</v>
      </c>
      <c r="AK549" s="18">
        <f t="shared" si="278"/>
        <v>237.60000000000002</v>
      </c>
      <c r="AL549" s="18">
        <f>AK549*节奏规划!$J538</f>
        <v>0.43200000000000005</v>
      </c>
      <c r="AM549" s="18">
        <f t="shared" si="279"/>
        <v>1215</v>
      </c>
      <c r="AN549" s="18">
        <f>AM549*节奏规划!$J538</f>
        <v>2.209090909090909</v>
      </c>
      <c r="AO549" s="18">
        <f t="shared" si="280"/>
        <v>280.8</v>
      </c>
      <c r="AP549" s="18">
        <f>AO549*节奏规划!$J538</f>
        <v>0.51054545454545452</v>
      </c>
      <c r="AQ549" s="18">
        <f t="shared" si="281"/>
        <v>10.799999999999999</v>
      </c>
      <c r="AR549" s="18">
        <f>AQ549*节奏规划!$J538</f>
        <v>1.9636363636363636E-2</v>
      </c>
      <c r="AS549" s="18">
        <f t="shared" si="299"/>
        <v>51.839999999999996</v>
      </c>
      <c r="AT549" s="18">
        <f>AS549*节奏规划!$J538</f>
        <v>9.4254545454545452E-2</v>
      </c>
      <c r="AU549" s="18">
        <f t="shared" si="300"/>
        <v>129.6</v>
      </c>
      <c r="AV549" s="18">
        <f>AU549*节奏规划!$J538</f>
        <v>0.23563636363636362</v>
      </c>
      <c r="AW549" s="18">
        <f t="shared" si="301"/>
        <v>31.103999999999996</v>
      </c>
      <c r="AX549" s="18">
        <f>AW549*节奏规划!$J538</f>
        <v>5.6552727272727261E-2</v>
      </c>
      <c r="AY549" s="18">
        <f t="shared" si="302"/>
        <v>0</v>
      </c>
      <c r="AZ549" s="18">
        <f>AY549*节奏规划!$J538</f>
        <v>0</v>
      </c>
    </row>
    <row r="550" spans="1:52" ht="16.5" x14ac:dyDescent="0.2">
      <c r="A550" s="14">
        <v>545</v>
      </c>
      <c r="B550" s="14">
        <f>金币产出!CH550/金币产出!CB550</f>
        <v>10150649850</v>
      </c>
      <c r="C550" s="18">
        <f>INDEX(金币产出!$D$7:$D$90,MATCH(宝箱数值!A550,金币产出!$A$7:$A$90,1))</f>
        <v>140</v>
      </c>
      <c r="D550" s="18">
        <f t="shared" si="282"/>
        <v>62658332</v>
      </c>
      <c r="E550" s="18">
        <f t="shared" si="271"/>
        <v>5792757</v>
      </c>
      <c r="F550" s="18">
        <f t="shared" si="272"/>
        <v>20571065</v>
      </c>
      <c r="G550" s="18">
        <f t="shared" si="273"/>
        <v>43639549</v>
      </c>
      <c r="H550" s="18">
        <f t="shared" si="274"/>
        <v>58755710</v>
      </c>
      <c r="I550" s="18">
        <f t="shared" si="275"/>
        <v>62658332</v>
      </c>
      <c r="J550" s="18">
        <f t="shared" si="276"/>
        <v>62658332</v>
      </c>
      <c r="K550" s="18">
        <f t="shared" si="283"/>
        <v>1</v>
      </c>
      <c r="L550" s="18">
        <f t="shared" si="284"/>
        <v>5792.76</v>
      </c>
      <c r="M550" s="18">
        <f t="shared" si="285"/>
        <v>2</v>
      </c>
      <c r="N550" s="18">
        <f t="shared" si="286"/>
        <v>20.57</v>
      </c>
      <c r="O550" s="18">
        <f t="shared" si="287"/>
        <v>2</v>
      </c>
      <c r="P550" s="18">
        <f t="shared" si="288"/>
        <v>43.64</v>
      </c>
      <c r="Q550" s="18">
        <f t="shared" si="289"/>
        <v>2</v>
      </c>
      <c r="R550" s="18">
        <f t="shared" si="290"/>
        <v>58.76</v>
      </c>
      <c r="S550" s="18">
        <f t="shared" si="291"/>
        <v>2</v>
      </c>
      <c r="T550" s="18">
        <f t="shared" si="292"/>
        <v>62.66</v>
      </c>
      <c r="U550" s="18">
        <f t="shared" si="293"/>
        <v>2</v>
      </c>
      <c r="V550" s="18">
        <f t="shared" si="294"/>
        <v>62.66</v>
      </c>
      <c r="W550" s="18">
        <f t="shared" si="295"/>
        <v>2</v>
      </c>
      <c r="X550" s="18">
        <f t="shared" si="296"/>
        <v>62.66</v>
      </c>
      <c r="Y550" s="22">
        <v>0</v>
      </c>
      <c r="Z550" s="22">
        <v>0</v>
      </c>
      <c r="AA550" s="22">
        <v>0</v>
      </c>
      <c r="AB550" s="22">
        <v>0.5</v>
      </c>
      <c r="AC550" s="22">
        <v>0.5</v>
      </c>
      <c r="AD550" s="22">
        <v>0</v>
      </c>
      <c r="AE550" s="18">
        <f t="shared" si="297"/>
        <v>145696850.40000001</v>
      </c>
      <c r="AF550" s="18">
        <f>AE550*节奏规划!$J539</f>
        <v>264903.36436363636</v>
      </c>
      <c r="AG550" s="18">
        <f t="shared" si="298"/>
        <v>3240</v>
      </c>
      <c r="AH550" s="18">
        <f>AG550*节奏规划!$J539</f>
        <v>5.8909090909090907</v>
      </c>
      <c r="AI550" s="18">
        <f t="shared" si="277"/>
        <v>461.25</v>
      </c>
      <c r="AJ550" s="18">
        <f>AI550*节奏规划!$J539</f>
        <v>0.83863636363636362</v>
      </c>
      <c r="AK550" s="18">
        <f t="shared" si="278"/>
        <v>237.60000000000002</v>
      </c>
      <c r="AL550" s="18">
        <f>AK550*节奏规划!$J539</f>
        <v>0.43200000000000005</v>
      </c>
      <c r="AM550" s="18">
        <f t="shared" si="279"/>
        <v>1215</v>
      </c>
      <c r="AN550" s="18">
        <f>AM550*节奏规划!$J539</f>
        <v>2.209090909090909</v>
      </c>
      <c r="AO550" s="18">
        <f t="shared" si="280"/>
        <v>280.8</v>
      </c>
      <c r="AP550" s="18">
        <f>AO550*节奏规划!$J539</f>
        <v>0.51054545454545452</v>
      </c>
      <c r="AQ550" s="18">
        <f t="shared" si="281"/>
        <v>10.799999999999999</v>
      </c>
      <c r="AR550" s="18">
        <f>AQ550*节奏规划!$J539</f>
        <v>1.9636363636363636E-2</v>
      </c>
      <c r="AS550" s="18">
        <f t="shared" si="299"/>
        <v>51.839999999999996</v>
      </c>
      <c r="AT550" s="18">
        <f>AS550*节奏规划!$J539</f>
        <v>9.4254545454545452E-2</v>
      </c>
      <c r="AU550" s="18">
        <f t="shared" si="300"/>
        <v>129.6</v>
      </c>
      <c r="AV550" s="18">
        <f>AU550*节奏规划!$J539</f>
        <v>0.23563636363636362</v>
      </c>
      <c r="AW550" s="18">
        <f t="shared" si="301"/>
        <v>31.103999999999996</v>
      </c>
      <c r="AX550" s="18">
        <f>AW550*节奏规划!$J539</f>
        <v>5.6552727272727261E-2</v>
      </c>
      <c r="AY550" s="18">
        <f t="shared" si="302"/>
        <v>0</v>
      </c>
      <c r="AZ550" s="18">
        <f>AY550*节奏规划!$J539</f>
        <v>0</v>
      </c>
    </row>
    <row r="551" spans="1:52" ht="16.5" x14ac:dyDescent="0.2">
      <c r="A551" s="14">
        <v>546</v>
      </c>
      <c r="B551" s="14">
        <f>金币产出!CH551/金币产出!CB551</f>
        <v>10178460050</v>
      </c>
      <c r="C551" s="18">
        <f>INDEX(金币产出!$D$7:$D$90,MATCH(宝箱数值!A551,金币产出!$A$7:$A$90,1))</f>
        <v>140</v>
      </c>
      <c r="D551" s="18">
        <f t="shared" si="282"/>
        <v>62830000</v>
      </c>
      <c r="E551" s="18">
        <f t="shared" si="271"/>
        <v>5800687</v>
      </c>
      <c r="F551" s="18">
        <f t="shared" si="272"/>
        <v>20599226</v>
      </c>
      <c r="G551" s="18">
        <f t="shared" si="273"/>
        <v>43699289</v>
      </c>
      <c r="H551" s="18">
        <f t="shared" si="274"/>
        <v>58836143</v>
      </c>
      <c r="I551" s="18">
        <f t="shared" si="275"/>
        <v>62830000</v>
      </c>
      <c r="J551" s="18">
        <f t="shared" si="276"/>
        <v>62830000</v>
      </c>
      <c r="K551" s="18">
        <f t="shared" si="283"/>
        <v>1</v>
      </c>
      <c r="L551" s="18">
        <f t="shared" si="284"/>
        <v>5800.69</v>
      </c>
      <c r="M551" s="18">
        <f t="shared" si="285"/>
        <v>2</v>
      </c>
      <c r="N551" s="18">
        <f t="shared" si="286"/>
        <v>20.6</v>
      </c>
      <c r="O551" s="18">
        <f t="shared" si="287"/>
        <v>2</v>
      </c>
      <c r="P551" s="18">
        <f t="shared" si="288"/>
        <v>43.7</v>
      </c>
      <c r="Q551" s="18">
        <f t="shared" si="289"/>
        <v>2</v>
      </c>
      <c r="R551" s="18">
        <f t="shared" si="290"/>
        <v>58.84</v>
      </c>
      <c r="S551" s="18">
        <f t="shared" si="291"/>
        <v>2</v>
      </c>
      <c r="T551" s="18">
        <f t="shared" si="292"/>
        <v>62.83</v>
      </c>
      <c r="U551" s="18">
        <f t="shared" si="293"/>
        <v>2</v>
      </c>
      <c r="V551" s="18">
        <f t="shared" si="294"/>
        <v>62.83</v>
      </c>
      <c r="W551" s="18">
        <f t="shared" si="295"/>
        <v>2</v>
      </c>
      <c r="X551" s="18">
        <f t="shared" si="296"/>
        <v>62.83</v>
      </c>
      <c r="Y551" s="22">
        <v>0</v>
      </c>
      <c r="Z551" s="22">
        <v>0</v>
      </c>
      <c r="AA551" s="22">
        <v>0</v>
      </c>
      <c r="AB551" s="22">
        <v>0.5</v>
      </c>
      <c r="AC551" s="22">
        <v>0.5</v>
      </c>
      <c r="AD551" s="22">
        <v>0</v>
      </c>
      <c r="AE551" s="18">
        <f t="shared" si="297"/>
        <v>145999371.59999999</v>
      </c>
      <c r="AF551" s="18">
        <f>AE551*节奏规划!$J540</f>
        <v>265453.40290909092</v>
      </c>
      <c r="AG551" s="18">
        <f t="shared" si="298"/>
        <v>3240</v>
      </c>
      <c r="AH551" s="18">
        <f>AG551*节奏规划!$J540</f>
        <v>5.8909090909090907</v>
      </c>
      <c r="AI551" s="18">
        <f t="shared" si="277"/>
        <v>461.25</v>
      </c>
      <c r="AJ551" s="18">
        <f>AI551*节奏规划!$J540</f>
        <v>0.83863636363636362</v>
      </c>
      <c r="AK551" s="18">
        <f t="shared" si="278"/>
        <v>237.60000000000002</v>
      </c>
      <c r="AL551" s="18">
        <f>AK551*节奏规划!$J540</f>
        <v>0.43200000000000005</v>
      </c>
      <c r="AM551" s="18">
        <f t="shared" si="279"/>
        <v>1215</v>
      </c>
      <c r="AN551" s="18">
        <f>AM551*节奏规划!$J540</f>
        <v>2.209090909090909</v>
      </c>
      <c r="AO551" s="18">
        <f t="shared" si="280"/>
        <v>280.8</v>
      </c>
      <c r="AP551" s="18">
        <f>AO551*节奏规划!$J540</f>
        <v>0.51054545454545452</v>
      </c>
      <c r="AQ551" s="18">
        <f t="shared" si="281"/>
        <v>10.799999999999999</v>
      </c>
      <c r="AR551" s="18">
        <f>AQ551*节奏规划!$J540</f>
        <v>1.9636363636363636E-2</v>
      </c>
      <c r="AS551" s="18">
        <f t="shared" si="299"/>
        <v>51.839999999999996</v>
      </c>
      <c r="AT551" s="18">
        <f>AS551*节奏规划!$J540</f>
        <v>9.4254545454545452E-2</v>
      </c>
      <c r="AU551" s="18">
        <f t="shared" si="300"/>
        <v>129.6</v>
      </c>
      <c r="AV551" s="18">
        <f>AU551*节奏规划!$J540</f>
        <v>0.23563636363636362</v>
      </c>
      <c r="AW551" s="18">
        <f t="shared" si="301"/>
        <v>31.103999999999996</v>
      </c>
      <c r="AX551" s="18">
        <f>AW551*节奏规划!$J540</f>
        <v>5.6552727272727261E-2</v>
      </c>
      <c r="AY551" s="18">
        <f t="shared" si="302"/>
        <v>0</v>
      </c>
      <c r="AZ551" s="18">
        <f>AY551*节奏规划!$J540</f>
        <v>0</v>
      </c>
    </row>
    <row r="552" spans="1:52" ht="16.5" x14ac:dyDescent="0.2">
      <c r="A552" s="14">
        <v>547</v>
      </c>
      <c r="B552" s="14">
        <f>金币产出!CH552/金币产出!CB552</f>
        <v>10206270250</v>
      </c>
      <c r="C552" s="18">
        <f>INDEX(金币产出!$D$7:$D$90,MATCH(宝箱数值!A552,金币产出!$A$7:$A$90,1))</f>
        <v>140</v>
      </c>
      <c r="D552" s="18">
        <f t="shared" si="282"/>
        <v>63001668</v>
      </c>
      <c r="E552" s="18">
        <f t="shared" si="271"/>
        <v>5808606</v>
      </c>
      <c r="F552" s="18">
        <f t="shared" si="272"/>
        <v>20627348</v>
      </c>
      <c r="G552" s="18">
        <f t="shared" si="273"/>
        <v>43758947</v>
      </c>
      <c r="H552" s="18">
        <f t="shared" si="274"/>
        <v>58916466</v>
      </c>
      <c r="I552" s="18">
        <f t="shared" si="275"/>
        <v>63001668</v>
      </c>
      <c r="J552" s="18">
        <f t="shared" si="276"/>
        <v>63001668</v>
      </c>
      <c r="K552" s="18">
        <f t="shared" si="283"/>
        <v>1</v>
      </c>
      <c r="L552" s="18">
        <f t="shared" si="284"/>
        <v>5808.61</v>
      </c>
      <c r="M552" s="18">
        <f t="shared" si="285"/>
        <v>2</v>
      </c>
      <c r="N552" s="18">
        <f t="shared" si="286"/>
        <v>20.63</v>
      </c>
      <c r="O552" s="18">
        <f t="shared" si="287"/>
        <v>2</v>
      </c>
      <c r="P552" s="18">
        <f t="shared" si="288"/>
        <v>43.76</v>
      </c>
      <c r="Q552" s="18">
        <f t="shared" si="289"/>
        <v>2</v>
      </c>
      <c r="R552" s="18">
        <f t="shared" si="290"/>
        <v>58.92</v>
      </c>
      <c r="S552" s="18">
        <f t="shared" si="291"/>
        <v>2</v>
      </c>
      <c r="T552" s="18">
        <f t="shared" si="292"/>
        <v>63</v>
      </c>
      <c r="U552" s="18">
        <f t="shared" si="293"/>
        <v>2</v>
      </c>
      <c r="V552" s="18">
        <f t="shared" si="294"/>
        <v>63</v>
      </c>
      <c r="W552" s="18">
        <f t="shared" si="295"/>
        <v>2</v>
      </c>
      <c r="X552" s="18">
        <f t="shared" si="296"/>
        <v>63</v>
      </c>
      <c r="Y552" s="22">
        <v>0</v>
      </c>
      <c r="Z552" s="22">
        <v>0</v>
      </c>
      <c r="AA552" s="22">
        <v>0</v>
      </c>
      <c r="AB552" s="22">
        <v>0.5</v>
      </c>
      <c r="AC552" s="22">
        <v>0.5</v>
      </c>
      <c r="AD552" s="22">
        <v>0</v>
      </c>
      <c r="AE552" s="18">
        <f t="shared" si="297"/>
        <v>146301760.79999998</v>
      </c>
      <c r="AF552" s="18">
        <f>AE552*节奏规划!$J541</f>
        <v>266003.20145454543</v>
      </c>
      <c r="AG552" s="18">
        <f t="shared" si="298"/>
        <v>3240</v>
      </c>
      <c r="AH552" s="18">
        <f>AG552*节奏规划!$J541</f>
        <v>5.8909090909090907</v>
      </c>
      <c r="AI552" s="18">
        <f t="shared" si="277"/>
        <v>461.25</v>
      </c>
      <c r="AJ552" s="18">
        <f>AI552*节奏规划!$J541</f>
        <v>0.83863636363636362</v>
      </c>
      <c r="AK552" s="18">
        <f t="shared" si="278"/>
        <v>237.60000000000002</v>
      </c>
      <c r="AL552" s="18">
        <f>AK552*节奏规划!$J541</f>
        <v>0.43200000000000005</v>
      </c>
      <c r="AM552" s="18">
        <f t="shared" si="279"/>
        <v>1215</v>
      </c>
      <c r="AN552" s="18">
        <f>AM552*节奏规划!$J541</f>
        <v>2.209090909090909</v>
      </c>
      <c r="AO552" s="18">
        <f t="shared" si="280"/>
        <v>280.8</v>
      </c>
      <c r="AP552" s="18">
        <f>AO552*节奏规划!$J541</f>
        <v>0.51054545454545452</v>
      </c>
      <c r="AQ552" s="18">
        <f t="shared" si="281"/>
        <v>10.799999999999999</v>
      </c>
      <c r="AR552" s="18">
        <f>AQ552*节奏规划!$J541</f>
        <v>1.9636363636363636E-2</v>
      </c>
      <c r="AS552" s="18">
        <f t="shared" si="299"/>
        <v>51.839999999999996</v>
      </c>
      <c r="AT552" s="18">
        <f>AS552*节奏规划!$J541</f>
        <v>9.4254545454545452E-2</v>
      </c>
      <c r="AU552" s="18">
        <f t="shared" si="300"/>
        <v>129.6</v>
      </c>
      <c r="AV552" s="18">
        <f>AU552*节奏规划!$J541</f>
        <v>0.23563636363636362</v>
      </c>
      <c r="AW552" s="18">
        <f t="shared" si="301"/>
        <v>31.103999999999996</v>
      </c>
      <c r="AX552" s="18">
        <f>AW552*节奏规划!$J541</f>
        <v>5.6552727272727261E-2</v>
      </c>
      <c r="AY552" s="18">
        <f t="shared" si="302"/>
        <v>0</v>
      </c>
      <c r="AZ552" s="18">
        <f>AY552*节奏规划!$J541</f>
        <v>0</v>
      </c>
    </row>
    <row r="553" spans="1:52" ht="16.5" x14ac:dyDescent="0.2">
      <c r="A553" s="14">
        <v>548</v>
      </c>
      <c r="B553" s="14">
        <f>金币产出!CH553/金币产出!CB553</f>
        <v>10234079900</v>
      </c>
      <c r="C553" s="18">
        <f>INDEX(金币产出!$D$7:$D$90,MATCH(宝箱数值!A553,金币产出!$A$7:$A$90,1))</f>
        <v>140</v>
      </c>
      <c r="D553" s="18">
        <f t="shared" si="282"/>
        <v>63173333</v>
      </c>
      <c r="E553" s="18">
        <f t="shared" si="271"/>
        <v>5816515</v>
      </c>
      <c r="F553" s="18">
        <f t="shared" si="272"/>
        <v>20655431</v>
      </c>
      <c r="G553" s="18">
        <f t="shared" si="273"/>
        <v>43818523</v>
      </c>
      <c r="H553" s="18">
        <f t="shared" si="274"/>
        <v>58996678</v>
      </c>
      <c r="I553" s="18">
        <f t="shared" si="275"/>
        <v>63173333</v>
      </c>
      <c r="J553" s="18">
        <f t="shared" si="276"/>
        <v>63173333</v>
      </c>
      <c r="K553" s="18">
        <f t="shared" si="283"/>
        <v>1</v>
      </c>
      <c r="L553" s="18">
        <f t="shared" si="284"/>
        <v>5816.52</v>
      </c>
      <c r="M553" s="18">
        <f t="shared" si="285"/>
        <v>2</v>
      </c>
      <c r="N553" s="18">
        <f t="shared" si="286"/>
        <v>20.66</v>
      </c>
      <c r="O553" s="18">
        <f t="shared" si="287"/>
        <v>2</v>
      </c>
      <c r="P553" s="18">
        <f t="shared" si="288"/>
        <v>43.82</v>
      </c>
      <c r="Q553" s="18">
        <f t="shared" si="289"/>
        <v>2</v>
      </c>
      <c r="R553" s="18">
        <f t="shared" si="290"/>
        <v>59</v>
      </c>
      <c r="S553" s="18">
        <f t="shared" si="291"/>
        <v>2</v>
      </c>
      <c r="T553" s="18">
        <f t="shared" si="292"/>
        <v>63.17</v>
      </c>
      <c r="U553" s="18">
        <f t="shared" si="293"/>
        <v>2</v>
      </c>
      <c r="V553" s="18">
        <f t="shared" si="294"/>
        <v>63.17</v>
      </c>
      <c r="W553" s="18">
        <f t="shared" si="295"/>
        <v>2</v>
      </c>
      <c r="X553" s="18">
        <f t="shared" si="296"/>
        <v>63.17</v>
      </c>
      <c r="Y553" s="22">
        <v>0</v>
      </c>
      <c r="Z553" s="22">
        <v>0</v>
      </c>
      <c r="AA553" s="22">
        <v>0</v>
      </c>
      <c r="AB553" s="22">
        <v>0.5</v>
      </c>
      <c r="AC553" s="22">
        <v>0.5</v>
      </c>
      <c r="AD553" s="22">
        <v>0</v>
      </c>
      <c r="AE553" s="18">
        <f t="shared" si="297"/>
        <v>146604013.19999999</v>
      </c>
      <c r="AF553" s="18">
        <f>AE553*节奏规划!$J542</f>
        <v>266552.75127272727</v>
      </c>
      <c r="AG553" s="18">
        <f t="shared" si="298"/>
        <v>3240</v>
      </c>
      <c r="AH553" s="18">
        <f>AG553*节奏规划!$J542</f>
        <v>5.8909090909090907</v>
      </c>
      <c r="AI553" s="18">
        <f t="shared" si="277"/>
        <v>461.25</v>
      </c>
      <c r="AJ553" s="18">
        <f>AI553*节奏规划!$J542</f>
        <v>0.83863636363636362</v>
      </c>
      <c r="AK553" s="18">
        <f t="shared" si="278"/>
        <v>237.60000000000002</v>
      </c>
      <c r="AL553" s="18">
        <f>AK553*节奏规划!$J542</f>
        <v>0.43200000000000005</v>
      </c>
      <c r="AM553" s="18">
        <f t="shared" si="279"/>
        <v>1215</v>
      </c>
      <c r="AN553" s="18">
        <f>AM553*节奏规划!$J542</f>
        <v>2.209090909090909</v>
      </c>
      <c r="AO553" s="18">
        <f t="shared" si="280"/>
        <v>280.8</v>
      </c>
      <c r="AP553" s="18">
        <f>AO553*节奏规划!$J542</f>
        <v>0.51054545454545452</v>
      </c>
      <c r="AQ553" s="18">
        <f t="shared" si="281"/>
        <v>10.799999999999999</v>
      </c>
      <c r="AR553" s="18">
        <f>AQ553*节奏规划!$J542</f>
        <v>1.9636363636363636E-2</v>
      </c>
      <c r="AS553" s="18">
        <f t="shared" si="299"/>
        <v>51.839999999999996</v>
      </c>
      <c r="AT553" s="18">
        <f>AS553*节奏规划!$J542</f>
        <v>9.4254545454545452E-2</v>
      </c>
      <c r="AU553" s="18">
        <f t="shared" si="300"/>
        <v>129.6</v>
      </c>
      <c r="AV553" s="18">
        <f>AU553*节奏规划!$J542</f>
        <v>0.23563636363636362</v>
      </c>
      <c r="AW553" s="18">
        <f t="shared" si="301"/>
        <v>31.103999999999996</v>
      </c>
      <c r="AX553" s="18">
        <f>AW553*节奏规划!$J542</f>
        <v>5.6552727272727261E-2</v>
      </c>
      <c r="AY553" s="18">
        <f t="shared" si="302"/>
        <v>0</v>
      </c>
      <c r="AZ553" s="18">
        <f>AY553*节奏规划!$J542</f>
        <v>0</v>
      </c>
    </row>
    <row r="554" spans="1:52" ht="16.5" x14ac:dyDescent="0.2">
      <c r="A554" s="14">
        <v>549</v>
      </c>
      <c r="B554" s="14">
        <f>金币产出!CH554/金币产出!CB554</f>
        <v>10261890100</v>
      </c>
      <c r="C554" s="18">
        <f>INDEX(金币产出!$D$7:$D$90,MATCH(宝箱数值!A554,金币产出!$A$7:$A$90,1))</f>
        <v>140</v>
      </c>
      <c r="D554" s="18">
        <f t="shared" si="282"/>
        <v>63345001</v>
      </c>
      <c r="E554" s="18">
        <f t="shared" si="271"/>
        <v>5824412</v>
      </c>
      <c r="F554" s="18">
        <f t="shared" si="272"/>
        <v>20683477</v>
      </c>
      <c r="G554" s="18">
        <f t="shared" si="273"/>
        <v>43878019</v>
      </c>
      <c r="H554" s="18">
        <f t="shared" si="274"/>
        <v>59076783</v>
      </c>
      <c r="I554" s="18">
        <f t="shared" si="275"/>
        <v>63345001</v>
      </c>
      <c r="J554" s="18">
        <f t="shared" si="276"/>
        <v>63345001</v>
      </c>
      <c r="K554" s="18">
        <f t="shared" si="283"/>
        <v>1</v>
      </c>
      <c r="L554" s="18">
        <f t="shared" si="284"/>
        <v>5824.41</v>
      </c>
      <c r="M554" s="18">
        <f t="shared" si="285"/>
        <v>2</v>
      </c>
      <c r="N554" s="18">
        <f t="shared" si="286"/>
        <v>20.68</v>
      </c>
      <c r="O554" s="18">
        <f t="shared" si="287"/>
        <v>2</v>
      </c>
      <c r="P554" s="18">
        <f t="shared" si="288"/>
        <v>43.88</v>
      </c>
      <c r="Q554" s="18">
        <f t="shared" si="289"/>
        <v>2</v>
      </c>
      <c r="R554" s="18">
        <f t="shared" si="290"/>
        <v>59.08</v>
      </c>
      <c r="S554" s="18">
        <f t="shared" si="291"/>
        <v>2</v>
      </c>
      <c r="T554" s="18">
        <f t="shared" si="292"/>
        <v>63.35</v>
      </c>
      <c r="U554" s="18">
        <f t="shared" si="293"/>
        <v>2</v>
      </c>
      <c r="V554" s="18">
        <f t="shared" si="294"/>
        <v>63.35</v>
      </c>
      <c r="W554" s="18">
        <f t="shared" si="295"/>
        <v>2</v>
      </c>
      <c r="X554" s="18">
        <f t="shared" si="296"/>
        <v>63.35</v>
      </c>
      <c r="Y554" s="22">
        <v>0</v>
      </c>
      <c r="Z554" s="22">
        <v>0</v>
      </c>
      <c r="AA554" s="22">
        <v>0</v>
      </c>
      <c r="AB554" s="22">
        <v>0.5</v>
      </c>
      <c r="AC554" s="22">
        <v>0.5</v>
      </c>
      <c r="AD554" s="22">
        <v>0</v>
      </c>
      <c r="AE554" s="18">
        <f t="shared" si="297"/>
        <v>146906140.79999998</v>
      </c>
      <c r="AF554" s="18">
        <f>AE554*节奏规划!$J543</f>
        <v>267102.07418181817</v>
      </c>
      <c r="AG554" s="18">
        <f t="shared" si="298"/>
        <v>3240</v>
      </c>
      <c r="AH554" s="18">
        <f>AG554*节奏规划!$J543</f>
        <v>5.8909090909090907</v>
      </c>
      <c r="AI554" s="18">
        <f t="shared" si="277"/>
        <v>461.25</v>
      </c>
      <c r="AJ554" s="18">
        <f>AI554*节奏规划!$J543</f>
        <v>0.83863636363636362</v>
      </c>
      <c r="AK554" s="18">
        <f t="shared" si="278"/>
        <v>237.60000000000002</v>
      </c>
      <c r="AL554" s="18">
        <f>AK554*节奏规划!$J543</f>
        <v>0.43200000000000005</v>
      </c>
      <c r="AM554" s="18">
        <f t="shared" si="279"/>
        <v>1215</v>
      </c>
      <c r="AN554" s="18">
        <f>AM554*节奏规划!$J543</f>
        <v>2.209090909090909</v>
      </c>
      <c r="AO554" s="18">
        <f t="shared" si="280"/>
        <v>280.8</v>
      </c>
      <c r="AP554" s="18">
        <f>AO554*节奏规划!$J543</f>
        <v>0.51054545454545452</v>
      </c>
      <c r="AQ554" s="18">
        <f t="shared" si="281"/>
        <v>10.799999999999999</v>
      </c>
      <c r="AR554" s="18">
        <f>AQ554*节奏规划!$J543</f>
        <v>1.9636363636363636E-2</v>
      </c>
      <c r="AS554" s="18">
        <f t="shared" si="299"/>
        <v>51.839999999999996</v>
      </c>
      <c r="AT554" s="18">
        <f>AS554*节奏规划!$J543</f>
        <v>9.4254545454545452E-2</v>
      </c>
      <c r="AU554" s="18">
        <f t="shared" si="300"/>
        <v>129.6</v>
      </c>
      <c r="AV554" s="18">
        <f>AU554*节奏规划!$J543</f>
        <v>0.23563636363636362</v>
      </c>
      <c r="AW554" s="18">
        <f t="shared" si="301"/>
        <v>31.103999999999996</v>
      </c>
      <c r="AX554" s="18">
        <f>AW554*节奏规划!$J543</f>
        <v>5.6552727272727261E-2</v>
      </c>
      <c r="AY554" s="18">
        <f t="shared" si="302"/>
        <v>0</v>
      </c>
      <c r="AZ554" s="18">
        <f>AY554*节奏规划!$J543</f>
        <v>0</v>
      </c>
    </row>
    <row r="555" spans="1:52" ht="16.5" x14ac:dyDescent="0.2">
      <c r="A555" s="14">
        <v>550</v>
      </c>
      <c r="B555" s="14">
        <f>金币产出!CH555/金币产出!CB555</f>
        <v>10289699750</v>
      </c>
      <c r="C555" s="18">
        <f>INDEX(金币产出!$D$7:$D$90,MATCH(宝箱数值!A555,金币产出!$A$7:$A$90,1))</f>
        <v>140</v>
      </c>
      <c r="D555" s="18">
        <f t="shared" si="282"/>
        <v>63516665</v>
      </c>
      <c r="E555" s="18">
        <f t="shared" si="271"/>
        <v>5832299</v>
      </c>
      <c r="F555" s="18">
        <f t="shared" si="272"/>
        <v>20711484</v>
      </c>
      <c r="G555" s="18">
        <f t="shared" si="273"/>
        <v>43937433</v>
      </c>
      <c r="H555" s="18">
        <f t="shared" si="274"/>
        <v>59156778</v>
      </c>
      <c r="I555" s="18">
        <f t="shared" si="275"/>
        <v>63516665</v>
      </c>
      <c r="J555" s="18">
        <f t="shared" si="276"/>
        <v>63516665</v>
      </c>
      <c r="K555" s="18">
        <f t="shared" si="283"/>
        <v>1</v>
      </c>
      <c r="L555" s="18">
        <f t="shared" si="284"/>
        <v>5832.3</v>
      </c>
      <c r="M555" s="18">
        <f t="shared" si="285"/>
        <v>2</v>
      </c>
      <c r="N555" s="18">
        <f t="shared" si="286"/>
        <v>20.71</v>
      </c>
      <c r="O555" s="18">
        <f t="shared" si="287"/>
        <v>2</v>
      </c>
      <c r="P555" s="18">
        <f t="shared" si="288"/>
        <v>43.94</v>
      </c>
      <c r="Q555" s="18">
        <f t="shared" si="289"/>
        <v>2</v>
      </c>
      <c r="R555" s="18">
        <f t="shared" si="290"/>
        <v>59.16</v>
      </c>
      <c r="S555" s="18">
        <f t="shared" si="291"/>
        <v>2</v>
      </c>
      <c r="T555" s="18">
        <f t="shared" si="292"/>
        <v>63.52</v>
      </c>
      <c r="U555" s="18">
        <f t="shared" si="293"/>
        <v>2</v>
      </c>
      <c r="V555" s="18">
        <f t="shared" si="294"/>
        <v>63.52</v>
      </c>
      <c r="W555" s="18">
        <f t="shared" si="295"/>
        <v>2</v>
      </c>
      <c r="X555" s="18">
        <f t="shared" si="296"/>
        <v>63.52</v>
      </c>
      <c r="Y555" s="22">
        <v>0</v>
      </c>
      <c r="Z555" s="22">
        <v>0</v>
      </c>
      <c r="AA555" s="22">
        <v>0</v>
      </c>
      <c r="AB555" s="22">
        <v>0.5</v>
      </c>
      <c r="AC555" s="22">
        <v>0.5</v>
      </c>
      <c r="AD555" s="22">
        <v>0</v>
      </c>
      <c r="AE555" s="18">
        <f t="shared" si="297"/>
        <v>147208131.59999999</v>
      </c>
      <c r="AF555" s="18">
        <f>AE555*节奏规划!$J544</f>
        <v>267651.14836363634</v>
      </c>
      <c r="AG555" s="18">
        <f t="shared" si="298"/>
        <v>3240</v>
      </c>
      <c r="AH555" s="18">
        <f>AG555*节奏规划!$J544</f>
        <v>5.8909090909090907</v>
      </c>
      <c r="AI555" s="18">
        <f t="shared" si="277"/>
        <v>461.25</v>
      </c>
      <c r="AJ555" s="18">
        <f>AI555*节奏规划!$J544</f>
        <v>0.83863636363636362</v>
      </c>
      <c r="AK555" s="18">
        <f t="shared" si="278"/>
        <v>237.60000000000002</v>
      </c>
      <c r="AL555" s="18">
        <f>AK555*节奏规划!$J544</f>
        <v>0.43200000000000005</v>
      </c>
      <c r="AM555" s="18">
        <f t="shared" si="279"/>
        <v>1215</v>
      </c>
      <c r="AN555" s="18">
        <f>AM555*节奏规划!$J544</f>
        <v>2.209090909090909</v>
      </c>
      <c r="AO555" s="18">
        <f t="shared" si="280"/>
        <v>280.8</v>
      </c>
      <c r="AP555" s="18">
        <f>AO555*节奏规划!$J544</f>
        <v>0.51054545454545452</v>
      </c>
      <c r="AQ555" s="18">
        <f t="shared" si="281"/>
        <v>10.799999999999999</v>
      </c>
      <c r="AR555" s="18">
        <f>AQ555*节奏规划!$J544</f>
        <v>1.9636363636363636E-2</v>
      </c>
      <c r="AS555" s="18">
        <f t="shared" si="299"/>
        <v>51.839999999999996</v>
      </c>
      <c r="AT555" s="18">
        <f>AS555*节奏规划!$J544</f>
        <v>9.4254545454545452E-2</v>
      </c>
      <c r="AU555" s="18">
        <f t="shared" si="300"/>
        <v>129.6</v>
      </c>
      <c r="AV555" s="18">
        <f>AU555*节奏规划!$J544</f>
        <v>0.23563636363636362</v>
      </c>
      <c r="AW555" s="18">
        <f t="shared" si="301"/>
        <v>31.103999999999996</v>
      </c>
      <c r="AX555" s="18">
        <f>AW555*节奏规划!$J544</f>
        <v>5.6552727272727261E-2</v>
      </c>
      <c r="AY555" s="18">
        <f t="shared" si="302"/>
        <v>0</v>
      </c>
      <c r="AZ555" s="18">
        <f>AY555*节奏规划!$J544</f>
        <v>0</v>
      </c>
    </row>
    <row r="556" spans="1:52" ht="16.5" x14ac:dyDescent="0.2">
      <c r="A556" s="14">
        <v>551</v>
      </c>
      <c r="B556" s="14">
        <f>金币产出!CH556/金币产出!CB556</f>
        <v>10317509950</v>
      </c>
      <c r="C556" s="18">
        <f>INDEX(金币产出!$D$7:$D$90,MATCH(宝箱数值!A556,金币产出!$A$7:$A$90,1))</f>
        <v>140</v>
      </c>
      <c r="D556" s="18">
        <f t="shared" si="282"/>
        <v>63688333</v>
      </c>
      <c r="E556" s="18">
        <f t="shared" si="271"/>
        <v>5840175</v>
      </c>
      <c r="F556" s="18">
        <f t="shared" si="272"/>
        <v>20739454</v>
      </c>
      <c r="G556" s="18">
        <f t="shared" si="273"/>
        <v>43996768</v>
      </c>
      <c r="H556" s="18">
        <f t="shared" si="274"/>
        <v>59236666</v>
      </c>
      <c r="I556" s="18">
        <f t="shared" si="275"/>
        <v>63688333</v>
      </c>
      <c r="J556" s="18">
        <f t="shared" si="276"/>
        <v>63688333</v>
      </c>
      <c r="K556" s="18">
        <f t="shared" si="283"/>
        <v>1</v>
      </c>
      <c r="L556" s="18">
        <f t="shared" si="284"/>
        <v>5840.18</v>
      </c>
      <c r="M556" s="18">
        <f t="shared" si="285"/>
        <v>2</v>
      </c>
      <c r="N556" s="18">
        <f t="shared" si="286"/>
        <v>20.74</v>
      </c>
      <c r="O556" s="18">
        <f t="shared" si="287"/>
        <v>2</v>
      </c>
      <c r="P556" s="18">
        <f t="shared" si="288"/>
        <v>44</v>
      </c>
      <c r="Q556" s="18">
        <f t="shared" si="289"/>
        <v>2</v>
      </c>
      <c r="R556" s="18">
        <f t="shared" si="290"/>
        <v>59.24</v>
      </c>
      <c r="S556" s="18">
        <f t="shared" si="291"/>
        <v>2</v>
      </c>
      <c r="T556" s="18">
        <f t="shared" si="292"/>
        <v>63.69</v>
      </c>
      <c r="U556" s="18">
        <f t="shared" si="293"/>
        <v>2</v>
      </c>
      <c r="V556" s="18">
        <f t="shared" si="294"/>
        <v>63.69</v>
      </c>
      <c r="W556" s="18">
        <f t="shared" si="295"/>
        <v>2</v>
      </c>
      <c r="X556" s="18">
        <f t="shared" si="296"/>
        <v>63.69</v>
      </c>
      <c r="Y556" s="22">
        <v>0</v>
      </c>
      <c r="Z556" s="22">
        <v>0</v>
      </c>
      <c r="AA556" s="22">
        <v>0</v>
      </c>
      <c r="AB556" s="22">
        <v>0.5</v>
      </c>
      <c r="AC556" s="22">
        <v>0.5</v>
      </c>
      <c r="AD556" s="22">
        <v>0</v>
      </c>
      <c r="AE556" s="18">
        <f t="shared" si="297"/>
        <v>147509998.79999998</v>
      </c>
      <c r="AF556" s="18">
        <f>AE556*节奏规划!$J545</f>
        <v>268199.99781818176</v>
      </c>
      <c r="AG556" s="18">
        <f t="shared" si="298"/>
        <v>3240</v>
      </c>
      <c r="AH556" s="18">
        <f>AG556*节奏规划!$J545</f>
        <v>5.8909090909090907</v>
      </c>
      <c r="AI556" s="18">
        <f t="shared" si="277"/>
        <v>461.25</v>
      </c>
      <c r="AJ556" s="18">
        <f>AI556*节奏规划!$J545</f>
        <v>0.83863636363636362</v>
      </c>
      <c r="AK556" s="18">
        <f t="shared" si="278"/>
        <v>237.60000000000002</v>
      </c>
      <c r="AL556" s="18">
        <f>AK556*节奏规划!$J545</f>
        <v>0.43200000000000005</v>
      </c>
      <c r="AM556" s="18">
        <f t="shared" si="279"/>
        <v>1215</v>
      </c>
      <c r="AN556" s="18">
        <f>AM556*节奏规划!$J545</f>
        <v>2.209090909090909</v>
      </c>
      <c r="AO556" s="18">
        <f t="shared" si="280"/>
        <v>280.8</v>
      </c>
      <c r="AP556" s="18">
        <f>AO556*节奏规划!$J545</f>
        <v>0.51054545454545452</v>
      </c>
      <c r="AQ556" s="18">
        <f t="shared" si="281"/>
        <v>10.799999999999999</v>
      </c>
      <c r="AR556" s="18">
        <f>AQ556*节奏规划!$J545</f>
        <v>1.9636363636363636E-2</v>
      </c>
      <c r="AS556" s="18">
        <f t="shared" si="299"/>
        <v>51.839999999999996</v>
      </c>
      <c r="AT556" s="18">
        <f>AS556*节奏规划!$J545</f>
        <v>9.4254545454545452E-2</v>
      </c>
      <c r="AU556" s="18">
        <f t="shared" si="300"/>
        <v>129.6</v>
      </c>
      <c r="AV556" s="18">
        <f>AU556*节奏规划!$J545</f>
        <v>0.23563636363636362</v>
      </c>
      <c r="AW556" s="18">
        <f t="shared" si="301"/>
        <v>31.103999999999996</v>
      </c>
      <c r="AX556" s="18">
        <f>AW556*节奏规划!$J545</f>
        <v>5.6552727272727261E-2</v>
      </c>
      <c r="AY556" s="18">
        <f t="shared" si="302"/>
        <v>0</v>
      </c>
      <c r="AZ556" s="18">
        <f>AY556*节奏规划!$J545</f>
        <v>0</v>
      </c>
    </row>
    <row r="557" spans="1:52" ht="16.5" x14ac:dyDescent="0.2">
      <c r="A557" s="14">
        <v>552</v>
      </c>
      <c r="B557" s="14">
        <f>金币产出!CH557/金币产出!CB557</f>
        <v>10345320150</v>
      </c>
      <c r="C557" s="18">
        <f>INDEX(金币产出!$D$7:$D$90,MATCH(宝箱数值!A557,金币产出!$A$7:$A$90,1))</f>
        <v>140</v>
      </c>
      <c r="D557" s="18">
        <f t="shared" si="282"/>
        <v>63860001</v>
      </c>
      <c r="E557" s="18">
        <f t="shared" si="271"/>
        <v>5848041</v>
      </c>
      <c r="F557" s="18">
        <f t="shared" si="272"/>
        <v>20767386</v>
      </c>
      <c r="G557" s="18">
        <f t="shared" si="273"/>
        <v>44056024</v>
      </c>
      <c r="H557" s="18">
        <f t="shared" si="274"/>
        <v>59316447</v>
      </c>
      <c r="I557" s="18">
        <f t="shared" si="275"/>
        <v>63860001</v>
      </c>
      <c r="J557" s="18">
        <f t="shared" si="276"/>
        <v>63860001</v>
      </c>
      <c r="K557" s="18">
        <f t="shared" si="283"/>
        <v>1</v>
      </c>
      <c r="L557" s="18">
        <f t="shared" si="284"/>
        <v>5848.04</v>
      </c>
      <c r="M557" s="18">
        <f t="shared" si="285"/>
        <v>2</v>
      </c>
      <c r="N557" s="18">
        <f t="shared" si="286"/>
        <v>20.77</v>
      </c>
      <c r="O557" s="18">
        <f t="shared" si="287"/>
        <v>2</v>
      </c>
      <c r="P557" s="18">
        <f t="shared" si="288"/>
        <v>44.06</v>
      </c>
      <c r="Q557" s="18">
        <f t="shared" si="289"/>
        <v>2</v>
      </c>
      <c r="R557" s="18">
        <f t="shared" si="290"/>
        <v>59.32</v>
      </c>
      <c r="S557" s="18">
        <f t="shared" si="291"/>
        <v>2</v>
      </c>
      <c r="T557" s="18">
        <f t="shared" si="292"/>
        <v>63.86</v>
      </c>
      <c r="U557" s="18">
        <f t="shared" si="293"/>
        <v>2</v>
      </c>
      <c r="V557" s="18">
        <f t="shared" si="294"/>
        <v>63.86</v>
      </c>
      <c r="W557" s="18">
        <f t="shared" si="295"/>
        <v>2</v>
      </c>
      <c r="X557" s="18">
        <f t="shared" si="296"/>
        <v>63.86</v>
      </c>
      <c r="Y557" s="22">
        <v>0</v>
      </c>
      <c r="Z557" s="22">
        <v>0</v>
      </c>
      <c r="AA557" s="22">
        <v>0</v>
      </c>
      <c r="AB557" s="22">
        <v>0.5</v>
      </c>
      <c r="AC557" s="22">
        <v>0.5</v>
      </c>
      <c r="AD557" s="22">
        <v>0</v>
      </c>
      <c r="AE557" s="18">
        <f t="shared" si="297"/>
        <v>147811737.59999999</v>
      </c>
      <c r="AF557" s="18">
        <f>AE557*节奏规划!$J546</f>
        <v>268748.6138181818</v>
      </c>
      <c r="AG557" s="18">
        <f t="shared" si="298"/>
        <v>3240</v>
      </c>
      <c r="AH557" s="18">
        <f>AG557*节奏规划!$J546</f>
        <v>5.8909090909090907</v>
      </c>
      <c r="AI557" s="18">
        <f t="shared" si="277"/>
        <v>461.25</v>
      </c>
      <c r="AJ557" s="18">
        <f>AI557*节奏规划!$J546</f>
        <v>0.83863636363636362</v>
      </c>
      <c r="AK557" s="18">
        <f t="shared" si="278"/>
        <v>237.60000000000002</v>
      </c>
      <c r="AL557" s="18">
        <f>AK557*节奏规划!$J546</f>
        <v>0.43200000000000005</v>
      </c>
      <c r="AM557" s="18">
        <f t="shared" si="279"/>
        <v>1215</v>
      </c>
      <c r="AN557" s="18">
        <f>AM557*节奏规划!$J546</f>
        <v>2.209090909090909</v>
      </c>
      <c r="AO557" s="18">
        <f t="shared" si="280"/>
        <v>280.8</v>
      </c>
      <c r="AP557" s="18">
        <f>AO557*节奏规划!$J546</f>
        <v>0.51054545454545452</v>
      </c>
      <c r="AQ557" s="18">
        <f t="shared" si="281"/>
        <v>10.799999999999999</v>
      </c>
      <c r="AR557" s="18">
        <f>AQ557*节奏规划!$J546</f>
        <v>1.9636363636363636E-2</v>
      </c>
      <c r="AS557" s="18">
        <f t="shared" si="299"/>
        <v>51.839999999999996</v>
      </c>
      <c r="AT557" s="18">
        <f>AS557*节奏规划!$J546</f>
        <v>9.4254545454545452E-2</v>
      </c>
      <c r="AU557" s="18">
        <f t="shared" si="300"/>
        <v>129.6</v>
      </c>
      <c r="AV557" s="18">
        <f>AU557*节奏规划!$J546</f>
        <v>0.23563636363636362</v>
      </c>
      <c r="AW557" s="18">
        <f t="shared" si="301"/>
        <v>31.103999999999996</v>
      </c>
      <c r="AX557" s="18">
        <f>AW557*节奏规划!$J546</f>
        <v>5.6552727272727261E-2</v>
      </c>
      <c r="AY557" s="18">
        <f t="shared" si="302"/>
        <v>0</v>
      </c>
      <c r="AZ557" s="18">
        <f>AY557*节奏规划!$J546</f>
        <v>0</v>
      </c>
    </row>
    <row r="558" spans="1:52" ht="16.5" x14ac:dyDescent="0.2">
      <c r="A558" s="14">
        <v>553</v>
      </c>
      <c r="B558" s="14">
        <f>金币产出!CH558/金币产出!CB558</f>
        <v>10373129800</v>
      </c>
      <c r="C558" s="18">
        <f>INDEX(金币产出!$D$7:$D$90,MATCH(宝箱数值!A558,金币产出!$A$7:$A$90,1))</f>
        <v>140</v>
      </c>
      <c r="D558" s="18">
        <f t="shared" si="282"/>
        <v>64031665</v>
      </c>
      <c r="E558" s="18">
        <f t="shared" si="271"/>
        <v>5855895</v>
      </c>
      <c r="F558" s="18">
        <f t="shared" si="272"/>
        <v>20795280</v>
      </c>
      <c r="G558" s="18">
        <f t="shared" si="273"/>
        <v>44115198</v>
      </c>
      <c r="H558" s="18">
        <f t="shared" si="274"/>
        <v>59396118</v>
      </c>
      <c r="I558" s="18">
        <f t="shared" si="275"/>
        <v>64031665</v>
      </c>
      <c r="J558" s="18">
        <f t="shared" si="276"/>
        <v>64031665</v>
      </c>
      <c r="K558" s="18">
        <f t="shared" si="283"/>
        <v>1</v>
      </c>
      <c r="L558" s="18">
        <f t="shared" si="284"/>
        <v>5855.9</v>
      </c>
      <c r="M558" s="18">
        <f t="shared" si="285"/>
        <v>2</v>
      </c>
      <c r="N558" s="18">
        <f t="shared" si="286"/>
        <v>20.8</v>
      </c>
      <c r="O558" s="18">
        <f t="shared" si="287"/>
        <v>2</v>
      </c>
      <c r="P558" s="18">
        <f t="shared" si="288"/>
        <v>44.12</v>
      </c>
      <c r="Q558" s="18">
        <f t="shared" si="289"/>
        <v>2</v>
      </c>
      <c r="R558" s="18">
        <f t="shared" si="290"/>
        <v>59.4</v>
      </c>
      <c r="S558" s="18">
        <f t="shared" si="291"/>
        <v>2</v>
      </c>
      <c r="T558" s="18">
        <f t="shared" si="292"/>
        <v>64.03</v>
      </c>
      <c r="U558" s="18">
        <f t="shared" si="293"/>
        <v>2</v>
      </c>
      <c r="V558" s="18">
        <f t="shared" si="294"/>
        <v>64.03</v>
      </c>
      <c r="W558" s="18">
        <f t="shared" si="295"/>
        <v>2</v>
      </c>
      <c r="X558" s="18">
        <f t="shared" si="296"/>
        <v>64.03</v>
      </c>
      <c r="Y558" s="22">
        <v>0</v>
      </c>
      <c r="Z558" s="22">
        <v>0</v>
      </c>
      <c r="AA558" s="22">
        <v>0</v>
      </c>
      <c r="AB558" s="22">
        <v>0.5</v>
      </c>
      <c r="AC558" s="22">
        <v>0.5</v>
      </c>
      <c r="AD558" s="22">
        <v>0</v>
      </c>
      <c r="AE558" s="18">
        <f t="shared" si="297"/>
        <v>148113339.59999999</v>
      </c>
      <c r="AF558" s="18">
        <f>AE558*节奏规划!$J547</f>
        <v>269296.9810909091</v>
      </c>
      <c r="AG558" s="18">
        <f t="shared" si="298"/>
        <v>3240</v>
      </c>
      <c r="AH558" s="18">
        <f>AG558*节奏规划!$J547</f>
        <v>5.8909090909090907</v>
      </c>
      <c r="AI558" s="18">
        <f t="shared" si="277"/>
        <v>461.25</v>
      </c>
      <c r="AJ558" s="18">
        <f>AI558*节奏规划!$J547</f>
        <v>0.83863636363636362</v>
      </c>
      <c r="AK558" s="18">
        <f t="shared" si="278"/>
        <v>237.60000000000002</v>
      </c>
      <c r="AL558" s="18">
        <f>AK558*节奏规划!$J547</f>
        <v>0.43200000000000005</v>
      </c>
      <c r="AM558" s="18">
        <f t="shared" si="279"/>
        <v>1215</v>
      </c>
      <c r="AN558" s="18">
        <f>AM558*节奏规划!$J547</f>
        <v>2.209090909090909</v>
      </c>
      <c r="AO558" s="18">
        <f t="shared" si="280"/>
        <v>280.8</v>
      </c>
      <c r="AP558" s="18">
        <f>AO558*节奏规划!$J547</f>
        <v>0.51054545454545452</v>
      </c>
      <c r="AQ558" s="18">
        <f t="shared" si="281"/>
        <v>10.799999999999999</v>
      </c>
      <c r="AR558" s="18">
        <f>AQ558*节奏规划!$J547</f>
        <v>1.9636363636363636E-2</v>
      </c>
      <c r="AS558" s="18">
        <f t="shared" si="299"/>
        <v>51.839999999999996</v>
      </c>
      <c r="AT558" s="18">
        <f>AS558*节奏规划!$J547</f>
        <v>9.4254545454545452E-2</v>
      </c>
      <c r="AU558" s="18">
        <f t="shared" si="300"/>
        <v>129.6</v>
      </c>
      <c r="AV558" s="18">
        <f>AU558*节奏规划!$J547</f>
        <v>0.23563636363636362</v>
      </c>
      <c r="AW558" s="18">
        <f t="shared" si="301"/>
        <v>31.103999999999996</v>
      </c>
      <c r="AX558" s="18">
        <f>AW558*节奏规划!$J547</f>
        <v>5.6552727272727261E-2</v>
      </c>
      <c r="AY558" s="18">
        <f t="shared" si="302"/>
        <v>0</v>
      </c>
      <c r="AZ558" s="18">
        <f>AY558*节奏规划!$J547</f>
        <v>0</v>
      </c>
    </row>
    <row r="559" spans="1:52" ht="16.5" x14ac:dyDescent="0.2">
      <c r="A559" s="14">
        <v>554</v>
      </c>
      <c r="B559" s="14">
        <f>金币产出!CH559/金币产出!CB559</f>
        <v>10400940000</v>
      </c>
      <c r="C559" s="18">
        <f>INDEX(金币产出!$D$7:$D$90,MATCH(宝箱数值!A559,金币产出!$A$7:$A$90,1))</f>
        <v>140</v>
      </c>
      <c r="D559" s="18">
        <f t="shared" si="282"/>
        <v>64203333</v>
      </c>
      <c r="E559" s="18">
        <f t="shared" si="271"/>
        <v>5863740</v>
      </c>
      <c r="F559" s="18">
        <f t="shared" si="272"/>
        <v>20823137</v>
      </c>
      <c r="G559" s="18">
        <f t="shared" si="273"/>
        <v>44174295</v>
      </c>
      <c r="H559" s="18">
        <f t="shared" si="274"/>
        <v>59475685</v>
      </c>
      <c r="I559" s="18">
        <f t="shared" si="275"/>
        <v>64203333</v>
      </c>
      <c r="J559" s="18">
        <f t="shared" si="276"/>
        <v>64203333</v>
      </c>
      <c r="K559" s="18">
        <f t="shared" si="283"/>
        <v>1</v>
      </c>
      <c r="L559" s="18">
        <f t="shared" si="284"/>
        <v>5863.74</v>
      </c>
      <c r="M559" s="18">
        <f t="shared" si="285"/>
        <v>2</v>
      </c>
      <c r="N559" s="18">
        <f t="shared" si="286"/>
        <v>20.82</v>
      </c>
      <c r="O559" s="18">
        <f t="shared" si="287"/>
        <v>2</v>
      </c>
      <c r="P559" s="18">
        <f t="shared" si="288"/>
        <v>44.17</v>
      </c>
      <c r="Q559" s="18">
        <f t="shared" si="289"/>
        <v>2</v>
      </c>
      <c r="R559" s="18">
        <f t="shared" si="290"/>
        <v>59.48</v>
      </c>
      <c r="S559" s="18">
        <f t="shared" si="291"/>
        <v>2</v>
      </c>
      <c r="T559" s="18">
        <f t="shared" si="292"/>
        <v>64.2</v>
      </c>
      <c r="U559" s="18">
        <f t="shared" si="293"/>
        <v>2</v>
      </c>
      <c r="V559" s="18">
        <f t="shared" si="294"/>
        <v>64.2</v>
      </c>
      <c r="W559" s="18">
        <f t="shared" si="295"/>
        <v>2</v>
      </c>
      <c r="X559" s="18">
        <f t="shared" si="296"/>
        <v>64.2</v>
      </c>
      <c r="Y559" s="22">
        <v>0</v>
      </c>
      <c r="Z559" s="22">
        <v>0</v>
      </c>
      <c r="AA559" s="22">
        <v>0</v>
      </c>
      <c r="AB559" s="22">
        <v>0.5</v>
      </c>
      <c r="AC559" s="22">
        <v>0.5</v>
      </c>
      <c r="AD559" s="22">
        <v>0</v>
      </c>
      <c r="AE559" s="18">
        <f t="shared" si="297"/>
        <v>148414821.59999999</v>
      </c>
      <c r="AF559" s="18">
        <f>AE559*节奏规划!$J548</f>
        <v>269845.13018181815</v>
      </c>
      <c r="AG559" s="18">
        <f t="shared" si="298"/>
        <v>3240</v>
      </c>
      <c r="AH559" s="18">
        <f>AG559*节奏规划!$J548</f>
        <v>5.8909090909090907</v>
      </c>
      <c r="AI559" s="18">
        <f t="shared" si="277"/>
        <v>461.25</v>
      </c>
      <c r="AJ559" s="18">
        <f>AI559*节奏规划!$J548</f>
        <v>0.83863636363636362</v>
      </c>
      <c r="AK559" s="18">
        <f t="shared" si="278"/>
        <v>237.60000000000002</v>
      </c>
      <c r="AL559" s="18">
        <f>AK559*节奏规划!$J548</f>
        <v>0.43200000000000005</v>
      </c>
      <c r="AM559" s="18">
        <f t="shared" si="279"/>
        <v>1215</v>
      </c>
      <c r="AN559" s="18">
        <f>AM559*节奏规划!$J548</f>
        <v>2.209090909090909</v>
      </c>
      <c r="AO559" s="18">
        <f t="shared" si="280"/>
        <v>280.8</v>
      </c>
      <c r="AP559" s="18">
        <f>AO559*节奏规划!$J548</f>
        <v>0.51054545454545452</v>
      </c>
      <c r="AQ559" s="18">
        <f t="shared" si="281"/>
        <v>10.799999999999999</v>
      </c>
      <c r="AR559" s="18">
        <f>AQ559*节奏规划!$J548</f>
        <v>1.9636363636363636E-2</v>
      </c>
      <c r="AS559" s="18">
        <f t="shared" si="299"/>
        <v>51.839999999999996</v>
      </c>
      <c r="AT559" s="18">
        <f>AS559*节奏规划!$J548</f>
        <v>9.4254545454545452E-2</v>
      </c>
      <c r="AU559" s="18">
        <f t="shared" si="300"/>
        <v>129.6</v>
      </c>
      <c r="AV559" s="18">
        <f>AU559*节奏规划!$J548</f>
        <v>0.23563636363636362</v>
      </c>
      <c r="AW559" s="18">
        <f t="shared" si="301"/>
        <v>31.103999999999996</v>
      </c>
      <c r="AX559" s="18">
        <f>AW559*节奏规划!$J548</f>
        <v>5.6552727272727261E-2</v>
      </c>
      <c r="AY559" s="18">
        <f t="shared" si="302"/>
        <v>0</v>
      </c>
      <c r="AZ559" s="18">
        <f>AY559*节奏规划!$J548</f>
        <v>0</v>
      </c>
    </row>
    <row r="560" spans="1:52" ht="16.5" x14ac:dyDescent="0.2">
      <c r="A560" s="14">
        <v>555</v>
      </c>
      <c r="B560" s="14">
        <f>金币产出!CH560/金币产出!CB560</f>
        <v>10428750200</v>
      </c>
      <c r="C560" s="18">
        <f>INDEX(金币产出!$D$7:$D$90,MATCH(宝箱数值!A560,金币产出!$A$7:$A$90,1))</f>
        <v>140</v>
      </c>
      <c r="D560" s="18">
        <f t="shared" si="282"/>
        <v>64375001</v>
      </c>
      <c r="E560" s="18">
        <f t="shared" si="271"/>
        <v>5871574</v>
      </c>
      <c r="F560" s="18">
        <f t="shared" si="272"/>
        <v>20850957</v>
      </c>
      <c r="G560" s="18">
        <f t="shared" si="273"/>
        <v>44233312</v>
      </c>
      <c r="H560" s="18">
        <f t="shared" si="274"/>
        <v>59555146</v>
      </c>
      <c r="I560" s="18">
        <f t="shared" si="275"/>
        <v>64375001</v>
      </c>
      <c r="J560" s="18">
        <f t="shared" si="276"/>
        <v>64375001</v>
      </c>
      <c r="K560" s="18">
        <f t="shared" si="283"/>
        <v>1</v>
      </c>
      <c r="L560" s="18">
        <f t="shared" si="284"/>
        <v>5871.57</v>
      </c>
      <c r="M560" s="18">
        <f t="shared" si="285"/>
        <v>2</v>
      </c>
      <c r="N560" s="18">
        <f t="shared" si="286"/>
        <v>20.85</v>
      </c>
      <c r="O560" s="18">
        <f t="shared" si="287"/>
        <v>2</v>
      </c>
      <c r="P560" s="18">
        <f t="shared" si="288"/>
        <v>44.23</v>
      </c>
      <c r="Q560" s="18">
        <f t="shared" si="289"/>
        <v>2</v>
      </c>
      <c r="R560" s="18">
        <f t="shared" si="290"/>
        <v>59.56</v>
      </c>
      <c r="S560" s="18">
        <f t="shared" si="291"/>
        <v>2</v>
      </c>
      <c r="T560" s="18">
        <f t="shared" si="292"/>
        <v>64.38</v>
      </c>
      <c r="U560" s="18">
        <f t="shared" si="293"/>
        <v>2</v>
      </c>
      <c r="V560" s="18">
        <f t="shared" si="294"/>
        <v>64.38</v>
      </c>
      <c r="W560" s="18">
        <f t="shared" si="295"/>
        <v>2</v>
      </c>
      <c r="X560" s="18">
        <f t="shared" si="296"/>
        <v>64.38</v>
      </c>
      <c r="Y560" s="22">
        <v>0</v>
      </c>
      <c r="Z560" s="22">
        <v>0</v>
      </c>
      <c r="AA560" s="22">
        <v>0</v>
      </c>
      <c r="AB560" s="22">
        <v>0.5</v>
      </c>
      <c r="AC560" s="22">
        <v>0.5</v>
      </c>
      <c r="AD560" s="22">
        <v>0</v>
      </c>
      <c r="AE560" s="18">
        <f t="shared" si="297"/>
        <v>148716176.40000001</v>
      </c>
      <c r="AF560" s="18">
        <f>AE560*节奏规划!$J549</f>
        <v>270393.04800000001</v>
      </c>
      <c r="AG560" s="18">
        <f t="shared" si="298"/>
        <v>3240</v>
      </c>
      <c r="AH560" s="18">
        <f>AG560*节奏规划!$J549</f>
        <v>5.8909090909090907</v>
      </c>
      <c r="AI560" s="18">
        <f t="shared" si="277"/>
        <v>461.25</v>
      </c>
      <c r="AJ560" s="18">
        <f>AI560*节奏规划!$J549</f>
        <v>0.83863636363636362</v>
      </c>
      <c r="AK560" s="18">
        <f t="shared" si="278"/>
        <v>237.60000000000002</v>
      </c>
      <c r="AL560" s="18">
        <f>AK560*节奏规划!$J549</f>
        <v>0.43200000000000005</v>
      </c>
      <c r="AM560" s="18">
        <f t="shared" si="279"/>
        <v>1215</v>
      </c>
      <c r="AN560" s="18">
        <f>AM560*节奏规划!$J549</f>
        <v>2.209090909090909</v>
      </c>
      <c r="AO560" s="18">
        <f t="shared" si="280"/>
        <v>280.8</v>
      </c>
      <c r="AP560" s="18">
        <f>AO560*节奏规划!$J549</f>
        <v>0.51054545454545452</v>
      </c>
      <c r="AQ560" s="18">
        <f t="shared" si="281"/>
        <v>10.799999999999999</v>
      </c>
      <c r="AR560" s="18">
        <f>AQ560*节奏规划!$J549</f>
        <v>1.9636363636363636E-2</v>
      </c>
      <c r="AS560" s="18">
        <f t="shared" si="299"/>
        <v>51.839999999999996</v>
      </c>
      <c r="AT560" s="18">
        <f>AS560*节奏规划!$J549</f>
        <v>9.4254545454545452E-2</v>
      </c>
      <c r="AU560" s="18">
        <f t="shared" si="300"/>
        <v>129.6</v>
      </c>
      <c r="AV560" s="18">
        <f>AU560*节奏规划!$J549</f>
        <v>0.23563636363636362</v>
      </c>
      <c r="AW560" s="18">
        <f t="shared" si="301"/>
        <v>31.103999999999996</v>
      </c>
      <c r="AX560" s="18">
        <f>AW560*节奏规划!$J549</f>
        <v>5.6552727272727261E-2</v>
      </c>
      <c r="AY560" s="18">
        <f t="shared" si="302"/>
        <v>0</v>
      </c>
      <c r="AZ560" s="18">
        <f>AY560*节奏规划!$J549</f>
        <v>0</v>
      </c>
    </row>
    <row r="561" spans="1:52" ht="16.5" x14ac:dyDescent="0.2">
      <c r="A561" s="14">
        <v>556</v>
      </c>
      <c r="B561" s="14">
        <f>金币产出!CH561/金币产出!CB561</f>
        <v>10456559850</v>
      </c>
      <c r="C561" s="18">
        <f>INDEX(金币产出!$D$7:$D$90,MATCH(宝箱数值!A561,金币产出!$A$7:$A$90,1))</f>
        <v>140</v>
      </c>
      <c r="D561" s="18">
        <f t="shared" si="282"/>
        <v>64546666</v>
      </c>
      <c r="E561" s="18">
        <f t="shared" si="271"/>
        <v>5879398</v>
      </c>
      <c r="F561" s="18">
        <f t="shared" si="272"/>
        <v>20878739</v>
      </c>
      <c r="G561" s="18">
        <f t="shared" si="273"/>
        <v>44292250</v>
      </c>
      <c r="H561" s="18">
        <f t="shared" si="274"/>
        <v>59634499</v>
      </c>
      <c r="I561" s="18">
        <f t="shared" si="275"/>
        <v>64546666</v>
      </c>
      <c r="J561" s="18">
        <f t="shared" si="276"/>
        <v>64546666</v>
      </c>
      <c r="K561" s="18">
        <f t="shared" si="283"/>
        <v>1</v>
      </c>
      <c r="L561" s="18">
        <f t="shared" si="284"/>
        <v>5879.4</v>
      </c>
      <c r="M561" s="18">
        <f t="shared" si="285"/>
        <v>2</v>
      </c>
      <c r="N561" s="18">
        <f t="shared" si="286"/>
        <v>20.88</v>
      </c>
      <c r="O561" s="18">
        <f t="shared" si="287"/>
        <v>2</v>
      </c>
      <c r="P561" s="18">
        <f t="shared" si="288"/>
        <v>44.29</v>
      </c>
      <c r="Q561" s="18">
        <f t="shared" si="289"/>
        <v>2</v>
      </c>
      <c r="R561" s="18">
        <f t="shared" si="290"/>
        <v>59.63</v>
      </c>
      <c r="S561" s="18">
        <f t="shared" si="291"/>
        <v>2</v>
      </c>
      <c r="T561" s="18">
        <f t="shared" si="292"/>
        <v>64.55</v>
      </c>
      <c r="U561" s="18">
        <f t="shared" si="293"/>
        <v>2</v>
      </c>
      <c r="V561" s="18">
        <f t="shared" si="294"/>
        <v>64.55</v>
      </c>
      <c r="W561" s="18">
        <f t="shared" si="295"/>
        <v>2</v>
      </c>
      <c r="X561" s="18">
        <f t="shared" si="296"/>
        <v>64.55</v>
      </c>
      <c r="Y561" s="22">
        <v>0</v>
      </c>
      <c r="Z561" s="22">
        <v>0</v>
      </c>
      <c r="AA561" s="22">
        <v>0</v>
      </c>
      <c r="AB561" s="22">
        <v>0.5</v>
      </c>
      <c r="AC561" s="22">
        <v>0.5</v>
      </c>
      <c r="AD561" s="22">
        <v>0</v>
      </c>
      <c r="AE561" s="18">
        <f t="shared" si="297"/>
        <v>149017398</v>
      </c>
      <c r="AF561" s="18">
        <f>AE561*节奏规划!$J550</f>
        <v>270940.72363636363</v>
      </c>
      <c r="AG561" s="18">
        <f t="shared" si="298"/>
        <v>3240</v>
      </c>
      <c r="AH561" s="18">
        <f>AG561*节奏规划!$J550</f>
        <v>5.8909090909090907</v>
      </c>
      <c r="AI561" s="18">
        <f t="shared" si="277"/>
        <v>461.25</v>
      </c>
      <c r="AJ561" s="18">
        <f>AI561*节奏规划!$J550</f>
        <v>0.83863636363636362</v>
      </c>
      <c r="AK561" s="18">
        <f t="shared" si="278"/>
        <v>237.60000000000002</v>
      </c>
      <c r="AL561" s="18">
        <f>AK561*节奏规划!$J550</f>
        <v>0.43200000000000005</v>
      </c>
      <c r="AM561" s="18">
        <f t="shared" si="279"/>
        <v>1215</v>
      </c>
      <c r="AN561" s="18">
        <f>AM561*节奏规划!$J550</f>
        <v>2.209090909090909</v>
      </c>
      <c r="AO561" s="18">
        <f t="shared" si="280"/>
        <v>280.8</v>
      </c>
      <c r="AP561" s="18">
        <f>AO561*节奏规划!$J550</f>
        <v>0.51054545454545452</v>
      </c>
      <c r="AQ561" s="18">
        <f t="shared" si="281"/>
        <v>10.799999999999999</v>
      </c>
      <c r="AR561" s="18">
        <f>AQ561*节奏规划!$J550</f>
        <v>1.9636363636363636E-2</v>
      </c>
      <c r="AS561" s="18">
        <f t="shared" si="299"/>
        <v>51.839999999999996</v>
      </c>
      <c r="AT561" s="18">
        <f>AS561*节奏规划!$J550</f>
        <v>9.4254545454545452E-2</v>
      </c>
      <c r="AU561" s="18">
        <f t="shared" si="300"/>
        <v>129.6</v>
      </c>
      <c r="AV561" s="18">
        <f>AU561*节奏规划!$J550</f>
        <v>0.23563636363636362</v>
      </c>
      <c r="AW561" s="18">
        <f t="shared" si="301"/>
        <v>31.103999999999996</v>
      </c>
      <c r="AX561" s="18">
        <f>AW561*节奏规划!$J550</f>
        <v>5.6552727272727261E-2</v>
      </c>
      <c r="AY561" s="18">
        <f t="shared" si="302"/>
        <v>0</v>
      </c>
      <c r="AZ561" s="18">
        <f>AY561*节奏规划!$J550</f>
        <v>0</v>
      </c>
    </row>
    <row r="562" spans="1:52" ht="16.5" x14ac:dyDescent="0.2">
      <c r="A562" s="14">
        <v>557</v>
      </c>
      <c r="B562" s="14">
        <f>金币产出!CH562/金币产出!CB562</f>
        <v>10484370050</v>
      </c>
      <c r="C562" s="18">
        <f>INDEX(金币产出!$D$7:$D$90,MATCH(宝箱数值!A562,金币产出!$A$7:$A$90,1))</f>
        <v>140</v>
      </c>
      <c r="D562" s="18">
        <f t="shared" si="282"/>
        <v>64718334</v>
      </c>
      <c r="E562" s="18">
        <f t="shared" si="271"/>
        <v>5887211</v>
      </c>
      <c r="F562" s="18">
        <f t="shared" si="272"/>
        <v>20906486</v>
      </c>
      <c r="G562" s="18">
        <f t="shared" si="273"/>
        <v>44351111</v>
      </c>
      <c r="H562" s="18">
        <f t="shared" si="274"/>
        <v>59713748</v>
      </c>
      <c r="I562" s="18">
        <f t="shared" si="275"/>
        <v>64718334</v>
      </c>
      <c r="J562" s="18">
        <f t="shared" si="276"/>
        <v>64718334</v>
      </c>
      <c r="K562" s="18">
        <f t="shared" si="283"/>
        <v>1</v>
      </c>
      <c r="L562" s="18">
        <f t="shared" si="284"/>
        <v>5887.21</v>
      </c>
      <c r="M562" s="18">
        <f t="shared" si="285"/>
        <v>2</v>
      </c>
      <c r="N562" s="18">
        <f t="shared" si="286"/>
        <v>20.91</v>
      </c>
      <c r="O562" s="18">
        <f t="shared" si="287"/>
        <v>2</v>
      </c>
      <c r="P562" s="18">
        <f t="shared" si="288"/>
        <v>44.35</v>
      </c>
      <c r="Q562" s="18">
        <f t="shared" si="289"/>
        <v>2</v>
      </c>
      <c r="R562" s="18">
        <f t="shared" si="290"/>
        <v>59.71</v>
      </c>
      <c r="S562" s="18">
        <f t="shared" si="291"/>
        <v>2</v>
      </c>
      <c r="T562" s="18">
        <f t="shared" si="292"/>
        <v>64.72</v>
      </c>
      <c r="U562" s="18">
        <f t="shared" si="293"/>
        <v>2</v>
      </c>
      <c r="V562" s="18">
        <f t="shared" si="294"/>
        <v>64.72</v>
      </c>
      <c r="W562" s="18">
        <f t="shared" si="295"/>
        <v>2</v>
      </c>
      <c r="X562" s="18">
        <f t="shared" si="296"/>
        <v>64.72</v>
      </c>
      <c r="Y562" s="22">
        <v>0</v>
      </c>
      <c r="Z562" s="22">
        <v>0</v>
      </c>
      <c r="AA562" s="22">
        <v>0</v>
      </c>
      <c r="AB562" s="22">
        <v>0.5</v>
      </c>
      <c r="AC562" s="22">
        <v>0.5</v>
      </c>
      <c r="AD562" s="22">
        <v>0</v>
      </c>
      <c r="AE562" s="18">
        <f t="shared" si="297"/>
        <v>149318498.40000001</v>
      </c>
      <c r="AF562" s="18">
        <f>AE562*节奏规划!$J551</f>
        <v>271488.17890909093</v>
      </c>
      <c r="AG562" s="18">
        <f t="shared" si="298"/>
        <v>3240</v>
      </c>
      <c r="AH562" s="18">
        <f>AG562*节奏规划!$J551</f>
        <v>5.8909090909090907</v>
      </c>
      <c r="AI562" s="18">
        <f t="shared" si="277"/>
        <v>461.25</v>
      </c>
      <c r="AJ562" s="18">
        <f>AI562*节奏规划!$J551</f>
        <v>0.83863636363636362</v>
      </c>
      <c r="AK562" s="18">
        <f t="shared" si="278"/>
        <v>237.60000000000002</v>
      </c>
      <c r="AL562" s="18">
        <f>AK562*节奏规划!$J551</f>
        <v>0.43200000000000005</v>
      </c>
      <c r="AM562" s="18">
        <f t="shared" si="279"/>
        <v>1215</v>
      </c>
      <c r="AN562" s="18">
        <f>AM562*节奏规划!$J551</f>
        <v>2.209090909090909</v>
      </c>
      <c r="AO562" s="18">
        <f t="shared" si="280"/>
        <v>280.8</v>
      </c>
      <c r="AP562" s="18">
        <f>AO562*节奏规划!$J551</f>
        <v>0.51054545454545452</v>
      </c>
      <c r="AQ562" s="18">
        <f t="shared" si="281"/>
        <v>10.799999999999999</v>
      </c>
      <c r="AR562" s="18">
        <f>AQ562*节奏规划!$J551</f>
        <v>1.9636363636363636E-2</v>
      </c>
      <c r="AS562" s="18">
        <f t="shared" si="299"/>
        <v>51.839999999999996</v>
      </c>
      <c r="AT562" s="18">
        <f>AS562*节奏规划!$J551</f>
        <v>9.4254545454545452E-2</v>
      </c>
      <c r="AU562" s="18">
        <f t="shared" si="300"/>
        <v>129.6</v>
      </c>
      <c r="AV562" s="18">
        <f>AU562*节奏规划!$J551</f>
        <v>0.23563636363636362</v>
      </c>
      <c r="AW562" s="18">
        <f t="shared" si="301"/>
        <v>31.103999999999996</v>
      </c>
      <c r="AX562" s="18">
        <f>AW562*节奏规划!$J551</f>
        <v>5.6552727272727261E-2</v>
      </c>
      <c r="AY562" s="18">
        <f t="shared" si="302"/>
        <v>0</v>
      </c>
      <c r="AZ562" s="18">
        <f>AY562*节奏规划!$J551</f>
        <v>0</v>
      </c>
    </row>
    <row r="563" spans="1:52" ht="16.5" x14ac:dyDescent="0.2">
      <c r="A563" s="14">
        <v>558</v>
      </c>
      <c r="B563" s="14">
        <f>金币产出!CH563/金币产出!CB563</f>
        <v>10512180250</v>
      </c>
      <c r="C563" s="18">
        <f>INDEX(金币产出!$D$7:$D$90,MATCH(宝箱数值!A563,金币产出!$A$7:$A$90,1))</f>
        <v>140</v>
      </c>
      <c r="D563" s="18">
        <f t="shared" si="282"/>
        <v>64890002</v>
      </c>
      <c r="E563" s="18">
        <f t="shared" si="271"/>
        <v>5895014</v>
      </c>
      <c r="F563" s="18">
        <f t="shared" si="272"/>
        <v>20934195</v>
      </c>
      <c r="G563" s="18">
        <f t="shared" si="273"/>
        <v>44409894</v>
      </c>
      <c r="H563" s="18">
        <f t="shared" si="274"/>
        <v>59792892</v>
      </c>
      <c r="I563" s="18">
        <f t="shared" si="275"/>
        <v>64890002</v>
      </c>
      <c r="J563" s="18">
        <f t="shared" si="276"/>
        <v>64890002</v>
      </c>
      <c r="K563" s="18">
        <f t="shared" si="283"/>
        <v>1</v>
      </c>
      <c r="L563" s="18">
        <f t="shared" si="284"/>
        <v>5895.01</v>
      </c>
      <c r="M563" s="18">
        <f t="shared" si="285"/>
        <v>2</v>
      </c>
      <c r="N563" s="18">
        <f t="shared" si="286"/>
        <v>20.93</v>
      </c>
      <c r="O563" s="18">
        <f t="shared" si="287"/>
        <v>2</v>
      </c>
      <c r="P563" s="18">
        <f t="shared" si="288"/>
        <v>44.41</v>
      </c>
      <c r="Q563" s="18">
        <f t="shared" si="289"/>
        <v>2</v>
      </c>
      <c r="R563" s="18">
        <f t="shared" si="290"/>
        <v>59.79</v>
      </c>
      <c r="S563" s="18">
        <f t="shared" si="291"/>
        <v>2</v>
      </c>
      <c r="T563" s="18">
        <f t="shared" si="292"/>
        <v>64.89</v>
      </c>
      <c r="U563" s="18">
        <f t="shared" si="293"/>
        <v>2</v>
      </c>
      <c r="V563" s="18">
        <f t="shared" si="294"/>
        <v>64.89</v>
      </c>
      <c r="W563" s="18">
        <f t="shared" si="295"/>
        <v>2</v>
      </c>
      <c r="X563" s="18">
        <f t="shared" si="296"/>
        <v>64.89</v>
      </c>
      <c r="Y563" s="22">
        <v>0</v>
      </c>
      <c r="Z563" s="22">
        <v>0</v>
      </c>
      <c r="AA563" s="22">
        <v>0</v>
      </c>
      <c r="AB563" s="22">
        <v>0.5</v>
      </c>
      <c r="AC563" s="22">
        <v>0.5</v>
      </c>
      <c r="AD563" s="22">
        <v>0</v>
      </c>
      <c r="AE563" s="18">
        <f t="shared" si="297"/>
        <v>149619472.79999998</v>
      </c>
      <c r="AF563" s="18">
        <f>AE563*节奏规划!$J552</f>
        <v>272035.40509090904</v>
      </c>
      <c r="AG563" s="18">
        <f t="shared" si="298"/>
        <v>3240</v>
      </c>
      <c r="AH563" s="18">
        <f>AG563*节奏规划!$J552</f>
        <v>5.8909090909090907</v>
      </c>
      <c r="AI563" s="18">
        <f t="shared" si="277"/>
        <v>461.25</v>
      </c>
      <c r="AJ563" s="18">
        <f>AI563*节奏规划!$J552</f>
        <v>0.83863636363636362</v>
      </c>
      <c r="AK563" s="18">
        <f t="shared" si="278"/>
        <v>237.60000000000002</v>
      </c>
      <c r="AL563" s="18">
        <f>AK563*节奏规划!$J552</f>
        <v>0.43200000000000005</v>
      </c>
      <c r="AM563" s="18">
        <f t="shared" si="279"/>
        <v>1215</v>
      </c>
      <c r="AN563" s="18">
        <f>AM563*节奏规划!$J552</f>
        <v>2.209090909090909</v>
      </c>
      <c r="AO563" s="18">
        <f t="shared" si="280"/>
        <v>280.8</v>
      </c>
      <c r="AP563" s="18">
        <f>AO563*节奏规划!$J552</f>
        <v>0.51054545454545452</v>
      </c>
      <c r="AQ563" s="18">
        <f t="shared" si="281"/>
        <v>10.799999999999999</v>
      </c>
      <c r="AR563" s="18">
        <f>AQ563*节奏规划!$J552</f>
        <v>1.9636363636363636E-2</v>
      </c>
      <c r="AS563" s="18">
        <f t="shared" si="299"/>
        <v>51.839999999999996</v>
      </c>
      <c r="AT563" s="18">
        <f>AS563*节奏规划!$J552</f>
        <v>9.4254545454545452E-2</v>
      </c>
      <c r="AU563" s="18">
        <f t="shared" si="300"/>
        <v>129.6</v>
      </c>
      <c r="AV563" s="18">
        <f>AU563*节奏规划!$J552</f>
        <v>0.23563636363636362</v>
      </c>
      <c r="AW563" s="18">
        <f t="shared" si="301"/>
        <v>31.103999999999996</v>
      </c>
      <c r="AX563" s="18">
        <f>AW563*节奏规划!$J552</f>
        <v>5.6552727272727261E-2</v>
      </c>
      <c r="AY563" s="18">
        <f t="shared" si="302"/>
        <v>0</v>
      </c>
      <c r="AZ563" s="18">
        <f>AY563*节奏规划!$J552</f>
        <v>0</v>
      </c>
    </row>
    <row r="564" spans="1:52" ht="16.5" x14ac:dyDescent="0.2">
      <c r="A564" s="14">
        <v>559</v>
      </c>
      <c r="B564" s="14">
        <f>金币产出!CH564/金币产出!CB564</f>
        <v>10539989900</v>
      </c>
      <c r="C564" s="18">
        <f>INDEX(金币产出!$D$7:$D$90,MATCH(宝箱数值!A564,金币产出!$A$7:$A$90,1))</f>
        <v>140</v>
      </c>
      <c r="D564" s="18">
        <f t="shared" si="282"/>
        <v>65061666</v>
      </c>
      <c r="E564" s="18">
        <f t="shared" si="271"/>
        <v>5902806</v>
      </c>
      <c r="F564" s="18">
        <f t="shared" si="272"/>
        <v>20961867</v>
      </c>
      <c r="G564" s="18">
        <f t="shared" si="273"/>
        <v>44468597</v>
      </c>
      <c r="H564" s="18">
        <f t="shared" si="274"/>
        <v>59871930</v>
      </c>
      <c r="I564" s="18">
        <f t="shared" si="275"/>
        <v>65061666</v>
      </c>
      <c r="J564" s="18">
        <f t="shared" si="276"/>
        <v>65061666</v>
      </c>
      <c r="K564" s="18">
        <f t="shared" si="283"/>
        <v>1</v>
      </c>
      <c r="L564" s="18">
        <f t="shared" si="284"/>
        <v>5902.81</v>
      </c>
      <c r="M564" s="18">
        <f t="shared" si="285"/>
        <v>2</v>
      </c>
      <c r="N564" s="18">
        <f t="shared" si="286"/>
        <v>20.96</v>
      </c>
      <c r="O564" s="18">
        <f t="shared" si="287"/>
        <v>2</v>
      </c>
      <c r="P564" s="18">
        <f t="shared" si="288"/>
        <v>44.47</v>
      </c>
      <c r="Q564" s="18">
        <f t="shared" si="289"/>
        <v>2</v>
      </c>
      <c r="R564" s="18">
        <f t="shared" si="290"/>
        <v>59.87</v>
      </c>
      <c r="S564" s="18">
        <f t="shared" si="291"/>
        <v>2</v>
      </c>
      <c r="T564" s="18">
        <f t="shared" si="292"/>
        <v>65.06</v>
      </c>
      <c r="U564" s="18">
        <f t="shared" si="293"/>
        <v>2</v>
      </c>
      <c r="V564" s="18">
        <f t="shared" si="294"/>
        <v>65.06</v>
      </c>
      <c r="W564" s="18">
        <f t="shared" si="295"/>
        <v>2</v>
      </c>
      <c r="X564" s="18">
        <f t="shared" si="296"/>
        <v>65.06</v>
      </c>
      <c r="Y564" s="22">
        <v>0</v>
      </c>
      <c r="Z564" s="22">
        <v>0</v>
      </c>
      <c r="AA564" s="22">
        <v>0</v>
      </c>
      <c r="AB564" s="22">
        <v>0.5</v>
      </c>
      <c r="AC564" s="22">
        <v>0.5</v>
      </c>
      <c r="AD564" s="22">
        <v>0</v>
      </c>
      <c r="AE564" s="18">
        <f t="shared" si="297"/>
        <v>149920315.19999999</v>
      </c>
      <c r="AF564" s="18">
        <f>AE564*节奏规划!$J553</f>
        <v>272582.39127272723</v>
      </c>
      <c r="AG564" s="18">
        <f t="shared" si="298"/>
        <v>3240</v>
      </c>
      <c r="AH564" s="18">
        <f>AG564*节奏规划!$J553</f>
        <v>5.8909090909090907</v>
      </c>
      <c r="AI564" s="18">
        <f t="shared" si="277"/>
        <v>461.25</v>
      </c>
      <c r="AJ564" s="18">
        <f>AI564*节奏规划!$J553</f>
        <v>0.83863636363636362</v>
      </c>
      <c r="AK564" s="18">
        <f t="shared" si="278"/>
        <v>237.60000000000002</v>
      </c>
      <c r="AL564" s="18">
        <f>AK564*节奏规划!$J553</f>
        <v>0.43200000000000005</v>
      </c>
      <c r="AM564" s="18">
        <f t="shared" si="279"/>
        <v>1215</v>
      </c>
      <c r="AN564" s="18">
        <f>AM564*节奏规划!$J553</f>
        <v>2.209090909090909</v>
      </c>
      <c r="AO564" s="18">
        <f t="shared" si="280"/>
        <v>280.8</v>
      </c>
      <c r="AP564" s="18">
        <f>AO564*节奏规划!$J553</f>
        <v>0.51054545454545452</v>
      </c>
      <c r="AQ564" s="18">
        <f t="shared" si="281"/>
        <v>10.799999999999999</v>
      </c>
      <c r="AR564" s="18">
        <f>AQ564*节奏规划!$J553</f>
        <v>1.9636363636363636E-2</v>
      </c>
      <c r="AS564" s="18">
        <f t="shared" si="299"/>
        <v>51.839999999999996</v>
      </c>
      <c r="AT564" s="18">
        <f>AS564*节奏规划!$J553</f>
        <v>9.4254545454545452E-2</v>
      </c>
      <c r="AU564" s="18">
        <f t="shared" si="300"/>
        <v>129.6</v>
      </c>
      <c r="AV564" s="18">
        <f>AU564*节奏规划!$J553</f>
        <v>0.23563636363636362</v>
      </c>
      <c r="AW564" s="18">
        <f t="shared" si="301"/>
        <v>31.103999999999996</v>
      </c>
      <c r="AX564" s="18">
        <f>AW564*节奏规划!$J553</f>
        <v>5.6552727272727261E-2</v>
      </c>
      <c r="AY564" s="18">
        <f t="shared" si="302"/>
        <v>0</v>
      </c>
      <c r="AZ564" s="18">
        <f>AY564*节奏规划!$J553</f>
        <v>0</v>
      </c>
    </row>
    <row r="565" spans="1:52" ht="16.5" x14ac:dyDescent="0.2">
      <c r="A565" s="14">
        <v>560</v>
      </c>
      <c r="B565" s="14">
        <f>金币产出!CH565/金币产出!CB565</f>
        <v>10567800100</v>
      </c>
      <c r="C565" s="18">
        <f>INDEX(金币产出!$D$7:$D$90,MATCH(宝箱数值!A565,金币产出!$A$7:$A$90,1))</f>
        <v>140</v>
      </c>
      <c r="D565" s="18">
        <f t="shared" si="282"/>
        <v>65233334</v>
      </c>
      <c r="E565" s="18">
        <f t="shared" si="271"/>
        <v>5910588</v>
      </c>
      <c r="F565" s="18">
        <f t="shared" si="272"/>
        <v>20989503</v>
      </c>
      <c r="G565" s="18">
        <f t="shared" si="273"/>
        <v>44527225</v>
      </c>
      <c r="H565" s="18">
        <f t="shared" si="274"/>
        <v>59950865</v>
      </c>
      <c r="I565" s="18">
        <f t="shared" si="275"/>
        <v>65233334</v>
      </c>
      <c r="J565" s="18">
        <f t="shared" si="276"/>
        <v>65233334</v>
      </c>
      <c r="K565" s="18">
        <f t="shared" si="283"/>
        <v>1</v>
      </c>
      <c r="L565" s="18">
        <f t="shared" si="284"/>
        <v>5910.59</v>
      </c>
      <c r="M565" s="18">
        <f t="shared" si="285"/>
        <v>2</v>
      </c>
      <c r="N565" s="18">
        <f t="shared" si="286"/>
        <v>20.99</v>
      </c>
      <c r="O565" s="18">
        <f t="shared" si="287"/>
        <v>2</v>
      </c>
      <c r="P565" s="18">
        <f t="shared" si="288"/>
        <v>44.53</v>
      </c>
      <c r="Q565" s="18">
        <f t="shared" si="289"/>
        <v>2</v>
      </c>
      <c r="R565" s="18">
        <f t="shared" si="290"/>
        <v>59.95</v>
      </c>
      <c r="S565" s="18">
        <f t="shared" si="291"/>
        <v>2</v>
      </c>
      <c r="T565" s="18">
        <f t="shared" si="292"/>
        <v>65.23</v>
      </c>
      <c r="U565" s="18">
        <f t="shared" si="293"/>
        <v>2</v>
      </c>
      <c r="V565" s="18">
        <f t="shared" si="294"/>
        <v>65.23</v>
      </c>
      <c r="W565" s="18">
        <f t="shared" si="295"/>
        <v>2</v>
      </c>
      <c r="X565" s="18">
        <f t="shared" si="296"/>
        <v>65.23</v>
      </c>
      <c r="Y565" s="22">
        <v>0</v>
      </c>
      <c r="Z565" s="22">
        <v>0</v>
      </c>
      <c r="AA565" s="22">
        <v>0</v>
      </c>
      <c r="AB565" s="22">
        <v>0.5</v>
      </c>
      <c r="AC565" s="22">
        <v>0.5</v>
      </c>
      <c r="AD565" s="22">
        <v>0</v>
      </c>
      <c r="AE565" s="18">
        <f t="shared" si="297"/>
        <v>150221038.79999998</v>
      </c>
      <c r="AF565" s="18">
        <f>AE565*节奏规划!$J554</f>
        <v>259001.79103448271</v>
      </c>
      <c r="AG565" s="18">
        <f t="shared" si="298"/>
        <v>3240</v>
      </c>
      <c r="AH565" s="18">
        <f>AG565*节奏规划!$J554</f>
        <v>5.5862068965517242</v>
      </c>
      <c r="AI565" s="18">
        <f t="shared" si="277"/>
        <v>461.25</v>
      </c>
      <c r="AJ565" s="18">
        <f>AI565*节奏规划!$J554</f>
        <v>0.79525862068965514</v>
      </c>
      <c r="AK565" s="18">
        <f t="shared" si="278"/>
        <v>237.60000000000002</v>
      </c>
      <c r="AL565" s="18">
        <f>AK565*节奏规划!$J554</f>
        <v>0.40965517241379312</v>
      </c>
      <c r="AM565" s="18">
        <f t="shared" si="279"/>
        <v>1215</v>
      </c>
      <c r="AN565" s="18">
        <f>AM565*节奏规划!$J554</f>
        <v>2.0948275862068964</v>
      </c>
      <c r="AO565" s="18">
        <f t="shared" si="280"/>
        <v>280.8</v>
      </c>
      <c r="AP565" s="18">
        <f>AO565*节奏规划!$J554</f>
        <v>0.48413793103448277</v>
      </c>
      <c r="AQ565" s="18">
        <f t="shared" si="281"/>
        <v>10.799999999999999</v>
      </c>
      <c r="AR565" s="18">
        <f>AQ565*节奏规划!$J554</f>
        <v>1.8620689655172412E-2</v>
      </c>
      <c r="AS565" s="18">
        <f t="shared" si="299"/>
        <v>51.839999999999996</v>
      </c>
      <c r="AT565" s="18">
        <f>AS565*节奏规划!$J554</f>
        <v>8.9379310344827573E-2</v>
      </c>
      <c r="AU565" s="18">
        <f t="shared" si="300"/>
        <v>129.6</v>
      </c>
      <c r="AV565" s="18">
        <f>AU565*节奏规划!$J554</f>
        <v>0.22344827586206895</v>
      </c>
      <c r="AW565" s="18">
        <f t="shared" si="301"/>
        <v>31.103999999999996</v>
      </c>
      <c r="AX565" s="18">
        <f>AW565*节奏规划!$J554</f>
        <v>5.3627586206896546E-2</v>
      </c>
      <c r="AY565" s="18">
        <f t="shared" si="302"/>
        <v>0</v>
      </c>
      <c r="AZ565" s="18">
        <f>AY565*节奏规划!$J554</f>
        <v>0</v>
      </c>
    </row>
    <row r="566" spans="1:52" ht="16.5" x14ac:dyDescent="0.2">
      <c r="A566" s="14">
        <v>561</v>
      </c>
      <c r="B566" s="14">
        <f>金币产出!CH566/金币产出!CB566</f>
        <v>10595609940</v>
      </c>
      <c r="C566" s="18">
        <f>INDEX(金币产出!$D$7:$D$90,MATCH(宝箱数值!A566,金币产出!$A$7:$A$90,1))</f>
        <v>140</v>
      </c>
      <c r="D566" s="18">
        <f t="shared" si="282"/>
        <v>65405000</v>
      </c>
      <c r="E566" s="18">
        <f t="shared" si="271"/>
        <v>5918360</v>
      </c>
      <c r="F566" s="18">
        <f t="shared" si="272"/>
        <v>21017103</v>
      </c>
      <c r="G566" s="18">
        <f t="shared" si="273"/>
        <v>44585774</v>
      </c>
      <c r="H566" s="18">
        <f t="shared" si="274"/>
        <v>60029696</v>
      </c>
      <c r="I566" s="18">
        <f t="shared" si="275"/>
        <v>65405000</v>
      </c>
      <c r="J566" s="18">
        <f t="shared" si="276"/>
        <v>65405000</v>
      </c>
      <c r="K566" s="18">
        <f t="shared" si="283"/>
        <v>1</v>
      </c>
      <c r="L566" s="18">
        <f t="shared" si="284"/>
        <v>5918.36</v>
      </c>
      <c r="M566" s="18">
        <f t="shared" si="285"/>
        <v>2</v>
      </c>
      <c r="N566" s="18">
        <f t="shared" si="286"/>
        <v>21.02</v>
      </c>
      <c r="O566" s="18">
        <f t="shared" si="287"/>
        <v>2</v>
      </c>
      <c r="P566" s="18">
        <f t="shared" si="288"/>
        <v>44.59</v>
      </c>
      <c r="Q566" s="18">
        <f t="shared" si="289"/>
        <v>2</v>
      </c>
      <c r="R566" s="18">
        <f t="shared" si="290"/>
        <v>60.03</v>
      </c>
      <c r="S566" s="18">
        <f t="shared" si="291"/>
        <v>2</v>
      </c>
      <c r="T566" s="18">
        <f t="shared" si="292"/>
        <v>65.41</v>
      </c>
      <c r="U566" s="18">
        <f t="shared" si="293"/>
        <v>2</v>
      </c>
      <c r="V566" s="18">
        <f t="shared" si="294"/>
        <v>65.41</v>
      </c>
      <c r="W566" s="18">
        <f t="shared" si="295"/>
        <v>2</v>
      </c>
      <c r="X566" s="18">
        <f t="shared" si="296"/>
        <v>65.41</v>
      </c>
      <c r="Y566" s="22">
        <v>0</v>
      </c>
      <c r="Z566" s="22">
        <v>0</v>
      </c>
      <c r="AA566" s="22">
        <v>0</v>
      </c>
      <c r="AB566" s="22">
        <v>0.5</v>
      </c>
      <c r="AC566" s="22">
        <v>0.5</v>
      </c>
      <c r="AD566" s="22">
        <v>0</v>
      </c>
      <c r="AE566" s="18">
        <f t="shared" si="297"/>
        <v>150521635.19999999</v>
      </c>
      <c r="AF566" s="18">
        <f>AE566*节奏规划!$J555</f>
        <v>259520.06068965516</v>
      </c>
      <c r="AG566" s="18">
        <f t="shared" si="298"/>
        <v>3240</v>
      </c>
      <c r="AH566" s="18">
        <f>AG566*节奏规划!$J555</f>
        <v>5.5862068965517242</v>
      </c>
      <c r="AI566" s="18">
        <f t="shared" si="277"/>
        <v>461.25</v>
      </c>
      <c r="AJ566" s="18">
        <f>AI566*节奏规划!$J555</f>
        <v>0.79525862068965514</v>
      </c>
      <c r="AK566" s="18">
        <f t="shared" si="278"/>
        <v>237.60000000000002</v>
      </c>
      <c r="AL566" s="18">
        <f>AK566*节奏规划!$J555</f>
        <v>0.40965517241379312</v>
      </c>
      <c r="AM566" s="18">
        <f t="shared" si="279"/>
        <v>1215</v>
      </c>
      <c r="AN566" s="18">
        <f>AM566*节奏规划!$J555</f>
        <v>2.0948275862068964</v>
      </c>
      <c r="AO566" s="18">
        <f t="shared" si="280"/>
        <v>280.8</v>
      </c>
      <c r="AP566" s="18">
        <f>AO566*节奏规划!$J555</f>
        <v>0.48413793103448277</v>
      </c>
      <c r="AQ566" s="18">
        <f t="shared" si="281"/>
        <v>10.799999999999999</v>
      </c>
      <c r="AR566" s="18">
        <f>AQ566*节奏规划!$J555</f>
        <v>1.8620689655172412E-2</v>
      </c>
      <c r="AS566" s="18">
        <f t="shared" si="299"/>
        <v>51.839999999999996</v>
      </c>
      <c r="AT566" s="18">
        <f>AS566*节奏规划!$J555</f>
        <v>8.9379310344827573E-2</v>
      </c>
      <c r="AU566" s="18">
        <f t="shared" si="300"/>
        <v>129.6</v>
      </c>
      <c r="AV566" s="18">
        <f>AU566*节奏规划!$J555</f>
        <v>0.22344827586206895</v>
      </c>
      <c r="AW566" s="18">
        <f t="shared" si="301"/>
        <v>31.103999999999996</v>
      </c>
      <c r="AX566" s="18">
        <f>AW566*节奏规划!$J555</f>
        <v>5.3627586206896546E-2</v>
      </c>
      <c r="AY566" s="18">
        <f t="shared" si="302"/>
        <v>0</v>
      </c>
      <c r="AZ566" s="18">
        <f>AY566*节奏规划!$J555</f>
        <v>0</v>
      </c>
    </row>
    <row r="567" spans="1:52" ht="16.5" x14ac:dyDescent="0.2">
      <c r="A567" s="14">
        <v>562</v>
      </c>
      <c r="B567" s="14">
        <f>金币产出!CH567/金币产出!CB567</f>
        <v>10623419780</v>
      </c>
      <c r="C567" s="18">
        <f>INDEX(金币产出!$D$7:$D$90,MATCH(宝箱数值!A567,金币产出!$A$7:$A$90,1))</f>
        <v>140</v>
      </c>
      <c r="D567" s="18">
        <f t="shared" si="282"/>
        <v>65576665</v>
      </c>
      <c r="E567" s="18">
        <f t="shared" si="271"/>
        <v>5926122</v>
      </c>
      <c r="F567" s="18">
        <f t="shared" si="272"/>
        <v>21044666</v>
      </c>
      <c r="G567" s="18">
        <f t="shared" si="273"/>
        <v>44644247</v>
      </c>
      <c r="H567" s="18">
        <f t="shared" si="274"/>
        <v>60108422</v>
      </c>
      <c r="I567" s="18">
        <f t="shared" si="275"/>
        <v>65576665</v>
      </c>
      <c r="J567" s="18">
        <f t="shared" si="276"/>
        <v>65576665</v>
      </c>
      <c r="K567" s="18">
        <f t="shared" si="283"/>
        <v>1</v>
      </c>
      <c r="L567" s="18">
        <f t="shared" si="284"/>
        <v>5926.12</v>
      </c>
      <c r="M567" s="18">
        <f t="shared" si="285"/>
        <v>2</v>
      </c>
      <c r="N567" s="18">
        <f t="shared" si="286"/>
        <v>21.04</v>
      </c>
      <c r="O567" s="18">
        <f t="shared" si="287"/>
        <v>2</v>
      </c>
      <c r="P567" s="18">
        <f t="shared" si="288"/>
        <v>44.64</v>
      </c>
      <c r="Q567" s="18">
        <f t="shared" si="289"/>
        <v>2</v>
      </c>
      <c r="R567" s="18">
        <f t="shared" si="290"/>
        <v>60.11</v>
      </c>
      <c r="S567" s="18">
        <f t="shared" si="291"/>
        <v>2</v>
      </c>
      <c r="T567" s="18">
        <f t="shared" si="292"/>
        <v>65.58</v>
      </c>
      <c r="U567" s="18">
        <f t="shared" si="293"/>
        <v>2</v>
      </c>
      <c r="V567" s="18">
        <f t="shared" si="294"/>
        <v>65.58</v>
      </c>
      <c r="W567" s="18">
        <f t="shared" si="295"/>
        <v>2</v>
      </c>
      <c r="X567" s="18">
        <f t="shared" si="296"/>
        <v>65.58</v>
      </c>
      <c r="Y567" s="22">
        <v>0</v>
      </c>
      <c r="Z567" s="22">
        <v>0</v>
      </c>
      <c r="AA567" s="22">
        <v>0</v>
      </c>
      <c r="AB567" s="22">
        <v>0.5</v>
      </c>
      <c r="AC567" s="22">
        <v>0.5</v>
      </c>
      <c r="AD567" s="22">
        <v>0</v>
      </c>
      <c r="AE567" s="18">
        <f t="shared" si="297"/>
        <v>150822104.40000001</v>
      </c>
      <c r="AF567" s="18">
        <f>AE567*节奏规划!$J556</f>
        <v>260038.11103448278</v>
      </c>
      <c r="AG567" s="18">
        <f t="shared" si="298"/>
        <v>3240</v>
      </c>
      <c r="AH567" s="18">
        <f>AG567*节奏规划!$J556</f>
        <v>5.5862068965517242</v>
      </c>
      <c r="AI567" s="18">
        <f t="shared" si="277"/>
        <v>461.25</v>
      </c>
      <c r="AJ567" s="18">
        <f>AI567*节奏规划!$J556</f>
        <v>0.79525862068965514</v>
      </c>
      <c r="AK567" s="18">
        <f t="shared" si="278"/>
        <v>237.60000000000002</v>
      </c>
      <c r="AL567" s="18">
        <f>AK567*节奏规划!$J556</f>
        <v>0.40965517241379312</v>
      </c>
      <c r="AM567" s="18">
        <f t="shared" si="279"/>
        <v>1215</v>
      </c>
      <c r="AN567" s="18">
        <f>AM567*节奏规划!$J556</f>
        <v>2.0948275862068964</v>
      </c>
      <c r="AO567" s="18">
        <f t="shared" si="280"/>
        <v>280.8</v>
      </c>
      <c r="AP567" s="18">
        <f>AO567*节奏规划!$J556</f>
        <v>0.48413793103448277</v>
      </c>
      <c r="AQ567" s="18">
        <f t="shared" si="281"/>
        <v>10.799999999999999</v>
      </c>
      <c r="AR567" s="18">
        <f>AQ567*节奏规划!$J556</f>
        <v>1.8620689655172412E-2</v>
      </c>
      <c r="AS567" s="18">
        <f t="shared" si="299"/>
        <v>51.839999999999996</v>
      </c>
      <c r="AT567" s="18">
        <f>AS567*节奏规划!$J556</f>
        <v>8.9379310344827573E-2</v>
      </c>
      <c r="AU567" s="18">
        <f t="shared" si="300"/>
        <v>129.6</v>
      </c>
      <c r="AV567" s="18">
        <f>AU567*节奏规划!$J556</f>
        <v>0.22344827586206895</v>
      </c>
      <c r="AW567" s="18">
        <f t="shared" si="301"/>
        <v>31.103999999999996</v>
      </c>
      <c r="AX567" s="18">
        <f>AW567*节奏规划!$J556</f>
        <v>5.3627586206896546E-2</v>
      </c>
      <c r="AY567" s="18">
        <f t="shared" si="302"/>
        <v>0</v>
      </c>
      <c r="AZ567" s="18">
        <f>AY567*节奏规划!$J556</f>
        <v>0</v>
      </c>
    </row>
    <row r="568" spans="1:52" ht="16.5" x14ac:dyDescent="0.2">
      <c r="A568" s="14">
        <v>563</v>
      </c>
      <c r="B568" s="14">
        <f>金币产出!CH568/金币产出!CB568</f>
        <v>10651230200</v>
      </c>
      <c r="C568" s="18">
        <f>INDEX(金币产出!$D$7:$D$90,MATCH(宝箱数值!A568,金币产出!$A$7:$A$90,1))</f>
        <v>140</v>
      </c>
      <c r="D568" s="18">
        <f t="shared" si="282"/>
        <v>65748335</v>
      </c>
      <c r="E568" s="18">
        <f t="shared" si="271"/>
        <v>5933874</v>
      </c>
      <c r="F568" s="18">
        <f t="shared" si="272"/>
        <v>21072194</v>
      </c>
      <c r="G568" s="18">
        <f t="shared" si="273"/>
        <v>44702645</v>
      </c>
      <c r="H568" s="18">
        <f t="shared" si="274"/>
        <v>60187048</v>
      </c>
      <c r="I568" s="18">
        <f t="shared" si="275"/>
        <v>65748335</v>
      </c>
      <c r="J568" s="18">
        <f t="shared" si="276"/>
        <v>65748335</v>
      </c>
      <c r="K568" s="18">
        <f t="shared" si="283"/>
        <v>1</v>
      </c>
      <c r="L568" s="18">
        <f t="shared" si="284"/>
        <v>5933.87</v>
      </c>
      <c r="M568" s="18">
        <f t="shared" si="285"/>
        <v>2</v>
      </c>
      <c r="N568" s="18">
        <f t="shared" si="286"/>
        <v>21.07</v>
      </c>
      <c r="O568" s="18">
        <f t="shared" si="287"/>
        <v>2</v>
      </c>
      <c r="P568" s="18">
        <f t="shared" si="288"/>
        <v>44.7</v>
      </c>
      <c r="Q568" s="18">
        <f t="shared" si="289"/>
        <v>2</v>
      </c>
      <c r="R568" s="18">
        <f t="shared" si="290"/>
        <v>60.19</v>
      </c>
      <c r="S568" s="18">
        <f t="shared" si="291"/>
        <v>2</v>
      </c>
      <c r="T568" s="18">
        <f t="shared" si="292"/>
        <v>65.75</v>
      </c>
      <c r="U568" s="18">
        <f t="shared" si="293"/>
        <v>2</v>
      </c>
      <c r="V568" s="18">
        <f t="shared" si="294"/>
        <v>65.75</v>
      </c>
      <c r="W568" s="18">
        <f t="shared" si="295"/>
        <v>2</v>
      </c>
      <c r="X568" s="18">
        <f t="shared" si="296"/>
        <v>65.75</v>
      </c>
      <c r="Y568" s="22">
        <v>0</v>
      </c>
      <c r="Z568" s="22">
        <v>0</v>
      </c>
      <c r="AA568" s="22">
        <v>0</v>
      </c>
      <c r="AB568" s="22">
        <v>0.5</v>
      </c>
      <c r="AC568" s="22">
        <v>0.5</v>
      </c>
      <c r="AD568" s="22">
        <v>0</v>
      </c>
      <c r="AE568" s="18">
        <f t="shared" si="297"/>
        <v>151122459.59999999</v>
      </c>
      <c r="AF568" s="18">
        <f>AE568*节奏规划!$J557</f>
        <v>260555.9648275862</v>
      </c>
      <c r="AG568" s="18">
        <f t="shared" si="298"/>
        <v>3240</v>
      </c>
      <c r="AH568" s="18">
        <f>AG568*节奏规划!$J557</f>
        <v>5.5862068965517242</v>
      </c>
      <c r="AI568" s="18">
        <f t="shared" si="277"/>
        <v>461.25</v>
      </c>
      <c r="AJ568" s="18">
        <f>AI568*节奏规划!$J557</f>
        <v>0.79525862068965514</v>
      </c>
      <c r="AK568" s="18">
        <f t="shared" si="278"/>
        <v>237.60000000000002</v>
      </c>
      <c r="AL568" s="18">
        <f>AK568*节奏规划!$J557</f>
        <v>0.40965517241379312</v>
      </c>
      <c r="AM568" s="18">
        <f t="shared" si="279"/>
        <v>1215</v>
      </c>
      <c r="AN568" s="18">
        <f>AM568*节奏规划!$J557</f>
        <v>2.0948275862068964</v>
      </c>
      <c r="AO568" s="18">
        <f t="shared" si="280"/>
        <v>280.8</v>
      </c>
      <c r="AP568" s="18">
        <f>AO568*节奏规划!$J557</f>
        <v>0.48413793103448277</v>
      </c>
      <c r="AQ568" s="18">
        <f t="shared" si="281"/>
        <v>10.799999999999999</v>
      </c>
      <c r="AR568" s="18">
        <f>AQ568*节奏规划!$J557</f>
        <v>1.8620689655172412E-2</v>
      </c>
      <c r="AS568" s="18">
        <f t="shared" si="299"/>
        <v>51.839999999999996</v>
      </c>
      <c r="AT568" s="18">
        <f>AS568*节奏规划!$J557</f>
        <v>8.9379310344827573E-2</v>
      </c>
      <c r="AU568" s="18">
        <f t="shared" si="300"/>
        <v>129.6</v>
      </c>
      <c r="AV568" s="18">
        <f>AU568*节奏规划!$J557</f>
        <v>0.22344827586206895</v>
      </c>
      <c r="AW568" s="18">
        <f t="shared" si="301"/>
        <v>31.103999999999996</v>
      </c>
      <c r="AX568" s="18">
        <f>AW568*节奏规划!$J557</f>
        <v>5.3627586206896546E-2</v>
      </c>
      <c r="AY568" s="18">
        <f t="shared" si="302"/>
        <v>0</v>
      </c>
      <c r="AZ568" s="18">
        <f>AY568*节奏规划!$J557</f>
        <v>0</v>
      </c>
    </row>
    <row r="569" spans="1:52" ht="16.5" x14ac:dyDescent="0.2">
      <c r="A569" s="14">
        <v>564</v>
      </c>
      <c r="B569" s="14">
        <f>金币产出!CH569/金币产出!CB569</f>
        <v>10679040040</v>
      </c>
      <c r="C569" s="18">
        <f>INDEX(金币产出!$D$7:$D$90,MATCH(宝箱数值!A569,金币产出!$A$7:$A$90,1))</f>
        <v>140</v>
      </c>
      <c r="D569" s="18">
        <f t="shared" si="282"/>
        <v>65920000</v>
      </c>
      <c r="E569" s="18">
        <f t="shared" si="271"/>
        <v>5941615</v>
      </c>
      <c r="F569" s="18">
        <f t="shared" si="272"/>
        <v>21099685</v>
      </c>
      <c r="G569" s="18">
        <f t="shared" si="273"/>
        <v>44760965</v>
      </c>
      <c r="H569" s="18">
        <f t="shared" si="274"/>
        <v>60265570</v>
      </c>
      <c r="I569" s="18">
        <f t="shared" si="275"/>
        <v>65920000</v>
      </c>
      <c r="J569" s="18">
        <f t="shared" si="276"/>
        <v>65920000</v>
      </c>
      <c r="K569" s="18">
        <f t="shared" si="283"/>
        <v>1</v>
      </c>
      <c r="L569" s="18">
        <f t="shared" si="284"/>
        <v>5941.62</v>
      </c>
      <c r="M569" s="18">
        <f t="shared" si="285"/>
        <v>2</v>
      </c>
      <c r="N569" s="18">
        <f t="shared" si="286"/>
        <v>21.1</v>
      </c>
      <c r="O569" s="18">
        <f t="shared" si="287"/>
        <v>2</v>
      </c>
      <c r="P569" s="18">
        <f t="shared" si="288"/>
        <v>44.76</v>
      </c>
      <c r="Q569" s="18">
        <f t="shared" si="289"/>
        <v>2</v>
      </c>
      <c r="R569" s="18">
        <f t="shared" si="290"/>
        <v>60.27</v>
      </c>
      <c r="S569" s="18">
        <f t="shared" si="291"/>
        <v>2</v>
      </c>
      <c r="T569" s="18">
        <f t="shared" si="292"/>
        <v>65.92</v>
      </c>
      <c r="U569" s="18">
        <f t="shared" si="293"/>
        <v>2</v>
      </c>
      <c r="V569" s="18">
        <f t="shared" si="294"/>
        <v>65.92</v>
      </c>
      <c r="W569" s="18">
        <f t="shared" si="295"/>
        <v>2</v>
      </c>
      <c r="X569" s="18">
        <f t="shared" si="296"/>
        <v>65.92</v>
      </c>
      <c r="Y569" s="22">
        <v>0</v>
      </c>
      <c r="Z569" s="22">
        <v>0</v>
      </c>
      <c r="AA569" s="22">
        <v>0</v>
      </c>
      <c r="AB569" s="22">
        <v>0.5</v>
      </c>
      <c r="AC569" s="22">
        <v>0.5</v>
      </c>
      <c r="AD569" s="22">
        <v>0</v>
      </c>
      <c r="AE569" s="18">
        <f t="shared" si="297"/>
        <v>151422684</v>
      </c>
      <c r="AF569" s="18">
        <f>AE569*节奏规划!$J558</f>
        <v>261073.59310344828</v>
      </c>
      <c r="AG569" s="18">
        <f t="shared" si="298"/>
        <v>3240</v>
      </c>
      <c r="AH569" s="18">
        <f>AG569*节奏规划!$J558</f>
        <v>5.5862068965517242</v>
      </c>
      <c r="AI569" s="18">
        <f t="shared" si="277"/>
        <v>461.25</v>
      </c>
      <c r="AJ569" s="18">
        <f>AI569*节奏规划!$J558</f>
        <v>0.79525862068965514</v>
      </c>
      <c r="AK569" s="18">
        <f t="shared" si="278"/>
        <v>237.60000000000002</v>
      </c>
      <c r="AL569" s="18">
        <f>AK569*节奏规划!$J558</f>
        <v>0.40965517241379312</v>
      </c>
      <c r="AM569" s="18">
        <f t="shared" si="279"/>
        <v>1215</v>
      </c>
      <c r="AN569" s="18">
        <f>AM569*节奏规划!$J558</f>
        <v>2.0948275862068964</v>
      </c>
      <c r="AO569" s="18">
        <f t="shared" si="280"/>
        <v>280.8</v>
      </c>
      <c r="AP569" s="18">
        <f>AO569*节奏规划!$J558</f>
        <v>0.48413793103448277</v>
      </c>
      <c r="AQ569" s="18">
        <f t="shared" si="281"/>
        <v>10.799999999999999</v>
      </c>
      <c r="AR569" s="18">
        <f>AQ569*节奏规划!$J558</f>
        <v>1.8620689655172412E-2</v>
      </c>
      <c r="AS569" s="18">
        <f t="shared" si="299"/>
        <v>51.839999999999996</v>
      </c>
      <c r="AT569" s="18">
        <f>AS569*节奏规划!$J558</f>
        <v>8.9379310344827573E-2</v>
      </c>
      <c r="AU569" s="18">
        <f t="shared" si="300"/>
        <v>129.6</v>
      </c>
      <c r="AV569" s="18">
        <f>AU569*节奏规划!$J558</f>
        <v>0.22344827586206895</v>
      </c>
      <c r="AW569" s="18">
        <f t="shared" si="301"/>
        <v>31.103999999999996</v>
      </c>
      <c r="AX569" s="18">
        <f>AW569*节奏规划!$J558</f>
        <v>5.3627586206896546E-2</v>
      </c>
      <c r="AY569" s="18">
        <f t="shared" si="302"/>
        <v>0</v>
      </c>
      <c r="AZ569" s="18">
        <f>AY569*节奏规划!$J558</f>
        <v>0</v>
      </c>
    </row>
    <row r="570" spans="1:52" ht="16.5" x14ac:dyDescent="0.2">
      <c r="A570" s="14">
        <v>565</v>
      </c>
      <c r="B570" s="14">
        <f>金币产出!CH570/金币产出!CB570</f>
        <v>10706849880</v>
      </c>
      <c r="C570" s="18">
        <f>INDEX(金币产出!$D$7:$D$90,MATCH(宝箱数值!A570,金币产出!$A$7:$A$90,1))</f>
        <v>140</v>
      </c>
      <c r="D570" s="18">
        <f t="shared" si="282"/>
        <v>66091666</v>
      </c>
      <c r="E570" s="18">
        <f t="shared" si="271"/>
        <v>5949347</v>
      </c>
      <c r="F570" s="18">
        <f t="shared" si="272"/>
        <v>21127140</v>
      </c>
      <c r="G570" s="18">
        <f t="shared" si="273"/>
        <v>44819209</v>
      </c>
      <c r="H570" s="18">
        <f t="shared" si="274"/>
        <v>60343989</v>
      </c>
      <c r="I570" s="18">
        <f t="shared" si="275"/>
        <v>66091666</v>
      </c>
      <c r="J570" s="18">
        <f t="shared" si="276"/>
        <v>66091666</v>
      </c>
      <c r="K570" s="18">
        <f t="shared" si="283"/>
        <v>1</v>
      </c>
      <c r="L570" s="18">
        <f t="shared" si="284"/>
        <v>5949.35</v>
      </c>
      <c r="M570" s="18">
        <f t="shared" si="285"/>
        <v>2</v>
      </c>
      <c r="N570" s="18">
        <f t="shared" si="286"/>
        <v>21.13</v>
      </c>
      <c r="O570" s="18">
        <f t="shared" si="287"/>
        <v>2</v>
      </c>
      <c r="P570" s="18">
        <f t="shared" si="288"/>
        <v>44.82</v>
      </c>
      <c r="Q570" s="18">
        <f t="shared" si="289"/>
        <v>2</v>
      </c>
      <c r="R570" s="18">
        <f t="shared" si="290"/>
        <v>60.34</v>
      </c>
      <c r="S570" s="18">
        <f t="shared" si="291"/>
        <v>2</v>
      </c>
      <c r="T570" s="18">
        <f t="shared" si="292"/>
        <v>66.09</v>
      </c>
      <c r="U570" s="18">
        <f t="shared" si="293"/>
        <v>2</v>
      </c>
      <c r="V570" s="18">
        <f t="shared" si="294"/>
        <v>66.09</v>
      </c>
      <c r="W570" s="18">
        <f t="shared" si="295"/>
        <v>2</v>
      </c>
      <c r="X570" s="18">
        <f t="shared" si="296"/>
        <v>66.09</v>
      </c>
      <c r="Y570" s="22">
        <v>0</v>
      </c>
      <c r="Z570" s="22">
        <v>0</v>
      </c>
      <c r="AA570" s="22">
        <v>0</v>
      </c>
      <c r="AB570" s="22">
        <v>0.5</v>
      </c>
      <c r="AC570" s="22">
        <v>0.5</v>
      </c>
      <c r="AD570" s="22">
        <v>0</v>
      </c>
      <c r="AE570" s="18">
        <f t="shared" si="297"/>
        <v>151722786</v>
      </c>
      <c r="AF570" s="18">
        <f>AE570*节奏规划!$J559</f>
        <v>261591.01034482758</v>
      </c>
      <c r="AG570" s="18">
        <f t="shared" si="298"/>
        <v>3240</v>
      </c>
      <c r="AH570" s="18">
        <f>AG570*节奏规划!$J559</f>
        <v>5.5862068965517242</v>
      </c>
      <c r="AI570" s="18">
        <f t="shared" si="277"/>
        <v>461.25</v>
      </c>
      <c r="AJ570" s="18">
        <f>AI570*节奏规划!$J559</f>
        <v>0.79525862068965514</v>
      </c>
      <c r="AK570" s="18">
        <f t="shared" si="278"/>
        <v>237.60000000000002</v>
      </c>
      <c r="AL570" s="18">
        <f>AK570*节奏规划!$J559</f>
        <v>0.40965517241379312</v>
      </c>
      <c r="AM570" s="18">
        <f t="shared" si="279"/>
        <v>1215</v>
      </c>
      <c r="AN570" s="18">
        <f>AM570*节奏规划!$J559</f>
        <v>2.0948275862068964</v>
      </c>
      <c r="AO570" s="18">
        <f t="shared" si="280"/>
        <v>280.8</v>
      </c>
      <c r="AP570" s="18">
        <f>AO570*节奏规划!$J559</f>
        <v>0.48413793103448277</v>
      </c>
      <c r="AQ570" s="18">
        <f t="shared" si="281"/>
        <v>10.799999999999999</v>
      </c>
      <c r="AR570" s="18">
        <f>AQ570*节奏规划!$J559</f>
        <v>1.8620689655172412E-2</v>
      </c>
      <c r="AS570" s="18">
        <f t="shared" si="299"/>
        <v>51.839999999999996</v>
      </c>
      <c r="AT570" s="18">
        <f>AS570*节奏规划!$J559</f>
        <v>8.9379310344827573E-2</v>
      </c>
      <c r="AU570" s="18">
        <f t="shared" si="300"/>
        <v>129.6</v>
      </c>
      <c r="AV570" s="18">
        <f>AU570*节奏规划!$J559</f>
        <v>0.22344827586206895</v>
      </c>
      <c r="AW570" s="18">
        <f t="shared" si="301"/>
        <v>31.103999999999996</v>
      </c>
      <c r="AX570" s="18">
        <f>AW570*节奏规划!$J559</f>
        <v>5.3627586206896546E-2</v>
      </c>
      <c r="AY570" s="18">
        <f t="shared" si="302"/>
        <v>0</v>
      </c>
      <c r="AZ570" s="18">
        <f>AY570*节奏规划!$J559</f>
        <v>0</v>
      </c>
    </row>
    <row r="571" spans="1:52" ht="16.5" x14ac:dyDescent="0.2">
      <c r="A571" s="14">
        <v>566</v>
      </c>
      <c r="B571" s="14">
        <f>金币产出!CH571/金币产出!CB571</f>
        <v>10734659720</v>
      </c>
      <c r="C571" s="18">
        <f>INDEX(金币产出!$D$7:$D$90,MATCH(宝箱数值!A571,金币产出!$A$7:$A$90,1))</f>
        <v>140</v>
      </c>
      <c r="D571" s="18">
        <f t="shared" si="282"/>
        <v>66263332</v>
      </c>
      <c r="E571" s="18">
        <f t="shared" si="271"/>
        <v>5957068</v>
      </c>
      <c r="F571" s="18">
        <f t="shared" si="272"/>
        <v>21154560</v>
      </c>
      <c r="G571" s="18">
        <f t="shared" si="273"/>
        <v>44877378</v>
      </c>
      <c r="H571" s="18">
        <f t="shared" si="274"/>
        <v>60422307</v>
      </c>
      <c r="I571" s="18">
        <f t="shared" si="275"/>
        <v>66263332</v>
      </c>
      <c r="J571" s="18">
        <f t="shared" si="276"/>
        <v>66263332</v>
      </c>
      <c r="K571" s="18">
        <f t="shared" si="283"/>
        <v>1</v>
      </c>
      <c r="L571" s="18">
        <f t="shared" si="284"/>
        <v>5957.07</v>
      </c>
      <c r="M571" s="18">
        <f t="shared" si="285"/>
        <v>2</v>
      </c>
      <c r="N571" s="18">
        <f t="shared" si="286"/>
        <v>21.15</v>
      </c>
      <c r="O571" s="18">
        <f t="shared" si="287"/>
        <v>2</v>
      </c>
      <c r="P571" s="18">
        <f t="shared" si="288"/>
        <v>44.88</v>
      </c>
      <c r="Q571" s="18">
        <f t="shared" si="289"/>
        <v>2</v>
      </c>
      <c r="R571" s="18">
        <f t="shared" si="290"/>
        <v>60.42</v>
      </c>
      <c r="S571" s="18">
        <f t="shared" si="291"/>
        <v>2</v>
      </c>
      <c r="T571" s="18">
        <f t="shared" si="292"/>
        <v>66.260000000000005</v>
      </c>
      <c r="U571" s="18">
        <f t="shared" si="293"/>
        <v>2</v>
      </c>
      <c r="V571" s="18">
        <f t="shared" si="294"/>
        <v>66.260000000000005</v>
      </c>
      <c r="W571" s="18">
        <f t="shared" si="295"/>
        <v>2</v>
      </c>
      <c r="X571" s="18">
        <f t="shared" si="296"/>
        <v>66.260000000000005</v>
      </c>
      <c r="Y571" s="22">
        <v>0</v>
      </c>
      <c r="Z571" s="22">
        <v>0</v>
      </c>
      <c r="AA571" s="22">
        <v>0</v>
      </c>
      <c r="AB571" s="22">
        <v>0.5</v>
      </c>
      <c r="AC571" s="22">
        <v>0.5</v>
      </c>
      <c r="AD571" s="22">
        <v>0</v>
      </c>
      <c r="AE571" s="18">
        <f t="shared" si="297"/>
        <v>152022766.79999998</v>
      </c>
      <c r="AF571" s="18">
        <f>AE571*节奏规划!$J560</f>
        <v>262108.21862068961</v>
      </c>
      <c r="AG571" s="18">
        <f t="shared" si="298"/>
        <v>3240</v>
      </c>
      <c r="AH571" s="18">
        <f>AG571*节奏规划!$J560</f>
        <v>5.5862068965517242</v>
      </c>
      <c r="AI571" s="18">
        <f t="shared" si="277"/>
        <v>461.25</v>
      </c>
      <c r="AJ571" s="18">
        <f>AI571*节奏规划!$J560</f>
        <v>0.79525862068965514</v>
      </c>
      <c r="AK571" s="18">
        <f t="shared" si="278"/>
        <v>237.60000000000002</v>
      </c>
      <c r="AL571" s="18">
        <f>AK571*节奏规划!$J560</f>
        <v>0.40965517241379312</v>
      </c>
      <c r="AM571" s="18">
        <f t="shared" si="279"/>
        <v>1215</v>
      </c>
      <c r="AN571" s="18">
        <f>AM571*节奏规划!$J560</f>
        <v>2.0948275862068964</v>
      </c>
      <c r="AO571" s="18">
        <f t="shared" si="280"/>
        <v>280.8</v>
      </c>
      <c r="AP571" s="18">
        <f>AO571*节奏规划!$J560</f>
        <v>0.48413793103448277</v>
      </c>
      <c r="AQ571" s="18">
        <f t="shared" si="281"/>
        <v>10.799999999999999</v>
      </c>
      <c r="AR571" s="18">
        <f>AQ571*节奏规划!$J560</f>
        <v>1.8620689655172412E-2</v>
      </c>
      <c r="AS571" s="18">
        <f t="shared" si="299"/>
        <v>51.839999999999996</v>
      </c>
      <c r="AT571" s="18">
        <f>AS571*节奏规划!$J560</f>
        <v>8.9379310344827573E-2</v>
      </c>
      <c r="AU571" s="18">
        <f t="shared" si="300"/>
        <v>129.6</v>
      </c>
      <c r="AV571" s="18">
        <f>AU571*节奏规划!$J560</f>
        <v>0.22344827586206895</v>
      </c>
      <c r="AW571" s="18">
        <f t="shared" si="301"/>
        <v>31.103999999999996</v>
      </c>
      <c r="AX571" s="18">
        <f>AW571*节奏规划!$J560</f>
        <v>5.3627586206896546E-2</v>
      </c>
      <c r="AY571" s="18">
        <f t="shared" si="302"/>
        <v>0</v>
      </c>
      <c r="AZ571" s="18">
        <f>AY571*节奏规划!$J560</f>
        <v>0</v>
      </c>
    </row>
    <row r="572" spans="1:52" ht="16.5" x14ac:dyDescent="0.2">
      <c r="A572" s="14">
        <v>567</v>
      </c>
      <c r="B572" s="14">
        <f>金币产出!CH572/金币产出!CB572</f>
        <v>10762470140</v>
      </c>
      <c r="C572" s="18">
        <f>INDEX(金币产出!$D$7:$D$90,MATCH(宝箱数值!A572,金币产出!$A$7:$A$90,1))</f>
        <v>140</v>
      </c>
      <c r="D572" s="18">
        <f t="shared" si="282"/>
        <v>66435001</v>
      </c>
      <c r="E572" s="18">
        <f t="shared" si="271"/>
        <v>5964779</v>
      </c>
      <c r="F572" s="18">
        <f t="shared" si="272"/>
        <v>21181945</v>
      </c>
      <c r="G572" s="18">
        <f t="shared" si="273"/>
        <v>44935472</v>
      </c>
      <c r="H572" s="18">
        <f t="shared" si="274"/>
        <v>60500524</v>
      </c>
      <c r="I572" s="18">
        <f t="shared" si="275"/>
        <v>66435001</v>
      </c>
      <c r="J572" s="18">
        <f t="shared" si="276"/>
        <v>66435001</v>
      </c>
      <c r="K572" s="18">
        <f t="shared" si="283"/>
        <v>1</v>
      </c>
      <c r="L572" s="18">
        <f t="shared" si="284"/>
        <v>5964.78</v>
      </c>
      <c r="M572" s="18">
        <f t="shared" si="285"/>
        <v>2</v>
      </c>
      <c r="N572" s="18">
        <f t="shared" si="286"/>
        <v>21.18</v>
      </c>
      <c r="O572" s="18">
        <f t="shared" si="287"/>
        <v>2</v>
      </c>
      <c r="P572" s="18">
        <f t="shared" si="288"/>
        <v>44.94</v>
      </c>
      <c r="Q572" s="18">
        <f t="shared" si="289"/>
        <v>2</v>
      </c>
      <c r="R572" s="18">
        <f t="shared" si="290"/>
        <v>60.5</v>
      </c>
      <c r="S572" s="18">
        <f t="shared" si="291"/>
        <v>2</v>
      </c>
      <c r="T572" s="18">
        <f t="shared" si="292"/>
        <v>66.44</v>
      </c>
      <c r="U572" s="18">
        <f t="shared" si="293"/>
        <v>2</v>
      </c>
      <c r="V572" s="18">
        <f t="shared" si="294"/>
        <v>66.44</v>
      </c>
      <c r="W572" s="18">
        <f t="shared" si="295"/>
        <v>2</v>
      </c>
      <c r="X572" s="18">
        <f t="shared" si="296"/>
        <v>66.44</v>
      </c>
      <c r="Y572" s="22">
        <v>0</v>
      </c>
      <c r="Z572" s="22">
        <v>0</v>
      </c>
      <c r="AA572" s="22">
        <v>0</v>
      </c>
      <c r="AB572" s="22">
        <v>0.5</v>
      </c>
      <c r="AC572" s="22">
        <v>0.5</v>
      </c>
      <c r="AD572" s="22">
        <v>0</v>
      </c>
      <c r="AE572" s="18">
        <f t="shared" si="297"/>
        <v>152322630</v>
      </c>
      <c r="AF572" s="18">
        <f>AE572*节奏规划!$J561</f>
        <v>262625.22413793101</v>
      </c>
      <c r="AG572" s="18">
        <f t="shared" si="298"/>
        <v>3240</v>
      </c>
      <c r="AH572" s="18">
        <f>AG572*节奏规划!$J561</f>
        <v>5.5862068965517242</v>
      </c>
      <c r="AI572" s="18">
        <f t="shared" si="277"/>
        <v>461.25</v>
      </c>
      <c r="AJ572" s="18">
        <f>AI572*节奏规划!$J561</f>
        <v>0.79525862068965514</v>
      </c>
      <c r="AK572" s="18">
        <f t="shared" si="278"/>
        <v>237.60000000000002</v>
      </c>
      <c r="AL572" s="18">
        <f>AK572*节奏规划!$J561</f>
        <v>0.40965517241379312</v>
      </c>
      <c r="AM572" s="18">
        <f t="shared" si="279"/>
        <v>1215</v>
      </c>
      <c r="AN572" s="18">
        <f>AM572*节奏规划!$J561</f>
        <v>2.0948275862068964</v>
      </c>
      <c r="AO572" s="18">
        <f t="shared" si="280"/>
        <v>280.8</v>
      </c>
      <c r="AP572" s="18">
        <f>AO572*节奏规划!$J561</f>
        <v>0.48413793103448277</v>
      </c>
      <c r="AQ572" s="18">
        <f t="shared" si="281"/>
        <v>10.799999999999999</v>
      </c>
      <c r="AR572" s="18">
        <f>AQ572*节奏规划!$J561</f>
        <v>1.8620689655172412E-2</v>
      </c>
      <c r="AS572" s="18">
        <f t="shared" si="299"/>
        <v>51.839999999999996</v>
      </c>
      <c r="AT572" s="18">
        <f>AS572*节奏规划!$J561</f>
        <v>8.9379310344827573E-2</v>
      </c>
      <c r="AU572" s="18">
        <f t="shared" si="300"/>
        <v>129.6</v>
      </c>
      <c r="AV572" s="18">
        <f>AU572*节奏规划!$J561</f>
        <v>0.22344827586206895</v>
      </c>
      <c r="AW572" s="18">
        <f t="shared" si="301"/>
        <v>31.103999999999996</v>
      </c>
      <c r="AX572" s="18">
        <f>AW572*节奏规划!$J561</f>
        <v>5.3627586206896546E-2</v>
      </c>
      <c r="AY572" s="18">
        <f t="shared" si="302"/>
        <v>0</v>
      </c>
      <c r="AZ572" s="18">
        <f>AY572*节奏规划!$J561</f>
        <v>0</v>
      </c>
    </row>
    <row r="573" spans="1:52" ht="16.5" x14ac:dyDescent="0.2">
      <c r="A573" s="14">
        <v>568</v>
      </c>
      <c r="B573" s="14">
        <f>金币产出!CH573/金币产出!CB573</f>
        <v>10790279980</v>
      </c>
      <c r="C573" s="18">
        <f>INDEX(金币产出!$D$7:$D$90,MATCH(宝箱数值!A573,金币产出!$A$7:$A$90,1))</f>
        <v>140</v>
      </c>
      <c r="D573" s="18">
        <f t="shared" si="282"/>
        <v>66606667</v>
      </c>
      <c r="E573" s="18">
        <f t="shared" si="271"/>
        <v>5972481</v>
      </c>
      <c r="F573" s="18">
        <f t="shared" si="272"/>
        <v>21209294</v>
      </c>
      <c r="G573" s="18">
        <f t="shared" si="273"/>
        <v>44993491</v>
      </c>
      <c r="H573" s="18">
        <f t="shared" si="274"/>
        <v>60578640</v>
      </c>
      <c r="I573" s="18">
        <f t="shared" si="275"/>
        <v>66606667</v>
      </c>
      <c r="J573" s="18">
        <f t="shared" si="276"/>
        <v>66606667</v>
      </c>
      <c r="K573" s="18">
        <f t="shared" si="283"/>
        <v>1</v>
      </c>
      <c r="L573" s="18">
        <f t="shared" si="284"/>
        <v>5972.48</v>
      </c>
      <c r="M573" s="18">
        <f t="shared" si="285"/>
        <v>2</v>
      </c>
      <c r="N573" s="18">
        <f t="shared" si="286"/>
        <v>21.21</v>
      </c>
      <c r="O573" s="18">
        <f t="shared" si="287"/>
        <v>2</v>
      </c>
      <c r="P573" s="18">
        <f t="shared" si="288"/>
        <v>44.99</v>
      </c>
      <c r="Q573" s="18">
        <f t="shared" si="289"/>
        <v>2</v>
      </c>
      <c r="R573" s="18">
        <f t="shared" si="290"/>
        <v>60.58</v>
      </c>
      <c r="S573" s="18">
        <f t="shared" si="291"/>
        <v>2</v>
      </c>
      <c r="T573" s="18">
        <f t="shared" si="292"/>
        <v>66.61</v>
      </c>
      <c r="U573" s="18">
        <f t="shared" si="293"/>
        <v>2</v>
      </c>
      <c r="V573" s="18">
        <f t="shared" si="294"/>
        <v>66.61</v>
      </c>
      <c r="W573" s="18">
        <f t="shared" si="295"/>
        <v>2</v>
      </c>
      <c r="X573" s="18">
        <f t="shared" si="296"/>
        <v>66.61</v>
      </c>
      <c r="Y573" s="22">
        <v>0</v>
      </c>
      <c r="Z573" s="22">
        <v>0</v>
      </c>
      <c r="AA573" s="22">
        <v>0</v>
      </c>
      <c r="AB573" s="22">
        <v>0.5</v>
      </c>
      <c r="AC573" s="22">
        <v>0.5</v>
      </c>
      <c r="AD573" s="22">
        <v>0</v>
      </c>
      <c r="AE573" s="18">
        <f t="shared" si="297"/>
        <v>152622368.40000001</v>
      </c>
      <c r="AF573" s="18">
        <f>AE573*节奏规划!$J562</f>
        <v>263142.01448275865</v>
      </c>
      <c r="AG573" s="18">
        <f t="shared" si="298"/>
        <v>3240</v>
      </c>
      <c r="AH573" s="18">
        <f>AG573*节奏规划!$J562</f>
        <v>5.5862068965517242</v>
      </c>
      <c r="AI573" s="18">
        <f t="shared" si="277"/>
        <v>461.25</v>
      </c>
      <c r="AJ573" s="18">
        <f>AI573*节奏规划!$J562</f>
        <v>0.79525862068965514</v>
      </c>
      <c r="AK573" s="18">
        <f t="shared" si="278"/>
        <v>237.60000000000002</v>
      </c>
      <c r="AL573" s="18">
        <f>AK573*节奏规划!$J562</f>
        <v>0.40965517241379312</v>
      </c>
      <c r="AM573" s="18">
        <f t="shared" si="279"/>
        <v>1215</v>
      </c>
      <c r="AN573" s="18">
        <f>AM573*节奏规划!$J562</f>
        <v>2.0948275862068964</v>
      </c>
      <c r="AO573" s="18">
        <f t="shared" si="280"/>
        <v>280.8</v>
      </c>
      <c r="AP573" s="18">
        <f>AO573*节奏规划!$J562</f>
        <v>0.48413793103448277</v>
      </c>
      <c r="AQ573" s="18">
        <f t="shared" si="281"/>
        <v>10.799999999999999</v>
      </c>
      <c r="AR573" s="18">
        <f>AQ573*节奏规划!$J562</f>
        <v>1.8620689655172412E-2</v>
      </c>
      <c r="AS573" s="18">
        <f t="shared" si="299"/>
        <v>51.839999999999996</v>
      </c>
      <c r="AT573" s="18">
        <f>AS573*节奏规划!$J562</f>
        <v>8.9379310344827573E-2</v>
      </c>
      <c r="AU573" s="18">
        <f t="shared" si="300"/>
        <v>129.6</v>
      </c>
      <c r="AV573" s="18">
        <f>AU573*节奏规划!$J562</f>
        <v>0.22344827586206895</v>
      </c>
      <c r="AW573" s="18">
        <f t="shared" si="301"/>
        <v>31.103999999999996</v>
      </c>
      <c r="AX573" s="18">
        <f>AW573*节奏规划!$J562</f>
        <v>5.3627586206896546E-2</v>
      </c>
      <c r="AY573" s="18">
        <f t="shared" si="302"/>
        <v>0</v>
      </c>
      <c r="AZ573" s="18">
        <f>AY573*节奏规划!$J562</f>
        <v>0</v>
      </c>
    </row>
    <row r="574" spans="1:52" ht="16.5" x14ac:dyDescent="0.2">
      <c r="A574" s="14">
        <v>569</v>
      </c>
      <c r="B574" s="14">
        <f>金币产出!CH574/金币产出!CB574</f>
        <v>10818089820</v>
      </c>
      <c r="C574" s="18">
        <f>INDEX(金币产出!$D$7:$D$90,MATCH(宝箱数值!A574,金币产出!$A$7:$A$90,1))</f>
        <v>140</v>
      </c>
      <c r="D574" s="18">
        <f t="shared" si="282"/>
        <v>66778332</v>
      </c>
      <c r="E574" s="18">
        <f t="shared" si="271"/>
        <v>5980172</v>
      </c>
      <c r="F574" s="18">
        <f t="shared" si="272"/>
        <v>21236608</v>
      </c>
      <c r="G574" s="18">
        <f t="shared" si="273"/>
        <v>45051434</v>
      </c>
      <c r="H574" s="18">
        <f t="shared" si="274"/>
        <v>60656654</v>
      </c>
      <c r="I574" s="18">
        <f t="shared" si="275"/>
        <v>66778332</v>
      </c>
      <c r="J574" s="18">
        <f t="shared" si="276"/>
        <v>66778332</v>
      </c>
      <c r="K574" s="18">
        <f t="shared" si="283"/>
        <v>1</v>
      </c>
      <c r="L574" s="18">
        <f t="shared" si="284"/>
        <v>5980.17</v>
      </c>
      <c r="M574" s="18">
        <f t="shared" si="285"/>
        <v>2</v>
      </c>
      <c r="N574" s="18">
        <f t="shared" si="286"/>
        <v>21.24</v>
      </c>
      <c r="O574" s="18">
        <f t="shared" si="287"/>
        <v>2</v>
      </c>
      <c r="P574" s="18">
        <f t="shared" si="288"/>
        <v>45.05</v>
      </c>
      <c r="Q574" s="18">
        <f t="shared" si="289"/>
        <v>2</v>
      </c>
      <c r="R574" s="18">
        <f t="shared" si="290"/>
        <v>60.66</v>
      </c>
      <c r="S574" s="18">
        <f t="shared" si="291"/>
        <v>2</v>
      </c>
      <c r="T574" s="18">
        <f t="shared" si="292"/>
        <v>66.78</v>
      </c>
      <c r="U574" s="18">
        <f t="shared" si="293"/>
        <v>2</v>
      </c>
      <c r="V574" s="18">
        <f t="shared" si="294"/>
        <v>66.78</v>
      </c>
      <c r="W574" s="18">
        <f t="shared" si="295"/>
        <v>2</v>
      </c>
      <c r="X574" s="18">
        <f t="shared" si="296"/>
        <v>66.78</v>
      </c>
      <c r="Y574" s="22">
        <v>0</v>
      </c>
      <c r="Z574" s="22">
        <v>0</v>
      </c>
      <c r="AA574" s="22">
        <v>0</v>
      </c>
      <c r="AB574" s="22">
        <v>0.5</v>
      </c>
      <c r="AC574" s="22">
        <v>0.5</v>
      </c>
      <c r="AD574" s="22">
        <v>0</v>
      </c>
      <c r="AE574" s="18">
        <f t="shared" si="297"/>
        <v>152921983.19999999</v>
      </c>
      <c r="AF574" s="18">
        <f>AE574*节奏规划!$J563</f>
        <v>263658.59172413789</v>
      </c>
      <c r="AG574" s="18">
        <f t="shared" si="298"/>
        <v>3240</v>
      </c>
      <c r="AH574" s="18">
        <f>AG574*节奏规划!$J563</f>
        <v>5.5862068965517242</v>
      </c>
      <c r="AI574" s="18">
        <f t="shared" si="277"/>
        <v>461.25</v>
      </c>
      <c r="AJ574" s="18">
        <f>AI574*节奏规划!$J563</f>
        <v>0.79525862068965514</v>
      </c>
      <c r="AK574" s="18">
        <f t="shared" si="278"/>
        <v>237.60000000000002</v>
      </c>
      <c r="AL574" s="18">
        <f>AK574*节奏规划!$J563</f>
        <v>0.40965517241379312</v>
      </c>
      <c r="AM574" s="18">
        <f t="shared" si="279"/>
        <v>1215</v>
      </c>
      <c r="AN574" s="18">
        <f>AM574*节奏规划!$J563</f>
        <v>2.0948275862068964</v>
      </c>
      <c r="AO574" s="18">
        <f t="shared" si="280"/>
        <v>280.8</v>
      </c>
      <c r="AP574" s="18">
        <f>AO574*节奏规划!$J563</f>
        <v>0.48413793103448277</v>
      </c>
      <c r="AQ574" s="18">
        <f t="shared" si="281"/>
        <v>10.799999999999999</v>
      </c>
      <c r="AR574" s="18">
        <f>AQ574*节奏规划!$J563</f>
        <v>1.8620689655172412E-2</v>
      </c>
      <c r="AS574" s="18">
        <f t="shared" si="299"/>
        <v>51.839999999999996</v>
      </c>
      <c r="AT574" s="18">
        <f>AS574*节奏规划!$J563</f>
        <v>8.9379310344827573E-2</v>
      </c>
      <c r="AU574" s="18">
        <f t="shared" si="300"/>
        <v>129.6</v>
      </c>
      <c r="AV574" s="18">
        <f>AU574*节奏规划!$J563</f>
        <v>0.22344827586206895</v>
      </c>
      <c r="AW574" s="18">
        <f t="shared" si="301"/>
        <v>31.103999999999996</v>
      </c>
      <c r="AX574" s="18">
        <f>AW574*节奏规划!$J563</f>
        <v>5.3627586206896546E-2</v>
      </c>
      <c r="AY574" s="18">
        <f t="shared" si="302"/>
        <v>0</v>
      </c>
      <c r="AZ574" s="18">
        <f>AY574*节奏规划!$J563</f>
        <v>0</v>
      </c>
    </row>
    <row r="575" spans="1:52" ht="16.5" x14ac:dyDescent="0.2">
      <c r="A575" s="14">
        <v>570</v>
      </c>
      <c r="B575" s="14">
        <f>金币产出!CH575/金币产出!CB575</f>
        <v>10845900240</v>
      </c>
      <c r="C575" s="18">
        <f>INDEX(金币产出!$D$7:$D$90,MATCH(宝箱数值!A575,金币产出!$A$7:$A$90,1))</f>
        <v>140</v>
      </c>
      <c r="D575" s="18">
        <f t="shared" si="282"/>
        <v>66950001</v>
      </c>
      <c r="E575" s="18">
        <f t="shared" si="271"/>
        <v>5987854</v>
      </c>
      <c r="F575" s="18">
        <f t="shared" si="272"/>
        <v>21263887</v>
      </c>
      <c r="G575" s="18">
        <f t="shared" si="273"/>
        <v>45109305</v>
      </c>
      <c r="H575" s="18">
        <f t="shared" si="274"/>
        <v>60734570</v>
      </c>
      <c r="I575" s="18">
        <f t="shared" si="275"/>
        <v>66950001</v>
      </c>
      <c r="J575" s="18">
        <f t="shared" si="276"/>
        <v>66950001</v>
      </c>
      <c r="K575" s="18">
        <f t="shared" si="283"/>
        <v>1</v>
      </c>
      <c r="L575" s="18">
        <f t="shared" si="284"/>
        <v>5987.85</v>
      </c>
      <c r="M575" s="18">
        <f t="shared" si="285"/>
        <v>2</v>
      </c>
      <c r="N575" s="18">
        <f t="shared" si="286"/>
        <v>21.26</v>
      </c>
      <c r="O575" s="18">
        <f t="shared" si="287"/>
        <v>2</v>
      </c>
      <c r="P575" s="18">
        <f t="shared" si="288"/>
        <v>45.11</v>
      </c>
      <c r="Q575" s="18">
        <f t="shared" si="289"/>
        <v>2</v>
      </c>
      <c r="R575" s="18">
        <f t="shared" si="290"/>
        <v>60.73</v>
      </c>
      <c r="S575" s="18">
        <f t="shared" si="291"/>
        <v>2</v>
      </c>
      <c r="T575" s="18">
        <f t="shared" si="292"/>
        <v>66.95</v>
      </c>
      <c r="U575" s="18">
        <f t="shared" si="293"/>
        <v>2</v>
      </c>
      <c r="V575" s="18">
        <f t="shared" si="294"/>
        <v>66.95</v>
      </c>
      <c r="W575" s="18">
        <f t="shared" si="295"/>
        <v>2</v>
      </c>
      <c r="X575" s="18">
        <f t="shared" si="296"/>
        <v>66.95</v>
      </c>
      <c r="Y575" s="22">
        <v>0</v>
      </c>
      <c r="Z575" s="22">
        <v>0</v>
      </c>
      <c r="AA575" s="22">
        <v>0</v>
      </c>
      <c r="AB575" s="22">
        <v>0.5</v>
      </c>
      <c r="AC575" s="22">
        <v>0.5</v>
      </c>
      <c r="AD575" s="22">
        <v>0</v>
      </c>
      <c r="AE575" s="18">
        <f t="shared" si="297"/>
        <v>153221485.19999999</v>
      </c>
      <c r="AF575" s="18">
        <f>AE575*节奏规划!$J564</f>
        <v>264174.97448275861</v>
      </c>
      <c r="AG575" s="18">
        <f t="shared" si="298"/>
        <v>3240</v>
      </c>
      <c r="AH575" s="18">
        <f>AG575*节奏规划!$J564</f>
        <v>5.5862068965517242</v>
      </c>
      <c r="AI575" s="18">
        <f t="shared" si="277"/>
        <v>461.25</v>
      </c>
      <c r="AJ575" s="18">
        <f>AI575*节奏规划!$J564</f>
        <v>0.79525862068965514</v>
      </c>
      <c r="AK575" s="18">
        <f t="shared" si="278"/>
        <v>237.60000000000002</v>
      </c>
      <c r="AL575" s="18">
        <f>AK575*节奏规划!$J564</f>
        <v>0.40965517241379312</v>
      </c>
      <c r="AM575" s="18">
        <f t="shared" si="279"/>
        <v>1215</v>
      </c>
      <c r="AN575" s="18">
        <f>AM575*节奏规划!$J564</f>
        <v>2.0948275862068964</v>
      </c>
      <c r="AO575" s="18">
        <f t="shared" si="280"/>
        <v>280.8</v>
      </c>
      <c r="AP575" s="18">
        <f>AO575*节奏规划!$J564</f>
        <v>0.48413793103448277</v>
      </c>
      <c r="AQ575" s="18">
        <f t="shared" si="281"/>
        <v>10.799999999999999</v>
      </c>
      <c r="AR575" s="18">
        <f>AQ575*节奏规划!$J564</f>
        <v>1.8620689655172412E-2</v>
      </c>
      <c r="AS575" s="18">
        <f t="shared" si="299"/>
        <v>51.839999999999996</v>
      </c>
      <c r="AT575" s="18">
        <f>AS575*节奏规划!$J564</f>
        <v>8.9379310344827573E-2</v>
      </c>
      <c r="AU575" s="18">
        <f t="shared" si="300"/>
        <v>129.6</v>
      </c>
      <c r="AV575" s="18">
        <f>AU575*节奏规划!$J564</f>
        <v>0.22344827586206895</v>
      </c>
      <c r="AW575" s="18">
        <f t="shared" si="301"/>
        <v>31.103999999999996</v>
      </c>
      <c r="AX575" s="18">
        <f>AW575*节奏规划!$J564</f>
        <v>5.3627586206896546E-2</v>
      </c>
      <c r="AY575" s="18">
        <f t="shared" si="302"/>
        <v>0</v>
      </c>
      <c r="AZ575" s="18">
        <f>AY575*节奏规划!$J564</f>
        <v>0</v>
      </c>
    </row>
    <row r="576" spans="1:52" ht="16.5" x14ac:dyDescent="0.2">
      <c r="A576" s="14">
        <v>571</v>
      </c>
      <c r="B576" s="14">
        <f>金币产出!CH576/金币产出!CB576</f>
        <v>10873710080</v>
      </c>
      <c r="C576" s="18">
        <f>INDEX(金币产出!$D$7:$D$90,MATCH(宝箱数值!A576,金币产出!$A$7:$A$90,1))</f>
        <v>140</v>
      </c>
      <c r="D576" s="18">
        <f t="shared" si="282"/>
        <v>67121667</v>
      </c>
      <c r="E576" s="18">
        <f t="shared" si="271"/>
        <v>5995526</v>
      </c>
      <c r="F576" s="18">
        <f t="shared" si="272"/>
        <v>21291131</v>
      </c>
      <c r="G576" s="18">
        <f t="shared" si="273"/>
        <v>45167100</v>
      </c>
      <c r="H576" s="18">
        <f t="shared" si="274"/>
        <v>60812385</v>
      </c>
      <c r="I576" s="18">
        <f t="shared" si="275"/>
        <v>67121667</v>
      </c>
      <c r="J576" s="18">
        <f t="shared" si="276"/>
        <v>67121667</v>
      </c>
      <c r="K576" s="18">
        <f t="shared" si="283"/>
        <v>1</v>
      </c>
      <c r="L576" s="18">
        <f t="shared" si="284"/>
        <v>5995.53</v>
      </c>
      <c r="M576" s="18">
        <f t="shared" si="285"/>
        <v>2</v>
      </c>
      <c r="N576" s="18">
        <f t="shared" si="286"/>
        <v>21.29</v>
      </c>
      <c r="O576" s="18">
        <f t="shared" si="287"/>
        <v>2</v>
      </c>
      <c r="P576" s="18">
        <f t="shared" si="288"/>
        <v>45.17</v>
      </c>
      <c r="Q576" s="18">
        <f t="shared" si="289"/>
        <v>2</v>
      </c>
      <c r="R576" s="18">
        <f t="shared" si="290"/>
        <v>60.81</v>
      </c>
      <c r="S576" s="18">
        <f t="shared" si="291"/>
        <v>2</v>
      </c>
      <c r="T576" s="18">
        <f t="shared" si="292"/>
        <v>67.12</v>
      </c>
      <c r="U576" s="18">
        <f t="shared" si="293"/>
        <v>2</v>
      </c>
      <c r="V576" s="18">
        <f t="shared" si="294"/>
        <v>67.12</v>
      </c>
      <c r="W576" s="18">
        <f t="shared" si="295"/>
        <v>2</v>
      </c>
      <c r="X576" s="18">
        <f t="shared" si="296"/>
        <v>67.12</v>
      </c>
      <c r="Y576" s="22">
        <v>0</v>
      </c>
      <c r="Z576" s="22">
        <v>0</v>
      </c>
      <c r="AA576" s="22">
        <v>0</v>
      </c>
      <c r="AB576" s="22">
        <v>0.5</v>
      </c>
      <c r="AC576" s="22">
        <v>0.5</v>
      </c>
      <c r="AD576" s="22">
        <v>0</v>
      </c>
      <c r="AE576" s="18">
        <f t="shared" si="297"/>
        <v>153520862.40000001</v>
      </c>
      <c r="AF576" s="18">
        <f>AE576*节奏规划!$J565</f>
        <v>264691.14206896554</v>
      </c>
      <c r="AG576" s="18">
        <f t="shared" si="298"/>
        <v>3240</v>
      </c>
      <c r="AH576" s="18">
        <f>AG576*节奏规划!$J565</f>
        <v>5.5862068965517242</v>
      </c>
      <c r="AI576" s="18">
        <f t="shared" si="277"/>
        <v>461.25</v>
      </c>
      <c r="AJ576" s="18">
        <f>AI576*节奏规划!$J565</f>
        <v>0.79525862068965514</v>
      </c>
      <c r="AK576" s="18">
        <f t="shared" si="278"/>
        <v>237.60000000000002</v>
      </c>
      <c r="AL576" s="18">
        <f>AK576*节奏规划!$J565</f>
        <v>0.40965517241379312</v>
      </c>
      <c r="AM576" s="18">
        <f t="shared" si="279"/>
        <v>1215</v>
      </c>
      <c r="AN576" s="18">
        <f>AM576*节奏规划!$J565</f>
        <v>2.0948275862068964</v>
      </c>
      <c r="AO576" s="18">
        <f t="shared" si="280"/>
        <v>280.8</v>
      </c>
      <c r="AP576" s="18">
        <f>AO576*节奏规划!$J565</f>
        <v>0.48413793103448277</v>
      </c>
      <c r="AQ576" s="18">
        <f t="shared" si="281"/>
        <v>10.799999999999999</v>
      </c>
      <c r="AR576" s="18">
        <f>AQ576*节奏规划!$J565</f>
        <v>1.8620689655172412E-2</v>
      </c>
      <c r="AS576" s="18">
        <f t="shared" si="299"/>
        <v>51.839999999999996</v>
      </c>
      <c r="AT576" s="18">
        <f>AS576*节奏规划!$J565</f>
        <v>8.9379310344827573E-2</v>
      </c>
      <c r="AU576" s="18">
        <f t="shared" si="300"/>
        <v>129.6</v>
      </c>
      <c r="AV576" s="18">
        <f>AU576*节奏规划!$J565</f>
        <v>0.22344827586206895</v>
      </c>
      <c r="AW576" s="18">
        <f t="shared" si="301"/>
        <v>31.103999999999996</v>
      </c>
      <c r="AX576" s="18">
        <f>AW576*节奏规划!$J565</f>
        <v>5.3627586206896546E-2</v>
      </c>
      <c r="AY576" s="18">
        <f t="shared" si="302"/>
        <v>0</v>
      </c>
      <c r="AZ576" s="18">
        <f>AY576*节奏规划!$J565</f>
        <v>0</v>
      </c>
    </row>
    <row r="577" spans="1:52" ht="16.5" x14ac:dyDescent="0.2">
      <c r="A577" s="14">
        <v>572</v>
      </c>
      <c r="B577" s="14">
        <f>金币产出!CH577/金币产出!CB577</f>
        <v>10901519920</v>
      </c>
      <c r="C577" s="18">
        <f>INDEX(金币产出!$D$7:$D$90,MATCH(宝箱数值!A577,金币产出!$A$7:$A$90,1))</f>
        <v>140</v>
      </c>
      <c r="D577" s="18">
        <f t="shared" si="282"/>
        <v>67293333</v>
      </c>
      <c r="E577" s="18">
        <f t="shared" si="271"/>
        <v>6003188</v>
      </c>
      <c r="F577" s="18">
        <f t="shared" si="272"/>
        <v>21318340</v>
      </c>
      <c r="G577" s="18">
        <f t="shared" si="273"/>
        <v>45224821</v>
      </c>
      <c r="H577" s="18">
        <f t="shared" si="274"/>
        <v>60890100</v>
      </c>
      <c r="I577" s="18">
        <f t="shared" si="275"/>
        <v>67293333</v>
      </c>
      <c r="J577" s="18">
        <f t="shared" si="276"/>
        <v>67293333</v>
      </c>
      <c r="K577" s="18">
        <f t="shared" si="283"/>
        <v>1</v>
      </c>
      <c r="L577" s="18">
        <f t="shared" si="284"/>
        <v>6003.19</v>
      </c>
      <c r="M577" s="18">
        <f t="shared" si="285"/>
        <v>2</v>
      </c>
      <c r="N577" s="18">
        <f t="shared" si="286"/>
        <v>21.32</v>
      </c>
      <c r="O577" s="18">
        <f t="shared" si="287"/>
        <v>2</v>
      </c>
      <c r="P577" s="18">
        <f t="shared" si="288"/>
        <v>45.22</v>
      </c>
      <c r="Q577" s="18">
        <f t="shared" si="289"/>
        <v>2</v>
      </c>
      <c r="R577" s="18">
        <f t="shared" si="290"/>
        <v>60.89</v>
      </c>
      <c r="S577" s="18">
        <f t="shared" si="291"/>
        <v>2</v>
      </c>
      <c r="T577" s="18">
        <f t="shared" si="292"/>
        <v>67.290000000000006</v>
      </c>
      <c r="U577" s="18">
        <f t="shared" si="293"/>
        <v>2</v>
      </c>
      <c r="V577" s="18">
        <f t="shared" si="294"/>
        <v>67.290000000000006</v>
      </c>
      <c r="W577" s="18">
        <f t="shared" si="295"/>
        <v>2</v>
      </c>
      <c r="X577" s="18">
        <f t="shared" si="296"/>
        <v>67.290000000000006</v>
      </c>
      <c r="Y577" s="22">
        <v>0</v>
      </c>
      <c r="Z577" s="22">
        <v>0</v>
      </c>
      <c r="AA577" s="22">
        <v>0</v>
      </c>
      <c r="AB577" s="22">
        <v>0.5</v>
      </c>
      <c r="AC577" s="22">
        <v>0.5</v>
      </c>
      <c r="AD577" s="22">
        <v>0</v>
      </c>
      <c r="AE577" s="18">
        <f t="shared" si="297"/>
        <v>153820119.59999999</v>
      </c>
      <c r="AF577" s="18">
        <f>AE577*节奏规划!$J566</f>
        <v>265207.10275862069</v>
      </c>
      <c r="AG577" s="18">
        <f t="shared" si="298"/>
        <v>3240</v>
      </c>
      <c r="AH577" s="18">
        <f>AG577*节奏规划!$J566</f>
        <v>5.5862068965517242</v>
      </c>
      <c r="AI577" s="18">
        <f t="shared" si="277"/>
        <v>461.25</v>
      </c>
      <c r="AJ577" s="18">
        <f>AI577*节奏规划!$J566</f>
        <v>0.79525862068965514</v>
      </c>
      <c r="AK577" s="18">
        <f t="shared" si="278"/>
        <v>237.60000000000002</v>
      </c>
      <c r="AL577" s="18">
        <f>AK577*节奏规划!$J566</f>
        <v>0.40965517241379312</v>
      </c>
      <c r="AM577" s="18">
        <f t="shared" si="279"/>
        <v>1215</v>
      </c>
      <c r="AN577" s="18">
        <f>AM577*节奏规划!$J566</f>
        <v>2.0948275862068964</v>
      </c>
      <c r="AO577" s="18">
        <f t="shared" si="280"/>
        <v>280.8</v>
      </c>
      <c r="AP577" s="18">
        <f>AO577*节奏规划!$J566</f>
        <v>0.48413793103448277</v>
      </c>
      <c r="AQ577" s="18">
        <f t="shared" si="281"/>
        <v>10.799999999999999</v>
      </c>
      <c r="AR577" s="18">
        <f>AQ577*节奏规划!$J566</f>
        <v>1.8620689655172412E-2</v>
      </c>
      <c r="AS577" s="18">
        <f t="shared" si="299"/>
        <v>51.839999999999996</v>
      </c>
      <c r="AT577" s="18">
        <f>AS577*节奏规划!$J566</f>
        <v>8.9379310344827573E-2</v>
      </c>
      <c r="AU577" s="18">
        <f t="shared" si="300"/>
        <v>129.6</v>
      </c>
      <c r="AV577" s="18">
        <f>AU577*节奏规划!$J566</f>
        <v>0.22344827586206895</v>
      </c>
      <c r="AW577" s="18">
        <f t="shared" si="301"/>
        <v>31.103999999999996</v>
      </c>
      <c r="AX577" s="18">
        <f>AW577*节奏规划!$J566</f>
        <v>5.3627586206896546E-2</v>
      </c>
      <c r="AY577" s="18">
        <f t="shared" si="302"/>
        <v>0</v>
      </c>
      <c r="AZ577" s="18">
        <f>AY577*节奏规划!$J566</f>
        <v>0</v>
      </c>
    </row>
    <row r="578" spans="1:52" ht="16.5" x14ac:dyDescent="0.2">
      <c r="A578" s="14">
        <v>573</v>
      </c>
      <c r="B578" s="14">
        <f>金币产出!CH578/金币产出!CB578</f>
        <v>10929329760</v>
      </c>
      <c r="C578" s="18">
        <f>INDEX(金币产出!$D$7:$D$90,MATCH(宝箱数值!A578,金币产出!$A$7:$A$90,1))</f>
        <v>140</v>
      </c>
      <c r="D578" s="18">
        <f t="shared" si="282"/>
        <v>67464999</v>
      </c>
      <c r="E578" s="18">
        <f t="shared" si="271"/>
        <v>6010840</v>
      </c>
      <c r="F578" s="18">
        <f t="shared" si="272"/>
        <v>21345514</v>
      </c>
      <c r="G578" s="18">
        <f t="shared" si="273"/>
        <v>45282469</v>
      </c>
      <c r="H578" s="18">
        <f t="shared" si="274"/>
        <v>60967716</v>
      </c>
      <c r="I578" s="18">
        <f t="shared" si="275"/>
        <v>67464999</v>
      </c>
      <c r="J578" s="18">
        <f t="shared" si="276"/>
        <v>67464999</v>
      </c>
      <c r="K578" s="18">
        <f t="shared" si="283"/>
        <v>1</v>
      </c>
      <c r="L578" s="18">
        <f t="shared" si="284"/>
        <v>6010.84</v>
      </c>
      <c r="M578" s="18">
        <f t="shared" si="285"/>
        <v>2</v>
      </c>
      <c r="N578" s="18">
        <f t="shared" si="286"/>
        <v>21.35</v>
      </c>
      <c r="O578" s="18">
        <f t="shared" si="287"/>
        <v>2</v>
      </c>
      <c r="P578" s="18">
        <f t="shared" si="288"/>
        <v>45.28</v>
      </c>
      <c r="Q578" s="18">
        <f t="shared" si="289"/>
        <v>2</v>
      </c>
      <c r="R578" s="18">
        <f t="shared" si="290"/>
        <v>60.97</v>
      </c>
      <c r="S578" s="18">
        <f t="shared" si="291"/>
        <v>2</v>
      </c>
      <c r="T578" s="18">
        <f t="shared" si="292"/>
        <v>67.459999999999994</v>
      </c>
      <c r="U578" s="18">
        <f t="shared" si="293"/>
        <v>2</v>
      </c>
      <c r="V578" s="18">
        <f t="shared" si="294"/>
        <v>67.459999999999994</v>
      </c>
      <c r="W578" s="18">
        <f t="shared" si="295"/>
        <v>2</v>
      </c>
      <c r="X578" s="18">
        <f t="shared" si="296"/>
        <v>67.459999999999994</v>
      </c>
      <c r="Y578" s="22">
        <v>0</v>
      </c>
      <c r="Z578" s="22">
        <v>0</v>
      </c>
      <c r="AA578" s="22">
        <v>0</v>
      </c>
      <c r="AB578" s="22">
        <v>0.5</v>
      </c>
      <c r="AC578" s="22">
        <v>0.5</v>
      </c>
      <c r="AD578" s="22">
        <v>0</v>
      </c>
      <c r="AE578" s="18">
        <f t="shared" si="297"/>
        <v>154119258</v>
      </c>
      <c r="AF578" s="18">
        <f>AE578*节奏规划!$J567</f>
        <v>265722.85862068966</v>
      </c>
      <c r="AG578" s="18">
        <f t="shared" si="298"/>
        <v>3240</v>
      </c>
      <c r="AH578" s="18">
        <f>AG578*节奏规划!$J567</f>
        <v>5.5862068965517242</v>
      </c>
      <c r="AI578" s="18">
        <f t="shared" si="277"/>
        <v>461.25</v>
      </c>
      <c r="AJ578" s="18">
        <f>AI578*节奏规划!$J567</f>
        <v>0.79525862068965514</v>
      </c>
      <c r="AK578" s="18">
        <f t="shared" si="278"/>
        <v>237.60000000000002</v>
      </c>
      <c r="AL578" s="18">
        <f>AK578*节奏规划!$J567</f>
        <v>0.40965517241379312</v>
      </c>
      <c r="AM578" s="18">
        <f t="shared" si="279"/>
        <v>1215</v>
      </c>
      <c r="AN578" s="18">
        <f>AM578*节奏规划!$J567</f>
        <v>2.0948275862068964</v>
      </c>
      <c r="AO578" s="18">
        <f t="shared" si="280"/>
        <v>280.8</v>
      </c>
      <c r="AP578" s="18">
        <f>AO578*节奏规划!$J567</f>
        <v>0.48413793103448277</v>
      </c>
      <c r="AQ578" s="18">
        <f t="shared" si="281"/>
        <v>10.799999999999999</v>
      </c>
      <c r="AR578" s="18">
        <f>AQ578*节奏规划!$J567</f>
        <v>1.8620689655172412E-2</v>
      </c>
      <c r="AS578" s="18">
        <f t="shared" si="299"/>
        <v>51.839999999999996</v>
      </c>
      <c r="AT578" s="18">
        <f>AS578*节奏规划!$J567</f>
        <v>8.9379310344827573E-2</v>
      </c>
      <c r="AU578" s="18">
        <f t="shared" si="300"/>
        <v>129.6</v>
      </c>
      <c r="AV578" s="18">
        <f>AU578*节奏规划!$J567</f>
        <v>0.22344827586206895</v>
      </c>
      <c r="AW578" s="18">
        <f t="shared" si="301"/>
        <v>31.103999999999996</v>
      </c>
      <c r="AX578" s="18">
        <f>AW578*节奏规划!$J567</f>
        <v>5.3627586206896546E-2</v>
      </c>
      <c r="AY578" s="18">
        <f t="shared" si="302"/>
        <v>0</v>
      </c>
      <c r="AZ578" s="18">
        <f>AY578*节奏规划!$J567</f>
        <v>0</v>
      </c>
    </row>
    <row r="579" spans="1:52" ht="16.5" x14ac:dyDescent="0.2">
      <c r="A579" s="14">
        <v>574</v>
      </c>
      <c r="B579" s="14">
        <f>金币产出!CH579/金币产出!CB579</f>
        <v>10957140180</v>
      </c>
      <c r="C579" s="18">
        <f>INDEX(金币产出!$D$7:$D$90,MATCH(宝箱数值!A579,金币产出!$A$7:$A$90,1))</f>
        <v>140</v>
      </c>
      <c r="D579" s="18">
        <f t="shared" si="282"/>
        <v>67636668</v>
      </c>
      <c r="E579" s="18">
        <f t="shared" si="271"/>
        <v>6018483</v>
      </c>
      <c r="F579" s="18">
        <f t="shared" si="272"/>
        <v>21372655</v>
      </c>
      <c r="G579" s="18">
        <f t="shared" si="273"/>
        <v>45340044</v>
      </c>
      <c r="H579" s="18">
        <f t="shared" si="274"/>
        <v>61045235</v>
      </c>
      <c r="I579" s="18">
        <f t="shared" si="275"/>
        <v>67636668</v>
      </c>
      <c r="J579" s="18">
        <f t="shared" si="276"/>
        <v>67636668</v>
      </c>
      <c r="K579" s="18">
        <f t="shared" si="283"/>
        <v>1</v>
      </c>
      <c r="L579" s="18">
        <f t="shared" si="284"/>
        <v>6018.48</v>
      </c>
      <c r="M579" s="18">
        <f t="shared" si="285"/>
        <v>2</v>
      </c>
      <c r="N579" s="18">
        <f t="shared" si="286"/>
        <v>21.37</v>
      </c>
      <c r="O579" s="18">
        <f t="shared" si="287"/>
        <v>2</v>
      </c>
      <c r="P579" s="18">
        <f t="shared" si="288"/>
        <v>45.34</v>
      </c>
      <c r="Q579" s="18">
        <f t="shared" si="289"/>
        <v>2</v>
      </c>
      <c r="R579" s="18">
        <f t="shared" si="290"/>
        <v>61.05</v>
      </c>
      <c r="S579" s="18">
        <f t="shared" si="291"/>
        <v>2</v>
      </c>
      <c r="T579" s="18">
        <f t="shared" si="292"/>
        <v>67.64</v>
      </c>
      <c r="U579" s="18">
        <f t="shared" si="293"/>
        <v>2</v>
      </c>
      <c r="V579" s="18">
        <f t="shared" si="294"/>
        <v>67.64</v>
      </c>
      <c r="W579" s="18">
        <f t="shared" si="295"/>
        <v>2</v>
      </c>
      <c r="X579" s="18">
        <f t="shared" si="296"/>
        <v>67.64</v>
      </c>
      <c r="Y579" s="22">
        <v>0</v>
      </c>
      <c r="Z579" s="22">
        <v>0</v>
      </c>
      <c r="AA579" s="22">
        <v>0</v>
      </c>
      <c r="AB579" s="22">
        <v>0.5</v>
      </c>
      <c r="AC579" s="22">
        <v>0.5</v>
      </c>
      <c r="AD579" s="22">
        <v>0</v>
      </c>
      <c r="AE579" s="18">
        <f t="shared" si="297"/>
        <v>154418283.59999999</v>
      </c>
      <c r="AF579" s="18">
        <f>AE579*节奏规划!$J568</f>
        <v>266238.42</v>
      </c>
      <c r="AG579" s="18">
        <f t="shared" si="298"/>
        <v>3240</v>
      </c>
      <c r="AH579" s="18">
        <f>AG579*节奏规划!$J568</f>
        <v>5.5862068965517242</v>
      </c>
      <c r="AI579" s="18">
        <f t="shared" si="277"/>
        <v>461.25</v>
      </c>
      <c r="AJ579" s="18">
        <f>AI579*节奏规划!$J568</f>
        <v>0.79525862068965514</v>
      </c>
      <c r="AK579" s="18">
        <f t="shared" si="278"/>
        <v>237.60000000000002</v>
      </c>
      <c r="AL579" s="18">
        <f>AK579*节奏规划!$J568</f>
        <v>0.40965517241379312</v>
      </c>
      <c r="AM579" s="18">
        <f t="shared" si="279"/>
        <v>1215</v>
      </c>
      <c r="AN579" s="18">
        <f>AM579*节奏规划!$J568</f>
        <v>2.0948275862068964</v>
      </c>
      <c r="AO579" s="18">
        <f t="shared" si="280"/>
        <v>280.8</v>
      </c>
      <c r="AP579" s="18">
        <f>AO579*节奏规划!$J568</f>
        <v>0.48413793103448277</v>
      </c>
      <c r="AQ579" s="18">
        <f t="shared" si="281"/>
        <v>10.799999999999999</v>
      </c>
      <c r="AR579" s="18">
        <f>AQ579*节奏规划!$J568</f>
        <v>1.8620689655172412E-2</v>
      </c>
      <c r="AS579" s="18">
        <f t="shared" si="299"/>
        <v>51.839999999999996</v>
      </c>
      <c r="AT579" s="18">
        <f>AS579*节奏规划!$J568</f>
        <v>8.9379310344827573E-2</v>
      </c>
      <c r="AU579" s="18">
        <f t="shared" si="300"/>
        <v>129.6</v>
      </c>
      <c r="AV579" s="18">
        <f>AU579*节奏规划!$J568</f>
        <v>0.22344827586206895</v>
      </c>
      <c r="AW579" s="18">
        <f t="shared" si="301"/>
        <v>31.103999999999996</v>
      </c>
      <c r="AX579" s="18">
        <f>AW579*节奏规划!$J568</f>
        <v>5.3627586206896546E-2</v>
      </c>
      <c r="AY579" s="18">
        <f t="shared" si="302"/>
        <v>0</v>
      </c>
      <c r="AZ579" s="18">
        <f>AY579*节奏规划!$J568</f>
        <v>0</v>
      </c>
    </row>
    <row r="580" spans="1:52" ht="16.5" x14ac:dyDescent="0.2">
      <c r="A580" s="14">
        <v>575</v>
      </c>
      <c r="B580" s="14">
        <f>金币产出!CH580/金币产出!CB580</f>
        <v>10984950020</v>
      </c>
      <c r="C580" s="18">
        <f>INDEX(金币产出!$D$7:$D$90,MATCH(宝箱数值!A580,金币产出!$A$7:$A$90,1))</f>
        <v>140</v>
      </c>
      <c r="D580" s="18">
        <f t="shared" si="282"/>
        <v>67808333</v>
      </c>
      <c r="E580" s="18">
        <f t="shared" si="271"/>
        <v>6026116</v>
      </c>
      <c r="F580" s="18">
        <f t="shared" si="272"/>
        <v>21399760</v>
      </c>
      <c r="G580" s="18">
        <f t="shared" si="273"/>
        <v>45397545</v>
      </c>
      <c r="H580" s="18">
        <f t="shared" si="274"/>
        <v>61122654</v>
      </c>
      <c r="I580" s="18">
        <f t="shared" si="275"/>
        <v>67808333</v>
      </c>
      <c r="J580" s="18">
        <f t="shared" si="276"/>
        <v>67808333</v>
      </c>
      <c r="K580" s="18">
        <f t="shared" si="283"/>
        <v>1</v>
      </c>
      <c r="L580" s="18">
        <f t="shared" si="284"/>
        <v>6026.12</v>
      </c>
      <c r="M580" s="18">
        <f t="shared" si="285"/>
        <v>2</v>
      </c>
      <c r="N580" s="18">
        <f t="shared" si="286"/>
        <v>21.4</v>
      </c>
      <c r="O580" s="18">
        <f t="shared" si="287"/>
        <v>2</v>
      </c>
      <c r="P580" s="18">
        <f t="shared" si="288"/>
        <v>45.4</v>
      </c>
      <c r="Q580" s="18">
        <f t="shared" si="289"/>
        <v>2</v>
      </c>
      <c r="R580" s="18">
        <f t="shared" si="290"/>
        <v>61.12</v>
      </c>
      <c r="S580" s="18">
        <f t="shared" si="291"/>
        <v>2</v>
      </c>
      <c r="T580" s="18">
        <f t="shared" si="292"/>
        <v>67.81</v>
      </c>
      <c r="U580" s="18">
        <f t="shared" si="293"/>
        <v>2</v>
      </c>
      <c r="V580" s="18">
        <f t="shared" si="294"/>
        <v>67.81</v>
      </c>
      <c r="W580" s="18">
        <f t="shared" si="295"/>
        <v>2</v>
      </c>
      <c r="X580" s="18">
        <f t="shared" si="296"/>
        <v>67.81</v>
      </c>
      <c r="Y580" s="22">
        <v>0</v>
      </c>
      <c r="Z580" s="22">
        <v>0</v>
      </c>
      <c r="AA580" s="22">
        <v>0</v>
      </c>
      <c r="AB580" s="22">
        <v>0.5</v>
      </c>
      <c r="AC580" s="22">
        <v>0.5</v>
      </c>
      <c r="AD580" s="22">
        <v>0</v>
      </c>
      <c r="AE580" s="18">
        <f t="shared" si="297"/>
        <v>154717184.40000001</v>
      </c>
      <c r="AF580" s="18">
        <f>AE580*节奏规划!$J569</f>
        <v>266753.76620689657</v>
      </c>
      <c r="AG580" s="18">
        <f t="shared" si="298"/>
        <v>3240</v>
      </c>
      <c r="AH580" s="18">
        <f>AG580*节奏规划!$J569</f>
        <v>5.5862068965517242</v>
      </c>
      <c r="AI580" s="18">
        <f t="shared" si="277"/>
        <v>461.25</v>
      </c>
      <c r="AJ580" s="18">
        <f>AI580*节奏规划!$J569</f>
        <v>0.79525862068965514</v>
      </c>
      <c r="AK580" s="18">
        <f t="shared" si="278"/>
        <v>237.60000000000002</v>
      </c>
      <c r="AL580" s="18">
        <f>AK580*节奏规划!$J569</f>
        <v>0.40965517241379312</v>
      </c>
      <c r="AM580" s="18">
        <f t="shared" si="279"/>
        <v>1215</v>
      </c>
      <c r="AN580" s="18">
        <f>AM580*节奏规划!$J569</f>
        <v>2.0948275862068964</v>
      </c>
      <c r="AO580" s="18">
        <f t="shared" si="280"/>
        <v>280.8</v>
      </c>
      <c r="AP580" s="18">
        <f>AO580*节奏规划!$J569</f>
        <v>0.48413793103448277</v>
      </c>
      <c r="AQ580" s="18">
        <f t="shared" si="281"/>
        <v>10.799999999999999</v>
      </c>
      <c r="AR580" s="18">
        <f>AQ580*节奏规划!$J569</f>
        <v>1.8620689655172412E-2</v>
      </c>
      <c r="AS580" s="18">
        <f t="shared" si="299"/>
        <v>51.839999999999996</v>
      </c>
      <c r="AT580" s="18">
        <f>AS580*节奏规划!$J569</f>
        <v>8.9379310344827573E-2</v>
      </c>
      <c r="AU580" s="18">
        <f t="shared" si="300"/>
        <v>129.6</v>
      </c>
      <c r="AV580" s="18">
        <f>AU580*节奏规划!$J569</f>
        <v>0.22344827586206895</v>
      </c>
      <c r="AW580" s="18">
        <f t="shared" si="301"/>
        <v>31.103999999999996</v>
      </c>
      <c r="AX580" s="18">
        <f>AW580*节奏规划!$J569</f>
        <v>5.3627586206896546E-2</v>
      </c>
      <c r="AY580" s="18">
        <f t="shared" si="302"/>
        <v>0</v>
      </c>
      <c r="AZ580" s="18">
        <f>AY580*节奏规划!$J569</f>
        <v>0</v>
      </c>
    </row>
    <row r="581" spans="1:52" ht="16.5" x14ac:dyDescent="0.2">
      <c r="A581" s="14">
        <v>576</v>
      </c>
      <c r="B581" s="14">
        <f>金币产出!CH581/金币产出!CB581</f>
        <v>11012759860</v>
      </c>
      <c r="C581" s="18">
        <f>INDEX(金币产出!$D$7:$D$90,MATCH(宝箱数值!A581,金币产出!$A$7:$A$90,1))</f>
        <v>140</v>
      </c>
      <c r="D581" s="18">
        <f t="shared" si="282"/>
        <v>67979999</v>
      </c>
      <c r="E581" s="18">
        <f t="shared" si="271"/>
        <v>6033739</v>
      </c>
      <c r="F581" s="18">
        <f t="shared" si="272"/>
        <v>21426831</v>
      </c>
      <c r="G581" s="18">
        <f t="shared" si="273"/>
        <v>45454974</v>
      </c>
      <c r="H581" s="18">
        <f t="shared" si="274"/>
        <v>61199975</v>
      </c>
      <c r="I581" s="18">
        <f t="shared" si="275"/>
        <v>67979999</v>
      </c>
      <c r="J581" s="18">
        <f t="shared" si="276"/>
        <v>67979999</v>
      </c>
      <c r="K581" s="18">
        <f t="shared" si="283"/>
        <v>1</v>
      </c>
      <c r="L581" s="18">
        <f t="shared" si="284"/>
        <v>6033.74</v>
      </c>
      <c r="M581" s="18">
        <f t="shared" si="285"/>
        <v>2</v>
      </c>
      <c r="N581" s="18">
        <f t="shared" si="286"/>
        <v>21.43</v>
      </c>
      <c r="O581" s="18">
        <f t="shared" si="287"/>
        <v>2</v>
      </c>
      <c r="P581" s="18">
        <f t="shared" si="288"/>
        <v>45.45</v>
      </c>
      <c r="Q581" s="18">
        <f t="shared" si="289"/>
        <v>2</v>
      </c>
      <c r="R581" s="18">
        <f t="shared" si="290"/>
        <v>61.2</v>
      </c>
      <c r="S581" s="18">
        <f t="shared" si="291"/>
        <v>2</v>
      </c>
      <c r="T581" s="18">
        <f t="shared" si="292"/>
        <v>67.98</v>
      </c>
      <c r="U581" s="18">
        <f t="shared" si="293"/>
        <v>2</v>
      </c>
      <c r="V581" s="18">
        <f t="shared" si="294"/>
        <v>67.98</v>
      </c>
      <c r="W581" s="18">
        <f t="shared" si="295"/>
        <v>2</v>
      </c>
      <c r="X581" s="18">
        <f t="shared" si="296"/>
        <v>67.98</v>
      </c>
      <c r="Y581" s="22">
        <v>0</v>
      </c>
      <c r="Z581" s="22">
        <v>0</v>
      </c>
      <c r="AA581" s="22">
        <v>0</v>
      </c>
      <c r="AB581" s="22">
        <v>0.5</v>
      </c>
      <c r="AC581" s="22">
        <v>0.5</v>
      </c>
      <c r="AD581" s="22">
        <v>0</v>
      </c>
      <c r="AE581" s="18">
        <f t="shared" si="297"/>
        <v>155015968.79999998</v>
      </c>
      <c r="AF581" s="18">
        <f>AE581*节奏规划!$J570</f>
        <v>267268.9117241379</v>
      </c>
      <c r="AG581" s="18">
        <f t="shared" si="298"/>
        <v>3240</v>
      </c>
      <c r="AH581" s="18">
        <f>AG581*节奏规划!$J570</f>
        <v>5.5862068965517242</v>
      </c>
      <c r="AI581" s="18">
        <f t="shared" si="277"/>
        <v>461.25</v>
      </c>
      <c r="AJ581" s="18">
        <f>AI581*节奏规划!$J570</f>
        <v>0.79525862068965514</v>
      </c>
      <c r="AK581" s="18">
        <f t="shared" si="278"/>
        <v>237.60000000000002</v>
      </c>
      <c r="AL581" s="18">
        <f>AK581*节奏规划!$J570</f>
        <v>0.40965517241379312</v>
      </c>
      <c r="AM581" s="18">
        <f t="shared" si="279"/>
        <v>1215</v>
      </c>
      <c r="AN581" s="18">
        <f>AM581*节奏规划!$J570</f>
        <v>2.0948275862068964</v>
      </c>
      <c r="AO581" s="18">
        <f t="shared" si="280"/>
        <v>280.8</v>
      </c>
      <c r="AP581" s="18">
        <f>AO581*节奏规划!$J570</f>
        <v>0.48413793103448277</v>
      </c>
      <c r="AQ581" s="18">
        <f t="shared" si="281"/>
        <v>10.799999999999999</v>
      </c>
      <c r="AR581" s="18">
        <f>AQ581*节奏规划!$J570</f>
        <v>1.8620689655172412E-2</v>
      </c>
      <c r="AS581" s="18">
        <f t="shared" si="299"/>
        <v>51.839999999999996</v>
      </c>
      <c r="AT581" s="18">
        <f>AS581*节奏规划!$J570</f>
        <v>8.9379310344827573E-2</v>
      </c>
      <c r="AU581" s="18">
        <f t="shared" si="300"/>
        <v>129.6</v>
      </c>
      <c r="AV581" s="18">
        <f>AU581*节奏规划!$J570</f>
        <v>0.22344827586206895</v>
      </c>
      <c r="AW581" s="18">
        <f t="shared" si="301"/>
        <v>31.103999999999996</v>
      </c>
      <c r="AX581" s="18">
        <f>AW581*节奏规划!$J570</f>
        <v>5.3627586206896546E-2</v>
      </c>
      <c r="AY581" s="18">
        <f t="shared" si="302"/>
        <v>0</v>
      </c>
      <c r="AZ581" s="18">
        <f>AY581*节奏规划!$J570</f>
        <v>0</v>
      </c>
    </row>
    <row r="582" spans="1:52" ht="16.5" x14ac:dyDescent="0.2">
      <c r="A582" s="14">
        <v>577</v>
      </c>
      <c r="B582" s="14">
        <f>金币产出!CH582/金币产出!CB582</f>
        <v>11040570280</v>
      </c>
      <c r="C582" s="18">
        <f>INDEX(金币产出!$D$7:$D$90,MATCH(宝箱数值!A582,金币产出!$A$7:$A$90,1))</f>
        <v>140</v>
      </c>
      <c r="D582" s="18">
        <f t="shared" si="282"/>
        <v>68151668</v>
      </c>
      <c r="E582" s="18">
        <f t="shared" ref="E582:E645" si="303">INT(IF(A582&lt;=$BK$6,D582,SQRT(INDEX($D$6:$D$1005,$BK$6)*D582)))</f>
        <v>6041352</v>
      </c>
      <c r="F582" s="18">
        <f t="shared" ref="F582:F645" si="304">INT(IF(A582&lt;=$BK$7,D582,SQRT(INDEX($D$6:$D$1005,$BK$7)*D582)))</f>
        <v>21453868</v>
      </c>
      <c r="G582" s="18">
        <f t="shared" ref="G582:G645" si="305">INT(IF(A582&lt;=$BK$8,D582,SQRT(INDEX($D$6:$D$1005,$BK$8)*D582)))</f>
        <v>45512331</v>
      </c>
      <c r="H582" s="18">
        <f t="shared" ref="H582:H645" si="306">INT(IF(A582&lt;=$BK$9,D582,SQRT(INDEX($D$6:$D$1005,$BK$9)*D582)))</f>
        <v>61277200</v>
      </c>
      <c r="I582" s="18">
        <f t="shared" ref="I582:I645" si="307">INT(IF(A582&lt;=$BK$10,D582,SQRT(INDEX($D$6:$D$1005,$BK$10)*D582)))</f>
        <v>68151668</v>
      </c>
      <c r="J582" s="18">
        <f t="shared" ref="J582:J645" si="308">INT(IF(A582&lt;=$BK$11,D582,SQRT(INDEX($D$6:$D$1005,$BK$11)*D582)))</f>
        <v>68151668</v>
      </c>
      <c r="K582" s="18">
        <f t="shared" si="283"/>
        <v>1</v>
      </c>
      <c r="L582" s="18">
        <f t="shared" si="284"/>
        <v>6041.35</v>
      </c>
      <c r="M582" s="18">
        <f t="shared" si="285"/>
        <v>2</v>
      </c>
      <c r="N582" s="18">
        <f t="shared" si="286"/>
        <v>21.45</v>
      </c>
      <c r="O582" s="18">
        <f t="shared" si="287"/>
        <v>2</v>
      </c>
      <c r="P582" s="18">
        <f t="shared" si="288"/>
        <v>45.51</v>
      </c>
      <c r="Q582" s="18">
        <f t="shared" si="289"/>
        <v>2</v>
      </c>
      <c r="R582" s="18">
        <f t="shared" si="290"/>
        <v>61.28</v>
      </c>
      <c r="S582" s="18">
        <f t="shared" si="291"/>
        <v>2</v>
      </c>
      <c r="T582" s="18">
        <f t="shared" si="292"/>
        <v>68.150000000000006</v>
      </c>
      <c r="U582" s="18">
        <f t="shared" si="293"/>
        <v>2</v>
      </c>
      <c r="V582" s="18">
        <f t="shared" si="294"/>
        <v>68.150000000000006</v>
      </c>
      <c r="W582" s="18">
        <f t="shared" si="295"/>
        <v>2</v>
      </c>
      <c r="X582" s="18">
        <f t="shared" si="296"/>
        <v>68.150000000000006</v>
      </c>
      <c r="Y582" s="22">
        <v>0</v>
      </c>
      <c r="Z582" s="22">
        <v>0</v>
      </c>
      <c r="AA582" s="22">
        <v>0</v>
      </c>
      <c r="AB582" s="22">
        <v>0.5</v>
      </c>
      <c r="AC582" s="22">
        <v>0.5</v>
      </c>
      <c r="AD582" s="22">
        <v>0</v>
      </c>
      <c r="AE582" s="18">
        <f t="shared" si="297"/>
        <v>155314641.59999999</v>
      </c>
      <c r="AF582" s="18">
        <f>AE582*节奏规划!$J571</f>
        <v>267783.86482758622</v>
      </c>
      <c r="AG582" s="18">
        <f t="shared" si="298"/>
        <v>3240</v>
      </c>
      <c r="AH582" s="18">
        <f>AG582*节奏规划!$J571</f>
        <v>5.5862068965517242</v>
      </c>
      <c r="AI582" s="18">
        <f t="shared" ref="AI582:AI645" si="309">SUMPRODUCT($BK$21:$BP$21,Y582:AD582)*$D$3</f>
        <v>461.25</v>
      </c>
      <c r="AJ582" s="18">
        <f>AI582*节奏规划!$J571</f>
        <v>0.79525862068965514</v>
      </c>
      <c r="AK582" s="18">
        <f t="shared" ref="AK582:AK645" si="310">SUMPRODUCT(Y582:AD582,$BS$24:$BX$24)*$BE$6*$BE$15*$D$3</f>
        <v>237.60000000000002</v>
      </c>
      <c r="AL582" s="18">
        <f>AK582*节奏规划!$J571</f>
        <v>0.40965517241379312</v>
      </c>
      <c r="AM582" s="18">
        <f t="shared" ref="AM582:AM645" si="311">SUMPRODUCT(Y582:AD582,$BS$27:$BX$27)*$D$3</f>
        <v>1215</v>
      </c>
      <c r="AN582" s="18">
        <f>AM582*节奏规划!$J571</f>
        <v>2.0948275862068964</v>
      </c>
      <c r="AO582" s="18">
        <f t="shared" ref="AO582:AO645" si="312">SUMPRODUCT(Y582:AD582,$BS$30:$BX$30)*$D$3</f>
        <v>280.8</v>
      </c>
      <c r="AP582" s="18">
        <f>AO582*节奏规划!$J571</f>
        <v>0.48413793103448277</v>
      </c>
      <c r="AQ582" s="18">
        <f t="shared" ref="AQ582:AQ645" si="313">SUMPRODUCT(Y582:AD582,$BS$33:$BX$33)*$D$3</f>
        <v>10.799999999999999</v>
      </c>
      <c r="AR582" s="18">
        <f>AQ582*节奏规划!$J571</f>
        <v>1.8620689655172412E-2</v>
      </c>
      <c r="AS582" s="18">
        <f t="shared" si="299"/>
        <v>51.839999999999996</v>
      </c>
      <c r="AT582" s="18">
        <f>AS582*节奏规划!$J571</f>
        <v>8.9379310344827573E-2</v>
      </c>
      <c r="AU582" s="18">
        <f t="shared" si="300"/>
        <v>129.6</v>
      </c>
      <c r="AV582" s="18">
        <f>AU582*节奏规划!$J571</f>
        <v>0.22344827586206895</v>
      </c>
      <c r="AW582" s="18">
        <f t="shared" si="301"/>
        <v>31.103999999999996</v>
      </c>
      <c r="AX582" s="18">
        <f>AW582*节奏规划!$J571</f>
        <v>5.3627586206896546E-2</v>
      </c>
      <c r="AY582" s="18">
        <f t="shared" si="302"/>
        <v>0</v>
      </c>
      <c r="AZ582" s="18">
        <f>AY582*节奏规划!$J571</f>
        <v>0</v>
      </c>
    </row>
    <row r="583" spans="1:52" ht="16.5" x14ac:dyDescent="0.2">
      <c r="A583" s="14">
        <v>578</v>
      </c>
      <c r="B583" s="14">
        <f>金币产出!CH583/金币产出!CB583</f>
        <v>11068380120</v>
      </c>
      <c r="C583" s="18">
        <f>INDEX(金币产出!$D$7:$D$90,MATCH(宝箱数值!A583,金币产出!$A$7:$A$90,1))</f>
        <v>140</v>
      </c>
      <c r="D583" s="18">
        <f t="shared" ref="D583:D646" si="314">ROUND(B583/($D$3*$H$2*(1+C583/100))/1.5,0)</f>
        <v>68323334</v>
      </c>
      <c r="E583" s="18">
        <f t="shared" si="303"/>
        <v>6048956</v>
      </c>
      <c r="F583" s="18">
        <f t="shared" si="304"/>
        <v>21480871</v>
      </c>
      <c r="G583" s="18">
        <f t="shared" si="305"/>
        <v>45569615</v>
      </c>
      <c r="H583" s="18">
        <f t="shared" si="306"/>
        <v>61354326</v>
      </c>
      <c r="I583" s="18">
        <f t="shared" si="307"/>
        <v>68323334</v>
      </c>
      <c r="J583" s="18">
        <f t="shared" si="308"/>
        <v>68323334</v>
      </c>
      <c r="K583" s="18">
        <f t="shared" ref="K583:K646" si="315">INT(LOG(E583/10,1000))</f>
        <v>1</v>
      </c>
      <c r="L583" s="18">
        <f t="shared" ref="L583:L646" si="316">ROUND(E583/1000^K583,2)</f>
        <v>6048.96</v>
      </c>
      <c r="M583" s="18">
        <f t="shared" ref="M583:M646" si="317">INT(LOG(F583/10,1000))</f>
        <v>2</v>
      </c>
      <c r="N583" s="18">
        <f t="shared" ref="N583:N646" si="318">ROUND(F583/1000^M583,2)</f>
        <v>21.48</v>
      </c>
      <c r="O583" s="18">
        <f t="shared" ref="O583:O646" si="319">INT(LOG(G583/10,1000))</f>
        <v>2</v>
      </c>
      <c r="P583" s="18">
        <f t="shared" ref="P583:P646" si="320">ROUND(G583/1000^O583,2)</f>
        <v>45.57</v>
      </c>
      <c r="Q583" s="18">
        <f t="shared" ref="Q583:Q646" si="321">INT(LOG(H583/10,1000))</f>
        <v>2</v>
      </c>
      <c r="R583" s="18">
        <f t="shared" ref="R583:R646" si="322">ROUND(H583/1000^Q583,2)</f>
        <v>61.35</v>
      </c>
      <c r="S583" s="18">
        <f t="shared" ref="S583:S646" si="323">INT(LOG(I583/10,1000))</f>
        <v>2</v>
      </c>
      <c r="T583" s="18">
        <f t="shared" ref="T583:T646" si="324">ROUND(I583/1000^S583,2)</f>
        <v>68.319999999999993</v>
      </c>
      <c r="U583" s="18">
        <f t="shared" ref="U583:U646" si="325">INT(LOG(J583/10,1000))</f>
        <v>2</v>
      </c>
      <c r="V583" s="18">
        <f t="shared" ref="V583:V646" si="326">ROUND(J583/1000^U583,2)</f>
        <v>68.319999999999993</v>
      </c>
      <c r="W583" s="18">
        <f t="shared" ref="W583:W646" si="327">INT(LOG(D583/10,1000))</f>
        <v>2</v>
      </c>
      <c r="X583" s="18">
        <f t="shared" ref="X583:X646" si="328">ROUND(D583/1000^W583,2)</f>
        <v>68.319999999999993</v>
      </c>
      <c r="Y583" s="22">
        <v>0</v>
      </c>
      <c r="Z583" s="22">
        <v>0</v>
      </c>
      <c r="AA583" s="22">
        <v>0</v>
      </c>
      <c r="AB583" s="22">
        <v>0.5</v>
      </c>
      <c r="AC583" s="22">
        <v>0.5</v>
      </c>
      <c r="AD583" s="22">
        <v>0</v>
      </c>
      <c r="AE583" s="18">
        <f t="shared" ref="AE583:AE646" si="329">SUMPRODUCT(E583:J583,Y583:AD583)*(1+$C583/100)</f>
        <v>155613192</v>
      </c>
      <c r="AF583" s="18">
        <f>AE583*节奏规划!$J572</f>
        <v>268298.60689655173</v>
      </c>
      <c r="AG583" s="18">
        <f t="shared" ref="AG583:AG646" si="330">SUMPRODUCT($BH$3:$BM$3,Y583:AD583)*$D$3*(1+$C583/100)</f>
        <v>3240</v>
      </c>
      <c r="AH583" s="18">
        <f>AG583*节奏规划!$J572</f>
        <v>5.5862068965517242</v>
      </c>
      <c r="AI583" s="18">
        <f t="shared" si="309"/>
        <v>461.25</v>
      </c>
      <c r="AJ583" s="18">
        <f>AI583*节奏规划!$J572</f>
        <v>0.79525862068965514</v>
      </c>
      <c r="AK583" s="18">
        <f t="shared" si="310"/>
        <v>237.60000000000002</v>
      </c>
      <c r="AL583" s="18">
        <f>AK583*节奏规划!$J572</f>
        <v>0.40965517241379312</v>
      </c>
      <c r="AM583" s="18">
        <f t="shared" si="311"/>
        <v>1215</v>
      </c>
      <c r="AN583" s="18">
        <f>AM583*节奏规划!$J572</f>
        <v>2.0948275862068964</v>
      </c>
      <c r="AO583" s="18">
        <f t="shared" si="312"/>
        <v>280.8</v>
      </c>
      <c r="AP583" s="18">
        <f>AO583*节奏规划!$J572</f>
        <v>0.48413793103448277</v>
      </c>
      <c r="AQ583" s="18">
        <f t="shared" si="313"/>
        <v>10.799999999999999</v>
      </c>
      <c r="AR583" s="18">
        <f>AQ583*节奏规划!$J572</f>
        <v>1.8620689655172412E-2</v>
      </c>
      <c r="AS583" s="18">
        <f t="shared" ref="AS583:AS646" si="331">SUMPRODUCT(Y583:AD583,$BS$34:$BX$34,$BS$38:$BX$38,$BS$42:$BX$42)*$D$3*(1+$C583/100)</f>
        <v>51.839999999999996</v>
      </c>
      <c r="AT583" s="18">
        <f>AS583*节奏规划!$J572</f>
        <v>8.9379310344827573E-2</v>
      </c>
      <c r="AU583" s="18">
        <f t="shared" ref="AU583:AU646" si="332">SUMPRODUCT(Y583:AD583,$BS$35:$BX$35,$BS$39:$BX$39,$BS$42:$BX$42)*$D$3*(1+$C583/100)</f>
        <v>129.6</v>
      </c>
      <c r="AV583" s="18">
        <f>AU583*节奏规划!$J572</f>
        <v>0.22344827586206895</v>
      </c>
      <c r="AW583" s="18">
        <f t="shared" ref="AW583:AW646" si="333">SUMPRODUCT(Y583:AD583,$BS$36:$BX$36,$BS$40:$BX$40,$BS$42:$BX$42)*$D$3*(1+$C583/100)</f>
        <v>31.103999999999996</v>
      </c>
      <c r="AX583" s="18">
        <f>AW583*节奏规划!$J572</f>
        <v>5.3627586206896546E-2</v>
      </c>
      <c r="AY583" s="18">
        <f t="shared" ref="AY583:AY646" si="334">SUMPRODUCT(Y583:AD583,$BS$37:$BX$37,$BS$41:$BX$41,$BS$42:$BX$42)*$D$3*(1+$C583/100)</f>
        <v>0</v>
      </c>
      <c r="AZ583" s="18">
        <f>AY583*节奏规划!$J572</f>
        <v>0</v>
      </c>
    </row>
    <row r="584" spans="1:52" ht="16.5" x14ac:dyDescent="0.2">
      <c r="A584" s="14">
        <v>579</v>
      </c>
      <c r="B584" s="14">
        <f>金币产出!CH584/金币产出!CB584</f>
        <v>11096189960</v>
      </c>
      <c r="C584" s="18">
        <f>INDEX(金币产出!$D$7:$D$90,MATCH(宝箱数值!A584,金币产出!$A$7:$A$90,1))</f>
        <v>140</v>
      </c>
      <c r="D584" s="18">
        <f t="shared" si="314"/>
        <v>68495000</v>
      </c>
      <c r="E584" s="18">
        <f t="shared" si="303"/>
        <v>6056551</v>
      </c>
      <c r="F584" s="18">
        <f t="shared" si="304"/>
        <v>21507840</v>
      </c>
      <c r="G584" s="18">
        <f t="shared" si="305"/>
        <v>45626828</v>
      </c>
      <c r="H584" s="18">
        <f t="shared" si="306"/>
        <v>61431356</v>
      </c>
      <c r="I584" s="18">
        <f t="shared" si="307"/>
        <v>68495000</v>
      </c>
      <c r="J584" s="18">
        <f t="shared" si="308"/>
        <v>68495000</v>
      </c>
      <c r="K584" s="18">
        <f t="shared" si="315"/>
        <v>1</v>
      </c>
      <c r="L584" s="18">
        <f t="shared" si="316"/>
        <v>6056.55</v>
      </c>
      <c r="M584" s="18">
        <f t="shared" si="317"/>
        <v>2</v>
      </c>
      <c r="N584" s="18">
        <f t="shared" si="318"/>
        <v>21.51</v>
      </c>
      <c r="O584" s="18">
        <f t="shared" si="319"/>
        <v>2</v>
      </c>
      <c r="P584" s="18">
        <f t="shared" si="320"/>
        <v>45.63</v>
      </c>
      <c r="Q584" s="18">
        <f t="shared" si="321"/>
        <v>2</v>
      </c>
      <c r="R584" s="18">
        <f t="shared" si="322"/>
        <v>61.43</v>
      </c>
      <c r="S584" s="18">
        <f t="shared" si="323"/>
        <v>2</v>
      </c>
      <c r="T584" s="18">
        <f t="shared" si="324"/>
        <v>68.5</v>
      </c>
      <c r="U584" s="18">
        <f t="shared" si="325"/>
        <v>2</v>
      </c>
      <c r="V584" s="18">
        <f t="shared" si="326"/>
        <v>68.5</v>
      </c>
      <c r="W584" s="18">
        <f t="shared" si="327"/>
        <v>2</v>
      </c>
      <c r="X584" s="18">
        <f t="shared" si="328"/>
        <v>68.5</v>
      </c>
      <c r="Y584" s="22">
        <v>0</v>
      </c>
      <c r="Z584" s="22">
        <v>0</v>
      </c>
      <c r="AA584" s="22">
        <v>0</v>
      </c>
      <c r="AB584" s="22">
        <v>0.5</v>
      </c>
      <c r="AC584" s="22">
        <v>0.5</v>
      </c>
      <c r="AD584" s="22">
        <v>0</v>
      </c>
      <c r="AE584" s="18">
        <f t="shared" si="329"/>
        <v>155911627.19999999</v>
      </c>
      <c r="AF584" s="18">
        <f>AE584*节奏规划!$J573</f>
        <v>268813.15034482756</v>
      </c>
      <c r="AG584" s="18">
        <f t="shared" si="330"/>
        <v>3240</v>
      </c>
      <c r="AH584" s="18">
        <f>AG584*节奏规划!$J573</f>
        <v>5.5862068965517242</v>
      </c>
      <c r="AI584" s="18">
        <f t="shared" si="309"/>
        <v>461.25</v>
      </c>
      <c r="AJ584" s="18">
        <f>AI584*节奏规划!$J573</f>
        <v>0.79525862068965514</v>
      </c>
      <c r="AK584" s="18">
        <f t="shared" si="310"/>
        <v>237.60000000000002</v>
      </c>
      <c r="AL584" s="18">
        <f>AK584*节奏规划!$J573</f>
        <v>0.40965517241379312</v>
      </c>
      <c r="AM584" s="18">
        <f t="shared" si="311"/>
        <v>1215</v>
      </c>
      <c r="AN584" s="18">
        <f>AM584*节奏规划!$J573</f>
        <v>2.0948275862068964</v>
      </c>
      <c r="AO584" s="18">
        <f t="shared" si="312"/>
        <v>280.8</v>
      </c>
      <c r="AP584" s="18">
        <f>AO584*节奏规划!$J573</f>
        <v>0.48413793103448277</v>
      </c>
      <c r="AQ584" s="18">
        <f t="shared" si="313"/>
        <v>10.799999999999999</v>
      </c>
      <c r="AR584" s="18">
        <f>AQ584*节奏规划!$J573</f>
        <v>1.8620689655172412E-2</v>
      </c>
      <c r="AS584" s="18">
        <f t="shared" si="331"/>
        <v>51.839999999999996</v>
      </c>
      <c r="AT584" s="18">
        <f>AS584*节奏规划!$J573</f>
        <v>8.9379310344827573E-2</v>
      </c>
      <c r="AU584" s="18">
        <f t="shared" si="332"/>
        <v>129.6</v>
      </c>
      <c r="AV584" s="18">
        <f>AU584*节奏规划!$J573</f>
        <v>0.22344827586206895</v>
      </c>
      <c r="AW584" s="18">
        <f t="shared" si="333"/>
        <v>31.103999999999996</v>
      </c>
      <c r="AX584" s="18">
        <f>AW584*节奏规划!$J573</f>
        <v>5.3627586206896546E-2</v>
      </c>
      <c r="AY584" s="18">
        <f t="shared" si="334"/>
        <v>0</v>
      </c>
      <c r="AZ584" s="18">
        <f>AY584*节奏规划!$J573</f>
        <v>0</v>
      </c>
    </row>
    <row r="585" spans="1:52" ht="16.5" x14ac:dyDescent="0.2">
      <c r="A585" s="14">
        <v>580</v>
      </c>
      <c r="B585" s="14">
        <f>金币产出!CH585/金币产出!CB585</f>
        <v>11123999800</v>
      </c>
      <c r="C585" s="18">
        <f>INDEX(金币产出!$D$7:$D$90,MATCH(宝箱数值!A585,金币产出!$A$7:$A$90,1))</f>
        <v>140</v>
      </c>
      <c r="D585" s="18">
        <f t="shared" si="314"/>
        <v>68666665</v>
      </c>
      <c r="E585" s="18">
        <f t="shared" si="303"/>
        <v>6064136</v>
      </c>
      <c r="F585" s="18">
        <f t="shared" si="304"/>
        <v>21534775</v>
      </c>
      <c r="G585" s="18">
        <f t="shared" si="305"/>
        <v>45683968</v>
      </c>
      <c r="H585" s="18">
        <f t="shared" si="306"/>
        <v>61508289</v>
      </c>
      <c r="I585" s="18">
        <f t="shared" si="307"/>
        <v>68666665</v>
      </c>
      <c r="J585" s="18">
        <f t="shared" si="308"/>
        <v>68666665</v>
      </c>
      <c r="K585" s="18">
        <f t="shared" si="315"/>
        <v>1</v>
      </c>
      <c r="L585" s="18">
        <f t="shared" si="316"/>
        <v>6064.14</v>
      </c>
      <c r="M585" s="18">
        <f t="shared" si="317"/>
        <v>2</v>
      </c>
      <c r="N585" s="18">
        <f t="shared" si="318"/>
        <v>21.53</v>
      </c>
      <c r="O585" s="18">
        <f t="shared" si="319"/>
        <v>2</v>
      </c>
      <c r="P585" s="18">
        <f t="shared" si="320"/>
        <v>45.68</v>
      </c>
      <c r="Q585" s="18">
        <f t="shared" si="321"/>
        <v>2</v>
      </c>
      <c r="R585" s="18">
        <f t="shared" si="322"/>
        <v>61.51</v>
      </c>
      <c r="S585" s="18">
        <f t="shared" si="323"/>
        <v>2</v>
      </c>
      <c r="T585" s="18">
        <f t="shared" si="324"/>
        <v>68.67</v>
      </c>
      <c r="U585" s="18">
        <f t="shared" si="325"/>
        <v>2</v>
      </c>
      <c r="V585" s="18">
        <f t="shared" si="326"/>
        <v>68.67</v>
      </c>
      <c r="W585" s="18">
        <f t="shared" si="327"/>
        <v>2</v>
      </c>
      <c r="X585" s="18">
        <f t="shared" si="328"/>
        <v>68.67</v>
      </c>
      <c r="Y585" s="22">
        <v>0</v>
      </c>
      <c r="Z585" s="22">
        <v>0</v>
      </c>
      <c r="AA585" s="22">
        <v>0</v>
      </c>
      <c r="AB585" s="22">
        <v>0.5</v>
      </c>
      <c r="AC585" s="22">
        <v>0.5</v>
      </c>
      <c r="AD585" s="22">
        <v>0</v>
      </c>
      <c r="AE585" s="18">
        <f t="shared" si="329"/>
        <v>156209944.79999998</v>
      </c>
      <c r="AF585" s="18">
        <f>AE585*节奏规划!$J574</f>
        <v>269327.49103448272</v>
      </c>
      <c r="AG585" s="18">
        <f t="shared" si="330"/>
        <v>3240</v>
      </c>
      <c r="AH585" s="18">
        <f>AG585*节奏规划!$J574</f>
        <v>5.5862068965517242</v>
      </c>
      <c r="AI585" s="18">
        <f t="shared" si="309"/>
        <v>461.25</v>
      </c>
      <c r="AJ585" s="18">
        <f>AI585*节奏规划!$J574</f>
        <v>0.79525862068965514</v>
      </c>
      <c r="AK585" s="18">
        <f t="shared" si="310"/>
        <v>237.60000000000002</v>
      </c>
      <c r="AL585" s="18">
        <f>AK585*节奏规划!$J574</f>
        <v>0.40965517241379312</v>
      </c>
      <c r="AM585" s="18">
        <f t="shared" si="311"/>
        <v>1215</v>
      </c>
      <c r="AN585" s="18">
        <f>AM585*节奏规划!$J574</f>
        <v>2.0948275862068964</v>
      </c>
      <c r="AO585" s="18">
        <f t="shared" si="312"/>
        <v>280.8</v>
      </c>
      <c r="AP585" s="18">
        <f>AO585*节奏规划!$J574</f>
        <v>0.48413793103448277</v>
      </c>
      <c r="AQ585" s="18">
        <f t="shared" si="313"/>
        <v>10.799999999999999</v>
      </c>
      <c r="AR585" s="18">
        <f>AQ585*节奏规划!$J574</f>
        <v>1.8620689655172412E-2</v>
      </c>
      <c r="AS585" s="18">
        <f t="shared" si="331"/>
        <v>51.839999999999996</v>
      </c>
      <c r="AT585" s="18">
        <f>AS585*节奏规划!$J574</f>
        <v>8.9379310344827573E-2</v>
      </c>
      <c r="AU585" s="18">
        <f t="shared" si="332"/>
        <v>129.6</v>
      </c>
      <c r="AV585" s="18">
        <f>AU585*节奏规划!$J574</f>
        <v>0.22344827586206895</v>
      </c>
      <c r="AW585" s="18">
        <f t="shared" si="333"/>
        <v>31.103999999999996</v>
      </c>
      <c r="AX585" s="18">
        <f>AW585*节奏规划!$J574</f>
        <v>5.3627586206896546E-2</v>
      </c>
      <c r="AY585" s="18">
        <f t="shared" si="334"/>
        <v>0</v>
      </c>
      <c r="AZ585" s="18">
        <f>AY585*节奏规划!$J574</f>
        <v>0</v>
      </c>
    </row>
    <row r="586" spans="1:52" ht="16.5" x14ac:dyDescent="0.2">
      <c r="A586" s="14">
        <v>581</v>
      </c>
      <c r="B586" s="14">
        <f>金币产出!CH586/金币产出!CB586</f>
        <v>11191500200</v>
      </c>
      <c r="C586" s="18">
        <f>INDEX(金币产出!$D$7:$D$90,MATCH(宝箱数值!A586,金币产出!$A$7:$A$90,1))</f>
        <v>140</v>
      </c>
      <c r="D586" s="18">
        <f t="shared" si="314"/>
        <v>69083335</v>
      </c>
      <c r="E586" s="18">
        <f t="shared" si="303"/>
        <v>6082506</v>
      </c>
      <c r="F586" s="18">
        <f t="shared" si="304"/>
        <v>21600013</v>
      </c>
      <c r="G586" s="18">
        <f t="shared" si="305"/>
        <v>45822363</v>
      </c>
      <c r="H586" s="18">
        <f t="shared" si="306"/>
        <v>61694623</v>
      </c>
      <c r="I586" s="18">
        <f t="shared" si="307"/>
        <v>69083335</v>
      </c>
      <c r="J586" s="18">
        <f t="shared" si="308"/>
        <v>69083335</v>
      </c>
      <c r="K586" s="18">
        <f t="shared" si="315"/>
        <v>1</v>
      </c>
      <c r="L586" s="18">
        <f t="shared" si="316"/>
        <v>6082.51</v>
      </c>
      <c r="M586" s="18">
        <f t="shared" si="317"/>
        <v>2</v>
      </c>
      <c r="N586" s="18">
        <f t="shared" si="318"/>
        <v>21.6</v>
      </c>
      <c r="O586" s="18">
        <f t="shared" si="319"/>
        <v>2</v>
      </c>
      <c r="P586" s="18">
        <f t="shared" si="320"/>
        <v>45.82</v>
      </c>
      <c r="Q586" s="18">
        <f t="shared" si="321"/>
        <v>2</v>
      </c>
      <c r="R586" s="18">
        <f t="shared" si="322"/>
        <v>61.69</v>
      </c>
      <c r="S586" s="18">
        <f t="shared" si="323"/>
        <v>2</v>
      </c>
      <c r="T586" s="18">
        <f t="shared" si="324"/>
        <v>69.08</v>
      </c>
      <c r="U586" s="18">
        <f t="shared" si="325"/>
        <v>2</v>
      </c>
      <c r="V586" s="18">
        <f t="shared" si="326"/>
        <v>69.08</v>
      </c>
      <c r="W586" s="18">
        <f t="shared" si="327"/>
        <v>2</v>
      </c>
      <c r="X586" s="18">
        <f t="shared" si="328"/>
        <v>69.08</v>
      </c>
      <c r="Y586" s="22">
        <v>0</v>
      </c>
      <c r="Z586" s="22">
        <v>0</v>
      </c>
      <c r="AA586" s="22">
        <v>0</v>
      </c>
      <c r="AB586" s="22">
        <v>0.5</v>
      </c>
      <c r="AC586" s="22">
        <v>0.5</v>
      </c>
      <c r="AD586" s="22">
        <v>0</v>
      </c>
      <c r="AE586" s="18">
        <f t="shared" si="329"/>
        <v>156933549.59999999</v>
      </c>
      <c r="AF586" s="18">
        <f>AE586*节奏规划!$J575</f>
        <v>270575.08551724139</v>
      </c>
      <c r="AG586" s="18">
        <f t="shared" si="330"/>
        <v>3240</v>
      </c>
      <c r="AH586" s="18">
        <f>AG586*节奏规划!$J575</f>
        <v>5.5862068965517242</v>
      </c>
      <c r="AI586" s="18">
        <f t="shared" si="309"/>
        <v>461.25</v>
      </c>
      <c r="AJ586" s="18">
        <f>AI586*节奏规划!$J575</f>
        <v>0.79525862068965514</v>
      </c>
      <c r="AK586" s="18">
        <f t="shared" si="310"/>
        <v>237.60000000000002</v>
      </c>
      <c r="AL586" s="18">
        <f>AK586*节奏规划!$J575</f>
        <v>0.40965517241379312</v>
      </c>
      <c r="AM586" s="18">
        <f t="shared" si="311"/>
        <v>1215</v>
      </c>
      <c r="AN586" s="18">
        <f>AM586*节奏规划!$J575</f>
        <v>2.0948275862068964</v>
      </c>
      <c r="AO586" s="18">
        <f t="shared" si="312"/>
        <v>280.8</v>
      </c>
      <c r="AP586" s="18">
        <f>AO586*节奏规划!$J575</f>
        <v>0.48413793103448277</v>
      </c>
      <c r="AQ586" s="18">
        <f t="shared" si="313"/>
        <v>10.799999999999999</v>
      </c>
      <c r="AR586" s="18">
        <f>AQ586*节奏规划!$J575</f>
        <v>1.8620689655172412E-2</v>
      </c>
      <c r="AS586" s="18">
        <f t="shared" si="331"/>
        <v>51.839999999999996</v>
      </c>
      <c r="AT586" s="18">
        <f>AS586*节奏规划!$J575</f>
        <v>8.9379310344827573E-2</v>
      </c>
      <c r="AU586" s="18">
        <f t="shared" si="332"/>
        <v>129.6</v>
      </c>
      <c r="AV586" s="18">
        <f>AU586*节奏规划!$J575</f>
        <v>0.22344827586206895</v>
      </c>
      <c r="AW586" s="18">
        <f t="shared" si="333"/>
        <v>31.103999999999996</v>
      </c>
      <c r="AX586" s="18">
        <f>AW586*节奏规划!$J575</f>
        <v>5.3627586206896546E-2</v>
      </c>
      <c r="AY586" s="18">
        <f t="shared" si="334"/>
        <v>0</v>
      </c>
      <c r="AZ586" s="18">
        <f>AY586*节奏规划!$J575</f>
        <v>0</v>
      </c>
    </row>
    <row r="587" spans="1:52" ht="16.5" x14ac:dyDescent="0.2">
      <c r="A587" s="14">
        <v>582</v>
      </c>
      <c r="B587" s="14">
        <f>金币产出!CH587/金币产出!CB587</f>
        <v>11259000020</v>
      </c>
      <c r="C587" s="18">
        <f>INDEX(金币产出!$D$7:$D$90,MATCH(宝箱数值!A587,金币产出!$A$7:$A$90,1))</f>
        <v>140</v>
      </c>
      <c r="D587" s="18">
        <f t="shared" si="314"/>
        <v>69500000</v>
      </c>
      <c r="E587" s="18">
        <f t="shared" si="303"/>
        <v>6100822</v>
      </c>
      <c r="F587" s="18">
        <f t="shared" si="304"/>
        <v>21665054</v>
      </c>
      <c r="G587" s="18">
        <f t="shared" si="305"/>
        <v>45960341</v>
      </c>
      <c r="H587" s="18">
        <f t="shared" si="306"/>
        <v>61880394</v>
      </c>
      <c r="I587" s="18">
        <f t="shared" si="307"/>
        <v>69500000</v>
      </c>
      <c r="J587" s="18">
        <f t="shared" si="308"/>
        <v>69500000</v>
      </c>
      <c r="K587" s="18">
        <f t="shared" si="315"/>
        <v>1</v>
      </c>
      <c r="L587" s="18">
        <f t="shared" si="316"/>
        <v>6100.82</v>
      </c>
      <c r="M587" s="18">
        <f t="shared" si="317"/>
        <v>2</v>
      </c>
      <c r="N587" s="18">
        <f t="shared" si="318"/>
        <v>21.67</v>
      </c>
      <c r="O587" s="18">
        <f t="shared" si="319"/>
        <v>2</v>
      </c>
      <c r="P587" s="18">
        <f t="shared" si="320"/>
        <v>45.96</v>
      </c>
      <c r="Q587" s="18">
        <f t="shared" si="321"/>
        <v>2</v>
      </c>
      <c r="R587" s="18">
        <f t="shared" si="322"/>
        <v>61.88</v>
      </c>
      <c r="S587" s="18">
        <f t="shared" si="323"/>
        <v>2</v>
      </c>
      <c r="T587" s="18">
        <f t="shared" si="324"/>
        <v>69.5</v>
      </c>
      <c r="U587" s="18">
        <f t="shared" si="325"/>
        <v>2</v>
      </c>
      <c r="V587" s="18">
        <f t="shared" si="326"/>
        <v>69.5</v>
      </c>
      <c r="W587" s="18">
        <f t="shared" si="327"/>
        <v>2</v>
      </c>
      <c r="X587" s="18">
        <f t="shared" si="328"/>
        <v>69.5</v>
      </c>
      <c r="Y587" s="22">
        <v>0</v>
      </c>
      <c r="Z587" s="22">
        <v>0</v>
      </c>
      <c r="AA587" s="22">
        <v>0</v>
      </c>
      <c r="AB587" s="22">
        <v>0.5</v>
      </c>
      <c r="AC587" s="22">
        <v>0.5</v>
      </c>
      <c r="AD587" s="22">
        <v>0</v>
      </c>
      <c r="AE587" s="18">
        <f t="shared" si="329"/>
        <v>157656472.79999998</v>
      </c>
      <c r="AF587" s="18">
        <f>AE587*节奏规划!$J576</f>
        <v>271821.50482758618</v>
      </c>
      <c r="AG587" s="18">
        <f t="shared" si="330"/>
        <v>3240</v>
      </c>
      <c r="AH587" s="18">
        <f>AG587*节奏规划!$J576</f>
        <v>5.5862068965517242</v>
      </c>
      <c r="AI587" s="18">
        <f t="shared" si="309"/>
        <v>461.25</v>
      </c>
      <c r="AJ587" s="18">
        <f>AI587*节奏规划!$J576</f>
        <v>0.79525862068965514</v>
      </c>
      <c r="AK587" s="18">
        <f t="shared" si="310"/>
        <v>237.60000000000002</v>
      </c>
      <c r="AL587" s="18">
        <f>AK587*节奏规划!$J576</f>
        <v>0.40965517241379312</v>
      </c>
      <c r="AM587" s="18">
        <f t="shared" si="311"/>
        <v>1215</v>
      </c>
      <c r="AN587" s="18">
        <f>AM587*节奏规划!$J576</f>
        <v>2.0948275862068964</v>
      </c>
      <c r="AO587" s="18">
        <f t="shared" si="312"/>
        <v>280.8</v>
      </c>
      <c r="AP587" s="18">
        <f>AO587*节奏规划!$J576</f>
        <v>0.48413793103448277</v>
      </c>
      <c r="AQ587" s="18">
        <f t="shared" si="313"/>
        <v>10.799999999999999</v>
      </c>
      <c r="AR587" s="18">
        <f>AQ587*节奏规划!$J576</f>
        <v>1.8620689655172412E-2</v>
      </c>
      <c r="AS587" s="18">
        <f t="shared" si="331"/>
        <v>51.839999999999996</v>
      </c>
      <c r="AT587" s="18">
        <f>AS587*节奏规划!$J576</f>
        <v>8.9379310344827573E-2</v>
      </c>
      <c r="AU587" s="18">
        <f t="shared" si="332"/>
        <v>129.6</v>
      </c>
      <c r="AV587" s="18">
        <f>AU587*节奏规划!$J576</f>
        <v>0.22344827586206895</v>
      </c>
      <c r="AW587" s="18">
        <f t="shared" si="333"/>
        <v>31.103999999999996</v>
      </c>
      <c r="AX587" s="18">
        <f>AW587*节奏规划!$J576</f>
        <v>5.3627586206896546E-2</v>
      </c>
      <c r="AY587" s="18">
        <f t="shared" si="334"/>
        <v>0</v>
      </c>
      <c r="AZ587" s="18">
        <f>AY587*节奏规划!$J576</f>
        <v>0</v>
      </c>
    </row>
    <row r="588" spans="1:52" ht="16.5" x14ac:dyDescent="0.2">
      <c r="A588" s="14">
        <v>583</v>
      </c>
      <c r="B588" s="14">
        <f>金币产出!CH588/金币产出!CB588</f>
        <v>11326499840</v>
      </c>
      <c r="C588" s="18">
        <f>INDEX(金币产出!$D$7:$D$90,MATCH(宝箱数值!A588,金币产出!$A$7:$A$90,1))</f>
        <v>140</v>
      </c>
      <c r="D588" s="18">
        <f t="shared" si="314"/>
        <v>69916666</v>
      </c>
      <c r="E588" s="18">
        <f t="shared" si="303"/>
        <v>6119082</v>
      </c>
      <c r="F588" s="18">
        <f t="shared" si="304"/>
        <v>21729900</v>
      </c>
      <c r="G588" s="18">
        <f t="shared" si="305"/>
        <v>46097906</v>
      </c>
      <c r="H588" s="18">
        <f t="shared" si="306"/>
        <v>62065609</v>
      </c>
      <c r="I588" s="18">
        <f t="shared" si="307"/>
        <v>69916666</v>
      </c>
      <c r="J588" s="18">
        <f t="shared" si="308"/>
        <v>69916666</v>
      </c>
      <c r="K588" s="18">
        <f t="shared" si="315"/>
        <v>1</v>
      </c>
      <c r="L588" s="18">
        <f t="shared" si="316"/>
        <v>6119.08</v>
      </c>
      <c r="M588" s="18">
        <f t="shared" si="317"/>
        <v>2</v>
      </c>
      <c r="N588" s="18">
        <f t="shared" si="318"/>
        <v>21.73</v>
      </c>
      <c r="O588" s="18">
        <f t="shared" si="319"/>
        <v>2</v>
      </c>
      <c r="P588" s="18">
        <f t="shared" si="320"/>
        <v>46.1</v>
      </c>
      <c r="Q588" s="18">
        <f t="shared" si="321"/>
        <v>2</v>
      </c>
      <c r="R588" s="18">
        <f t="shared" si="322"/>
        <v>62.07</v>
      </c>
      <c r="S588" s="18">
        <f t="shared" si="323"/>
        <v>2</v>
      </c>
      <c r="T588" s="18">
        <f t="shared" si="324"/>
        <v>69.92</v>
      </c>
      <c r="U588" s="18">
        <f t="shared" si="325"/>
        <v>2</v>
      </c>
      <c r="V588" s="18">
        <f t="shared" si="326"/>
        <v>69.92</v>
      </c>
      <c r="W588" s="18">
        <f t="shared" si="327"/>
        <v>2</v>
      </c>
      <c r="X588" s="18">
        <f t="shared" si="328"/>
        <v>69.92</v>
      </c>
      <c r="Y588" s="22">
        <v>0</v>
      </c>
      <c r="Z588" s="22">
        <v>0</v>
      </c>
      <c r="AA588" s="22">
        <v>0</v>
      </c>
      <c r="AB588" s="22">
        <v>0.5</v>
      </c>
      <c r="AC588" s="22">
        <v>0.5</v>
      </c>
      <c r="AD588" s="22">
        <v>0</v>
      </c>
      <c r="AE588" s="18">
        <f t="shared" si="329"/>
        <v>158378730</v>
      </c>
      <c r="AF588" s="18">
        <f>AE588*节奏规划!$J577</f>
        <v>273066.77586206899</v>
      </c>
      <c r="AG588" s="18">
        <f t="shared" si="330"/>
        <v>3240</v>
      </c>
      <c r="AH588" s="18">
        <f>AG588*节奏规划!$J577</f>
        <v>5.5862068965517242</v>
      </c>
      <c r="AI588" s="18">
        <f t="shared" si="309"/>
        <v>461.25</v>
      </c>
      <c r="AJ588" s="18">
        <f>AI588*节奏规划!$J577</f>
        <v>0.79525862068965514</v>
      </c>
      <c r="AK588" s="18">
        <f t="shared" si="310"/>
        <v>237.60000000000002</v>
      </c>
      <c r="AL588" s="18">
        <f>AK588*节奏规划!$J577</f>
        <v>0.40965517241379312</v>
      </c>
      <c r="AM588" s="18">
        <f t="shared" si="311"/>
        <v>1215</v>
      </c>
      <c r="AN588" s="18">
        <f>AM588*节奏规划!$J577</f>
        <v>2.0948275862068964</v>
      </c>
      <c r="AO588" s="18">
        <f t="shared" si="312"/>
        <v>280.8</v>
      </c>
      <c r="AP588" s="18">
        <f>AO588*节奏规划!$J577</f>
        <v>0.48413793103448277</v>
      </c>
      <c r="AQ588" s="18">
        <f t="shared" si="313"/>
        <v>10.799999999999999</v>
      </c>
      <c r="AR588" s="18">
        <f>AQ588*节奏规划!$J577</f>
        <v>1.8620689655172412E-2</v>
      </c>
      <c r="AS588" s="18">
        <f t="shared" si="331"/>
        <v>51.839999999999996</v>
      </c>
      <c r="AT588" s="18">
        <f>AS588*节奏规划!$J577</f>
        <v>8.9379310344827573E-2</v>
      </c>
      <c r="AU588" s="18">
        <f t="shared" si="332"/>
        <v>129.6</v>
      </c>
      <c r="AV588" s="18">
        <f>AU588*节奏规划!$J577</f>
        <v>0.22344827586206895</v>
      </c>
      <c r="AW588" s="18">
        <f t="shared" si="333"/>
        <v>31.103999999999996</v>
      </c>
      <c r="AX588" s="18">
        <f>AW588*节奏规划!$J577</f>
        <v>5.3627586206896546E-2</v>
      </c>
      <c r="AY588" s="18">
        <f t="shared" si="334"/>
        <v>0</v>
      </c>
      <c r="AZ588" s="18">
        <f>AY588*节奏规划!$J577</f>
        <v>0</v>
      </c>
    </row>
    <row r="589" spans="1:52" ht="16.5" x14ac:dyDescent="0.2">
      <c r="A589" s="14">
        <v>584</v>
      </c>
      <c r="B589" s="14">
        <f>金币产出!CH589/金币产出!CB589</f>
        <v>11394000240</v>
      </c>
      <c r="C589" s="18">
        <f>INDEX(金币产出!$D$7:$D$90,MATCH(宝箱数值!A589,金币产出!$A$7:$A$90,1))</f>
        <v>140</v>
      </c>
      <c r="D589" s="18">
        <f t="shared" si="314"/>
        <v>70333335</v>
      </c>
      <c r="E589" s="18">
        <f t="shared" si="303"/>
        <v>6137288</v>
      </c>
      <c r="F589" s="18">
        <f t="shared" si="304"/>
        <v>21794553</v>
      </c>
      <c r="G589" s="18">
        <f t="shared" si="305"/>
        <v>46235062</v>
      </c>
      <c r="H589" s="18">
        <f t="shared" si="306"/>
        <v>62250275</v>
      </c>
      <c r="I589" s="18">
        <f t="shared" si="307"/>
        <v>70333335</v>
      </c>
      <c r="J589" s="18">
        <f t="shared" si="308"/>
        <v>70333335</v>
      </c>
      <c r="K589" s="18">
        <f t="shared" si="315"/>
        <v>1</v>
      </c>
      <c r="L589" s="18">
        <f t="shared" si="316"/>
        <v>6137.29</v>
      </c>
      <c r="M589" s="18">
        <f t="shared" si="317"/>
        <v>2</v>
      </c>
      <c r="N589" s="18">
        <f t="shared" si="318"/>
        <v>21.79</v>
      </c>
      <c r="O589" s="18">
        <f t="shared" si="319"/>
        <v>2</v>
      </c>
      <c r="P589" s="18">
        <f t="shared" si="320"/>
        <v>46.24</v>
      </c>
      <c r="Q589" s="18">
        <f t="shared" si="321"/>
        <v>2</v>
      </c>
      <c r="R589" s="18">
        <f t="shared" si="322"/>
        <v>62.25</v>
      </c>
      <c r="S589" s="18">
        <f t="shared" si="323"/>
        <v>2</v>
      </c>
      <c r="T589" s="18">
        <f t="shared" si="324"/>
        <v>70.33</v>
      </c>
      <c r="U589" s="18">
        <f t="shared" si="325"/>
        <v>2</v>
      </c>
      <c r="V589" s="18">
        <f t="shared" si="326"/>
        <v>70.33</v>
      </c>
      <c r="W589" s="18">
        <f t="shared" si="327"/>
        <v>2</v>
      </c>
      <c r="X589" s="18">
        <f t="shared" si="328"/>
        <v>70.33</v>
      </c>
      <c r="Y589" s="22">
        <v>0</v>
      </c>
      <c r="Z589" s="22">
        <v>0</v>
      </c>
      <c r="AA589" s="22">
        <v>0</v>
      </c>
      <c r="AB589" s="22">
        <v>0.5</v>
      </c>
      <c r="AC589" s="22">
        <v>0.5</v>
      </c>
      <c r="AD589" s="22">
        <v>0</v>
      </c>
      <c r="AE589" s="18">
        <f t="shared" si="329"/>
        <v>159100332</v>
      </c>
      <c r="AF589" s="18">
        <f>AE589*节奏规划!$J578</f>
        <v>274310.91724137933</v>
      </c>
      <c r="AG589" s="18">
        <f t="shared" si="330"/>
        <v>3240</v>
      </c>
      <c r="AH589" s="18">
        <f>AG589*节奏规划!$J578</f>
        <v>5.5862068965517242</v>
      </c>
      <c r="AI589" s="18">
        <f t="shared" si="309"/>
        <v>461.25</v>
      </c>
      <c r="AJ589" s="18">
        <f>AI589*节奏规划!$J578</f>
        <v>0.79525862068965514</v>
      </c>
      <c r="AK589" s="18">
        <f t="shared" si="310"/>
        <v>237.60000000000002</v>
      </c>
      <c r="AL589" s="18">
        <f>AK589*节奏规划!$J578</f>
        <v>0.40965517241379312</v>
      </c>
      <c r="AM589" s="18">
        <f t="shared" si="311"/>
        <v>1215</v>
      </c>
      <c r="AN589" s="18">
        <f>AM589*节奏规划!$J578</f>
        <v>2.0948275862068964</v>
      </c>
      <c r="AO589" s="18">
        <f t="shared" si="312"/>
        <v>280.8</v>
      </c>
      <c r="AP589" s="18">
        <f>AO589*节奏规划!$J578</f>
        <v>0.48413793103448277</v>
      </c>
      <c r="AQ589" s="18">
        <f t="shared" si="313"/>
        <v>10.799999999999999</v>
      </c>
      <c r="AR589" s="18">
        <f>AQ589*节奏规划!$J578</f>
        <v>1.8620689655172412E-2</v>
      </c>
      <c r="AS589" s="18">
        <f t="shared" si="331"/>
        <v>51.839999999999996</v>
      </c>
      <c r="AT589" s="18">
        <f>AS589*节奏规划!$J578</f>
        <v>8.9379310344827573E-2</v>
      </c>
      <c r="AU589" s="18">
        <f t="shared" si="332"/>
        <v>129.6</v>
      </c>
      <c r="AV589" s="18">
        <f>AU589*节奏规划!$J578</f>
        <v>0.22344827586206895</v>
      </c>
      <c r="AW589" s="18">
        <f t="shared" si="333"/>
        <v>31.103999999999996</v>
      </c>
      <c r="AX589" s="18">
        <f>AW589*节奏规划!$J578</f>
        <v>5.3627586206896546E-2</v>
      </c>
      <c r="AY589" s="18">
        <f t="shared" si="334"/>
        <v>0</v>
      </c>
      <c r="AZ589" s="18">
        <f>AY589*节奏规划!$J578</f>
        <v>0</v>
      </c>
    </row>
    <row r="590" spans="1:52" ht="16.5" x14ac:dyDescent="0.2">
      <c r="A590" s="14">
        <v>585</v>
      </c>
      <c r="B590" s="14">
        <f>金币产出!CH590/金币产出!CB590</f>
        <v>11461500060</v>
      </c>
      <c r="C590" s="18">
        <f>INDEX(金币产出!$D$7:$D$90,MATCH(宝箱数值!A590,金币产出!$A$7:$A$90,1))</f>
        <v>140</v>
      </c>
      <c r="D590" s="18">
        <f t="shared" si="314"/>
        <v>70750000</v>
      </c>
      <c r="E590" s="18">
        <f t="shared" si="303"/>
        <v>6155441</v>
      </c>
      <c r="F590" s="18">
        <f t="shared" si="304"/>
        <v>21859015</v>
      </c>
      <c r="G590" s="18">
        <f t="shared" si="305"/>
        <v>46371811</v>
      </c>
      <c r="H590" s="18">
        <f t="shared" si="306"/>
        <v>62434392</v>
      </c>
      <c r="I590" s="18">
        <f t="shared" si="307"/>
        <v>70750000</v>
      </c>
      <c r="J590" s="18">
        <f t="shared" si="308"/>
        <v>70750000</v>
      </c>
      <c r="K590" s="18">
        <f t="shared" si="315"/>
        <v>1</v>
      </c>
      <c r="L590" s="18">
        <f t="shared" si="316"/>
        <v>6155.44</v>
      </c>
      <c r="M590" s="18">
        <f t="shared" si="317"/>
        <v>2</v>
      </c>
      <c r="N590" s="18">
        <f t="shared" si="318"/>
        <v>21.86</v>
      </c>
      <c r="O590" s="18">
        <f t="shared" si="319"/>
        <v>2</v>
      </c>
      <c r="P590" s="18">
        <f t="shared" si="320"/>
        <v>46.37</v>
      </c>
      <c r="Q590" s="18">
        <f t="shared" si="321"/>
        <v>2</v>
      </c>
      <c r="R590" s="18">
        <f t="shared" si="322"/>
        <v>62.43</v>
      </c>
      <c r="S590" s="18">
        <f t="shared" si="323"/>
        <v>2</v>
      </c>
      <c r="T590" s="18">
        <f t="shared" si="324"/>
        <v>70.75</v>
      </c>
      <c r="U590" s="18">
        <f t="shared" si="325"/>
        <v>2</v>
      </c>
      <c r="V590" s="18">
        <f t="shared" si="326"/>
        <v>70.75</v>
      </c>
      <c r="W590" s="18">
        <f t="shared" si="327"/>
        <v>2</v>
      </c>
      <c r="X590" s="18">
        <f t="shared" si="328"/>
        <v>70.75</v>
      </c>
      <c r="Y590" s="22">
        <v>0</v>
      </c>
      <c r="Z590" s="22">
        <v>0</v>
      </c>
      <c r="AA590" s="22">
        <v>0</v>
      </c>
      <c r="AB590" s="22">
        <v>0.5</v>
      </c>
      <c r="AC590" s="22">
        <v>0.5</v>
      </c>
      <c r="AD590" s="22">
        <v>0</v>
      </c>
      <c r="AE590" s="18">
        <f t="shared" si="329"/>
        <v>159821270.40000001</v>
      </c>
      <c r="AF590" s="18">
        <f>AE590*节奏规划!$J579</f>
        <v>275553.91448275861</v>
      </c>
      <c r="AG590" s="18">
        <f t="shared" si="330"/>
        <v>3240</v>
      </c>
      <c r="AH590" s="18">
        <f>AG590*节奏规划!$J579</f>
        <v>5.5862068965517242</v>
      </c>
      <c r="AI590" s="18">
        <f t="shared" si="309"/>
        <v>461.25</v>
      </c>
      <c r="AJ590" s="18">
        <f>AI590*节奏规划!$J579</f>
        <v>0.79525862068965514</v>
      </c>
      <c r="AK590" s="18">
        <f t="shared" si="310"/>
        <v>237.60000000000002</v>
      </c>
      <c r="AL590" s="18">
        <f>AK590*节奏规划!$J579</f>
        <v>0.40965517241379312</v>
      </c>
      <c r="AM590" s="18">
        <f t="shared" si="311"/>
        <v>1215</v>
      </c>
      <c r="AN590" s="18">
        <f>AM590*节奏规划!$J579</f>
        <v>2.0948275862068964</v>
      </c>
      <c r="AO590" s="18">
        <f t="shared" si="312"/>
        <v>280.8</v>
      </c>
      <c r="AP590" s="18">
        <f>AO590*节奏规划!$J579</f>
        <v>0.48413793103448277</v>
      </c>
      <c r="AQ590" s="18">
        <f t="shared" si="313"/>
        <v>10.799999999999999</v>
      </c>
      <c r="AR590" s="18">
        <f>AQ590*节奏规划!$J579</f>
        <v>1.8620689655172412E-2</v>
      </c>
      <c r="AS590" s="18">
        <f t="shared" si="331"/>
        <v>51.839999999999996</v>
      </c>
      <c r="AT590" s="18">
        <f>AS590*节奏规划!$J579</f>
        <v>8.9379310344827573E-2</v>
      </c>
      <c r="AU590" s="18">
        <f t="shared" si="332"/>
        <v>129.6</v>
      </c>
      <c r="AV590" s="18">
        <f>AU590*节奏规划!$J579</f>
        <v>0.22344827586206895</v>
      </c>
      <c r="AW590" s="18">
        <f t="shared" si="333"/>
        <v>31.103999999999996</v>
      </c>
      <c r="AX590" s="18">
        <f>AW590*节奏规划!$J579</f>
        <v>5.3627586206896546E-2</v>
      </c>
      <c r="AY590" s="18">
        <f t="shared" si="334"/>
        <v>0</v>
      </c>
      <c r="AZ590" s="18">
        <f>AY590*节奏规划!$J579</f>
        <v>0</v>
      </c>
    </row>
    <row r="591" spans="1:52" ht="16.5" x14ac:dyDescent="0.2">
      <c r="A591" s="14">
        <v>586</v>
      </c>
      <c r="B591" s="14">
        <f>金币产出!CH591/金币产出!CB591</f>
        <v>11528999880</v>
      </c>
      <c r="C591" s="18">
        <f>INDEX(金币产出!$D$7:$D$90,MATCH(宝箱数值!A591,金币产出!$A$7:$A$90,1))</f>
        <v>140</v>
      </c>
      <c r="D591" s="18">
        <f t="shared" si="314"/>
        <v>71166666</v>
      </c>
      <c r="E591" s="18">
        <f t="shared" si="303"/>
        <v>6173540</v>
      </c>
      <c r="F591" s="18">
        <f t="shared" si="304"/>
        <v>21923287</v>
      </c>
      <c r="G591" s="18">
        <f t="shared" si="305"/>
        <v>46508159</v>
      </c>
      <c r="H591" s="18">
        <f t="shared" si="306"/>
        <v>62617969</v>
      </c>
      <c r="I591" s="18">
        <f t="shared" si="307"/>
        <v>71166666</v>
      </c>
      <c r="J591" s="18">
        <f t="shared" si="308"/>
        <v>71166666</v>
      </c>
      <c r="K591" s="18">
        <f t="shared" si="315"/>
        <v>1</v>
      </c>
      <c r="L591" s="18">
        <f t="shared" si="316"/>
        <v>6173.54</v>
      </c>
      <c r="M591" s="18">
        <f t="shared" si="317"/>
        <v>2</v>
      </c>
      <c r="N591" s="18">
        <f t="shared" si="318"/>
        <v>21.92</v>
      </c>
      <c r="O591" s="18">
        <f t="shared" si="319"/>
        <v>2</v>
      </c>
      <c r="P591" s="18">
        <f t="shared" si="320"/>
        <v>46.51</v>
      </c>
      <c r="Q591" s="18">
        <f t="shared" si="321"/>
        <v>2</v>
      </c>
      <c r="R591" s="18">
        <f t="shared" si="322"/>
        <v>62.62</v>
      </c>
      <c r="S591" s="18">
        <f t="shared" si="323"/>
        <v>2</v>
      </c>
      <c r="T591" s="18">
        <f t="shared" si="324"/>
        <v>71.17</v>
      </c>
      <c r="U591" s="18">
        <f t="shared" si="325"/>
        <v>2</v>
      </c>
      <c r="V591" s="18">
        <f t="shared" si="326"/>
        <v>71.17</v>
      </c>
      <c r="W591" s="18">
        <f t="shared" si="327"/>
        <v>2</v>
      </c>
      <c r="X591" s="18">
        <f t="shared" si="328"/>
        <v>71.17</v>
      </c>
      <c r="Y591" s="22">
        <v>0</v>
      </c>
      <c r="Z591" s="22">
        <v>0</v>
      </c>
      <c r="AA591" s="22">
        <v>0</v>
      </c>
      <c r="AB591" s="22">
        <v>0.5</v>
      </c>
      <c r="AC591" s="22">
        <v>0.5</v>
      </c>
      <c r="AD591" s="22">
        <v>0</v>
      </c>
      <c r="AE591" s="18">
        <f t="shared" si="329"/>
        <v>160541562</v>
      </c>
      <c r="AF591" s="18">
        <f>AE591*节奏规划!$J580</f>
        <v>276795.79655172414</v>
      </c>
      <c r="AG591" s="18">
        <f t="shared" si="330"/>
        <v>3240</v>
      </c>
      <c r="AH591" s="18">
        <f>AG591*节奏规划!$J580</f>
        <v>5.5862068965517242</v>
      </c>
      <c r="AI591" s="18">
        <f t="shared" si="309"/>
        <v>461.25</v>
      </c>
      <c r="AJ591" s="18">
        <f>AI591*节奏规划!$J580</f>
        <v>0.79525862068965514</v>
      </c>
      <c r="AK591" s="18">
        <f t="shared" si="310"/>
        <v>237.60000000000002</v>
      </c>
      <c r="AL591" s="18">
        <f>AK591*节奏规划!$J580</f>
        <v>0.40965517241379312</v>
      </c>
      <c r="AM591" s="18">
        <f t="shared" si="311"/>
        <v>1215</v>
      </c>
      <c r="AN591" s="18">
        <f>AM591*节奏规划!$J580</f>
        <v>2.0948275862068964</v>
      </c>
      <c r="AO591" s="18">
        <f t="shared" si="312"/>
        <v>280.8</v>
      </c>
      <c r="AP591" s="18">
        <f>AO591*节奏规划!$J580</f>
        <v>0.48413793103448277</v>
      </c>
      <c r="AQ591" s="18">
        <f t="shared" si="313"/>
        <v>10.799999999999999</v>
      </c>
      <c r="AR591" s="18">
        <f>AQ591*节奏规划!$J580</f>
        <v>1.8620689655172412E-2</v>
      </c>
      <c r="AS591" s="18">
        <f t="shared" si="331"/>
        <v>51.839999999999996</v>
      </c>
      <c r="AT591" s="18">
        <f>AS591*节奏规划!$J580</f>
        <v>8.9379310344827573E-2</v>
      </c>
      <c r="AU591" s="18">
        <f t="shared" si="332"/>
        <v>129.6</v>
      </c>
      <c r="AV591" s="18">
        <f>AU591*节奏规划!$J580</f>
        <v>0.22344827586206895</v>
      </c>
      <c r="AW591" s="18">
        <f t="shared" si="333"/>
        <v>31.103999999999996</v>
      </c>
      <c r="AX591" s="18">
        <f>AW591*节奏规划!$J580</f>
        <v>5.3627586206896546E-2</v>
      </c>
      <c r="AY591" s="18">
        <f t="shared" si="334"/>
        <v>0</v>
      </c>
      <c r="AZ591" s="18">
        <f>AY591*节奏规划!$J580</f>
        <v>0</v>
      </c>
    </row>
    <row r="592" spans="1:52" ht="16.5" x14ac:dyDescent="0.2">
      <c r="A592" s="14">
        <v>587</v>
      </c>
      <c r="B592" s="14">
        <f>金币产出!CH592/金币产出!CB592</f>
        <v>11596500280</v>
      </c>
      <c r="C592" s="18">
        <f>INDEX(金币产出!$D$7:$D$90,MATCH(宝箱数值!A592,金币产出!$A$7:$A$90,1))</f>
        <v>140</v>
      </c>
      <c r="D592" s="18">
        <f t="shared" si="314"/>
        <v>71583335</v>
      </c>
      <c r="E592" s="18">
        <f t="shared" si="303"/>
        <v>6191586</v>
      </c>
      <c r="F592" s="18">
        <f t="shared" si="304"/>
        <v>21987372</v>
      </c>
      <c r="G592" s="18">
        <f t="shared" si="305"/>
        <v>46644109</v>
      </c>
      <c r="H592" s="18">
        <f t="shared" si="306"/>
        <v>62801010</v>
      </c>
      <c r="I592" s="18">
        <f t="shared" si="307"/>
        <v>71583335</v>
      </c>
      <c r="J592" s="18">
        <f t="shared" si="308"/>
        <v>71583335</v>
      </c>
      <c r="K592" s="18">
        <f t="shared" si="315"/>
        <v>1</v>
      </c>
      <c r="L592" s="18">
        <f t="shared" si="316"/>
        <v>6191.59</v>
      </c>
      <c r="M592" s="18">
        <f t="shared" si="317"/>
        <v>2</v>
      </c>
      <c r="N592" s="18">
        <f t="shared" si="318"/>
        <v>21.99</v>
      </c>
      <c r="O592" s="18">
        <f t="shared" si="319"/>
        <v>2</v>
      </c>
      <c r="P592" s="18">
        <f t="shared" si="320"/>
        <v>46.64</v>
      </c>
      <c r="Q592" s="18">
        <f t="shared" si="321"/>
        <v>2</v>
      </c>
      <c r="R592" s="18">
        <f t="shared" si="322"/>
        <v>62.8</v>
      </c>
      <c r="S592" s="18">
        <f t="shared" si="323"/>
        <v>2</v>
      </c>
      <c r="T592" s="18">
        <f t="shared" si="324"/>
        <v>71.58</v>
      </c>
      <c r="U592" s="18">
        <f t="shared" si="325"/>
        <v>2</v>
      </c>
      <c r="V592" s="18">
        <f t="shared" si="326"/>
        <v>71.58</v>
      </c>
      <c r="W592" s="18">
        <f t="shared" si="327"/>
        <v>2</v>
      </c>
      <c r="X592" s="18">
        <f t="shared" si="328"/>
        <v>71.58</v>
      </c>
      <c r="Y592" s="22">
        <v>0</v>
      </c>
      <c r="Z592" s="22">
        <v>0</v>
      </c>
      <c r="AA592" s="22">
        <v>0</v>
      </c>
      <c r="AB592" s="22">
        <v>0.5</v>
      </c>
      <c r="AC592" s="22">
        <v>0.5</v>
      </c>
      <c r="AD592" s="22">
        <v>0</v>
      </c>
      <c r="AE592" s="18">
        <f t="shared" si="329"/>
        <v>161261214</v>
      </c>
      <c r="AF592" s="18">
        <f>AE592*节奏规划!$J581</f>
        <v>278036.57586206897</v>
      </c>
      <c r="AG592" s="18">
        <f t="shared" si="330"/>
        <v>3240</v>
      </c>
      <c r="AH592" s="18">
        <f>AG592*节奏规划!$J581</f>
        <v>5.5862068965517242</v>
      </c>
      <c r="AI592" s="18">
        <f t="shared" si="309"/>
        <v>461.25</v>
      </c>
      <c r="AJ592" s="18">
        <f>AI592*节奏规划!$J581</f>
        <v>0.79525862068965514</v>
      </c>
      <c r="AK592" s="18">
        <f t="shared" si="310"/>
        <v>237.60000000000002</v>
      </c>
      <c r="AL592" s="18">
        <f>AK592*节奏规划!$J581</f>
        <v>0.40965517241379312</v>
      </c>
      <c r="AM592" s="18">
        <f t="shared" si="311"/>
        <v>1215</v>
      </c>
      <c r="AN592" s="18">
        <f>AM592*节奏规划!$J581</f>
        <v>2.0948275862068964</v>
      </c>
      <c r="AO592" s="18">
        <f t="shared" si="312"/>
        <v>280.8</v>
      </c>
      <c r="AP592" s="18">
        <f>AO592*节奏规划!$J581</f>
        <v>0.48413793103448277</v>
      </c>
      <c r="AQ592" s="18">
        <f t="shared" si="313"/>
        <v>10.799999999999999</v>
      </c>
      <c r="AR592" s="18">
        <f>AQ592*节奏规划!$J581</f>
        <v>1.8620689655172412E-2</v>
      </c>
      <c r="AS592" s="18">
        <f t="shared" si="331"/>
        <v>51.839999999999996</v>
      </c>
      <c r="AT592" s="18">
        <f>AS592*节奏规划!$J581</f>
        <v>8.9379310344827573E-2</v>
      </c>
      <c r="AU592" s="18">
        <f t="shared" si="332"/>
        <v>129.6</v>
      </c>
      <c r="AV592" s="18">
        <f>AU592*节奏规划!$J581</f>
        <v>0.22344827586206895</v>
      </c>
      <c r="AW592" s="18">
        <f t="shared" si="333"/>
        <v>31.103999999999996</v>
      </c>
      <c r="AX592" s="18">
        <f>AW592*节奏规划!$J581</f>
        <v>5.3627586206896546E-2</v>
      </c>
      <c r="AY592" s="18">
        <f t="shared" si="334"/>
        <v>0</v>
      </c>
      <c r="AZ592" s="18">
        <f>AY592*节奏规划!$J581</f>
        <v>0</v>
      </c>
    </row>
    <row r="593" spans="1:52" ht="16.5" x14ac:dyDescent="0.2">
      <c r="A593" s="14">
        <v>588</v>
      </c>
      <c r="B593" s="14">
        <f>金币产出!CH593/金币产出!CB593</f>
        <v>11664000100</v>
      </c>
      <c r="C593" s="18">
        <f>INDEX(金币产出!$D$7:$D$90,MATCH(宝箱数值!A593,金币产出!$A$7:$A$90,1))</f>
        <v>140</v>
      </c>
      <c r="D593" s="18">
        <f t="shared" si="314"/>
        <v>72000001</v>
      </c>
      <c r="E593" s="18">
        <f t="shared" si="303"/>
        <v>6209579</v>
      </c>
      <c r="F593" s="18">
        <f t="shared" si="304"/>
        <v>22051271</v>
      </c>
      <c r="G593" s="18">
        <f t="shared" si="305"/>
        <v>46779663</v>
      </c>
      <c r="H593" s="18">
        <f t="shared" si="306"/>
        <v>62983518</v>
      </c>
      <c r="I593" s="18">
        <f t="shared" si="307"/>
        <v>72000001</v>
      </c>
      <c r="J593" s="18">
        <f t="shared" si="308"/>
        <v>72000001</v>
      </c>
      <c r="K593" s="18">
        <f t="shared" si="315"/>
        <v>1</v>
      </c>
      <c r="L593" s="18">
        <f t="shared" si="316"/>
        <v>6209.58</v>
      </c>
      <c r="M593" s="18">
        <f t="shared" si="317"/>
        <v>2</v>
      </c>
      <c r="N593" s="18">
        <f t="shared" si="318"/>
        <v>22.05</v>
      </c>
      <c r="O593" s="18">
        <f t="shared" si="319"/>
        <v>2</v>
      </c>
      <c r="P593" s="18">
        <f t="shared" si="320"/>
        <v>46.78</v>
      </c>
      <c r="Q593" s="18">
        <f t="shared" si="321"/>
        <v>2</v>
      </c>
      <c r="R593" s="18">
        <f t="shared" si="322"/>
        <v>62.98</v>
      </c>
      <c r="S593" s="18">
        <f t="shared" si="323"/>
        <v>2</v>
      </c>
      <c r="T593" s="18">
        <f t="shared" si="324"/>
        <v>72</v>
      </c>
      <c r="U593" s="18">
        <f t="shared" si="325"/>
        <v>2</v>
      </c>
      <c r="V593" s="18">
        <f t="shared" si="326"/>
        <v>72</v>
      </c>
      <c r="W593" s="18">
        <f t="shared" si="327"/>
        <v>2</v>
      </c>
      <c r="X593" s="18">
        <f t="shared" si="328"/>
        <v>72</v>
      </c>
      <c r="Y593" s="22">
        <v>0</v>
      </c>
      <c r="Z593" s="22">
        <v>0</v>
      </c>
      <c r="AA593" s="22">
        <v>0</v>
      </c>
      <c r="AB593" s="22">
        <v>0.5</v>
      </c>
      <c r="AC593" s="22">
        <v>0.5</v>
      </c>
      <c r="AD593" s="22">
        <v>0</v>
      </c>
      <c r="AE593" s="18">
        <f t="shared" si="329"/>
        <v>161980222.79999998</v>
      </c>
      <c r="AF593" s="18">
        <f>AE593*节奏规划!$J582</f>
        <v>279276.2462068965</v>
      </c>
      <c r="AG593" s="18">
        <f t="shared" si="330"/>
        <v>3240</v>
      </c>
      <c r="AH593" s="18">
        <f>AG593*节奏规划!$J582</f>
        <v>5.5862068965517242</v>
      </c>
      <c r="AI593" s="18">
        <f t="shared" si="309"/>
        <v>461.25</v>
      </c>
      <c r="AJ593" s="18">
        <f>AI593*节奏规划!$J582</f>
        <v>0.79525862068965514</v>
      </c>
      <c r="AK593" s="18">
        <f t="shared" si="310"/>
        <v>237.60000000000002</v>
      </c>
      <c r="AL593" s="18">
        <f>AK593*节奏规划!$J582</f>
        <v>0.40965517241379312</v>
      </c>
      <c r="AM593" s="18">
        <f t="shared" si="311"/>
        <v>1215</v>
      </c>
      <c r="AN593" s="18">
        <f>AM593*节奏规划!$J582</f>
        <v>2.0948275862068964</v>
      </c>
      <c r="AO593" s="18">
        <f t="shared" si="312"/>
        <v>280.8</v>
      </c>
      <c r="AP593" s="18">
        <f>AO593*节奏规划!$J582</f>
        <v>0.48413793103448277</v>
      </c>
      <c r="AQ593" s="18">
        <f t="shared" si="313"/>
        <v>10.799999999999999</v>
      </c>
      <c r="AR593" s="18">
        <f>AQ593*节奏规划!$J582</f>
        <v>1.8620689655172412E-2</v>
      </c>
      <c r="AS593" s="18">
        <f t="shared" si="331"/>
        <v>51.839999999999996</v>
      </c>
      <c r="AT593" s="18">
        <f>AS593*节奏规划!$J582</f>
        <v>8.9379310344827573E-2</v>
      </c>
      <c r="AU593" s="18">
        <f t="shared" si="332"/>
        <v>129.6</v>
      </c>
      <c r="AV593" s="18">
        <f>AU593*节奏规划!$J582</f>
        <v>0.22344827586206895</v>
      </c>
      <c r="AW593" s="18">
        <f t="shared" si="333"/>
        <v>31.103999999999996</v>
      </c>
      <c r="AX593" s="18">
        <f>AW593*节奏规划!$J582</f>
        <v>5.3627586206896546E-2</v>
      </c>
      <c r="AY593" s="18">
        <f t="shared" si="334"/>
        <v>0</v>
      </c>
      <c r="AZ593" s="18">
        <f>AY593*节奏规划!$J582</f>
        <v>0</v>
      </c>
    </row>
    <row r="594" spans="1:52" ht="16.5" x14ac:dyDescent="0.2">
      <c r="A594" s="14">
        <v>589</v>
      </c>
      <c r="B594" s="14">
        <f>金币产出!CH594/金币产出!CB594</f>
        <v>11731499920</v>
      </c>
      <c r="C594" s="18">
        <f>INDEX(金币产出!$D$7:$D$90,MATCH(宝箱数值!A594,金币产出!$A$7:$A$90,1))</f>
        <v>140</v>
      </c>
      <c r="D594" s="18">
        <f t="shared" si="314"/>
        <v>72416666</v>
      </c>
      <c r="E594" s="18">
        <f t="shared" si="303"/>
        <v>6227521</v>
      </c>
      <c r="F594" s="18">
        <f t="shared" si="304"/>
        <v>22114984</v>
      </c>
      <c r="G594" s="18">
        <f t="shared" si="305"/>
        <v>46914825</v>
      </c>
      <c r="H594" s="18">
        <f t="shared" si="306"/>
        <v>63165499</v>
      </c>
      <c r="I594" s="18">
        <f t="shared" si="307"/>
        <v>72416666</v>
      </c>
      <c r="J594" s="18">
        <f t="shared" si="308"/>
        <v>72416666</v>
      </c>
      <c r="K594" s="18">
        <f t="shared" si="315"/>
        <v>1</v>
      </c>
      <c r="L594" s="18">
        <f t="shared" si="316"/>
        <v>6227.52</v>
      </c>
      <c r="M594" s="18">
        <f t="shared" si="317"/>
        <v>2</v>
      </c>
      <c r="N594" s="18">
        <f t="shared" si="318"/>
        <v>22.11</v>
      </c>
      <c r="O594" s="18">
        <f t="shared" si="319"/>
        <v>2</v>
      </c>
      <c r="P594" s="18">
        <f t="shared" si="320"/>
        <v>46.91</v>
      </c>
      <c r="Q594" s="18">
        <f t="shared" si="321"/>
        <v>2</v>
      </c>
      <c r="R594" s="18">
        <f t="shared" si="322"/>
        <v>63.17</v>
      </c>
      <c r="S594" s="18">
        <f t="shared" si="323"/>
        <v>2</v>
      </c>
      <c r="T594" s="18">
        <f t="shared" si="324"/>
        <v>72.42</v>
      </c>
      <c r="U594" s="18">
        <f t="shared" si="325"/>
        <v>2</v>
      </c>
      <c r="V594" s="18">
        <f t="shared" si="326"/>
        <v>72.42</v>
      </c>
      <c r="W594" s="18">
        <f t="shared" si="327"/>
        <v>2</v>
      </c>
      <c r="X594" s="18">
        <f t="shared" si="328"/>
        <v>72.42</v>
      </c>
      <c r="Y594" s="22">
        <v>0</v>
      </c>
      <c r="Z594" s="22">
        <v>0</v>
      </c>
      <c r="AA594" s="22">
        <v>0</v>
      </c>
      <c r="AB594" s="22">
        <v>0.5</v>
      </c>
      <c r="AC594" s="22">
        <v>0.5</v>
      </c>
      <c r="AD594" s="22">
        <v>0</v>
      </c>
      <c r="AE594" s="18">
        <f t="shared" si="329"/>
        <v>162698598</v>
      </c>
      <c r="AF594" s="18">
        <f>AE594*节奏规划!$J583</f>
        <v>280514.82413793105</v>
      </c>
      <c r="AG594" s="18">
        <f t="shared" si="330"/>
        <v>3240</v>
      </c>
      <c r="AH594" s="18">
        <f>AG594*节奏规划!$J583</f>
        <v>5.5862068965517242</v>
      </c>
      <c r="AI594" s="18">
        <f t="shared" si="309"/>
        <v>461.25</v>
      </c>
      <c r="AJ594" s="18">
        <f>AI594*节奏规划!$J583</f>
        <v>0.79525862068965514</v>
      </c>
      <c r="AK594" s="18">
        <f t="shared" si="310"/>
        <v>237.60000000000002</v>
      </c>
      <c r="AL594" s="18">
        <f>AK594*节奏规划!$J583</f>
        <v>0.40965517241379312</v>
      </c>
      <c r="AM594" s="18">
        <f t="shared" si="311"/>
        <v>1215</v>
      </c>
      <c r="AN594" s="18">
        <f>AM594*节奏规划!$J583</f>
        <v>2.0948275862068964</v>
      </c>
      <c r="AO594" s="18">
        <f t="shared" si="312"/>
        <v>280.8</v>
      </c>
      <c r="AP594" s="18">
        <f>AO594*节奏规划!$J583</f>
        <v>0.48413793103448277</v>
      </c>
      <c r="AQ594" s="18">
        <f t="shared" si="313"/>
        <v>10.799999999999999</v>
      </c>
      <c r="AR594" s="18">
        <f>AQ594*节奏规划!$J583</f>
        <v>1.8620689655172412E-2</v>
      </c>
      <c r="AS594" s="18">
        <f t="shared" si="331"/>
        <v>51.839999999999996</v>
      </c>
      <c r="AT594" s="18">
        <f>AS594*节奏规划!$J583</f>
        <v>8.9379310344827573E-2</v>
      </c>
      <c r="AU594" s="18">
        <f t="shared" si="332"/>
        <v>129.6</v>
      </c>
      <c r="AV594" s="18">
        <f>AU594*节奏规划!$J583</f>
        <v>0.22344827586206895</v>
      </c>
      <c r="AW594" s="18">
        <f t="shared" si="333"/>
        <v>31.103999999999996</v>
      </c>
      <c r="AX594" s="18">
        <f>AW594*节奏规划!$J583</f>
        <v>5.3627586206896546E-2</v>
      </c>
      <c r="AY594" s="18">
        <f t="shared" si="334"/>
        <v>0</v>
      </c>
      <c r="AZ594" s="18">
        <f>AY594*节奏规划!$J583</f>
        <v>0</v>
      </c>
    </row>
    <row r="595" spans="1:52" ht="16.5" x14ac:dyDescent="0.2">
      <c r="A595" s="14">
        <v>590</v>
      </c>
      <c r="B595" s="14">
        <f>金币产出!CH595/金币产出!CB595</f>
        <v>11799000030</v>
      </c>
      <c r="C595" s="18">
        <f>INDEX(金币产出!$D$7:$D$90,MATCH(宝箱数值!A595,金币产出!$A$7:$A$90,1))</f>
        <v>140</v>
      </c>
      <c r="D595" s="18">
        <f t="shared" si="314"/>
        <v>72833334</v>
      </c>
      <c r="E595" s="18">
        <f t="shared" si="303"/>
        <v>6245411</v>
      </c>
      <c r="F595" s="18">
        <f t="shared" si="304"/>
        <v>22178515</v>
      </c>
      <c r="G595" s="18">
        <f t="shared" si="305"/>
        <v>47049600</v>
      </c>
      <c r="H595" s="18">
        <f t="shared" si="306"/>
        <v>63346958</v>
      </c>
      <c r="I595" s="18">
        <f t="shared" si="307"/>
        <v>72833334</v>
      </c>
      <c r="J595" s="18">
        <f t="shared" si="308"/>
        <v>72833334</v>
      </c>
      <c r="K595" s="18">
        <f t="shared" si="315"/>
        <v>1</v>
      </c>
      <c r="L595" s="18">
        <f t="shared" si="316"/>
        <v>6245.41</v>
      </c>
      <c r="M595" s="18">
        <f t="shared" si="317"/>
        <v>2</v>
      </c>
      <c r="N595" s="18">
        <f t="shared" si="318"/>
        <v>22.18</v>
      </c>
      <c r="O595" s="18">
        <f t="shared" si="319"/>
        <v>2</v>
      </c>
      <c r="P595" s="18">
        <f t="shared" si="320"/>
        <v>47.05</v>
      </c>
      <c r="Q595" s="18">
        <f t="shared" si="321"/>
        <v>2</v>
      </c>
      <c r="R595" s="18">
        <f t="shared" si="322"/>
        <v>63.35</v>
      </c>
      <c r="S595" s="18">
        <f t="shared" si="323"/>
        <v>2</v>
      </c>
      <c r="T595" s="18">
        <f t="shared" si="324"/>
        <v>72.83</v>
      </c>
      <c r="U595" s="18">
        <f t="shared" si="325"/>
        <v>2</v>
      </c>
      <c r="V595" s="18">
        <f t="shared" si="326"/>
        <v>72.83</v>
      </c>
      <c r="W595" s="18">
        <f t="shared" si="327"/>
        <v>2</v>
      </c>
      <c r="X595" s="18">
        <f t="shared" si="328"/>
        <v>72.83</v>
      </c>
      <c r="Y595" s="22">
        <v>0</v>
      </c>
      <c r="Z595" s="22">
        <v>0</v>
      </c>
      <c r="AA595" s="22">
        <v>0</v>
      </c>
      <c r="AB595" s="22">
        <v>0.5</v>
      </c>
      <c r="AC595" s="22">
        <v>0.5</v>
      </c>
      <c r="AD595" s="22">
        <v>0</v>
      </c>
      <c r="AE595" s="18">
        <f t="shared" si="329"/>
        <v>163416350.40000001</v>
      </c>
      <c r="AF595" s="18">
        <f>AE595*节奏规划!$J584</f>
        <v>267895.65639344265</v>
      </c>
      <c r="AG595" s="18">
        <f t="shared" si="330"/>
        <v>3240</v>
      </c>
      <c r="AH595" s="18">
        <f>AG595*节奏规划!$J584</f>
        <v>5.3114754098360653</v>
      </c>
      <c r="AI595" s="18">
        <f t="shared" si="309"/>
        <v>461.25</v>
      </c>
      <c r="AJ595" s="18">
        <f>AI595*节奏规划!$J584</f>
        <v>0.75614754098360659</v>
      </c>
      <c r="AK595" s="18">
        <f t="shared" si="310"/>
        <v>237.60000000000002</v>
      </c>
      <c r="AL595" s="18">
        <f>AK595*节奏规划!$J584</f>
        <v>0.38950819672131154</v>
      </c>
      <c r="AM595" s="18">
        <f t="shared" si="311"/>
        <v>1215</v>
      </c>
      <c r="AN595" s="18">
        <f>AM595*节奏规划!$J584</f>
        <v>1.9918032786885247</v>
      </c>
      <c r="AO595" s="18">
        <f t="shared" si="312"/>
        <v>280.8</v>
      </c>
      <c r="AP595" s="18">
        <f>AO595*节奏规划!$J584</f>
        <v>0.46032786885245902</v>
      </c>
      <c r="AQ595" s="18">
        <f t="shared" si="313"/>
        <v>10.799999999999999</v>
      </c>
      <c r="AR595" s="18">
        <f>AQ595*节奏规划!$J584</f>
        <v>1.7704918032786884E-2</v>
      </c>
      <c r="AS595" s="18">
        <f t="shared" si="331"/>
        <v>51.839999999999996</v>
      </c>
      <c r="AT595" s="18">
        <f>AS595*节奏规划!$J584</f>
        <v>8.4983606557377037E-2</v>
      </c>
      <c r="AU595" s="18">
        <f t="shared" si="332"/>
        <v>129.6</v>
      </c>
      <c r="AV595" s="18">
        <f>AU595*节奏规划!$J584</f>
        <v>0.21245901639344261</v>
      </c>
      <c r="AW595" s="18">
        <f t="shared" si="333"/>
        <v>31.103999999999996</v>
      </c>
      <c r="AX595" s="18">
        <f>AW595*节奏规划!$J584</f>
        <v>5.0990163934426222E-2</v>
      </c>
      <c r="AY595" s="18">
        <f t="shared" si="334"/>
        <v>0</v>
      </c>
      <c r="AZ595" s="18">
        <f>AY595*节奏规划!$J584</f>
        <v>0</v>
      </c>
    </row>
    <row r="596" spans="1:52" ht="16.5" x14ac:dyDescent="0.2">
      <c r="A596" s="14">
        <v>591</v>
      </c>
      <c r="B596" s="14">
        <f>金币产出!CH596/金币产出!CB596</f>
        <v>11866500190</v>
      </c>
      <c r="C596" s="18">
        <f>INDEX(金币产出!$D$7:$D$90,MATCH(宝箱数值!A596,金币产出!$A$7:$A$90,1))</f>
        <v>140</v>
      </c>
      <c r="D596" s="18">
        <f t="shared" si="314"/>
        <v>73250001</v>
      </c>
      <c r="E596" s="18">
        <f t="shared" si="303"/>
        <v>6263250</v>
      </c>
      <c r="F596" s="18">
        <f t="shared" si="304"/>
        <v>22241864</v>
      </c>
      <c r="G596" s="18">
        <f t="shared" si="305"/>
        <v>47183989</v>
      </c>
      <c r="H596" s="18">
        <f t="shared" si="306"/>
        <v>63527898</v>
      </c>
      <c r="I596" s="18">
        <f t="shared" si="307"/>
        <v>73250001</v>
      </c>
      <c r="J596" s="18">
        <f t="shared" si="308"/>
        <v>73250001</v>
      </c>
      <c r="K596" s="18">
        <f t="shared" si="315"/>
        <v>1</v>
      </c>
      <c r="L596" s="18">
        <f t="shared" si="316"/>
        <v>6263.25</v>
      </c>
      <c r="M596" s="18">
        <f t="shared" si="317"/>
        <v>2</v>
      </c>
      <c r="N596" s="18">
        <f t="shared" si="318"/>
        <v>22.24</v>
      </c>
      <c r="O596" s="18">
        <f t="shared" si="319"/>
        <v>2</v>
      </c>
      <c r="P596" s="18">
        <f t="shared" si="320"/>
        <v>47.18</v>
      </c>
      <c r="Q596" s="18">
        <f t="shared" si="321"/>
        <v>2</v>
      </c>
      <c r="R596" s="18">
        <f t="shared" si="322"/>
        <v>63.53</v>
      </c>
      <c r="S596" s="18">
        <f t="shared" si="323"/>
        <v>2</v>
      </c>
      <c r="T596" s="18">
        <f t="shared" si="324"/>
        <v>73.25</v>
      </c>
      <c r="U596" s="18">
        <f t="shared" si="325"/>
        <v>2</v>
      </c>
      <c r="V596" s="18">
        <f t="shared" si="326"/>
        <v>73.25</v>
      </c>
      <c r="W596" s="18">
        <f t="shared" si="327"/>
        <v>2</v>
      </c>
      <c r="X596" s="18">
        <f t="shared" si="328"/>
        <v>73.25</v>
      </c>
      <c r="Y596" s="22">
        <v>0</v>
      </c>
      <c r="Z596" s="22">
        <v>0</v>
      </c>
      <c r="AA596" s="22">
        <v>0</v>
      </c>
      <c r="AB596" s="22">
        <v>0.5</v>
      </c>
      <c r="AC596" s="22">
        <v>0.5</v>
      </c>
      <c r="AD596" s="22">
        <v>0</v>
      </c>
      <c r="AE596" s="18">
        <f t="shared" si="329"/>
        <v>164133478.79999998</v>
      </c>
      <c r="AF596" s="18">
        <f>AE596*节奏规划!$J585</f>
        <v>269071.27672131144</v>
      </c>
      <c r="AG596" s="18">
        <f t="shared" si="330"/>
        <v>3240</v>
      </c>
      <c r="AH596" s="18">
        <f>AG596*节奏规划!$J585</f>
        <v>5.3114754098360653</v>
      </c>
      <c r="AI596" s="18">
        <f t="shared" si="309"/>
        <v>461.25</v>
      </c>
      <c r="AJ596" s="18">
        <f>AI596*节奏规划!$J585</f>
        <v>0.75614754098360659</v>
      </c>
      <c r="AK596" s="18">
        <f t="shared" si="310"/>
        <v>237.60000000000002</v>
      </c>
      <c r="AL596" s="18">
        <f>AK596*节奏规划!$J585</f>
        <v>0.38950819672131154</v>
      </c>
      <c r="AM596" s="18">
        <f t="shared" si="311"/>
        <v>1215</v>
      </c>
      <c r="AN596" s="18">
        <f>AM596*节奏规划!$J585</f>
        <v>1.9918032786885247</v>
      </c>
      <c r="AO596" s="18">
        <f t="shared" si="312"/>
        <v>280.8</v>
      </c>
      <c r="AP596" s="18">
        <f>AO596*节奏规划!$J585</f>
        <v>0.46032786885245902</v>
      </c>
      <c r="AQ596" s="18">
        <f t="shared" si="313"/>
        <v>10.799999999999999</v>
      </c>
      <c r="AR596" s="18">
        <f>AQ596*节奏规划!$J585</f>
        <v>1.7704918032786884E-2</v>
      </c>
      <c r="AS596" s="18">
        <f t="shared" si="331"/>
        <v>51.839999999999996</v>
      </c>
      <c r="AT596" s="18">
        <f>AS596*节奏规划!$J585</f>
        <v>8.4983606557377037E-2</v>
      </c>
      <c r="AU596" s="18">
        <f t="shared" si="332"/>
        <v>129.6</v>
      </c>
      <c r="AV596" s="18">
        <f>AU596*节奏规划!$J585</f>
        <v>0.21245901639344261</v>
      </c>
      <c r="AW596" s="18">
        <f t="shared" si="333"/>
        <v>31.103999999999996</v>
      </c>
      <c r="AX596" s="18">
        <f>AW596*节奏规划!$J585</f>
        <v>5.0990163934426222E-2</v>
      </c>
      <c r="AY596" s="18">
        <f t="shared" si="334"/>
        <v>0</v>
      </c>
      <c r="AZ596" s="18">
        <f>AY596*节奏规划!$J585</f>
        <v>0</v>
      </c>
    </row>
    <row r="597" spans="1:52" ht="16.5" x14ac:dyDescent="0.2">
      <c r="A597" s="14">
        <v>592</v>
      </c>
      <c r="B597" s="14">
        <f>金币产出!CH597/金币产出!CB597</f>
        <v>11933999740</v>
      </c>
      <c r="C597" s="18">
        <f>INDEX(金币产出!$D$7:$D$90,MATCH(宝箱数值!A597,金币产出!$A$7:$A$90,1))</f>
        <v>140</v>
      </c>
      <c r="D597" s="18">
        <f t="shared" si="314"/>
        <v>73666665</v>
      </c>
      <c r="E597" s="18">
        <f t="shared" si="303"/>
        <v>6281038</v>
      </c>
      <c r="F597" s="18">
        <f t="shared" si="304"/>
        <v>22305033</v>
      </c>
      <c r="G597" s="18">
        <f t="shared" si="305"/>
        <v>47317996</v>
      </c>
      <c r="H597" s="18">
        <f t="shared" si="306"/>
        <v>63708323</v>
      </c>
      <c r="I597" s="18">
        <f t="shared" si="307"/>
        <v>73666665</v>
      </c>
      <c r="J597" s="18">
        <f t="shared" si="308"/>
        <v>73666665</v>
      </c>
      <c r="K597" s="18">
        <f t="shared" si="315"/>
        <v>1</v>
      </c>
      <c r="L597" s="18">
        <f t="shared" si="316"/>
        <v>6281.04</v>
      </c>
      <c r="M597" s="18">
        <f t="shared" si="317"/>
        <v>2</v>
      </c>
      <c r="N597" s="18">
        <f t="shared" si="318"/>
        <v>22.31</v>
      </c>
      <c r="O597" s="18">
        <f t="shared" si="319"/>
        <v>2</v>
      </c>
      <c r="P597" s="18">
        <f t="shared" si="320"/>
        <v>47.32</v>
      </c>
      <c r="Q597" s="18">
        <f t="shared" si="321"/>
        <v>2</v>
      </c>
      <c r="R597" s="18">
        <f t="shared" si="322"/>
        <v>63.71</v>
      </c>
      <c r="S597" s="18">
        <f t="shared" si="323"/>
        <v>2</v>
      </c>
      <c r="T597" s="18">
        <f t="shared" si="324"/>
        <v>73.67</v>
      </c>
      <c r="U597" s="18">
        <f t="shared" si="325"/>
        <v>2</v>
      </c>
      <c r="V597" s="18">
        <f t="shared" si="326"/>
        <v>73.67</v>
      </c>
      <c r="W597" s="18">
        <f t="shared" si="327"/>
        <v>2</v>
      </c>
      <c r="X597" s="18">
        <f t="shared" si="328"/>
        <v>73.67</v>
      </c>
      <c r="Y597" s="22">
        <v>0</v>
      </c>
      <c r="Z597" s="22">
        <v>0</v>
      </c>
      <c r="AA597" s="22">
        <v>0</v>
      </c>
      <c r="AB597" s="22">
        <v>0.5</v>
      </c>
      <c r="AC597" s="22">
        <v>0.5</v>
      </c>
      <c r="AD597" s="22">
        <v>0</v>
      </c>
      <c r="AE597" s="18">
        <f t="shared" si="329"/>
        <v>164849985.59999999</v>
      </c>
      <c r="AF597" s="18">
        <f>AE597*节奏规划!$J586</f>
        <v>270245.87803278689</v>
      </c>
      <c r="AG597" s="18">
        <f t="shared" si="330"/>
        <v>3240</v>
      </c>
      <c r="AH597" s="18">
        <f>AG597*节奏规划!$J586</f>
        <v>5.3114754098360653</v>
      </c>
      <c r="AI597" s="18">
        <f t="shared" si="309"/>
        <v>461.25</v>
      </c>
      <c r="AJ597" s="18">
        <f>AI597*节奏规划!$J586</f>
        <v>0.75614754098360659</v>
      </c>
      <c r="AK597" s="18">
        <f t="shared" si="310"/>
        <v>237.60000000000002</v>
      </c>
      <c r="AL597" s="18">
        <f>AK597*节奏规划!$J586</f>
        <v>0.38950819672131154</v>
      </c>
      <c r="AM597" s="18">
        <f t="shared" si="311"/>
        <v>1215</v>
      </c>
      <c r="AN597" s="18">
        <f>AM597*节奏规划!$J586</f>
        <v>1.9918032786885247</v>
      </c>
      <c r="AO597" s="18">
        <f t="shared" si="312"/>
        <v>280.8</v>
      </c>
      <c r="AP597" s="18">
        <f>AO597*节奏规划!$J586</f>
        <v>0.46032786885245902</v>
      </c>
      <c r="AQ597" s="18">
        <f t="shared" si="313"/>
        <v>10.799999999999999</v>
      </c>
      <c r="AR597" s="18">
        <f>AQ597*节奏规划!$J586</f>
        <v>1.7704918032786884E-2</v>
      </c>
      <c r="AS597" s="18">
        <f t="shared" si="331"/>
        <v>51.839999999999996</v>
      </c>
      <c r="AT597" s="18">
        <f>AS597*节奏规划!$J586</f>
        <v>8.4983606557377037E-2</v>
      </c>
      <c r="AU597" s="18">
        <f t="shared" si="332"/>
        <v>129.6</v>
      </c>
      <c r="AV597" s="18">
        <f>AU597*节奏规划!$J586</f>
        <v>0.21245901639344261</v>
      </c>
      <c r="AW597" s="18">
        <f t="shared" si="333"/>
        <v>31.103999999999996</v>
      </c>
      <c r="AX597" s="18">
        <f>AW597*节奏规划!$J586</f>
        <v>5.0990163934426222E-2</v>
      </c>
      <c r="AY597" s="18">
        <f t="shared" si="334"/>
        <v>0</v>
      </c>
      <c r="AZ597" s="18">
        <f>AY597*节奏规划!$J586</f>
        <v>0</v>
      </c>
    </row>
    <row r="598" spans="1:52" ht="16.5" x14ac:dyDescent="0.2">
      <c r="A598" s="14">
        <v>593</v>
      </c>
      <c r="B598" s="14">
        <f>金币产出!CH598/金币产出!CB598</f>
        <v>12001499900</v>
      </c>
      <c r="C598" s="18">
        <f>INDEX(金币产出!$D$7:$D$90,MATCH(宝箱数值!A598,金币产出!$A$7:$A$90,1))</f>
        <v>140</v>
      </c>
      <c r="D598" s="18">
        <f t="shared" si="314"/>
        <v>74083333</v>
      </c>
      <c r="E598" s="18">
        <f t="shared" si="303"/>
        <v>6298776</v>
      </c>
      <c r="F598" s="18">
        <f t="shared" si="304"/>
        <v>22368024</v>
      </c>
      <c r="G598" s="18">
        <f t="shared" si="305"/>
        <v>47451626</v>
      </c>
      <c r="H598" s="18">
        <f t="shared" si="306"/>
        <v>63888240</v>
      </c>
      <c r="I598" s="18">
        <f t="shared" si="307"/>
        <v>74083333</v>
      </c>
      <c r="J598" s="18">
        <f t="shared" si="308"/>
        <v>74083333</v>
      </c>
      <c r="K598" s="18">
        <f t="shared" si="315"/>
        <v>1</v>
      </c>
      <c r="L598" s="18">
        <f t="shared" si="316"/>
        <v>6298.78</v>
      </c>
      <c r="M598" s="18">
        <f t="shared" si="317"/>
        <v>2</v>
      </c>
      <c r="N598" s="18">
        <f t="shared" si="318"/>
        <v>22.37</v>
      </c>
      <c r="O598" s="18">
        <f t="shared" si="319"/>
        <v>2</v>
      </c>
      <c r="P598" s="18">
        <f t="shared" si="320"/>
        <v>47.45</v>
      </c>
      <c r="Q598" s="18">
        <f t="shared" si="321"/>
        <v>2</v>
      </c>
      <c r="R598" s="18">
        <f t="shared" si="322"/>
        <v>63.89</v>
      </c>
      <c r="S598" s="18">
        <f t="shared" si="323"/>
        <v>2</v>
      </c>
      <c r="T598" s="18">
        <f t="shared" si="324"/>
        <v>74.08</v>
      </c>
      <c r="U598" s="18">
        <f t="shared" si="325"/>
        <v>2</v>
      </c>
      <c r="V598" s="18">
        <f t="shared" si="326"/>
        <v>74.08</v>
      </c>
      <c r="W598" s="18">
        <f t="shared" si="327"/>
        <v>2</v>
      </c>
      <c r="X598" s="18">
        <f t="shared" si="328"/>
        <v>74.08</v>
      </c>
      <c r="Y598" s="22">
        <v>0</v>
      </c>
      <c r="Z598" s="22">
        <v>0</v>
      </c>
      <c r="AA598" s="22">
        <v>0</v>
      </c>
      <c r="AB598" s="22">
        <v>0.5</v>
      </c>
      <c r="AC598" s="22">
        <v>0.5</v>
      </c>
      <c r="AD598" s="22">
        <v>0</v>
      </c>
      <c r="AE598" s="18">
        <f t="shared" si="329"/>
        <v>165565887.59999999</v>
      </c>
      <c r="AF598" s="18">
        <f>AE598*节奏规划!$J587</f>
        <v>271419.48786885245</v>
      </c>
      <c r="AG598" s="18">
        <f t="shared" si="330"/>
        <v>3240</v>
      </c>
      <c r="AH598" s="18">
        <f>AG598*节奏规划!$J587</f>
        <v>5.3114754098360653</v>
      </c>
      <c r="AI598" s="18">
        <f t="shared" si="309"/>
        <v>461.25</v>
      </c>
      <c r="AJ598" s="18">
        <f>AI598*节奏规划!$J587</f>
        <v>0.75614754098360659</v>
      </c>
      <c r="AK598" s="18">
        <f t="shared" si="310"/>
        <v>237.60000000000002</v>
      </c>
      <c r="AL598" s="18">
        <f>AK598*节奏规划!$J587</f>
        <v>0.38950819672131154</v>
      </c>
      <c r="AM598" s="18">
        <f t="shared" si="311"/>
        <v>1215</v>
      </c>
      <c r="AN598" s="18">
        <f>AM598*节奏规划!$J587</f>
        <v>1.9918032786885247</v>
      </c>
      <c r="AO598" s="18">
        <f t="shared" si="312"/>
        <v>280.8</v>
      </c>
      <c r="AP598" s="18">
        <f>AO598*节奏规划!$J587</f>
        <v>0.46032786885245902</v>
      </c>
      <c r="AQ598" s="18">
        <f t="shared" si="313"/>
        <v>10.799999999999999</v>
      </c>
      <c r="AR598" s="18">
        <f>AQ598*节奏规划!$J587</f>
        <v>1.7704918032786884E-2</v>
      </c>
      <c r="AS598" s="18">
        <f t="shared" si="331"/>
        <v>51.839999999999996</v>
      </c>
      <c r="AT598" s="18">
        <f>AS598*节奏规划!$J587</f>
        <v>8.4983606557377037E-2</v>
      </c>
      <c r="AU598" s="18">
        <f t="shared" si="332"/>
        <v>129.6</v>
      </c>
      <c r="AV598" s="18">
        <f>AU598*节奏规划!$J587</f>
        <v>0.21245901639344261</v>
      </c>
      <c r="AW598" s="18">
        <f t="shared" si="333"/>
        <v>31.103999999999996</v>
      </c>
      <c r="AX598" s="18">
        <f>AW598*节奏规划!$J587</f>
        <v>5.0990163934426222E-2</v>
      </c>
      <c r="AY598" s="18">
        <f t="shared" si="334"/>
        <v>0</v>
      </c>
      <c r="AZ598" s="18">
        <f>AY598*节奏规划!$J587</f>
        <v>0</v>
      </c>
    </row>
    <row r="599" spans="1:52" ht="16.5" x14ac:dyDescent="0.2">
      <c r="A599" s="14">
        <v>594</v>
      </c>
      <c r="B599" s="14">
        <f>金币产出!CH599/金币产出!CB599</f>
        <v>12069000060</v>
      </c>
      <c r="C599" s="18">
        <f>INDEX(金币产出!$D$7:$D$90,MATCH(宝箱数值!A599,金币产出!$A$7:$A$90,1))</f>
        <v>140</v>
      </c>
      <c r="D599" s="18">
        <f t="shared" si="314"/>
        <v>74500000</v>
      </c>
      <c r="E599" s="18">
        <f t="shared" si="303"/>
        <v>6316464</v>
      </c>
      <c r="F599" s="18">
        <f t="shared" si="304"/>
        <v>22430838</v>
      </c>
      <c r="G599" s="18">
        <f t="shared" si="305"/>
        <v>47584880</v>
      </c>
      <c r="H599" s="18">
        <f t="shared" si="306"/>
        <v>64067651</v>
      </c>
      <c r="I599" s="18">
        <f t="shared" si="307"/>
        <v>74500000</v>
      </c>
      <c r="J599" s="18">
        <f t="shared" si="308"/>
        <v>74500000</v>
      </c>
      <c r="K599" s="18">
        <f t="shared" si="315"/>
        <v>1</v>
      </c>
      <c r="L599" s="18">
        <f t="shared" si="316"/>
        <v>6316.46</v>
      </c>
      <c r="M599" s="18">
        <f t="shared" si="317"/>
        <v>2</v>
      </c>
      <c r="N599" s="18">
        <f t="shared" si="318"/>
        <v>22.43</v>
      </c>
      <c r="O599" s="18">
        <f t="shared" si="319"/>
        <v>2</v>
      </c>
      <c r="P599" s="18">
        <f t="shared" si="320"/>
        <v>47.58</v>
      </c>
      <c r="Q599" s="18">
        <f t="shared" si="321"/>
        <v>2</v>
      </c>
      <c r="R599" s="18">
        <f t="shared" si="322"/>
        <v>64.069999999999993</v>
      </c>
      <c r="S599" s="18">
        <f t="shared" si="323"/>
        <v>2</v>
      </c>
      <c r="T599" s="18">
        <f t="shared" si="324"/>
        <v>74.5</v>
      </c>
      <c r="U599" s="18">
        <f t="shared" si="325"/>
        <v>2</v>
      </c>
      <c r="V599" s="18">
        <f t="shared" si="326"/>
        <v>74.5</v>
      </c>
      <c r="W599" s="18">
        <f t="shared" si="327"/>
        <v>2</v>
      </c>
      <c r="X599" s="18">
        <f t="shared" si="328"/>
        <v>74.5</v>
      </c>
      <c r="Y599" s="22">
        <v>0</v>
      </c>
      <c r="Z599" s="22">
        <v>0</v>
      </c>
      <c r="AA599" s="22">
        <v>0</v>
      </c>
      <c r="AB599" s="22">
        <v>0.5</v>
      </c>
      <c r="AC599" s="22">
        <v>0.5</v>
      </c>
      <c r="AD599" s="22">
        <v>0</v>
      </c>
      <c r="AE599" s="18">
        <f t="shared" si="329"/>
        <v>166281181.19999999</v>
      </c>
      <c r="AF599" s="18">
        <f>AE599*节奏规划!$J588</f>
        <v>272592.10032786883</v>
      </c>
      <c r="AG599" s="18">
        <f t="shared" si="330"/>
        <v>3240</v>
      </c>
      <c r="AH599" s="18">
        <f>AG599*节奏规划!$J588</f>
        <v>5.3114754098360653</v>
      </c>
      <c r="AI599" s="18">
        <f t="shared" si="309"/>
        <v>461.25</v>
      </c>
      <c r="AJ599" s="18">
        <f>AI599*节奏规划!$J588</f>
        <v>0.75614754098360659</v>
      </c>
      <c r="AK599" s="18">
        <f t="shared" si="310"/>
        <v>237.60000000000002</v>
      </c>
      <c r="AL599" s="18">
        <f>AK599*节奏规划!$J588</f>
        <v>0.38950819672131154</v>
      </c>
      <c r="AM599" s="18">
        <f t="shared" si="311"/>
        <v>1215</v>
      </c>
      <c r="AN599" s="18">
        <f>AM599*节奏规划!$J588</f>
        <v>1.9918032786885247</v>
      </c>
      <c r="AO599" s="18">
        <f t="shared" si="312"/>
        <v>280.8</v>
      </c>
      <c r="AP599" s="18">
        <f>AO599*节奏规划!$J588</f>
        <v>0.46032786885245902</v>
      </c>
      <c r="AQ599" s="18">
        <f t="shared" si="313"/>
        <v>10.799999999999999</v>
      </c>
      <c r="AR599" s="18">
        <f>AQ599*节奏规划!$J588</f>
        <v>1.7704918032786884E-2</v>
      </c>
      <c r="AS599" s="18">
        <f t="shared" si="331"/>
        <v>51.839999999999996</v>
      </c>
      <c r="AT599" s="18">
        <f>AS599*节奏规划!$J588</f>
        <v>8.4983606557377037E-2</v>
      </c>
      <c r="AU599" s="18">
        <f t="shared" si="332"/>
        <v>129.6</v>
      </c>
      <c r="AV599" s="18">
        <f>AU599*节奏规划!$J588</f>
        <v>0.21245901639344261</v>
      </c>
      <c r="AW599" s="18">
        <f t="shared" si="333"/>
        <v>31.103999999999996</v>
      </c>
      <c r="AX599" s="18">
        <f>AW599*节奏规划!$J588</f>
        <v>5.0990163934426222E-2</v>
      </c>
      <c r="AY599" s="18">
        <f t="shared" si="334"/>
        <v>0</v>
      </c>
      <c r="AZ599" s="18">
        <f>AY599*节奏规划!$J588</f>
        <v>0</v>
      </c>
    </row>
    <row r="600" spans="1:52" ht="16.5" x14ac:dyDescent="0.2">
      <c r="A600" s="14">
        <v>595</v>
      </c>
      <c r="B600" s="14">
        <f>金币产出!CH600/金币产出!CB600</f>
        <v>12136500220</v>
      </c>
      <c r="C600" s="18">
        <f>INDEX(金币产出!$D$7:$D$90,MATCH(宝箱数值!A600,金币产出!$A$7:$A$90,1))</f>
        <v>140</v>
      </c>
      <c r="D600" s="18">
        <f t="shared" si="314"/>
        <v>74916668</v>
      </c>
      <c r="E600" s="18">
        <f t="shared" si="303"/>
        <v>6334103</v>
      </c>
      <c r="F600" s="18">
        <f t="shared" si="304"/>
        <v>22493477</v>
      </c>
      <c r="G600" s="18">
        <f t="shared" si="305"/>
        <v>47717762</v>
      </c>
      <c r="H600" s="18">
        <f t="shared" si="306"/>
        <v>64246562</v>
      </c>
      <c r="I600" s="18">
        <f t="shared" si="307"/>
        <v>74916668</v>
      </c>
      <c r="J600" s="18">
        <f t="shared" si="308"/>
        <v>74916668</v>
      </c>
      <c r="K600" s="18">
        <f t="shared" si="315"/>
        <v>1</v>
      </c>
      <c r="L600" s="18">
        <f t="shared" si="316"/>
        <v>6334.1</v>
      </c>
      <c r="M600" s="18">
        <f t="shared" si="317"/>
        <v>2</v>
      </c>
      <c r="N600" s="18">
        <f t="shared" si="318"/>
        <v>22.49</v>
      </c>
      <c r="O600" s="18">
        <f t="shared" si="319"/>
        <v>2</v>
      </c>
      <c r="P600" s="18">
        <f t="shared" si="320"/>
        <v>47.72</v>
      </c>
      <c r="Q600" s="18">
        <f t="shared" si="321"/>
        <v>2</v>
      </c>
      <c r="R600" s="18">
        <f t="shared" si="322"/>
        <v>64.25</v>
      </c>
      <c r="S600" s="18">
        <f t="shared" si="323"/>
        <v>2</v>
      </c>
      <c r="T600" s="18">
        <f t="shared" si="324"/>
        <v>74.92</v>
      </c>
      <c r="U600" s="18">
        <f t="shared" si="325"/>
        <v>2</v>
      </c>
      <c r="V600" s="18">
        <f t="shared" si="326"/>
        <v>74.92</v>
      </c>
      <c r="W600" s="18">
        <f t="shared" si="327"/>
        <v>2</v>
      </c>
      <c r="X600" s="18">
        <f t="shared" si="328"/>
        <v>74.92</v>
      </c>
      <c r="Y600" s="22">
        <v>0</v>
      </c>
      <c r="Z600" s="22">
        <v>0</v>
      </c>
      <c r="AA600" s="22">
        <v>0</v>
      </c>
      <c r="AB600" s="22">
        <v>0.5</v>
      </c>
      <c r="AC600" s="22">
        <v>0.5</v>
      </c>
      <c r="AD600" s="22">
        <v>0</v>
      </c>
      <c r="AE600" s="18">
        <f t="shared" si="329"/>
        <v>166995876</v>
      </c>
      <c r="AF600" s="18">
        <f>AE600*节奏规划!$J589</f>
        <v>273763.73114754097</v>
      </c>
      <c r="AG600" s="18">
        <f t="shared" si="330"/>
        <v>3240</v>
      </c>
      <c r="AH600" s="18">
        <f>AG600*节奏规划!$J589</f>
        <v>5.3114754098360653</v>
      </c>
      <c r="AI600" s="18">
        <f t="shared" si="309"/>
        <v>461.25</v>
      </c>
      <c r="AJ600" s="18">
        <f>AI600*节奏规划!$J589</f>
        <v>0.75614754098360659</v>
      </c>
      <c r="AK600" s="18">
        <f t="shared" si="310"/>
        <v>237.60000000000002</v>
      </c>
      <c r="AL600" s="18">
        <f>AK600*节奏规划!$J589</f>
        <v>0.38950819672131154</v>
      </c>
      <c r="AM600" s="18">
        <f t="shared" si="311"/>
        <v>1215</v>
      </c>
      <c r="AN600" s="18">
        <f>AM600*节奏规划!$J589</f>
        <v>1.9918032786885247</v>
      </c>
      <c r="AO600" s="18">
        <f t="shared" si="312"/>
        <v>280.8</v>
      </c>
      <c r="AP600" s="18">
        <f>AO600*节奏规划!$J589</f>
        <v>0.46032786885245902</v>
      </c>
      <c r="AQ600" s="18">
        <f t="shared" si="313"/>
        <v>10.799999999999999</v>
      </c>
      <c r="AR600" s="18">
        <f>AQ600*节奏规划!$J589</f>
        <v>1.7704918032786884E-2</v>
      </c>
      <c r="AS600" s="18">
        <f t="shared" si="331"/>
        <v>51.839999999999996</v>
      </c>
      <c r="AT600" s="18">
        <f>AS600*节奏规划!$J589</f>
        <v>8.4983606557377037E-2</v>
      </c>
      <c r="AU600" s="18">
        <f t="shared" si="332"/>
        <v>129.6</v>
      </c>
      <c r="AV600" s="18">
        <f>AU600*节奏规划!$J589</f>
        <v>0.21245901639344261</v>
      </c>
      <c r="AW600" s="18">
        <f t="shared" si="333"/>
        <v>31.103999999999996</v>
      </c>
      <c r="AX600" s="18">
        <f>AW600*节奏规划!$J589</f>
        <v>5.0990163934426222E-2</v>
      </c>
      <c r="AY600" s="18">
        <f t="shared" si="334"/>
        <v>0</v>
      </c>
      <c r="AZ600" s="18">
        <f>AY600*节奏规划!$J589</f>
        <v>0</v>
      </c>
    </row>
    <row r="601" spans="1:52" ht="16.5" x14ac:dyDescent="0.2">
      <c r="A601" s="14">
        <v>596</v>
      </c>
      <c r="B601" s="14">
        <f>金币产出!CH601/金币产出!CB601</f>
        <v>12203999770</v>
      </c>
      <c r="C601" s="18">
        <f>INDEX(金币产出!$D$7:$D$90,MATCH(宝箱数值!A601,金币产出!$A$7:$A$90,1))</f>
        <v>140</v>
      </c>
      <c r="D601" s="18">
        <f t="shared" si="314"/>
        <v>75333332</v>
      </c>
      <c r="E601" s="18">
        <f t="shared" si="303"/>
        <v>6351693</v>
      </c>
      <c r="F601" s="18">
        <f t="shared" si="304"/>
        <v>22555941</v>
      </c>
      <c r="G601" s="18">
        <f t="shared" si="305"/>
        <v>47850274</v>
      </c>
      <c r="H601" s="18">
        <f t="shared" si="306"/>
        <v>64424974</v>
      </c>
      <c r="I601" s="18">
        <f t="shared" si="307"/>
        <v>75333332</v>
      </c>
      <c r="J601" s="18">
        <f t="shared" si="308"/>
        <v>75333332</v>
      </c>
      <c r="K601" s="18">
        <f t="shared" si="315"/>
        <v>1</v>
      </c>
      <c r="L601" s="18">
        <f t="shared" si="316"/>
        <v>6351.69</v>
      </c>
      <c r="M601" s="18">
        <f t="shared" si="317"/>
        <v>2</v>
      </c>
      <c r="N601" s="18">
        <f t="shared" si="318"/>
        <v>22.56</v>
      </c>
      <c r="O601" s="18">
        <f t="shared" si="319"/>
        <v>2</v>
      </c>
      <c r="P601" s="18">
        <f t="shared" si="320"/>
        <v>47.85</v>
      </c>
      <c r="Q601" s="18">
        <f t="shared" si="321"/>
        <v>2</v>
      </c>
      <c r="R601" s="18">
        <f t="shared" si="322"/>
        <v>64.42</v>
      </c>
      <c r="S601" s="18">
        <f t="shared" si="323"/>
        <v>2</v>
      </c>
      <c r="T601" s="18">
        <f t="shared" si="324"/>
        <v>75.33</v>
      </c>
      <c r="U601" s="18">
        <f t="shared" si="325"/>
        <v>2</v>
      </c>
      <c r="V601" s="18">
        <f t="shared" si="326"/>
        <v>75.33</v>
      </c>
      <c r="W601" s="18">
        <f t="shared" si="327"/>
        <v>2</v>
      </c>
      <c r="X601" s="18">
        <f t="shared" si="328"/>
        <v>75.33</v>
      </c>
      <c r="Y601" s="22">
        <v>0</v>
      </c>
      <c r="Z601" s="22">
        <v>0</v>
      </c>
      <c r="AA601" s="22">
        <v>0</v>
      </c>
      <c r="AB601" s="22">
        <v>0.5</v>
      </c>
      <c r="AC601" s="22">
        <v>0.5</v>
      </c>
      <c r="AD601" s="22">
        <v>0</v>
      </c>
      <c r="AE601" s="18">
        <f t="shared" si="329"/>
        <v>167709967.19999999</v>
      </c>
      <c r="AF601" s="18">
        <f>AE601*节奏规划!$J590</f>
        <v>274934.37245901639</v>
      </c>
      <c r="AG601" s="18">
        <f t="shared" si="330"/>
        <v>3240</v>
      </c>
      <c r="AH601" s="18">
        <f>AG601*节奏规划!$J590</f>
        <v>5.3114754098360653</v>
      </c>
      <c r="AI601" s="18">
        <f t="shared" si="309"/>
        <v>461.25</v>
      </c>
      <c r="AJ601" s="18">
        <f>AI601*节奏规划!$J590</f>
        <v>0.75614754098360659</v>
      </c>
      <c r="AK601" s="18">
        <f t="shared" si="310"/>
        <v>237.60000000000002</v>
      </c>
      <c r="AL601" s="18">
        <f>AK601*节奏规划!$J590</f>
        <v>0.38950819672131154</v>
      </c>
      <c r="AM601" s="18">
        <f t="shared" si="311"/>
        <v>1215</v>
      </c>
      <c r="AN601" s="18">
        <f>AM601*节奏规划!$J590</f>
        <v>1.9918032786885247</v>
      </c>
      <c r="AO601" s="18">
        <f t="shared" si="312"/>
        <v>280.8</v>
      </c>
      <c r="AP601" s="18">
        <f>AO601*节奏规划!$J590</f>
        <v>0.46032786885245902</v>
      </c>
      <c r="AQ601" s="18">
        <f t="shared" si="313"/>
        <v>10.799999999999999</v>
      </c>
      <c r="AR601" s="18">
        <f>AQ601*节奏规划!$J590</f>
        <v>1.7704918032786884E-2</v>
      </c>
      <c r="AS601" s="18">
        <f t="shared" si="331"/>
        <v>51.839999999999996</v>
      </c>
      <c r="AT601" s="18">
        <f>AS601*节奏规划!$J590</f>
        <v>8.4983606557377037E-2</v>
      </c>
      <c r="AU601" s="18">
        <f t="shared" si="332"/>
        <v>129.6</v>
      </c>
      <c r="AV601" s="18">
        <f>AU601*节奏规划!$J590</f>
        <v>0.21245901639344261</v>
      </c>
      <c r="AW601" s="18">
        <f t="shared" si="333"/>
        <v>31.103999999999996</v>
      </c>
      <c r="AX601" s="18">
        <f>AW601*节奏规划!$J590</f>
        <v>5.0990163934426222E-2</v>
      </c>
      <c r="AY601" s="18">
        <f t="shared" si="334"/>
        <v>0</v>
      </c>
      <c r="AZ601" s="18">
        <f>AY601*节奏规划!$J590</f>
        <v>0</v>
      </c>
    </row>
    <row r="602" spans="1:52" ht="16.5" x14ac:dyDescent="0.2">
      <c r="A602" s="14">
        <v>597</v>
      </c>
      <c r="B602" s="14">
        <f>金币产出!CH602/金币产出!CB602</f>
        <v>12271499930</v>
      </c>
      <c r="C602" s="18">
        <f>INDEX(金币产出!$D$7:$D$90,MATCH(宝箱数值!A602,金币产出!$A$7:$A$90,1))</f>
        <v>140</v>
      </c>
      <c r="D602" s="18">
        <f t="shared" si="314"/>
        <v>75750000</v>
      </c>
      <c r="E602" s="18">
        <f t="shared" si="303"/>
        <v>6369235</v>
      </c>
      <c r="F602" s="18">
        <f t="shared" si="304"/>
        <v>22618234</v>
      </c>
      <c r="G602" s="18">
        <f t="shared" si="305"/>
        <v>47982421</v>
      </c>
      <c r="H602" s="18">
        <f t="shared" si="306"/>
        <v>64602896</v>
      </c>
      <c r="I602" s="18">
        <f t="shared" si="307"/>
        <v>75750000</v>
      </c>
      <c r="J602" s="18">
        <f t="shared" si="308"/>
        <v>75750000</v>
      </c>
      <c r="K602" s="18">
        <f t="shared" si="315"/>
        <v>1</v>
      </c>
      <c r="L602" s="18">
        <f t="shared" si="316"/>
        <v>6369.24</v>
      </c>
      <c r="M602" s="18">
        <f t="shared" si="317"/>
        <v>2</v>
      </c>
      <c r="N602" s="18">
        <f t="shared" si="318"/>
        <v>22.62</v>
      </c>
      <c r="O602" s="18">
        <f t="shared" si="319"/>
        <v>2</v>
      </c>
      <c r="P602" s="18">
        <f t="shared" si="320"/>
        <v>47.98</v>
      </c>
      <c r="Q602" s="18">
        <f t="shared" si="321"/>
        <v>2</v>
      </c>
      <c r="R602" s="18">
        <f t="shared" si="322"/>
        <v>64.599999999999994</v>
      </c>
      <c r="S602" s="18">
        <f t="shared" si="323"/>
        <v>2</v>
      </c>
      <c r="T602" s="18">
        <f t="shared" si="324"/>
        <v>75.75</v>
      </c>
      <c r="U602" s="18">
        <f t="shared" si="325"/>
        <v>2</v>
      </c>
      <c r="V602" s="18">
        <f t="shared" si="326"/>
        <v>75.75</v>
      </c>
      <c r="W602" s="18">
        <f t="shared" si="327"/>
        <v>2</v>
      </c>
      <c r="X602" s="18">
        <f t="shared" si="328"/>
        <v>75.75</v>
      </c>
      <c r="Y602" s="22">
        <v>0</v>
      </c>
      <c r="Z602" s="22">
        <v>0</v>
      </c>
      <c r="AA602" s="22">
        <v>0</v>
      </c>
      <c r="AB602" s="22">
        <v>0.5</v>
      </c>
      <c r="AC602" s="22">
        <v>0.5</v>
      </c>
      <c r="AD602" s="22">
        <v>0</v>
      </c>
      <c r="AE602" s="18">
        <f t="shared" si="329"/>
        <v>168423475.19999999</v>
      </c>
      <c r="AF602" s="18">
        <f>AE602*节奏规划!$J591</f>
        <v>276104.05770491803</v>
      </c>
      <c r="AG602" s="18">
        <f t="shared" si="330"/>
        <v>3240</v>
      </c>
      <c r="AH602" s="18">
        <f>AG602*节奏规划!$J591</f>
        <v>5.3114754098360653</v>
      </c>
      <c r="AI602" s="18">
        <f t="shared" si="309"/>
        <v>461.25</v>
      </c>
      <c r="AJ602" s="18">
        <f>AI602*节奏规划!$J591</f>
        <v>0.75614754098360659</v>
      </c>
      <c r="AK602" s="18">
        <f t="shared" si="310"/>
        <v>237.60000000000002</v>
      </c>
      <c r="AL602" s="18">
        <f>AK602*节奏规划!$J591</f>
        <v>0.38950819672131154</v>
      </c>
      <c r="AM602" s="18">
        <f t="shared" si="311"/>
        <v>1215</v>
      </c>
      <c r="AN602" s="18">
        <f>AM602*节奏规划!$J591</f>
        <v>1.9918032786885247</v>
      </c>
      <c r="AO602" s="18">
        <f t="shared" si="312"/>
        <v>280.8</v>
      </c>
      <c r="AP602" s="18">
        <f>AO602*节奏规划!$J591</f>
        <v>0.46032786885245902</v>
      </c>
      <c r="AQ602" s="18">
        <f t="shared" si="313"/>
        <v>10.799999999999999</v>
      </c>
      <c r="AR602" s="18">
        <f>AQ602*节奏规划!$J591</f>
        <v>1.7704918032786884E-2</v>
      </c>
      <c r="AS602" s="18">
        <f t="shared" si="331"/>
        <v>51.839999999999996</v>
      </c>
      <c r="AT602" s="18">
        <f>AS602*节奏规划!$J591</f>
        <v>8.4983606557377037E-2</v>
      </c>
      <c r="AU602" s="18">
        <f t="shared" si="332"/>
        <v>129.6</v>
      </c>
      <c r="AV602" s="18">
        <f>AU602*节奏规划!$J591</f>
        <v>0.21245901639344261</v>
      </c>
      <c r="AW602" s="18">
        <f t="shared" si="333"/>
        <v>31.103999999999996</v>
      </c>
      <c r="AX602" s="18">
        <f>AW602*节奏规划!$J591</f>
        <v>5.0990163934426222E-2</v>
      </c>
      <c r="AY602" s="18">
        <f t="shared" si="334"/>
        <v>0</v>
      </c>
      <c r="AZ602" s="18">
        <f>AY602*节奏规划!$J591</f>
        <v>0</v>
      </c>
    </row>
    <row r="603" spans="1:52" ht="16.5" x14ac:dyDescent="0.2">
      <c r="A603" s="14">
        <v>598</v>
      </c>
      <c r="B603" s="14">
        <f>金币产出!CH603/金币产出!CB603</f>
        <v>12339000090</v>
      </c>
      <c r="C603" s="18">
        <f>INDEX(金币产出!$D$7:$D$90,MATCH(宝箱数值!A603,金币产出!$A$7:$A$90,1))</f>
        <v>140</v>
      </c>
      <c r="D603" s="18">
        <f t="shared" si="314"/>
        <v>76166667</v>
      </c>
      <c r="E603" s="18">
        <f t="shared" si="303"/>
        <v>6386728</v>
      </c>
      <c r="F603" s="18">
        <f t="shared" si="304"/>
        <v>22680355</v>
      </c>
      <c r="G603" s="18">
        <f t="shared" si="305"/>
        <v>48114205</v>
      </c>
      <c r="H603" s="18">
        <f t="shared" si="306"/>
        <v>64780328</v>
      </c>
      <c r="I603" s="18">
        <f t="shared" si="307"/>
        <v>76166667</v>
      </c>
      <c r="J603" s="18">
        <f t="shared" si="308"/>
        <v>76166667</v>
      </c>
      <c r="K603" s="18">
        <f t="shared" si="315"/>
        <v>1</v>
      </c>
      <c r="L603" s="18">
        <f t="shared" si="316"/>
        <v>6386.73</v>
      </c>
      <c r="M603" s="18">
        <f t="shared" si="317"/>
        <v>2</v>
      </c>
      <c r="N603" s="18">
        <f t="shared" si="318"/>
        <v>22.68</v>
      </c>
      <c r="O603" s="18">
        <f t="shared" si="319"/>
        <v>2</v>
      </c>
      <c r="P603" s="18">
        <f t="shared" si="320"/>
        <v>48.11</v>
      </c>
      <c r="Q603" s="18">
        <f t="shared" si="321"/>
        <v>2</v>
      </c>
      <c r="R603" s="18">
        <f t="shared" si="322"/>
        <v>64.78</v>
      </c>
      <c r="S603" s="18">
        <f t="shared" si="323"/>
        <v>2</v>
      </c>
      <c r="T603" s="18">
        <f t="shared" si="324"/>
        <v>76.17</v>
      </c>
      <c r="U603" s="18">
        <f t="shared" si="325"/>
        <v>2</v>
      </c>
      <c r="V603" s="18">
        <f t="shared" si="326"/>
        <v>76.17</v>
      </c>
      <c r="W603" s="18">
        <f t="shared" si="327"/>
        <v>2</v>
      </c>
      <c r="X603" s="18">
        <f t="shared" si="328"/>
        <v>76.17</v>
      </c>
      <c r="Y603" s="22">
        <v>0</v>
      </c>
      <c r="Z603" s="22">
        <v>0</v>
      </c>
      <c r="AA603" s="22">
        <v>0</v>
      </c>
      <c r="AB603" s="22">
        <v>0.5</v>
      </c>
      <c r="AC603" s="22">
        <v>0.5</v>
      </c>
      <c r="AD603" s="22">
        <v>0</v>
      </c>
      <c r="AE603" s="18">
        <f t="shared" si="329"/>
        <v>169136394</v>
      </c>
      <c r="AF603" s="18">
        <f>AE603*节奏规划!$J592</f>
        <v>277272.77704918035</v>
      </c>
      <c r="AG603" s="18">
        <f t="shared" si="330"/>
        <v>3240</v>
      </c>
      <c r="AH603" s="18">
        <f>AG603*节奏规划!$J592</f>
        <v>5.3114754098360653</v>
      </c>
      <c r="AI603" s="18">
        <f t="shared" si="309"/>
        <v>461.25</v>
      </c>
      <c r="AJ603" s="18">
        <f>AI603*节奏规划!$J592</f>
        <v>0.75614754098360659</v>
      </c>
      <c r="AK603" s="18">
        <f t="shared" si="310"/>
        <v>237.60000000000002</v>
      </c>
      <c r="AL603" s="18">
        <f>AK603*节奏规划!$J592</f>
        <v>0.38950819672131154</v>
      </c>
      <c r="AM603" s="18">
        <f t="shared" si="311"/>
        <v>1215</v>
      </c>
      <c r="AN603" s="18">
        <f>AM603*节奏规划!$J592</f>
        <v>1.9918032786885247</v>
      </c>
      <c r="AO603" s="18">
        <f t="shared" si="312"/>
        <v>280.8</v>
      </c>
      <c r="AP603" s="18">
        <f>AO603*节奏规划!$J592</f>
        <v>0.46032786885245902</v>
      </c>
      <c r="AQ603" s="18">
        <f t="shared" si="313"/>
        <v>10.799999999999999</v>
      </c>
      <c r="AR603" s="18">
        <f>AQ603*节奏规划!$J592</f>
        <v>1.7704918032786884E-2</v>
      </c>
      <c r="AS603" s="18">
        <f t="shared" si="331"/>
        <v>51.839999999999996</v>
      </c>
      <c r="AT603" s="18">
        <f>AS603*节奏规划!$J592</f>
        <v>8.4983606557377037E-2</v>
      </c>
      <c r="AU603" s="18">
        <f t="shared" si="332"/>
        <v>129.6</v>
      </c>
      <c r="AV603" s="18">
        <f>AU603*节奏规划!$J592</f>
        <v>0.21245901639344261</v>
      </c>
      <c r="AW603" s="18">
        <f t="shared" si="333"/>
        <v>31.103999999999996</v>
      </c>
      <c r="AX603" s="18">
        <f>AW603*节奏规划!$J592</f>
        <v>5.0990163934426222E-2</v>
      </c>
      <c r="AY603" s="18">
        <f t="shared" si="334"/>
        <v>0</v>
      </c>
      <c r="AZ603" s="18">
        <f>AY603*节奏规划!$J592</f>
        <v>0</v>
      </c>
    </row>
    <row r="604" spans="1:52" ht="16.5" x14ac:dyDescent="0.2">
      <c r="A604" s="14">
        <v>599</v>
      </c>
      <c r="B604" s="14">
        <f>金币产出!CH604/金币产出!CB604</f>
        <v>12406500250</v>
      </c>
      <c r="C604" s="18">
        <f>INDEX(金币产出!$D$7:$D$90,MATCH(宝箱数值!A604,金币产出!$A$7:$A$90,1))</f>
        <v>140</v>
      </c>
      <c r="D604" s="18">
        <f t="shared" si="314"/>
        <v>76583335</v>
      </c>
      <c r="E604" s="18">
        <f t="shared" si="303"/>
        <v>6404173</v>
      </c>
      <c r="F604" s="18">
        <f t="shared" si="304"/>
        <v>22742306</v>
      </c>
      <c r="G604" s="18">
        <f t="shared" si="305"/>
        <v>48245629</v>
      </c>
      <c r="H604" s="18">
        <f t="shared" si="306"/>
        <v>64957276</v>
      </c>
      <c r="I604" s="18">
        <f t="shared" si="307"/>
        <v>76583335</v>
      </c>
      <c r="J604" s="18">
        <f t="shared" si="308"/>
        <v>76583335</v>
      </c>
      <c r="K604" s="18">
        <f t="shared" si="315"/>
        <v>1</v>
      </c>
      <c r="L604" s="18">
        <f t="shared" si="316"/>
        <v>6404.17</v>
      </c>
      <c r="M604" s="18">
        <f t="shared" si="317"/>
        <v>2</v>
      </c>
      <c r="N604" s="18">
        <f t="shared" si="318"/>
        <v>22.74</v>
      </c>
      <c r="O604" s="18">
        <f t="shared" si="319"/>
        <v>2</v>
      </c>
      <c r="P604" s="18">
        <f t="shared" si="320"/>
        <v>48.25</v>
      </c>
      <c r="Q604" s="18">
        <f t="shared" si="321"/>
        <v>2</v>
      </c>
      <c r="R604" s="18">
        <f t="shared" si="322"/>
        <v>64.959999999999994</v>
      </c>
      <c r="S604" s="18">
        <f t="shared" si="323"/>
        <v>2</v>
      </c>
      <c r="T604" s="18">
        <f t="shared" si="324"/>
        <v>76.58</v>
      </c>
      <c r="U604" s="18">
        <f t="shared" si="325"/>
        <v>2</v>
      </c>
      <c r="V604" s="18">
        <f t="shared" si="326"/>
        <v>76.58</v>
      </c>
      <c r="W604" s="18">
        <f t="shared" si="327"/>
        <v>2</v>
      </c>
      <c r="X604" s="18">
        <f t="shared" si="328"/>
        <v>76.58</v>
      </c>
      <c r="Y604" s="22">
        <v>0</v>
      </c>
      <c r="Z604" s="22">
        <v>0</v>
      </c>
      <c r="AA604" s="22">
        <v>0</v>
      </c>
      <c r="AB604" s="22">
        <v>0.5</v>
      </c>
      <c r="AC604" s="22">
        <v>0.5</v>
      </c>
      <c r="AD604" s="22">
        <v>0</v>
      </c>
      <c r="AE604" s="18">
        <f t="shared" si="329"/>
        <v>169848733.19999999</v>
      </c>
      <c r="AF604" s="18">
        <f>AE604*节奏规划!$J593</f>
        <v>278440.54622950818</v>
      </c>
      <c r="AG604" s="18">
        <f t="shared" si="330"/>
        <v>3240</v>
      </c>
      <c r="AH604" s="18">
        <f>AG604*节奏规划!$J593</f>
        <v>5.3114754098360653</v>
      </c>
      <c r="AI604" s="18">
        <f t="shared" si="309"/>
        <v>461.25</v>
      </c>
      <c r="AJ604" s="18">
        <f>AI604*节奏规划!$J593</f>
        <v>0.75614754098360659</v>
      </c>
      <c r="AK604" s="18">
        <f t="shared" si="310"/>
        <v>237.60000000000002</v>
      </c>
      <c r="AL604" s="18">
        <f>AK604*节奏规划!$J593</f>
        <v>0.38950819672131154</v>
      </c>
      <c r="AM604" s="18">
        <f t="shared" si="311"/>
        <v>1215</v>
      </c>
      <c r="AN604" s="18">
        <f>AM604*节奏规划!$J593</f>
        <v>1.9918032786885247</v>
      </c>
      <c r="AO604" s="18">
        <f t="shared" si="312"/>
        <v>280.8</v>
      </c>
      <c r="AP604" s="18">
        <f>AO604*节奏规划!$J593</f>
        <v>0.46032786885245902</v>
      </c>
      <c r="AQ604" s="18">
        <f t="shared" si="313"/>
        <v>10.799999999999999</v>
      </c>
      <c r="AR604" s="18">
        <f>AQ604*节奏规划!$J593</f>
        <v>1.7704918032786884E-2</v>
      </c>
      <c r="AS604" s="18">
        <f t="shared" si="331"/>
        <v>51.839999999999996</v>
      </c>
      <c r="AT604" s="18">
        <f>AS604*节奏规划!$J593</f>
        <v>8.4983606557377037E-2</v>
      </c>
      <c r="AU604" s="18">
        <f t="shared" si="332"/>
        <v>129.6</v>
      </c>
      <c r="AV604" s="18">
        <f>AU604*节奏规划!$J593</f>
        <v>0.21245901639344261</v>
      </c>
      <c r="AW604" s="18">
        <f t="shared" si="333"/>
        <v>31.103999999999996</v>
      </c>
      <c r="AX604" s="18">
        <f>AW604*节奏规划!$J593</f>
        <v>5.0990163934426222E-2</v>
      </c>
      <c r="AY604" s="18">
        <f t="shared" si="334"/>
        <v>0</v>
      </c>
      <c r="AZ604" s="18">
        <f>AY604*节奏规划!$J593</f>
        <v>0</v>
      </c>
    </row>
    <row r="605" spans="1:52" ht="16.5" x14ac:dyDescent="0.2">
      <c r="A605" s="14">
        <v>600</v>
      </c>
      <c r="B605" s="14">
        <f>金币产出!CH605/金币产出!CB605</f>
        <v>12473999800</v>
      </c>
      <c r="C605" s="18">
        <f>INDEX(金币产出!$D$7:$D$90,MATCH(宝箱数值!A605,金币产出!$A$7:$A$90,1))</f>
        <v>142.5</v>
      </c>
      <c r="D605" s="18">
        <f t="shared" si="314"/>
        <v>76206184</v>
      </c>
      <c r="E605" s="18">
        <f t="shared" si="303"/>
        <v>6388384</v>
      </c>
      <c r="F605" s="18">
        <f t="shared" si="304"/>
        <v>22686238</v>
      </c>
      <c r="G605" s="18">
        <f t="shared" si="305"/>
        <v>48126685</v>
      </c>
      <c r="H605" s="18">
        <f t="shared" si="306"/>
        <v>64797130</v>
      </c>
      <c r="I605" s="18">
        <f t="shared" si="307"/>
        <v>76206184</v>
      </c>
      <c r="J605" s="18">
        <f t="shared" si="308"/>
        <v>76206184</v>
      </c>
      <c r="K605" s="18">
        <f t="shared" si="315"/>
        <v>1</v>
      </c>
      <c r="L605" s="18">
        <f t="shared" si="316"/>
        <v>6388.38</v>
      </c>
      <c r="M605" s="18">
        <f t="shared" si="317"/>
        <v>2</v>
      </c>
      <c r="N605" s="18">
        <f t="shared" si="318"/>
        <v>22.69</v>
      </c>
      <c r="O605" s="18">
        <f t="shared" si="319"/>
        <v>2</v>
      </c>
      <c r="P605" s="18">
        <f t="shared" si="320"/>
        <v>48.13</v>
      </c>
      <c r="Q605" s="18">
        <f t="shared" si="321"/>
        <v>2</v>
      </c>
      <c r="R605" s="18">
        <f t="shared" si="322"/>
        <v>64.8</v>
      </c>
      <c r="S605" s="18">
        <f t="shared" si="323"/>
        <v>2</v>
      </c>
      <c r="T605" s="18">
        <f t="shared" si="324"/>
        <v>76.209999999999994</v>
      </c>
      <c r="U605" s="18">
        <f t="shared" si="325"/>
        <v>2</v>
      </c>
      <c r="V605" s="18">
        <f t="shared" si="326"/>
        <v>76.209999999999994</v>
      </c>
      <c r="W605" s="18">
        <f t="shared" si="327"/>
        <v>2</v>
      </c>
      <c r="X605" s="18">
        <f t="shared" si="328"/>
        <v>76.209999999999994</v>
      </c>
      <c r="Y605" s="22">
        <v>0</v>
      </c>
      <c r="Z605" s="22">
        <v>0</v>
      </c>
      <c r="AA605" s="22">
        <v>0</v>
      </c>
      <c r="AB605" s="22">
        <v>0.5</v>
      </c>
      <c r="AC605" s="22">
        <v>0.5</v>
      </c>
      <c r="AD605" s="22">
        <v>0</v>
      </c>
      <c r="AE605" s="18">
        <f t="shared" si="329"/>
        <v>170966518.22499999</v>
      </c>
      <c r="AF605" s="18">
        <f>AE605*节奏规划!$J594</f>
        <v>280272.98069672129</v>
      </c>
      <c r="AG605" s="18">
        <f t="shared" si="330"/>
        <v>3273.7499999999995</v>
      </c>
      <c r="AH605" s="18">
        <f>AG605*节奏规划!$J594</f>
        <v>5.3668032786885238</v>
      </c>
      <c r="AI605" s="18">
        <f t="shared" si="309"/>
        <v>461.25</v>
      </c>
      <c r="AJ605" s="18">
        <f>AI605*节奏规划!$J594</f>
        <v>0.75614754098360659</v>
      </c>
      <c r="AK605" s="18">
        <f t="shared" si="310"/>
        <v>237.60000000000002</v>
      </c>
      <c r="AL605" s="18">
        <f>AK605*节奏规划!$J594</f>
        <v>0.38950819672131154</v>
      </c>
      <c r="AM605" s="18">
        <f t="shared" si="311"/>
        <v>1215</v>
      </c>
      <c r="AN605" s="18">
        <f>AM605*节奏规划!$J594</f>
        <v>1.9918032786885247</v>
      </c>
      <c r="AO605" s="18">
        <f t="shared" si="312"/>
        <v>280.8</v>
      </c>
      <c r="AP605" s="18">
        <f>AO605*节奏规划!$J594</f>
        <v>0.46032786885245902</v>
      </c>
      <c r="AQ605" s="18">
        <f t="shared" si="313"/>
        <v>10.799999999999999</v>
      </c>
      <c r="AR605" s="18">
        <f>AQ605*节奏规划!$J594</f>
        <v>1.7704918032786884E-2</v>
      </c>
      <c r="AS605" s="18">
        <f t="shared" si="331"/>
        <v>52.379999999999988</v>
      </c>
      <c r="AT605" s="18">
        <f>AS605*节奏规划!$J594</f>
        <v>8.5868852459016376E-2</v>
      </c>
      <c r="AU605" s="18">
        <f t="shared" si="332"/>
        <v>130.94999999999999</v>
      </c>
      <c r="AV605" s="18">
        <f>AU605*节奏规划!$J594</f>
        <v>0.21467213114754097</v>
      </c>
      <c r="AW605" s="18">
        <f t="shared" si="333"/>
        <v>31.427999999999994</v>
      </c>
      <c r="AX605" s="18">
        <f>AW605*节奏规划!$J594</f>
        <v>5.1521311475409823E-2</v>
      </c>
      <c r="AY605" s="18">
        <f t="shared" si="334"/>
        <v>0</v>
      </c>
      <c r="AZ605" s="18">
        <f>AY605*节奏规划!$J594</f>
        <v>0</v>
      </c>
    </row>
    <row r="606" spans="1:52" ht="16.5" x14ac:dyDescent="0.2">
      <c r="A606" s="14">
        <v>601</v>
      </c>
      <c r="B606" s="14">
        <f>金币产出!CH606/金币产出!CB606</f>
        <v>12576060120</v>
      </c>
      <c r="C606" s="18">
        <f>INDEX(金币产出!$D$7:$D$90,MATCH(宝箱数值!A606,金币产出!$A$7:$A$90,1))</f>
        <v>142.5</v>
      </c>
      <c r="D606" s="18">
        <f t="shared" si="314"/>
        <v>76829691</v>
      </c>
      <c r="E606" s="18">
        <f t="shared" si="303"/>
        <v>6414465</v>
      </c>
      <c r="F606" s="18">
        <f t="shared" si="304"/>
        <v>22778856</v>
      </c>
      <c r="G606" s="18">
        <f t="shared" si="305"/>
        <v>48323166</v>
      </c>
      <c r="H606" s="18">
        <f t="shared" si="306"/>
        <v>65061670</v>
      </c>
      <c r="I606" s="18">
        <f t="shared" si="307"/>
        <v>76829691</v>
      </c>
      <c r="J606" s="18">
        <f t="shared" si="308"/>
        <v>76829691</v>
      </c>
      <c r="K606" s="18">
        <f t="shared" si="315"/>
        <v>1</v>
      </c>
      <c r="L606" s="18">
        <f t="shared" si="316"/>
        <v>6414.47</v>
      </c>
      <c r="M606" s="18">
        <f t="shared" si="317"/>
        <v>2</v>
      </c>
      <c r="N606" s="18">
        <f t="shared" si="318"/>
        <v>22.78</v>
      </c>
      <c r="O606" s="18">
        <f t="shared" si="319"/>
        <v>2</v>
      </c>
      <c r="P606" s="18">
        <f t="shared" si="320"/>
        <v>48.32</v>
      </c>
      <c r="Q606" s="18">
        <f t="shared" si="321"/>
        <v>2</v>
      </c>
      <c r="R606" s="18">
        <f t="shared" si="322"/>
        <v>65.06</v>
      </c>
      <c r="S606" s="18">
        <f t="shared" si="323"/>
        <v>2</v>
      </c>
      <c r="T606" s="18">
        <f t="shared" si="324"/>
        <v>76.83</v>
      </c>
      <c r="U606" s="18">
        <f t="shared" si="325"/>
        <v>2</v>
      </c>
      <c r="V606" s="18">
        <f t="shared" si="326"/>
        <v>76.83</v>
      </c>
      <c r="W606" s="18">
        <f t="shared" si="327"/>
        <v>2</v>
      </c>
      <c r="X606" s="18">
        <f t="shared" si="328"/>
        <v>76.83</v>
      </c>
      <c r="Y606" s="22">
        <v>0</v>
      </c>
      <c r="Z606" s="22">
        <v>0</v>
      </c>
      <c r="AA606" s="22">
        <v>0</v>
      </c>
      <c r="AB606" s="22">
        <v>0.5</v>
      </c>
      <c r="AC606" s="22">
        <v>0.5</v>
      </c>
      <c r="AD606" s="22">
        <v>0</v>
      </c>
      <c r="AE606" s="18">
        <f t="shared" si="329"/>
        <v>172043275.21249998</v>
      </c>
      <c r="AF606" s="18">
        <f>AE606*节奏规划!$J595</f>
        <v>282038.15608606552</v>
      </c>
      <c r="AG606" s="18">
        <f t="shared" si="330"/>
        <v>3273.7499999999995</v>
      </c>
      <c r="AH606" s="18">
        <f>AG606*节奏规划!$J595</f>
        <v>5.3668032786885238</v>
      </c>
      <c r="AI606" s="18">
        <f t="shared" si="309"/>
        <v>461.25</v>
      </c>
      <c r="AJ606" s="18">
        <f>AI606*节奏规划!$J595</f>
        <v>0.75614754098360659</v>
      </c>
      <c r="AK606" s="18">
        <f t="shared" si="310"/>
        <v>237.60000000000002</v>
      </c>
      <c r="AL606" s="18">
        <f>AK606*节奏规划!$J595</f>
        <v>0.38950819672131154</v>
      </c>
      <c r="AM606" s="18">
        <f t="shared" si="311"/>
        <v>1215</v>
      </c>
      <c r="AN606" s="18">
        <f>AM606*节奏规划!$J595</f>
        <v>1.9918032786885247</v>
      </c>
      <c r="AO606" s="18">
        <f t="shared" si="312"/>
        <v>280.8</v>
      </c>
      <c r="AP606" s="18">
        <f>AO606*节奏规划!$J595</f>
        <v>0.46032786885245902</v>
      </c>
      <c r="AQ606" s="18">
        <f t="shared" si="313"/>
        <v>10.799999999999999</v>
      </c>
      <c r="AR606" s="18">
        <f>AQ606*节奏规划!$J595</f>
        <v>1.7704918032786884E-2</v>
      </c>
      <c r="AS606" s="18">
        <f t="shared" si="331"/>
        <v>52.379999999999988</v>
      </c>
      <c r="AT606" s="18">
        <f>AS606*节奏规划!$J595</f>
        <v>8.5868852459016376E-2</v>
      </c>
      <c r="AU606" s="18">
        <f t="shared" si="332"/>
        <v>130.94999999999999</v>
      </c>
      <c r="AV606" s="18">
        <f>AU606*节奏规划!$J595</f>
        <v>0.21467213114754097</v>
      </c>
      <c r="AW606" s="18">
        <f t="shared" si="333"/>
        <v>31.427999999999994</v>
      </c>
      <c r="AX606" s="18">
        <f>AW606*节奏规划!$J595</f>
        <v>5.1521311475409823E-2</v>
      </c>
      <c r="AY606" s="18">
        <f t="shared" si="334"/>
        <v>0</v>
      </c>
      <c r="AZ606" s="18">
        <f>AY606*节奏规划!$J595</f>
        <v>0</v>
      </c>
    </row>
    <row r="607" spans="1:52" ht="16.5" x14ac:dyDescent="0.2">
      <c r="A607" s="14">
        <v>602</v>
      </c>
      <c r="B607" s="14">
        <f>金币产出!CH607/金币产出!CB607</f>
        <v>12678119830</v>
      </c>
      <c r="C607" s="18">
        <f>INDEX(金币产出!$D$7:$D$90,MATCH(宝箱数值!A607,金币产出!$A$7:$A$90,1))</f>
        <v>142.5</v>
      </c>
      <c r="D607" s="18">
        <f t="shared" si="314"/>
        <v>77453195</v>
      </c>
      <c r="E607" s="18">
        <f t="shared" si="303"/>
        <v>6440441</v>
      </c>
      <c r="F607" s="18">
        <f t="shared" si="304"/>
        <v>22871099</v>
      </c>
      <c r="G607" s="18">
        <f t="shared" si="305"/>
        <v>48518851</v>
      </c>
      <c r="H607" s="18">
        <f t="shared" si="306"/>
        <v>65325138</v>
      </c>
      <c r="I607" s="18">
        <f t="shared" si="307"/>
        <v>77453195</v>
      </c>
      <c r="J607" s="18">
        <f t="shared" si="308"/>
        <v>77453195</v>
      </c>
      <c r="K607" s="18">
        <f t="shared" si="315"/>
        <v>1</v>
      </c>
      <c r="L607" s="18">
        <f t="shared" si="316"/>
        <v>6440.44</v>
      </c>
      <c r="M607" s="18">
        <f t="shared" si="317"/>
        <v>2</v>
      </c>
      <c r="N607" s="18">
        <f t="shared" si="318"/>
        <v>22.87</v>
      </c>
      <c r="O607" s="18">
        <f t="shared" si="319"/>
        <v>2</v>
      </c>
      <c r="P607" s="18">
        <f t="shared" si="320"/>
        <v>48.52</v>
      </c>
      <c r="Q607" s="18">
        <f t="shared" si="321"/>
        <v>2</v>
      </c>
      <c r="R607" s="18">
        <f t="shared" si="322"/>
        <v>65.33</v>
      </c>
      <c r="S607" s="18">
        <f t="shared" si="323"/>
        <v>2</v>
      </c>
      <c r="T607" s="18">
        <f t="shared" si="324"/>
        <v>77.45</v>
      </c>
      <c r="U607" s="18">
        <f t="shared" si="325"/>
        <v>2</v>
      </c>
      <c r="V607" s="18">
        <f t="shared" si="326"/>
        <v>77.45</v>
      </c>
      <c r="W607" s="18">
        <f t="shared" si="327"/>
        <v>2</v>
      </c>
      <c r="X607" s="18">
        <f t="shared" si="328"/>
        <v>77.45</v>
      </c>
      <c r="Y607" s="22">
        <v>0</v>
      </c>
      <c r="Z607" s="22">
        <v>0</v>
      </c>
      <c r="AA607" s="22">
        <v>0</v>
      </c>
      <c r="AB607" s="22">
        <v>0.5</v>
      </c>
      <c r="AC607" s="22">
        <v>0.5</v>
      </c>
      <c r="AD607" s="22">
        <v>0</v>
      </c>
      <c r="AE607" s="18">
        <f t="shared" si="329"/>
        <v>173118728.76249999</v>
      </c>
      <c r="AF607" s="18">
        <f>AE607*节奏规划!$J596</f>
        <v>283801.19469262293</v>
      </c>
      <c r="AG607" s="18">
        <f t="shared" si="330"/>
        <v>3273.7499999999995</v>
      </c>
      <c r="AH607" s="18">
        <f>AG607*节奏规划!$J596</f>
        <v>5.3668032786885238</v>
      </c>
      <c r="AI607" s="18">
        <f t="shared" si="309"/>
        <v>461.25</v>
      </c>
      <c r="AJ607" s="18">
        <f>AI607*节奏规划!$J596</f>
        <v>0.75614754098360659</v>
      </c>
      <c r="AK607" s="18">
        <f t="shared" si="310"/>
        <v>237.60000000000002</v>
      </c>
      <c r="AL607" s="18">
        <f>AK607*节奏规划!$J596</f>
        <v>0.38950819672131154</v>
      </c>
      <c r="AM607" s="18">
        <f t="shared" si="311"/>
        <v>1215</v>
      </c>
      <c r="AN607" s="18">
        <f>AM607*节奏规划!$J596</f>
        <v>1.9918032786885247</v>
      </c>
      <c r="AO607" s="18">
        <f t="shared" si="312"/>
        <v>280.8</v>
      </c>
      <c r="AP607" s="18">
        <f>AO607*节奏规划!$J596</f>
        <v>0.46032786885245902</v>
      </c>
      <c r="AQ607" s="18">
        <f t="shared" si="313"/>
        <v>10.799999999999999</v>
      </c>
      <c r="AR607" s="18">
        <f>AQ607*节奏规划!$J596</f>
        <v>1.7704918032786884E-2</v>
      </c>
      <c r="AS607" s="18">
        <f t="shared" si="331"/>
        <v>52.379999999999988</v>
      </c>
      <c r="AT607" s="18">
        <f>AS607*节奏规划!$J596</f>
        <v>8.5868852459016376E-2</v>
      </c>
      <c r="AU607" s="18">
        <f t="shared" si="332"/>
        <v>130.94999999999999</v>
      </c>
      <c r="AV607" s="18">
        <f>AU607*节奏规划!$J596</f>
        <v>0.21467213114754097</v>
      </c>
      <c r="AW607" s="18">
        <f t="shared" si="333"/>
        <v>31.427999999999994</v>
      </c>
      <c r="AX607" s="18">
        <f>AW607*节奏规划!$J596</f>
        <v>5.1521311475409823E-2</v>
      </c>
      <c r="AY607" s="18">
        <f t="shared" si="334"/>
        <v>0</v>
      </c>
      <c r="AZ607" s="18">
        <f>AY607*节奏规划!$J596</f>
        <v>0</v>
      </c>
    </row>
    <row r="608" spans="1:52" ht="16.5" x14ac:dyDescent="0.2">
      <c r="A608" s="14">
        <v>603</v>
      </c>
      <c r="B608" s="14">
        <f>金币产出!CH608/金币产出!CB608</f>
        <v>12780180150</v>
      </c>
      <c r="C608" s="18">
        <f>INDEX(金币产出!$D$7:$D$90,MATCH(宝箱数值!A608,金币产出!$A$7:$A$90,1))</f>
        <v>142.5</v>
      </c>
      <c r="D608" s="18">
        <f t="shared" si="314"/>
        <v>78076702</v>
      </c>
      <c r="E608" s="18">
        <f t="shared" si="303"/>
        <v>6466312</v>
      </c>
      <c r="F608" s="18">
        <f t="shared" si="304"/>
        <v>22962972</v>
      </c>
      <c r="G608" s="18">
        <f t="shared" si="305"/>
        <v>48713751</v>
      </c>
      <c r="H608" s="18">
        <f t="shared" si="306"/>
        <v>65587548</v>
      </c>
      <c r="I608" s="18">
        <f t="shared" si="307"/>
        <v>78076702</v>
      </c>
      <c r="J608" s="18">
        <f t="shared" si="308"/>
        <v>78076702</v>
      </c>
      <c r="K608" s="18">
        <f t="shared" si="315"/>
        <v>1</v>
      </c>
      <c r="L608" s="18">
        <f t="shared" si="316"/>
        <v>6466.31</v>
      </c>
      <c r="M608" s="18">
        <f t="shared" si="317"/>
        <v>2</v>
      </c>
      <c r="N608" s="18">
        <f t="shared" si="318"/>
        <v>22.96</v>
      </c>
      <c r="O608" s="18">
        <f t="shared" si="319"/>
        <v>2</v>
      </c>
      <c r="P608" s="18">
        <f t="shared" si="320"/>
        <v>48.71</v>
      </c>
      <c r="Q608" s="18">
        <f t="shared" si="321"/>
        <v>2</v>
      </c>
      <c r="R608" s="18">
        <f t="shared" si="322"/>
        <v>65.59</v>
      </c>
      <c r="S608" s="18">
        <f t="shared" si="323"/>
        <v>2</v>
      </c>
      <c r="T608" s="18">
        <f t="shared" si="324"/>
        <v>78.08</v>
      </c>
      <c r="U608" s="18">
        <f t="shared" si="325"/>
        <v>2</v>
      </c>
      <c r="V608" s="18">
        <f t="shared" si="326"/>
        <v>78.08</v>
      </c>
      <c r="W608" s="18">
        <f t="shared" si="327"/>
        <v>2</v>
      </c>
      <c r="X608" s="18">
        <f t="shared" si="328"/>
        <v>78.08</v>
      </c>
      <c r="Y608" s="22">
        <v>0</v>
      </c>
      <c r="Z608" s="22">
        <v>0</v>
      </c>
      <c r="AA608" s="22">
        <v>0</v>
      </c>
      <c r="AB608" s="22">
        <v>0.5</v>
      </c>
      <c r="AC608" s="22">
        <v>0.5</v>
      </c>
      <c r="AD608" s="22">
        <v>0</v>
      </c>
      <c r="AE608" s="18">
        <f t="shared" si="329"/>
        <v>174192903.125</v>
      </c>
      <c r="AF608" s="18">
        <f>AE608*节奏规划!$J597</f>
        <v>285562.13627049181</v>
      </c>
      <c r="AG608" s="18">
        <f t="shared" si="330"/>
        <v>3273.7499999999995</v>
      </c>
      <c r="AH608" s="18">
        <f>AG608*节奏规划!$J597</f>
        <v>5.3668032786885238</v>
      </c>
      <c r="AI608" s="18">
        <f t="shared" si="309"/>
        <v>461.25</v>
      </c>
      <c r="AJ608" s="18">
        <f>AI608*节奏规划!$J597</f>
        <v>0.75614754098360659</v>
      </c>
      <c r="AK608" s="18">
        <f t="shared" si="310"/>
        <v>237.60000000000002</v>
      </c>
      <c r="AL608" s="18">
        <f>AK608*节奏规划!$J597</f>
        <v>0.38950819672131154</v>
      </c>
      <c r="AM608" s="18">
        <f t="shared" si="311"/>
        <v>1215</v>
      </c>
      <c r="AN608" s="18">
        <f>AM608*节奏规划!$J597</f>
        <v>1.9918032786885247</v>
      </c>
      <c r="AO608" s="18">
        <f t="shared" si="312"/>
        <v>280.8</v>
      </c>
      <c r="AP608" s="18">
        <f>AO608*节奏规划!$J597</f>
        <v>0.46032786885245902</v>
      </c>
      <c r="AQ608" s="18">
        <f t="shared" si="313"/>
        <v>10.799999999999999</v>
      </c>
      <c r="AR608" s="18">
        <f>AQ608*节奏规划!$J597</f>
        <v>1.7704918032786884E-2</v>
      </c>
      <c r="AS608" s="18">
        <f t="shared" si="331"/>
        <v>52.379999999999988</v>
      </c>
      <c r="AT608" s="18">
        <f>AS608*节奏规划!$J597</f>
        <v>8.5868852459016376E-2</v>
      </c>
      <c r="AU608" s="18">
        <f t="shared" si="332"/>
        <v>130.94999999999999</v>
      </c>
      <c r="AV608" s="18">
        <f>AU608*节奏规划!$J597</f>
        <v>0.21467213114754097</v>
      </c>
      <c r="AW608" s="18">
        <f t="shared" si="333"/>
        <v>31.427999999999994</v>
      </c>
      <c r="AX608" s="18">
        <f>AW608*节奏规划!$J597</f>
        <v>5.1521311475409823E-2</v>
      </c>
      <c r="AY608" s="18">
        <f t="shared" si="334"/>
        <v>0</v>
      </c>
      <c r="AZ608" s="18">
        <f>AY608*节奏规划!$J597</f>
        <v>0</v>
      </c>
    </row>
    <row r="609" spans="1:52" ht="16.5" x14ac:dyDescent="0.2">
      <c r="A609" s="14">
        <v>604</v>
      </c>
      <c r="B609" s="14">
        <f>金币产出!CH609/金币产出!CB609</f>
        <v>12882239860</v>
      </c>
      <c r="C609" s="18">
        <f>INDEX(金币产出!$D$7:$D$90,MATCH(宝箱数值!A609,金币产出!$A$7:$A$90,1))</f>
        <v>142.5</v>
      </c>
      <c r="D609" s="18">
        <f t="shared" si="314"/>
        <v>78700205</v>
      </c>
      <c r="E609" s="18">
        <f t="shared" si="303"/>
        <v>6492080</v>
      </c>
      <c r="F609" s="18">
        <f t="shared" si="304"/>
        <v>23054478</v>
      </c>
      <c r="G609" s="18">
        <f t="shared" si="305"/>
        <v>48907872</v>
      </c>
      <c r="H609" s="18">
        <f t="shared" si="306"/>
        <v>65848911</v>
      </c>
      <c r="I609" s="18">
        <f t="shared" si="307"/>
        <v>78700205</v>
      </c>
      <c r="J609" s="18">
        <f t="shared" si="308"/>
        <v>78700205</v>
      </c>
      <c r="K609" s="18">
        <f t="shared" si="315"/>
        <v>1</v>
      </c>
      <c r="L609" s="18">
        <f t="shared" si="316"/>
        <v>6492.08</v>
      </c>
      <c r="M609" s="18">
        <f t="shared" si="317"/>
        <v>2</v>
      </c>
      <c r="N609" s="18">
        <f t="shared" si="318"/>
        <v>23.05</v>
      </c>
      <c r="O609" s="18">
        <f t="shared" si="319"/>
        <v>2</v>
      </c>
      <c r="P609" s="18">
        <f t="shared" si="320"/>
        <v>48.91</v>
      </c>
      <c r="Q609" s="18">
        <f t="shared" si="321"/>
        <v>2</v>
      </c>
      <c r="R609" s="18">
        <f t="shared" si="322"/>
        <v>65.849999999999994</v>
      </c>
      <c r="S609" s="18">
        <f t="shared" si="323"/>
        <v>2</v>
      </c>
      <c r="T609" s="18">
        <f t="shared" si="324"/>
        <v>78.7</v>
      </c>
      <c r="U609" s="18">
        <f t="shared" si="325"/>
        <v>2</v>
      </c>
      <c r="V609" s="18">
        <f t="shared" si="326"/>
        <v>78.7</v>
      </c>
      <c r="W609" s="18">
        <f t="shared" si="327"/>
        <v>2</v>
      </c>
      <c r="X609" s="18">
        <f t="shared" si="328"/>
        <v>78.7</v>
      </c>
      <c r="Y609" s="22">
        <v>0</v>
      </c>
      <c r="Z609" s="22">
        <v>0</v>
      </c>
      <c r="AA609" s="22">
        <v>0</v>
      </c>
      <c r="AB609" s="22">
        <v>0.5</v>
      </c>
      <c r="AC609" s="22">
        <v>0.5</v>
      </c>
      <c r="AD609" s="22">
        <v>0</v>
      </c>
      <c r="AE609" s="18">
        <f t="shared" si="329"/>
        <v>175265803.14999998</v>
      </c>
      <c r="AF609" s="18">
        <f>AE609*节奏规划!$J598</f>
        <v>287320.98877049179</v>
      </c>
      <c r="AG609" s="18">
        <f t="shared" si="330"/>
        <v>3273.7499999999995</v>
      </c>
      <c r="AH609" s="18">
        <f>AG609*节奏规划!$J598</f>
        <v>5.3668032786885238</v>
      </c>
      <c r="AI609" s="18">
        <f t="shared" si="309"/>
        <v>461.25</v>
      </c>
      <c r="AJ609" s="18">
        <f>AI609*节奏规划!$J598</f>
        <v>0.75614754098360659</v>
      </c>
      <c r="AK609" s="18">
        <f t="shared" si="310"/>
        <v>237.60000000000002</v>
      </c>
      <c r="AL609" s="18">
        <f>AK609*节奏规划!$J598</f>
        <v>0.38950819672131154</v>
      </c>
      <c r="AM609" s="18">
        <f t="shared" si="311"/>
        <v>1215</v>
      </c>
      <c r="AN609" s="18">
        <f>AM609*节奏规划!$J598</f>
        <v>1.9918032786885247</v>
      </c>
      <c r="AO609" s="18">
        <f t="shared" si="312"/>
        <v>280.8</v>
      </c>
      <c r="AP609" s="18">
        <f>AO609*节奏规划!$J598</f>
        <v>0.46032786885245902</v>
      </c>
      <c r="AQ609" s="18">
        <f t="shared" si="313"/>
        <v>10.799999999999999</v>
      </c>
      <c r="AR609" s="18">
        <f>AQ609*节奏规划!$J598</f>
        <v>1.7704918032786884E-2</v>
      </c>
      <c r="AS609" s="18">
        <f t="shared" si="331"/>
        <v>52.379999999999988</v>
      </c>
      <c r="AT609" s="18">
        <f>AS609*节奏规划!$J598</f>
        <v>8.5868852459016376E-2</v>
      </c>
      <c r="AU609" s="18">
        <f t="shared" si="332"/>
        <v>130.94999999999999</v>
      </c>
      <c r="AV609" s="18">
        <f>AU609*节奏规划!$J598</f>
        <v>0.21467213114754097</v>
      </c>
      <c r="AW609" s="18">
        <f t="shared" si="333"/>
        <v>31.427999999999994</v>
      </c>
      <c r="AX609" s="18">
        <f>AW609*节奏规划!$J598</f>
        <v>5.1521311475409823E-2</v>
      </c>
      <c r="AY609" s="18">
        <f t="shared" si="334"/>
        <v>0</v>
      </c>
      <c r="AZ609" s="18">
        <f>AY609*节奏规划!$J598</f>
        <v>0</v>
      </c>
    </row>
    <row r="610" spans="1:52" ht="16.5" x14ac:dyDescent="0.2">
      <c r="A610" s="14">
        <v>605</v>
      </c>
      <c r="B610" s="14">
        <f>金币产出!CH610/金币产出!CB610</f>
        <v>12984300180</v>
      </c>
      <c r="C610" s="18">
        <f>INDEX(金币产出!$D$7:$D$90,MATCH(宝箱数值!A610,金币产出!$A$7:$A$90,1))</f>
        <v>142.5</v>
      </c>
      <c r="D610" s="18">
        <f t="shared" si="314"/>
        <v>79323712</v>
      </c>
      <c r="E610" s="18">
        <f t="shared" si="303"/>
        <v>6517746</v>
      </c>
      <c r="F610" s="18">
        <f t="shared" si="304"/>
        <v>23145623</v>
      </c>
      <c r="G610" s="18">
        <f t="shared" si="305"/>
        <v>49101228</v>
      </c>
      <c r="H610" s="18">
        <f t="shared" si="306"/>
        <v>66109242</v>
      </c>
      <c r="I610" s="18">
        <f t="shared" si="307"/>
        <v>79323712</v>
      </c>
      <c r="J610" s="18">
        <f t="shared" si="308"/>
        <v>79323712</v>
      </c>
      <c r="K610" s="18">
        <f t="shared" si="315"/>
        <v>1</v>
      </c>
      <c r="L610" s="18">
        <f t="shared" si="316"/>
        <v>6517.75</v>
      </c>
      <c r="M610" s="18">
        <f t="shared" si="317"/>
        <v>2</v>
      </c>
      <c r="N610" s="18">
        <f t="shared" si="318"/>
        <v>23.15</v>
      </c>
      <c r="O610" s="18">
        <f t="shared" si="319"/>
        <v>2</v>
      </c>
      <c r="P610" s="18">
        <f t="shared" si="320"/>
        <v>49.1</v>
      </c>
      <c r="Q610" s="18">
        <f t="shared" si="321"/>
        <v>2</v>
      </c>
      <c r="R610" s="18">
        <f t="shared" si="322"/>
        <v>66.11</v>
      </c>
      <c r="S610" s="18">
        <f t="shared" si="323"/>
        <v>2</v>
      </c>
      <c r="T610" s="18">
        <f t="shared" si="324"/>
        <v>79.319999999999993</v>
      </c>
      <c r="U610" s="18">
        <f t="shared" si="325"/>
        <v>2</v>
      </c>
      <c r="V610" s="18">
        <f t="shared" si="326"/>
        <v>79.319999999999993</v>
      </c>
      <c r="W610" s="18">
        <f t="shared" si="327"/>
        <v>2</v>
      </c>
      <c r="X610" s="18">
        <f t="shared" si="328"/>
        <v>79.319999999999993</v>
      </c>
      <c r="Y610" s="22">
        <v>0</v>
      </c>
      <c r="Z610" s="22">
        <v>0</v>
      </c>
      <c r="AA610" s="22">
        <v>0</v>
      </c>
      <c r="AB610" s="22">
        <v>0.5</v>
      </c>
      <c r="AC610" s="22">
        <v>0.5</v>
      </c>
      <c r="AD610" s="22">
        <v>0</v>
      </c>
      <c r="AE610" s="18">
        <f t="shared" si="329"/>
        <v>176337456.72499999</v>
      </c>
      <c r="AF610" s="18">
        <f>AE610*节奏规划!$J599</f>
        <v>289077.79790983605</v>
      </c>
      <c r="AG610" s="18">
        <f t="shared" si="330"/>
        <v>3273.7499999999995</v>
      </c>
      <c r="AH610" s="18">
        <f>AG610*节奏规划!$J599</f>
        <v>5.3668032786885238</v>
      </c>
      <c r="AI610" s="18">
        <f t="shared" si="309"/>
        <v>461.25</v>
      </c>
      <c r="AJ610" s="18">
        <f>AI610*节奏规划!$J599</f>
        <v>0.75614754098360659</v>
      </c>
      <c r="AK610" s="18">
        <f t="shared" si="310"/>
        <v>237.60000000000002</v>
      </c>
      <c r="AL610" s="18">
        <f>AK610*节奏规划!$J599</f>
        <v>0.38950819672131154</v>
      </c>
      <c r="AM610" s="18">
        <f t="shared" si="311"/>
        <v>1215</v>
      </c>
      <c r="AN610" s="18">
        <f>AM610*节奏规划!$J599</f>
        <v>1.9918032786885247</v>
      </c>
      <c r="AO610" s="18">
        <f t="shared" si="312"/>
        <v>280.8</v>
      </c>
      <c r="AP610" s="18">
        <f>AO610*节奏规划!$J599</f>
        <v>0.46032786885245902</v>
      </c>
      <c r="AQ610" s="18">
        <f t="shared" si="313"/>
        <v>10.799999999999999</v>
      </c>
      <c r="AR610" s="18">
        <f>AQ610*节奏规划!$J599</f>
        <v>1.7704918032786884E-2</v>
      </c>
      <c r="AS610" s="18">
        <f t="shared" si="331"/>
        <v>52.379999999999988</v>
      </c>
      <c r="AT610" s="18">
        <f>AS610*节奏规划!$J599</f>
        <v>8.5868852459016376E-2</v>
      </c>
      <c r="AU610" s="18">
        <f t="shared" si="332"/>
        <v>130.94999999999999</v>
      </c>
      <c r="AV610" s="18">
        <f>AU610*节奏规划!$J599</f>
        <v>0.21467213114754097</v>
      </c>
      <c r="AW610" s="18">
        <f t="shared" si="333"/>
        <v>31.427999999999994</v>
      </c>
      <c r="AX610" s="18">
        <f>AW610*节奏规划!$J599</f>
        <v>5.1521311475409823E-2</v>
      </c>
      <c r="AY610" s="18">
        <f t="shared" si="334"/>
        <v>0</v>
      </c>
      <c r="AZ610" s="18">
        <f>AY610*节奏规划!$J599</f>
        <v>0</v>
      </c>
    </row>
    <row r="611" spans="1:52" ht="16.5" x14ac:dyDescent="0.2">
      <c r="A611" s="14">
        <v>606</v>
      </c>
      <c r="B611" s="14">
        <f>金币产出!CH611/金币产出!CB611</f>
        <v>13086359890</v>
      </c>
      <c r="C611" s="18">
        <f>INDEX(金币产出!$D$7:$D$90,MATCH(宝箱数值!A611,金币产出!$A$7:$A$90,1))</f>
        <v>142.5</v>
      </c>
      <c r="D611" s="18">
        <f t="shared" si="314"/>
        <v>79947216</v>
      </c>
      <c r="E611" s="18">
        <f t="shared" si="303"/>
        <v>6543312</v>
      </c>
      <c r="F611" s="18">
        <f t="shared" si="304"/>
        <v>23236411</v>
      </c>
      <c r="G611" s="18">
        <f t="shared" si="305"/>
        <v>49293824</v>
      </c>
      <c r="H611" s="18">
        <f t="shared" si="306"/>
        <v>66368551</v>
      </c>
      <c r="I611" s="18">
        <f t="shared" si="307"/>
        <v>79947216</v>
      </c>
      <c r="J611" s="18">
        <f t="shared" si="308"/>
        <v>79947216</v>
      </c>
      <c r="K611" s="18">
        <f t="shared" si="315"/>
        <v>1</v>
      </c>
      <c r="L611" s="18">
        <f t="shared" si="316"/>
        <v>6543.31</v>
      </c>
      <c r="M611" s="18">
        <f t="shared" si="317"/>
        <v>2</v>
      </c>
      <c r="N611" s="18">
        <f t="shared" si="318"/>
        <v>23.24</v>
      </c>
      <c r="O611" s="18">
        <f t="shared" si="319"/>
        <v>2</v>
      </c>
      <c r="P611" s="18">
        <f t="shared" si="320"/>
        <v>49.29</v>
      </c>
      <c r="Q611" s="18">
        <f t="shared" si="321"/>
        <v>2</v>
      </c>
      <c r="R611" s="18">
        <f t="shared" si="322"/>
        <v>66.37</v>
      </c>
      <c r="S611" s="18">
        <f t="shared" si="323"/>
        <v>2</v>
      </c>
      <c r="T611" s="18">
        <f t="shared" si="324"/>
        <v>79.95</v>
      </c>
      <c r="U611" s="18">
        <f t="shared" si="325"/>
        <v>2</v>
      </c>
      <c r="V611" s="18">
        <f t="shared" si="326"/>
        <v>79.95</v>
      </c>
      <c r="W611" s="18">
        <f t="shared" si="327"/>
        <v>2</v>
      </c>
      <c r="X611" s="18">
        <f t="shared" si="328"/>
        <v>79.95</v>
      </c>
      <c r="Y611" s="22">
        <v>0</v>
      </c>
      <c r="Z611" s="22">
        <v>0</v>
      </c>
      <c r="AA611" s="22">
        <v>0</v>
      </c>
      <c r="AB611" s="22">
        <v>0.5</v>
      </c>
      <c r="AC611" s="22">
        <v>0.5</v>
      </c>
      <c r="AD611" s="22">
        <v>0</v>
      </c>
      <c r="AE611" s="18">
        <f t="shared" si="329"/>
        <v>177407867.48749998</v>
      </c>
      <c r="AF611" s="18">
        <f>AE611*节奏规划!$J600</f>
        <v>290832.56965163932</v>
      </c>
      <c r="AG611" s="18">
        <f t="shared" si="330"/>
        <v>3273.7499999999995</v>
      </c>
      <c r="AH611" s="18">
        <f>AG611*节奏规划!$J600</f>
        <v>5.3668032786885238</v>
      </c>
      <c r="AI611" s="18">
        <f t="shared" si="309"/>
        <v>461.25</v>
      </c>
      <c r="AJ611" s="18">
        <f>AI611*节奏规划!$J600</f>
        <v>0.75614754098360659</v>
      </c>
      <c r="AK611" s="18">
        <f t="shared" si="310"/>
        <v>237.60000000000002</v>
      </c>
      <c r="AL611" s="18">
        <f>AK611*节奏规划!$J600</f>
        <v>0.38950819672131154</v>
      </c>
      <c r="AM611" s="18">
        <f t="shared" si="311"/>
        <v>1215</v>
      </c>
      <c r="AN611" s="18">
        <f>AM611*节奏规划!$J600</f>
        <v>1.9918032786885247</v>
      </c>
      <c r="AO611" s="18">
        <f t="shared" si="312"/>
        <v>280.8</v>
      </c>
      <c r="AP611" s="18">
        <f>AO611*节奏规划!$J600</f>
        <v>0.46032786885245902</v>
      </c>
      <c r="AQ611" s="18">
        <f t="shared" si="313"/>
        <v>10.799999999999999</v>
      </c>
      <c r="AR611" s="18">
        <f>AQ611*节奏规划!$J600</f>
        <v>1.7704918032786884E-2</v>
      </c>
      <c r="AS611" s="18">
        <f t="shared" si="331"/>
        <v>52.379999999999988</v>
      </c>
      <c r="AT611" s="18">
        <f>AS611*节奏规划!$J600</f>
        <v>8.5868852459016376E-2</v>
      </c>
      <c r="AU611" s="18">
        <f t="shared" si="332"/>
        <v>130.94999999999999</v>
      </c>
      <c r="AV611" s="18">
        <f>AU611*节奏规划!$J600</f>
        <v>0.21467213114754097</v>
      </c>
      <c r="AW611" s="18">
        <f t="shared" si="333"/>
        <v>31.427999999999994</v>
      </c>
      <c r="AX611" s="18">
        <f>AW611*节奏规划!$J600</f>
        <v>5.1521311475409823E-2</v>
      </c>
      <c r="AY611" s="18">
        <f t="shared" si="334"/>
        <v>0</v>
      </c>
      <c r="AZ611" s="18">
        <f>AY611*节奏规划!$J600</f>
        <v>0</v>
      </c>
    </row>
    <row r="612" spans="1:52" ht="16.5" x14ac:dyDescent="0.2">
      <c r="A612" s="14">
        <v>607</v>
      </c>
      <c r="B612" s="14">
        <f>金币产出!CH612/金币产出!CB612</f>
        <v>13188420210</v>
      </c>
      <c r="C612" s="18">
        <f>INDEX(金币产出!$D$7:$D$90,MATCH(宝箱数值!A612,金币产出!$A$7:$A$90,1))</f>
        <v>142.5</v>
      </c>
      <c r="D612" s="18">
        <f t="shared" si="314"/>
        <v>80570723</v>
      </c>
      <c r="E612" s="18">
        <f t="shared" si="303"/>
        <v>6568778</v>
      </c>
      <c r="F612" s="18">
        <f t="shared" si="304"/>
        <v>23326845</v>
      </c>
      <c r="G612" s="18">
        <f t="shared" si="305"/>
        <v>49485672</v>
      </c>
      <c r="H612" s="18">
        <f t="shared" si="306"/>
        <v>66626852</v>
      </c>
      <c r="I612" s="18">
        <f t="shared" si="307"/>
        <v>80570723</v>
      </c>
      <c r="J612" s="18">
        <f t="shared" si="308"/>
        <v>80570723</v>
      </c>
      <c r="K612" s="18">
        <f t="shared" si="315"/>
        <v>1</v>
      </c>
      <c r="L612" s="18">
        <f t="shared" si="316"/>
        <v>6568.78</v>
      </c>
      <c r="M612" s="18">
        <f t="shared" si="317"/>
        <v>2</v>
      </c>
      <c r="N612" s="18">
        <f t="shared" si="318"/>
        <v>23.33</v>
      </c>
      <c r="O612" s="18">
        <f t="shared" si="319"/>
        <v>2</v>
      </c>
      <c r="P612" s="18">
        <f t="shared" si="320"/>
        <v>49.49</v>
      </c>
      <c r="Q612" s="18">
        <f t="shared" si="321"/>
        <v>2</v>
      </c>
      <c r="R612" s="18">
        <f t="shared" si="322"/>
        <v>66.63</v>
      </c>
      <c r="S612" s="18">
        <f t="shared" si="323"/>
        <v>2</v>
      </c>
      <c r="T612" s="18">
        <f t="shared" si="324"/>
        <v>80.569999999999993</v>
      </c>
      <c r="U612" s="18">
        <f t="shared" si="325"/>
        <v>2</v>
      </c>
      <c r="V612" s="18">
        <f t="shared" si="326"/>
        <v>80.569999999999993</v>
      </c>
      <c r="W612" s="18">
        <f t="shared" si="327"/>
        <v>2</v>
      </c>
      <c r="X612" s="18">
        <f t="shared" si="328"/>
        <v>80.569999999999993</v>
      </c>
      <c r="Y612" s="22">
        <v>0</v>
      </c>
      <c r="Z612" s="22">
        <v>0</v>
      </c>
      <c r="AA612" s="22">
        <v>0</v>
      </c>
      <c r="AB612" s="22">
        <v>0.5</v>
      </c>
      <c r="AC612" s="22">
        <v>0.5</v>
      </c>
      <c r="AD612" s="22">
        <v>0</v>
      </c>
      <c r="AE612" s="18">
        <f t="shared" si="329"/>
        <v>178477059.6875</v>
      </c>
      <c r="AF612" s="18">
        <f>AE612*节奏规划!$J601</f>
        <v>292585.34375</v>
      </c>
      <c r="AG612" s="18">
        <f t="shared" si="330"/>
        <v>3273.7499999999995</v>
      </c>
      <c r="AH612" s="18">
        <f>AG612*节奏规划!$J601</f>
        <v>5.3668032786885238</v>
      </c>
      <c r="AI612" s="18">
        <f t="shared" si="309"/>
        <v>461.25</v>
      </c>
      <c r="AJ612" s="18">
        <f>AI612*节奏规划!$J601</f>
        <v>0.75614754098360659</v>
      </c>
      <c r="AK612" s="18">
        <f t="shared" si="310"/>
        <v>237.60000000000002</v>
      </c>
      <c r="AL612" s="18">
        <f>AK612*节奏规划!$J601</f>
        <v>0.38950819672131154</v>
      </c>
      <c r="AM612" s="18">
        <f t="shared" si="311"/>
        <v>1215</v>
      </c>
      <c r="AN612" s="18">
        <f>AM612*节奏规划!$J601</f>
        <v>1.9918032786885247</v>
      </c>
      <c r="AO612" s="18">
        <f t="shared" si="312"/>
        <v>280.8</v>
      </c>
      <c r="AP612" s="18">
        <f>AO612*节奏规划!$J601</f>
        <v>0.46032786885245902</v>
      </c>
      <c r="AQ612" s="18">
        <f t="shared" si="313"/>
        <v>10.799999999999999</v>
      </c>
      <c r="AR612" s="18">
        <f>AQ612*节奏规划!$J601</f>
        <v>1.7704918032786884E-2</v>
      </c>
      <c r="AS612" s="18">
        <f t="shared" si="331"/>
        <v>52.379999999999988</v>
      </c>
      <c r="AT612" s="18">
        <f>AS612*节奏规划!$J601</f>
        <v>8.5868852459016376E-2</v>
      </c>
      <c r="AU612" s="18">
        <f t="shared" si="332"/>
        <v>130.94999999999999</v>
      </c>
      <c r="AV612" s="18">
        <f>AU612*节奏规划!$J601</f>
        <v>0.21467213114754097</v>
      </c>
      <c r="AW612" s="18">
        <f t="shared" si="333"/>
        <v>31.427999999999994</v>
      </c>
      <c r="AX612" s="18">
        <f>AW612*节奏规划!$J601</f>
        <v>5.1521311475409823E-2</v>
      </c>
      <c r="AY612" s="18">
        <f t="shared" si="334"/>
        <v>0</v>
      </c>
      <c r="AZ612" s="18">
        <f>AY612*节奏规划!$J601</f>
        <v>0</v>
      </c>
    </row>
    <row r="613" spans="1:52" ht="16.5" x14ac:dyDescent="0.2">
      <c r="A613" s="14">
        <v>608</v>
      </c>
      <c r="B613" s="14">
        <f>金币产出!CH613/金币产出!CB613</f>
        <v>13290479920</v>
      </c>
      <c r="C613" s="18">
        <f>INDEX(金币产出!$D$7:$D$90,MATCH(宝箱数值!A613,金币产出!$A$7:$A$90,1))</f>
        <v>142.5</v>
      </c>
      <c r="D613" s="18">
        <f t="shared" si="314"/>
        <v>81194226</v>
      </c>
      <c r="E613" s="18">
        <f t="shared" si="303"/>
        <v>6594145</v>
      </c>
      <c r="F613" s="18">
        <f t="shared" si="304"/>
        <v>23416929</v>
      </c>
      <c r="G613" s="18">
        <f t="shared" si="305"/>
        <v>49676777</v>
      </c>
      <c r="H613" s="18">
        <f t="shared" si="306"/>
        <v>66884154</v>
      </c>
      <c r="I613" s="18">
        <f t="shared" si="307"/>
        <v>81194226</v>
      </c>
      <c r="J613" s="18">
        <f t="shared" si="308"/>
        <v>81194226</v>
      </c>
      <c r="K613" s="18">
        <f t="shared" si="315"/>
        <v>1</v>
      </c>
      <c r="L613" s="18">
        <f t="shared" si="316"/>
        <v>6594.15</v>
      </c>
      <c r="M613" s="18">
        <f t="shared" si="317"/>
        <v>2</v>
      </c>
      <c r="N613" s="18">
        <f t="shared" si="318"/>
        <v>23.42</v>
      </c>
      <c r="O613" s="18">
        <f t="shared" si="319"/>
        <v>2</v>
      </c>
      <c r="P613" s="18">
        <f t="shared" si="320"/>
        <v>49.68</v>
      </c>
      <c r="Q613" s="18">
        <f t="shared" si="321"/>
        <v>2</v>
      </c>
      <c r="R613" s="18">
        <f t="shared" si="322"/>
        <v>66.88</v>
      </c>
      <c r="S613" s="18">
        <f t="shared" si="323"/>
        <v>2</v>
      </c>
      <c r="T613" s="18">
        <f t="shared" si="324"/>
        <v>81.19</v>
      </c>
      <c r="U613" s="18">
        <f t="shared" si="325"/>
        <v>2</v>
      </c>
      <c r="V613" s="18">
        <f t="shared" si="326"/>
        <v>81.19</v>
      </c>
      <c r="W613" s="18">
        <f t="shared" si="327"/>
        <v>2</v>
      </c>
      <c r="X613" s="18">
        <f t="shared" si="328"/>
        <v>81.19</v>
      </c>
      <c r="Y613" s="22">
        <v>0</v>
      </c>
      <c r="Z613" s="22">
        <v>0</v>
      </c>
      <c r="AA613" s="22">
        <v>0</v>
      </c>
      <c r="AB613" s="22">
        <v>0.5</v>
      </c>
      <c r="AC613" s="22">
        <v>0.5</v>
      </c>
      <c r="AD613" s="22">
        <v>0</v>
      </c>
      <c r="AE613" s="18">
        <f t="shared" si="329"/>
        <v>179545035.75</v>
      </c>
      <c r="AF613" s="18">
        <f>AE613*节奏规划!$J602</f>
        <v>294336.12418032787</v>
      </c>
      <c r="AG613" s="18">
        <f t="shared" si="330"/>
        <v>3273.7499999999995</v>
      </c>
      <c r="AH613" s="18">
        <f>AG613*节奏规划!$J602</f>
        <v>5.3668032786885238</v>
      </c>
      <c r="AI613" s="18">
        <f t="shared" si="309"/>
        <v>461.25</v>
      </c>
      <c r="AJ613" s="18">
        <f>AI613*节奏规划!$J602</f>
        <v>0.75614754098360659</v>
      </c>
      <c r="AK613" s="18">
        <f t="shared" si="310"/>
        <v>237.60000000000002</v>
      </c>
      <c r="AL613" s="18">
        <f>AK613*节奏规划!$J602</f>
        <v>0.38950819672131154</v>
      </c>
      <c r="AM613" s="18">
        <f t="shared" si="311"/>
        <v>1215</v>
      </c>
      <c r="AN613" s="18">
        <f>AM613*节奏规划!$J602</f>
        <v>1.9918032786885247</v>
      </c>
      <c r="AO613" s="18">
        <f t="shared" si="312"/>
        <v>280.8</v>
      </c>
      <c r="AP613" s="18">
        <f>AO613*节奏规划!$J602</f>
        <v>0.46032786885245902</v>
      </c>
      <c r="AQ613" s="18">
        <f t="shared" si="313"/>
        <v>10.799999999999999</v>
      </c>
      <c r="AR613" s="18">
        <f>AQ613*节奏规划!$J602</f>
        <v>1.7704918032786884E-2</v>
      </c>
      <c r="AS613" s="18">
        <f t="shared" si="331"/>
        <v>52.379999999999988</v>
      </c>
      <c r="AT613" s="18">
        <f>AS613*节奏规划!$J602</f>
        <v>8.5868852459016376E-2</v>
      </c>
      <c r="AU613" s="18">
        <f t="shared" si="332"/>
        <v>130.94999999999999</v>
      </c>
      <c r="AV613" s="18">
        <f>AU613*节奏规划!$J602</f>
        <v>0.21467213114754097</v>
      </c>
      <c r="AW613" s="18">
        <f t="shared" si="333"/>
        <v>31.427999999999994</v>
      </c>
      <c r="AX613" s="18">
        <f>AW613*节奏规划!$J602</f>
        <v>5.1521311475409823E-2</v>
      </c>
      <c r="AY613" s="18">
        <f t="shared" si="334"/>
        <v>0</v>
      </c>
      <c r="AZ613" s="18">
        <f>AY613*节奏规划!$J602</f>
        <v>0</v>
      </c>
    </row>
    <row r="614" spans="1:52" ht="16.5" x14ac:dyDescent="0.2">
      <c r="A614" s="14">
        <v>609</v>
      </c>
      <c r="B614" s="14">
        <f>金币产出!CH614/金币产出!CB614</f>
        <v>13392540240</v>
      </c>
      <c r="C614" s="18">
        <f>INDEX(金币产出!$D$7:$D$90,MATCH(宝箱数值!A614,金币产出!$A$7:$A$90,1))</f>
        <v>142.5</v>
      </c>
      <c r="D614" s="18">
        <f t="shared" si="314"/>
        <v>81817733</v>
      </c>
      <c r="E614" s="18">
        <f t="shared" si="303"/>
        <v>6619416</v>
      </c>
      <c r="F614" s="18">
        <f t="shared" si="304"/>
        <v>23506669</v>
      </c>
      <c r="G614" s="18">
        <f t="shared" si="305"/>
        <v>49867151</v>
      </c>
      <c r="H614" s="18">
        <f t="shared" si="306"/>
        <v>67140472</v>
      </c>
      <c r="I614" s="18">
        <f t="shared" si="307"/>
        <v>81817733</v>
      </c>
      <c r="J614" s="18">
        <f t="shared" si="308"/>
        <v>81817733</v>
      </c>
      <c r="K614" s="18">
        <f t="shared" si="315"/>
        <v>1</v>
      </c>
      <c r="L614" s="18">
        <f t="shared" si="316"/>
        <v>6619.42</v>
      </c>
      <c r="M614" s="18">
        <f t="shared" si="317"/>
        <v>2</v>
      </c>
      <c r="N614" s="18">
        <f t="shared" si="318"/>
        <v>23.51</v>
      </c>
      <c r="O614" s="18">
        <f t="shared" si="319"/>
        <v>2</v>
      </c>
      <c r="P614" s="18">
        <f t="shared" si="320"/>
        <v>49.87</v>
      </c>
      <c r="Q614" s="18">
        <f t="shared" si="321"/>
        <v>2</v>
      </c>
      <c r="R614" s="18">
        <f t="shared" si="322"/>
        <v>67.14</v>
      </c>
      <c r="S614" s="18">
        <f t="shared" si="323"/>
        <v>2</v>
      </c>
      <c r="T614" s="18">
        <f t="shared" si="324"/>
        <v>81.819999999999993</v>
      </c>
      <c r="U614" s="18">
        <f t="shared" si="325"/>
        <v>2</v>
      </c>
      <c r="V614" s="18">
        <f t="shared" si="326"/>
        <v>81.819999999999993</v>
      </c>
      <c r="W614" s="18">
        <f t="shared" si="327"/>
        <v>2</v>
      </c>
      <c r="X614" s="18">
        <f t="shared" si="328"/>
        <v>81.819999999999993</v>
      </c>
      <c r="Y614" s="22">
        <v>0</v>
      </c>
      <c r="Z614" s="22">
        <v>0</v>
      </c>
      <c r="AA614" s="22">
        <v>0</v>
      </c>
      <c r="AB614" s="22">
        <v>0.5</v>
      </c>
      <c r="AC614" s="22">
        <v>0.5</v>
      </c>
      <c r="AD614" s="22">
        <v>0</v>
      </c>
      <c r="AE614" s="18">
        <f t="shared" si="329"/>
        <v>180611823.5625</v>
      </c>
      <c r="AF614" s="18">
        <f>AE614*节奏规划!$J603</f>
        <v>296084.95665983605</v>
      </c>
      <c r="AG614" s="18">
        <f t="shared" si="330"/>
        <v>3273.7499999999995</v>
      </c>
      <c r="AH614" s="18">
        <f>AG614*节奏规划!$J603</f>
        <v>5.3668032786885238</v>
      </c>
      <c r="AI614" s="18">
        <f t="shared" si="309"/>
        <v>461.25</v>
      </c>
      <c r="AJ614" s="18">
        <f>AI614*节奏规划!$J603</f>
        <v>0.75614754098360659</v>
      </c>
      <c r="AK614" s="18">
        <f t="shared" si="310"/>
        <v>237.60000000000002</v>
      </c>
      <c r="AL614" s="18">
        <f>AK614*节奏规划!$J603</f>
        <v>0.38950819672131154</v>
      </c>
      <c r="AM614" s="18">
        <f t="shared" si="311"/>
        <v>1215</v>
      </c>
      <c r="AN614" s="18">
        <f>AM614*节奏规划!$J603</f>
        <v>1.9918032786885247</v>
      </c>
      <c r="AO614" s="18">
        <f t="shared" si="312"/>
        <v>280.8</v>
      </c>
      <c r="AP614" s="18">
        <f>AO614*节奏规划!$J603</f>
        <v>0.46032786885245902</v>
      </c>
      <c r="AQ614" s="18">
        <f t="shared" si="313"/>
        <v>10.799999999999999</v>
      </c>
      <c r="AR614" s="18">
        <f>AQ614*节奏规划!$J603</f>
        <v>1.7704918032786884E-2</v>
      </c>
      <c r="AS614" s="18">
        <f t="shared" si="331"/>
        <v>52.379999999999988</v>
      </c>
      <c r="AT614" s="18">
        <f>AS614*节奏规划!$J603</f>
        <v>8.5868852459016376E-2</v>
      </c>
      <c r="AU614" s="18">
        <f t="shared" si="332"/>
        <v>130.94999999999999</v>
      </c>
      <c r="AV614" s="18">
        <f>AU614*节奏规划!$J603</f>
        <v>0.21467213114754097</v>
      </c>
      <c r="AW614" s="18">
        <f t="shared" si="333"/>
        <v>31.427999999999994</v>
      </c>
      <c r="AX614" s="18">
        <f>AW614*节奏规划!$J603</f>
        <v>5.1521311475409823E-2</v>
      </c>
      <c r="AY614" s="18">
        <f t="shared" si="334"/>
        <v>0</v>
      </c>
      <c r="AZ614" s="18">
        <f>AY614*节奏规划!$J603</f>
        <v>0</v>
      </c>
    </row>
    <row r="615" spans="1:52" ht="16.5" x14ac:dyDescent="0.2">
      <c r="A615" s="14">
        <v>610</v>
      </c>
      <c r="B615" s="14">
        <f>金币产出!CH615/金币产出!CB615</f>
        <v>13494599950</v>
      </c>
      <c r="C615" s="18">
        <f>INDEX(金币产出!$D$7:$D$90,MATCH(宝箱数值!A615,金币产出!$A$7:$A$90,1))</f>
        <v>142.5</v>
      </c>
      <c r="D615" s="18">
        <f t="shared" si="314"/>
        <v>82441237</v>
      </c>
      <c r="E615" s="18">
        <f t="shared" si="303"/>
        <v>6644590</v>
      </c>
      <c r="F615" s="18">
        <f t="shared" si="304"/>
        <v>23596067</v>
      </c>
      <c r="G615" s="18">
        <f t="shared" si="305"/>
        <v>50056801</v>
      </c>
      <c r="H615" s="18">
        <f t="shared" si="306"/>
        <v>67395813</v>
      </c>
      <c r="I615" s="18">
        <f t="shared" si="307"/>
        <v>82441237</v>
      </c>
      <c r="J615" s="18">
        <f t="shared" si="308"/>
        <v>82441237</v>
      </c>
      <c r="K615" s="18">
        <f t="shared" si="315"/>
        <v>1</v>
      </c>
      <c r="L615" s="18">
        <f t="shared" si="316"/>
        <v>6644.59</v>
      </c>
      <c r="M615" s="18">
        <f t="shared" si="317"/>
        <v>2</v>
      </c>
      <c r="N615" s="18">
        <f t="shared" si="318"/>
        <v>23.6</v>
      </c>
      <c r="O615" s="18">
        <f t="shared" si="319"/>
        <v>2</v>
      </c>
      <c r="P615" s="18">
        <f t="shared" si="320"/>
        <v>50.06</v>
      </c>
      <c r="Q615" s="18">
        <f t="shared" si="321"/>
        <v>2</v>
      </c>
      <c r="R615" s="18">
        <f t="shared" si="322"/>
        <v>67.400000000000006</v>
      </c>
      <c r="S615" s="18">
        <f t="shared" si="323"/>
        <v>2</v>
      </c>
      <c r="T615" s="18">
        <f t="shared" si="324"/>
        <v>82.44</v>
      </c>
      <c r="U615" s="18">
        <f t="shared" si="325"/>
        <v>2</v>
      </c>
      <c r="V615" s="18">
        <f t="shared" si="326"/>
        <v>82.44</v>
      </c>
      <c r="W615" s="18">
        <f t="shared" si="327"/>
        <v>2</v>
      </c>
      <c r="X615" s="18">
        <f t="shared" si="328"/>
        <v>82.44</v>
      </c>
      <c r="Y615" s="22">
        <v>0</v>
      </c>
      <c r="Z615" s="22">
        <v>0</v>
      </c>
      <c r="AA615" s="22">
        <v>0</v>
      </c>
      <c r="AB615" s="22">
        <v>0.5</v>
      </c>
      <c r="AC615" s="22">
        <v>0.5</v>
      </c>
      <c r="AD615" s="22">
        <v>0</v>
      </c>
      <c r="AE615" s="18">
        <f t="shared" si="329"/>
        <v>181677423.125</v>
      </c>
      <c r="AF615" s="18">
        <f>AE615*节奏规划!$J604</f>
        <v>297831.84118852462</v>
      </c>
      <c r="AG615" s="18">
        <f t="shared" si="330"/>
        <v>3273.7499999999995</v>
      </c>
      <c r="AH615" s="18">
        <f>AG615*节奏规划!$J604</f>
        <v>5.3668032786885238</v>
      </c>
      <c r="AI615" s="18">
        <f t="shared" si="309"/>
        <v>461.25</v>
      </c>
      <c r="AJ615" s="18">
        <f>AI615*节奏规划!$J604</f>
        <v>0.75614754098360659</v>
      </c>
      <c r="AK615" s="18">
        <f t="shared" si="310"/>
        <v>237.60000000000002</v>
      </c>
      <c r="AL615" s="18">
        <f>AK615*节奏规划!$J604</f>
        <v>0.38950819672131154</v>
      </c>
      <c r="AM615" s="18">
        <f t="shared" si="311"/>
        <v>1215</v>
      </c>
      <c r="AN615" s="18">
        <f>AM615*节奏规划!$J604</f>
        <v>1.9918032786885247</v>
      </c>
      <c r="AO615" s="18">
        <f t="shared" si="312"/>
        <v>280.8</v>
      </c>
      <c r="AP615" s="18">
        <f>AO615*节奏规划!$J604</f>
        <v>0.46032786885245902</v>
      </c>
      <c r="AQ615" s="18">
        <f t="shared" si="313"/>
        <v>10.799999999999999</v>
      </c>
      <c r="AR615" s="18">
        <f>AQ615*节奏规划!$J604</f>
        <v>1.7704918032786884E-2</v>
      </c>
      <c r="AS615" s="18">
        <f t="shared" si="331"/>
        <v>52.379999999999988</v>
      </c>
      <c r="AT615" s="18">
        <f>AS615*节奏规划!$J604</f>
        <v>8.5868852459016376E-2</v>
      </c>
      <c r="AU615" s="18">
        <f t="shared" si="332"/>
        <v>130.94999999999999</v>
      </c>
      <c r="AV615" s="18">
        <f>AU615*节奏规划!$J604</f>
        <v>0.21467213114754097</v>
      </c>
      <c r="AW615" s="18">
        <f t="shared" si="333"/>
        <v>31.427999999999994</v>
      </c>
      <c r="AX615" s="18">
        <f>AW615*节奏规划!$J604</f>
        <v>5.1521311475409823E-2</v>
      </c>
      <c r="AY615" s="18">
        <f t="shared" si="334"/>
        <v>0</v>
      </c>
      <c r="AZ615" s="18">
        <f>AY615*节奏规划!$J604</f>
        <v>0</v>
      </c>
    </row>
    <row r="616" spans="1:52" ht="16.5" x14ac:dyDescent="0.2">
      <c r="A616" s="14">
        <v>611</v>
      </c>
      <c r="B616" s="14">
        <f>金币产出!CH616/金币产出!CB616</f>
        <v>13596660270</v>
      </c>
      <c r="C616" s="18">
        <f>INDEX(金币产出!$D$7:$D$90,MATCH(宝箱数值!A616,金币产出!$A$7:$A$90,1))</f>
        <v>142.5</v>
      </c>
      <c r="D616" s="18">
        <f t="shared" si="314"/>
        <v>83064744</v>
      </c>
      <c r="E616" s="18">
        <f t="shared" si="303"/>
        <v>6669669</v>
      </c>
      <c r="F616" s="18">
        <f t="shared" si="304"/>
        <v>23685128</v>
      </c>
      <c r="G616" s="18">
        <f t="shared" si="305"/>
        <v>50245735</v>
      </c>
      <c r="H616" s="18">
        <f t="shared" si="306"/>
        <v>67650192</v>
      </c>
      <c r="I616" s="18">
        <f t="shared" si="307"/>
        <v>83064744</v>
      </c>
      <c r="J616" s="18">
        <f t="shared" si="308"/>
        <v>83064744</v>
      </c>
      <c r="K616" s="18">
        <f t="shared" si="315"/>
        <v>1</v>
      </c>
      <c r="L616" s="18">
        <f t="shared" si="316"/>
        <v>6669.67</v>
      </c>
      <c r="M616" s="18">
        <f t="shared" si="317"/>
        <v>2</v>
      </c>
      <c r="N616" s="18">
        <f t="shared" si="318"/>
        <v>23.69</v>
      </c>
      <c r="O616" s="18">
        <f t="shared" si="319"/>
        <v>2</v>
      </c>
      <c r="P616" s="18">
        <f t="shared" si="320"/>
        <v>50.25</v>
      </c>
      <c r="Q616" s="18">
        <f t="shared" si="321"/>
        <v>2</v>
      </c>
      <c r="R616" s="18">
        <f t="shared" si="322"/>
        <v>67.650000000000006</v>
      </c>
      <c r="S616" s="18">
        <f t="shared" si="323"/>
        <v>2</v>
      </c>
      <c r="T616" s="18">
        <f t="shared" si="324"/>
        <v>83.06</v>
      </c>
      <c r="U616" s="18">
        <f t="shared" si="325"/>
        <v>2</v>
      </c>
      <c r="V616" s="18">
        <f t="shared" si="326"/>
        <v>83.06</v>
      </c>
      <c r="W616" s="18">
        <f t="shared" si="327"/>
        <v>2</v>
      </c>
      <c r="X616" s="18">
        <f t="shared" si="328"/>
        <v>83.06</v>
      </c>
      <c r="Y616" s="22">
        <v>0</v>
      </c>
      <c r="Z616" s="22">
        <v>0</v>
      </c>
      <c r="AA616" s="22">
        <v>0</v>
      </c>
      <c r="AB616" s="22">
        <v>0.5</v>
      </c>
      <c r="AC616" s="22">
        <v>0.5</v>
      </c>
      <c r="AD616" s="22">
        <v>0</v>
      </c>
      <c r="AE616" s="18">
        <f t="shared" si="329"/>
        <v>182741859.89999998</v>
      </c>
      <c r="AF616" s="18">
        <f>AE616*节奏规划!$J605</f>
        <v>299576.81950819667</v>
      </c>
      <c r="AG616" s="18">
        <f t="shared" si="330"/>
        <v>3273.7499999999995</v>
      </c>
      <c r="AH616" s="18">
        <f>AG616*节奏规划!$J605</f>
        <v>5.3668032786885238</v>
      </c>
      <c r="AI616" s="18">
        <f t="shared" si="309"/>
        <v>461.25</v>
      </c>
      <c r="AJ616" s="18">
        <f>AI616*节奏规划!$J605</f>
        <v>0.75614754098360659</v>
      </c>
      <c r="AK616" s="18">
        <f t="shared" si="310"/>
        <v>237.60000000000002</v>
      </c>
      <c r="AL616" s="18">
        <f>AK616*节奏规划!$J605</f>
        <v>0.38950819672131154</v>
      </c>
      <c r="AM616" s="18">
        <f t="shared" si="311"/>
        <v>1215</v>
      </c>
      <c r="AN616" s="18">
        <f>AM616*节奏规划!$J605</f>
        <v>1.9918032786885247</v>
      </c>
      <c r="AO616" s="18">
        <f t="shared" si="312"/>
        <v>280.8</v>
      </c>
      <c r="AP616" s="18">
        <f>AO616*节奏规划!$J605</f>
        <v>0.46032786885245902</v>
      </c>
      <c r="AQ616" s="18">
        <f t="shared" si="313"/>
        <v>10.799999999999999</v>
      </c>
      <c r="AR616" s="18">
        <f>AQ616*节奏规划!$J605</f>
        <v>1.7704918032786884E-2</v>
      </c>
      <c r="AS616" s="18">
        <f t="shared" si="331"/>
        <v>52.379999999999988</v>
      </c>
      <c r="AT616" s="18">
        <f>AS616*节奏规划!$J605</f>
        <v>8.5868852459016376E-2</v>
      </c>
      <c r="AU616" s="18">
        <f t="shared" si="332"/>
        <v>130.94999999999999</v>
      </c>
      <c r="AV616" s="18">
        <f>AU616*节奏规划!$J605</f>
        <v>0.21467213114754097</v>
      </c>
      <c r="AW616" s="18">
        <f t="shared" si="333"/>
        <v>31.427999999999994</v>
      </c>
      <c r="AX616" s="18">
        <f>AW616*节奏规划!$J605</f>
        <v>5.1521311475409823E-2</v>
      </c>
      <c r="AY616" s="18">
        <f t="shared" si="334"/>
        <v>0</v>
      </c>
      <c r="AZ616" s="18">
        <f>AY616*节奏规划!$J605</f>
        <v>0</v>
      </c>
    </row>
    <row r="617" spans="1:52" ht="16.5" x14ac:dyDescent="0.2">
      <c r="A617" s="14">
        <v>612</v>
      </c>
      <c r="B617" s="14">
        <f>金币产出!CH617/金币产出!CB617</f>
        <v>13698719980</v>
      </c>
      <c r="C617" s="18">
        <f>INDEX(金币产出!$D$7:$D$90,MATCH(宝箱数值!A617,金币产出!$A$7:$A$90,1))</f>
        <v>142.5</v>
      </c>
      <c r="D617" s="18">
        <f t="shared" si="314"/>
        <v>83688247</v>
      </c>
      <c r="E617" s="18">
        <f t="shared" si="303"/>
        <v>6694654</v>
      </c>
      <c r="F617" s="18">
        <f t="shared" si="304"/>
        <v>23773855</v>
      </c>
      <c r="G617" s="18">
        <f t="shared" si="305"/>
        <v>50433961</v>
      </c>
      <c r="H617" s="18">
        <f t="shared" si="306"/>
        <v>67903616</v>
      </c>
      <c r="I617" s="18">
        <f t="shared" si="307"/>
        <v>83688247</v>
      </c>
      <c r="J617" s="18">
        <f t="shared" si="308"/>
        <v>83688247</v>
      </c>
      <c r="K617" s="18">
        <f t="shared" si="315"/>
        <v>1</v>
      </c>
      <c r="L617" s="18">
        <f t="shared" si="316"/>
        <v>6694.65</v>
      </c>
      <c r="M617" s="18">
        <f t="shared" si="317"/>
        <v>2</v>
      </c>
      <c r="N617" s="18">
        <f t="shared" si="318"/>
        <v>23.77</v>
      </c>
      <c r="O617" s="18">
        <f t="shared" si="319"/>
        <v>2</v>
      </c>
      <c r="P617" s="18">
        <f t="shared" si="320"/>
        <v>50.43</v>
      </c>
      <c r="Q617" s="18">
        <f t="shared" si="321"/>
        <v>2</v>
      </c>
      <c r="R617" s="18">
        <f t="shared" si="322"/>
        <v>67.900000000000006</v>
      </c>
      <c r="S617" s="18">
        <f t="shared" si="323"/>
        <v>2</v>
      </c>
      <c r="T617" s="18">
        <f t="shared" si="324"/>
        <v>83.69</v>
      </c>
      <c r="U617" s="18">
        <f t="shared" si="325"/>
        <v>2</v>
      </c>
      <c r="V617" s="18">
        <f t="shared" si="326"/>
        <v>83.69</v>
      </c>
      <c r="W617" s="18">
        <f t="shared" si="327"/>
        <v>2</v>
      </c>
      <c r="X617" s="18">
        <f t="shared" si="328"/>
        <v>83.69</v>
      </c>
      <c r="Y617" s="22">
        <v>0</v>
      </c>
      <c r="Z617" s="22">
        <v>0</v>
      </c>
      <c r="AA617" s="22">
        <v>0</v>
      </c>
      <c r="AB617" s="22">
        <v>0.5</v>
      </c>
      <c r="AC617" s="22">
        <v>0.5</v>
      </c>
      <c r="AD617" s="22">
        <v>0</v>
      </c>
      <c r="AE617" s="18">
        <f t="shared" si="329"/>
        <v>183805133.88749999</v>
      </c>
      <c r="AF617" s="18">
        <f>AE617*节奏规划!$J606</f>
        <v>301319.89161885245</v>
      </c>
      <c r="AG617" s="18">
        <f t="shared" si="330"/>
        <v>3273.7499999999995</v>
      </c>
      <c r="AH617" s="18">
        <f>AG617*节奏规划!$J606</f>
        <v>5.3668032786885238</v>
      </c>
      <c r="AI617" s="18">
        <f t="shared" si="309"/>
        <v>461.25</v>
      </c>
      <c r="AJ617" s="18">
        <f>AI617*节奏规划!$J606</f>
        <v>0.75614754098360659</v>
      </c>
      <c r="AK617" s="18">
        <f t="shared" si="310"/>
        <v>237.60000000000002</v>
      </c>
      <c r="AL617" s="18">
        <f>AK617*节奏规划!$J606</f>
        <v>0.38950819672131154</v>
      </c>
      <c r="AM617" s="18">
        <f t="shared" si="311"/>
        <v>1215</v>
      </c>
      <c r="AN617" s="18">
        <f>AM617*节奏规划!$J606</f>
        <v>1.9918032786885247</v>
      </c>
      <c r="AO617" s="18">
        <f t="shared" si="312"/>
        <v>280.8</v>
      </c>
      <c r="AP617" s="18">
        <f>AO617*节奏规划!$J606</f>
        <v>0.46032786885245902</v>
      </c>
      <c r="AQ617" s="18">
        <f t="shared" si="313"/>
        <v>10.799999999999999</v>
      </c>
      <c r="AR617" s="18">
        <f>AQ617*节奏规划!$J606</f>
        <v>1.7704918032786884E-2</v>
      </c>
      <c r="AS617" s="18">
        <f t="shared" si="331"/>
        <v>52.379999999999988</v>
      </c>
      <c r="AT617" s="18">
        <f>AS617*节奏规划!$J606</f>
        <v>8.5868852459016376E-2</v>
      </c>
      <c r="AU617" s="18">
        <f t="shared" si="332"/>
        <v>130.94999999999999</v>
      </c>
      <c r="AV617" s="18">
        <f>AU617*节奏规划!$J606</f>
        <v>0.21467213114754097</v>
      </c>
      <c r="AW617" s="18">
        <f t="shared" si="333"/>
        <v>31.427999999999994</v>
      </c>
      <c r="AX617" s="18">
        <f>AW617*节奏规划!$J606</f>
        <v>5.1521311475409823E-2</v>
      </c>
      <c r="AY617" s="18">
        <f t="shared" si="334"/>
        <v>0</v>
      </c>
      <c r="AZ617" s="18">
        <f>AY617*节奏规划!$J606</f>
        <v>0</v>
      </c>
    </row>
    <row r="618" spans="1:52" ht="16.5" x14ac:dyDescent="0.2">
      <c r="A618" s="14">
        <v>613</v>
      </c>
      <c r="B618" s="14">
        <f>金币产出!CH618/金币产出!CB618</f>
        <v>13800780300</v>
      </c>
      <c r="C618" s="18">
        <f>INDEX(金币产出!$D$7:$D$90,MATCH(宝箱数值!A618,金币产出!$A$7:$A$90,1))</f>
        <v>142.5</v>
      </c>
      <c r="D618" s="18">
        <f t="shared" si="314"/>
        <v>84311754</v>
      </c>
      <c r="E618" s="18">
        <f t="shared" si="303"/>
        <v>6719547</v>
      </c>
      <c r="F618" s="18">
        <f t="shared" si="304"/>
        <v>23862252</v>
      </c>
      <c r="G618" s="18">
        <f t="shared" si="305"/>
        <v>50621487</v>
      </c>
      <c r="H618" s="18">
        <f t="shared" si="306"/>
        <v>68156100</v>
      </c>
      <c r="I618" s="18">
        <f t="shared" si="307"/>
        <v>84311754</v>
      </c>
      <c r="J618" s="18">
        <f t="shared" si="308"/>
        <v>84311754</v>
      </c>
      <c r="K618" s="18">
        <f t="shared" si="315"/>
        <v>1</v>
      </c>
      <c r="L618" s="18">
        <f t="shared" si="316"/>
        <v>6719.55</v>
      </c>
      <c r="M618" s="18">
        <f t="shared" si="317"/>
        <v>2</v>
      </c>
      <c r="N618" s="18">
        <f t="shared" si="318"/>
        <v>23.86</v>
      </c>
      <c r="O618" s="18">
        <f t="shared" si="319"/>
        <v>2</v>
      </c>
      <c r="P618" s="18">
        <f t="shared" si="320"/>
        <v>50.62</v>
      </c>
      <c r="Q618" s="18">
        <f t="shared" si="321"/>
        <v>2</v>
      </c>
      <c r="R618" s="18">
        <f t="shared" si="322"/>
        <v>68.16</v>
      </c>
      <c r="S618" s="18">
        <f t="shared" si="323"/>
        <v>2</v>
      </c>
      <c r="T618" s="18">
        <f t="shared" si="324"/>
        <v>84.31</v>
      </c>
      <c r="U618" s="18">
        <f t="shared" si="325"/>
        <v>2</v>
      </c>
      <c r="V618" s="18">
        <f t="shared" si="326"/>
        <v>84.31</v>
      </c>
      <c r="W618" s="18">
        <f t="shared" si="327"/>
        <v>2</v>
      </c>
      <c r="X618" s="18">
        <f t="shared" si="328"/>
        <v>84.31</v>
      </c>
      <c r="Y618" s="22">
        <v>0</v>
      </c>
      <c r="Z618" s="22">
        <v>0</v>
      </c>
      <c r="AA618" s="22">
        <v>0</v>
      </c>
      <c r="AB618" s="22">
        <v>0.5</v>
      </c>
      <c r="AC618" s="22">
        <v>0.5</v>
      </c>
      <c r="AD618" s="22">
        <v>0</v>
      </c>
      <c r="AE618" s="18">
        <f t="shared" si="329"/>
        <v>184867272.97499999</v>
      </c>
      <c r="AF618" s="18">
        <f>AE618*节奏规划!$J607</f>
        <v>303061.1032377049</v>
      </c>
      <c r="AG618" s="18">
        <f t="shared" si="330"/>
        <v>3273.7499999999995</v>
      </c>
      <c r="AH618" s="18">
        <f>AG618*节奏规划!$J607</f>
        <v>5.3668032786885238</v>
      </c>
      <c r="AI618" s="18">
        <f t="shared" si="309"/>
        <v>461.25</v>
      </c>
      <c r="AJ618" s="18">
        <f>AI618*节奏规划!$J607</f>
        <v>0.75614754098360659</v>
      </c>
      <c r="AK618" s="18">
        <f t="shared" si="310"/>
        <v>237.60000000000002</v>
      </c>
      <c r="AL618" s="18">
        <f>AK618*节奏规划!$J607</f>
        <v>0.38950819672131154</v>
      </c>
      <c r="AM618" s="18">
        <f t="shared" si="311"/>
        <v>1215</v>
      </c>
      <c r="AN618" s="18">
        <f>AM618*节奏规划!$J607</f>
        <v>1.9918032786885247</v>
      </c>
      <c r="AO618" s="18">
        <f t="shared" si="312"/>
        <v>280.8</v>
      </c>
      <c r="AP618" s="18">
        <f>AO618*节奏规划!$J607</f>
        <v>0.46032786885245902</v>
      </c>
      <c r="AQ618" s="18">
        <f t="shared" si="313"/>
        <v>10.799999999999999</v>
      </c>
      <c r="AR618" s="18">
        <f>AQ618*节奏规划!$J607</f>
        <v>1.7704918032786884E-2</v>
      </c>
      <c r="AS618" s="18">
        <f t="shared" si="331"/>
        <v>52.379999999999988</v>
      </c>
      <c r="AT618" s="18">
        <f>AS618*节奏规划!$J607</f>
        <v>8.5868852459016376E-2</v>
      </c>
      <c r="AU618" s="18">
        <f t="shared" si="332"/>
        <v>130.94999999999999</v>
      </c>
      <c r="AV618" s="18">
        <f>AU618*节奏规划!$J607</f>
        <v>0.21467213114754097</v>
      </c>
      <c r="AW618" s="18">
        <f t="shared" si="333"/>
        <v>31.427999999999994</v>
      </c>
      <c r="AX618" s="18">
        <f>AW618*节奏规划!$J607</f>
        <v>5.1521311475409823E-2</v>
      </c>
      <c r="AY618" s="18">
        <f t="shared" si="334"/>
        <v>0</v>
      </c>
      <c r="AZ618" s="18">
        <f>AY618*节奏规划!$J607</f>
        <v>0</v>
      </c>
    </row>
    <row r="619" spans="1:52" ht="16.5" x14ac:dyDescent="0.2">
      <c r="A619" s="14">
        <v>614</v>
      </c>
      <c r="B619" s="14">
        <f>金币产出!CH619/金币产出!CB619</f>
        <v>13902840010</v>
      </c>
      <c r="C619" s="18">
        <f>INDEX(金币产出!$D$7:$D$90,MATCH(宝箱数值!A619,金币产出!$A$7:$A$90,1))</f>
        <v>142.5</v>
      </c>
      <c r="D619" s="18">
        <f t="shared" si="314"/>
        <v>84935258</v>
      </c>
      <c r="E619" s="18">
        <f t="shared" si="303"/>
        <v>6744347</v>
      </c>
      <c r="F619" s="18">
        <f t="shared" si="304"/>
        <v>23950323</v>
      </c>
      <c r="G619" s="18">
        <f t="shared" si="305"/>
        <v>50808321</v>
      </c>
      <c r="H619" s="18">
        <f t="shared" si="306"/>
        <v>68407650</v>
      </c>
      <c r="I619" s="18">
        <f t="shared" si="307"/>
        <v>84935258</v>
      </c>
      <c r="J619" s="18">
        <f t="shared" si="308"/>
        <v>84935258</v>
      </c>
      <c r="K619" s="18">
        <f t="shared" si="315"/>
        <v>1</v>
      </c>
      <c r="L619" s="18">
        <f t="shared" si="316"/>
        <v>6744.35</v>
      </c>
      <c r="M619" s="18">
        <f t="shared" si="317"/>
        <v>2</v>
      </c>
      <c r="N619" s="18">
        <f t="shared" si="318"/>
        <v>23.95</v>
      </c>
      <c r="O619" s="18">
        <f t="shared" si="319"/>
        <v>2</v>
      </c>
      <c r="P619" s="18">
        <f t="shared" si="320"/>
        <v>50.81</v>
      </c>
      <c r="Q619" s="18">
        <f t="shared" si="321"/>
        <v>2</v>
      </c>
      <c r="R619" s="18">
        <f t="shared" si="322"/>
        <v>68.41</v>
      </c>
      <c r="S619" s="18">
        <f t="shared" si="323"/>
        <v>2</v>
      </c>
      <c r="T619" s="18">
        <f t="shared" si="324"/>
        <v>84.94</v>
      </c>
      <c r="U619" s="18">
        <f t="shared" si="325"/>
        <v>2</v>
      </c>
      <c r="V619" s="18">
        <f t="shared" si="326"/>
        <v>84.94</v>
      </c>
      <c r="W619" s="18">
        <f t="shared" si="327"/>
        <v>2</v>
      </c>
      <c r="X619" s="18">
        <f t="shared" si="328"/>
        <v>84.94</v>
      </c>
      <c r="Y619" s="22">
        <v>0</v>
      </c>
      <c r="Z619" s="22">
        <v>0</v>
      </c>
      <c r="AA619" s="22">
        <v>0</v>
      </c>
      <c r="AB619" s="22">
        <v>0.5</v>
      </c>
      <c r="AC619" s="22">
        <v>0.5</v>
      </c>
      <c r="AD619" s="22">
        <v>0</v>
      </c>
      <c r="AE619" s="18">
        <f t="shared" si="329"/>
        <v>185928275.94999999</v>
      </c>
      <c r="AF619" s="18">
        <f>AE619*节奏规划!$J608</f>
        <v>304800.45237704914</v>
      </c>
      <c r="AG619" s="18">
        <f t="shared" si="330"/>
        <v>3273.7499999999995</v>
      </c>
      <c r="AH619" s="18">
        <f>AG619*节奏规划!$J608</f>
        <v>5.3668032786885238</v>
      </c>
      <c r="AI619" s="18">
        <f t="shared" si="309"/>
        <v>461.25</v>
      </c>
      <c r="AJ619" s="18">
        <f>AI619*节奏规划!$J608</f>
        <v>0.75614754098360659</v>
      </c>
      <c r="AK619" s="18">
        <f t="shared" si="310"/>
        <v>237.60000000000002</v>
      </c>
      <c r="AL619" s="18">
        <f>AK619*节奏规划!$J608</f>
        <v>0.38950819672131154</v>
      </c>
      <c r="AM619" s="18">
        <f t="shared" si="311"/>
        <v>1215</v>
      </c>
      <c r="AN619" s="18">
        <f>AM619*节奏规划!$J608</f>
        <v>1.9918032786885247</v>
      </c>
      <c r="AO619" s="18">
        <f t="shared" si="312"/>
        <v>280.8</v>
      </c>
      <c r="AP619" s="18">
        <f>AO619*节奏规划!$J608</f>
        <v>0.46032786885245902</v>
      </c>
      <c r="AQ619" s="18">
        <f t="shared" si="313"/>
        <v>10.799999999999999</v>
      </c>
      <c r="AR619" s="18">
        <f>AQ619*节奏规划!$J608</f>
        <v>1.7704918032786884E-2</v>
      </c>
      <c r="AS619" s="18">
        <f t="shared" si="331"/>
        <v>52.379999999999988</v>
      </c>
      <c r="AT619" s="18">
        <f>AS619*节奏规划!$J608</f>
        <v>8.5868852459016376E-2</v>
      </c>
      <c r="AU619" s="18">
        <f t="shared" si="332"/>
        <v>130.94999999999999</v>
      </c>
      <c r="AV619" s="18">
        <f>AU619*节奏规划!$J608</f>
        <v>0.21467213114754097</v>
      </c>
      <c r="AW619" s="18">
        <f t="shared" si="333"/>
        <v>31.427999999999994</v>
      </c>
      <c r="AX619" s="18">
        <f>AW619*节奏规划!$J608</f>
        <v>5.1521311475409823E-2</v>
      </c>
      <c r="AY619" s="18">
        <f t="shared" si="334"/>
        <v>0</v>
      </c>
      <c r="AZ619" s="18">
        <f>AY619*节奏规划!$J608</f>
        <v>0</v>
      </c>
    </row>
    <row r="620" spans="1:52" ht="16.5" x14ac:dyDescent="0.2">
      <c r="A620" s="14">
        <v>615</v>
      </c>
      <c r="B620" s="14">
        <f>金币产出!CH620/金币产出!CB620</f>
        <v>14004899720</v>
      </c>
      <c r="C620" s="18">
        <f>INDEX(金币产出!$D$7:$D$90,MATCH(宝箱数值!A620,金币产出!$A$7:$A$90,1))</f>
        <v>142.5</v>
      </c>
      <c r="D620" s="18">
        <f t="shared" si="314"/>
        <v>85558761</v>
      </c>
      <c r="E620" s="18">
        <f t="shared" si="303"/>
        <v>6769057</v>
      </c>
      <c r="F620" s="18">
        <f t="shared" si="304"/>
        <v>24038071</v>
      </c>
      <c r="G620" s="18">
        <f t="shared" si="305"/>
        <v>50994470</v>
      </c>
      <c r="H620" s="18">
        <f t="shared" si="306"/>
        <v>68658278</v>
      </c>
      <c r="I620" s="18">
        <f t="shared" si="307"/>
        <v>85558761</v>
      </c>
      <c r="J620" s="18">
        <f t="shared" si="308"/>
        <v>85558761</v>
      </c>
      <c r="K620" s="18">
        <f t="shared" si="315"/>
        <v>1</v>
      </c>
      <c r="L620" s="18">
        <f t="shared" si="316"/>
        <v>6769.06</v>
      </c>
      <c r="M620" s="18">
        <f t="shared" si="317"/>
        <v>2</v>
      </c>
      <c r="N620" s="18">
        <f t="shared" si="318"/>
        <v>24.04</v>
      </c>
      <c r="O620" s="18">
        <f t="shared" si="319"/>
        <v>2</v>
      </c>
      <c r="P620" s="18">
        <f t="shared" si="320"/>
        <v>50.99</v>
      </c>
      <c r="Q620" s="18">
        <f t="shared" si="321"/>
        <v>2</v>
      </c>
      <c r="R620" s="18">
        <f t="shared" si="322"/>
        <v>68.66</v>
      </c>
      <c r="S620" s="18">
        <f t="shared" si="323"/>
        <v>2</v>
      </c>
      <c r="T620" s="18">
        <f t="shared" si="324"/>
        <v>85.56</v>
      </c>
      <c r="U620" s="18">
        <f t="shared" si="325"/>
        <v>2</v>
      </c>
      <c r="V620" s="18">
        <f t="shared" si="326"/>
        <v>85.56</v>
      </c>
      <c r="W620" s="18">
        <f t="shared" si="327"/>
        <v>2</v>
      </c>
      <c r="X620" s="18">
        <f t="shared" si="328"/>
        <v>85.56</v>
      </c>
      <c r="Y620" s="22">
        <v>0</v>
      </c>
      <c r="Z620" s="22">
        <v>0</v>
      </c>
      <c r="AA620" s="22">
        <v>0</v>
      </c>
      <c r="AB620" s="22">
        <v>0.5</v>
      </c>
      <c r="AC620" s="22">
        <v>0.5</v>
      </c>
      <c r="AD620" s="22">
        <v>0</v>
      </c>
      <c r="AE620" s="18">
        <f t="shared" si="329"/>
        <v>186988159.78749999</v>
      </c>
      <c r="AF620" s="18">
        <f>AE620*节奏规划!$J609</f>
        <v>306537.9668647541</v>
      </c>
      <c r="AG620" s="18">
        <f t="shared" si="330"/>
        <v>3273.7499999999995</v>
      </c>
      <c r="AH620" s="18">
        <f>AG620*节奏规划!$J609</f>
        <v>5.3668032786885238</v>
      </c>
      <c r="AI620" s="18">
        <f t="shared" si="309"/>
        <v>461.25</v>
      </c>
      <c r="AJ620" s="18">
        <f>AI620*节奏规划!$J609</f>
        <v>0.75614754098360659</v>
      </c>
      <c r="AK620" s="18">
        <f t="shared" si="310"/>
        <v>237.60000000000002</v>
      </c>
      <c r="AL620" s="18">
        <f>AK620*节奏规划!$J609</f>
        <v>0.38950819672131154</v>
      </c>
      <c r="AM620" s="18">
        <f t="shared" si="311"/>
        <v>1215</v>
      </c>
      <c r="AN620" s="18">
        <f>AM620*节奏规划!$J609</f>
        <v>1.9918032786885247</v>
      </c>
      <c r="AO620" s="18">
        <f t="shared" si="312"/>
        <v>280.8</v>
      </c>
      <c r="AP620" s="18">
        <f>AO620*节奏规划!$J609</f>
        <v>0.46032786885245902</v>
      </c>
      <c r="AQ620" s="18">
        <f t="shared" si="313"/>
        <v>10.799999999999999</v>
      </c>
      <c r="AR620" s="18">
        <f>AQ620*节奏规划!$J609</f>
        <v>1.7704918032786884E-2</v>
      </c>
      <c r="AS620" s="18">
        <f t="shared" si="331"/>
        <v>52.379999999999988</v>
      </c>
      <c r="AT620" s="18">
        <f>AS620*节奏规划!$J609</f>
        <v>8.5868852459016376E-2</v>
      </c>
      <c r="AU620" s="18">
        <f t="shared" si="332"/>
        <v>130.94999999999999</v>
      </c>
      <c r="AV620" s="18">
        <f>AU620*节奏规划!$J609</f>
        <v>0.21467213114754097</v>
      </c>
      <c r="AW620" s="18">
        <f t="shared" si="333"/>
        <v>31.427999999999994</v>
      </c>
      <c r="AX620" s="18">
        <f>AW620*节奏规划!$J609</f>
        <v>5.1521311475409823E-2</v>
      </c>
      <c r="AY620" s="18">
        <f t="shared" si="334"/>
        <v>0</v>
      </c>
      <c r="AZ620" s="18">
        <f>AY620*节奏规划!$J609</f>
        <v>0</v>
      </c>
    </row>
    <row r="621" spans="1:52" ht="16.5" x14ac:dyDescent="0.2">
      <c r="A621" s="14">
        <v>616</v>
      </c>
      <c r="B621" s="14">
        <f>金币产出!CH621/金币产出!CB621</f>
        <v>14106960040</v>
      </c>
      <c r="C621" s="18">
        <f>INDEX(金币产出!$D$7:$D$90,MATCH(宝箱数值!A621,金币产出!$A$7:$A$90,1))</f>
        <v>142.5</v>
      </c>
      <c r="D621" s="18">
        <f t="shared" si="314"/>
        <v>86182268</v>
      </c>
      <c r="E621" s="18">
        <f t="shared" si="303"/>
        <v>6793677</v>
      </c>
      <c r="F621" s="18">
        <f t="shared" si="304"/>
        <v>24125500</v>
      </c>
      <c r="G621" s="18">
        <f t="shared" si="305"/>
        <v>51179943</v>
      </c>
      <c r="H621" s="18">
        <f t="shared" si="306"/>
        <v>68907997</v>
      </c>
      <c r="I621" s="18">
        <f t="shared" si="307"/>
        <v>86182268</v>
      </c>
      <c r="J621" s="18">
        <f t="shared" si="308"/>
        <v>86182268</v>
      </c>
      <c r="K621" s="18">
        <f t="shared" si="315"/>
        <v>1</v>
      </c>
      <c r="L621" s="18">
        <f t="shared" si="316"/>
        <v>6793.68</v>
      </c>
      <c r="M621" s="18">
        <f t="shared" si="317"/>
        <v>2</v>
      </c>
      <c r="N621" s="18">
        <f t="shared" si="318"/>
        <v>24.13</v>
      </c>
      <c r="O621" s="18">
        <f t="shared" si="319"/>
        <v>2</v>
      </c>
      <c r="P621" s="18">
        <f t="shared" si="320"/>
        <v>51.18</v>
      </c>
      <c r="Q621" s="18">
        <f t="shared" si="321"/>
        <v>2</v>
      </c>
      <c r="R621" s="18">
        <f t="shared" si="322"/>
        <v>68.91</v>
      </c>
      <c r="S621" s="18">
        <f t="shared" si="323"/>
        <v>2</v>
      </c>
      <c r="T621" s="18">
        <f t="shared" si="324"/>
        <v>86.18</v>
      </c>
      <c r="U621" s="18">
        <f t="shared" si="325"/>
        <v>2</v>
      </c>
      <c r="V621" s="18">
        <f t="shared" si="326"/>
        <v>86.18</v>
      </c>
      <c r="W621" s="18">
        <f t="shared" si="327"/>
        <v>2</v>
      </c>
      <c r="X621" s="18">
        <f t="shared" si="328"/>
        <v>86.18</v>
      </c>
      <c r="Y621" s="22">
        <v>0</v>
      </c>
      <c r="Z621" s="22">
        <v>0</v>
      </c>
      <c r="AA621" s="22">
        <v>0</v>
      </c>
      <c r="AB621" s="22">
        <v>0.5</v>
      </c>
      <c r="AC621" s="22">
        <v>0.5</v>
      </c>
      <c r="AD621" s="22">
        <v>0</v>
      </c>
      <c r="AE621" s="18">
        <f t="shared" si="329"/>
        <v>188046946.3125</v>
      </c>
      <c r="AF621" s="18">
        <f>AE621*节奏规划!$J610</f>
        <v>308273.68247950822</v>
      </c>
      <c r="AG621" s="18">
        <f t="shared" si="330"/>
        <v>3273.7499999999995</v>
      </c>
      <c r="AH621" s="18">
        <f>AG621*节奏规划!$J610</f>
        <v>5.3668032786885238</v>
      </c>
      <c r="AI621" s="18">
        <f t="shared" si="309"/>
        <v>461.25</v>
      </c>
      <c r="AJ621" s="18">
        <f>AI621*节奏规划!$J610</f>
        <v>0.75614754098360659</v>
      </c>
      <c r="AK621" s="18">
        <f t="shared" si="310"/>
        <v>237.60000000000002</v>
      </c>
      <c r="AL621" s="18">
        <f>AK621*节奏规划!$J610</f>
        <v>0.38950819672131154</v>
      </c>
      <c r="AM621" s="18">
        <f t="shared" si="311"/>
        <v>1215</v>
      </c>
      <c r="AN621" s="18">
        <f>AM621*节奏规划!$J610</f>
        <v>1.9918032786885247</v>
      </c>
      <c r="AO621" s="18">
        <f t="shared" si="312"/>
        <v>280.8</v>
      </c>
      <c r="AP621" s="18">
        <f>AO621*节奏规划!$J610</f>
        <v>0.46032786885245902</v>
      </c>
      <c r="AQ621" s="18">
        <f t="shared" si="313"/>
        <v>10.799999999999999</v>
      </c>
      <c r="AR621" s="18">
        <f>AQ621*节奏规划!$J610</f>
        <v>1.7704918032786884E-2</v>
      </c>
      <c r="AS621" s="18">
        <f t="shared" si="331"/>
        <v>52.379999999999988</v>
      </c>
      <c r="AT621" s="18">
        <f>AS621*节奏规划!$J610</f>
        <v>8.5868852459016376E-2</v>
      </c>
      <c r="AU621" s="18">
        <f t="shared" si="332"/>
        <v>130.94999999999999</v>
      </c>
      <c r="AV621" s="18">
        <f>AU621*节奏规划!$J610</f>
        <v>0.21467213114754097</v>
      </c>
      <c r="AW621" s="18">
        <f t="shared" si="333"/>
        <v>31.427999999999994</v>
      </c>
      <c r="AX621" s="18">
        <f>AW621*节奏规划!$J610</f>
        <v>5.1521311475409823E-2</v>
      </c>
      <c r="AY621" s="18">
        <f t="shared" si="334"/>
        <v>0</v>
      </c>
      <c r="AZ621" s="18">
        <f>AY621*节奏规划!$J610</f>
        <v>0</v>
      </c>
    </row>
    <row r="622" spans="1:52" ht="16.5" x14ac:dyDescent="0.2">
      <c r="A622" s="14">
        <v>617</v>
      </c>
      <c r="B622" s="14">
        <f>金币产出!CH622/金币产出!CB622</f>
        <v>14209019750</v>
      </c>
      <c r="C622" s="18">
        <f>INDEX(金币产出!$D$7:$D$90,MATCH(宝箱数值!A622,金币产出!$A$7:$A$90,1))</f>
        <v>142.5</v>
      </c>
      <c r="D622" s="18">
        <f t="shared" si="314"/>
        <v>86805772</v>
      </c>
      <c r="E622" s="18">
        <f t="shared" si="303"/>
        <v>6818208</v>
      </c>
      <c r="F622" s="18">
        <f t="shared" si="304"/>
        <v>24212614</v>
      </c>
      <c r="G622" s="18">
        <f t="shared" si="305"/>
        <v>51364746</v>
      </c>
      <c r="H622" s="18">
        <f t="shared" si="306"/>
        <v>69156813</v>
      </c>
      <c r="I622" s="18">
        <f t="shared" si="307"/>
        <v>86805772</v>
      </c>
      <c r="J622" s="18">
        <f t="shared" si="308"/>
        <v>86805772</v>
      </c>
      <c r="K622" s="18">
        <f t="shared" si="315"/>
        <v>1</v>
      </c>
      <c r="L622" s="18">
        <f t="shared" si="316"/>
        <v>6818.21</v>
      </c>
      <c r="M622" s="18">
        <f t="shared" si="317"/>
        <v>2</v>
      </c>
      <c r="N622" s="18">
        <f t="shared" si="318"/>
        <v>24.21</v>
      </c>
      <c r="O622" s="18">
        <f t="shared" si="319"/>
        <v>2</v>
      </c>
      <c r="P622" s="18">
        <f t="shared" si="320"/>
        <v>51.36</v>
      </c>
      <c r="Q622" s="18">
        <f t="shared" si="321"/>
        <v>2</v>
      </c>
      <c r="R622" s="18">
        <f t="shared" si="322"/>
        <v>69.16</v>
      </c>
      <c r="S622" s="18">
        <f t="shared" si="323"/>
        <v>2</v>
      </c>
      <c r="T622" s="18">
        <f t="shared" si="324"/>
        <v>86.81</v>
      </c>
      <c r="U622" s="18">
        <f t="shared" si="325"/>
        <v>2</v>
      </c>
      <c r="V622" s="18">
        <f t="shared" si="326"/>
        <v>86.81</v>
      </c>
      <c r="W622" s="18">
        <f t="shared" si="327"/>
        <v>2</v>
      </c>
      <c r="X622" s="18">
        <f t="shared" si="328"/>
        <v>86.81</v>
      </c>
      <c r="Y622" s="22">
        <v>0</v>
      </c>
      <c r="Z622" s="22">
        <v>0</v>
      </c>
      <c r="AA622" s="22">
        <v>0</v>
      </c>
      <c r="AB622" s="22">
        <v>0.5</v>
      </c>
      <c r="AC622" s="22">
        <v>0.5</v>
      </c>
      <c r="AD622" s="22">
        <v>0</v>
      </c>
      <c r="AE622" s="18">
        <f t="shared" si="329"/>
        <v>189104634.3125</v>
      </c>
      <c r="AF622" s="18">
        <f>AE622*节奏规划!$J611</f>
        <v>310007.59723360656</v>
      </c>
      <c r="AG622" s="18">
        <f t="shared" si="330"/>
        <v>3273.7499999999995</v>
      </c>
      <c r="AH622" s="18">
        <f>AG622*节奏规划!$J611</f>
        <v>5.3668032786885238</v>
      </c>
      <c r="AI622" s="18">
        <f t="shared" si="309"/>
        <v>461.25</v>
      </c>
      <c r="AJ622" s="18">
        <f>AI622*节奏规划!$J611</f>
        <v>0.75614754098360659</v>
      </c>
      <c r="AK622" s="18">
        <f t="shared" si="310"/>
        <v>237.60000000000002</v>
      </c>
      <c r="AL622" s="18">
        <f>AK622*节奏规划!$J611</f>
        <v>0.38950819672131154</v>
      </c>
      <c r="AM622" s="18">
        <f t="shared" si="311"/>
        <v>1215</v>
      </c>
      <c r="AN622" s="18">
        <f>AM622*节奏规划!$J611</f>
        <v>1.9918032786885247</v>
      </c>
      <c r="AO622" s="18">
        <f t="shared" si="312"/>
        <v>280.8</v>
      </c>
      <c r="AP622" s="18">
        <f>AO622*节奏规划!$J611</f>
        <v>0.46032786885245902</v>
      </c>
      <c r="AQ622" s="18">
        <f t="shared" si="313"/>
        <v>10.799999999999999</v>
      </c>
      <c r="AR622" s="18">
        <f>AQ622*节奏规划!$J611</f>
        <v>1.7704918032786884E-2</v>
      </c>
      <c r="AS622" s="18">
        <f t="shared" si="331"/>
        <v>52.379999999999988</v>
      </c>
      <c r="AT622" s="18">
        <f>AS622*节奏规划!$J611</f>
        <v>8.5868852459016376E-2</v>
      </c>
      <c r="AU622" s="18">
        <f t="shared" si="332"/>
        <v>130.94999999999999</v>
      </c>
      <c r="AV622" s="18">
        <f>AU622*节奏规划!$J611</f>
        <v>0.21467213114754097</v>
      </c>
      <c r="AW622" s="18">
        <f t="shared" si="333"/>
        <v>31.427999999999994</v>
      </c>
      <c r="AX622" s="18">
        <f>AW622*节奏规划!$J611</f>
        <v>5.1521311475409823E-2</v>
      </c>
      <c r="AY622" s="18">
        <f t="shared" si="334"/>
        <v>0</v>
      </c>
      <c r="AZ622" s="18">
        <f>AY622*节奏规划!$J611</f>
        <v>0</v>
      </c>
    </row>
    <row r="623" spans="1:52" ht="16.5" x14ac:dyDescent="0.2">
      <c r="A623" s="14">
        <v>618</v>
      </c>
      <c r="B623" s="14">
        <f>金币产出!CH623/金币产出!CB623</f>
        <v>14311080070</v>
      </c>
      <c r="C623" s="18">
        <f>INDEX(金币产出!$D$7:$D$90,MATCH(宝箱数值!A623,金币产出!$A$7:$A$90,1))</f>
        <v>142.5</v>
      </c>
      <c r="D623" s="18">
        <f t="shared" si="314"/>
        <v>87429279</v>
      </c>
      <c r="E623" s="18">
        <f t="shared" si="303"/>
        <v>6842651</v>
      </c>
      <c r="F623" s="18">
        <f t="shared" si="304"/>
        <v>24299415</v>
      </c>
      <c r="G623" s="18">
        <f t="shared" si="305"/>
        <v>51548886</v>
      </c>
      <c r="H623" s="18">
        <f t="shared" si="306"/>
        <v>69404737</v>
      </c>
      <c r="I623" s="18">
        <f t="shared" si="307"/>
        <v>87429279</v>
      </c>
      <c r="J623" s="18">
        <f t="shared" si="308"/>
        <v>87429279</v>
      </c>
      <c r="K623" s="18">
        <f t="shared" si="315"/>
        <v>1</v>
      </c>
      <c r="L623" s="18">
        <f t="shared" si="316"/>
        <v>6842.65</v>
      </c>
      <c r="M623" s="18">
        <f t="shared" si="317"/>
        <v>2</v>
      </c>
      <c r="N623" s="18">
        <f t="shared" si="318"/>
        <v>24.3</v>
      </c>
      <c r="O623" s="18">
        <f t="shared" si="319"/>
        <v>2</v>
      </c>
      <c r="P623" s="18">
        <f t="shared" si="320"/>
        <v>51.55</v>
      </c>
      <c r="Q623" s="18">
        <f t="shared" si="321"/>
        <v>2</v>
      </c>
      <c r="R623" s="18">
        <f t="shared" si="322"/>
        <v>69.400000000000006</v>
      </c>
      <c r="S623" s="18">
        <f t="shared" si="323"/>
        <v>2</v>
      </c>
      <c r="T623" s="18">
        <f t="shared" si="324"/>
        <v>87.43</v>
      </c>
      <c r="U623" s="18">
        <f t="shared" si="325"/>
        <v>2</v>
      </c>
      <c r="V623" s="18">
        <f t="shared" si="326"/>
        <v>87.43</v>
      </c>
      <c r="W623" s="18">
        <f t="shared" si="327"/>
        <v>2</v>
      </c>
      <c r="X623" s="18">
        <f t="shared" si="328"/>
        <v>87.43</v>
      </c>
      <c r="Y623" s="22">
        <v>0</v>
      </c>
      <c r="Z623" s="22">
        <v>0</v>
      </c>
      <c r="AA623" s="22">
        <v>0</v>
      </c>
      <c r="AB623" s="22">
        <v>0.5</v>
      </c>
      <c r="AC623" s="22">
        <v>0.5</v>
      </c>
      <c r="AD623" s="22">
        <v>0</v>
      </c>
      <c r="AE623" s="18">
        <f t="shared" si="329"/>
        <v>190161244.39999998</v>
      </c>
      <c r="AF623" s="18">
        <f>AE623*节奏规划!$J612</f>
        <v>311739.74491803272</v>
      </c>
      <c r="AG623" s="18">
        <f t="shared" si="330"/>
        <v>3273.7499999999995</v>
      </c>
      <c r="AH623" s="18">
        <f>AG623*节奏规划!$J612</f>
        <v>5.3668032786885238</v>
      </c>
      <c r="AI623" s="18">
        <f t="shared" si="309"/>
        <v>461.25</v>
      </c>
      <c r="AJ623" s="18">
        <f>AI623*节奏规划!$J612</f>
        <v>0.75614754098360659</v>
      </c>
      <c r="AK623" s="18">
        <f t="shared" si="310"/>
        <v>237.60000000000002</v>
      </c>
      <c r="AL623" s="18">
        <f>AK623*节奏规划!$J612</f>
        <v>0.38950819672131154</v>
      </c>
      <c r="AM623" s="18">
        <f t="shared" si="311"/>
        <v>1215</v>
      </c>
      <c r="AN623" s="18">
        <f>AM623*节奏规划!$J612</f>
        <v>1.9918032786885247</v>
      </c>
      <c r="AO623" s="18">
        <f t="shared" si="312"/>
        <v>280.8</v>
      </c>
      <c r="AP623" s="18">
        <f>AO623*节奏规划!$J612</f>
        <v>0.46032786885245902</v>
      </c>
      <c r="AQ623" s="18">
        <f t="shared" si="313"/>
        <v>10.799999999999999</v>
      </c>
      <c r="AR623" s="18">
        <f>AQ623*节奏规划!$J612</f>
        <v>1.7704918032786884E-2</v>
      </c>
      <c r="AS623" s="18">
        <f t="shared" si="331"/>
        <v>52.379999999999988</v>
      </c>
      <c r="AT623" s="18">
        <f>AS623*节奏规划!$J612</f>
        <v>8.5868852459016376E-2</v>
      </c>
      <c r="AU623" s="18">
        <f t="shared" si="332"/>
        <v>130.94999999999999</v>
      </c>
      <c r="AV623" s="18">
        <f>AU623*节奏规划!$J612</f>
        <v>0.21467213114754097</v>
      </c>
      <c r="AW623" s="18">
        <f t="shared" si="333"/>
        <v>31.427999999999994</v>
      </c>
      <c r="AX623" s="18">
        <f>AW623*节奏规划!$J612</f>
        <v>5.1521311475409823E-2</v>
      </c>
      <c r="AY623" s="18">
        <f t="shared" si="334"/>
        <v>0</v>
      </c>
      <c r="AZ623" s="18">
        <f>AY623*节奏规划!$J612</f>
        <v>0</v>
      </c>
    </row>
    <row r="624" spans="1:52" ht="16.5" x14ac:dyDescent="0.2">
      <c r="A624" s="14">
        <v>619</v>
      </c>
      <c r="B624" s="14">
        <f>金币产出!CH624/金币产出!CB624</f>
        <v>14413139780</v>
      </c>
      <c r="C624" s="18">
        <f>INDEX(金币产出!$D$7:$D$90,MATCH(宝箱数值!A624,金币产出!$A$7:$A$90,1))</f>
        <v>142.5</v>
      </c>
      <c r="D624" s="18">
        <f t="shared" si="314"/>
        <v>88052782</v>
      </c>
      <c r="E624" s="18">
        <f t="shared" si="303"/>
        <v>6867007</v>
      </c>
      <c r="F624" s="18">
        <f t="shared" si="304"/>
        <v>24385907</v>
      </c>
      <c r="G624" s="18">
        <f t="shared" si="305"/>
        <v>51732371</v>
      </c>
      <c r="H624" s="18">
        <f t="shared" si="306"/>
        <v>69651778</v>
      </c>
      <c r="I624" s="18">
        <f t="shared" si="307"/>
        <v>88052782</v>
      </c>
      <c r="J624" s="18">
        <f t="shared" si="308"/>
        <v>88052782</v>
      </c>
      <c r="K624" s="18">
        <f t="shared" si="315"/>
        <v>1</v>
      </c>
      <c r="L624" s="18">
        <f t="shared" si="316"/>
        <v>6867.01</v>
      </c>
      <c r="M624" s="18">
        <f t="shared" si="317"/>
        <v>2</v>
      </c>
      <c r="N624" s="18">
        <f t="shared" si="318"/>
        <v>24.39</v>
      </c>
      <c r="O624" s="18">
        <f t="shared" si="319"/>
        <v>2</v>
      </c>
      <c r="P624" s="18">
        <f t="shared" si="320"/>
        <v>51.73</v>
      </c>
      <c r="Q624" s="18">
        <f t="shared" si="321"/>
        <v>2</v>
      </c>
      <c r="R624" s="18">
        <f t="shared" si="322"/>
        <v>69.650000000000006</v>
      </c>
      <c r="S624" s="18">
        <f t="shared" si="323"/>
        <v>2</v>
      </c>
      <c r="T624" s="18">
        <f t="shared" si="324"/>
        <v>88.05</v>
      </c>
      <c r="U624" s="18">
        <f t="shared" si="325"/>
        <v>2</v>
      </c>
      <c r="V624" s="18">
        <f t="shared" si="326"/>
        <v>88.05</v>
      </c>
      <c r="W624" s="18">
        <f t="shared" si="327"/>
        <v>2</v>
      </c>
      <c r="X624" s="18">
        <f t="shared" si="328"/>
        <v>88.05</v>
      </c>
      <c r="Y624" s="22">
        <v>0</v>
      </c>
      <c r="Z624" s="22">
        <v>0</v>
      </c>
      <c r="AA624" s="22">
        <v>0</v>
      </c>
      <c r="AB624" s="22">
        <v>0.5</v>
      </c>
      <c r="AC624" s="22">
        <v>0.5</v>
      </c>
      <c r="AD624" s="22">
        <v>0</v>
      </c>
      <c r="AE624" s="18">
        <f t="shared" si="329"/>
        <v>191216779</v>
      </c>
      <c r="AF624" s="18">
        <f>AE624*节奏规划!$J613</f>
        <v>313470.12950819673</v>
      </c>
      <c r="AG624" s="18">
        <f t="shared" si="330"/>
        <v>3273.7499999999995</v>
      </c>
      <c r="AH624" s="18">
        <f>AG624*节奏规划!$J613</f>
        <v>5.3668032786885238</v>
      </c>
      <c r="AI624" s="18">
        <f t="shared" si="309"/>
        <v>461.25</v>
      </c>
      <c r="AJ624" s="18">
        <f>AI624*节奏规划!$J613</f>
        <v>0.75614754098360659</v>
      </c>
      <c r="AK624" s="18">
        <f t="shared" si="310"/>
        <v>237.60000000000002</v>
      </c>
      <c r="AL624" s="18">
        <f>AK624*节奏规划!$J613</f>
        <v>0.38950819672131154</v>
      </c>
      <c r="AM624" s="18">
        <f t="shared" si="311"/>
        <v>1215</v>
      </c>
      <c r="AN624" s="18">
        <f>AM624*节奏规划!$J613</f>
        <v>1.9918032786885247</v>
      </c>
      <c r="AO624" s="18">
        <f t="shared" si="312"/>
        <v>280.8</v>
      </c>
      <c r="AP624" s="18">
        <f>AO624*节奏规划!$J613</f>
        <v>0.46032786885245902</v>
      </c>
      <c r="AQ624" s="18">
        <f t="shared" si="313"/>
        <v>10.799999999999999</v>
      </c>
      <c r="AR624" s="18">
        <f>AQ624*节奏规划!$J613</f>
        <v>1.7704918032786884E-2</v>
      </c>
      <c r="AS624" s="18">
        <f t="shared" si="331"/>
        <v>52.379999999999988</v>
      </c>
      <c r="AT624" s="18">
        <f>AS624*节奏规划!$J613</f>
        <v>8.5868852459016376E-2</v>
      </c>
      <c r="AU624" s="18">
        <f t="shared" si="332"/>
        <v>130.94999999999999</v>
      </c>
      <c r="AV624" s="18">
        <f>AU624*节奏规划!$J613</f>
        <v>0.21467213114754097</v>
      </c>
      <c r="AW624" s="18">
        <f t="shared" si="333"/>
        <v>31.427999999999994</v>
      </c>
      <c r="AX624" s="18">
        <f>AW624*节奏规划!$J613</f>
        <v>5.1521311475409823E-2</v>
      </c>
      <c r="AY624" s="18">
        <f t="shared" si="334"/>
        <v>0</v>
      </c>
      <c r="AZ624" s="18">
        <f>AY624*节奏规划!$J613</f>
        <v>0</v>
      </c>
    </row>
    <row r="625" spans="1:52" ht="16.5" x14ac:dyDescent="0.2">
      <c r="A625" s="14">
        <v>620</v>
      </c>
      <c r="B625" s="14">
        <f>金币产出!CH625/金币产出!CB625</f>
        <v>14515200000</v>
      </c>
      <c r="C625" s="18">
        <f>INDEX(金币产出!$D$7:$D$90,MATCH(宝箱数值!A625,金币产出!$A$7:$A$90,1))</f>
        <v>160</v>
      </c>
      <c r="D625" s="18">
        <f t="shared" si="314"/>
        <v>82707692</v>
      </c>
      <c r="E625" s="18">
        <f t="shared" si="303"/>
        <v>6655319</v>
      </c>
      <c r="F625" s="18">
        <f t="shared" si="304"/>
        <v>23634168</v>
      </c>
      <c r="G625" s="18">
        <f t="shared" si="305"/>
        <v>50137629</v>
      </c>
      <c r="H625" s="18">
        <f t="shared" si="306"/>
        <v>67504639</v>
      </c>
      <c r="I625" s="18">
        <f t="shared" si="307"/>
        <v>82707692</v>
      </c>
      <c r="J625" s="18">
        <f t="shared" si="308"/>
        <v>82707692</v>
      </c>
      <c r="K625" s="18">
        <f t="shared" si="315"/>
        <v>1</v>
      </c>
      <c r="L625" s="18">
        <f t="shared" si="316"/>
        <v>6655.32</v>
      </c>
      <c r="M625" s="18">
        <f t="shared" si="317"/>
        <v>2</v>
      </c>
      <c r="N625" s="18">
        <f t="shared" si="318"/>
        <v>23.63</v>
      </c>
      <c r="O625" s="18">
        <f t="shared" si="319"/>
        <v>2</v>
      </c>
      <c r="P625" s="18">
        <f t="shared" si="320"/>
        <v>50.14</v>
      </c>
      <c r="Q625" s="18">
        <f t="shared" si="321"/>
        <v>2</v>
      </c>
      <c r="R625" s="18">
        <f t="shared" si="322"/>
        <v>67.5</v>
      </c>
      <c r="S625" s="18">
        <f t="shared" si="323"/>
        <v>2</v>
      </c>
      <c r="T625" s="18">
        <f t="shared" si="324"/>
        <v>82.71</v>
      </c>
      <c r="U625" s="18">
        <f t="shared" si="325"/>
        <v>2</v>
      </c>
      <c r="V625" s="18">
        <f t="shared" si="326"/>
        <v>82.71</v>
      </c>
      <c r="W625" s="18">
        <f t="shared" si="327"/>
        <v>2</v>
      </c>
      <c r="X625" s="18">
        <f t="shared" si="328"/>
        <v>82.71</v>
      </c>
      <c r="Y625" s="22">
        <v>0</v>
      </c>
      <c r="Z625" s="22">
        <v>0</v>
      </c>
      <c r="AA625" s="22">
        <v>0</v>
      </c>
      <c r="AB625" s="22">
        <v>0.5</v>
      </c>
      <c r="AC625" s="22">
        <v>0.5</v>
      </c>
      <c r="AD625" s="22">
        <v>0</v>
      </c>
      <c r="AE625" s="18">
        <f t="shared" si="329"/>
        <v>195276030.30000001</v>
      </c>
      <c r="AF625" s="18">
        <f>AE625*节奏规划!$J614</f>
        <v>305118.79734375002</v>
      </c>
      <c r="AG625" s="18">
        <f t="shared" si="330"/>
        <v>3510</v>
      </c>
      <c r="AH625" s="18">
        <f>AG625*节奏规划!$J614</f>
        <v>5.484375</v>
      </c>
      <c r="AI625" s="18">
        <f t="shared" si="309"/>
        <v>461.25</v>
      </c>
      <c r="AJ625" s="18">
        <f>AI625*节奏规划!$J614</f>
        <v>0.720703125</v>
      </c>
      <c r="AK625" s="18">
        <f t="shared" si="310"/>
        <v>237.60000000000002</v>
      </c>
      <c r="AL625" s="18">
        <f>AK625*节奏规划!$J614</f>
        <v>0.37125000000000008</v>
      </c>
      <c r="AM625" s="18">
        <f t="shared" si="311"/>
        <v>1215</v>
      </c>
      <c r="AN625" s="18">
        <f>AM625*节奏规划!$J614</f>
        <v>1.8984375</v>
      </c>
      <c r="AO625" s="18">
        <f t="shared" si="312"/>
        <v>280.8</v>
      </c>
      <c r="AP625" s="18">
        <f>AO625*节奏规划!$J614</f>
        <v>0.43875000000000003</v>
      </c>
      <c r="AQ625" s="18">
        <f t="shared" si="313"/>
        <v>10.799999999999999</v>
      </c>
      <c r="AR625" s="18">
        <f>AQ625*节奏规划!$J614</f>
        <v>1.6874999999999998E-2</v>
      </c>
      <c r="AS625" s="18">
        <f t="shared" si="331"/>
        <v>56.16</v>
      </c>
      <c r="AT625" s="18">
        <f>AS625*节奏规划!$J614</f>
        <v>8.7749999999999995E-2</v>
      </c>
      <c r="AU625" s="18">
        <f t="shared" si="332"/>
        <v>140.4</v>
      </c>
      <c r="AV625" s="18">
        <f>AU625*节奏规划!$J614</f>
        <v>0.21937500000000001</v>
      </c>
      <c r="AW625" s="18">
        <f t="shared" si="333"/>
        <v>33.695999999999998</v>
      </c>
      <c r="AX625" s="18">
        <f>AW625*节奏规划!$J614</f>
        <v>5.2650000000000002E-2</v>
      </c>
      <c r="AY625" s="18">
        <f t="shared" si="334"/>
        <v>0</v>
      </c>
      <c r="AZ625" s="18">
        <f>AY625*节奏规划!$J614</f>
        <v>0</v>
      </c>
    </row>
    <row r="626" spans="1:52" ht="16.5" x14ac:dyDescent="0.2">
      <c r="A626" s="14">
        <v>621</v>
      </c>
      <c r="B626" s="14">
        <f>金币产出!CH626/金币产出!CB626</f>
        <v>14581296000</v>
      </c>
      <c r="C626" s="18">
        <f>INDEX(金币产出!$D$7:$D$90,MATCH(宝箱数值!A626,金币产出!$A$7:$A$90,1))</f>
        <v>160</v>
      </c>
      <c r="D626" s="18">
        <f t="shared" si="314"/>
        <v>83084308</v>
      </c>
      <c r="E626" s="18">
        <f t="shared" si="303"/>
        <v>6670455</v>
      </c>
      <c r="F626" s="18">
        <f t="shared" si="304"/>
        <v>23687917</v>
      </c>
      <c r="G626" s="18">
        <f t="shared" si="305"/>
        <v>50251652</v>
      </c>
      <c r="H626" s="18">
        <f t="shared" si="306"/>
        <v>67658158</v>
      </c>
      <c r="I626" s="18">
        <f t="shared" si="307"/>
        <v>83084308</v>
      </c>
      <c r="J626" s="18">
        <f t="shared" si="308"/>
        <v>83084308</v>
      </c>
      <c r="K626" s="18">
        <f t="shared" si="315"/>
        <v>1</v>
      </c>
      <c r="L626" s="18">
        <f t="shared" si="316"/>
        <v>6670.46</v>
      </c>
      <c r="M626" s="18">
        <f t="shared" si="317"/>
        <v>2</v>
      </c>
      <c r="N626" s="18">
        <f t="shared" si="318"/>
        <v>23.69</v>
      </c>
      <c r="O626" s="18">
        <f t="shared" si="319"/>
        <v>2</v>
      </c>
      <c r="P626" s="18">
        <f t="shared" si="320"/>
        <v>50.25</v>
      </c>
      <c r="Q626" s="18">
        <f t="shared" si="321"/>
        <v>2</v>
      </c>
      <c r="R626" s="18">
        <f t="shared" si="322"/>
        <v>67.66</v>
      </c>
      <c r="S626" s="18">
        <f t="shared" si="323"/>
        <v>2</v>
      </c>
      <c r="T626" s="18">
        <f t="shared" si="324"/>
        <v>83.08</v>
      </c>
      <c r="U626" s="18">
        <f t="shared" si="325"/>
        <v>2</v>
      </c>
      <c r="V626" s="18">
        <f t="shared" si="326"/>
        <v>83.08</v>
      </c>
      <c r="W626" s="18">
        <f t="shared" si="327"/>
        <v>2</v>
      </c>
      <c r="X626" s="18">
        <f t="shared" si="328"/>
        <v>83.08</v>
      </c>
      <c r="Y626" s="22">
        <v>0</v>
      </c>
      <c r="Z626" s="22">
        <v>0</v>
      </c>
      <c r="AA626" s="22">
        <v>0</v>
      </c>
      <c r="AB626" s="22">
        <v>0.5</v>
      </c>
      <c r="AC626" s="22">
        <v>0.5</v>
      </c>
      <c r="AD626" s="22">
        <v>0</v>
      </c>
      <c r="AE626" s="18">
        <f t="shared" si="329"/>
        <v>195965205.80000001</v>
      </c>
      <c r="AF626" s="18">
        <f>AE626*节奏规划!$J615</f>
        <v>306195.63406250003</v>
      </c>
      <c r="AG626" s="18">
        <f t="shared" si="330"/>
        <v>3510</v>
      </c>
      <c r="AH626" s="18">
        <f>AG626*节奏规划!$J615</f>
        <v>5.484375</v>
      </c>
      <c r="AI626" s="18">
        <f t="shared" si="309"/>
        <v>461.25</v>
      </c>
      <c r="AJ626" s="18">
        <f>AI626*节奏规划!$J615</f>
        <v>0.720703125</v>
      </c>
      <c r="AK626" s="18">
        <f t="shared" si="310"/>
        <v>237.60000000000002</v>
      </c>
      <c r="AL626" s="18">
        <f>AK626*节奏规划!$J615</f>
        <v>0.37125000000000008</v>
      </c>
      <c r="AM626" s="18">
        <f t="shared" si="311"/>
        <v>1215</v>
      </c>
      <c r="AN626" s="18">
        <f>AM626*节奏规划!$J615</f>
        <v>1.8984375</v>
      </c>
      <c r="AO626" s="18">
        <f t="shared" si="312"/>
        <v>280.8</v>
      </c>
      <c r="AP626" s="18">
        <f>AO626*节奏规划!$J615</f>
        <v>0.43875000000000003</v>
      </c>
      <c r="AQ626" s="18">
        <f t="shared" si="313"/>
        <v>10.799999999999999</v>
      </c>
      <c r="AR626" s="18">
        <f>AQ626*节奏规划!$J615</f>
        <v>1.6874999999999998E-2</v>
      </c>
      <c r="AS626" s="18">
        <f t="shared" si="331"/>
        <v>56.16</v>
      </c>
      <c r="AT626" s="18">
        <f>AS626*节奏规划!$J615</f>
        <v>8.7749999999999995E-2</v>
      </c>
      <c r="AU626" s="18">
        <f t="shared" si="332"/>
        <v>140.4</v>
      </c>
      <c r="AV626" s="18">
        <f>AU626*节奏规划!$J615</f>
        <v>0.21937500000000001</v>
      </c>
      <c r="AW626" s="18">
        <f t="shared" si="333"/>
        <v>33.695999999999998</v>
      </c>
      <c r="AX626" s="18">
        <f>AW626*节奏规划!$J615</f>
        <v>5.2650000000000002E-2</v>
      </c>
      <c r="AY626" s="18">
        <f t="shared" si="334"/>
        <v>0</v>
      </c>
      <c r="AZ626" s="18">
        <f>AY626*节奏规划!$J615</f>
        <v>0</v>
      </c>
    </row>
    <row r="627" spans="1:52" ht="16.5" x14ac:dyDescent="0.2">
      <c r="A627" s="14">
        <v>622</v>
      </c>
      <c r="B627" s="14">
        <f>金币产出!CH627/金币产出!CB627</f>
        <v>14647392000</v>
      </c>
      <c r="C627" s="18">
        <f>INDEX(金币产出!$D$7:$D$90,MATCH(宝箱数值!A627,金币产出!$A$7:$A$90,1))</f>
        <v>160</v>
      </c>
      <c r="D627" s="18">
        <f t="shared" si="314"/>
        <v>83460923</v>
      </c>
      <c r="E627" s="18">
        <f t="shared" si="303"/>
        <v>6685556</v>
      </c>
      <c r="F627" s="18">
        <f t="shared" si="304"/>
        <v>23741544</v>
      </c>
      <c r="G627" s="18">
        <f t="shared" si="305"/>
        <v>50365417</v>
      </c>
      <c r="H627" s="18">
        <f t="shared" si="306"/>
        <v>67811329</v>
      </c>
      <c r="I627" s="18">
        <f t="shared" si="307"/>
        <v>83460923</v>
      </c>
      <c r="J627" s="18">
        <f t="shared" si="308"/>
        <v>83460923</v>
      </c>
      <c r="K627" s="18">
        <f t="shared" si="315"/>
        <v>1</v>
      </c>
      <c r="L627" s="18">
        <f t="shared" si="316"/>
        <v>6685.56</v>
      </c>
      <c r="M627" s="18">
        <f t="shared" si="317"/>
        <v>2</v>
      </c>
      <c r="N627" s="18">
        <f t="shared" si="318"/>
        <v>23.74</v>
      </c>
      <c r="O627" s="18">
        <f t="shared" si="319"/>
        <v>2</v>
      </c>
      <c r="P627" s="18">
        <f t="shared" si="320"/>
        <v>50.37</v>
      </c>
      <c r="Q627" s="18">
        <f t="shared" si="321"/>
        <v>2</v>
      </c>
      <c r="R627" s="18">
        <f t="shared" si="322"/>
        <v>67.81</v>
      </c>
      <c r="S627" s="18">
        <f t="shared" si="323"/>
        <v>2</v>
      </c>
      <c r="T627" s="18">
        <f t="shared" si="324"/>
        <v>83.46</v>
      </c>
      <c r="U627" s="18">
        <f t="shared" si="325"/>
        <v>2</v>
      </c>
      <c r="V627" s="18">
        <f t="shared" si="326"/>
        <v>83.46</v>
      </c>
      <c r="W627" s="18">
        <f t="shared" si="327"/>
        <v>2</v>
      </c>
      <c r="X627" s="18">
        <f t="shared" si="328"/>
        <v>83.46</v>
      </c>
      <c r="Y627" s="22">
        <v>0</v>
      </c>
      <c r="Z627" s="22">
        <v>0</v>
      </c>
      <c r="AA627" s="22">
        <v>0</v>
      </c>
      <c r="AB627" s="22">
        <v>0.5</v>
      </c>
      <c r="AC627" s="22">
        <v>0.5</v>
      </c>
      <c r="AD627" s="22">
        <v>0</v>
      </c>
      <c r="AE627" s="18">
        <f t="shared" si="329"/>
        <v>196653927.59999999</v>
      </c>
      <c r="AF627" s="18">
        <f>AE627*节奏规划!$J616</f>
        <v>307271.76187500003</v>
      </c>
      <c r="AG627" s="18">
        <f t="shared" si="330"/>
        <v>3510</v>
      </c>
      <c r="AH627" s="18">
        <f>AG627*节奏规划!$J616</f>
        <v>5.484375</v>
      </c>
      <c r="AI627" s="18">
        <f t="shared" si="309"/>
        <v>461.25</v>
      </c>
      <c r="AJ627" s="18">
        <f>AI627*节奏规划!$J616</f>
        <v>0.720703125</v>
      </c>
      <c r="AK627" s="18">
        <f t="shared" si="310"/>
        <v>237.60000000000002</v>
      </c>
      <c r="AL627" s="18">
        <f>AK627*节奏规划!$J616</f>
        <v>0.37125000000000008</v>
      </c>
      <c r="AM627" s="18">
        <f t="shared" si="311"/>
        <v>1215</v>
      </c>
      <c r="AN627" s="18">
        <f>AM627*节奏规划!$J616</f>
        <v>1.8984375</v>
      </c>
      <c r="AO627" s="18">
        <f t="shared" si="312"/>
        <v>280.8</v>
      </c>
      <c r="AP627" s="18">
        <f>AO627*节奏规划!$J616</f>
        <v>0.43875000000000003</v>
      </c>
      <c r="AQ627" s="18">
        <f t="shared" si="313"/>
        <v>10.799999999999999</v>
      </c>
      <c r="AR627" s="18">
        <f>AQ627*节奏规划!$J616</f>
        <v>1.6874999999999998E-2</v>
      </c>
      <c r="AS627" s="18">
        <f t="shared" si="331"/>
        <v>56.16</v>
      </c>
      <c r="AT627" s="18">
        <f>AS627*节奏规划!$J616</f>
        <v>8.7749999999999995E-2</v>
      </c>
      <c r="AU627" s="18">
        <f t="shared" si="332"/>
        <v>140.4</v>
      </c>
      <c r="AV627" s="18">
        <f>AU627*节奏规划!$J616</f>
        <v>0.21937500000000001</v>
      </c>
      <c r="AW627" s="18">
        <f t="shared" si="333"/>
        <v>33.695999999999998</v>
      </c>
      <c r="AX627" s="18">
        <f>AW627*节奏规划!$J616</f>
        <v>5.2650000000000002E-2</v>
      </c>
      <c r="AY627" s="18">
        <f t="shared" si="334"/>
        <v>0</v>
      </c>
      <c r="AZ627" s="18">
        <f>AY627*节奏规划!$J616</f>
        <v>0</v>
      </c>
    </row>
    <row r="628" spans="1:52" ht="16.5" x14ac:dyDescent="0.2">
      <c r="A628" s="14">
        <v>623</v>
      </c>
      <c r="B628" s="14">
        <f>金币产出!CH628/金币产出!CB628</f>
        <v>14713488000</v>
      </c>
      <c r="C628" s="18">
        <f>INDEX(金币产出!$D$7:$D$90,MATCH(宝箱数值!A628,金币产出!$A$7:$A$90,1))</f>
        <v>160</v>
      </c>
      <c r="D628" s="18">
        <f t="shared" si="314"/>
        <v>83837538</v>
      </c>
      <c r="E628" s="18">
        <f t="shared" si="303"/>
        <v>6700623</v>
      </c>
      <c r="F628" s="18">
        <f t="shared" si="304"/>
        <v>23795050</v>
      </c>
      <c r="G628" s="18">
        <f t="shared" si="305"/>
        <v>50478925</v>
      </c>
      <c r="H628" s="18">
        <f t="shared" si="306"/>
        <v>67964155</v>
      </c>
      <c r="I628" s="18">
        <f t="shared" si="307"/>
        <v>83837538</v>
      </c>
      <c r="J628" s="18">
        <f t="shared" si="308"/>
        <v>83837538</v>
      </c>
      <c r="K628" s="18">
        <f t="shared" si="315"/>
        <v>1</v>
      </c>
      <c r="L628" s="18">
        <f t="shared" si="316"/>
        <v>6700.62</v>
      </c>
      <c r="M628" s="18">
        <f t="shared" si="317"/>
        <v>2</v>
      </c>
      <c r="N628" s="18">
        <f t="shared" si="318"/>
        <v>23.8</v>
      </c>
      <c r="O628" s="18">
        <f t="shared" si="319"/>
        <v>2</v>
      </c>
      <c r="P628" s="18">
        <f t="shared" si="320"/>
        <v>50.48</v>
      </c>
      <c r="Q628" s="18">
        <f t="shared" si="321"/>
        <v>2</v>
      </c>
      <c r="R628" s="18">
        <f t="shared" si="322"/>
        <v>67.959999999999994</v>
      </c>
      <c r="S628" s="18">
        <f t="shared" si="323"/>
        <v>2</v>
      </c>
      <c r="T628" s="18">
        <f t="shared" si="324"/>
        <v>83.84</v>
      </c>
      <c r="U628" s="18">
        <f t="shared" si="325"/>
        <v>2</v>
      </c>
      <c r="V628" s="18">
        <f t="shared" si="326"/>
        <v>83.84</v>
      </c>
      <c r="W628" s="18">
        <f t="shared" si="327"/>
        <v>2</v>
      </c>
      <c r="X628" s="18">
        <f t="shared" si="328"/>
        <v>83.84</v>
      </c>
      <c r="Y628" s="22">
        <v>0</v>
      </c>
      <c r="Z628" s="22">
        <v>0</v>
      </c>
      <c r="AA628" s="22">
        <v>0</v>
      </c>
      <c r="AB628" s="22">
        <v>0.5</v>
      </c>
      <c r="AC628" s="22">
        <v>0.5</v>
      </c>
      <c r="AD628" s="22">
        <v>0</v>
      </c>
      <c r="AE628" s="18">
        <f t="shared" si="329"/>
        <v>197342200.90000001</v>
      </c>
      <c r="AF628" s="18">
        <f>AE628*节奏规划!$J617</f>
        <v>308347.18890625</v>
      </c>
      <c r="AG628" s="18">
        <f t="shared" si="330"/>
        <v>3510</v>
      </c>
      <c r="AH628" s="18">
        <f>AG628*节奏规划!$J617</f>
        <v>5.484375</v>
      </c>
      <c r="AI628" s="18">
        <f t="shared" si="309"/>
        <v>461.25</v>
      </c>
      <c r="AJ628" s="18">
        <f>AI628*节奏规划!$J617</f>
        <v>0.720703125</v>
      </c>
      <c r="AK628" s="18">
        <f t="shared" si="310"/>
        <v>237.60000000000002</v>
      </c>
      <c r="AL628" s="18">
        <f>AK628*节奏规划!$J617</f>
        <v>0.37125000000000008</v>
      </c>
      <c r="AM628" s="18">
        <f t="shared" si="311"/>
        <v>1215</v>
      </c>
      <c r="AN628" s="18">
        <f>AM628*节奏规划!$J617</f>
        <v>1.8984375</v>
      </c>
      <c r="AO628" s="18">
        <f t="shared" si="312"/>
        <v>280.8</v>
      </c>
      <c r="AP628" s="18">
        <f>AO628*节奏规划!$J617</f>
        <v>0.43875000000000003</v>
      </c>
      <c r="AQ628" s="18">
        <f t="shared" si="313"/>
        <v>10.799999999999999</v>
      </c>
      <c r="AR628" s="18">
        <f>AQ628*节奏规划!$J617</f>
        <v>1.6874999999999998E-2</v>
      </c>
      <c r="AS628" s="18">
        <f t="shared" si="331"/>
        <v>56.16</v>
      </c>
      <c r="AT628" s="18">
        <f>AS628*节奏规划!$J617</f>
        <v>8.7749999999999995E-2</v>
      </c>
      <c r="AU628" s="18">
        <f t="shared" si="332"/>
        <v>140.4</v>
      </c>
      <c r="AV628" s="18">
        <f>AU628*节奏规划!$J617</f>
        <v>0.21937500000000001</v>
      </c>
      <c r="AW628" s="18">
        <f t="shared" si="333"/>
        <v>33.695999999999998</v>
      </c>
      <c r="AX628" s="18">
        <f>AW628*节奏规划!$J617</f>
        <v>5.2650000000000002E-2</v>
      </c>
      <c r="AY628" s="18">
        <f t="shared" si="334"/>
        <v>0</v>
      </c>
      <c r="AZ628" s="18">
        <f>AY628*节奏规划!$J617</f>
        <v>0</v>
      </c>
    </row>
    <row r="629" spans="1:52" ht="16.5" x14ac:dyDescent="0.2">
      <c r="A629" s="14">
        <v>624</v>
      </c>
      <c r="B629" s="14">
        <f>金币产出!CH629/金币产出!CB629</f>
        <v>14779584000</v>
      </c>
      <c r="C629" s="18">
        <f>INDEX(金币产出!$D$7:$D$90,MATCH(宝箱数值!A629,金币产出!$A$7:$A$90,1))</f>
        <v>160</v>
      </c>
      <c r="D629" s="18">
        <f t="shared" si="314"/>
        <v>84214154</v>
      </c>
      <c r="E629" s="18">
        <f t="shared" si="303"/>
        <v>6715656</v>
      </c>
      <c r="F629" s="18">
        <f t="shared" si="304"/>
        <v>23848437</v>
      </c>
      <c r="G629" s="18">
        <f t="shared" si="305"/>
        <v>50592179</v>
      </c>
      <c r="H629" s="18">
        <f t="shared" si="306"/>
        <v>68116639</v>
      </c>
      <c r="I629" s="18">
        <f t="shared" si="307"/>
        <v>84214154</v>
      </c>
      <c r="J629" s="18">
        <f t="shared" si="308"/>
        <v>84214154</v>
      </c>
      <c r="K629" s="18">
        <f t="shared" si="315"/>
        <v>1</v>
      </c>
      <c r="L629" s="18">
        <f t="shared" si="316"/>
        <v>6715.66</v>
      </c>
      <c r="M629" s="18">
        <f t="shared" si="317"/>
        <v>2</v>
      </c>
      <c r="N629" s="18">
        <f t="shared" si="318"/>
        <v>23.85</v>
      </c>
      <c r="O629" s="18">
        <f t="shared" si="319"/>
        <v>2</v>
      </c>
      <c r="P629" s="18">
        <f t="shared" si="320"/>
        <v>50.59</v>
      </c>
      <c r="Q629" s="18">
        <f t="shared" si="321"/>
        <v>2</v>
      </c>
      <c r="R629" s="18">
        <f t="shared" si="322"/>
        <v>68.12</v>
      </c>
      <c r="S629" s="18">
        <f t="shared" si="323"/>
        <v>2</v>
      </c>
      <c r="T629" s="18">
        <f t="shared" si="324"/>
        <v>84.21</v>
      </c>
      <c r="U629" s="18">
        <f t="shared" si="325"/>
        <v>2</v>
      </c>
      <c r="V629" s="18">
        <f t="shared" si="326"/>
        <v>84.21</v>
      </c>
      <c r="W629" s="18">
        <f t="shared" si="327"/>
        <v>2</v>
      </c>
      <c r="X629" s="18">
        <f t="shared" si="328"/>
        <v>84.21</v>
      </c>
      <c r="Y629" s="22">
        <v>0</v>
      </c>
      <c r="Z629" s="22">
        <v>0</v>
      </c>
      <c r="AA629" s="22">
        <v>0</v>
      </c>
      <c r="AB629" s="22">
        <v>0.5</v>
      </c>
      <c r="AC629" s="22">
        <v>0.5</v>
      </c>
      <c r="AD629" s="22">
        <v>0</v>
      </c>
      <c r="AE629" s="18">
        <f t="shared" si="329"/>
        <v>198030030.90000001</v>
      </c>
      <c r="AF629" s="18">
        <f>AE629*节奏规划!$J618</f>
        <v>309421.92328125</v>
      </c>
      <c r="AG629" s="18">
        <f t="shared" si="330"/>
        <v>3510</v>
      </c>
      <c r="AH629" s="18">
        <f>AG629*节奏规划!$J618</f>
        <v>5.484375</v>
      </c>
      <c r="AI629" s="18">
        <f t="shared" si="309"/>
        <v>461.25</v>
      </c>
      <c r="AJ629" s="18">
        <f>AI629*节奏规划!$J618</f>
        <v>0.720703125</v>
      </c>
      <c r="AK629" s="18">
        <f t="shared" si="310"/>
        <v>237.60000000000002</v>
      </c>
      <c r="AL629" s="18">
        <f>AK629*节奏规划!$J618</f>
        <v>0.37125000000000008</v>
      </c>
      <c r="AM629" s="18">
        <f t="shared" si="311"/>
        <v>1215</v>
      </c>
      <c r="AN629" s="18">
        <f>AM629*节奏规划!$J618</f>
        <v>1.8984375</v>
      </c>
      <c r="AO629" s="18">
        <f t="shared" si="312"/>
        <v>280.8</v>
      </c>
      <c r="AP629" s="18">
        <f>AO629*节奏规划!$J618</f>
        <v>0.43875000000000003</v>
      </c>
      <c r="AQ629" s="18">
        <f t="shared" si="313"/>
        <v>10.799999999999999</v>
      </c>
      <c r="AR629" s="18">
        <f>AQ629*节奏规划!$J618</f>
        <v>1.6874999999999998E-2</v>
      </c>
      <c r="AS629" s="18">
        <f t="shared" si="331"/>
        <v>56.16</v>
      </c>
      <c r="AT629" s="18">
        <f>AS629*节奏规划!$J618</f>
        <v>8.7749999999999995E-2</v>
      </c>
      <c r="AU629" s="18">
        <f t="shared" si="332"/>
        <v>140.4</v>
      </c>
      <c r="AV629" s="18">
        <f>AU629*节奏规划!$J618</f>
        <v>0.21937500000000001</v>
      </c>
      <c r="AW629" s="18">
        <f t="shared" si="333"/>
        <v>33.695999999999998</v>
      </c>
      <c r="AX629" s="18">
        <f>AW629*节奏规划!$J618</f>
        <v>5.2650000000000002E-2</v>
      </c>
      <c r="AY629" s="18">
        <f t="shared" si="334"/>
        <v>0</v>
      </c>
      <c r="AZ629" s="18">
        <f>AY629*节奏规划!$J618</f>
        <v>0</v>
      </c>
    </row>
    <row r="630" spans="1:52" ht="16.5" x14ac:dyDescent="0.2">
      <c r="A630" s="14">
        <v>625</v>
      </c>
      <c r="B630" s="14">
        <f>金币产出!CH630/金币产出!CB630</f>
        <v>14845680000</v>
      </c>
      <c r="C630" s="18">
        <f>INDEX(金币产出!$D$7:$D$90,MATCH(宝箱数值!A630,金币产出!$A$7:$A$90,1))</f>
        <v>160</v>
      </c>
      <c r="D630" s="18">
        <f t="shared" si="314"/>
        <v>84590769</v>
      </c>
      <c r="E630" s="18">
        <f t="shared" si="303"/>
        <v>6730656</v>
      </c>
      <c r="F630" s="18">
        <f t="shared" si="304"/>
        <v>23901704</v>
      </c>
      <c r="G630" s="18">
        <f t="shared" si="305"/>
        <v>50705180</v>
      </c>
      <c r="H630" s="18">
        <f t="shared" si="306"/>
        <v>68268782</v>
      </c>
      <c r="I630" s="18">
        <f t="shared" si="307"/>
        <v>84590769</v>
      </c>
      <c r="J630" s="18">
        <f t="shared" si="308"/>
        <v>84590769</v>
      </c>
      <c r="K630" s="18">
        <f t="shared" si="315"/>
        <v>1</v>
      </c>
      <c r="L630" s="18">
        <f t="shared" si="316"/>
        <v>6730.66</v>
      </c>
      <c r="M630" s="18">
        <f t="shared" si="317"/>
        <v>2</v>
      </c>
      <c r="N630" s="18">
        <f t="shared" si="318"/>
        <v>23.9</v>
      </c>
      <c r="O630" s="18">
        <f t="shared" si="319"/>
        <v>2</v>
      </c>
      <c r="P630" s="18">
        <f t="shared" si="320"/>
        <v>50.71</v>
      </c>
      <c r="Q630" s="18">
        <f t="shared" si="321"/>
        <v>2</v>
      </c>
      <c r="R630" s="18">
        <f t="shared" si="322"/>
        <v>68.27</v>
      </c>
      <c r="S630" s="18">
        <f t="shared" si="323"/>
        <v>2</v>
      </c>
      <c r="T630" s="18">
        <f t="shared" si="324"/>
        <v>84.59</v>
      </c>
      <c r="U630" s="18">
        <f t="shared" si="325"/>
        <v>2</v>
      </c>
      <c r="V630" s="18">
        <f t="shared" si="326"/>
        <v>84.59</v>
      </c>
      <c r="W630" s="18">
        <f t="shared" si="327"/>
        <v>2</v>
      </c>
      <c r="X630" s="18">
        <f t="shared" si="328"/>
        <v>84.59</v>
      </c>
      <c r="Y630" s="22">
        <v>0</v>
      </c>
      <c r="Z630" s="22">
        <v>0</v>
      </c>
      <c r="AA630" s="22">
        <v>0</v>
      </c>
      <c r="AB630" s="22">
        <v>0.5</v>
      </c>
      <c r="AC630" s="22">
        <v>0.5</v>
      </c>
      <c r="AD630" s="22">
        <v>0</v>
      </c>
      <c r="AE630" s="18">
        <f t="shared" si="329"/>
        <v>198717416.30000001</v>
      </c>
      <c r="AF630" s="18">
        <f>AE630*节奏规划!$J619</f>
        <v>310495.96296875004</v>
      </c>
      <c r="AG630" s="18">
        <f t="shared" si="330"/>
        <v>3510</v>
      </c>
      <c r="AH630" s="18">
        <f>AG630*节奏规划!$J619</f>
        <v>5.484375</v>
      </c>
      <c r="AI630" s="18">
        <f t="shared" si="309"/>
        <v>461.25</v>
      </c>
      <c r="AJ630" s="18">
        <f>AI630*节奏规划!$J619</f>
        <v>0.720703125</v>
      </c>
      <c r="AK630" s="18">
        <f t="shared" si="310"/>
        <v>237.60000000000002</v>
      </c>
      <c r="AL630" s="18">
        <f>AK630*节奏规划!$J619</f>
        <v>0.37125000000000008</v>
      </c>
      <c r="AM630" s="18">
        <f t="shared" si="311"/>
        <v>1215</v>
      </c>
      <c r="AN630" s="18">
        <f>AM630*节奏规划!$J619</f>
        <v>1.8984375</v>
      </c>
      <c r="AO630" s="18">
        <f t="shared" si="312"/>
        <v>280.8</v>
      </c>
      <c r="AP630" s="18">
        <f>AO630*节奏规划!$J619</f>
        <v>0.43875000000000003</v>
      </c>
      <c r="AQ630" s="18">
        <f t="shared" si="313"/>
        <v>10.799999999999999</v>
      </c>
      <c r="AR630" s="18">
        <f>AQ630*节奏规划!$J619</f>
        <v>1.6874999999999998E-2</v>
      </c>
      <c r="AS630" s="18">
        <f t="shared" si="331"/>
        <v>56.16</v>
      </c>
      <c r="AT630" s="18">
        <f>AS630*节奏规划!$J619</f>
        <v>8.7749999999999995E-2</v>
      </c>
      <c r="AU630" s="18">
        <f t="shared" si="332"/>
        <v>140.4</v>
      </c>
      <c r="AV630" s="18">
        <f>AU630*节奏规划!$J619</f>
        <v>0.21937500000000001</v>
      </c>
      <c r="AW630" s="18">
        <f t="shared" si="333"/>
        <v>33.695999999999998</v>
      </c>
      <c r="AX630" s="18">
        <f>AW630*节奏规划!$J619</f>
        <v>5.2650000000000002E-2</v>
      </c>
      <c r="AY630" s="18">
        <f t="shared" si="334"/>
        <v>0</v>
      </c>
      <c r="AZ630" s="18">
        <f>AY630*节奏规划!$J619</f>
        <v>0</v>
      </c>
    </row>
    <row r="631" spans="1:52" ht="16.5" x14ac:dyDescent="0.2">
      <c r="A631" s="14">
        <v>626</v>
      </c>
      <c r="B631" s="14">
        <f>金币产出!CH631/金币产出!CB631</f>
        <v>14911776000</v>
      </c>
      <c r="C631" s="18">
        <f>INDEX(金币产出!$D$7:$D$90,MATCH(宝箱数值!A631,金币产出!$A$7:$A$90,1))</f>
        <v>160</v>
      </c>
      <c r="D631" s="18">
        <f t="shared" si="314"/>
        <v>84967385</v>
      </c>
      <c r="E631" s="18">
        <f t="shared" si="303"/>
        <v>6745623</v>
      </c>
      <c r="F631" s="18">
        <f t="shared" si="304"/>
        <v>23954852</v>
      </c>
      <c r="G631" s="18">
        <f t="shared" si="305"/>
        <v>50817929</v>
      </c>
      <c r="H631" s="18">
        <f t="shared" si="306"/>
        <v>68420586</v>
      </c>
      <c r="I631" s="18">
        <f t="shared" si="307"/>
        <v>84967385</v>
      </c>
      <c r="J631" s="18">
        <f t="shared" si="308"/>
        <v>84967385</v>
      </c>
      <c r="K631" s="18">
        <f t="shared" si="315"/>
        <v>1</v>
      </c>
      <c r="L631" s="18">
        <f t="shared" si="316"/>
        <v>6745.62</v>
      </c>
      <c r="M631" s="18">
        <f t="shared" si="317"/>
        <v>2</v>
      </c>
      <c r="N631" s="18">
        <f t="shared" si="318"/>
        <v>23.95</v>
      </c>
      <c r="O631" s="18">
        <f t="shared" si="319"/>
        <v>2</v>
      </c>
      <c r="P631" s="18">
        <f t="shared" si="320"/>
        <v>50.82</v>
      </c>
      <c r="Q631" s="18">
        <f t="shared" si="321"/>
        <v>2</v>
      </c>
      <c r="R631" s="18">
        <f t="shared" si="322"/>
        <v>68.42</v>
      </c>
      <c r="S631" s="18">
        <f t="shared" si="323"/>
        <v>2</v>
      </c>
      <c r="T631" s="18">
        <f t="shared" si="324"/>
        <v>84.97</v>
      </c>
      <c r="U631" s="18">
        <f t="shared" si="325"/>
        <v>2</v>
      </c>
      <c r="V631" s="18">
        <f t="shared" si="326"/>
        <v>84.97</v>
      </c>
      <c r="W631" s="18">
        <f t="shared" si="327"/>
        <v>2</v>
      </c>
      <c r="X631" s="18">
        <f t="shared" si="328"/>
        <v>84.97</v>
      </c>
      <c r="Y631" s="22">
        <v>0</v>
      </c>
      <c r="Z631" s="22">
        <v>0</v>
      </c>
      <c r="AA631" s="22">
        <v>0</v>
      </c>
      <c r="AB631" s="22">
        <v>0.5</v>
      </c>
      <c r="AC631" s="22">
        <v>0.5</v>
      </c>
      <c r="AD631" s="22">
        <v>0</v>
      </c>
      <c r="AE631" s="18">
        <f t="shared" si="329"/>
        <v>199404362.30000001</v>
      </c>
      <c r="AF631" s="18">
        <f>AE631*节奏规划!$J620</f>
        <v>311569.31609375001</v>
      </c>
      <c r="AG631" s="18">
        <f t="shared" si="330"/>
        <v>3510</v>
      </c>
      <c r="AH631" s="18">
        <f>AG631*节奏规划!$J620</f>
        <v>5.484375</v>
      </c>
      <c r="AI631" s="18">
        <f t="shared" si="309"/>
        <v>461.25</v>
      </c>
      <c r="AJ631" s="18">
        <f>AI631*节奏规划!$J620</f>
        <v>0.720703125</v>
      </c>
      <c r="AK631" s="18">
        <f t="shared" si="310"/>
        <v>237.60000000000002</v>
      </c>
      <c r="AL631" s="18">
        <f>AK631*节奏规划!$J620</f>
        <v>0.37125000000000008</v>
      </c>
      <c r="AM631" s="18">
        <f t="shared" si="311"/>
        <v>1215</v>
      </c>
      <c r="AN631" s="18">
        <f>AM631*节奏规划!$J620</f>
        <v>1.8984375</v>
      </c>
      <c r="AO631" s="18">
        <f t="shared" si="312"/>
        <v>280.8</v>
      </c>
      <c r="AP631" s="18">
        <f>AO631*节奏规划!$J620</f>
        <v>0.43875000000000003</v>
      </c>
      <c r="AQ631" s="18">
        <f t="shared" si="313"/>
        <v>10.799999999999999</v>
      </c>
      <c r="AR631" s="18">
        <f>AQ631*节奏规划!$J620</f>
        <v>1.6874999999999998E-2</v>
      </c>
      <c r="AS631" s="18">
        <f t="shared" si="331"/>
        <v>56.16</v>
      </c>
      <c r="AT631" s="18">
        <f>AS631*节奏规划!$J620</f>
        <v>8.7749999999999995E-2</v>
      </c>
      <c r="AU631" s="18">
        <f t="shared" si="332"/>
        <v>140.4</v>
      </c>
      <c r="AV631" s="18">
        <f>AU631*节奏规划!$J620</f>
        <v>0.21937500000000001</v>
      </c>
      <c r="AW631" s="18">
        <f t="shared" si="333"/>
        <v>33.695999999999998</v>
      </c>
      <c r="AX631" s="18">
        <f>AW631*节奏规划!$J620</f>
        <v>5.2650000000000002E-2</v>
      </c>
      <c r="AY631" s="18">
        <f t="shared" si="334"/>
        <v>0</v>
      </c>
      <c r="AZ631" s="18">
        <f>AY631*节奏规划!$J620</f>
        <v>0</v>
      </c>
    </row>
    <row r="632" spans="1:52" ht="16.5" x14ac:dyDescent="0.2">
      <c r="A632" s="14">
        <v>627</v>
      </c>
      <c r="B632" s="14">
        <f>金币产出!CH632/金币产出!CB632</f>
        <v>14977872000</v>
      </c>
      <c r="C632" s="18">
        <f>INDEX(金币产出!$D$7:$D$90,MATCH(宝箱数值!A632,金币产出!$A$7:$A$90,1))</f>
        <v>160</v>
      </c>
      <c r="D632" s="18">
        <f t="shared" si="314"/>
        <v>85344000</v>
      </c>
      <c r="E632" s="18">
        <f t="shared" si="303"/>
        <v>6760556</v>
      </c>
      <c r="F632" s="18">
        <f t="shared" si="304"/>
        <v>24007883</v>
      </c>
      <c r="G632" s="18">
        <f t="shared" si="305"/>
        <v>50930429</v>
      </c>
      <c r="H632" s="18">
        <f t="shared" si="306"/>
        <v>68572055</v>
      </c>
      <c r="I632" s="18">
        <f t="shared" si="307"/>
        <v>85344000</v>
      </c>
      <c r="J632" s="18">
        <f t="shared" si="308"/>
        <v>85344000</v>
      </c>
      <c r="K632" s="18">
        <f t="shared" si="315"/>
        <v>1</v>
      </c>
      <c r="L632" s="18">
        <f t="shared" si="316"/>
        <v>6760.56</v>
      </c>
      <c r="M632" s="18">
        <f t="shared" si="317"/>
        <v>2</v>
      </c>
      <c r="N632" s="18">
        <f t="shared" si="318"/>
        <v>24.01</v>
      </c>
      <c r="O632" s="18">
        <f t="shared" si="319"/>
        <v>2</v>
      </c>
      <c r="P632" s="18">
        <f t="shared" si="320"/>
        <v>50.93</v>
      </c>
      <c r="Q632" s="18">
        <f t="shared" si="321"/>
        <v>2</v>
      </c>
      <c r="R632" s="18">
        <f t="shared" si="322"/>
        <v>68.569999999999993</v>
      </c>
      <c r="S632" s="18">
        <f t="shared" si="323"/>
        <v>2</v>
      </c>
      <c r="T632" s="18">
        <f t="shared" si="324"/>
        <v>85.34</v>
      </c>
      <c r="U632" s="18">
        <f t="shared" si="325"/>
        <v>2</v>
      </c>
      <c r="V632" s="18">
        <f t="shared" si="326"/>
        <v>85.34</v>
      </c>
      <c r="W632" s="18">
        <f t="shared" si="327"/>
        <v>2</v>
      </c>
      <c r="X632" s="18">
        <f t="shared" si="328"/>
        <v>85.34</v>
      </c>
      <c r="Y632" s="22">
        <v>0</v>
      </c>
      <c r="Z632" s="22">
        <v>0</v>
      </c>
      <c r="AA632" s="22">
        <v>0</v>
      </c>
      <c r="AB632" s="22">
        <v>0.5</v>
      </c>
      <c r="AC632" s="22">
        <v>0.5</v>
      </c>
      <c r="AD632" s="22">
        <v>0</v>
      </c>
      <c r="AE632" s="18">
        <f t="shared" si="329"/>
        <v>200090871.5</v>
      </c>
      <c r="AF632" s="18">
        <f>AE632*节奏规划!$J621</f>
        <v>312641.98671875003</v>
      </c>
      <c r="AG632" s="18">
        <f t="shared" si="330"/>
        <v>3510</v>
      </c>
      <c r="AH632" s="18">
        <f>AG632*节奏规划!$J621</f>
        <v>5.484375</v>
      </c>
      <c r="AI632" s="18">
        <f t="shared" si="309"/>
        <v>461.25</v>
      </c>
      <c r="AJ632" s="18">
        <f>AI632*节奏规划!$J621</f>
        <v>0.720703125</v>
      </c>
      <c r="AK632" s="18">
        <f t="shared" si="310"/>
        <v>237.60000000000002</v>
      </c>
      <c r="AL632" s="18">
        <f>AK632*节奏规划!$J621</f>
        <v>0.37125000000000008</v>
      </c>
      <c r="AM632" s="18">
        <f t="shared" si="311"/>
        <v>1215</v>
      </c>
      <c r="AN632" s="18">
        <f>AM632*节奏规划!$J621</f>
        <v>1.8984375</v>
      </c>
      <c r="AO632" s="18">
        <f t="shared" si="312"/>
        <v>280.8</v>
      </c>
      <c r="AP632" s="18">
        <f>AO632*节奏规划!$J621</f>
        <v>0.43875000000000003</v>
      </c>
      <c r="AQ632" s="18">
        <f t="shared" si="313"/>
        <v>10.799999999999999</v>
      </c>
      <c r="AR632" s="18">
        <f>AQ632*节奏规划!$J621</f>
        <v>1.6874999999999998E-2</v>
      </c>
      <c r="AS632" s="18">
        <f t="shared" si="331"/>
        <v>56.16</v>
      </c>
      <c r="AT632" s="18">
        <f>AS632*节奏规划!$J621</f>
        <v>8.7749999999999995E-2</v>
      </c>
      <c r="AU632" s="18">
        <f t="shared" si="332"/>
        <v>140.4</v>
      </c>
      <c r="AV632" s="18">
        <f>AU632*节奏规划!$J621</f>
        <v>0.21937500000000001</v>
      </c>
      <c r="AW632" s="18">
        <f t="shared" si="333"/>
        <v>33.695999999999998</v>
      </c>
      <c r="AX632" s="18">
        <f>AW632*节奏规划!$J621</f>
        <v>5.2650000000000002E-2</v>
      </c>
      <c r="AY632" s="18">
        <f t="shared" si="334"/>
        <v>0</v>
      </c>
      <c r="AZ632" s="18">
        <f>AY632*节奏规划!$J621</f>
        <v>0</v>
      </c>
    </row>
    <row r="633" spans="1:52" ht="16.5" x14ac:dyDescent="0.2">
      <c r="A633" s="14">
        <v>628</v>
      </c>
      <c r="B633" s="14">
        <f>金币产出!CH633/金币产出!CB633</f>
        <v>15043968000</v>
      </c>
      <c r="C633" s="18">
        <f>INDEX(金币产出!$D$7:$D$90,MATCH(宝箱数值!A633,金币产出!$A$7:$A$90,1))</f>
        <v>160</v>
      </c>
      <c r="D633" s="18">
        <f t="shared" si="314"/>
        <v>85720615</v>
      </c>
      <c r="E633" s="18">
        <f t="shared" si="303"/>
        <v>6775457</v>
      </c>
      <c r="F633" s="18">
        <f t="shared" si="304"/>
        <v>24060797</v>
      </c>
      <c r="G633" s="18">
        <f t="shared" si="305"/>
        <v>51042681</v>
      </c>
      <c r="H633" s="18">
        <f t="shared" si="306"/>
        <v>68723189</v>
      </c>
      <c r="I633" s="18">
        <f t="shared" si="307"/>
        <v>85720615</v>
      </c>
      <c r="J633" s="18">
        <f t="shared" si="308"/>
        <v>85720615</v>
      </c>
      <c r="K633" s="18">
        <f t="shared" si="315"/>
        <v>1</v>
      </c>
      <c r="L633" s="18">
        <f t="shared" si="316"/>
        <v>6775.46</v>
      </c>
      <c r="M633" s="18">
        <f t="shared" si="317"/>
        <v>2</v>
      </c>
      <c r="N633" s="18">
        <f t="shared" si="318"/>
        <v>24.06</v>
      </c>
      <c r="O633" s="18">
        <f t="shared" si="319"/>
        <v>2</v>
      </c>
      <c r="P633" s="18">
        <f t="shared" si="320"/>
        <v>51.04</v>
      </c>
      <c r="Q633" s="18">
        <f t="shared" si="321"/>
        <v>2</v>
      </c>
      <c r="R633" s="18">
        <f t="shared" si="322"/>
        <v>68.72</v>
      </c>
      <c r="S633" s="18">
        <f t="shared" si="323"/>
        <v>2</v>
      </c>
      <c r="T633" s="18">
        <f t="shared" si="324"/>
        <v>85.72</v>
      </c>
      <c r="U633" s="18">
        <f t="shared" si="325"/>
        <v>2</v>
      </c>
      <c r="V633" s="18">
        <f t="shared" si="326"/>
        <v>85.72</v>
      </c>
      <c r="W633" s="18">
        <f t="shared" si="327"/>
        <v>2</v>
      </c>
      <c r="X633" s="18">
        <f t="shared" si="328"/>
        <v>85.72</v>
      </c>
      <c r="Y633" s="22">
        <v>0</v>
      </c>
      <c r="Z633" s="22">
        <v>0</v>
      </c>
      <c r="AA633" s="22">
        <v>0</v>
      </c>
      <c r="AB633" s="22">
        <v>0.5</v>
      </c>
      <c r="AC633" s="22">
        <v>0.5</v>
      </c>
      <c r="AD633" s="22">
        <v>0</v>
      </c>
      <c r="AE633" s="18">
        <f t="shared" si="329"/>
        <v>200776945.20000002</v>
      </c>
      <c r="AF633" s="18">
        <f>AE633*节奏规划!$J622</f>
        <v>313713.97687500005</v>
      </c>
      <c r="AG633" s="18">
        <f t="shared" si="330"/>
        <v>3510</v>
      </c>
      <c r="AH633" s="18">
        <f>AG633*节奏规划!$J622</f>
        <v>5.484375</v>
      </c>
      <c r="AI633" s="18">
        <f t="shared" si="309"/>
        <v>461.25</v>
      </c>
      <c r="AJ633" s="18">
        <f>AI633*节奏规划!$J622</f>
        <v>0.720703125</v>
      </c>
      <c r="AK633" s="18">
        <f t="shared" si="310"/>
        <v>237.60000000000002</v>
      </c>
      <c r="AL633" s="18">
        <f>AK633*节奏规划!$J622</f>
        <v>0.37125000000000008</v>
      </c>
      <c r="AM633" s="18">
        <f t="shared" si="311"/>
        <v>1215</v>
      </c>
      <c r="AN633" s="18">
        <f>AM633*节奏规划!$J622</f>
        <v>1.8984375</v>
      </c>
      <c r="AO633" s="18">
        <f t="shared" si="312"/>
        <v>280.8</v>
      </c>
      <c r="AP633" s="18">
        <f>AO633*节奏规划!$J622</f>
        <v>0.43875000000000003</v>
      </c>
      <c r="AQ633" s="18">
        <f t="shared" si="313"/>
        <v>10.799999999999999</v>
      </c>
      <c r="AR633" s="18">
        <f>AQ633*节奏规划!$J622</f>
        <v>1.6874999999999998E-2</v>
      </c>
      <c r="AS633" s="18">
        <f t="shared" si="331"/>
        <v>56.16</v>
      </c>
      <c r="AT633" s="18">
        <f>AS633*节奏规划!$J622</f>
        <v>8.7749999999999995E-2</v>
      </c>
      <c r="AU633" s="18">
        <f t="shared" si="332"/>
        <v>140.4</v>
      </c>
      <c r="AV633" s="18">
        <f>AU633*节奏规划!$J622</f>
        <v>0.21937500000000001</v>
      </c>
      <c r="AW633" s="18">
        <f t="shared" si="333"/>
        <v>33.695999999999998</v>
      </c>
      <c r="AX633" s="18">
        <f>AW633*节奏规划!$J622</f>
        <v>5.2650000000000002E-2</v>
      </c>
      <c r="AY633" s="18">
        <f t="shared" si="334"/>
        <v>0</v>
      </c>
      <c r="AZ633" s="18">
        <f>AY633*节奏规划!$J622</f>
        <v>0</v>
      </c>
    </row>
    <row r="634" spans="1:52" ht="16.5" x14ac:dyDescent="0.2">
      <c r="A634" s="14">
        <v>629</v>
      </c>
      <c r="B634" s="14">
        <f>金币产出!CH634/金币产出!CB634</f>
        <v>15110064000</v>
      </c>
      <c r="C634" s="18">
        <f>INDEX(金币产出!$D$7:$D$90,MATCH(宝箱数值!A634,金币产出!$A$7:$A$90,1))</f>
        <v>160</v>
      </c>
      <c r="D634" s="18">
        <f t="shared" si="314"/>
        <v>86097231</v>
      </c>
      <c r="E634" s="18">
        <f t="shared" si="303"/>
        <v>6790324</v>
      </c>
      <c r="F634" s="18">
        <f t="shared" si="304"/>
        <v>24113595</v>
      </c>
      <c r="G634" s="18">
        <f t="shared" si="305"/>
        <v>51154687</v>
      </c>
      <c r="H634" s="18">
        <f t="shared" si="306"/>
        <v>68873992</v>
      </c>
      <c r="I634" s="18">
        <f t="shared" si="307"/>
        <v>86097231</v>
      </c>
      <c r="J634" s="18">
        <f t="shared" si="308"/>
        <v>86097231</v>
      </c>
      <c r="K634" s="18">
        <f t="shared" si="315"/>
        <v>1</v>
      </c>
      <c r="L634" s="18">
        <f t="shared" si="316"/>
        <v>6790.32</v>
      </c>
      <c r="M634" s="18">
        <f t="shared" si="317"/>
        <v>2</v>
      </c>
      <c r="N634" s="18">
        <f t="shared" si="318"/>
        <v>24.11</v>
      </c>
      <c r="O634" s="18">
        <f t="shared" si="319"/>
        <v>2</v>
      </c>
      <c r="P634" s="18">
        <f t="shared" si="320"/>
        <v>51.15</v>
      </c>
      <c r="Q634" s="18">
        <f t="shared" si="321"/>
        <v>2</v>
      </c>
      <c r="R634" s="18">
        <f t="shared" si="322"/>
        <v>68.87</v>
      </c>
      <c r="S634" s="18">
        <f t="shared" si="323"/>
        <v>2</v>
      </c>
      <c r="T634" s="18">
        <f t="shared" si="324"/>
        <v>86.1</v>
      </c>
      <c r="U634" s="18">
        <f t="shared" si="325"/>
        <v>2</v>
      </c>
      <c r="V634" s="18">
        <f t="shared" si="326"/>
        <v>86.1</v>
      </c>
      <c r="W634" s="18">
        <f t="shared" si="327"/>
        <v>2</v>
      </c>
      <c r="X634" s="18">
        <f t="shared" si="328"/>
        <v>86.1</v>
      </c>
      <c r="Y634" s="22">
        <v>0</v>
      </c>
      <c r="Z634" s="22">
        <v>0</v>
      </c>
      <c r="AA634" s="22">
        <v>0</v>
      </c>
      <c r="AB634" s="22">
        <v>0.5</v>
      </c>
      <c r="AC634" s="22">
        <v>0.5</v>
      </c>
      <c r="AD634" s="22">
        <v>0</v>
      </c>
      <c r="AE634" s="18">
        <f t="shared" si="329"/>
        <v>201462589.90000001</v>
      </c>
      <c r="AF634" s="18">
        <f>AE634*节奏规划!$J623</f>
        <v>314785.29671875003</v>
      </c>
      <c r="AG634" s="18">
        <f t="shared" si="330"/>
        <v>3510</v>
      </c>
      <c r="AH634" s="18">
        <f>AG634*节奏规划!$J623</f>
        <v>5.484375</v>
      </c>
      <c r="AI634" s="18">
        <f t="shared" si="309"/>
        <v>461.25</v>
      </c>
      <c r="AJ634" s="18">
        <f>AI634*节奏规划!$J623</f>
        <v>0.720703125</v>
      </c>
      <c r="AK634" s="18">
        <f t="shared" si="310"/>
        <v>237.60000000000002</v>
      </c>
      <c r="AL634" s="18">
        <f>AK634*节奏规划!$J623</f>
        <v>0.37125000000000008</v>
      </c>
      <c r="AM634" s="18">
        <f t="shared" si="311"/>
        <v>1215</v>
      </c>
      <c r="AN634" s="18">
        <f>AM634*节奏规划!$J623</f>
        <v>1.8984375</v>
      </c>
      <c r="AO634" s="18">
        <f t="shared" si="312"/>
        <v>280.8</v>
      </c>
      <c r="AP634" s="18">
        <f>AO634*节奏规划!$J623</f>
        <v>0.43875000000000003</v>
      </c>
      <c r="AQ634" s="18">
        <f t="shared" si="313"/>
        <v>10.799999999999999</v>
      </c>
      <c r="AR634" s="18">
        <f>AQ634*节奏规划!$J623</f>
        <v>1.6874999999999998E-2</v>
      </c>
      <c r="AS634" s="18">
        <f t="shared" si="331"/>
        <v>56.16</v>
      </c>
      <c r="AT634" s="18">
        <f>AS634*节奏规划!$J623</f>
        <v>8.7749999999999995E-2</v>
      </c>
      <c r="AU634" s="18">
        <f t="shared" si="332"/>
        <v>140.4</v>
      </c>
      <c r="AV634" s="18">
        <f>AU634*节奏规划!$J623</f>
        <v>0.21937500000000001</v>
      </c>
      <c r="AW634" s="18">
        <f t="shared" si="333"/>
        <v>33.695999999999998</v>
      </c>
      <c r="AX634" s="18">
        <f>AW634*节奏规划!$J623</f>
        <v>5.2650000000000002E-2</v>
      </c>
      <c r="AY634" s="18">
        <f t="shared" si="334"/>
        <v>0</v>
      </c>
      <c r="AZ634" s="18">
        <f>AY634*节奏规划!$J623</f>
        <v>0</v>
      </c>
    </row>
    <row r="635" spans="1:52" ht="16.5" x14ac:dyDescent="0.2">
      <c r="A635" s="14">
        <v>630</v>
      </c>
      <c r="B635" s="14">
        <f>金币产出!CH635/金币产出!CB635</f>
        <v>15176160000</v>
      </c>
      <c r="C635" s="18">
        <f>INDEX(金币产出!$D$7:$D$90,MATCH(宝箱数值!A635,金币产出!$A$7:$A$90,1))</f>
        <v>160</v>
      </c>
      <c r="D635" s="18">
        <f t="shared" si="314"/>
        <v>86473846</v>
      </c>
      <c r="E635" s="18">
        <f t="shared" si="303"/>
        <v>6805160</v>
      </c>
      <c r="F635" s="18">
        <f t="shared" si="304"/>
        <v>24166277</v>
      </c>
      <c r="G635" s="18">
        <f t="shared" si="305"/>
        <v>51266448</v>
      </c>
      <c r="H635" s="18">
        <f t="shared" si="306"/>
        <v>69024466</v>
      </c>
      <c r="I635" s="18">
        <f t="shared" si="307"/>
        <v>86473846</v>
      </c>
      <c r="J635" s="18">
        <f t="shared" si="308"/>
        <v>86473846</v>
      </c>
      <c r="K635" s="18">
        <f t="shared" si="315"/>
        <v>1</v>
      </c>
      <c r="L635" s="18">
        <f t="shared" si="316"/>
        <v>6805.16</v>
      </c>
      <c r="M635" s="18">
        <f t="shared" si="317"/>
        <v>2</v>
      </c>
      <c r="N635" s="18">
        <f t="shared" si="318"/>
        <v>24.17</v>
      </c>
      <c r="O635" s="18">
        <f t="shared" si="319"/>
        <v>2</v>
      </c>
      <c r="P635" s="18">
        <f t="shared" si="320"/>
        <v>51.27</v>
      </c>
      <c r="Q635" s="18">
        <f t="shared" si="321"/>
        <v>2</v>
      </c>
      <c r="R635" s="18">
        <f t="shared" si="322"/>
        <v>69.02</v>
      </c>
      <c r="S635" s="18">
        <f t="shared" si="323"/>
        <v>2</v>
      </c>
      <c r="T635" s="18">
        <f t="shared" si="324"/>
        <v>86.47</v>
      </c>
      <c r="U635" s="18">
        <f t="shared" si="325"/>
        <v>2</v>
      </c>
      <c r="V635" s="18">
        <f t="shared" si="326"/>
        <v>86.47</v>
      </c>
      <c r="W635" s="18">
        <f t="shared" si="327"/>
        <v>2</v>
      </c>
      <c r="X635" s="18">
        <f t="shared" si="328"/>
        <v>86.47</v>
      </c>
      <c r="Y635" s="22">
        <v>0</v>
      </c>
      <c r="Z635" s="22">
        <v>0</v>
      </c>
      <c r="AA635" s="22">
        <v>0</v>
      </c>
      <c r="AB635" s="22">
        <v>0.5</v>
      </c>
      <c r="AC635" s="22">
        <v>0.5</v>
      </c>
      <c r="AD635" s="22">
        <v>0</v>
      </c>
      <c r="AE635" s="18">
        <f t="shared" si="329"/>
        <v>202147805.59999999</v>
      </c>
      <c r="AF635" s="18">
        <f>AE635*节奏规划!$J624</f>
        <v>315855.94625000004</v>
      </c>
      <c r="AG635" s="18">
        <f t="shared" si="330"/>
        <v>3510</v>
      </c>
      <c r="AH635" s="18">
        <f>AG635*节奏规划!$J624</f>
        <v>5.484375</v>
      </c>
      <c r="AI635" s="18">
        <f t="shared" si="309"/>
        <v>461.25</v>
      </c>
      <c r="AJ635" s="18">
        <f>AI635*节奏规划!$J624</f>
        <v>0.720703125</v>
      </c>
      <c r="AK635" s="18">
        <f t="shared" si="310"/>
        <v>237.60000000000002</v>
      </c>
      <c r="AL635" s="18">
        <f>AK635*节奏规划!$J624</f>
        <v>0.37125000000000008</v>
      </c>
      <c r="AM635" s="18">
        <f t="shared" si="311"/>
        <v>1215</v>
      </c>
      <c r="AN635" s="18">
        <f>AM635*节奏规划!$J624</f>
        <v>1.8984375</v>
      </c>
      <c r="AO635" s="18">
        <f t="shared" si="312"/>
        <v>280.8</v>
      </c>
      <c r="AP635" s="18">
        <f>AO635*节奏规划!$J624</f>
        <v>0.43875000000000003</v>
      </c>
      <c r="AQ635" s="18">
        <f t="shared" si="313"/>
        <v>10.799999999999999</v>
      </c>
      <c r="AR635" s="18">
        <f>AQ635*节奏规划!$J624</f>
        <v>1.6874999999999998E-2</v>
      </c>
      <c r="AS635" s="18">
        <f t="shared" si="331"/>
        <v>56.16</v>
      </c>
      <c r="AT635" s="18">
        <f>AS635*节奏规划!$J624</f>
        <v>8.7749999999999995E-2</v>
      </c>
      <c r="AU635" s="18">
        <f t="shared" si="332"/>
        <v>140.4</v>
      </c>
      <c r="AV635" s="18">
        <f>AU635*节奏规划!$J624</f>
        <v>0.21937500000000001</v>
      </c>
      <c r="AW635" s="18">
        <f t="shared" si="333"/>
        <v>33.695999999999998</v>
      </c>
      <c r="AX635" s="18">
        <f>AW635*节奏规划!$J624</f>
        <v>5.2650000000000002E-2</v>
      </c>
      <c r="AY635" s="18">
        <f t="shared" si="334"/>
        <v>0</v>
      </c>
      <c r="AZ635" s="18">
        <f>AY635*节奏规划!$J624</f>
        <v>0</v>
      </c>
    </row>
    <row r="636" spans="1:52" ht="16.5" x14ac:dyDescent="0.2">
      <c r="A636" s="14">
        <v>631</v>
      </c>
      <c r="B636" s="14">
        <f>金币产出!CH636/金币产出!CB636</f>
        <v>15242256000</v>
      </c>
      <c r="C636" s="18">
        <f>INDEX(金币产出!$D$7:$D$90,MATCH(宝箱数值!A636,金币产出!$A$7:$A$90,1))</f>
        <v>160</v>
      </c>
      <c r="D636" s="18">
        <f t="shared" si="314"/>
        <v>86850462</v>
      </c>
      <c r="E636" s="18">
        <f t="shared" si="303"/>
        <v>6819963</v>
      </c>
      <c r="F636" s="18">
        <f t="shared" si="304"/>
        <v>24218845</v>
      </c>
      <c r="G636" s="18">
        <f t="shared" si="305"/>
        <v>51377966</v>
      </c>
      <c r="H636" s="18">
        <f t="shared" si="306"/>
        <v>69174612</v>
      </c>
      <c r="I636" s="18">
        <f t="shared" si="307"/>
        <v>86850462</v>
      </c>
      <c r="J636" s="18">
        <f t="shared" si="308"/>
        <v>86850462</v>
      </c>
      <c r="K636" s="18">
        <f t="shared" si="315"/>
        <v>1</v>
      </c>
      <c r="L636" s="18">
        <f t="shared" si="316"/>
        <v>6819.96</v>
      </c>
      <c r="M636" s="18">
        <f t="shared" si="317"/>
        <v>2</v>
      </c>
      <c r="N636" s="18">
        <f t="shared" si="318"/>
        <v>24.22</v>
      </c>
      <c r="O636" s="18">
        <f t="shared" si="319"/>
        <v>2</v>
      </c>
      <c r="P636" s="18">
        <f t="shared" si="320"/>
        <v>51.38</v>
      </c>
      <c r="Q636" s="18">
        <f t="shared" si="321"/>
        <v>2</v>
      </c>
      <c r="R636" s="18">
        <f t="shared" si="322"/>
        <v>69.17</v>
      </c>
      <c r="S636" s="18">
        <f t="shared" si="323"/>
        <v>2</v>
      </c>
      <c r="T636" s="18">
        <f t="shared" si="324"/>
        <v>86.85</v>
      </c>
      <c r="U636" s="18">
        <f t="shared" si="325"/>
        <v>2</v>
      </c>
      <c r="V636" s="18">
        <f t="shared" si="326"/>
        <v>86.85</v>
      </c>
      <c r="W636" s="18">
        <f t="shared" si="327"/>
        <v>2</v>
      </c>
      <c r="X636" s="18">
        <f t="shared" si="328"/>
        <v>86.85</v>
      </c>
      <c r="Y636" s="22">
        <v>0</v>
      </c>
      <c r="Z636" s="22">
        <v>0</v>
      </c>
      <c r="AA636" s="22">
        <v>0</v>
      </c>
      <c r="AB636" s="22">
        <v>0.5</v>
      </c>
      <c r="AC636" s="22">
        <v>0.5</v>
      </c>
      <c r="AD636" s="22">
        <v>0</v>
      </c>
      <c r="AE636" s="18">
        <f t="shared" si="329"/>
        <v>202832596.20000002</v>
      </c>
      <c r="AF636" s="18">
        <f>AE636*节奏规划!$J625</f>
        <v>316925.93156250007</v>
      </c>
      <c r="AG636" s="18">
        <f t="shared" si="330"/>
        <v>3510</v>
      </c>
      <c r="AH636" s="18">
        <f>AG636*节奏规划!$J625</f>
        <v>5.484375</v>
      </c>
      <c r="AI636" s="18">
        <f t="shared" si="309"/>
        <v>461.25</v>
      </c>
      <c r="AJ636" s="18">
        <f>AI636*节奏规划!$J625</f>
        <v>0.720703125</v>
      </c>
      <c r="AK636" s="18">
        <f t="shared" si="310"/>
        <v>237.60000000000002</v>
      </c>
      <c r="AL636" s="18">
        <f>AK636*节奏规划!$J625</f>
        <v>0.37125000000000008</v>
      </c>
      <c r="AM636" s="18">
        <f t="shared" si="311"/>
        <v>1215</v>
      </c>
      <c r="AN636" s="18">
        <f>AM636*节奏规划!$J625</f>
        <v>1.8984375</v>
      </c>
      <c r="AO636" s="18">
        <f t="shared" si="312"/>
        <v>280.8</v>
      </c>
      <c r="AP636" s="18">
        <f>AO636*节奏规划!$J625</f>
        <v>0.43875000000000003</v>
      </c>
      <c r="AQ636" s="18">
        <f t="shared" si="313"/>
        <v>10.799999999999999</v>
      </c>
      <c r="AR636" s="18">
        <f>AQ636*节奏规划!$J625</f>
        <v>1.6874999999999998E-2</v>
      </c>
      <c r="AS636" s="18">
        <f t="shared" si="331"/>
        <v>56.16</v>
      </c>
      <c r="AT636" s="18">
        <f>AS636*节奏规划!$J625</f>
        <v>8.7749999999999995E-2</v>
      </c>
      <c r="AU636" s="18">
        <f t="shared" si="332"/>
        <v>140.4</v>
      </c>
      <c r="AV636" s="18">
        <f>AU636*节奏规划!$J625</f>
        <v>0.21937500000000001</v>
      </c>
      <c r="AW636" s="18">
        <f t="shared" si="333"/>
        <v>33.695999999999998</v>
      </c>
      <c r="AX636" s="18">
        <f>AW636*节奏规划!$J625</f>
        <v>5.2650000000000002E-2</v>
      </c>
      <c r="AY636" s="18">
        <f t="shared" si="334"/>
        <v>0</v>
      </c>
      <c r="AZ636" s="18">
        <f>AY636*节奏规划!$J625</f>
        <v>0</v>
      </c>
    </row>
    <row r="637" spans="1:52" ht="16.5" x14ac:dyDescent="0.2">
      <c r="A637" s="14">
        <v>632</v>
      </c>
      <c r="B637" s="14">
        <f>金币产出!CH637/金币产出!CB637</f>
        <v>15308352000</v>
      </c>
      <c r="C637" s="18">
        <f>INDEX(金币产出!$D$7:$D$90,MATCH(宝箱数值!A637,金币产出!$A$7:$A$90,1))</f>
        <v>160</v>
      </c>
      <c r="D637" s="18">
        <f t="shared" si="314"/>
        <v>87227077</v>
      </c>
      <c r="E637" s="18">
        <f t="shared" si="303"/>
        <v>6834733</v>
      </c>
      <c r="F637" s="18">
        <f t="shared" si="304"/>
        <v>24271299</v>
      </c>
      <c r="G637" s="18">
        <f t="shared" si="305"/>
        <v>51489242</v>
      </c>
      <c r="H637" s="18">
        <f t="shared" si="306"/>
        <v>69324433</v>
      </c>
      <c r="I637" s="18">
        <f t="shared" si="307"/>
        <v>87227077</v>
      </c>
      <c r="J637" s="18">
        <f t="shared" si="308"/>
        <v>87227077</v>
      </c>
      <c r="K637" s="18">
        <f t="shared" si="315"/>
        <v>1</v>
      </c>
      <c r="L637" s="18">
        <f t="shared" si="316"/>
        <v>6834.73</v>
      </c>
      <c r="M637" s="18">
        <f t="shared" si="317"/>
        <v>2</v>
      </c>
      <c r="N637" s="18">
        <f t="shared" si="318"/>
        <v>24.27</v>
      </c>
      <c r="O637" s="18">
        <f t="shared" si="319"/>
        <v>2</v>
      </c>
      <c r="P637" s="18">
        <f t="shared" si="320"/>
        <v>51.49</v>
      </c>
      <c r="Q637" s="18">
        <f t="shared" si="321"/>
        <v>2</v>
      </c>
      <c r="R637" s="18">
        <f t="shared" si="322"/>
        <v>69.319999999999993</v>
      </c>
      <c r="S637" s="18">
        <f t="shared" si="323"/>
        <v>2</v>
      </c>
      <c r="T637" s="18">
        <f t="shared" si="324"/>
        <v>87.23</v>
      </c>
      <c r="U637" s="18">
        <f t="shared" si="325"/>
        <v>2</v>
      </c>
      <c r="V637" s="18">
        <f t="shared" si="326"/>
        <v>87.23</v>
      </c>
      <c r="W637" s="18">
        <f t="shared" si="327"/>
        <v>2</v>
      </c>
      <c r="X637" s="18">
        <f t="shared" si="328"/>
        <v>87.23</v>
      </c>
      <c r="Y637" s="22">
        <v>0</v>
      </c>
      <c r="Z637" s="22">
        <v>0</v>
      </c>
      <c r="AA637" s="22">
        <v>0</v>
      </c>
      <c r="AB637" s="22">
        <v>0.5</v>
      </c>
      <c r="AC637" s="22">
        <v>0.5</v>
      </c>
      <c r="AD637" s="22">
        <v>0</v>
      </c>
      <c r="AE637" s="18">
        <f t="shared" si="329"/>
        <v>203516963</v>
      </c>
      <c r="AF637" s="18">
        <f>AE637*节奏规划!$J626</f>
        <v>317995.25468750001</v>
      </c>
      <c r="AG637" s="18">
        <f t="shared" si="330"/>
        <v>3510</v>
      </c>
      <c r="AH637" s="18">
        <f>AG637*节奏规划!$J626</f>
        <v>5.484375</v>
      </c>
      <c r="AI637" s="18">
        <f t="shared" si="309"/>
        <v>461.25</v>
      </c>
      <c r="AJ637" s="18">
        <f>AI637*节奏规划!$J626</f>
        <v>0.720703125</v>
      </c>
      <c r="AK637" s="18">
        <f t="shared" si="310"/>
        <v>237.60000000000002</v>
      </c>
      <c r="AL637" s="18">
        <f>AK637*节奏规划!$J626</f>
        <v>0.37125000000000008</v>
      </c>
      <c r="AM637" s="18">
        <f t="shared" si="311"/>
        <v>1215</v>
      </c>
      <c r="AN637" s="18">
        <f>AM637*节奏规划!$J626</f>
        <v>1.8984375</v>
      </c>
      <c r="AO637" s="18">
        <f t="shared" si="312"/>
        <v>280.8</v>
      </c>
      <c r="AP637" s="18">
        <f>AO637*节奏规划!$J626</f>
        <v>0.43875000000000003</v>
      </c>
      <c r="AQ637" s="18">
        <f t="shared" si="313"/>
        <v>10.799999999999999</v>
      </c>
      <c r="AR637" s="18">
        <f>AQ637*节奏规划!$J626</f>
        <v>1.6874999999999998E-2</v>
      </c>
      <c r="AS637" s="18">
        <f t="shared" si="331"/>
        <v>56.16</v>
      </c>
      <c r="AT637" s="18">
        <f>AS637*节奏规划!$J626</f>
        <v>8.7749999999999995E-2</v>
      </c>
      <c r="AU637" s="18">
        <f t="shared" si="332"/>
        <v>140.4</v>
      </c>
      <c r="AV637" s="18">
        <f>AU637*节奏规划!$J626</f>
        <v>0.21937500000000001</v>
      </c>
      <c r="AW637" s="18">
        <f t="shared" si="333"/>
        <v>33.695999999999998</v>
      </c>
      <c r="AX637" s="18">
        <f>AW637*节奏规划!$J626</f>
        <v>5.2650000000000002E-2</v>
      </c>
      <c r="AY637" s="18">
        <f t="shared" si="334"/>
        <v>0</v>
      </c>
      <c r="AZ637" s="18">
        <f>AY637*节奏规划!$J626</f>
        <v>0</v>
      </c>
    </row>
    <row r="638" spans="1:52" ht="16.5" x14ac:dyDescent="0.2">
      <c r="A638" s="14">
        <v>633</v>
      </c>
      <c r="B638" s="14">
        <f>金币产出!CH638/金币产出!CB638</f>
        <v>15374448000</v>
      </c>
      <c r="C638" s="18">
        <f>INDEX(金币产出!$D$7:$D$90,MATCH(宝箱数值!A638,金币产出!$A$7:$A$90,1))</f>
        <v>160</v>
      </c>
      <c r="D638" s="18">
        <f t="shared" si="314"/>
        <v>87603692</v>
      </c>
      <c r="E638" s="18">
        <f t="shared" si="303"/>
        <v>6849473</v>
      </c>
      <c r="F638" s="18">
        <f t="shared" si="304"/>
        <v>24323640</v>
      </c>
      <c r="G638" s="18">
        <f t="shared" si="305"/>
        <v>51600278</v>
      </c>
      <c r="H638" s="18">
        <f t="shared" si="306"/>
        <v>69473931</v>
      </c>
      <c r="I638" s="18">
        <f t="shared" si="307"/>
        <v>87603692</v>
      </c>
      <c r="J638" s="18">
        <f t="shared" si="308"/>
        <v>87603692</v>
      </c>
      <c r="K638" s="18">
        <f t="shared" si="315"/>
        <v>1</v>
      </c>
      <c r="L638" s="18">
        <f t="shared" si="316"/>
        <v>6849.47</v>
      </c>
      <c r="M638" s="18">
        <f t="shared" si="317"/>
        <v>2</v>
      </c>
      <c r="N638" s="18">
        <f t="shared" si="318"/>
        <v>24.32</v>
      </c>
      <c r="O638" s="18">
        <f t="shared" si="319"/>
        <v>2</v>
      </c>
      <c r="P638" s="18">
        <f t="shared" si="320"/>
        <v>51.6</v>
      </c>
      <c r="Q638" s="18">
        <f t="shared" si="321"/>
        <v>2</v>
      </c>
      <c r="R638" s="18">
        <f t="shared" si="322"/>
        <v>69.47</v>
      </c>
      <c r="S638" s="18">
        <f t="shared" si="323"/>
        <v>2</v>
      </c>
      <c r="T638" s="18">
        <f t="shared" si="324"/>
        <v>87.6</v>
      </c>
      <c r="U638" s="18">
        <f t="shared" si="325"/>
        <v>2</v>
      </c>
      <c r="V638" s="18">
        <f t="shared" si="326"/>
        <v>87.6</v>
      </c>
      <c r="W638" s="18">
        <f t="shared" si="327"/>
        <v>2</v>
      </c>
      <c r="X638" s="18">
        <f t="shared" si="328"/>
        <v>87.6</v>
      </c>
      <c r="Y638" s="22">
        <v>0</v>
      </c>
      <c r="Z638" s="22">
        <v>0</v>
      </c>
      <c r="AA638" s="22">
        <v>0</v>
      </c>
      <c r="AB638" s="22">
        <v>0.5</v>
      </c>
      <c r="AC638" s="22">
        <v>0.5</v>
      </c>
      <c r="AD638" s="22">
        <v>0</v>
      </c>
      <c r="AE638" s="18">
        <f t="shared" si="329"/>
        <v>204200909.90000001</v>
      </c>
      <c r="AF638" s="18">
        <f>AE638*节奏规划!$J627</f>
        <v>319063.92171875003</v>
      </c>
      <c r="AG638" s="18">
        <f t="shared" si="330"/>
        <v>3510</v>
      </c>
      <c r="AH638" s="18">
        <f>AG638*节奏规划!$J627</f>
        <v>5.484375</v>
      </c>
      <c r="AI638" s="18">
        <f t="shared" si="309"/>
        <v>461.25</v>
      </c>
      <c r="AJ638" s="18">
        <f>AI638*节奏规划!$J627</f>
        <v>0.720703125</v>
      </c>
      <c r="AK638" s="18">
        <f t="shared" si="310"/>
        <v>237.60000000000002</v>
      </c>
      <c r="AL638" s="18">
        <f>AK638*节奏规划!$J627</f>
        <v>0.37125000000000008</v>
      </c>
      <c r="AM638" s="18">
        <f t="shared" si="311"/>
        <v>1215</v>
      </c>
      <c r="AN638" s="18">
        <f>AM638*节奏规划!$J627</f>
        <v>1.8984375</v>
      </c>
      <c r="AO638" s="18">
        <f t="shared" si="312"/>
        <v>280.8</v>
      </c>
      <c r="AP638" s="18">
        <f>AO638*节奏规划!$J627</f>
        <v>0.43875000000000003</v>
      </c>
      <c r="AQ638" s="18">
        <f t="shared" si="313"/>
        <v>10.799999999999999</v>
      </c>
      <c r="AR638" s="18">
        <f>AQ638*节奏规划!$J627</f>
        <v>1.6874999999999998E-2</v>
      </c>
      <c r="AS638" s="18">
        <f t="shared" si="331"/>
        <v>56.16</v>
      </c>
      <c r="AT638" s="18">
        <f>AS638*节奏规划!$J627</f>
        <v>8.7749999999999995E-2</v>
      </c>
      <c r="AU638" s="18">
        <f t="shared" si="332"/>
        <v>140.4</v>
      </c>
      <c r="AV638" s="18">
        <f>AU638*节奏规划!$J627</f>
        <v>0.21937500000000001</v>
      </c>
      <c r="AW638" s="18">
        <f t="shared" si="333"/>
        <v>33.695999999999998</v>
      </c>
      <c r="AX638" s="18">
        <f>AW638*节奏规划!$J627</f>
        <v>5.2650000000000002E-2</v>
      </c>
      <c r="AY638" s="18">
        <f t="shared" si="334"/>
        <v>0</v>
      </c>
      <c r="AZ638" s="18">
        <f>AY638*节奏规划!$J627</f>
        <v>0</v>
      </c>
    </row>
    <row r="639" spans="1:52" ht="16.5" x14ac:dyDescent="0.2">
      <c r="A639" s="14">
        <v>634</v>
      </c>
      <c r="B639" s="14">
        <f>金币产出!CH639/金币产出!CB639</f>
        <v>15440544000</v>
      </c>
      <c r="C639" s="18">
        <f>INDEX(金币产出!$D$7:$D$90,MATCH(宝箱数值!A639,金币产出!$A$7:$A$90,1))</f>
        <v>160</v>
      </c>
      <c r="D639" s="18">
        <f t="shared" si="314"/>
        <v>87980308</v>
      </c>
      <c r="E639" s="18">
        <f t="shared" si="303"/>
        <v>6864180</v>
      </c>
      <c r="F639" s="18">
        <f t="shared" si="304"/>
        <v>24375869</v>
      </c>
      <c r="G639" s="18">
        <f t="shared" si="305"/>
        <v>51711076</v>
      </c>
      <c r="H639" s="18">
        <f t="shared" si="306"/>
        <v>69623108</v>
      </c>
      <c r="I639" s="18">
        <f t="shared" si="307"/>
        <v>87980308</v>
      </c>
      <c r="J639" s="18">
        <f t="shared" si="308"/>
        <v>87980308</v>
      </c>
      <c r="K639" s="18">
        <f t="shared" si="315"/>
        <v>1</v>
      </c>
      <c r="L639" s="18">
        <f t="shared" si="316"/>
        <v>6864.18</v>
      </c>
      <c r="M639" s="18">
        <f t="shared" si="317"/>
        <v>2</v>
      </c>
      <c r="N639" s="18">
        <f t="shared" si="318"/>
        <v>24.38</v>
      </c>
      <c r="O639" s="18">
        <f t="shared" si="319"/>
        <v>2</v>
      </c>
      <c r="P639" s="18">
        <f t="shared" si="320"/>
        <v>51.71</v>
      </c>
      <c r="Q639" s="18">
        <f t="shared" si="321"/>
        <v>2</v>
      </c>
      <c r="R639" s="18">
        <f t="shared" si="322"/>
        <v>69.62</v>
      </c>
      <c r="S639" s="18">
        <f t="shared" si="323"/>
        <v>2</v>
      </c>
      <c r="T639" s="18">
        <f t="shared" si="324"/>
        <v>87.98</v>
      </c>
      <c r="U639" s="18">
        <f t="shared" si="325"/>
        <v>2</v>
      </c>
      <c r="V639" s="18">
        <f t="shared" si="326"/>
        <v>87.98</v>
      </c>
      <c r="W639" s="18">
        <f t="shared" si="327"/>
        <v>2</v>
      </c>
      <c r="X639" s="18">
        <f t="shared" si="328"/>
        <v>87.98</v>
      </c>
      <c r="Y639" s="22">
        <v>0</v>
      </c>
      <c r="Z639" s="22">
        <v>0</v>
      </c>
      <c r="AA639" s="22">
        <v>0</v>
      </c>
      <c r="AB639" s="22">
        <v>0.5</v>
      </c>
      <c r="AC639" s="22">
        <v>0.5</v>
      </c>
      <c r="AD639" s="22">
        <v>0</v>
      </c>
      <c r="AE639" s="18">
        <f t="shared" si="329"/>
        <v>204884440.80000001</v>
      </c>
      <c r="AF639" s="18">
        <f>AE639*节奏规划!$J628</f>
        <v>320131.93875000003</v>
      </c>
      <c r="AG639" s="18">
        <f t="shared" si="330"/>
        <v>3510</v>
      </c>
      <c r="AH639" s="18">
        <f>AG639*节奏规划!$J628</f>
        <v>5.484375</v>
      </c>
      <c r="AI639" s="18">
        <f t="shared" si="309"/>
        <v>461.25</v>
      </c>
      <c r="AJ639" s="18">
        <f>AI639*节奏规划!$J628</f>
        <v>0.720703125</v>
      </c>
      <c r="AK639" s="18">
        <f t="shared" si="310"/>
        <v>237.60000000000002</v>
      </c>
      <c r="AL639" s="18">
        <f>AK639*节奏规划!$J628</f>
        <v>0.37125000000000008</v>
      </c>
      <c r="AM639" s="18">
        <f t="shared" si="311"/>
        <v>1215</v>
      </c>
      <c r="AN639" s="18">
        <f>AM639*节奏规划!$J628</f>
        <v>1.8984375</v>
      </c>
      <c r="AO639" s="18">
        <f t="shared" si="312"/>
        <v>280.8</v>
      </c>
      <c r="AP639" s="18">
        <f>AO639*节奏规划!$J628</f>
        <v>0.43875000000000003</v>
      </c>
      <c r="AQ639" s="18">
        <f t="shared" si="313"/>
        <v>10.799999999999999</v>
      </c>
      <c r="AR639" s="18">
        <f>AQ639*节奏规划!$J628</f>
        <v>1.6874999999999998E-2</v>
      </c>
      <c r="AS639" s="18">
        <f t="shared" si="331"/>
        <v>56.16</v>
      </c>
      <c r="AT639" s="18">
        <f>AS639*节奏规划!$J628</f>
        <v>8.7749999999999995E-2</v>
      </c>
      <c r="AU639" s="18">
        <f t="shared" si="332"/>
        <v>140.4</v>
      </c>
      <c r="AV639" s="18">
        <f>AU639*节奏规划!$J628</f>
        <v>0.21937500000000001</v>
      </c>
      <c r="AW639" s="18">
        <f t="shared" si="333"/>
        <v>33.695999999999998</v>
      </c>
      <c r="AX639" s="18">
        <f>AW639*节奏规划!$J628</f>
        <v>5.2650000000000002E-2</v>
      </c>
      <c r="AY639" s="18">
        <f t="shared" si="334"/>
        <v>0</v>
      </c>
      <c r="AZ639" s="18">
        <f>AY639*节奏规划!$J628</f>
        <v>0</v>
      </c>
    </row>
    <row r="640" spans="1:52" ht="16.5" x14ac:dyDescent="0.2">
      <c r="A640" s="14">
        <v>635</v>
      </c>
      <c r="B640" s="14">
        <f>金币产出!CH640/金币产出!CB640</f>
        <v>15506640000</v>
      </c>
      <c r="C640" s="18">
        <f>INDEX(金币产出!$D$7:$D$90,MATCH(宝箱数值!A640,金币产出!$A$7:$A$90,1))</f>
        <v>160</v>
      </c>
      <c r="D640" s="18">
        <f t="shared" si="314"/>
        <v>88356923</v>
      </c>
      <c r="E640" s="18">
        <f t="shared" si="303"/>
        <v>6878856</v>
      </c>
      <c r="F640" s="18">
        <f t="shared" si="304"/>
        <v>24427986</v>
      </c>
      <c r="G640" s="18">
        <f t="shared" si="305"/>
        <v>51821637</v>
      </c>
      <c r="H640" s="18">
        <f t="shared" si="306"/>
        <v>69771966</v>
      </c>
      <c r="I640" s="18">
        <f t="shared" si="307"/>
        <v>88356923</v>
      </c>
      <c r="J640" s="18">
        <f t="shared" si="308"/>
        <v>88356923</v>
      </c>
      <c r="K640" s="18">
        <f t="shared" si="315"/>
        <v>1</v>
      </c>
      <c r="L640" s="18">
        <f t="shared" si="316"/>
        <v>6878.86</v>
      </c>
      <c r="M640" s="18">
        <f t="shared" si="317"/>
        <v>2</v>
      </c>
      <c r="N640" s="18">
        <f t="shared" si="318"/>
        <v>24.43</v>
      </c>
      <c r="O640" s="18">
        <f t="shared" si="319"/>
        <v>2</v>
      </c>
      <c r="P640" s="18">
        <f t="shared" si="320"/>
        <v>51.82</v>
      </c>
      <c r="Q640" s="18">
        <f t="shared" si="321"/>
        <v>2</v>
      </c>
      <c r="R640" s="18">
        <f t="shared" si="322"/>
        <v>69.77</v>
      </c>
      <c r="S640" s="18">
        <f t="shared" si="323"/>
        <v>2</v>
      </c>
      <c r="T640" s="18">
        <f t="shared" si="324"/>
        <v>88.36</v>
      </c>
      <c r="U640" s="18">
        <f t="shared" si="325"/>
        <v>2</v>
      </c>
      <c r="V640" s="18">
        <f t="shared" si="326"/>
        <v>88.36</v>
      </c>
      <c r="W640" s="18">
        <f t="shared" si="327"/>
        <v>2</v>
      </c>
      <c r="X640" s="18">
        <f t="shared" si="328"/>
        <v>88.36</v>
      </c>
      <c r="Y640" s="22">
        <v>0</v>
      </c>
      <c r="Z640" s="22">
        <v>0</v>
      </c>
      <c r="AA640" s="22">
        <v>0</v>
      </c>
      <c r="AB640" s="22">
        <v>0.5</v>
      </c>
      <c r="AC640" s="22">
        <v>0.5</v>
      </c>
      <c r="AD640" s="22">
        <v>0</v>
      </c>
      <c r="AE640" s="18">
        <f t="shared" si="329"/>
        <v>205567555.70000002</v>
      </c>
      <c r="AF640" s="18">
        <f>AE640*节奏规划!$J629</f>
        <v>321199.30578125006</v>
      </c>
      <c r="AG640" s="18">
        <f t="shared" si="330"/>
        <v>3510</v>
      </c>
      <c r="AH640" s="18">
        <f>AG640*节奏规划!$J629</f>
        <v>5.484375</v>
      </c>
      <c r="AI640" s="18">
        <f t="shared" si="309"/>
        <v>461.25</v>
      </c>
      <c r="AJ640" s="18">
        <f>AI640*节奏规划!$J629</f>
        <v>0.720703125</v>
      </c>
      <c r="AK640" s="18">
        <f t="shared" si="310"/>
        <v>237.60000000000002</v>
      </c>
      <c r="AL640" s="18">
        <f>AK640*节奏规划!$J629</f>
        <v>0.37125000000000008</v>
      </c>
      <c r="AM640" s="18">
        <f t="shared" si="311"/>
        <v>1215</v>
      </c>
      <c r="AN640" s="18">
        <f>AM640*节奏规划!$J629</f>
        <v>1.8984375</v>
      </c>
      <c r="AO640" s="18">
        <f t="shared" si="312"/>
        <v>280.8</v>
      </c>
      <c r="AP640" s="18">
        <f>AO640*节奏规划!$J629</f>
        <v>0.43875000000000003</v>
      </c>
      <c r="AQ640" s="18">
        <f t="shared" si="313"/>
        <v>10.799999999999999</v>
      </c>
      <c r="AR640" s="18">
        <f>AQ640*节奏规划!$J629</f>
        <v>1.6874999999999998E-2</v>
      </c>
      <c r="AS640" s="18">
        <f t="shared" si="331"/>
        <v>56.16</v>
      </c>
      <c r="AT640" s="18">
        <f>AS640*节奏规划!$J629</f>
        <v>8.7749999999999995E-2</v>
      </c>
      <c r="AU640" s="18">
        <f t="shared" si="332"/>
        <v>140.4</v>
      </c>
      <c r="AV640" s="18">
        <f>AU640*节奏规划!$J629</f>
        <v>0.21937500000000001</v>
      </c>
      <c r="AW640" s="18">
        <f t="shared" si="333"/>
        <v>33.695999999999998</v>
      </c>
      <c r="AX640" s="18">
        <f>AW640*节奏规划!$J629</f>
        <v>5.2650000000000002E-2</v>
      </c>
      <c r="AY640" s="18">
        <f t="shared" si="334"/>
        <v>0</v>
      </c>
      <c r="AZ640" s="18">
        <f>AY640*节奏规划!$J629</f>
        <v>0</v>
      </c>
    </row>
    <row r="641" spans="1:52" ht="16.5" x14ac:dyDescent="0.2">
      <c r="A641" s="14">
        <v>636</v>
      </c>
      <c r="B641" s="14">
        <f>金币产出!CH641/金币产出!CB641</f>
        <v>15572736000</v>
      </c>
      <c r="C641" s="18">
        <f>INDEX(金币产出!$D$7:$D$90,MATCH(宝箱数值!A641,金币产出!$A$7:$A$90,1))</f>
        <v>160</v>
      </c>
      <c r="D641" s="18">
        <f t="shared" si="314"/>
        <v>88733538</v>
      </c>
      <c r="E641" s="18">
        <f t="shared" si="303"/>
        <v>6893501</v>
      </c>
      <c r="F641" s="18">
        <f t="shared" si="304"/>
        <v>24479992</v>
      </c>
      <c r="G641" s="18">
        <f t="shared" si="305"/>
        <v>51931963</v>
      </c>
      <c r="H641" s="18">
        <f t="shared" si="306"/>
        <v>69920506</v>
      </c>
      <c r="I641" s="18">
        <f t="shared" si="307"/>
        <v>88733538</v>
      </c>
      <c r="J641" s="18">
        <f t="shared" si="308"/>
        <v>88733538</v>
      </c>
      <c r="K641" s="18">
        <f t="shared" si="315"/>
        <v>1</v>
      </c>
      <c r="L641" s="18">
        <f t="shared" si="316"/>
        <v>6893.5</v>
      </c>
      <c r="M641" s="18">
        <f t="shared" si="317"/>
        <v>2</v>
      </c>
      <c r="N641" s="18">
        <f t="shared" si="318"/>
        <v>24.48</v>
      </c>
      <c r="O641" s="18">
        <f t="shared" si="319"/>
        <v>2</v>
      </c>
      <c r="P641" s="18">
        <f t="shared" si="320"/>
        <v>51.93</v>
      </c>
      <c r="Q641" s="18">
        <f t="shared" si="321"/>
        <v>2</v>
      </c>
      <c r="R641" s="18">
        <f t="shared" si="322"/>
        <v>69.92</v>
      </c>
      <c r="S641" s="18">
        <f t="shared" si="323"/>
        <v>2</v>
      </c>
      <c r="T641" s="18">
        <f t="shared" si="324"/>
        <v>88.73</v>
      </c>
      <c r="U641" s="18">
        <f t="shared" si="325"/>
        <v>2</v>
      </c>
      <c r="V641" s="18">
        <f t="shared" si="326"/>
        <v>88.73</v>
      </c>
      <c r="W641" s="18">
        <f t="shared" si="327"/>
        <v>2</v>
      </c>
      <c r="X641" s="18">
        <f t="shared" si="328"/>
        <v>88.73</v>
      </c>
      <c r="Y641" s="22">
        <v>0</v>
      </c>
      <c r="Z641" s="22">
        <v>0</v>
      </c>
      <c r="AA641" s="22">
        <v>0</v>
      </c>
      <c r="AB641" s="22">
        <v>0.5</v>
      </c>
      <c r="AC641" s="22">
        <v>0.5</v>
      </c>
      <c r="AD641" s="22">
        <v>0</v>
      </c>
      <c r="AE641" s="18">
        <f t="shared" si="329"/>
        <v>206250257.20000002</v>
      </c>
      <c r="AF641" s="18">
        <f>AE641*节奏规划!$J630</f>
        <v>322266.02687500004</v>
      </c>
      <c r="AG641" s="18">
        <f t="shared" si="330"/>
        <v>3510</v>
      </c>
      <c r="AH641" s="18">
        <f>AG641*节奏规划!$J630</f>
        <v>5.484375</v>
      </c>
      <c r="AI641" s="18">
        <f t="shared" si="309"/>
        <v>461.25</v>
      </c>
      <c r="AJ641" s="18">
        <f>AI641*节奏规划!$J630</f>
        <v>0.720703125</v>
      </c>
      <c r="AK641" s="18">
        <f t="shared" si="310"/>
        <v>237.60000000000002</v>
      </c>
      <c r="AL641" s="18">
        <f>AK641*节奏规划!$J630</f>
        <v>0.37125000000000008</v>
      </c>
      <c r="AM641" s="18">
        <f t="shared" si="311"/>
        <v>1215</v>
      </c>
      <c r="AN641" s="18">
        <f>AM641*节奏规划!$J630</f>
        <v>1.8984375</v>
      </c>
      <c r="AO641" s="18">
        <f t="shared" si="312"/>
        <v>280.8</v>
      </c>
      <c r="AP641" s="18">
        <f>AO641*节奏规划!$J630</f>
        <v>0.43875000000000003</v>
      </c>
      <c r="AQ641" s="18">
        <f t="shared" si="313"/>
        <v>10.799999999999999</v>
      </c>
      <c r="AR641" s="18">
        <f>AQ641*节奏规划!$J630</f>
        <v>1.6874999999999998E-2</v>
      </c>
      <c r="AS641" s="18">
        <f t="shared" si="331"/>
        <v>56.16</v>
      </c>
      <c r="AT641" s="18">
        <f>AS641*节奏规划!$J630</f>
        <v>8.7749999999999995E-2</v>
      </c>
      <c r="AU641" s="18">
        <f t="shared" si="332"/>
        <v>140.4</v>
      </c>
      <c r="AV641" s="18">
        <f>AU641*节奏规划!$J630</f>
        <v>0.21937500000000001</v>
      </c>
      <c r="AW641" s="18">
        <f t="shared" si="333"/>
        <v>33.695999999999998</v>
      </c>
      <c r="AX641" s="18">
        <f>AW641*节奏规划!$J630</f>
        <v>5.2650000000000002E-2</v>
      </c>
      <c r="AY641" s="18">
        <f t="shared" si="334"/>
        <v>0</v>
      </c>
      <c r="AZ641" s="18">
        <f>AY641*节奏规划!$J630</f>
        <v>0</v>
      </c>
    </row>
    <row r="642" spans="1:52" ht="16.5" x14ac:dyDescent="0.2">
      <c r="A642" s="14">
        <v>637</v>
      </c>
      <c r="B642" s="14">
        <f>金币产出!CH642/金币产出!CB642</f>
        <v>15638832000</v>
      </c>
      <c r="C642" s="18">
        <f>INDEX(金币产出!$D$7:$D$90,MATCH(宝箱数值!A642,金币产出!$A$7:$A$90,1))</f>
        <v>160</v>
      </c>
      <c r="D642" s="18">
        <f t="shared" si="314"/>
        <v>89110154</v>
      </c>
      <c r="E642" s="18">
        <f t="shared" si="303"/>
        <v>6908114</v>
      </c>
      <c r="F642" s="18">
        <f t="shared" si="304"/>
        <v>24531888</v>
      </c>
      <c r="G642" s="18">
        <f t="shared" si="305"/>
        <v>52042055</v>
      </c>
      <c r="H642" s="18">
        <f t="shared" si="306"/>
        <v>70068733</v>
      </c>
      <c r="I642" s="18">
        <f t="shared" si="307"/>
        <v>89110154</v>
      </c>
      <c r="J642" s="18">
        <f t="shared" si="308"/>
        <v>89110154</v>
      </c>
      <c r="K642" s="18">
        <f t="shared" si="315"/>
        <v>1</v>
      </c>
      <c r="L642" s="18">
        <f t="shared" si="316"/>
        <v>6908.11</v>
      </c>
      <c r="M642" s="18">
        <f t="shared" si="317"/>
        <v>2</v>
      </c>
      <c r="N642" s="18">
        <f t="shared" si="318"/>
        <v>24.53</v>
      </c>
      <c r="O642" s="18">
        <f t="shared" si="319"/>
        <v>2</v>
      </c>
      <c r="P642" s="18">
        <f t="shared" si="320"/>
        <v>52.04</v>
      </c>
      <c r="Q642" s="18">
        <f t="shared" si="321"/>
        <v>2</v>
      </c>
      <c r="R642" s="18">
        <f t="shared" si="322"/>
        <v>70.069999999999993</v>
      </c>
      <c r="S642" s="18">
        <f t="shared" si="323"/>
        <v>2</v>
      </c>
      <c r="T642" s="18">
        <f t="shared" si="324"/>
        <v>89.11</v>
      </c>
      <c r="U642" s="18">
        <f t="shared" si="325"/>
        <v>2</v>
      </c>
      <c r="V642" s="18">
        <f t="shared" si="326"/>
        <v>89.11</v>
      </c>
      <c r="W642" s="18">
        <f t="shared" si="327"/>
        <v>2</v>
      </c>
      <c r="X642" s="18">
        <f t="shared" si="328"/>
        <v>89.11</v>
      </c>
      <c r="Y642" s="22">
        <v>0</v>
      </c>
      <c r="Z642" s="22">
        <v>0</v>
      </c>
      <c r="AA642" s="22">
        <v>0</v>
      </c>
      <c r="AB642" s="22">
        <v>0.5</v>
      </c>
      <c r="AC642" s="22">
        <v>0.5</v>
      </c>
      <c r="AD642" s="22">
        <v>0</v>
      </c>
      <c r="AE642" s="18">
        <f t="shared" si="329"/>
        <v>206932553.09999999</v>
      </c>
      <c r="AF642" s="18">
        <f>AE642*节奏规划!$J631</f>
        <v>323332.11421875004</v>
      </c>
      <c r="AG642" s="18">
        <f t="shared" si="330"/>
        <v>3510</v>
      </c>
      <c r="AH642" s="18">
        <f>AG642*节奏规划!$J631</f>
        <v>5.484375</v>
      </c>
      <c r="AI642" s="18">
        <f t="shared" si="309"/>
        <v>461.25</v>
      </c>
      <c r="AJ642" s="18">
        <f>AI642*节奏规划!$J631</f>
        <v>0.720703125</v>
      </c>
      <c r="AK642" s="18">
        <f t="shared" si="310"/>
        <v>237.60000000000002</v>
      </c>
      <c r="AL642" s="18">
        <f>AK642*节奏规划!$J631</f>
        <v>0.37125000000000008</v>
      </c>
      <c r="AM642" s="18">
        <f t="shared" si="311"/>
        <v>1215</v>
      </c>
      <c r="AN642" s="18">
        <f>AM642*节奏规划!$J631</f>
        <v>1.8984375</v>
      </c>
      <c r="AO642" s="18">
        <f t="shared" si="312"/>
        <v>280.8</v>
      </c>
      <c r="AP642" s="18">
        <f>AO642*节奏规划!$J631</f>
        <v>0.43875000000000003</v>
      </c>
      <c r="AQ642" s="18">
        <f t="shared" si="313"/>
        <v>10.799999999999999</v>
      </c>
      <c r="AR642" s="18">
        <f>AQ642*节奏规划!$J631</f>
        <v>1.6874999999999998E-2</v>
      </c>
      <c r="AS642" s="18">
        <f t="shared" si="331"/>
        <v>56.16</v>
      </c>
      <c r="AT642" s="18">
        <f>AS642*节奏规划!$J631</f>
        <v>8.7749999999999995E-2</v>
      </c>
      <c r="AU642" s="18">
        <f t="shared" si="332"/>
        <v>140.4</v>
      </c>
      <c r="AV642" s="18">
        <f>AU642*节奏规划!$J631</f>
        <v>0.21937500000000001</v>
      </c>
      <c r="AW642" s="18">
        <f t="shared" si="333"/>
        <v>33.695999999999998</v>
      </c>
      <c r="AX642" s="18">
        <f>AW642*节奏规划!$J631</f>
        <v>5.2650000000000002E-2</v>
      </c>
      <c r="AY642" s="18">
        <f t="shared" si="334"/>
        <v>0</v>
      </c>
      <c r="AZ642" s="18">
        <f>AY642*节奏规划!$J631</f>
        <v>0</v>
      </c>
    </row>
    <row r="643" spans="1:52" ht="16.5" x14ac:dyDescent="0.2">
      <c r="A643" s="14">
        <v>638</v>
      </c>
      <c r="B643" s="14">
        <f>金币产出!CH643/金币产出!CB643</f>
        <v>15704928000</v>
      </c>
      <c r="C643" s="18">
        <f>INDEX(金币产出!$D$7:$D$90,MATCH(宝箱数值!A643,金币产出!$A$7:$A$90,1))</f>
        <v>160</v>
      </c>
      <c r="D643" s="18">
        <f t="shared" si="314"/>
        <v>89486769</v>
      </c>
      <c r="E643" s="18">
        <f t="shared" si="303"/>
        <v>6922697</v>
      </c>
      <c r="F643" s="18">
        <f t="shared" si="304"/>
        <v>24583674</v>
      </c>
      <c r="G643" s="18">
        <f t="shared" si="305"/>
        <v>52151914</v>
      </c>
      <c r="H643" s="18">
        <f t="shared" si="306"/>
        <v>70216646</v>
      </c>
      <c r="I643" s="18">
        <f t="shared" si="307"/>
        <v>89486769</v>
      </c>
      <c r="J643" s="18">
        <f t="shared" si="308"/>
        <v>89486769</v>
      </c>
      <c r="K643" s="18">
        <f t="shared" si="315"/>
        <v>1</v>
      </c>
      <c r="L643" s="18">
        <f t="shared" si="316"/>
        <v>6922.7</v>
      </c>
      <c r="M643" s="18">
        <f t="shared" si="317"/>
        <v>2</v>
      </c>
      <c r="N643" s="18">
        <f t="shared" si="318"/>
        <v>24.58</v>
      </c>
      <c r="O643" s="18">
        <f t="shared" si="319"/>
        <v>2</v>
      </c>
      <c r="P643" s="18">
        <f t="shared" si="320"/>
        <v>52.15</v>
      </c>
      <c r="Q643" s="18">
        <f t="shared" si="321"/>
        <v>2</v>
      </c>
      <c r="R643" s="18">
        <f t="shared" si="322"/>
        <v>70.22</v>
      </c>
      <c r="S643" s="18">
        <f t="shared" si="323"/>
        <v>2</v>
      </c>
      <c r="T643" s="18">
        <f t="shared" si="324"/>
        <v>89.49</v>
      </c>
      <c r="U643" s="18">
        <f t="shared" si="325"/>
        <v>2</v>
      </c>
      <c r="V643" s="18">
        <f t="shared" si="326"/>
        <v>89.49</v>
      </c>
      <c r="W643" s="18">
        <f t="shared" si="327"/>
        <v>2</v>
      </c>
      <c r="X643" s="18">
        <f t="shared" si="328"/>
        <v>89.49</v>
      </c>
      <c r="Y643" s="22">
        <v>0</v>
      </c>
      <c r="Z643" s="22">
        <v>0</v>
      </c>
      <c r="AA643" s="22">
        <v>0</v>
      </c>
      <c r="AB643" s="22">
        <v>0.5</v>
      </c>
      <c r="AC643" s="22">
        <v>0.5</v>
      </c>
      <c r="AD643" s="22">
        <v>0</v>
      </c>
      <c r="AE643" s="18">
        <f t="shared" si="329"/>
        <v>207614439.5</v>
      </c>
      <c r="AF643" s="18">
        <f>AE643*节奏规划!$J632</f>
        <v>324397.56171875005</v>
      </c>
      <c r="AG643" s="18">
        <f t="shared" si="330"/>
        <v>3510</v>
      </c>
      <c r="AH643" s="18">
        <f>AG643*节奏规划!$J632</f>
        <v>5.484375</v>
      </c>
      <c r="AI643" s="18">
        <f t="shared" si="309"/>
        <v>461.25</v>
      </c>
      <c r="AJ643" s="18">
        <f>AI643*节奏规划!$J632</f>
        <v>0.720703125</v>
      </c>
      <c r="AK643" s="18">
        <f t="shared" si="310"/>
        <v>237.60000000000002</v>
      </c>
      <c r="AL643" s="18">
        <f>AK643*节奏规划!$J632</f>
        <v>0.37125000000000008</v>
      </c>
      <c r="AM643" s="18">
        <f t="shared" si="311"/>
        <v>1215</v>
      </c>
      <c r="AN643" s="18">
        <f>AM643*节奏规划!$J632</f>
        <v>1.8984375</v>
      </c>
      <c r="AO643" s="18">
        <f t="shared" si="312"/>
        <v>280.8</v>
      </c>
      <c r="AP643" s="18">
        <f>AO643*节奏规划!$J632</f>
        <v>0.43875000000000003</v>
      </c>
      <c r="AQ643" s="18">
        <f t="shared" si="313"/>
        <v>10.799999999999999</v>
      </c>
      <c r="AR643" s="18">
        <f>AQ643*节奏规划!$J632</f>
        <v>1.6874999999999998E-2</v>
      </c>
      <c r="AS643" s="18">
        <f t="shared" si="331"/>
        <v>56.16</v>
      </c>
      <c r="AT643" s="18">
        <f>AS643*节奏规划!$J632</f>
        <v>8.7749999999999995E-2</v>
      </c>
      <c r="AU643" s="18">
        <f t="shared" si="332"/>
        <v>140.4</v>
      </c>
      <c r="AV643" s="18">
        <f>AU643*节奏规划!$J632</f>
        <v>0.21937500000000001</v>
      </c>
      <c r="AW643" s="18">
        <f t="shared" si="333"/>
        <v>33.695999999999998</v>
      </c>
      <c r="AX643" s="18">
        <f>AW643*节奏规划!$J632</f>
        <v>5.2650000000000002E-2</v>
      </c>
      <c r="AY643" s="18">
        <f t="shared" si="334"/>
        <v>0</v>
      </c>
      <c r="AZ643" s="18">
        <f>AY643*节奏规划!$J632</f>
        <v>0</v>
      </c>
    </row>
    <row r="644" spans="1:52" ht="16.5" x14ac:dyDescent="0.2">
      <c r="A644" s="14">
        <v>639</v>
      </c>
      <c r="B644" s="14">
        <f>金币产出!CH644/金币产出!CB644</f>
        <v>15771024000</v>
      </c>
      <c r="C644" s="18">
        <f>INDEX(金币产出!$D$7:$D$90,MATCH(宝箱数值!A644,金币产出!$A$7:$A$90,1))</f>
        <v>160</v>
      </c>
      <c r="D644" s="18">
        <f t="shared" si="314"/>
        <v>89863385</v>
      </c>
      <c r="E644" s="18">
        <f t="shared" si="303"/>
        <v>6937249</v>
      </c>
      <c r="F644" s="18">
        <f t="shared" si="304"/>
        <v>24635351</v>
      </c>
      <c r="G644" s="18">
        <f t="shared" si="305"/>
        <v>52261543</v>
      </c>
      <c r="H644" s="18">
        <f t="shared" si="306"/>
        <v>70364248</v>
      </c>
      <c r="I644" s="18">
        <f t="shared" si="307"/>
        <v>89863385</v>
      </c>
      <c r="J644" s="18">
        <f t="shared" si="308"/>
        <v>89863385</v>
      </c>
      <c r="K644" s="18">
        <f t="shared" si="315"/>
        <v>1</v>
      </c>
      <c r="L644" s="18">
        <f t="shared" si="316"/>
        <v>6937.25</v>
      </c>
      <c r="M644" s="18">
        <f t="shared" si="317"/>
        <v>2</v>
      </c>
      <c r="N644" s="18">
        <f t="shared" si="318"/>
        <v>24.64</v>
      </c>
      <c r="O644" s="18">
        <f t="shared" si="319"/>
        <v>2</v>
      </c>
      <c r="P644" s="18">
        <f t="shared" si="320"/>
        <v>52.26</v>
      </c>
      <c r="Q644" s="18">
        <f t="shared" si="321"/>
        <v>2</v>
      </c>
      <c r="R644" s="18">
        <f t="shared" si="322"/>
        <v>70.36</v>
      </c>
      <c r="S644" s="18">
        <f t="shared" si="323"/>
        <v>2</v>
      </c>
      <c r="T644" s="18">
        <f t="shared" si="324"/>
        <v>89.86</v>
      </c>
      <c r="U644" s="18">
        <f t="shared" si="325"/>
        <v>2</v>
      </c>
      <c r="V644" s="18">
        <f t="shared" si="326"/>
        <v>89.86</v>
      </c>
      <c r="W644" s="18">
        <f t="shared" si="327"/>
        <v>2</v>
      </c>
      <c r="X644" s="18">
        <f t="shared" si="328"/>
        <v>89.86</v>
      </c>
      <c r="Y644" s="22">
        <v>0</v>
      </c>
      <c r="Z644" s="22">
        <v>0</v>
      </c>
      <c r="AA644" s="22">
        <v>0</v>
      </c>
      <c r="AB644" s="22">
        <v>0.5</v>
      </c>
      <c r="AC644" s="22">
        <v>0.5</v>
      </c>
      <c r="AD644" s="22">
        <v>0</v>
      </c>
      <c r="AE644" s="18">
        <f t="shared" si="329"/>
        <v>208295922.90000001</v>
      </c>
      <c r="AF644" s="18">
        <f>AE644*节奏规划!$J633</f>
        <v>325462.37953125004</v>
      </c>
      <c r="AG644" s="18">
        <f t="shared" si="330"/>
        <v>3510</v>
      </c>
      <c r="AH644" s="18">
        <f>AG644*节奏规划!$J633</f>
        <v>5.484375</v>
      </c>
      <c r="AI644" s="18">
        <f t="shared" si="309"/>
        <v>461.25</v>
      </c>
      <c r="AJ644" s="18">
        <f>AI644*节奏规划!$J633</f>
        <v>0.720703125</v>
      </c>
      <c r="AK644" s="18">
        <f t="shared" si="310"/>
        <v>237.60000000000002</v>
      </c>
      <c r="AL644" s="18">
        <f>AK644*节奏规划!$J633</f>
        <v>0.37125000000000008</v>
      </c>
      <c r="AM644" s="18">
        <f t="shared" si="311"/>
        <v>1215</v>
      </c>
      <c r="AN644" s="18">
        <f>AM644*节奏规划!$J633</f>
        <v>1.8984375</v>
      </c>
      <c r="AO644" s="18">
        <f t="shared" si="312"/>
        <v>280.8</v>
      </c>
      <c r="AP644" s="18">
        <f>AO644*节奏规划!$J633</f>
        <v>0.43875000000000003</v>
      </c>
      <c r="AQ644" s="18">
        <f t="shared" si="313"/>
        <v>10.799999999999999</v>
      </c>
      <c r="AR644" s="18">
        <f>AQ644*节奏规划!$J633</f>
        <v>1.6874999999999998E-2</v>
      </c>
      <c r="AS644" s="18">
        <f t="shared" si="331"/>
        <v>56.16</v>
      </c>
      <c r="AT644" s="18">
        <f>AS644*节奏规划!$J633</f>
        <v>8.7749999999999995E-2</v>
      </c>
      <c r="AU644" s="18">
        <f t="shared" si="332"/>
        <v>140.4</v>
      </c>
      <c r="AV644" s="18">
        <f>AU644*节奏规划!$J633</f>
        <v>0.21937500000000001</v>
      </c>
      <c r="AW644" s="18">
        <f t="shared" si="333"/>
        <v>33.695999999999998</v>
      </c>
      <c r="AX644" s="18">
        <f>AW644*节奏规划!$J633</f>
        <v>5.2650000000000002E-2</v>
      </c>
      <c r="AY644" s="18">
        <f t="shared" si="334"/>
        <v>0</v>
      </c>
      <c r="AZ644" s="18">
        <f>AY644*节奏规划!$J633</f>
        <v>0</v>
      </c>
    </row>
    <row r="645" spans="1:52" ht="16.5" x14ac:dyDescent="0.2">
      <c r="A645" s="14">
        <v>640</v>
      </c>
      <c r="B645" s="14">
        <f>金币产出!CH645/金币产出!CB645</f>
        <v>15837120000</v>
      </c>
      <c r="C645" s="18">
        <f>INDEX(金币产出!$D$7:$D$90,MATCH(宝箱数值!A645,金币产出!$A$7:$A$90,1))</f>
        <v>162</v>
      </c>
      <c r="D645" s="18">
        <f t="shared" si="314"/>
        <v>89551145</v>
      </c>
      <c r="E645" s="18">
        <f t="shared" si="303"/>
        <v>6925187</v>
      </c>
      <c r="F645" s="18">
        <f t="shared" si="304"/>
        <v>24592515</v>
      </c>
      <c r="G645" s="18">
        <f t="shared" si="305"/>
        <v>52170670</v>
      </c>
      <c r="H645" s="18">
        <f t="shared" si="306"/>
        <v>70241898</v>
      </c>
      <c r="I645" s="18">
        <f t="shared" si="307"/>
        <v>89551145</v>
      </c>
      <c r="J645" s="18">
        <f t="shared" si="308"/>
        <v>89551145</v>
      </c>
      <c r="K645" s="18">
        <f t="shared" si="315"/>
        <v>1</v>
      </c>
      <c r="L645" s="18">
        <f t="shared" si="316"/>
        <v>6925.19</v>
      </c>
      <c r="M645" s="18">
        <f t="shared" si="317"/>
        <v>2</v>
      </c>
      <c r="N645" s="18">
        <f t="shared" si="318"/>
        <v>24.59</v>
      </c>
      <c r="O645" s="18">
        <f t="shared" si="319"/>
        <v>2</v>
      </c>
      <c r="P645" s="18">
        <f t="shared" si="320"/>
        <v>52.17</v>
      </c>
      <c r="Q645" s="18">
        <f t="shared" si="321"/>
        <v>2</v>
      </c>
      <c r="R645" s="18">
        <f t="shared" si="322"/>
        <v>70.239999999999995</v>
      </c>
      <c r="S645" s="18">
        <f t="shared" si="323"/>
        <v>2</v>
      </c>
      <c r="T645" s="18">
        <f t="shared" si="324"/>
        <v>89.55</v>
      </c>
      <c r="U645" s="18">
        <f t="shared" si="325"/>
        <v>2</v>
      </c>
      <c r="V645" s="18">
        <f t="shared" si="326"/>
        <v>89.55</v>
      </c>
      <c r="W645" s="18">
        <f t="shared" si="327"/>
        <v>2</v>
      </c>
      <c r="X645" s="18">
        <f t="shared" si="328"/>
        <v>89.55</v>
      </c>
      <c r="Y645" s="22">
        <v>0</v>
      </c>
      <c r="Z645" s="22">
        <v>0</v>
      </c>
      <c r="AA645" s="22">
        <v>0</v>
      </c>
      <c r="AB645" s="22">
        <v>0.5</v>
      </c>
      <c r="AC645" s="22">
        <v>0.5</v>
      </c>
      <c r="AD645" s="22">
        <v>0</v>
      </c>
      <c r="AE645" s="18">
        <f t="shared" si="329"/>
        <v>209328886.33000001</v>
      </c>
      <c r="AF645" s="18">
        <f>AE645*节奏规划!$J634</f>
        <v>327076.38489062502</v>
      </c>
      <c r="AG645" s="18">
        <f t="shared" si="330"/>
        <v>3537</v>
      </c>
      <c r="AH645" s="18">
        <f>AG645*节奏规划!$J634</f>
        <v>5.5265625000000007</v>
      </c>
      <c r="AI645" s="18">
        <f t="shared" si="309"/>
        <v>461.25</v>
      </c>
      <c r="AJ645" s="18">
        <f>AI645*节奏规划!$J634</f>
        <v>0.720703125</v>
      </c>
      <c r="AK645" s="18">
        <f t="shared" si="310"/>
        <v>237.60000000000002</v>
      </c>
      <c r="AL645" s="18">
        <f>AK645*节奏规划!$J634</f>
        <v>0.37125000000000008</v>
      </c>
      <c r="AM645" s="18">
        <f t="shared" si="311"/>
        <v>1215</v>
      </c>
      <c r="AN645" s="18">
        <f>AM645*节奏规划!$J634</f>
        <v>1.8984375</v>
      </c>
      <c r="AO645" s="18">
        <f t="shared" si="312"/>
        <v>280.8</v>
      </c>
      <c r="AP645" s="18">
        <f>AO645*节奏规划!$J634</f>
        <v>0.43875000000000003</v>
      </c>
      <c r="AQ645" s="18">
        <f t="shared" si="313"/>
        <v>10.799999999999999</v>
      </c>
      <c r="AR645" s="18">
        <f>AQ645*节奏规划!$J634</f>
        <v>1.6874999999999998E-2</v>
      </c>
      <c r="AS645" s="18">
        <f t="shared" si="331"/>
        <v>56.591999999999999</v>
      </c>
      <c r="AT645" s="18">
        <f>AS645*节奏规划!$J634</f>
        <v>8.8425000000000004E-2</v>
      </c>
      <c r="AU645" s="18">
        <f t="shared" si="332"/>
        <v>141.48000000000002</v>
      </c>
      <c r="AV645" s="18">
        <f>AU645*节奏规划!$J634</f>
        <v>0.22106250000000005</v>
      </c>
      <c r="AW645" s="18">
        <f t="shared" si="333"/>
        <v>33.955199999999998</v>
      </c>
      <c r="AX645" s="18">
        <f>AW645*节奏规划!$J634</f>
        <v>5.3054999999999998E-2</v>
      </c>
      <c r="AY645" s="18">
        <f t="shared" si="334"/>
        <v>0</v>
      </c>
      <c r="AZ645" s="18">
        <f>AY645*节奏规划!$J634</f>
        <v>0</v>
      </c>
    </row>
    <row r="646" spans="1:52" ht="16.5" x14ac:dyDescent="0.2">
      <c r="A646" s="14">
        <v>641</v>
      </c>
      <c r="B646" s="14">
        <f>金币产出!CH646/金币产出!CB646</f>
        <v>15904080000</v>
      </c>
      <c r="C646" s="18">
        <f>INDEX(金币产出!$D$7:$D$90,MATCH(宝箱数值!A646,金币产出!$A$7:$A$90,1))</f>
        <v>162</v>
      </c>
      <c r="D646" s="18">
        <f t="shared" si="314"/>
        <v>89929771</v>
      </c>
      <c r="E646" s="18">
        <f t="shared" ref="E646:E709" si="335">INT(IF(A646&lt;=$BK$6,D646,SQRT(INDEX($D$6:$D$1005,$BK$6)*D646)))</f>
        <v>6939811</v>
      </c>
      <c r="F646" s="18">
        <f t="shared" ref="F646:F709" si="336">INT(IF(A646&lt;=$BK$7,D646,SQRT(INDEX($D$6:$D$1005,$BK$7)*D646)))</f>
        <v>24644449</v>
      </c>
      <c r="G646" s="18">
        <f t="shared" ref="G646:G709" si="337">INT(IF(A646&lt;=$BK$8,D646,SQRT(INDEX($D$6:$D$1005,$BK$8)*D646)))</f>
        <v>52280843</v>
      </c>
      <c r="H646" s="18">
        <f t="shared" ref="H646:H709" si="338">INT(IF(A646&lt;=$BK$9,D646,SQRT(INDEX($D$6:$D$1005,$BK$9)*D646)))</f>
        <v>70390234</v>
      </c>
      <c r="I646" s="18">
        <f t="shared" ref="I646:I709" si="339">INT(IF(A646&lt;=$BK$10,D646,SQRT(INDEX($D$6:$D$1005,$BK$10)*D646)))</f>
        <v>89929771</v>
      </c>
      <c r="J646" s="18">
        <f t="shared" ref="J646:J709" si="340">INT(IF(A646&lt;=$BK$11,D646,SQRT(INDEX($D$6:$D$1005,$BK$11)*D646)))</f>
        <v>89929771</v>
      </c>
      <c r="K646" s="18">
        <f t="shared" si="315"/>
        <v>1</v>
      </c>
      <c r="L646" s="18">
        <f t="shared" si="316"/>
        <v>6939.81</v>
      </c>
      <c r="M646" s="18">
        <f t="shared" si="317"/>
        <v>2</v>
      </c>
      <c r="N646" s="18">
        <f t="shared" si="318"/>
        <v>24.64</v>
      </c>
      <c r="O646" s="18">
        <f t="shared" si="319"/>
        <v>2</v>
      </c>
      <c r="P646" s="18">
        <f t="shared" si="320"/>
        <v>52.28</v>
      </c>
      <c r="Q646" s="18">
        <f t="shared" si="321"/>
        <v>2</v>
      </c>
      <c r="R646" s="18">
        <f t="shared" si="322"/>
        <v>70.39</v>
      </c>
      <c r="S646" s="18">
        <f t="shared" si="323"/>
        <v>2</v>
      </c>
      <c r="T646" s="18">
        <f t="shared" si="324"/>
        <v>89.93</v>
      </c>
      <c r="U646" s="18">
        <f t="shared" si="325"/>
        <v>2</v>
      </c>
      <c r="V646" s="18">
        <f t="shared" si="326"/>
        <v>89.93</v>
      </c>
      <c r="W646" s="18">
        <f t="shared" si="327"/>
        <v>2</v>
      </c>
      <c r="X646" s="18">
        <f t="shared" si="328"/>
        <v>89.93</v>
      </c>
      <c r="Y646" s="22">
        <v>0</v>
      </c>
      <c r="Z646" s="22">
        <v>0</v>
      </c>
      <c r="AA646" s="22">
        <v>0</v>
      </c>
      <c r="AB646" s="22">
        <v>0.5</v>
      </c>
      <c r="AC646" s="22">
        <v>0.5</v>
      </c>
      <c r="AD646" s="22">
        <v>0</v>
      </c>
      <c r="AE646" s="18">
        <f t="shared" si="329"/>
        <v>210019206.55000001</v>
      </c>
      <c r="AF646" s="18">
        <f>AE646*节奏规划!$J635</f>
        <v>328155.01023437502</v>
      </c>
      <c r="AG646" s="18">
        <f t="shared" si="330"/>
        <v>3537</v>
      </c>
      <c r="AH646" s="18">
        <f>AG646*节奏规划!$J635</f>
        <v>5.5265625000000007</v>
      </c>
      <c r="AI646" s="18">
        <f t="shared" ref="AI646:AI709" si="341">SUMPRODUCT($BK$21:$BP$21,Y646:AD646)*$D$3</f>
        <v>461.25</v>
      </c>
      <c r="AJ646" s="18">
        <f>AI646*节奏规划!$J635</f>
        <v>0.720703125</v>
      </c>
      <c r="AK646" s="18">
        <f t="shared" ref="AK646:AK709" si="342">SUMPRODUCT(Y646:AD646,$BS$24:$BX$24)*$BE$6*$BE$15*$D$3</f>
        <v>237.60000000000002</v>
      </c>
      <c r="AL646" s="18">
        <f>AK646*节奏规划!$J635</f>
        <v>0.37125000000000008</v>
      </c>
      <c r="AM646" s="18">
        <f t="shared" ref="AM646:AM709" si="343">SUMPRODUCT(Y646:AD646,$BS$27:$BX$27)*$D$3</f>
        <v>1215</v>
      </c>
      <c r="AN646" s="18">
        <f>AM646*节奏规划!$J635</f>
        <v>1.8984375</v>
      </c>
      <c r="AO646" s="18">
        <f t="shared" ref="AO646:AO709" si="344">SUMPRODUCT(Y646:AD646,$BS$30:$BX$30)*$D$3</f>
        <v>280.8</v>
      </c>
      <c r="AP646" s="18">
        <f>AO646*节奏规划!$J635</f>
        <v>0.43875000000000003</v>
      </c>
      <c r="AQ646" s="18">
        <f t="shared" ref="AQ646:AQ709" si="345">SUMPRODUCT(Y646:AD646,$BS$33:$BX$33)*$D$3</f>
        <v>10.799999999999999</v>
      </c>
      <c r="AR646" s="18">
        <f>AQ646*节奏规划!$J635</f>
        <v>1.6874999999999998E-2</v>
      </c>
      <c r="AS646" s="18">
        <f t="shared" si="331"/>
        <v>56.591999999999999</v>
      </c>
      <c r="AT646" s="18">
        <f>AS646*节奏规划!$J635</f>
        <v>8.8425000000000004E-2</v>
      </c>
      <c r="AU646" s="18">
        <f t="shared" si="332"/>
        <v>141.48000000000002</v>
      </c>
      <c r="AV646" s="18">
        <f>AU646*节奏规划!$J635</f>
        <v>0.22106250000000005</v>
      </c>
      <c r="AW646" s="18">
        <f t="shared" si="333"/>
        <v>33.955199999999998</v>
      </c>
      <c r="AX646" s="18">
        <f>AW646*节奏规划!$J635</f>
        <v>5.3054999999999998E-2</v>
      </c>
      <c r="AY646" s="18">
        <f t="shared" si="334"/>
        <v>0</v>
      </c>
      <c r="AZ646" s="18">
        <f>AY646*节奏规划!$J635</f>
        <v>0</v>
      </c>
    </row>
    <row r="647" spans="1:52" ht="16.5" x14ac:dyDescent="0.2">
      <c r="A647" s="14">
        <v>642</v>
      </c>
      <c r="B647" s="14">
        <f>金币产出!CH647/金币产出!CB647</f>
        <v>15971040000</v>
      </c>
      <c r="C647" s="18">
        <f>INDEX(金币产出!$D$7:$D$90,MATCH(宝箱数值!A647,金币产出!$A$7:$A$90,1))</f>
        <v>162</v>
      </c>
      <c r="D647" s="18">
        <f t="shared" ref="D647:D710" si="346">ROUND(B647/($D$3*$H$2*(1+C647/100))/1.5,0)</f>
        <v>90308397</v>
      </c>
      <c r="E647" s="18">
        <f t="shared" si="335"/>
        <v>6954405</v>
      </c>
      <c r="F647" s="18">
        <f t="shared" si="336"/>
        <v>24696274</v>
      </c>
      <c r="G647" s="18">
        <f t="shared" si="337"/>
        <v>52390785</v>
      </c>
      <c r="H647" s="18">
        <f t="shared" si="338"/>
        <v>70538258</v>
      </c>
      <c r="I647" s="18">
        <f t="shared" si="339"/>
        <v>90308397</v>
      </c>
      <c r="J647" s="18">
        <f t="shared" si="340"/>
        <v>90308397</v>
      </c>
      <c r="K647" s="18">
        <f t="shared" ref="K647:K710" si="347">INT(LOG(E647/10,1000))</f>
        <v>1</v>
      </c>
      <c r="L647" s="18">
        <f t="shared" ref="L647:L710" si="348">ROUND(E647/1000^K647,2)</f>
        <v>6954.41</v>
      </c>
      <c r="M647" s="18">
        <f t="shared" ref="M647:M710" si="349">INT(LOG(F647/10,1000))</f>
        <v>2</v>
      </c>
      <c r="N647" s="18">
        <f t="shared" ref="N647:N710" si="350">ROUND(F647/1000^M647,2)</f>
        <v>24.7</v>
      </c>
      <c r="O647" s="18">
        <f t="shared" ref="O647:O710" si="351">INT(LOG(G647/10,1000))</f>
        <v>2</v>
      </c>
      <c r="P647" s="18">
        <f t="shared" ref="P647:P710" si="352">ROUND(G647/1000^O647,2)</f>
        <v>52.39</v>
      </c>
      <c r="Q647" s="18">
        <f t="shared" ref="Q647:Q710" si="353">INT(LOG(H647/10,1000))</f>
        <v>2</v>
      </c>
      <c r="R647" s="18">
        <f t="shared" ref="R647:R710" si="354">ROUND(H647/1000^Q647,2)</f>
        <v>70.540000000000006</v>
      </c>
      <c r="S647" s="18">
        <f t="shared" ref="S647:S710" si="355">INT(LOG(I647/10,1000))</f>
        <v>2</v>
      </c>
      <c r="T647" s="18">
        <f t="shared" ref="T647:T710" si="356">ROUND(I647/1000^S647,2)</f>
        <v>90.31</v>
      </c>
      <c r="U647" s="18">
        <f t="shared" ref="U647:U710" si="357">INT(LOG(J647/10,1000))</f>
        <v>2</v>
      </c>
      <c r="V647" s="18">
        <f t="shared" ref="V647:V710" si="358">ROUND(J647/1000^U647,2)</f>
        <v>90.31</v>
      </c>
      <c r="W647" s="18">
        <f t="shared" ref="W647:W710" si="359">INT(LOG(D647/10,1000))</f>
        <v>2</v>
      </c>
      <c r="X647" s="18">
        <f t="shared" ref="X647:X710" si="360">ROUND(D647/1000^W647,2)</f>
        <v>90.31</v>
      </c>
      <c r="Y647" s="22">
        <v>0</v>
      </c>
      <c r="Z647" s="22">
        <v>0</v>
      </c>
      <c r="AA647" s="22">
        <v>0</v>
      </c>
      <c r="AB647" s="22">
        <v>0.5</v>
      </c>
      <c r="AC647" s="22">
        <v>0.5</v>
      </c>
      <c r="AD647" s="22">
        <v>0</v>
      </c>
      <c r="AE647" s="18">
        <f t="shared" ref="AE647:AE710" si="361">SUMPRODUCT(E647:J647,Y647:AD647)*(1+$C647/100)</f>
        <v>210709118.05000001</v>
      </c>
      <c r="AF647" s="18">
        <f>AE647*节奏规划!$J636</f>
        <v>329232.99695312505</v>
      </c>
      <c r="AG647" s="18">
        <f t="shared" ref="AG647:AG710" si="362">SUMPRODUCT($BH$3:$BM$3,Y647:AD647)*$D$3*(1+$C647/100)</f>
        <v>3537</v>
      </c>
      <c r="AH647" s="18">
        <f>AG647*节奏规划!$J636</f>
        <v>5.5265625000000007</v>
      </c>
      <c r="AI647" s="18">
        <f t="shared" si="341"/>
        <v>461.25</v>
      </c>
      <c r="AJ647" s="18">
        <f>AI647*节奏规划!$J636</f>
        <v>0.720703125</v>
      </c>
      <c r="AK647" s="18">
        <f t="shared" si="342"/>
        <v>237.60000000000002</v>
      </c>
      <c r="AL647" s="18">
        <f>AK647*节奏规划!$J636</f>
        <v>0.37125000000000008</v>
      </c>
      <c r="AM647" s="18">
        <f t="shared" si="343"/>
        <v>1215</v>
      </c>
      <c r="AN647" s="18">
        <f>AM647*节奏规划!$J636</f>
        <v>1.8984375</v>
      </c>
      <c r="AO647" s="18">
        <f t="shared" si="344"/>
        <v>280.8</v>
      </c>
      <c r="AP647" s="18">
        <f>AO647*节奏规划!$J636</f>
        <v>0.43875000000000003</v>
      </c>
      <c r="AQ647" s="18">
        <f t="shared" si="345"/>
        <v>10.799999999999999</v>
      </c>
      <c r="AR647" s="18">
        <f>AQ647*节奏规划!$J636</f>
        <v>1.6874999999999998E-2</v>
      </c>
      <c r="AS647" s="18">
        <f t="shared" ref="AS647:AS710" si="363">SUMPRODUCT(Y647:AD647,$BS$34:$BX$34,$BS$38:$BX$38,$BS$42:$BX$42)*$D$3*(1+$C647/100)</f>
        <v>56.591999999999999</v>
      </c>
      <c r="AT647" s="18">
        <f>AS647*节奏规划!$J636</f>
        <v>8.8425000000000004E-2</v>
      </c>
      <c r="AU647" s="18">
        <f t="shared" ref="AU647:AU710" si="364">SUMPRODUCT(Y647:AD647,$BS$35:$BX$35,$BS$39:$BX$39,$BS$42:$BX$42)*$D$3*(1+$C647/100)</f>
        <v>141.48000000000002</v>
      </c>
      <c r="AV647" s="18">
        <f>AU647*节奏规划!$J636</f>
        <v>0.22106250000000005</v>
      </c>
      <c r="AW647" s="18">
        <f t="shared" ref="AW647:AW710" si="365">SUMPRODUCT(Y647:AD647,$BS$36:$BX$36,$BS$40:$BX$40,$BS$42:$BX$42)*$D$3*(1+$C647/100)</f>
        <v>33.955199999999998</v>
      </c>
      <c r="AX647" s="18">
        <f>AW647*节奏规划!$J636</f>
        <v>5.3054999999999998E-2</v>
      </c>
      <c r="AY647" s="18">
        <f t="shared" ref="AY647:AY710" si="366">SUMPRODUCT(Y647:AD647,$BS$37:$BX$37,$BS$41:$BX$41,$BS$42:$BX$42)*$D$3*(1+$C647/100)</f>
        <v>0</v>
      </c>
      <c r="AZ647" s="18">
        <f>AY647*节奏规划!$J636</f>
        <v>0</v>
      </c>
    </row>
    <row r="648" spans="1:52" ht="16.5" x14ac:dyDescent="0.2">
      <c r="A648" s="14">
        <v>643</v>
      </c>
      <c r="B648" s="14">
        <f>金币产出!CH648/金币产出!CB648</f>
        <v>16038000000</v>
      </c>
      <c r="C648" s="18">
        <f>INDEX(金币产出!$D$7:$D$90,MATCH(宝箱数值!A648,金币产出!$A$7:$A$90,1))</f>
        <v>162</v>
      </c>
      <c r="D648" s="18">
        <f t="shared" si="346"/>
        <v>90687023</v>
      </c>
      <c r="E648" s="18">
        <f t="shared" si="335"/>
        <v>6968968</v>
      </c>
      <c r="F648" s="18">
        <f t="shared" si="336"/>
        <v>24747991</v>
      </c>
      <c r="G648" s="18">
        <f t="shared" si="337"/>
        <v>52500497</v>
      </c>
      <c r="H648" s="18">
        <f t="shared" si="338"/>
        <v>70685973</v>
      </c>
      <c r="I648" s="18">
        <f t="shared" si="339"/>
        <v>90687023</v>
      </c>
      <c r="J648" s="18">
        <f t="shared" si="340"/>
        <v>90687023</v>
      </c>
      <c r="K648" s="18">
        <f t="shared" si="347"/>
        <v>1</v>
      </c>
      <c r="L648" s="18">
        <f t="shared" si="348"/>
        <v>6968.97</v>
      </c>
      <c r="M648" s="18">
        <f t="shared" si="349"/>
        <v>2</v>
      </c>
      <c r="N648" s="18">
        <f t="shared" si="350"/>
        <v>24.75</v>
      </c>
      <c r="O648" s="18">
        <f t="shared" si="351"/>
        <v>2</v>
      </c>
      <c r="P648" s="18">
        <f t="shared" si="352"/>
        <v>52.5</v>
      </c>
      <c r="Q648" s="18">
        <f t="shared" si="353"/>
        <v>2</v>
      </c>
      <c r="R648" s="18">
        <f t="shared" si="354"/>
        <v>70.69</v>
      </c>
      <c r="S648" s="18">
        <f t="shared" si="355"/>
        <v>2</v>
      </c>
      <c r="T648" s="18">
        <f t="shared" si="356"/>
        <v>90.69</v>
      </c>
      <c r="U648" s="18">
        <f t="shared" si="357"/>
        <v>2</v>
      </c>
      <c r="V648" s="18">
        <f t="shared" si="358"/>
        <v>90.69</v>
      </c>
      <c r="W648" s="18">
        <f t="shared" si="359"/>
        <v>2</v>
      </c>
      <c r="X648" s="18">
        <f t="shared" si="360"/>
        <v>90.69</v>
      </c>
      <c r="Y648" s="22">
        <v>0</v>
      </c>
      <c r="Z648" s="22">
        <v>0</v>
      </c>
      <c r="AA648" s="22">
        <v>0</v>
      </c>
      <c r="AB648" s="22">
        <v>0.5</v>
      </c>
      <c r="AC648" s="22">
        <v>0.5</v>
      </c>
      <c r="AD648" s="22">
        <v>0</v>
      </c>
      <c r="AE648" s="18">
        <f t="shared" si="361"/>
        <v>211398624.76000002</v>
      </c>
      <c r="AF648" s="18">
        <f>AE648*节奏规划!$J637</f>
        <v>330310.35118750005</v>
      </c>
      <c r="AG648" s="18">
        <f t="shared" si="362"/>
        <v>3537</v>
      </c>
      <c r="AH648" s="18">
        <f>AG648*节奏规划!$J637</f>
        <v>5.5265625000000007</v>
      </c>
      <c r="AI648" s="18">
        <f t="shared" si="341"/>
        <v>461.25</v>
      </c>
      <c r="AJ648" s="18">
        <f>AI648*节奏规划!$J637</f>
        <v>0.720703125</v>
      </c>
      <c r="AK648" s="18">
        <f t="shared" si="342"/>
        <v>237.60000000000002</v>
      </c>
      <c r="AL648" s="18">
        <f>AK648*节奏规划!$J637</f>
        <v>0.37125000000000008</v>
      </c>
      <c r="AM648" s="18">
        <f t="shared" si="343"/>
        <v>1215</v>
      </c>
      <c r="AN648" s="18">
        <f>AM648*节奏规划!$J637</f>
        <v>1.8984375</v>
      </c>
      <c r="AO648" s="18">
        <f t="shared" si="344"/>
        <v>280.8</v>
      </c>
      <c r="AP648" s="18">
        <f>AO648*节奏规划!$J637</f>
        <v>0.43875000000000003</v>
      </c>
      <c r="AQ648" s="18">
        <f t="shared" si="345"/>
        <v>10.799999999999999</v>
      </c>
      <c r="AR648" s="18">
        <f>AQ648*节奏规划!$J637</f>
        <v>1.6874999999999998E-2</v>
      </c>
      <c r="AS648" s="18">
        <f t="shared" si="363"/>
        <v>56.591999999999999</v>
      </c>
      <c r="AT648" s="18">
        <f>AS648*节奏规划!$J637</f>
        <v>8.8425000000000004E-2</v>
      </c>
      <c r="AU648" s="18">
        <f t="shared" si="364"/>
        <v>141.48000000000002</v>
      </c>
      <c r="AV648" s="18">
        <f>AU648*节奏规划!$J637</f>
        <v>0.22106250000000005</v>
      </c>
      <c r="AW648" s="18">
        <f t="shared" si="365"/>
        <v>33.955199999999998</v>
      </c>
      <c r="AX648" s="18">
        <f>AW648*节奏规划!$J637</f>
        <v>5.3054999999999998E-2</v>
      </c>
      <c r="AY648" s="18">
        <f t="shared" si="366"/>
        <v>0</v>
      </c>
      <c r="AZ648" s="18">
        <f>AY648*节奏规划!$J637</f>
        <v>0</v>
      </c>
    </row>
    <row r="649" spans="1:52" ht="16.5" x14ac:dyDescent="0.2">
      <c r="A649" s="14">
        <v>644</v>
      </c>
      <c r="B649" s="14">
        <f>金币产出!CH649/金币产出!CB649</f>
        <v>16104960000</v>
      </c>
      <c r="C649" s="18">
        <f>INDEX(金币产出!$D$7:$D$90,MATCH(宝箱数值!A649,金币产出!$A$7:$A$90,1))</f>
        <v>162</v>
      </c>
      <c r="D649" s="18">
        <f t="shared" si="346"/>
        <v>91065649</v>
      </c>
      <c r="E649" s="18">
        <f t="shared" si="335"/>
        <v>6983501</v>
      </c>
      <c r="F649" s="18">
        <f t="shared" si="336"/>
        <v>24799599</v>
      </c>
      <c r="G649" s="18">
        <f t="shared" si="337"/>
        <v>52609979</v>
      </c>
      <c r="H649" s="18">
        <f t="shared" si="338"/>
        <v>70833379</v>
      </c>
      <c r="I649" s="18">
        <f t="shared" si="339"/>
        <v>91065649</v>
      </c>
      <c r="J649" s="18">
        <f t="shared" si="340"/>
        <v>91065649</v>
      </c>
      <c r="K649" s="18">
        <f t="shared" si="347"/>
        <v>1</v>
      </c>
      <c r="L649" s="18">
        <f t="shared" si="348"/>
        <v>6983.5</v>
      </c>
      <c r="M649" s="18">
        <f t="shared" si="349"/>
        <v>2</v>
      </c>
      <c r="N649" s="18">
        <f t="shared" si="350"/>
        <v>24.8</v>
      </c>
      <c r="O649" s="18">
        <f t="shared" si="351"/>
        <v>2</v>
      </c>
      <c r="P649" s="18">
        <f t="shared" si="352"/>
        <v>52.61</v>
      </c>
      <c r="Q649" s="18">
        <f t="shared" si="353"/>
        <v>2</v>
      </c>
      <c r="R649" s="18">
        <f t="shared" si="354"/>
        <v>70.83</v>
      </c>
      <c r="S649" s="18">
        <f t="shared" si="355"/>
        <v>2</v>
      </c>
      <c r="T649" s="18">
        <f t="shared" si="356"/>
        <v>91.07</v>
      </c>
      <c r="U649" s="18">
        <f t="shared" si="357"/>
        <v>2</v>
      </c>
      <c r="V649" s="18">
        <f t="shared" si="358"/>
        <v>91.07</v>
      </c>
      <c r="W649" s="18">
        <f t="shared" si="359"/>
        <v>2</v>
      </c>
      <c r="X649" s="18">
        <f t="shared" si="360"/>
        <v>91.07</v>
      </c>
      <c r="Y649" s="22">
        <v>0</v>
      </c>
      <c r="Z649" s="22">
        <v>0</v>
      </c>
      <c r="AA649" s="22">
        <v>0</v>
      </c>
      <c r="AB649" s="22">
        <v>0.5</v>
      </c>
      <c r="AC649" s="22">
        <v>0.5</v>
      </c>
      <c r="AD649" s="22">
        <v>0</v>
      </c>
      <c r="AE649" s="18">
        <f t="shared" si="361"/>
        <v>212087726.68000001</v>
      </c>
      <c r="AF649" s="18">
        <f>AE649*节奏规划!$J638</f>
        <v>331387.07293750002</v>
      </c>
      <c r="AG649" s="18">
        <f t="shared" si="362"/>
        <v>3537</v>
      </c>
      <c r="AH649" s="18">
        <f>AG649*节奏规划!$J638</f>
        <v>5.5265625000000007</v>
      </c>
      <c r="AI649" s="18">
        <f t="shared" si="341"/>
        <v>461.25</v>
      </c>
      <c r="AJ649" s="18">
        <f>AI649*节奏规划!$J638</f>
        <v>0.720703125</v>
      </c>
      <c r="AK649" s="18">
        <f t="shared" si="342"/>
        <v>237.60000000000002</v>
      </c>
      <c r="AL649" s="18">
        <f>AK649*节奏规划!$J638</f>
        <v>0.37125000000000008</v>
      </c>
      <c r="AM649" s="18">
        <f t="shared" si="343"/>
        <v>1215</v>
      </c>
      <c r="AN649" s="18">
        <f>AM649*节奏规划!$J638</f>
        <v>1.8984375</v>
      </c>
      <c r="AO649" s="18">
        <f t="shared" si="344"/>
        <v>280.8</v>
      </c>
      <c r="AP649" s="18">
        <f>AO649*节奏规划!$J638</f>
        <v>0.43875000000000003</v>
      </c>
      <c r="AQ649" s="18">
        <f t="shared" si="345"/>
        <v>10.799999999999999</v>
      </c>
      <c r="AR649" s="18">
        <f>AQ649*节奏规划!$J638</f>
        <v>1.6874999999999998E-2</v>
      </c>
      <c r="AS649" s="18">
        <f t="shared" si="363"/>
        <v>56.591999999999999</v>
      </c>
      <c r="AT649" s="18">
        <f>AS649*节奏规划!$J638</f>
        <v>8.8425000000000004E-2</v>
      </c>
      <c r="AU649" s="18">
        <f t="shared" si="364"/>
        <v>141.48000000000002</v>
      </c>
      <c r="AV649" s="18">
        <f>AU649*节奏规划!$J638</f>
        <v>0.22106250000000005</v>
      </c>
      <c r="AW649" s="18">
        <f t="shared" si="365"/>
        <v>33.955199999999998</v>
      </c>
      <c r="AX649" s="18">
        <f>AW649*节奏规划!$J638</f>
        <v>5.3054999999999998E-2</v>
      </c>
      <c r="AY649" s="18">
        <f t="shared" si="366"/>
        <v>0</v>
      </c>
      <c r="AZ649" s="18">
        <f>AY649*节奏规划!$J638</f>
        <v>0</v>
      </c>
    </row>
    <row r="650" spans="1:52" ht="16.5" x14ac:dyDescent="0.2">
      <c r="A650" s="14">
        <v>645</v>
      </c>
      <c r="B650" s="14">
        <f>金币产出!CH650/金币产出!CB650</f>
        <v>16171920000</v>
      </c>
      <c r="C650" s="18">
        <f>INDEX(金币产出!$D$7:$D$90,MATCH(宝箱数值!A650,金币产出!$A$7:$A$90,1))</f>
        <v>162</v>
      </c>
      <c r="D650" s="18">
        <f t="shared" si="346"/>
        <v>91444275</v>
      </c>
      <c r="E650" s="18">
        <f t="shared" si="335"/>
        <v>6998004</v>
      </c>
      <c r="F650" s="18">
        <f t="shared" si="336"/>
        <v>24851101</v>
      </c>
      <c r="G650" s="18">
        <f t="shared" si="337"/>
        <v>52719235</v>
      </c>
      <c r="H650" s="18">
        <f t="shared" si="338"/>
        <v>70980479</v>
      </c>
      <c r="I650" s="18">
        <f t="shared" si="339"/>
        <v>91444275</v>
      </c>
      <c r="J650" s="18">
        <f t="shared" si="340"/>
        <v>91444275</v>
      </c>
      <c r="K650" s="18">
        <f t="shared" si="347"/>
        <v>1</v>
      </c>
      <c r="L650" s="18">
        <f t="shared" si="348"/>
        <v>6998</v>
      </c>
      <c r="M650" s="18">
        <f t="shared" si="349"/>
        <v>2</v>
      </c>
      <c r="N650" s="18">
        <f t="shared" si="350"/>
        <v>24.85</v>
      </c>
      <c r="O650" s="18">
        <f t="shared" si="351"/>
        <v>2</v>
      </c>
      <c r="P650" s="18">
        <f t="shared" si="352"/>
        <v>52.72</v>
      </c>
      <c r="Q650" s="18">
        <f t="shared" si="353"/>
        <v>2</v>
      </c>
      <c r="R650" s="18">
        <f t="shared" si="354"/>
        <v>70.98</v>
      </c>
      <c r="S650" s="18">
        <f t="shared" si="355"/>
        <v>2</v>
      </c>
      <c r="T650" s="18">
        <f t="shared" si="356"/>
        <v>91.44</v>
      </c>
      <c r="U650" s="18">
        <f t="shared" si="357"/>
        <v>2</v>
      </c>
      <c r="V650" s="18">
        <f t="shared" si="358"/>
        <v>91.44</v>
      </c>
      <c r="W650" s="18">
        <f t="shared" si="359"/>
        <v>2</v>
      </c>
      <c r="X650" s="18">
        <f t="shared" si="360"/>
        <v>91.44</v>
      </c>
      <c r="Y650" s="22">
        <v>0</v>
      </c>
      <c r="Z650" s="22">
        <v>0</v>
      </c>
      <c r="AA650" s="22">
        <v>0</v>
      </c>
      <c r="AB650" s="22">
        <v>0.5</v>
      </c>
      <c r="AC650" s="22">
        <v>0.5</v>
      </c>
      <c r="AD650" s="22">
        <v>0</v>
      </c>
      <c r="AE650" s="18">
        <f t="shared" si="361"/>
        <v>212776427.74000001</v>
      </c>
      <c r="AF650" s="18">
        <f>AE650*节奏规划!$J639</f>
        <v>332463.16834375006</v>
      </c>
      <c r="AG650" s="18">
        <f t="shared" si="362"/>
        <v>3537</v>
      </c>
      <c r="AH650" s="18">
        <f>AG650*节奏规划!$J639</f>
        <v>5.5265625000000007</v>
      </c>
      <c r="AI650" s="18">
        <f t="shared" si="341"/>
        <v>461.25</v>
      </c>
      <c r="AJ650" s="18">
        <f>AI650*节奏规划!$J639</f>
        <v>0.720703125</v>
      </c>
      <c r="AK650" s="18">
        <f t="shared" si="342"/>
        <v>237.60000000000002</v>
      </c>
      <c r="AL650" s="18">
        <f>AK650*节奏规划!$J639</f>
        <v>0.37125000000000008</v>
      </c>
      <c r="AM650" s="18">
        <f t="shared" si="343"/>
        <v>1215</v>
      </c>
      <c r="AN650" s="18">
        <f>AM650*节奏规划!$J639</f>
        <v>1.8984375</v>
      </c>
      <c r="AO650" s="18">
        <f t="shared" si="344"/>
        <v>280.8</v>
      </c>
      <c r="AP650" s="18">
        <f>AO650*节奏规划!$J639</f>
        <v>0.43875000000000003</v>
      </c>
      <c r="AQ650" s="18">
        <f t="shared" si="345"/>
        <v>10.799999999999999</v>
      </c>
      <c r="AR650" s="18">
        <f>AQ650*节奏规划!$J639</f>
        <v>1.6874999999999998E-2</v>
      </c>
      <c r="AS650" s="18">
        <f t="shared" si="363"/>
        <v>56.591999999999999</v>
      </c>
      <c r="AT650" s="18">
        <f>AS650*节奏规划!$J639</f>
        <v>8.8425000000000004E-2</v>
      </c>
      <c r="AU650" s="18">
        <f t="shared" si="364"/>
        <v>141.48000000000002</v>
      </c>
      <c r="AV650" s="18">
        <f>AU650*节奏规划!$J639</f>
        <v>0.22106250000000005</v>
      </c>
      <c r="AW650" s="18">
        <f t="shared" si="365"/>
        <v>33.955199999999998</v>
      </c>
      <c r="AX650" s="18">
        <f>AW650*节奏规划!$J639</f>
        <v>5.3054999999999998E-2</v>
      </c>
      <c r="AY650" s="18">
        <f t="shared" si="366"/>
        <v>0</v>
      </c>
      <c r="AZ650" s="18">
        <f>AY650*节奏规划!$J639</f>
        <v>0</v>
      </c>
    </row>
    <row r="651" spans="1:52" ht="16.5" x14ac:dyDescent="0.2">
      <c r="A651" s="14">
        <v>646</v>
      </c>
      <c r="B651" s="14">
        <f>金币产出!CH651/金币产出!CB651</f>
        <v>16238880000</v>
      </c>
      <c r="C651" s="18">
        <f>INDEX(金币产出!$D$7:$D$90,MATCH(宝箱数值!A651,金币产出!$A$7:$A$90,1))</f>
        <v>162</v>
      </c>
      <c r="D651" s="18">
        <f t="shared" si="346"/>
        <v>91822901</v>
      </c>
      <c r="E651" s="18">
        <f t="shared" si="335"/>
        <v>7012477</v>
      </c>
      <c r="F651" s="18">
        <f t="shared" si="336"/>
        <v>24902496</v>
      </c>
      <c r="G651" s="18">
        <f t="shared" si="337"/>
        <v>52828265</v>
      </c>
      <c r="H651" s="18">
        <f t="shared" si="338"/>
        <v>71127275</v>
      </c>
      <c r="I651" s="18">
        <f t="shared" si="339"/>
        <v>91822901</v>
      </c>
      <c r="J651" s="18">
        <f t="shared" si="340"/>
        <v>91822901</v>
      </c>
      <c r="K651" s="18">
        <f t="shared" si="347"/>
        <v>1</v>
      </c>
      <c r="L651" s="18">
        <f t="shared" si="348"/>
        <v>7012.48</v>
      </c>
      <c r="M651" s="18">
        <f t="shared" si="349"/>
        <v>2</v>
      </c>
      <c r="N651" s="18">
        <f t="shared" si="350"/>
        <v>24.9</v>
      </c>
      <c r="O651" s="18">
        <f t="shared" si="351"/>
        <v>2</v>
      </c>
      <c r="P651" s="18">
        <f t="shared" si="352"/>
        <v>52.83</v>
      </c>
      <c r="Q651" s="18">
        <f t="shared" si="353"/>
        <v>2</v>
      </c>
      <c r="R651" s="18">
        <f t="shared" si="354"/>
        <v>71.13</v>
      </c>
      <c r="S651" s="18">
        <f t="shared" si="355"/>
        <v>2</v>
      </c>
      <c r="T651" s="18">
        <f t="shared" si="356"/>
        <v>91.82</v>
      </c>
      <c r="U651" s="18">
        <f t="shared" si="357"/>
        <v>2</v>
      </c>
      <c r="V651" s="18">
        <f t="shared" si="358"/>
        <v>91.82</v>
      </c>
      <c r="W651" s="18">
        <f t="shared" si="359"/>
        <v>2</v>
      </c>
      <c r="X651" s="18">
        <f t="shared" si="360"/>
        <v>91.82</v>
      </c>
      <c r="Y651" s="22">
        <v>0</v>
      </c>
      <c r="Z651" s="22">
        <v>0</v>
      </c>
      <c r="AA651" s="22">
        <v>0</v>
      </c>
      <c r="AB651" s="22">
        <v>0.5</v>
      </c>
      <c r="AC651" s="22">
        <v>0.5</v>
      </c>
      <c r="AD651" s="22">
        <v>0</v>
      </c>
      <c r="AE651" s="18">
        <f t="shared" si="361"/>
        <v>213464730.56</v>
      </c>
      <c r="AF651" s="18">
        <f>AE651*节奏规划!$J640</f>
        <v>333538.64150000003</v>
      </c>
      <c r="AG651" s="18">
        <f t="shared" si="362"/>
        <v>3537</v>
      </c>
      <c r="AH651" s="18">
        <f>AG651*节奏规划!$J640</f>
        <v>5.5265625000000007</v>
      </c>
      <c r="AI651" s="18">
        <f t="shared" si="341"/>
        <v>461.25</v>
      </c>
      <c r="AJ651" s="18">
        <f>AI651*节奏规划!$J640</f>
        <v>0.720703125</v>
      </c>
      <c r="AK651" s="18">
        <f t="shared" si="342"/>
        <v>237.60000000000002</v>
      </c>
      <c r="AL651" s="18">
        <f>AK651*节奏规划!$J640</f>
        <v>0.37125000000000008</v>
      </c>
      <c r="AM651" s="18">
        <f t="shared" si="343"/>
        <v>1215</v>
      </c>
      <c r="AN651" s="18">
        <f>AM651*节奏规划!$J640</f>
        <v>1.8984375</v>
      </c>
      <c r="AO651" s="18">
        <f t="shared" si="344"/>
        <v>280.8</v>
      </c>
      <c r="AP651" s="18">
        <f>AO651*节奏规划!$J640</f>
        <v>0.43875000000000003</v>
      </c>
      <c r="AQ651" s="18">
        <f t="shared" si="345"/>
        <v>10.799999999999999</v>
      </c>
      <c r="AR651" s="18">
        <f>AQ651*节奏规划!$J640</f>
        <v>1.6874999999999998E-2</v>
      </c>
      <c r="AS651" s="18">
        <f t="shared" si="363"/>
        <v>56.591999999999999</v>
      </c>
      <c r="AT651" s="18">
        <f>AS651*节奏规划!$J640</f>
        <v>8.8425000000000004E-2</v>
      </c>
      <c r="AU651" s="18">
        <f t="shared" si="364"/>
        <v>141.48000000000002</v>
      </c>
      <c r="AV651" s="18">
        <f>AU651*节奏规划!$J640</f>
        <v>0.22106250000000005</v>
      </c>
      <c r="AW651" s="18">
        <f t="shared" si="365"/>
        <v>33.955199999999998</v>
      </c>
      <c r="AX651" s="18">
        <f>AW651*节奏规划!$J640</f>
        <v>5.3054999999999998E-2</v>
      </c>
      <c r="AY651" s="18">
        <f t="shared" si="366"/>
        <v>0</v>
      </c>
      <c r="AZ651" s="18">
        <f>AY651*节奏规划!$J640</f>
        <v>0</v>
      </c>
    </row>
    <row r="652" spans="1:52" ht="16.5" x14ac:dyDescent="0.2">
      <c r="A652" s="14">
        <v>647</v>
      </c>
      <c r="B652" s="14">
        <f>金币产出!CH652/金币产出!CB652</f>
        <v>16305840000</v>
      </c>
      <c r="C652" s="18">
        <f>INDEX(金币产出!$D$7:$D$90,MATCH(宝箱数值!A652,金币产出!$A$7:$A$90,1))</f>
        <v>162</v>
      </c>
      <c r="D652" s="18">
        <f t="shared" si="346"/>
        <v>92201527</v>
      </c>
      <c r="E652" s="18">
        <f t="shared" si="335"/>
        <v>7026920</v>
      </c>
      <c r="F652" s="18">
        <f t="shared" si="336"/>
        <v>24953785</v>
      </c>
      <c r="G652" s="18">
        <f t="shared" si="337"/>
        <v>52937070</v>
      </c>
      <c r="H652" s="18">
        <f t="shared" si="338"/>
        <v>71273769</v>
      </c>
      <c r="I652" s="18">
        <f t="shared" si="339"/>
        <v>92201527</v>
      </c>
      <c r="J652" s="18">
        <f t="shared" si="340"/>
        <v>92201527</v>
      </c>
      <c r="K652" s="18">
        <f t="shared" si="347"/>
        <v>1</v>
      </c>
      <c r="L652" s="18">
        <f t="shared" si="348"/>
        <v>7026.92</v>
      </c>
      <c r="M652" s="18">
        <f t="shared" si="349"/>
        <v>2</v>
      </c>
      <c r="N652" s="18">
        <f t="shared" si="350"/>
        <v>24.95</v>
      </c>
      <c r="O652" s="18">
        <f t="shared" si="351"/>
        <v>2</v>
      </c>
      <c r="P652" s="18">
        <f t="shared" si="352"/>
        <v>52.94</v>
      </c>
      <c r="Q652" s="18">
        <f t="shared" si="353"/>
        <v>2</v>
      </c>
      <c r="R652" s="18">
        <f t="shared" si="354"/>
        <v>71.27</v>
      </c>
      <c r="S652" s="18">
        <f t="shared" si="355"/>
        <v>2</v>
      </c>
      <c r="T652" s="18">
        <f t="shared" si="356"/>
        <v>92.2</v>
      </c>
      <c r="U652" s="18">
        <f t="shared" si="357"/>
        <v>2</v>
      </c>
      <c r="V652" s="18">
        <f t="shared" si="358"/>
        <v>92.2</v>
      </c>
      <c r="W652" s="18">
        <f t="shared" si="359"/>
        <v>2</v>
      </c>
      <c r="X652" s="18">
        <f t="shared" si="360"/>
        <v>92.2</v>
      </c>
      <c r="Y652" s="22">
        <v>0</v>
      </c>
      <c r="Z652" s="22">
        <v>0</v>
      </c>
      <c r="AA652" s="22">
        <v>0</v>
      </c>
      <c r="AB652" s="22">
        <v>0.5</v>
      </c>
      <c r="AC652" s="22">
        <v>0.5</v>
      </c>
      <c r="AD652" s="22">
        <v>0</v>
      </c>
      <c r="AE652" s="18">
        <f t="shared" si="361"/>
        <v>214152637.76000002</v>
      </c>
      <c r="AF652" s="18">
        <f>AE652*节奏规划!$J641</f>
        <v>334613.49650000007</v>
      </c>
      <c r="AG652" s="18">
        <f t="shared" si="362"/>
        <v>3537</v>
      </c>
      <c r="AH652" s="18">
        <f>AG652*节奏规划!$J641</f>
        <v>5.5265625000000007</v>
      </c>
      <c r="AI652" s="18">
        <f t="shared" si="341"/>
        <v>461.25</v>
      </c>
      <c r="AJ652" s="18">
        <f>AI652*节奏规划!$J641</f>
        <v>0.720703125</v>
      </c>
      <c r="AK652" s="18">
        <f t="shared" si="342"/>
        <v>237.60000000000002</v>
      </c>
      <c r="AL652" s="18">
        <f>AK652*节奏规划!$J641</f>
        <v>0.37125000000000008</v>
      </c>
      <c r="AM652" s="18">
        <f t="shared" si="343"/>
        <v>1215</v>
      </c>
      <c r="AN652" s="18">
        <f>AM652*节奏规划!$J641</f>
        <v>1.8984375</v>
      </c>
      <c r="AO652" s="18">
        <f t="shared" si="344"/>
        <v>280.8</v>
      </c>
      <c r="AP652" s="18">
        <f>AO652*节奏规划!$J641</f>
        <v>0.43875000000000003</v>
      </c>
      <c r="AQ652" s="18">
        <f t="shared" si="345"/>
        <v>10.799999999999999</v>
      </c>
      <c r="AR652" s="18">
        <f>AQ652*节奏规划!$J641</f>
        <v>1.6874999999999998E-2</v>
      </c>
      <c r="AS652" s="18">
        <f t="shared" si="363"/>
        <v>56.591999999999999</v>
      </c>
      <c r="AT652" s="18">
        <f>AS652*节奏规划!$J641</f>
        <v>8.8425000000000004E-2</v>
      </c>
      <c r="AU652" s="18">
        <f t="shared" si="364"/>
        <v>141.48000000000002</v>
      </c>
      <c r="AV652" s="18">
        <f>AU652*节奏规划!$J641</f>
        <v>0.22106250000000005</v>
      </c>
      <c r="AW652" s="18">
        <f t="shared" si="365"/>
        <v>33.955199999999998</v>
      </c>
      <c r="AX652" s="18">
        <f>AW652*节奏规划!$J641</f>
        <v>5.3054999999999998E-2</v>
      </c>
      <c r="AY652" s="18">
        <f t="shared" si="366"/>
        <v>0</v>
      </c>
      <c r="AZ652" s="18">
        <f>AY652*节奏规划!$J641</f>
        <v>0</v>
      </c>
    </row>
    <row r="653" spans="1:52" ht="16.5" x14ac:dyDescent="0.2">
      <c r="A653" s="14">
        <v>648</v>
      </c>
      <c r="B653" s="14">
        <f>金币产出!CH653/金币产出!CB653</f>
        <v>16372800000</v>
      </c>
      <c r="C653" s="18">
        <f>INDEX(金币产出!$D$7:$D$90,MATCH(宝箱数值!A653,金币产出!$A$7:$A$90,1))</f>
        <v>162</v>
      </c>
      <c r="D653" s="18">
        <f t="shared" si="346"/>
        <v>92580153</v>
      </c>
      <c r="E653" s="18">
        <f t="shared" si="335"/>
        <v>7041333</v>
      </c>
      <c r="F653" s="18">
        <f t="shared" si="336"/>
        <v>25004969</v>
      </c>
      <c r="G653" s="18">
        <f t="shared" si="337"/>
        <v>53045651</v>
      </c>
      <c r="H653" s="18">
        <f t="shared" si="338"/>
        <v>71419962</v>
      </c>
      <c r="I653" s="18">
        <f t="shared" si="339"/>
        <v>92580153</v>
      </c>
      <c r="J653" s="18">
        <f t="shared" si="340"/>
        <v>92580153</v>
      </c>
      <c r="K653" s="18">
        <f t="shared" si="347"/>
        <v>1</v>
      </c>
      <c r="L653" s="18">
        <f t="shared" si="348"/>
        <v>7041.33</v>
      </c>
      <c r="M653" s="18">
        <f t="shared" si="349"/>
        <v>2</v>
      </c>
      <c r="N653" s="18">
        <f t="shared" si="350"/>
        <v>25</v>
      </c>
      <c r="O653" s="18">
        <f t="shared" si="351"/>
        <v>2</v>
      </c>
      <c r="P653" s="18">
        <f t="shared" si="352"/>
        <v>53.05</v>
      </c>
      <c r="Q653" s="18">
        <f t="shared" si="353"/>
        <v>2</v>
      </c>
      <c r="R653" s="18">
        <f t="shared" si="354"/>
        <v>71.42</v>
      </c>
      <c r="S653" s="18">
        <f t="shared" si="355"/>
        <v>2</v>
      </c>
      <c r="T653" s="18">
        <f t="shared" si="356"/>
        <v>92.58</v>
      </c>
      <c r="U653" s="18">
        <f t="shared" si="357"/>
        <v>2</v>
      </c>
      <c r="V653" s="18">
        <f t="shared" si="358"/>
        <v>92.58</v>
      </c>
      <c r="W653" s="18">
        <f t="shared" si="359"/>
        <v>2</v>
      </c>
      <c r="X653" s="18">
        <f t="shared" si="360"/>
        <v>92.58</v>
      </c>
      <c r="Y653" s="22">
        <v>0</v>
      </c>
      <c r="Z653" s="22">
        <v>0</v>
      </c>
      <c r="AA653" s="22">
        <v>0</v>
      </c>
      <c r="AB653" s="22">
        <v>0.5</v>
      </c>
      <c r="AC653" s="22">
        <v>0.5</v>
      </c>
      <c r="AD653" s="22">
        <v>0</v>
      </c>
      <c r="AE653" s="18">
        <f t="shared" si="361"/>
        <v>214840150.65000001</v>
      </c>
      <c r="AF653" s="18">
        <f>AE653*节奏规划!$J642</f>
        <v>335687.73539062502</v>
      </c>
      <c r="AG653" s="18">
        <f t="shared" si="362"/>
        <v>3537</v>
      </c>
      <c r="AH653" s="18">
        <f>AG653*节奏规划!$J642</f>
        <v>5.5265625000000007</v>
      </c>
      <c r="AI653" s="18">
        <f t="shared" si="341"/>
        <v>461.25</v>
      </c>
      <c r="AJ653" s="18">
        <f>AI653*节奏规划!$J642</f>
        <v>0.720703125</v>
      </c>
      <c r="AK653" s="18">
        <f t="shared" si="342"/>
        <v>237.60000000000002</v>
      </c>
      <c r="AL653" s="18">
        <f>AK653*节奏规划!$J642</f>
        <v>0.37125000000000008</v>
      </c>
      <c r="AM653" s="18">
        <f t="shared" si="343"/>
        <v>1215</v>
      </c>
      <c r="AN653" s="18">
        <f>AM653*节奏规划!$J642</f>
        <v>1.8984375</v>
      </c>
      <c r="AO653" s="18">
        <f t="shared" si="344"/>
        <v>280.8</v>
      </c>
      <c r="AP653" s="18">
        <f>AO653*节奏规划!$J642</f>
        <v>0.43875000000000003</v>
      </c>
      <c r="AQ653" s="18">
        <f t="shared" si="345"/>
        <v>10.799999999999999</v>
      </c>
      <c r="AR653" s="18">
        <f>AQ653*节奏规划!$J642</f>
        <v>1.6874999999999998E-2</v>
      </c>
      <c r="AS653" s="18">
        <f t="shared" si="363"/>
        <v>56.591999999999999</v>
      </c>
      <c r="AT653" s="18">
        <f>AS653*节奏规划!$J642</f>
        <v>8.8425000000000004E-2</v>
      </c>
      <c r="AU653" s="18">
        <f t="shared" si="364"/>
        <v>141.48000000000002</v>
      </c>
      <c r="AV653" s="18">
        <f>AU653*节奏规划!$J642</f>
        <v>0.22106250000000005</v>
      </c>
      <c r="AW653" s="18">
        <f t="shared" si="365"/>
        <v>33.955199999999998</v>
      </c>
      <c r="AX653" s="18">
        <f>AW653*节奏规划!$J642</f>
        <v>5.3054999999999998E-2</v>
      </c>
      <c r="AY653" s="18">
        <f t="shared" si="366"/>
        <v>0</v>
      </c>
      <c r="AZ653" s="18">
        <f>AY653*节奏规划!$J642</f>
        <v>0</v>
      </c>
    </row>
    <row r="654" spans="1:52" ht="16.5" x14ac:dyDescent="0.2">
      <c r="A654" s="14">
        <v>649</v>
      </c>
      <c r="B654" s="14">
        <f>金币产出!CH654/金币产出!CB654</f>
        <v>16439760000</v>
      </c>
      <c r="C654" s="18">
        <f>INDEX(金币产出!$D$7:$D$90,MATCH(宝箱数值!A654,金币产出!$A$7:$A$90,1))</f>
        <v>162</v>
      </c>
      <c r="D654" s="18">
        <f t="shared" si="346"/>
        <v>92958779</v>
      </c>
      <c r="E654" s="18">
        <f t="shared" si="335"/>
        <v>7055717</v>
      </c>
      <c r="F654" s="18">
        <f t="shared" si="336"/>
        <v>25056048</v>
      </c>
      <c r="G654" s="18">
        <f t="shared" si="337"/>
        <v>53154011</v>
      </c>
      <c r="H654" s="18">
        <f t="shared" si="338"/>
        <v>71565856</v>
      </c>
      <c r="I654" s="18">
        <f t="shared" si="339"/>
        <v>92958779</v>
      </c>
      <c r="J654" s="18">
        <f t="shared" si="340"/>
        <v>92958779</v>
      </c>
      <c r="K654" s="18">
        <f t="shared" si="347"/>
        <v>1</v>
      </c>
      <c r="L654" s="18">
        <f t="shared" si="348"/>
        <v>7055.72</v>
      </c>
      <c r="M654" s="18">
        <f t="shared" si="349"/>
        <v>2</v>
      </c>
      <c r="N654" s="18">
        <f t="shared" si="350"/>
        <v>25.06</v>
      </c>
      <c r="O654" s="18">
        <f t="shared" si="351"/>
        <v>2</v>
      </c>
      <c r="P654" s="18">
        <f t="shared" si="352"/>
        <v>53.15</v>
      </c>
      <c r="Q654" s="18">
        <f t="shared" si="353"/>
        <v>2</v>
      </c>
      <c r="R654" s="18">
        <f t="shared" si="354"/>
        <v>71.569999999999993</v>
      </c>
      <c r="S654" s="18">
        <f t="shared" si="355"/>
        <v>2</v>
      </c>
      <c r="T654" s="18">
        <f t="shared" si="356"/>
        <v>92.96</v>
      </c>
      <c r="U654" s="18">
        <f t="shared" si="357"/>
        <v>2</v>
      </c>
      <c r="V654" s="18">
        <f t="shared" si="358"/>
        <v>92.96</v>
      </c>
      <c r="W654" s="18">
        <f t="shared" si="359"/>
        <v>2</v>
      </c>
      <c r="X654" s="18">
        <f t="shared" si="360"/>
        <v>92.96</v>
      </c>
      <c r="Y654" s="22">
        <v>0</v>
      </c>
      <c r="Z654" s="22">
        <v>0</v>
      </c>
      <c r="AA654" s="22">
        <v>0</v>
      </c>
      <c r="AB654" s="22">
        <v>0.5</v>
      </c>
      <c r="AC654" s="22">
        <v>0.5</v>
      </c>
      <c r="AD654" s="22">
        <v>0</v>
      </c>
      <c r="AE654" s="18">
        <f t="shared" si="361"/>
        <v>215527271.84999999</v>
      </c>
      <c r="AF654" s="18">
        <f>AE654*节奏规划!$J643</f>
        <v>336761.36226562504</v>
      </c>
      <c r="AG654" s="18">
        <f t="shared" si="362"/>
        <v>3537</v>
      </c>
      <c r="AH654" s="18">
        <f>AG654*节奏规划!$J643</f>
        <v>5.5265625000000007</v>
      </c>
      <c r="AI654" s="18">
        <f t="shared" si="341"/>
        <v>461.25</v>
      </c>
      <c r="AJ654" s="18">
        <f>AI654*节奏规划!$J643</f>
        <v>0.720703125</v>
      </c>
      <c r="AK654" s="18">
        <f t="shared" si="342"/>
        <v>237.60000000000002</v>
      </c>
      <c r="AL654" s="18">
        <f>AK654*节奏规划!$J643</f>
        <v>0.37125000000000008</v>
      </c>
      <c r="AM654" s="18">
        <f t="shared" si="343"/>
        <v>1215</v>
      </c>
      <c r="AN654" s="18">
        <f>AM654*节奏规划!$J643</f>
        <v>1.8984375</v>
      </c>
      <c r="AO654" s="18">
        <f t="shared" si="344"/>
        <v>280.8</v>
      </c>
      <c r="AP654" s="18">
        <f>AO654*节奏规划!$J643</f>
        <v>0.43875000000000003</v>
      </c>
      <c r="AQ654" s="18">
        <f t="shared" si="345"/>
        <v>10.799999999999999</v>
      </c>
      <c r="AR654" s="18">
        <f>AQ654*节奏规划!$J643</f>
        <v>1.6874999999999998E-2</v>
      </c>
      <c r="AS654" s="18">
        <f t="shared" si="363"/>
        <v>56.591999999999999</v>
      </c>
      <c r="AT654" s="18">
        <f>AS654*节奏规划!$J643</f>
        <v>8.8425000000000004E-2</v>
      </c>
      <c r="AU654" s="18">
        <f t="shared" si="364"/>
        <v>141.48000000000002</v>
      </c>
      <c r="AV654" s="18">
        <f>AU654*节奏规划!$J643</f>
        <v>0.22106250000000005</v>
      </c>
      <c r="AW654" s="18">
        <f t="shared" si="365"/>
        <v>33.955199999999998</v>
      </c>
      <c r="AX654" s="18">
        <f>AW654*节奏规划!$J643</f>
        <v>5.3054999999999998E-2</v>
      </c>
      <c r="AY654" s="18">
        <f t="shared" si="366"/>
        <v>0</v>
      </c>
      <c r="AZ654" s="18">
        <f>AY654*节奏规划!$J643</f>
        <v>0</v>
      </c>
    </row>
    <row r="655" spans="1:52" ht="16.5" x14ac:dyDescent="0.2">
      <c r="A655" s="14">
        <v>650</v>
      </c>
      <c r="B655" s="14">
        <f>金币产出!CH655/金币产出!CB655</f>
        <v>16506720320</v>
      </c>
      <c r="C655" s="18">
        <f>INDEX(金币产出!$D$7:$D$90,MATCH(宝箱数值!A655,金币产出!$A$7:$A$90,1))</f>
        <v>162</v>
      </c>
      <c r="D655" s="18">
        <f t="shared" si="346"/>
        <v>93337406</v>
      </c>
      <c r="E655" s="18">
        <f t="shared" si="335"/>
        <v>7070071</v>
      </c>
      <c r="F655" s="18">
        <f t="shared" si="336"/>
        <v>25107024</v>
      </c>
      <c r="G655" s="18">
        <f t="shared" si="337"/>
        <v>53262151</v>
      </c>
      <c r="H655" s="18">
        <f t="shared" si="338"/>
        <v>71711454</v>
      </c>
      <c r="I655" s="18">
        <f t="shared" si="339"/>
        <v>93337406</v>
      </c>
      <c r="J655" s="18">
        <f t="shared" si="340"/>
        <v>93337406</v>
      </c>
      <c r="K655" s="18">
        <f t="shared" si="347"/>
        <v>1</v>
      </c>
      <c r="L655" s="18">
        <f t="shared" si="348"/>
        <v>7070.07</v>
      </c>
      <c r="M655" s="18">
        <f t="shared" si="349"/>
        <v>2</v>
      </c>
      <c r="N655" s="18">
        <f t="shared" si="350"/>
        <v>25.11</v>
      </c>
      <c r="O655" s="18">
        <f t="shared" si="351"/>
        <v>2</v>
      </c>
      <c r="P655" s="18">
        <f t="shared" si="352"/>
        <v>53.26</v>
      </c>
      <c r="Q655" s="18">
        <f t="shared" si="353"/>
        <v>2</v>
      </c>
      <c r="R655" s="18">
        <f t="shared" si="354"/>
        <v>71.709999999999994</v>
      </c>
      <c r="S655" s="18">
        <f t="shared" si="355"/>
        <v>2</v>
      </c>
      <c r="T655" s="18">
        <f t="shared" si="356"/>
        <v>93.34</v>
      </c>
      <c r="U655" s="18">
        <f t="shared" si="357"/>
        <v>2</v>
      </c>
      <c r="V655" s="18">
        <f t="shared" si="358"/>
        <v>93.34</v>
      </c>
      <c r="W655" s="18">
        <f t="shared" si="359"/>
        <v>2</v>
      </c>
      <c r="X655" s="18">
        <f t="shared" si="360"/>
        <v>93.34</v>
      </c>
      <c r="Y655" s="22">
        <v>0</v>
      </c>
      <c r="Z655" s="22">
        <v>0</v>
      </c>
      <c r="AA655" s="22">
        <v>0</v>
      </c>
      <c r="AB655" s="22">
        <v>0.2</v>
      </c>
      <c r="AC655" s="22">
        <v>0.8</v>
      </c>
      <c r="AD655" s="22">
        <v>0</v>
      </c>
      <c r="AE655" s="18">
        <f t="shared" si="361"/>
        <v>233212004.87199998</v>
      </c>
      <c r="AF655" s="18">
        <f>AE655*节奏规划!$J644</f>
        <v>348077.61921194027</v>
      </c>
      <c r="AG655" s="18">
        <f t="shared" si="362"/>
        <v>4244.4000000000005</v>
      </c>
      <c r="AH655" s="18">
        <f>AG655*节奏规划!$J644</f>
        <v>6.3349253731343289</v>
      </c>
      <c r="AI655" s="18">
        <f t="shared" si="341"/>
        <v>516.6</v>
      </c>
      <c r="AJ655" s="18">
        <f>AI655*节奏规划!$J644</f>
        <v>0.77104477611940303</v>
      </c>
      <c r="AK655" s="18">
        <f t="shared" si="342"/>
        <v>282.96000000000004</v>
      </c>
      <c r="AL655" s="18">
        <f>AK655*节奏规划!$J644</f>
        <v>0.42232835820895526</v>
      </c>
      <c r="AM655" s="18">
        <f t="shared" si="343"/>
        <v>1360.8000000000002</v>
      </c>
      <c r="AN655" s="18">
        <f>AM655*节奏规划!$J644</f>
        <v>2.0310447761194035</v>
      </c>
      <c r="AO655" s="18">
        <f t="shared" si="344"/>
        <v>319.68</v>
      </c>
      <c r="AP655" s="18">
        <f>AO655*节奏规划!$J644</f>
        <v>0.47713432835820896</v>
      </c>
      <c r="AQ655" s="18">
        <f t="shared" si="345"/>
        <v>17.28</v>
      </c>
      <c r="AR655" s="18">
        <f>AQ655*节奏规划!$J644</f>
        <v>2.5791044776119404E-2</v>
      </c>
      <c r="AS655" s="18">
        <f t="shared" si="363"/>
        <v>22.636800000000001</v>
      </c>
      <c r="AT655" s="18">
        <f>AS655*节奏规划!$J644</f>
        <v>3.3786268656716419E-2</v>
      </c>
      <c r="AU655" s="18">
        <f t="shared" si="364"/>
        <v>141.48000000000002</v>
      </c>
      <c r="AV655" s="18">
        <f>AU655*节奏规划!$J644</f>
        <v>0.21116417910447763</v>
      </c>
      <c r="AW655" s="18">
        <f t="shared" si="365"/>
        <v>39.048480000000005</v>
      </c>
      <c r="AX655" s="18">
        <f>AW655*节奏规划!$J644</f>
        <v>5.8281313432835831E-2</v>
      </c>
      <c r="AY655" s="18">
        <f t="shared" si="366"/>
        <v>0</v>
      </c>
      <c r="AZ655" s="18">
        <f>AY655*节奏规划!$J644</f>
        <v>0</v>
      </c>
    </row>
    <row r="656" spans="1:52" ht="16.5" x14ac:dyDescent="0.2">
      <c r="A656" s="14">
        <v>651</v>
      </c>
      <c r="B656" s="14">
        <f>金币产出!CH656/金币产出!CB656</f>
        <v>16573680120</v>
      </c>
      <c r="C656" s="18">
        <f>INDEX(金币产出!$D$7:$D$90,MATCH(宝箱数值!A656,金币产出!$A$7:$A$90,1))</f>
        <v>162</v>
      </c>
      <c r="D656" s="18">
        <f t="shared" si="346"/>
        <v>93716031</v>
      </c>
      <c r="E656" s="18">
        <f t="shared" si="335"/>
        <v>7084397</v>
      </c>
      <c r="F656" s="18">
        <f t="shared" si="336"/>
        <v>25157896</v>
      </c>
      <c r="G656" s="18">
        <f t="shared" si="337"/>
        <v>53370071</v>
      </c>
      <c r="H656" s="18">
        <f t="shared" si="338"/>
        <v>71856757</v>
      </c>
      <c r="I656" s="18">
        <f t="shared" si="339"/>
        <v>93716031</v>
      </c>
      <c r="J656" s="18">
        <f t="shared" si="340"/>
        <v>93716031</v>
      </c>
      <c r="K656" s="18">
        <f t="shared" si="347"/>
        <v>1</v>
      </c>
      <c r="L656" s="18">
        <f t="shared" si="348"/>
        <v>7084.4</v>
      </c>
      <c r="M656" s="18">
        <f t="shared" si="349"/>
        <v>2</v>
      </c>
      <c r="N656" s="18">
        <f t="shared" si="350"/>
        <v>25.16</v>
      </c>
      <c r="O656" s="18">
        <f t="shared" si="351"/>
        <v>2</v>
      </c>
      <c r="P656" s="18">
        <f t="shared" si="352"/>
        <v>53.37</v>
      </c>
      <c r="Q656" s="18">
        <f t="shared" si="353"/>
        <v>2</v>
      </c>
      <c r="R656" s="18">
        <f t="shared" si="354"/>
        <v>71.86</v>
      </c>
      <c r="S656" s="18">
        <f t="shared" si="355"/>
        <v>2</v>
      </c>
      <c r="T656" s="18">
        <f t="shared" si="356"/>
        <v>93.72</v>
      </c>
      <c r="U656" s="18">
        <f t="shared" si="357"/>
        <v>2</v>
      </c>
      <c r="V656" s="18">
        <f t="shared" si="358"/>
        <v>93.72</v>
      </c>
      <c r="W656" s="18">
        <f t="shared" si="359"/>
        <v>2</v>
      </c>
      <c r="X656" s="18">
        <f t="shared" si="360"/>
        <v>93.72</v>
      </c>
      <c r="Y656" s="22">
        <v>0</v>
      </c>
      <c r="Z656" s="22">
        <v>0</v>
      </c>
      <c r="AA656" s="22">
        <v>0</v>
      </c>
      <c r="AB656" s="22">
        <v>0.2</v>
      </c>
      <c r="AC656" s="22">
        <v>0.8</v>
      </c>
      <c r="AD656" s="22">
        <v>0</v>
      </c>
      <c r="AE656" s="18">
        <f t="shared" si="361"/>
        <v>234081741.64400002</v>
      </c>
      <c r="AF656" s="18">
        <f>AE656*节奏规划!$J645</f>
        <v>349375.73379701498</v>
      </c>
      <c r="AG656" s="18">
        <f t="shared" si="362"/>
        <v>4244.4000000000005</v>
      </c>
      <c r="AH656" s="18">
        <f>AG656*节奏规划!$J645</f>
        <v>6.3349253731343289</v>
      </c>
      <c r="AI656" s="18">
        <f t="shared" si="341"/>
        <v>516.6</v>
      </c>
      <c r="AJ656" s="18">
        <f>AI656*节奏规划!$J645</f>
        <v>0.77104477611940303</v>
      </c>
      <c r="AK656" s="18">
        <f t="shared" si="342"/>
        <v>282.96000000000004</v>
      </c>
      <c r="AL656" s="18">
        <f>AK656*节奏规划!$J645</f>
        <v>0.42232835820895526</v>
      </c>
      <c r="AM656" s="18">
        <f t="shared" si="343"/>
        <v>1360.8000000000002</v>
      </c>
      <c r="AN656" s="18">
        <f>AM656*节奏规划!$J645</f>
        <v>2.0310447761194035</v>
      </c>
      <c r="AO656" s="18">
        <f t="shared" si="344"/>
        <v>319.68</v>
      </c>
      <c r="AP656" s="18">
        <f>AO656*节奏规划!$J645</f>
        <v>0.47713432835820896</v>
      </c>
      <c r="AQ656" s="18">
        <f t="shared" si="345"/>
        <v>17.28</v>
      </c>
      <c r="AR656" s="18">
        <f>AQ656*节奏规划!$J645</f>
        <v>2.5791044776119404E-2</v>
      </c>
      <c r="AS656" s="18">
        <f t="shared" si="363"/>
        <v>22.636800000000001</v>
      </c>
      <c r="AT656" s="18">
        <f>AS656*节奏规划!$J645</f>
        <v>3.3786268656716419E-2</v>
      </c>
      <c r="AU656" s="18">
        <f t="shared" si="364"/>
        <v>141.48000000000002</v>
      </c>
      <c r="AV656" s="18">
        <f>AU656*节奏规划!$J645</f>
        <v>0.21116417910447763</v>
      </c>
      <c r="AW656" s="18">
        <f t="shared" si="365"/>
        <v>39.048480000000005</v>
      </c>
      <c r="AX656" s="18">
        <f>AW656*节奏规划!$J645</f>
        <v>5.8281313432835831E-2</v>
      </c>
      <c r="AY656" s="18">
        <f t="shared" si="366"/>
        <v>0</v>
      </c>
      <c r="AZ656" s="18">
        <f>AY656*节奏规划!$J645</f>
        <v>0</v>
      </c>
    </row>
    <row r="657" spans="1:52" ht="16.5" x14ac:dyDescent="0.2">
      <c r="A657" s="14">
        <v>652</v>
      </c>
      <c r="B657" s="14">
        <f>金币产出!CH657/金币产出!CB657</f>
        <v>16640639920</v>
      </c>
      <c r="C657" s="18">
        <f>INDEX(金币产出!$D$7:$D$90,MATCH(宝箱数值!A657,金币产出!$A$7:$A$90,1))</f>
        <v>162</v>
      </c>
      <c r="D657" s="18">
        <f t="shared" si="346"/>
        <v>94094656</v>
      </c>
      <c r="E657" s="18">
        <f t="shared" si="335"/>
        <v>7098693</v>
      </c>
      <c r="F657" s="18">
        <f t="shared" si="336"/>
        <v>25208665</v>
      </c>
      <c r="G657" s="18">
        <f t="shared" si="337"/>
        <v>53477774</v>
      </c>
      <c r="H657" s="18">
        <f t="shared" si="338"/>
        <v>72001766</v>
      </c>
      <c r="I657" s="18">
        <f t="shared" si="339"/>
        <v>94094656</v>
      </c>
      <c r="J657" s="18">
        <f t="shared" si="340"/>
        <v>94094656</v>
      </c>
      <c r="K657" s="18">
        <f t="shared" si="347"/>
        <v>1</v>
      </c>
      <c r="L657" s="18">
        <f t="shared" si="348"/>
        <v>7098.69</v>
      </c>
      <c r="M657" s="18">
        <f t="shared" si="349"/>
        <v>2</v>
      </c>
      <c r="N657" s="18">
        <f t="shared" si="350"/>
        <v>25.21</v>
      </c>
      <c r="O657" s="18">
        <f t="shared" si="351"/>
        <v>2</v>
      </c>
      <c r="P657" s="18">
        <f t="shared" si="352"/>
        <v>53.48</v>
      </c>
      <c r="Q657" s="18">
        <f t="shared" si="353"/>
        <v>2</v>
      </c>
      <c r="R657" s="18">
        <f t="shared" si="354"/>
        <v>72</v>
      </c>
      <c r="S657" s="18">
        <f t="shared" si="355"/>
        <v>2</v>
      </c>
      <c r="T657" s="18">
        <f t="shared" si="356"/>
        <v>94.09</v>
      </c>
      <c r="U657" s="18">
        <f t="shared" si="357"/>
        <v>2</v>
      </c>
      <c r="V657" s="18">
        <f t="shared" si="358"/>
        <v>94.09</v>
      </c>
      <c r="W657" s="18">
        <f t="shared" si="359"/>
        <v>2</v>
      </c>
      <c r="X657" s="18">
        <f t="shared" si="360"/>
        <v>94.09</v>
      </c>
      <c r="Y657" s="22">
        <v>0</v>
      </c>
      <c r="Z657" s="22">
        <v>0</v>
      </c>
      <c r="AA657" s="22">
        <v>0</v>
      </c>
      <c r="AB657" s="22">
        <v>0.2</v>
      </c>
      <c r="AC657" s="22">
        <v>0.8</v>
      </c>
      <c r="AD657" s="22">
        <v>0</v>
      </c>
      <c r="AE657" s="18">
        <f t="shared" si="361"/>
        <v>234951324.36000001</v>
      </c>
      <c r="AF657" s="18">
        <f>AE657*节奏规划!$J646</f>
        <v>350673.61844776123</v>
      </c>
      <c r="AG657" s="18">
        <f t="shared" si="362"/>
        <v>4244.4000000000005</v>
      </c>
      <c r="AH657" s="18">
        <f>AG657*节奏规划!$J646</f>
        <v>6.3349253731343289</v>
      </c>
      <c r="AI657" s="18">
        <f t="shared" si="341"/>
        <v>516.6</v>
      </c>
      <c r="AJ657" s="18">
        <f>AI657*节奏规划!$J646</f>
        <v>0.77104477611940303</v>
      </c>
      <c r="AK657" s="18">
        <f t="shared" si="342"/>
        <v>282.96000000000004</v>
      </c>
      <c r="AL657" s="18">
        <f>AK657*节奏规划!$J646</f>
        <v>0.42232835820895526</v>
      </c>
      <c r="AM657" s="18">
        <f t="shared" si="343"/>
        <v>1360.8000000000002</v>
      </c>
      <c r="AN657" s="18">
        <f>AM657*节奏规划!$J646</f>
        <v>2.0310447761194035</v>
      </c>
      <c r="AO657" s="18">
        <f t="shared" si="344"/>
        <v>319.68</v>
      </c>
      <c r="AP657" s="18">
        <f>AO657*节奏规划!$J646</f>
        <v>0.47713432835820896</v>
      </c>
      <c r="AQ657" s="18">
        <f t="shared" si="345"/>
        <v>17.28</v>
      </c>
      <c r="AR657" s="18">
        <f>AQ657*节奏规划!$J646</f>
        <v>2.5791044776119404E-2</v>
      </c>
      <c r="AS657" s="18">
        <f t="shared" si="363"/>
        <v>22.636800000000001</v>
      </c>
      <c r="AT657" s="18">
        <f>AS657*节奏规划!$J646</f>
        <v>3.3786268656716419E-2</v>
      </c>
      <c r="AU657" s="18">
        <f t="shared" si="364"/>
        <v>141.48000000000002</v>
      </c>
      <c r="AV657" s="18">
        <f>AU657*节奏规划!$J646</f>
        <v>0.21116417910447763</v>
      </c>
      <c r="AW657" s="18">
        <f t="shared" si="365"/>
        <v>39.048480000000005</v>
      </c>
      <c r="AX657" s="18">
        <f>AW657*节奏规划!$J646</f>
        <v>5.8281313432835831E-2</v>
      </c>
      <c r="AY657" s="18">
        <f t="shared" si="366"/>
        <v>0</v>
      </c>
      <c r="AZ657" s="18">
        <f>AY657*节奏规划!$J646</f>
        <v>0</v>
      </c>
    </row>
    <row r="658" spans="1:52" ht="16.5" x14ac:dyDescent="0.2">
      <c r="A658" s="14">
        <v>653</v>
      </c>
      <c r="B658" s="14">
        <f>金币产出!CH658/金币产出!CB658</f>
        <v>16707599720</v>
      </c>
      <c r="C658" s="18">
        <f>INDEX(金币产出!$D$7:$D$90,MATCH(宝箱数值!A658,金币产出!$A$7:$A$90,1))</f>
        <v>162</v>
      </c>
      <c r="D658" s="18">
        <f t="shared" si="346"/>
        <v>94473281</v>
      </c>
      <c r="E658" s="18">
        <f t="shared" si="335"/>
        <v>7112961</v>
      </c>
      <c r="F658" s="18">
        <f t="shared" si="336"/>
        <v>25259332</v>
      </c>
      <c r="G658" s="18">
        <f t="shared" si="337"/>
        <v>53585260</v>
      </c>
      <c r="H658" s="18">
        <f t="shared" si="338"/>
        <v>72146483</v>
      </c>
      <c r="I658" s="18">
        <f t="shared" si="339"/>
        <v>94473281</v>
      </c>
      <c r="J658" s="18">
        <f t="shared" si="340"/>
        <v>94473281</v>
      </c>
      <c r="K658" s="18">
        <f t="shared" si="347"/>
        <v>1</v>
      </c>
      <c r="L658" s="18">
        <f t="shared" si="348"/>
        <v>7112.96</v>
      </c>
      <c r="M658" s="18">
        <f t="shared" si="349"/>
        <v>2</v>
      </c>
      <c r="N658" s="18">
        <f t="shared" si="350"/>
        <v>25.26</v>
      </c>
      <c r="O658" s="18">
        <f t="shared" si="351"/>
        <v>2</v>
      </c>
      <c r="P658" s="18">
        <f t="shared" si="352"/>
        <v>53.59</v>
      </c>
      <c r="Q658" s="18">
        <f t="shared" si="353"/>
        <v>2</v>
      </c>
      <c r="R658" s="18">
        <f t="shared" si="354"/>
        <v>72.150000000000006</v>
      </c>
      <c r="S658" s="18">
        <f t="shared" si="355"/>
        <v>2</v>
      </c>
      <c r="T658" s="18">
        <f t="shared" si="356"/>
        <v>94.47</v>
      </c>
      <c r="U658" s="18">
        <f t="shared" si="357"/>
        <v>2</v>
      </c>
      <c r="V658" s="18">
        <f t="shared" si="358"/>
        <v>94.47</v>
      </c>
      <c r="W658" s="18">
        <f t="shared" si="359"/>
        <v>2</v>
      </c>
      <c r="X658" s="18">
        <f t="shared" si="360"/>
        <v>94.47</v>
      </c>
      <c r="Y658" s="22">
        <v>0</v>
      </c>
      <c r="Z658" s="22">
        <v>0</v>
      </c>
      <c r="AA658" s="22">
        <v>0</v>
      </c>
      <c r="AB658" s="22">
        <v>0.2</v>
      </c>
      <c r="AC658" s="22">
        <v>0.8</v>
      </c>
      <c r="AD658" s="22">
        <v>0</v>
      </c>
      <c r="AE658" s="18">
        <f t="shared" si="361"/>
        <v>235820754.06800002</v>
      </c>
      <c r="AF658" s="18">
        <f>AE658*节奏规划!$J647</f>
        <v>351971.27472835826</v>
      </c>
      <c r="AG658" s="18">
        <f t="shared" si="362"/>
        <v>4244.4000000000005</v>
      </c>
      <c r="AH658" s="18">
        <f>AG658*节奏规划!$J647</f>
        <v>6.3349253731343289</v>
      </c>
      <c r="AI658" s="18">
        <f t="shared" si="341"/>
        <v>516.6</v>
      </c>
      <c r="AJ658" s="18">
        <f>AI658*节奏规划!$J647</f>
        <v>0.77104477611940303</v>
      </c>
      <c r="AK658" s="18">
        <f t="shared" si="342"/>
        <v>282.96000000000004</v>
      </c>
      <c r="AL658" s="18">
        <f>AK658*节奏规划!$J647</f>
        <v>0.42232835820895526</v>
      </c>
      <c r="AM658" s="18">
        <f t="shared" si="343"/>
        <v>1360.8000000000002</v>
      </c>
      <c r="AN658" s="18">
        <f>AM658*节奏规划!$J647</f>
        <v>2.0310447761194035</v>
      </c>
      <c r="AO658" s="18">
        <f t="shared" si="344"/>
        <v>319.68</v>
      </c>
      <c r="AP658" s="18">
        <f>AO658*节奏规划!$J647</f>
        <v>0.47713432835820896</v>
      </c>
      <c r="AQ658" s="18">
        <f t="shared" si="345"/>
        <v>17.28</v>
      </c>
      <c r="AR658" s="18">
        <f>AQ658*节奏规划!$J647</f>
        <v>2.5791044776119404E-2</v>
      </c>
      <c r="AS658" s="18">
        <f t="shared" si="363"/>
        <v>22.636800000000001</v>
      </c>
      <c r="AT658" s="18">
        <f>AS658*节奏规划!$J647</f>
        <v>3.3786268656716419E-2</v>
      </c>
      <c r="AU658" s="18">
        <f t="shared" si="364"/>
        <v>141.48000000000002</v>
      </c>
      <c r="AV658" s="18">
        <f>AU658*节奏规划!$J647</f>
        <v>0.21116417910447763</v>
      </c>
      <c r="AW658" s="18">
        <f t="shared" si="365"/>
        <v>39.048480000000005</v>
      </c>
      <c r="AX658" s="18">
        <f>AW658*节奏规划!$J647</f>
        <v>5.8281313432835831E-2</v>
      </c>
      <c r="AY658" s="18">
        <f t="shared" si="366"/>
        <v>0</v>
      </c>
      <c r="AZ658" s="18">
        <f>AY658*节奏规划!$J647</f>
        <v>0</v>
      </c>
    </row>
    <row r="659" spans="1:52" ht="16.5" x14ac:dyDescent="0.2">
      <c r="A659" s="14">
        <v>654</v>
      </c>
      <c r="B659" s="14">
        <f>金币产出!CH659/金币产出!CB659</f>
        <v>16774560190</v>
      </c>
      <c r="C659" s="18">
        <f>INDEX(金币产出!$D$7:$D$90,MATCH(宝箱数值!A659,金币产出!$A$7:$A$90,1))</f>
        <v>162</v>
      </c>
      <c r="D659" s="18">
        <f t="shared" si="346"/>
        <v>94851909</v>
      </c>
      <c r="E659" s="18">
        <f t="shared" si="335"/>
        <v>7127200</v>
      </c>
      <c r="F659" s="18">
        <f t="shared" si="336"/>
        <v>25309899</v>
      </c>
      <c r="G659" s="18">
        <f t="shared" si="337"/>
        <v>53692531</v>
      </c>
      <c r="H659" s="18">
        <f t="shared" si="338"/>
        <v>72290912</v>
      </c>
      <c r="I659" s="18">
        <f t="shared" si="339"/>
        <v>94851909</v>
      </c>
      <c r="J659" s="18">
        <f t="shared" si="340"/>
        <v>94851909</v>
      </c>
      <c r="K659" s="18">
        <f t="shared" si="347"/>
        <v>1</v>
      </c>
      <c r="L659" s="18">
        <f t="shared" si="348"/>
        <v>7127.2</v>
      </c>
      <c r="M659" s="18">
        <f t="shared" si="349"/>
        <v>2</v>
      </c>
      <c r="N659" s="18">
        <f t="shared" si="350"/>
        <v>25.31</v>
      </c>
      <c r="O659" s="18">
        <f t="shared" si="351"/>
        <v>2</v>
      </c>
      <c r="P659" s="18">
        <f t="shared" si="352"/>
        <v>53.69</v>
      </c>
      <c r="Q659" s="18">
        <f t="shared" si="353"/>
        <v>2</v>
      </c>
      <c r="R659" s="18">
        <f t="shared" si="354"/>
        <v>72.290000000000006</v>
      </c>
      <c r="S659" s="18">
        <f t="shared" si="355"/>
        <v>2</v>
      </c>
      <c r="T659" s="18">
        <f t="shared" si="356"/>
        <v>94.85</v>
      </c>
      <c r="U659" s="18">
        <f t="shared" si="357"/>
        <v>2</v>
      </c>
      <c r="V659" s="18">
        <f t="shared" si="358"/>
        <v>94.85</v>
      </c>
      <c r="W659" s="18">
        <f t="shared" si="359"/>
        <v>2</v>
      </c>
      <c r="X659" s="18">
        <f t="shared" si="360"/>
        <v>94.85</v>
      </c>
      <c r="Y659" s="22">
        <v>0</v>
      </c>
      <c r="Z659" s="22">
        <v>0</v>
      </c>
      <c r="AA659" s="22">
        <v>0</v>
      </c>
      <c r="AB659" s="22">
        <v>0.2</v>
      </c>
      <c r="AC659" s="22">
        <v>0.8</v>
      </c>
      <c r="AD659" s="22">
        <v>0</v>
      </c>
      <c r="AE659" s="18">
        <f t="shared" si="361"/>
        <v>236690039.15200004</v>
      </c>
      <c r="AF659" s="18">
        <f>AE659*节奏规划!$J648</f>
        <v>353268.71515223884</v>
      </c>
      <c r="AG659" s="18">
        <f t="shared" si="362"/>
        <v>4244.4000000000005</v>
      </c>
      <c r="AH659" s="18">
        <f>AG659*节奏规划!$J648</f>
        <v>6.3349253731343289</v>
      </c>
      <c r="AI659" s="18">
        <f t="shared" si="341"/>
        <v>516.6</v>
      </c>
      <c r="AJ659" s="18">
        <f>AI659*节奏规划!$J648</f>
        <v>0.77104477611940303</v>
      </c>
      <c r="AK659" s="18">
        <f t="shared" si="342"/>
        <v>282.96000000000004</v>
      </c>
      <c r="AL659" s="18">
        <f>AK659*节奏规划!$J648</f>
        <v>0.42232835820895526</v>
      </c>
      <c r="AM659" s="18">
        <f t="shared" si="343"/>
        <v>1360.8000000000002</v>
      </c>
      <c r="AN659" s="18">
        <f>AM659*节奏规划!$J648</f>
        <v>2.0310447761194035</v>
      </c>
      <c r="AO659" s="18">
        <f t="shared" si="344"/>
        <v>319.68</v>
      </c>
      <c r="AP659" s="18">
        <f>AO659*节奏规划!$J648</f>
        <v>0.47713432835820896</v>
      </c>
      <c r="AQ659" s="18">
        <f t="shared" si="345"/>
        <v>17.28</v>
      </c>
      <c r="AR659" s="18">
        <f>AQ659*节奏规划!$J648</f>
        <v>2.5791044776119404E-2</v>
      </c>
      <c r="AS659" s="18">
        <f t="shared" si="363"/>
        <v>22.636800000000001</v>
      </c>
      <c r="AT659" s="18">
        <f>AS659*节奏规划!$J648</f>
        <v>3.3786268656716419E-2</v>
      </c>
      <c r="AU659" s="18">
        <f t="shared" si="364"/>
        <v>141.48000000000002</v>
      </c>
      <c r="AV659" s="18">
        <f>AU659*节奏规划!$J648</f>
        <v>0.21116417910447763</v>
      </c>
      <c r="AW659" s="18">
        <f t="shared" si="365"/>
        <v>39.048480000000005</v>
      </c>
      <c r="AX659" s="18">
        <f>AW659*节奏规划!$J648</f>
        <v>5.8281313432835831E-2</v>
      </c>
      <c r="AY659" s="18">
        <f t="shared" si="366"/>
        <v>0</v>
      </c>
      <c r="AZ659" s="18">
        <f>AY659*节奏规划!$J648</f>
        <v>0</v>
      </c>
    </row>
    <row r="660" spans="1:52" ht="16.5" x14ac:dyDescent="0.2">
      <c r="A660" s="14">
        <v>655</v>
      </c>
      <c r="B660" s="14">
        <f>金币产出!CH660/金币产出!CB660</f>
        <v>16841519990</v>
      </c>
      <c r="C660" s="18">
        <f>INDEX(金币产出!$D$7:$D$90,MATCH(宝箱数值!A660,金币产出!$A$7:$A$90,1))</f>
        <v>162</v>
      </c>
      <c r="D660" s="18">
        <f t="shared" si="346"/>
        <v>95230534</v>
      </c>
      <c r="E660" s="18">
        <f t="shared" si="335"/>
        <v>7141411</v>
      </c>
      <c r="F660" s="18">
        <f t="shared" si="336"/>
        <v>25360364</v>
      </c>
      <c r="G660" s="18">
        <f t="shared" si="337"/>
        <v>53799588</v>
      </c>
      <c r="H660" s="18">
        <f t="shared" si="338"/>
        <v>72435052</v>
      </c>
      <c r="I660" s="18">
        <f t="shared" si="339"/>
        <v>95230534</v>
      </c>
      <c r="J660" s="18">
        <f t="shared" si="340"/>
        <v>95230534</v>
      </c>
      <c r="K660" s="18">
        <f t="shared" si="347"/>
        <v>1</v>
      </c>
      <c r="L660" s="18">
        <f t="shared" si="348"/>
        <v>7141.41</v>
      </c>
      <c r="M660" s="18">
        <f t="shared" si="349"/>
        <v>2</v>
      </c>
      <c r="N660" s="18">
        <f t="shared" si="350"/>
        <v>25.36</v>
      </c>
      <c r="O660" s="18">
        <f t="shared" si="351"/>
        <v>2</v>
      </c>
      <c r="P660" s="18">
        <f t="shared" si="352"/>
        <v>53.8</v>
      </c>
      <c r="Q660" s="18">
        <f t="shared" si="353"/>
        <v>2</v>
      </c>
      <c r="R660" s="18">
        <f t="shared" si="354"/>
        <v>72.44</v>
      </c>
      <c r="S660" s="18">
        <f t="shared" si="355"/>
        <v>2</v>
      </c>
      <c r="T660" s="18">
        <f t="shared" si="356"/>
        <v>95.23</v>
      </c>
      <c r="U660" s="18">
        <f t="shared" si="357"/>
        <v>2</v>
      </c>
      <c r="V660" s="18">
        <f t="shared" si="358"/>
        <v>95.23</v>
      </c>
      <c r="W660" s="18">
        <f t="shared" si="359"/>
        <v>2</v>
      </c>
      <c r="X660" s="18">
        <f t="shared" si="360"/>
        <v>95.23</v>
      </c>
      <c r="Y660" s="22">
        <v>0</v>
      </c>
      <c r="Z660" s="22">
        <v>0</v>
      </c>
      <c r="AA660" s="22">
        <v>0</v>
      </c>
      <c r="AB660" s="22">
        <v>0.2</v>
      </c>
      <c r="AC660" s="22">
        <v>0.8</v>
      </c>
      <c r="AD660" s="22">
        <v>0</v>
      </c>
      <c r="AE660" s="18">
        <f t="shared" si="361"/>
        <v>237559166.51200002</v>
      </c>
      <c r="AF660" s="18">
        <f>AE660*节奏规划!$J649</f>
        <v>354565.92016716424</v>
      </c>
      <c r="AG660" s="18">
        <f t="shared" si="362"/>
        <v>4244.4000000000005</v>
      </c>
      <c r="AH660" s="18">
        <f>AG660*节奏规划!$J649</f>
        <v>6.3349253731343289</v>
      </c>
      <c r="AI660" s="18">
        <f t="shared" si="341"/>
        <v>516.6</v>
      </c>
      <c r="AJ660" s="18">
        <f>AI660*节奏规划!$J649</f>
        <v>0.77104477611940303</v>
      </c>
      <c r="AK660" s="18">
        <f t="shared" si="342"/>
        <v>282.96000000000004</v>
      </c>
      <c r="AL660" s="18">
        <f>AK660*节奏规划!$J649</f>
        <v>0.42232835820895526</v>
      </c>
      <c r="AM660" s="18">
        <f t="shared" si="343"/>
        <v>1360.8000000000002</v>
      </c>
      <c r="AN660" s="18">
        <f>AM660*节奏规划!$J649</f>
        <v>2.0310447761194035</v>
      </c>
      <c r="AO660" s="18">
        <f t="shared" si="344"/>
        <v>319.68</v>
      </c>
      <c r="AP660" s="18">
        <f>AO660*节奏规划!$J649</f>
        <v>0.47713432835820896</v>
      </c>
      <c r="AQ660" s="18">
        <f t="shared" si="345"/>
        <v>17.28</v>
      </c>
      <c r="AR660" s="18">
        <f>AQ660*节奏规划!$J649</f>
        <v>2.5791044776119404E-2</v>
      </c>
      <c r="AS660" s="18">
        <f t="shared" si="363"/>
        <v>22.636800000000001</v>
      </c>
      <c r="AT660" s="18">
        <f>AS660*节奏规划!$J649</f>
        <v>3.3786268656716419E-2</v>
      </c>
      <c r="AU660" s="18">
        <f t="shared" si="364"/>
        <v>141.48000000000002</v>
      </c>
      <c r="AV660" s="18">
        <f>AU660*节奏规划!$J649</f>
        <v>0.21116417910447763</v>
      </c>
      <c r="AW660" s="18">
        <f t="shared" si="365"/>
        <v>39.048480000000005</v>
      </c>
      <c r="AX660" s="18">
        <f>AW660*节奏规划!$J649</f>
        <v>5.8281313432835831E-2</v>
      </c>
      <c r="AY660" s="18">
        <f t="shared" si="366"/>
        <v>0</v>
      </c>
      <c r="AZ660" s="18">
        <f>AY660*节奏规划!$J649</f>
        <v>0</v>
      </c>
    </row>
    <row r="661" spans="1:52" ht="16.5" x14ac:dyDescent="0.2">
      <c r="A661" s="14">
        <v>656</v>
      </c>
      <c r="B661" s="14">
        <f>金币产出!CH661/金币产出!CB661</f>
        <v>16908479790</v>
      </c>
      <c r="C661" s="18">
        <f>INDEX(金币产出!$D$7:$D$90,MATCH(宝箱数值!A661,金币产出!$A$7:$A$90,1))</f>
        <v>162</v>
      </c>
      <c r="D661" s="18">
        <f t="shared" si="346"/>
        <v>95609159</v>
      </c>
      <c r="E661" s="18">
        <f t="shared" si="335"/>
        <v>7155594</v>
      </c>
      <c r="F661" s="18">
        <f t="shared" si="336"/>
        <v>25410729</v>
      </c>
      <c r="G661" s="18">
        <f t="shared" si="337"/>
        <v>53906432</v>
      </c>
      <c r="H661" s="18">
        <f t="shared" si="338"/>
        <v>72578906</v>
      </c>
      <c r="I661" s="18">
        <f t="shared" si="339"/>
        <v>95609159</v>
      </c>
      <c r="J661" s="18">
        <f t="shared" si="340"/>
        <v>95609159</v>
      </c>
      <c r="K661" s="18">
        <f t="shared" si="347"/>
        <v>1</v>
      </c>
      <c r="L661" s="18">
        <f t="shared" si="348"/>
        <v>7155.59</v>
      </c>
      <c r="M661" s="18">
        <f t="shared" si="349"/>
        <v>2</v>
      </c>
      <c r="N661" s="18">
        <f t="shared" si="350"/>
        <v>25.41</v>
      </c>
      <c r="O661" s="18">
        <f t="shared" si="351"/>
        <v>2</v>
      </c>
      <c r="P661" s="18">
        <f t="shared" si="352"/>
        <v>53.91</v>
      </c>
      <c r="Q661" s="18">
        <f t="shared" si="353"/>
        <v>2</v>
      </c>
      <c r="R661" s="18">
        <f t="shared" si="354"/>
        <v>72.58</v>
      </c>
      <c r="S661" s="18">
        <f t="shared" si="355"/>
        <v>2</v>
      </c>
      <c r="T661" s="18">
        <f t="shared" si="356"/>
        <v>95.61</v>
      </c>
      <c r="U661" s="18">
        <f t="shared" si="357"/>
        <v>2</v>
      </c>
      <c r="V661" s="18">
        <f t="shared" si="358"/>
        <v>95.61</v>
      </c>
      <c r="W661" s="18">
        <f t="shared" si="359"/>
        <v>2</v>
      </c>
      <c r="X661" s="18">
        <f t="shared" si="360"/>
        <v>95.61</v>
      </c>
      <c r="Y661" s="22">
        <v>0</v>
      </c>
      <c r="Z661" s="22">
        <v>0</v>
      </c>
      <c r="AA661" s="22">
        <v>0</v>
      </c>
      <c r="AB661" s="22">
        <v>0.2</v>
      </c>
      <c r="AC661" s="22">
        <v>0.8</v>
      </c>
      <c r="AD661" s="22">
        <v>0</v>
      </c>
      <c r="AE661" s="18">
        <f t="shared" si="361"/>
        <v>238428144.00800002</v>
      </c>
      <c r="AF661" s="18">
        <f>AE661*节奏规划!$J650</f>
        <v>355862.90150447766</v>
      </c>
      <c r="AG661" s="18">
        <f t="shared" si="362"/>
        <v>4244.4000000000005</v>
      </c>
      <c r="AH661" s="18">
        <f>AG661*节奏规划!$J650</f>
        <v>6.3349253731343289</v>
      </c>
      <c r="AI661" s="18">
        <f t="shared" si="341"/>
        <v>516.6</v>
      </c>
      <c r="AJ661" s="18">
        <f>AI661*节奏规划!$J650</f>
        <v>0.77104477611940303</v>
      </c>
      <c r="AK661" s="18">
        <f t="shared" si="342"/>
        <v>282.96000000000004</v>
      </c>
      <c r="AL661" s="18">
        <f>AK661*节奏规划!$J650</f>
        <v>0.42232835820895526</v>
      </c>
      <c r="AM661" s="18">
        <f t="shared" si="343"/>
        <v>1360.8000000000002</v>
      </c>
      <c r="AN661" s="18">
        <f>AM661*节奏规划!$J650</f>
        <v>2.0310447761194035</v>
      </c>
      <c r="AO661" s="18">
        <f t="shared" si="344"/>
        <v>319.68</v>
      </c>
      <c r="AP661" s="18">
        <f>AO661*节奏规划!$J650</f>
        <v>0.47713432835820896</v>
      </c>
      <c r="AQ661" s="18">
        <f t="shared" si="345"/>
        <v>17.28</v>
      </c>
      <c r="AR661" s="18">
        <f>AQ661*节奏规划!$J650</f>
        <v>2.5791044776119404E-2</v>
      </c>
      <c r="AS661" s="18">
        <f t="shared" si="363"/>
        <v>22.636800000000001</v>
      </c>
      <c r="AT661" s="18">
        <f>AS661*节奏规划!$J650</f>
        <v>3.3786268656716419E-2</v>
      </c>
      <c r="AU661" s="18">
        <f t="shared" si="364"/>
        <v>141.48000000000002</v>
      </c>
      <c r="AV661" s="18">
        <f>AU661*节奏规划!$J650</f>
        <v>0.21116417910447763</v>
      </c>
      <c r="AW661" s="18">
        <f t="shared" si="365"/>
        <v>39.048480000000005</v>
      </c>
      <c r="AX661" s="18">
        <f>AW661*节奏规划!$J650</f>
        <v>5.8281313432835831E-2</v>
      </c>
      <c r="AY661" s="18">
        <f t="shared" si="366"/>
        <v>0</v>
      </c>
      <c r="AZ661" s="18">
        <f>AY661*节奏规划!$J650</f>
        <v>0</v>
      </c>
    </row>
    <row r="662" spans="1:52" ht="16.5" x14ac:dyDescent="0.2">
      <c r="A662" s="14">
        <v>657</v>
      </c>
      <c r="B662" s="14">
        <f>金币产出!CH662/金币产出!CB662</f>
        <v>16975440260</v>
      </c>
      <c r="C662" s="18">
        <f>INDEX(金币产出!$D$7:$D$90,MATCH(宝箱数值!A662,金币产出!$A$7:$A$90,1))</f>
        <v>162</v>
      </c>
      <c r="D662" s="18">
        <f t="shared" si="346"/>
        <v>95987788</v>
      </c>
      <c r="E662" s="18">
        <f t="shared" si="335"/>
        <v>7169748</v>
      </c>
      <c r="F662" s="18">
        <f t="shared" si="336"/>
        <v>25460994</v>
      </c>
      <c r="G662" s="18">
        <f t="shared" si="337"/>
        <v>54013066</v>
      </c>
      <c r="H662" s="18">
        <f t="shared" si="338"/>
        <v>72722476</v>
      </c>
      <c r="I662" s="18">
        <f t="shared" si="339"/>
        <v>95987788</v>
      </c>
      <c r="J662" s="18">
        <f t="shared" si="340"/>
        <v>95987788</v>
      </c>
      <c r="K662" s="18">
        <f t="shared" si="347"/>
        <v>1</v>
      </c>
      <c r="L662" s="18">
        <f t="shared" si="348"/>
        <v>7169.75</v>
      </c>
      <c r="M662" s="18">
        <f t="shared" si="349"/>
        <v>2</v>
      </c>
      <c r="N662" s="18">
        <f t="shared" si="350"/>
        <v>25.46</v>
      </c>
      <c r="O662" s="18">
        <f t="shared" si="351"/>
        <v>2</v>
      </c>
      <c r="P662" s="18">
        <f t="shared" si="352"/>
        <v>54.01</v>
      </c>
      <c r="Q662" s="18">
        <f t="shared" si="353"/>
        <v>2</v>
      </c>
      <c r="R662" s="18">
        <f t="shared" si="354"/>
        <v>72.72</v>
      </c>
      <c r="S662" s="18">
        <f t="shared" si="355"/>
        <v>2</v>
      </c>
      <c r="T662" s="18">
        <f t="shared" si="356"/>
        <v>95.99</v>
      </c>
      <c r="U662" s="18">
        <f t="shared" si="357"/>
        <v>2</v>
      </c>
      <c r="V662" s="18">
        <f t="shared" si="358"/>
        <v>95.99</v>
      </c>
      <c r="W662" s="18">
        <f t="shared" si="359"/>
        <v>2</v>
      </c>
      <c r="X662" s="18">
        <f t="shared" si="360"/>
        <v>95.99</v>
      </c>
      <c r="Y662" s="22">
        <v>0</v>
      </c>
      <c r="Z662" s="22">
        <v>0</v>
      </c>
      <c r="AA662" s="22">
        <v>0</v>
      </c>
      <c r="AB662" s="22">
        <v>0.2</v>
      </c>
      <c r="AC662" s="22">
        <v>0.8</v>
      </c>
      <c r="AD662" s="22">
        <v>0</v>
      </c>
      <c r="AE662" s="18">
        <f t="shared" si="361"/>
        <v>239296981.07200003</v>
      </c>
      <c r="AF662" s="18">
        <f>AE662*节奏规划!$J651</f>
        <v>357159.67324179108</v>
      </c>
      <c r="AG662" s="18">
        <f t="shared" si="362"/>
        <v>4244.4000000000005</v>
      </c>
      <c r="AH662" s="18">
        <f>AG662*节奏规划!$J651</f>
        <v>6.3349253731343289</v>
      </c>
      <c r="AI662" s="18">
        <f t="shared" si="341"/>
        <v>516.6</v>
      </c>
      <c r="AJ662" s="18">
        <f>AI662*节奏规划!$J651</f>
        <v>0.77104477611940303</v>
      </c>
      <c r="AK662" s="18">
        <f t="shared" si="342"/>
        <v>282.96000000000004</v>
      </c>
      <c r="AL662" s="18">
        <f>AK662*节奏规划!$J651</f>
        <v>0.42232835820895526</v>
      </c>
      <c r="AM662" s="18">
        <f t="shared" si="343"/>
        <v>1360.8000000000002</v>
      </c>
      <c r="AN662" s="18">
        <f>AM662*节奏规划!$J651</f>
        <v>2.0310447761194035</v>
      </c>
      <c r="AO662" s="18">
        <f t="shared" si="344"/>
        <v>319.68</v>
      </c>
      <c r="AP662" s="18">
        <f>AO662*节奏规划!$J651</f>
        <v>0.47713432835820896</v>
      </c>
      <c r="AQ662" s="18">
        <f t="shared" si="345"/>
        <v>17.28</v>
      </c>
      <c r="AR662" s="18">
        <f>AQ662*节奏规划!$J651</f>
        <v>2.5791044776119404E-2</v>
      </c>
      <c r="AS662" s="18">
        <f t="shared" si="363"/>
        <v>22.636800000000001</v>
      </c>
      <c r="AT662" s="18">
        <f>AS662*节奏规划!$J651</f>
        <v>3.3786268656716419E-2</v>
      </c>
      <c r="AU662" s="18">
        <f t="shared" si="364"/>
        <v>141.48000000000002</v>
      </c>
      <c r="AV662" s="18">
        <f>AU662*节奏规划!$J651</f>
        <v>0.21116417910447763</v>
      </c>
      <c r="AW662" s="18">
        <f t="shared" si="365"/>
        <v>39.048480000000005</v>
      </c>
      <c r="AX662" s="18">
        <f>AW662*节奏规划!$J651</f>
        <v>5.8281313432835831E-2</v>
      </c>
      <c r="AY662" s="18">
        <f t="shared" si="366"/>
        <v>0</v>
      </c>
      <c r="AZ662" s="18">
        <f>AY662*节奏规划!$J651</f>
        <v>0</v>
      </c>
    </row>
    <row r="663" spans="1:52" ht="16.5" x14ac:dyDescent="0.2">
      <c r="A663" s="14">
        <v>658</v>
      </c>
      <c r="B663" s="14">
        <f>金币产出!CH663/金币产出!CB663</f>
        <v>17042400060</v>
      </c>
      <c r="C663" s="18">
        <f>INDEX(金币产出!$D$7:$D$90,MATCH(宝箱数值!A663,金币产出!$A$7:$A$90,1))</f>
        <v>162</v>
      </c>
      <c r="D663" s="18">
        <f t="shared" si="346"/>
        <v>96366413</v>
      </c>
      <c r="E663" s="18">
        <f t="shared" si="335"/>
        <v>7183875</v>
      </c>
      <c r="F663" s="18">
        <f t="shared" si="336"/>
        <v>25511161</v>
      </c>
      <c r="G663" s="18">
        <f t="shared" si="337"/>
        <v>54119489</v>
      </c>
      <c r="H663" s="18">
        <f t="shared" si="338"/>
        <v>72865762</v>
      </c>
      <c r="I663" s="18">
        <f t="shared" si="339"/>
        <v>96366413</v>
      </c>
      <c r="J663" s="18">
        <f t="shared" si="340"/>
        <v>96366413</v>
      </c>
      <c r="K663" s="18">
        <f t="shared" si="347"/>
        <v>1</v>
      </c>
      <c r="L663" s="18">
        <f t="shared" si="348"/>
        <v>7183.88</v>
      </c>
      <c r="M663" s="18">
        <f t="shared" si="349"/>
        <v>2</v>
      </c>
      <c r="N663" s="18">
        <f t="shared" si="350"/>
        <v>25.51</v>
      </c>
      <c r="O663" s="18">
        <f t="shared" si="351"/>
        <v>2</v>
      </c>
      <c r="P663" s="18">
        <f t="shared" si="352"/>
        <v>54.12</v>
      </c>
      <c r="Q663" s="18">
        <f t="shared" si="353"/>
        <v>2</v>
      </c>
      <c r="R663" s="18">
        <f t="shared" si="354"/>
        <v>72.87</v>
      </c>
      <c r="S663" s="18">
        <f t="shared" si="355"/>
        <v>2</v>
      </c>
      <c r="T663" s="18">
        <f t="shared" si="356"/>
        <v>96.37</v>
      </c>
      <c r="U663" s="18">
        <f t="shared" si="357"/>
        <v>2</v>
      </c>
      <c r="V663" s="18">
        <f t="shared" si="358"/>
        <v>96.37</v>
      </c>
      <c r="W663" s="18">
        <f t="shared" si="359"/>
        <v>2</v>
      </c>
      <c r="X663" s="18">
        <f t="shared" si="360"/>
        <v>96.37</v>
      </c>
      <c r="Y663" s="22">
        <v>0</v>
      </c>
      <c r="Z663" s="22">
        <v>0</v>
      </c>
      <c r="AA663" s="22">
        <v>0</v>
      </c>
      <c r="AB663" s="22">
        <v>0.2</v>
      </c>
      <c r="AC663" s="22">
        <v>0.8</v>
      </c>
      <c r="AD663" s="22">
        <v>0</v>
      </c>
      <c r="AE663" s="18">
        <f t="shared" si="361"/>
        <v>240165660.93600005</v>
      </c>
      <c r="AF663" s="18">
        <f>AE663*节奏规划!$J652</f>
        <v>358456.21035223891</v>
      </c>
      <c r="AG663" s="18">
        <f t="shared" si="362"/>
        <v>4244.4000000000005</v>
      </c>
      <c r="AH663" s="18">
        <f>AG663*节奏规划!$J652</f>
        <v>6.3349253731343289</v>
      </c>
      <c r="AI663" s="18">
        <f t="shared" si="341"/>
        <v>516.6</v>
      </c>
      <c r="AJ663" s="18">
        <f>AI663*节奏规划!$J652</f>
        <v>0.77104477611940303</v>
      </c>
      <c r="AK663" s="18">
        <f t="shared" si="342"/>
        <v>282.96000000000004</v>
      </c>
      <c r="AL663" s="18">
        <f>AK663*节奏规划!$J652</f>
        <v>0.42232835820895526</v>
      </c>
      <c r="AM663" s="18">
        <f t="shared" si="343"/>
        <v>1360.8000000000002</v>
      </c>
      <c r="AN663" s="18">
        <f>AM663*节奏规划!$J652</f>
        <v>2.0310447761194035</v>
      </c>
      <c r="AO663" s="18">
        <f t="shared" si="344"/>
        <v>319.68</v>
      </c>
      <c r="AP663" s="18">
        <f>AO663*节奏规划!$J652</f>
        <v>0.47713432835820896</v>
      </c>
      <c r="AQ663" s="18">
        <f t="shared" si="345"/>
        <v>17.28</v>
      </c>
      <c r="AR663" s="18">
        <f>AQ663*节奏规划!$J652</f>
        <v>2.5791044776119404E-2</v>
      </c>
      <c r="AS663" s="18">
        <f t="shared" si="363"/>
        <v>22.636800000000001</v>
      </c>
      <c r="AT663" s="18">
        <f>AS663*节奏规划!$J652</f>
        <v>3.3786268656716419E-2</v>
      </c>
      <c r="AU663" s="18">
        <f t="shared" si="364"/>
        <v>141.48000000000002</v>
      </c>
      <c r="AV663" s="18">
        <f>AU663*节奏规划!$J652</f>
        <v>0.21116417910447763</v>
      </c>
      <c r="AW663" s="18">
        <f t="shared" si="365"/>
        <v>39.048480000000005</v>
      </c>
      <c r="AX663" s="18">
        <f>AW663*节奏规划!$J652</f>
        <v>5.8281313432835831E-2</v>
      </c>
      <c r="AY663" s="18">
        <f t="shared" si="366"/>
        <v>0</v>
      </c>
      <c r="AZ663" s="18">
        <f>AY663*节奏规划!$J652</f>
        <v>0</v>
      </c>
    </row>
    <row r="664" spans="1:52" ht="16.5" x14ac:dyDescent="0.2">
      <c r="A664" s="14">
        <v>659</v>
      </c>
      <c r="B664" s="14">
        <f>金币产出!CH664/金币产出!CB664</f>
        <v>17109359860</v>
      </c>
      <c r="C664" s="18">
        <f>INDEX(金币产出!$D$7:$D$90,MATCH(宝箱数值!A664,金币产出!$A$7:$A$90,1))</f>
        <v>162</v>
      </c>
      <c r="D664" s="18">
        <f t="shared" si="346"/>
        <v>96745037</v>
      </c>
      <c r="E664" s="18">
        <f t="shared" si="335"/>
        <v>7197974</v>
      </c>
      <c r="F664" s="18">
        <f t="shared" si="336"/>
        <v>25561228</v>
      </c>
      <c r="G664" s="18">
        <f t="shared" si="337"/>
        <v>54225702</v>
      </c>
      <c r="H664" s="18">
        <f t="shared" si="338"/>
        <v>73008767</v>
      </c>
      <c r="I664" s="18">
        <f t="shared" si="339"/>
        <v>96745037</v>
      </c>
      <c r="J664" s="18">
        <f t="shared" si="340"/>
        <v>96745037</v>
      </c>
      <c r="K664" s="18">
        <f t="shared" si="347"/>
        <v>1</v>
      </c>
      <c r="L664" s="18">
        <f t="shared" si="348"/>
        <v>7197.97</v>
      </c>
      <c r="M664" s="18">
        <f t="shared" si="349"/>
        <v>2</v>
      </c>
      <c r="N664" s="18">
        <f t="shared" si="350"/>
        <v>25.56</v>
      </c>
      <c r="O664" s="18">
        <f t="shared" si="351"/>
        <v>2</v>
      </c>
      <c r="P664" s="18">
        <f t="shared" si="352"/>
        <v>54.23</v>
      </c>
      <c r="Q664" s="18">
        <f t="shared" si="353"/>
        <v>2</v>
      </c>
      <c r="R664" s="18">
        <f t="shared" si="354"/>
        <v>73.010000000000005</v>
      </c>
      <c r="S664" s="18">
        <f t="shared" si="355"/>
        <v>2</v>
      </c>
      <c r="T664" s="18">
        <f t="shared" si="356"/>
        <v>96.75</v>
      </c>
      <c r="U664" s="18">
        <f t="shared" si="357"/>
        <v>2</v>
      </c>
      <c r="V664" s="18">
        <f t="shared" si="358"/>
        <v>96.75</v>
      </c>
      <c r="W664" s="18">
        <f t="shared" si="359"/>
        <v>2</v>
      </c>
      <c r="X664" s="18">
        <f t="shared" si="360"/>
        <v>96.75</v>
      </c>
      <c r="Y664" s="22">
        <v>0</v>
      </c>
      <c r="Z664" s="22">
        <v>0</v>
      </c>
      <c r="AA664" s="22">
        <v>0</v>
      </c>
      <c r="AB664" s="22">
        <v>0.2</v>
      </c>
      <c r="AC664" s="22">
        <v>0.8</v>
      </c>
      <c r="AD664" s="22">
        <v>0</v>
      </c>
      <c r="AE664" s="18">
        <f t="shared" si="361"/>
        <v>241034191.46000004</v>
      </c>
      <c r="AF664" s="18">
        <f>AE664*节奏规划!$J653</f>
        <v>359752.52456716425</v>
      </c>
      <c r="AG664" s="18">
        <f t="shared" si="362"/>
        <v>4244.4000000000005</v>
      </c>
      <c r="AH664" s="18">
        <f>AG664*节奏规划!$J653</f>
        <v>6.3349253731343289</v>
      </c>
      <c r="AI664" s="18">
        <f t="shared" si="341"/>
        <v>516.6</v>
      </c>
      <c r="AJ664" s="18">
        <f>AI664*节奏规划!$J653</f>
        <v>0.77104477611940303</v>
      </c>
      <c r="AK664" s="18">
        <f t="shared" si="342"/>
        <v>282.96000000000004</v>
      </c>
      <c r="AL664" s="18">
        <f>AK664*节奏规划!$J653</f>
        <v>0.42232835820895526</v>
      </c>
      <c r="AM664" s="18">
        <f t="shared" si="343"/>
        <v>1360.8000000000002</v>
      </c>
      <c r="AN664" s="18">
        <f>AM664*节奏规划!$J653</f>
        <v>2.0310447761194035</v>
      </c>
      <c r="AO664" s="18">
        <f t="shared" si="344"/>
        <v>319.68</v>
      </c>
      <c r="AP664" s="18">
        <f>AO664*节奏规划!$J653</f>
        <v>0.47713432835820896</v>
      </c>
      <c r="AQ664" s="18">
        <f t="shared" si="345"/>
        <v>17.28</v>
      </c>
      <c r="AR664" s="18">
        <f>AQ664*节奏规划!$J653</f>
        <v>2.5791044776119404E-2</v>
      </c>
      <c r="AS664" s="18">
        <f t="shared" si="363"/>
        <v>22.636800000000001</v>
      </c>
      <c r="AT664" s="18">
        <f>AS664*节奏规划!$J653</f>
        <v>3.3786268656716419E-2</v>
      </c>
      <c r="AU664" s="18">
        <f t="shared" si="364"/>
        <v>141.48000000000002</v>
      </c>
      <c r="AV664" s="18">
        <f>AU664*节奏规划!$J653</f>
        <v>0.21116417910447763</v>
      </c>
      <c r="AW664" s="18">
        <f t="shared" si="365"/>
        <v>39.048480000000005</v>
      </c>
      <c r="AX664" s="18">
        <f>AW664*节奏规划!$J653</f>
        <v>5.8281313432835831E-2</v>
      </c>
      <c r="AY664" s="18">
        <f t="shared" si="366"/>
        <v>0</v>
      </c>
      <c r="AZ664" s="18">
        <f>AY664*节奏规划!$J653</f>
        <v>0</v>
      </c>
    </row>
    <row r="665" spans="1:52" ht="16.5" x14ac:dyDescent="0.2">
      <c r="A665" s="14">
        <v>660</v>
      </c>
      <c r="B665" s="14">
        <f>金币产出!CH665/金币产出!CB665</f>
        <v>17176320330</v>
      </c>
      <c r="C665" s="18">
        <f>INDEX(金币产出!$D$7:$D$90,MATCH(宝箱数值!A665,金币产出!$A$7:$A$90,1))</f>
        <v>164</v>
      </c>
      <c r="D665" s="18">
        <f t="shared" si="346"/>
        <v>96387881</v>
      </c>
      <c r="E665" s="18">
        <f t="shared" si="335"/>
        <v>7184675</v>
      </c>
      <c r="F665" s="18">
        <f t="shared" si="336"/>
        <v>25514002</v>
      </c>
      <c r="G665" s="18">
        <f t="shared" si="337"/>
        <v>54125517</v>
      </c>
      <c r="H665" s="18">
        <f t="shared" si="338"/>
        <v>72873878</v>
      </c>
      <c r="I665" s="18">
        <f t="shared" si="339"/>
        <v>96387881</v>
      </c>
      <c r="J665" s="18">
        <f t="shared" si="340"/>
        <v>96387881</v>
      </c>
      <c r="K665" s="18">
        <f t="shared" si="347"/>
        <v>1</v>
      </c>
      <c r="L665" s="18">
        <f t="shared" si="348"/>
        <v>7184.68</v>
      </c>
      <c r="M665" s="18">
        <f t="shared" si="349"/>
        <v>2</v>
      </c>
      <c r="N665" s="18">
        <f t="shared" si="350"/>
        <v>25.51</v>
      </c>
      <c r="O665" s="18">
        <f t="shared" si="351"/>
        <v>2</v>
      </c>
      <c r="P665" s="18">
        <f t="shared" si="352"/>
        <v>54.13</v>
      </c>
      <c r="Q665" s="18">
        <f t="shared" si="353"/>
        <v>2</v>
      </c>
      <c r="R665" s="18">
        <f t="shared" si="354"/>
        <v>72.87</v>
      </c>
      <c r="S665" s="18">
        <f t="shared" si="355"/>
        <v>2</v>
      </c>
      <c r="T665" s="18">
        <f t="shared" si="356"/>
        <v>96.39</v>
      </c>
      <c r="U665" s="18">
        <f t="shared" si="357"/>
        <v>2</v>
      </c>
      <c r="V665" s="18">
        <f t="shared" si="358"/>
        <v>96.39</v>
      </c>
      <c r="W665" s="18">
        <f t="shared" si="359"/>
        <v>2</v>
      </c>
      <c r="X665" s="18">
        <f t="shared" si="360"/>
        <v>96.39</v>
      </c>
      <c r="Y665" s="22">
        <v>0</v>
      </c>
      <c r="Z665" s="22">
        <v>0</v>
      </c>
      <c r="AA665" s="22">
        <v>0</v>
      </c>
      <c r="AB665" s="22">
        <v>0.2</v>
      </c>
      <c r="AC665" s="22">
        <v>0.8</v>
      </c>
      <c r="AD665" s="22">
        <v>0</v>
      </c>
      <c r="AE665" s="18">
        <f t="shared" si="361"/>
        <v>242048612.25599998</v>
      </c>
      <c r="AF665" s="18">
        <f>AE665*节奏规划!$J654</f>
        <v>361266.58545671642</v>
      </c>
      <c r="AG665" s="18">
        <f t="shared" si="362"/>
        <v>4276.7999999999993</v>
      </c>
      <c r="AH665" s="18">
        <f>AG665*节奏规划!$J654</f>
        <v>6.3832835820895513</v>
      </c>
      <c r="AI665" s="18">
        <f t="shared" si="341"/>
        <v>516.6</v>
      </c>
      <c r="AJ665" s="18">
        <f>AI665*节奏规划!$J654</f>
        <v>0.77104477611940303</v>
      </c>
      <c r="AK665" s="18">
        <f t="shared" si="342"/>
        <v>282.96000000000004</v>
      </c>
      <c r="AL665" s="18">
        <f>AK665*节奏规划!$J654</f>
        <v>0.42232835820895526</v>
      </c>
      <c r="AM665" s="18">
        <f t="shared" si="343"/>
        <v>1360.8000000000002</v>
      </c>
      <c r="AN665" s="18">
        <f>AM665*节奏规划!$J654</f>
        <v>2.0310447761194035</v>
      </c>
      <c r="AO665" s="18">
        <f t="shared" si="344"/>
        <v>319.68</v>
      </c>
      <c r="AP665" s="18">
        <f>AO665*节奏规划!$J654</f>
        <v>0.47713432835820896</v>
      </c>
      <c r="AQ665" s="18">
        <f t="shared" si="345"/>
        <v>17.28</v>
      </c>
      <c r="AR665" s="18">
        <f>AQ665*节奏规划!$J654</f>
        <v>2.5791044776119404E-2</v>
      </c>
      <c r="AS665" s="18">
        <f t="shared" si="363"/>
        <v>22.8096</v>
      </c>
      <c r="AT665" s="18">
        <f>AS665*节奏规划!$J654</f>
        <v>3.4044179104477615E-2</v>
      </c>
      <c r="AU665" s="18">
        <f t="shared" si="364"/>
        <v>142.55999999999997</v>
      </c>
      <c r="AV665" s="18">
        <f>AU665*节奏规划!$J654</f>
        <v>0.21277611940298505</v>
      </c>
      <c r="AW665" s="18">
        <f t="shared" si="365"/>
        <v>39.346559999999997</v>
      </c>
      <c r="AX665" s="18">
        <f>AW665*节奏规划!$J654</f>
        <v>5.8726208955223874E-2</v>
      </c>
      <c r="AY665" s="18">
        <f t="shared" si="366"/>
        <v>0</v>
      </c>
      <c r="AZ665" s="18">
        <f>AY665*节奏规划!$J654</f>
        <v>0</v>
      </c>
    </row>
    <row r="666" spans="1:52" ht="16.5" x14ac:dyDescent="0.2">
      <c r="A666" s="14">
        <v>661</v>
      </c>
      <c r="B666" s="14">
        <f>金币产出!CH666/金币产出!CB666</f>
        <v>17244143760</v>
      </c>
      <c r="C666" s="18">
        <f>INDEX(金币产出!$D$7:$D$90,MATCH(宝箱数值!A666,金币产出!$A$7:$A$90,1))</f>
        <v>164</v>
      </c>
      <c r="D666" s="18">
        <f t="shared" si="346"/>
        <v>96768484</v>
      </c>
      <c r="E666" s="18">
        <f t="shared" si="335"/>
        <v>7198846</v>
      </c>
      <c r="F666" s="18">
        <f t="shared" si="336"/>
        <v>25564325</v>
      </c>
      <c r="G666" s="18">
        <f t="shared" si="337"/>
        <v>54232273</v>
      </c>
      <c r="H666" s="18">
        <f t="shared" si="338"/>
        <v>73017614</v>
      </c>
      <c r="I666" s="18">
        <f t="shared" si="339"/>
        <v>96768484</v>
      </c>
      <c r="J666" s="18">
        <f t="shared" si="340"/>
        <v>96768484</v>
      </c>
      <c r="K666" s="18">
        <f t="shared" si="347"/>
        <v>1</v>
      </c>
      <c r="L666" s="18">
        <f t="shared" si="348"/>
        <v>7198.85</v>
      </c>
      <c r="M666" s="18">
        <f t="shared" si="349"/>
        <v>2</v>
      </c>
      <c r="N666" s="18">
        <f t="shared" si="350"/>
        <v>25.56</v>
      </c>
      <c r="O666" s="18">
        <f t="shared" si="351"/>
        <v>2</v>
      </c>
      <c r="P666" s="18">
        <f t="shared" si="352"/>
        <v>54.23</v>
      </c>
      <c r="Q666" s="18">
        <f t="shared" si="353"/>
        <v>2</v>
      </c>
      <c r="R666" s="18">
        <f t="shared" si="354"/>
        <v>73.02</v>
      </c>
      <c r="S666" s="18">
        <f t="shared" si="355"/>
        <v>2</v>
      </c>
      <c r="T666" s="18">
        <f t="shared" si="356"/>
        <v>96.77</v>
      </c>
      <c r="U666" s="18">
        <f t="shared" si="357"/>
        <v>2</v>
      </c>
      <c r="V666" s="18">
        <f t="shared" si="358"/>
        <v>96.77</v>
      </c>
      <c r="W666" s="18">
        <f t="shared" si="359"/>
        <v>2</v>
      </c>
      <c r="X666" s="18">
        <f t="shared" si="360"/>
        <v>96.77</v>
      </c>
      <c r="Y666" s="22">
        <v>0</v>
      </c>
      <c r="Z666" s="22">
        <v>0</v>
      </c>
      <c r="AA666" s="22">
        <v>0</v>
      </c>
      <c r="AB666" s="22">
        <v>0.2</v>
      </c>
      <c r="AC666" s="22">
        <v>0.8</v>
      </c>
      <c r="AD666" s="22">
        <v>0</v>
      </c>
      <c r="AE666" s="18">
        <f t="shared" si="361"/>
        <v>242928338.39999998</v>
      </c>
      <c r="AF666" s="18">
        <f>AE666*节奏规划!$J655</f>
        <v>362579.60955223878</v>
      </c>
      <c r="AG666" s="18">
        <f t="shared" si="362"/>
        <v>4276.7999999999993</v>
      </c>
      <c r="AH666" s="18">
        <f>AG666*节奏规划!$J655</f>
        <v>6.3832835820895513</v>
      </c>
      <c r="AI666" s="18">
        <f t="shared" si="341"/>
        <v>516.6</v>
      </c>
      <c r="AJ666" s="18">
        <f>AI666*节奏规划!$J655</f>
        <v>0.77104477611940303</v>
      </c>
      <c r="AK666" s="18">
        <f t="shared" si="342"/>
        <v>282.96000000000004</v>
      </c>
      <c r="AL666" s="18">
        <f>AK666*节奏规划!$J655</f>
        <v>0.42232835820895526</v>
      </c>
      <c r="AM666" s="18">
        <f t="shared" si="343"/>
        <v>1360.8000000000002</v>
      </c>
      <c r="AN666" s="18">
        <f>AM666*节奏规划!$J655</f>
        <v>2.0310447761194035</v>
      </c>
      <c r="AO666" s="18">
        <f t="shared" si="344"/>
        <v>319.68</v>
      </c>
      <c r="AP666" s="18">
        <f>AO666*节奏规划!$J655</f>
        <v>0.47713432835820896</v>
      </c>
      <c r="AQ666" s="18">
        <f t="shared" si="345"/>
        <v>17.28</v>
      </c>
      <c r="AR666" s="18">
        <f>AQ666*节奏规划!$J655</f>
        <v>2.5791044776119404E-2</v>
      </c>
      <c r="AS666" s="18">
        <f t="shared" si="363"/>
        <v>22.8096</v>
      </c>
      <c r="AT666" s="18">
        <f>AS666*节奏规划!$J655</f>
        <v>3.4044179104477615E-2</v>
      </c>
      <c r="AU666" s="18">
        <f t="shared" si="364"/>
        <v>142.55999999999997</v>
      </c>
      <c r="AV666" s="18">
        <f>AU666*节奏规划!$J655</f>
        <v>0.21277611940298505</v>
      </c>
      <c r="AW666" s="18">
        <f t="shared" si="365"/>
        <v>39.346559999999997</v>
      </c>
      <c r="AX666" s="18">
        <f>AW666*节奏规划!$J655</f>
        <v>5.8726208955223874E-2</v>
      </c>
      <c r="AY666" s="18">
        <f t="shared" si="366"/>
        <v>0</v>
      </c>
      <c r="AZ666" s="18">
        <f>AY666*节奏规划!$J655</f>
        <v>0</v>
      </c>
    </row>
    <row r="667" spans="1:52" ht="16.5" x14ac:dyDescent="0.2">
      <c r="A667" s="14">
        <v>662</v>
      </c>
      <c r="B667" s="14">
        <f>金币产出!CH667/金币产出!CB667</f>
        <v>17311967860</v>
      </c>
      <c r="C667" s="18">
        <f>INDEX(金币产出!$D$7:$D$90,MATCH(宝箱数值!A667,金币产出!$A$7:$A$90,1))</f>
        <v>164</v>
      </c>
      <c r="D667" s="18">
        <f t="shared" si="346"/>
        <v>97149090</v>
      </c>
      <c r="E667" s="18">
        <f t="shared" si="335"/>
        <v>7212989</v>
      </c>
      <c r="F667" s="18">
        <f t="shared" si="336"/>
        <v>25614550</v>
      </c>
      <c r="G667" s="18">
        <f t="shared" si="337"/>
        <v>54338821</v>
      </c>
      <c r="H667" s="18">
        <f t="shared" si="338"/>
        <v>73161068</v>
      </c>
      <c r="I667" s="18">
        <f t="shared" si="339"/>
        <v>97149090</v>
      </c>
      <c r="J667" s="18">
        <f t="shared" si="340"/>
        <v>97149090</v>
      </c>
      <c r="K667" s="18">
        <f t="shared" si="347"/>
        <v>1</v>
      </c>
      <c r="L667" s="18">
        <f t="shared" si="348"/>
        <v>7212.99</v>
      </c>
      <c r="M667" s="18">
        <f t="shared" si="349"/>
        <v>2</v>
      </c>
      <c r="N667" s="18">
        <f t="shared" si="350"/>
        <v>25.61</v>
      </c>
      <c r="O667" s="18">
        <f t="shared" si="351"/>
        <v>2</v>
      </c>
      <c r="P667" s="18">
        <f t="shared" si="352"/>
        <v>54.34</v>
      </c>
      <c r="Q667" s="18">
        <f t="shared" si="353"/>
        <v>2</v>
      </c>
      <c r="R667" s="18">
        <f t="shared" si="354"/>
        <v>73.16</v>
      </c>
      <c r="S667" s="18">
        <f t="shared" si="355"/>
        <v>2</v>
      </c>
      <c r="T667" s="18">
        <f t="shared" si="356"/>
        <v>97.15</v>
      </c>
      <c r="U667" s="18">
        <f t="shared" si="357"/>
        <v>2</v>
      </c>
      <c r="V667" s="18">
        <f t="shared" si="358"/>
        <v>97.15</v>
      </c>
      <c r="W667" s="18">
        <f t="shared" si="359"/>
        <v>2</v>
      </c>
      <c r="X667" s="18">
        <f t="shared" si="360"/>
        <v>97.15</v>
      </c>
      <c r="Y667" s="22">
        <v>0</v>
      </c>
      <c r="Z667" s="22">
        <v>0</v>
      </c>
      <c r="AA667" s="22">
        <v>0</v>
      </c>
      <c r="AB667" s="22">
        <v>0.2</v>
      </c>
      <c r="AC667" s="22">
        <v>0.8</v>
      </c>
      <c r="AD667" s="22">
        <v>0</v>
      </c>
      <c r="AE667" s="18">
        <f t="shared" si="361"/>
        <v>243807921.98399997</v>
      </c>
      <c r="AF667" s="18">
        <f>AE667*节奏规划!$J656</f>
        <v>363892.42087164172</v>
      </c>
      <c r="AG667" s="18">
        <f t="shared" si="362"/>
        <v>4276.7999999999993</v>
      </c>
      <c r="AH667" s="18">
        <f>AG667*节奏规划!$J656</f>
        <v>6.3832835820895513</v>
      </c>
      <c r="AI667" s="18">
        <f t="shared" si="341"/>
        <v>516.6</v>
      </c>
      <c r="AJ667" s="18">
        <f>AI667*节奏规划!$J656</f>
        <v>0.77104477611940303</v>
      </c>
      <c r="AK667" s="18">
        <f t="shared" si="342"/>
        <v>282.96000000000004</v>
      </c>
      <c r="AL667" s="18">
        <f>AK667*节奏规划!$J656</f>
        <v>0.42232835820895526</v>
      </c>
      <c r="AM667" s="18">
        <f t="shared" si="343"/>
        <v>1360.8000000000002</v>
      </c>
      <c r="AN667" s="18">
        <f>AM667*节奏规划!$J656</f>
        <v>2.0310447761194035</v>
      </c>
      <c r="AO667" s="18">
        <f t="shared" si="344"/>
        <v>319.68</v>
      </c>
      <c r="AP667" s="18">
        <f>AO667*节奏规划!$J656</f>
        <v>0.47713432835820896</v>
      </c>
      <c r="AQ667" s="18">
        <f t="shared" si="345"/>
        <v>17.28</v>
      </c>
      <c r="AR667" s="18">
        <f>AQ667*节奏规划!$J656</f>
        <v>2.5791044776119404E-2</v>
      </c>
      <c r="AS667" s="18">
        <f t="shared" si="363"/>
        <v>22.8096</v>
      </c>
      <c r="AT667" s="18">
        <f>AS667*节奏规划!$J656</f>
        <v>3.4044179104477615E-2</v>
      </c>
      <c r="AU667" s="18">
        <f t="shared" si="364"/>
        <v>142.55999999999997</v>
      </c>
      <c r="AV667" s="18">
        <f>AU667*节奏规划!$J656</f>
        <v>0.21277611940298505</v>
      </c>
      <c r="AW667" s="18">
        <f t="shared" si="365"/>
        <v>39.346559999999997</v>
      </c>
      <c r="AX667" s="18">
        <f>AW667*节奏规划!$J656</f>
        <v>5.8726208955223874E-2</v>
      </c>
      <c r="AY667" s="18">
        <f t="shared" si="366"/>
        <v>0</v>
      </c>
      <c r="AZ667" s="18">
        <f>AY667*节奏规划!$J656</f>
        <v>0</v>
      </c>
    </row>
    <row r="668" spans="1:52" ht="16.5" x14ac:dyDescent="0.2">
      <c r="A668" s="14">
        <v>663</v>
      </c>
      <c r="B668" s="14">
        <f>金币产出!CH668/金币产出!CB668</f>
        <v>17379791960</v>
      </c>
      <c r="C668" s="18">
        <f>INDEX(金币产出!$D$7:$D$90,MATCH(宝箱数值!A668,金币产出!$A$7:$A$90,1))</f>
        <v>164</v>
      </c>
      <c r="D668" s="18">
        <f t="shared" si="346"/>
        <v>97529697</v>
      </c>
      <c r="E668" s="18">
        <f t="shared" si="335"/>
        <v>7227105</v>
      </c>
      <c r="F668" s="18">
        <f t="shared" si="336"/>
        <v>25664677</v>
      </c>
      <c r="G668" s="18">
        <f t="shared" si="337"/>
        <v>54445160</v>
      </c>
      <c r="H668" s="18">
        <f t="shared" si="338"/>
        <v>73304241</v>
      </c>
      <c r="I668" s="18">
        <f t="shared" si="339"/>
        <v>97529697</v>
      </c>
      <c r="J668" s="18">
        <f t="shared" si="340"/>
        <v>97529697</v>
      </c>
      <c r="K668" s="18">
        <f t="shared" si="347"/>
        <v>1</v>
      </c>
      <c r="L668" s="18">
        <f t="shared" si="348"/>
        <v>7227.11</v>
      </c>
      <c r="M668" s="18">
        <f t="shared" si="349"/>
        <v>2</v>
      </c>
      <c r="N668" s="18">
        <f t="shared" si="350"/>
        <v>25.66</v>
      </c>
      <c r="O668" s="18">
        <f t="shared" si="351"/>
        <v>2</v>
      </c>
      <c r="P668" s="18">
        <f t="shared" si="352"/>
        <v>54.45</v>
      </c>
      <c r="Q668" s="18">
        <f t="shared" si="353"/>
        <v>2</v>
      </c>
      <c r="R668" s="18">
        <f t="shared" si="354"/>
        <v>73.3</v>
      </c>
      <c r="S668" s="18">
        <f t="shared" si="355"/>
        <v>2</v>
      </c>
      <c r="T668" s="18">
        <f t="shared" si="356"/>
        <v>97.53</v>
      </c>
      <c r="U668" s="18">
        <f t="shared" si="357"/>
        <v>2</v>
      </c>
      <c r="V668" s="18">
        <f t="shared" si="358"/>
        <v>97.53</v>
      </c>
      <c r="W668" s="18">
        <f t="shared" si="359"/>
        <v>2</v>
      </c>
      <c r="X668" s="18">
        <f t="shared" si="360"/>
        <v>97.53</v>
      </c>
      <c r="Y668" s="22">
        <v>0</v>
      </c>
      <c r="Z668" s="22">
        <v>0</v>
      </c>
      <c r="AA668" s="22">
        <v>0</v>
      </c>
      <c r="AB668" s="22">
        <v>0.2</v>
      </c>
      <c r="AC668" s="22">
        <v>0.8</v>
      </c>
      <c r="AD668" s="22">
        <v>0</v>
      </c>
      <c r="AE668" s="18">
        <f t="shared" si="361"/>
        <v>244687359.31200001</v>
      </c>
      <c r="AF668" s="18">
        <f>AE668*节奏规划!$J657</f>
        <v>365205.01389850746</v>
      </c>
      <c r="AG668" s="18">
        <f t="shared" si="362"/>
        <v>4276.7999999999993</v>
      </c>
      <c r="AH668" s="18">
        <f>AG668*节奏规划!$J657</f>
        <v>6.3832835820895513</v>
      </c>
      <c r="AI668" s="18">
        <f t="shared" si="341"/>
        <v>516.6</v>
      </c>
      <c r="AJ668" s="18">
        <f>AI668*节奏规划!$J657</f>
        <v>0.77104477611940303</v>
      </c>
      <c r="AK668" s="18">
        <f t="shared" si="342"/>
        <v>282.96000000000004</v>
      </c>
      <c r="AL668" s="18">
        <f>AK668*节奏规划!$J657</f>
        <v>0.42232835820895526</v>
      </c>
      <c r="AM668" s="18">
        <f t="shared" si="343"/>
        <v>1360.8000000000002</v>
      </c>
      <c r="AN668" s="18">
        <f>AM668*节奏规划!$J657</f>
        <v>2.0310447761194035</v>
      </c>
      <c r="AO668" s="18">
        <f t="shared" si="344"/>
        <v>319.68</v>
      </c>
      <c r="AP668" s="18">
        <f>AO668*节奏规划!$J657</f>
        <v>0.47713432835820896</v>
      </c>
      <c r="AQ668" s="18">
        <f t="shared" si="345"/>
        <v>17.28</v>
      </c>
      <c r="AR668" s="18">
        <f>AQ668*节奏规划!$J657</f>
        <v>2.5791044776119404E-2</v>
      </c>
      <c r="AS668" s="18">
        <f t="shared" si="363"/>
        <v>22.8096</v>
      </c>
      <c r="AT668" s="18">
        <f>AS668*节奏规划!$J657</f>
        <v>3.4044179104477615E-2</v>
      </c>
      <c r="AU668" s="18">
        <f t="shared" si="364"/>
        <v>142.55999999999997</v>
      </c>
      <c r="AV668" s="18">
        <f>AU668*节奏规划!$J657</f>
        <v>0.21277611940298505</v>
      </c>
      <c r="AW668" s="18">
        <f t="shared" si="365"/>
        <v>39.346559999999997</v>
      </c>
      <c r="AX668" s="18">
        <f>AW668*节奏规划!$J657</f>
        <v>5.8726208955223874E-2</v>
      </c>
      <c r="AY668" s="18">
        <f t="shared" si="366"/>
        <v>0</v>
      </c>
      <c r="AZ668" s="18">
        <f>AY668*节奏规划!$J657</f>
        <v>0</v>
      </c>
    </row>
    <row r="669" spans="1:52" ht="16.5" x14ac:dyDescent="0.2">
      <c r="A669" s="14">
        <v>664</v>
      </c>
      <c r="B669" s="14">
        <f>金币产出!CH669/金币产出!CB669</f>
        <v>17447616060</v>
      </c>
      <c r="C669" s="18">
        <f>INDEX(金币产出!$D$7:$D$90,MATCH(宝箱数值!A669,金币产出!$A$7:$A$90,1))</f>
        <v>164</v>
      </c>
      <c r="D669" s="18">
        <f t="shared" si="346"/>
        <v>97910303</v>
      </c>
      <c r="E669" s="18">
        <f t="shared" si="335"/>
        <v>7241193</v>
      </c>
      <c r="F669" s="18">
        <f t="shared" si="336"/>
        <v>25714706</v>
      </c>
      <c r="G669" s="18">
        <f t="shared" si="337"/>
        <v>54551291</v>
      </c>
      <c r="H669" s="18">
        <f t="shared" si="338"/>
        <v>73447136</v>
      </c>
      <c r="I669" s="18">
        <f t="shared" si="339"/>
        <v>97910303</v>
      </c>
      <c r="J669" s="18">
        <f t="shared" si="340"/>
        <v>97910303</v>
      </c>
      <c r="K669" s="18">
        <f t="shared" si="347"/>
        <v>1</v>
      </c>
      <c r="L669" s="18">
        <f t="shared" si="348"/>
        <v>7241.19</v>
      </c>
      <c r="M669" s="18">
        <f t="shared" si="349"/>
        <v>2</v>
      </c>
      <c r="N669" s="18">
        <f t="shared" si="350"/>
        <v>25.71</v>
      </c>
      <c r="O669" s="18">
        <f t="shared" si="351"/>
        <v>2</v>
      </c>
      <c r="P669" s="18">
        <f t="shared" si="352"/>
        <v>54.55</v>
      </c>
      <c r="Q669" s="18">
        <f t="shared" si="353"/>
        <v>2</v>
      </c>
      <c r="R669" s="18">
        <f t="shared" si="354"/>
        <v>73.45</v>
      </c>
      <c r="S669" s="18">
        <f t="shared" si="355"/>
        <v>2</v>
      </c>
      <c r="T669" s="18">
        <f t="shared" si="356"/>
        <v>97.91</v>
      </c>
      <c r="U669" s="18">
        <f t="shared" si="357"/>
        <v>2</v>
      </c>
      <c r="V669" s="18">
        <f t="shared" si="358"/>
        <v>97.91</v>
      </c>
      <c r="W669" s="18">
        <f t="shared" si="359"/>
        <v>2</v>
      </c>
      <c r="X669" s="18">
        <f t="shared" si="360"/>
        <v>97.91</v>
      </c>
      <c r="Y669" s="22">
        <v>0</v>
      </c>
      <c r="Z669" s="22">
        <v>0</v>
      </c>
      <c r="AA669" s="22">
        <v>0</v>
      </c>
      <c r="AB669" s="22">
        <v>0.2</v>
      </c>
      <c r="AC669" s="22">
        <v>0.8</v>
      </c>
      <c r="AD669" s="22">
        <v>0</v>
      </c>
      <c r="AE669" s="18">
        <f t="shared" si="361"/>
        <v>245566647.74399999</v>
      </c>
      <c r="AF669" s="18">
        <f>AE669*节奏规划!$J658</f>
        <v>366517.38469253731</v>
      </c>
      <c r="AG669" s="18">
        <f t="shared" si="362"/>
        <v>4276.7999999999993</v>
      </c>
      <c r="AH669" s="18">
        <f>AG669*节奏规划!$J658</f>
        <v>6.3832835820895513</v>
      </c>
      <c r="AI669" s="18">
        <f t="shared" si="341"/>
        <v>516.6</v>
      </c>
      <c r="AJ669" s="18">
        <f>AI669*节奏规划!$J658</f>
        <v>0.77104477611940303</v>
      </c>
      <c r="AK669" s="18">
        <f t="shared" si="342"/>
        <v>282.96000000000004</v>
      </c>
      <c r="AL669" s="18">
        <f>AK669*节奏规划!$J658</f>
        <v>0.42232835820895526</v>
      </c>
      <c r="AM669" s="18">
        <f t="shared" si="343"/>
        <v>1360.8000000000002</v>
      </c>
      <c r="AN669" s="18">
        <f>AM669*节奏规划!$J658</f>
        <v>2.0310447761194035</v>
      </c>
      <c r="AO669" s="18">
        <f t="shared" si="344"/>
        <v>319.68</v>
      </c>
      <c r="AP669" s="18">
        <f>AO669*节奏规划!$J658</f>
        <v>0.47713432835820896</v>
      </c>
      <c r="AQ669" s="18">
        <f t="shared" si="345"/>
        <v>17.28</v>
      </c>
      <c r="AR669" s="18">
        <f>AQ669*节奏规划!$J658</f>
        <v>2.5791044776119404E-2</v>
      </c>
      <c r="AS669" s="18">
        <f t="shared" si="363"/>
        <v>22.8096</v>
      </c>
      <c r="AT669" s="18">
        <f>AS669*节奏规划!$J658</f>
        <v>3.4044179104477615E-2</v>
      </c>
      <c r="AU669" s="18">
        <f t="shared" si="364"/>
        <v>142.55999999999997</v>
      </c>
      <c r="AV669" s="18">
        <f>AU669*节奏规划!$J658</f>
        <v>0.21277611940298505</v>
      </c>
      <c r="AW669" s="18">
        <f t="shared" si="365"/>
        <v>39.346559999999997</v>
      </c>
      <c r="AX669" s="18">
        <f>AW669*节奏规划!$J658</f>
        <v>5.8726208955223874E-2</v>
      </c>
      <c r="AY669" s="18">
        <f t="shared" si="366"/>
        <v>0</v>
      </c>
      <c r="AZ669" s="18">
        <f>AY669*节奏规划!$J658</f>
        <v>0</v>
      </c>
    </row>
    <row r="670" spans="1:52" ht="16.5" x14ac:dyDescent="0.2">
      <c r="A670" s="14">
        <v>665</v>
      </c>
      <c r="B670" s="14">
        <f>金币产出!CH670/金币产出!CB670</f>
        <v>17515440160</v>
      </c>
      <c r="C670" s="18">
        <f>INDEX(金币产出!$D$7:$D$90,MATCH(宝箱数值!A670,金币产出!$A$7:$A$90,1))</f>
        <v>164</v>
      </c>
      <c r="D670" s="18">
        <f t="shared" si="346"/>
        <v>98290910</v>
      </c>
      <c r="E670" s="18">
        <f t="shared" si="335"/>
        <v>7255254</v>
      </c>
      <c r="F670" s="18">
        <f t="shared" si="336"/>
        <v>25764638</v>
      </c>
      <c r="G670" s="18">
        <f t="shared" si="337"/>
        <v>54657217</v>
      </c>
      <c r="H670" s="18">
        <f t="shared" si="338"/>
        <v>73589753</v>
      </c>
      <c r="I670" s="18">
        <f t="shared" si="339"/>
        <v>98290910</v>
      </c>
      <c r="J670" s="18">
        <f t="shared" si="340"/>
        <v>98290910</v>
      </c>
      <c r="K670" s="18">
        <f t="shared" si="347"/>
        <v>1</v>
      </c>
      <c r="L670" s="18">
        <f t="shared" si="348"/>
        <v>7255.25</v>
      </c>
      <c r="M670" s="18">
        <f t="shared" si="349"/>
        <v>2</v>
      </c>
      <c r="N670" s="18">
        <f t="shared" si="350"/>
        <v>25.76</v>
      </c>
      <c r="O670" s="18">
        <f t="shared" si="351"/>
        <v>2</v>
      </c>
      <c r="P670" s="18">
        <f t="shared" si="352"/>
        <v>54.66</v>
      </c>
      <c r="Q670" s="18">
        <f t="shared" si="353"/>
        <v>2</v>
      </c>
      <c r="R670" s="18">
        <f t="shared" si="354"/>
        <v>73.59</v>
      </c>
      <c r="S670" s="18">
        <f t="shared" si="355"/>
        <v>2</v>
      </c>
      <c r="T670" s="18">
        <f t="shared" si="356"/>
        <v>98.29</v>
      </c>
      <c r="U670" s="18">
        <f t="shared" si="357"/>
        <v>2</v>
      </c>
      <c r="V670" s="18">
        <f t="shared" si="358"/>
        <v>98.29</v>
      </c>
      <c r="W670" s="18">
        <f t="shared" si="359"/>
        <v>2</v>
      </c>
      <c r="X670" s="18">
        <f t="shared" si="360"/>
        <v>98.29</v>
      </c>
      <c r="Y670" s="22">
        <v>0</v>
      </c>
      <c r="Z670" s="22">
        <v>0</v>
      </c>
      <c r="AA670" s="22">
        <v>0</v>
      </c>
      <c r="AB670" s="22">
        <v>0.2</v>
      </c>
      <c r="AC670" s="22">
        <v>0.8</v>
      </c>
      <c r="AD670" s="22">
        <v>0</v>
      </c>
      <c r="AE670" s="18">
        <f t="shared" si="361"/>
        <v>246445791.50399995</v>
      </c>
      <c r="AF670" s="18">
        <f>AE670*节奏规划!$J659</f>
        <v>367829.5395582089</v>
      </c>
      <c r="AG670" s="18">
        <f t="shared" si="362"/>
        <v>4276.7999999999993</v>
      </c>
      <c r="AH670" s="18">
        <f>AG670*节奏规划!$J659</f>
        <v>6.3832835820895513</v>
      </c>
      <c r="AI670" s="18">
        <f t="shared" si="341"/>
        <v>516.6</v>
      </c>
      <c r="AJ670" s="18">
        <f>AI670*节奏规划!$J659</f>
        <v>0.77104477611940303</v>
      </c>
      <c r="AK670" s="18">
        <f t="shared" si="342"/>
        <v>282.96000000000004</v>
      </c>
      <c r="AL670" s="18">
        <f>AK670*节奏规划!$J659</f>
        <v>0.42232835820895526</v>
      </c>
      <c r="AM670" s="18">
        <f t="shared" si="343"/>
        <v>1360.8000000000002</v>
      </c>
      <c r="AN670" s="18">
        <f>AM670*节奏规划!$J659</f>
        <v>2.0310447761194035</v>
      </c>
      <c r="AO670" s="18">
        <f t="shared" si="344"/>
        <v>319.68</v>
      </c>
      <c r="AP670" s="18">
        <f>AO670*节奏规划!$J659</f>
        <v>0.47713432835820896</v>
      </c>
      <c r="AQ670" s="18">
        <f t="shared" si="345"/>
        <v>17.28</v>
      </c>
      <c r="AR670" s="18">
        <f>AQ670*节奏规划!$J659</f>
        <v>2.5791044776119404E-2</v>
      </c>
      <c r="AS670" s="18">
        <f t="shared" si="363"/>
        <v>22.8096</v>
      </c>
      <c r="AT670" s="18">
        <f>AS670*节奏规划!$J659</f>
        <v>3.4044179104477615E-2</v>
      </c>
      <c r="AU670" s="18">
        <f t="shared" si="364"/>
        <v>142.55999999999997</v>
      </c>
      <c r="AV670" s="18">
        <f>AU670*节奏规划!$J659</f>
        <v>0.21277611940298505</v>
      </c>
      <c r="AW670" s="18">
        <f t="shared" si="365"/>
        <v>39.346559999999997</v>
      </c>
      <c r="AX670" s="18">
        <f>AW670*节奏规划!$J659</f>
        <v>5.8726208955223874E-2</v>
      </c>
      <c r="AY670" s="18">
        <f t="shared" si="366"/>
        <v>0</v>
      </c>
      <c r="AZ670" s="18">
        <f>AY670*节奏规划!$J659</f>
        <v>0</v>
      </c>
    </row>
    <row r="671" spans="1:52" ht="16.5" x14ac:dyDescent="0.2">
      <c r="A671" s="14">
        <v>666</v>
      </c>
      <c r="B671" s="14">
        <f>金币产出!CH671/金币产出!CB671</f>
        <v>17583264260</v>
      </c>
      <c r="C671" s="18">
        <f>INDEX(金币产出!$D$7:$D$90,MATCH(宝箱数值!A671,金币产出!$A$7:$A$90,1))</f>
        <v>164</v>
      </c>
      <c r="D671" s="18">
        <f t="shared" si="346"/>
        <v>98671517</v>
      </c>
      <c r="E671" s="18">
        <f t="shared" si="335"/>
        <v>7269287</v>
      </c>
      <c r="F671" s="18">
        <f t="shared" si="336"/>
        <v>25814474</v>
      </c>
      <c r="G671" s="18">
        <f t="shared" si="337"/>
        <v>54762938</v>
      </c>
      <c r="H671" s="18">
        <f t="shared" si="338"/>
        <v>73732094</v>
      </c>
      <c r="I671" s="18">
        <f t="shared" si="339"/>
        <v>98671517</v>
      </c>
      <c r="J671" s="18">
        <f t="shared" si="340"/>
        <v>98671517</v>
      </c>
      <c r="K671" s="18">
        <f t="shared" si="347"/>
        <v>1</v>
      </c>
      <c r="L671" s="18">
        <f t="shared" si="348"/>
        <v>7269.29</v>
      </c>
      <c r="M671" s="18">
        <f t="shared" si="349"/>
        <v>2</v>
      </c>
      <c r="N671" s="18">
        <f t="shared" si="350"/>
        <v>25.81</v>
      </c>
      <c r="O671" s="18">
        <f t="shared" si="351"/>
        <v>2</v>
      </c>
      <c r="P671" s="18">
        <f t="shared" si="352"/>
        <v>54.76</v>
      </c>
      <c r="Q671" s="18">
        <f t="shared" si="353"/>
        <v>2</v>
      </c>
      <c r="R671" s="18">
        <f t="shared" si="354"/>
        <v>73.73</v>
      </c>
      <c r="S671" s="18">
        <f t="shared" si="355"/>
        <v>2</v>
      </c>
      <c r="T671" s="18">
        <f t="shared" si="356"/>
        <v>98.67</v>
      </c>
      <c r="U671" s="18">
        <f t="shared" si="357"/>
        <v>2</v>
      </c>
      <c r="V671" s="18">
        <f t="shared" si="358"/>
        <v>98.67</v>
      </c>
      <c r="W671" s="18">
        <f t="shared" si="359"/>
        <v>2</v>
      </c>
      <c r="X671" s="18">
        <f t="shared" si="360"/>
        <v>98.67</v>
      </c>
      <c r="Y671" s="22">
        <v>0</v>
      </c>
      <c r="Z671" s="22">
        <v>0</v>
      </c>
      <c r="AA671" s="22">
        <v>0</v>
      </c>
      <c r="AB671" s="22">
        <v>0.2</v>
      </c>
      <c r="AC671" s="22">
        <v>0.8</v>
      </c>
      <c r="AD671" s="22">
        <v>0</v>
      </c>
      <c r="AE671" s="18">
        <f t="shared" si="361"/>
        <v>247324789.53599998</v>
      </c>
      <c r="AF671" s="18">
        <f>AE671*节奏规划!$J660</f>
        <v>369141.47691940295</v>
      </c>
      <c r="AG671" s="18">
        <f t="shared" si="362"/>
        <v>4276.7999999999993</v>
      </c>
      <c r="AH671" s="18">
        <f>AG671*节奏规划!$J660</f>
        <v>6.3832835820895513</v>
      </c>
      <c r="AI671" s="18">
        <f t="shared" si="341"/>
        <v>516.6</v>
      </c>
      <c r="AJ671" s="18">
        <f>AI671*节奏规划!$J660</f>
        <v>0.77104477611940303</v>
      </c>
      <c r="AK671" s="18">
        <f t="shared" si="342"/>
        <v>282.96000000000004</v>
      </c>
      <c r="AL671" s="18">
        <f>AK671*节奏规划!$J660</f>
        <v>0.42232835820895526</v>
      </c>
      <c r="AM671" s="18">
        <f t="shared" si="343"/>
        <v>1360.8000000000002</v>
      </c>
      <c r="AN671" s="18">
        <f>AM671*节奏规划!$J660</f>
        <v>2.0310447761194035</v>
      </c>
      <c r="AO671" s="18">
        <f t="shared" si="344"/>
        <v>319.68</v>
      </c>
      <c r="AP671" s="18">
        <f>AO671*节奏规划!$J660</f>
        <v>0.47713432835820896</v>
      </c>
      <c r="AQ671" s="18">
        <f t="shared" si="345"/>
        <v>17.28</v>
      </c>
      <c r="AR671" s="18">
        <f>AQ671*节奏规划!$J660</f>
        <v>2.5791044776119404E-2</v>
      </c>
      <c r="AS671" s="18">
        <f t="shared" si="363"/>
        <v>22.8096</v>
      </c>
      <c r="AT671" s="18">
        <f>AS671*节奏规划!$J660</f>
        <v>3.4044179104477615E-2</v>
      </c>
      <c r="AU671" s="18">
        <f t="shared" si="364"/>
        <v>142.55999999999997</v>
      </c>
      <c r="AV671" s="18">
        <f>AU671*节奏规划!$J660</f>
        <v>0.21277611940298505</v>
      </c>
      <c r="AW671" s="18">
        <f t="shared" si="365"/>
        <v>39.346559999999997</v>
      </c>
      <c r="AX671" s="18">
        <f>AW671*节奏规划!$J660</f>
        <v>5.8726208955223874E-2</v>
      </c>
      <c r="AY671" s="18">
        <f t="shared" si="366"/>
        <v>0</v>
      </c>
      <c r="AZ671" s="18">
        <f>AY671*节奏规划!$J660</f>
        <v>0</v>
      </c>
    </row>
    <row r="672" spans="1:52" ht="16.5" x14ac:dyDescent="0.2">
      <c r="A672" s="14">
        <v>667</v>
      </c>
      <c r="B672" s="14">
        <f>金币产出!CH672/金币产出!CB672</f>
        <v>17651087690</v>
      </c>
      <c r="C672" s="18">
        <f>INDEX(金币产出!$D$7:$D$90,MATCH(宝箱数值!A672,金币产出!$A$7:$A$90,1))</f>
        <v>164</v>
      </c>
      <c r="D672" s="18">
        <f t="shared" si="346"/>
        <v>99052119</v>
      </c>
      <c r="E672" s="18">
        <f t="shared" si="335"/>
        <v>7283294</v>
      </c>
      <c r="F672" s="18">
        <f t="shared" si="336"/>
        <v>25864212</v>
      </c>
      <c r="G672" s="18">
        <f t="shared" si="337"/>
        <v>54868454</v>
      </c>
      <c r="H672" s="18">
        <f t="shared" si="338"/>
        <v>73874159</v>
      </c>
      <c r="I672" s="18">
        <f t="shared" si="339"/>
        <v>99052119</v>
      </c>
      <c r="J672" s="18">
        <f t="shared" si="340"/>
        <v>99052119</v>
      </c>
      <c r="K672" s="18">
        <f t="shared" si="347"/>
        <v>1</v>
      </c>
      <c r="L672" s="18">
        <f t="shared" si="348"/>
        <v>7283.29</v>
      </c>
      <c r="M672" s="18">
        <f t="shared" si="349"/>
        <v>2</v>
      </c>
      <c r="N672" s="18">
        <f t="shared" si="350"/>
        <v>25.86</v>
      </c>
      <c r="O672" s="18">
        <f t="shared" si="351"/>
        <v>2</v>
      </c>
      <c r="P672" s="18">
        <f t="shared" si="352"/>
        <v>54.87</v>
      </c>
      <c r="Q672" s="18">
        <f t="shared" si="353"/>
        <v>2</v>
      </c>
      <c r="R672" s="18">
        <f t="shared" si="354"/>
        <v>73.87</v>
      </c>
      <c r="S672" s="18">
        <f t="shared" si="355"/>
        <v>2</v>
      </c>
      <c r="T672" s="18">
        <f t="shared" si="356"/>
        <v>99.05</v>
      </c>
      <c r="U672" s="18">
        <f t="shared" si="357"/>
        <v>2</v>
      </c>
      <c r="V672" s="18">
        <f t="shared" si="358"/>
        <v>99.05</v>
      </c>
      <c r="W672" s="18">
        <f t="shared" si="359"/>
        <v>2</v>
      </c>
      <c r="X672" s="18">
        <f t="shared" si="360"/>
        <v>99.05</v>
      </c>
      <c r="Y672" s="22">
        <v>0</v>
      </c>
      <c r="Z672" s="22">
        <v>0</v>
      </c>
      <c r="AA672" s="22">
        <v>0</v>
      </c>
      <c r="AB672" s="22">
        <v>0.2</v>
      </c>
      <c r="AC672" s="22">
        <v>0.8</v>
      </c>
      <c r="AD672" s="22">
        <v>0</v>
      </c>
      <c r="AE672" s="18">
        <f t="shared" si="361"/>
        <v>248203631.27999997</v>
      </c>
      <c r="AF672" s="18">
        <f>AE672*节奏规划!$J661</f>
        <v>370453.18101492536</v>
      </c>
      <c r="AG672" s="18">
        <f t="shared" si="362"/>
        <v>4276.7999999999993</v>
      </c>
      <c r="AH672" s="18">
        <f>AG672*节奏规划!$J661</f>
        <v>6.3832835820895513</v>
      </c>
      <c r="AI672" s="18">
        <f t="shared" si="341"/>
        <v>516.6</v>
      </c>
      <c r="AJ672" s="18">
        <f>AI672*节奏规划!$J661</f>
        <v>0.77104477611940303</v>
      </c>
      <c r="AK672" s="18">
        <f t="shared" si="342"/>
        <v>282.96000000000004</v>
      </c>
      <c r="AL672" s="18">
        <f>AK672*节奏规划!$J661</f>
        <v>0.42232835820895526</v>
      </c>
      <c r="AM672" s="18">
        <f t="shared" si="343"/>
        <v>1360.8000000000002</v>
      </c>
      <c r="AN672" s="18">
        <f>AM672*节奏规划!$J661</f>
        <v>2.0310447761194035</v>
      </c>
      <c r="AO672" s="18">
        <f t="shared" si="344"/>
        <v>319.68</v>
      </c>
      <c r="AP672" s="18">
        <f>AO672*节奏规划!$J661</f>
        <v>0.47713432835820896</v>
      </c>
      <c r="AQ672" s="18">
        <f t="shared" si="345"/>
        <v>17.28</v>
      </c>
      <c r="AR672" s="18">
        <f>AQ672*节奏规划!$J661</f>
        <v>2.5791044776119404E-2</v>
      </c>
      <c r="AS672" s="18">
        <f t="shared" si="363"/>
        <v>22.8096</v>
      </c>
      <c r="AT672" s="18">
        <f>AS672*节奏规划!$J661</f>
        <v>3.4044179104477615E-2</v>
      </c>
      <c r="AU672" s="18">
        <f t="shared" si="364"/>
        <v>142.55999999999997</v>
      </c>
      <c r="AV672" s="18">
        <f>AU672*节奏规划!$J661</f>
        <v>0.21277611940298505</v>
      </c>
      <c r="AW672" s="18">
        <f t="shared" si="365"/>
        <v>39.346559999999997</v>
      </c>
      <c r="AX672" s="18">
        <f>AW672*节奏规划!$J661</f>
        <v>5.8726208955223874E-2</v>
      </c>
      <c r="AY672" s="18">
        <f t="shared" si="366"/>
        <v>0</v>
      </c>
      <c r="AZ672" s="18">
        <f>AY672*节奏规划!$J661</f>
        <v>0</v>
      </c>
    </row>
    <row r="673" spans="1:52" ht="16.5" x14ac:dyDescent="0.2">
      <c r="A673" s="14">
        <v>668</v>
      </c>
      <c r="B673" s="14">
        <f>金币产出!CH673/金币产出!CB673</f>
        <v>17718911790</v>
      </c>
      <c r="C673" s="18">
        <f>INDEX(金币产出!$D$7:$D$90,MATCH(宝箱数值!A673,金币产出!$A$7:$A$90,1))</f>
        <v>164</v>
      </c>
      <c r="D673" s="18">
        <f t="shared" si="346"/>
        <v>99432726</v>
      </c>
      <c r="E673" s="18">
        <f t="shared" si="335"/>
        <v>7297273</v>
      </c>
      <c r="F673" s="18">
        <f t="shared" si="336"/>
        <v>25913856</v>
      </c>
      <c r="G673" s="18">
        <f t="shared" si="337"/>
        <v>54973769</v>
      </c>
      <c r="H673" s="18">
        <f t="shared" si="338"/>
        <v>74015954</v>
      </c>
      <c r="I673" s="18">
        <f t="shared" si="339"/>
        <v>99432726</v>
      </c>
      <c r="J673" s="18">
        <f t="shared" si="340"/>
        <v>99432726</v>
      </c>
      <c r="K673" s="18">
        <f t="shared" si="347"/>
        <v>1</v>
      </c>
      <c r="L673" s="18">
        <f t="shared" si="348"/>
        <v>7297.27</v>
      </c>
      <c r="M673" s="18">
        <f t="shared" si="349"/>
        <v>2</v>
      </c>
      <c r="N673" s="18">
        <f t="shared" si="350"/>
        <v>25.91</v>
      </c>
      <c r="O673" s="18">
        <f t="shared" si="351"/>
        <v>2</v>
      </c>
      <c r="P673" s="18">
        <f t="shared" si="352"/>
        <v>54.97</v>
      </c>
      <c r="Q673" s="18">
        <f t="shared" si="353"/>
        <v>2</v>
      </c>
      <c r="R673" s="18">
        <f t="shared" si="354"/>
        <v>74.02</v>
      </c>
      <c r="S673" s="18">
        <f t="shared" si="355"/>
        <v>2</v>
      </c>
      <c r="T673" s="18">
        <f t="shared" si="356"/>
        <v>99.43</v>
      </c>
      <c r="U673" s="18">
        <f t="shared" si="357"/>
        <v>2</v>
      </c>
      <c r="V673" s="18">
        <f t="shared" si="358"/>
        <v>99.43</v>
      </c>
      <c r="W673" s="18">
        <f t="shared" si="359"/>
        <v>2</v>
      </c>
      <c r="X673" s="18">
        <f t="shared" si="360"/>
        <v>99.43</v>
      </c>
      <c r="Y673" s="22">
        <v>0</v>
      </c>
      <c r="Z673" s="22">
        <v>0</v>
      </c>
      <c r="AA673" s="22">
        <v>0</v>
      </c>
      <c r="AB673" s="22">
        <v>0.2</v>
      </c>
      <c r="AC673" s="22">
        <v>0.8</v>
      </c>
      <c r="AD673" s="22">
        <v>0</v>
      </c>
      <c r="AE673" s="18">
        <f t="shared" si="361"/>
        <v>249082341.02399996</v>
      </c>
      <c r="AF673" s="18">
        <f>AE673*节奏规划!$J662</f>
        <v>371764.68809552235</v>
      </c>
      <c r="AG673" s="18">
        <f t="shared" si="362"/>
        <v>4276.7999999999993</v>
      </c>
      <c r="AH673" s="18">
        <f>AG673*节奏规划!$J662</f>
        <v>6.3832835820895513</v>
      </c>
      <c r="AI673" s="18">
        <f t="shared" si="341"/>
        <v>516.6</v>
      </c>
      <c r="AJ673" s="18">
        <f>AI673*节奏规划!$J662</f>
        <v>0.77104477611940303</v>
      </c>
      <c r="AK673" s="18">
        <f t="shared" si="342"/>
        <v>282.96000000000004</v>
      </c>
      <c r="AL673" s="18">
        <f>AK673*节奏规划!$J662</f>
        <v>0.42232835820895526</v>
      </c>
      <c r="AM673" s="18">
        <f t="shared" si="343"/>
        <v>1360.8000000000002</v>
      </c>
      <c r="AN673" s="18">
        <f>AM673*节奏规划!$J662</f>
        <v>2.0310447761194035</v>
      </c>
      <c r="AO673" s="18">
        <f t="shared" si="344"/>
        <v>319.68</v>
      </c>
      <c r="AP673" s="18">
        <f>AO673*节奏规划!$J662</f>
        <v>0.47713432835820896</v>
      </c>
      <c r="AQ673" s="18">
        <f t="shared" si="345"/>
        <v>17.28</v>
      </c>
      <c r="AR673" s="18">
        <f>AQ673*节奏规划!$J662</f>
        <v>2.5791044776119404E-2</v>
      </c>
      <c r="AS673" s="18">
        <f t="shared" si="363"/>
        <v>22.8096</v>
      </c>
      <c r="AT673" s="18">
        <f>AS673*节奏规划!$J662</f>
        <v>3.4044179104477615E-2</v>
      </c>
      <c r="AU673" s="18">
        <f t="shared" si="364"/>
        <v>142.55999999999997</v>
      </c>
      <c r="AV673" s="18">
        <f>AU673*节奏规划!$J662</f>
        <v>0.21277611940298505</v>
      </c>
      <c r="AW673" s="18">
        <f t="shared" si="365"/>
        <v>39.346559999999997</v>
      </c>
      <c r="AX673" s="18">
        <f>AW673*节奏规划!$J662</f>
        <v>5.8726208955223874E-2</v>
      </c>
      <c r="AY673" s="18">
        <f t="shared" si="366"/>
        <v>0</v>
      </c>
      <c r="AZ673" s="18">
        <f>AY673*节奏规划!$J662</f>
        <v>0</v>
      </c>
    </row>
    <row r="674" spans="1:52" ht="16.5" x14ac:dyDescent="0.2">
      <c r="A674" s="14">
        <v>669</v>
      </c>
      <c r="B674" s="14">
        <f>金币产出!CH674/金币产出!CB674</f>
        <v>17786735890</v>
      </c>
      <c r="C674" s="18">
        <f>INDEX(金币产出!$D$7:$D$90,MATCH(宝箱数值!A674,金币产出!$A$7:$A$90,1))</f>
        <v>164</v>
      </c>
      <c r="D674" s="18">
        <f t="shared" si="346"/>
        <v>99813333</v>
      </c>
      <c r="E674" s="18">
        <f t="shared" si="335"/>
        <v>7311226</v>
      </c>
      <c r="F674" s="18">
        <f t="shared" si="336"/>
        <v>25963405</v>
      </c>
      <c r="G674" s="18">
        <f t="shared" si="337"/>
        <v>55078882</v>
      </c>
      <c r="H674" s="18">
        <f t="shared" si="338"/>
        <v>74157477</v>
      </c>
      <c r="I674" s="18">
        <f t="shared" si="339"/>
        <v>99813333</v>
      </c>
      <c r="J674" s="18">
        <f t="shared" si="340"/>
        <v>99813333</v>
      </c>
      <c r="K674" s="18">
        <f t="shared" si="347"/>
        <v>1</v>
      </c>
      <c r="L674" s="18">
        <f t="shared" si="348"/>
        <v>7311.23</v>
      </c>
      <c r="M674" s="18">
        <f t="shared" si="349"/>
        <v>2</v>
      </c>
      <c r="N674" s="18">
        <f t="shared" si="350"/>
        <v>25.96</v>
      </c>
      <c r="O674" s="18">
        <f t="shared" si="351"/>
        <v>2</v>
      </c>
      <c r="P674" s="18">
        <f t="shared" si="352"/>
        <v>55.08</v>
      </c>
      <c r="Q674" s="18">
        <f t="shared" si="353"/>
        <v>2</v>
      </c>
      <c r="R674" s="18">
        <f t="shared" si="354"/>
        <v>74.16</v>
      </c>
      <c r="S674" s="18">
        <f t="shared" si="355"/>
        <v>2</v>
      </c>
      <c r="T674" s="18">
        <f t="shared" si="356"/>
        <v>99.81</v>
      </c>
      <c r="U674" s="18">
        <f t="shared" si="357"/>
        <v>2</v>
      </c>
      <c r="V674" s="18">
        <f t="shared" si="358"/>
        <v>99.81</v>
      </c>
      <c r="W674" s="18">
        <f t="shared" si="359"/>
        <v>2</v>
      </c>
      <c r="X674" s="18">
        <f t="shared" si="360"/>
        <v>99.81</v>
      </c>
      <c r="Y674" s="22">
        <v>0</v>
      </c>
      <c r="Z674" s="22">
        <v>0</v>
      </c>
      <c r="AA674" s="22">
        <v>0</v>
      </c>
      <c r="AB674" s="22">
        <v>0.2</v>
      </c>
      <c r="AC674" s="22">
        <v>0.8</v>
      </c>
      <c r="AD674" s="22">
        <v>0</v>
      </c>
      <c r="AE674" s="18">
        <f t="shared" si="361"/>
        <v>249960907.15200001</v>
      </c>
      <c r="AF674" s="18">
        <f>AE674*节奏规划!$J663</f>
        <v>373075.98082388064</v>
      </c>
      <c r="AG674" s="18">
        <f t="shared" si="362"/>
        <v>4276.7999999999993</v>
      </c>
      <c r="AH674" s="18">
        <f>AG674*节奏规划!$J663</f>
        <v>6.3832835820895513</v>
      </c>
      <c r="AI674" s="18">
        <f t="shared" si="341"/>
        <v>516.6</v>
      </c>
      <c r="AJ674" s="18">
        <f>AI674*节奏规划!$J663</f>
        <v>0.77104477611940303</v>
      </c>
      <c r="AK674" s="18">
        <f t="shared" si="342"/>
        <v>282.96000000000004</v>
      </c>
      <c r="AL674" s="18">
        <f>AK674*节奏规划!$J663</f>
        <v>0.42232835820895526</v>
      </c>
      <c r="AM674" s="18">
        <f t="shared" si="343"/>
        <v>1360.8000000000002</v>
      </c>
      <c r="AN674" s="18">
        <f>AM674*节奏规划!$J663</f>
        <v>2.0310447761194035</v>
      </c>
      <c r="AO674" s="18">
        <f t="shared" si="344"/>
        <v>319.68</v>
      </c>
      <c r="AP674" s="18">
        <f>AO674*节奏规划!$J663</f>
        <v>0.47713432835820896</v>
      </c>
      <c r="AQ674" s="18">
        <f t="shared" si="345"/>
        <v>17.28</v>
      </c>
      <c r="AR674" s="18">
        <f>AQ674*节奏规划!$J663</f>
        <v>2.5791044776119404E-2</v>
      </c>
      <c r="AS674" s="18">
        <f t="shared" si="363"/>
        <v>22.8096</v>
      </c>
      <c r="AT674" s="18">
        <f>AS674*节奏规划!$J663</f>
        <v>3.4044179104477615E-2</v>
      </c>
      <c r="AU674" s="18">
        <f t="shared" si="364"/>
        <v>142.55999999999997</v>
      </c>
      <c r="AV674" s="18">
        <f>AU674*节奏规划!$J663</f>
        <v>0.21277611940298505</v>
      </c>
      <c r="AW674" s="18">
        <f t="shared" si="365"/>
        <v>39.346559999999997</v>
      </c>
      <c r="AX674" s="18">
        <f>AW674*节奏规划!$J663</f>
        <v>5.8726208955223874E-2</v>
      </c>
      <c r="AY674" s="18">
        <f t="shared" si="366"/>
        <v>0</v>
      </c>
      <c r="AZ674" s="18">
        <f>AY674*节奏规划!$J663</f>
        <v>0</v>
      </c>
    </row>
    <row r="675" spans="1:52" ht="16.5" x14ac:dyDescent="0.2">
      <c r="A675" s="14">
        <v>670</v>
      </c>
      <c r="B675" s="14">
        <f>金币产出!CH675/金币产出!CB675</f>
        <v>17854559990</v>
      </c>
      <c r="C675" s="18">
        <f>INDEX(金币产出!$D$7:$D$90,MATCH(宝箱数值!A675,金币产出!$A$7:$A$90,1))</f>
        <v>164</v>
      </c>
      <c r="D675" s="18">
        <f t="shared" si="346"/>
        <v>100193939</v>
      </c>
      <c r="E675" s="18">
        <f t="shared" si="335"/>
        <v>7325152</v>
      </c>
      <c r="F675" s="18">
        <f t="shared" si="336"/>
        <v>26012859</v>
      </c>
      <c r="G675" s="18">
        <f t="shared" si="337"/>
        <v>55183795</v>
      </c>
      <c r="H675" s="18">
        <f t="shared" si="338"/>
        <v>74298730</v>
      </c>
      <c r="I675" s="18">
        <f t="shared" si="339"/>
        <v>100193939</v>
      </c>
      <c r="J675" s="18">
        <f t="shared" si="340"/>
        <v>100193939</v>
      </c>
      <c r="K675" s="18">
        <f t="shared" si="347"/>
        <v>1</v>
      </c>
      <c r="L675" s="18">
        <f t="shared" si="348"/>
        <v>7325.15</v>
      </c>
      <c r="M675" s="18">
        <f t="shared" si="349"/>
        <v>2</v>
      </c>
      <c r="N675" s="18">
        <f t="shared" si="350"/>
        <v>26.01</v>
      </c>
      <c r="O675" s="18">
        <f t="shared" si="351"/>
        <v>2</v>
      </c>
      <c r="P675" s="18">
        <f t="shared" si="352"/>
        <v>55.18</v>
      </c>
      <c r="Q675" s="18">
        <f t="shared" si="353"/>
        <v>2</v>
      </c>
      <c r="R675" s="18">
        <f t="shared" si="354"/>
        <v>74.3</v>
      </c>
      <c r="S675" s="18">
        <f t="shared" si="355"/>
        <v>2</v>
      </c>
      <c r="T675" s="18">
        <f t="shared" si="356"/>
        <v>100.19</v>
      </c>
      <c r="U675" s="18">
        <f t="shared" si="357"/>
        <v>2</v>
      </c>
      <c r="V675" s="18">
        <f t="shared" si="358"/>
        <v>100.19</v>
      </c>
      <c r="W675" s="18">
        <f t="shared" si="359"/>
        <v>2</v>
      </c>
      <c r="X675" s="18">
        <f t="shared" si="360"/>
        <v>100.19</v>
      </c>
      <c r="Y675" s="22">
        <v>0</v>
      </c>
      <c r="Z675" s="22">
        <v>0</v>
      </c>
      <c r="AA675" s="22">
        <v>0</v>
      </c>
      <c r="AB675" s="22">
        <v>0.2</v>
      </c>
      <c r="AC675" s="22">
        <v>0.8</v>
      </c>
      <c r="AD675" s="22">
        <v>0</v>
      </c>
      <c r="AE675" s="18">
        <f t="shared" si="361"/>
        <v>250839328.60799998</v>
      </c>
      <c r="AF675" s="18">
        <f>AE675*节奏规划!$J664</f>
        <v>374387.05762388057</v>
      </c>
      <c r="AG675" s="18">
        <f t="shared" si="362"/>
        <v>4276.7999999999993</v>
      </c>
      <c r="AH675" s="18">
        <f>AG675*节奏规划!$J664</f>
        <v>6.3832835820895513</v>
      </c>
      <c r="AI675" s="18">
        <f t="shared" si="341"/>
        <v>516.6</v>
      </c>
      <c r="AJ675" s="18">
        <f>AI675*节奏规划!$J664</f>
        <v>0.77104477611940303</v>
      </c>
      <c r="AK675" s="18">
        <f t="shared" si="342"/>
        <v>282.96000000000004</v>
      </c>
      <c r="AL675" s="18">
        <f>AK675*节奏规划!$J664</f>
        <v>0.42232835820895526</v>
      </c>
      <c r="AM675" s="18">
        <f t="shared" si="343"/>
        <v>1360.8000000000002</v>
      </c>
      <c r="AN675" s="18">
        <f>AM675*节奏规划!$J664</f>
        <v>2.0310447761194035</v>
      </c>
      <c r="AO675" s="18">
        <f t="shared" si="344"/>
        <v>319.68</v>
      </c>
      <c r="AP675" s="18">
        <f>AO675*节奏规划!$J664</f>
        <v>0.47713432835820896</v>
      </c>
      <c r="AQ675" s="18">
        <f t="shared" si="345"/>
        <v>17.28</v>
      </c>
      <c r="AR675" s="18">
        <f>AQ675*节奏规划!$J664</f>
        <v>2.5791044776119404E-2</v>
      </c>
      <c r="AS675" s="18">
        <f t="shared" si="363"/>
        <v>22.8096</v>
      </c>
      <c r="AT675" s="18">
        <f>AS675*节奏规划!$J664</f>
        <v>3.4044179104477615E-2</v>
      </c>
      <c r="AU675" s="18">
        <f t="shared" si="364"/>
        <v>142.55999999999997</v>
      </c>
      <c r="AV675" s="18">
        <f>AU675*节奏规划!$J664</f>
        <v>0.21277611940298505</v>
      </c>
      <c r="AW675" s="18">
        <f t="shared" si="365"/>
        <v>39.346559999999997</v>
      </c>
      <c r="AX675" s="18">
        <f>AW675*节奏规划!$J664</f>
        <v>5.8726208955223874E-2</v>
      </c>
      <c r="AY675" s="18">
        <f t="shared" si="366"/>
        <v>0</v>
      </c>
      <c r="AZ675" s="18">
        <f>AY675*节奏规划!$J664</f>
        <v>0</v>
      </c>
    </row>
    <row r="676" spans="1:52" ht="16.5" x14ac:dyDescent="0.2">
      <c r="A676" s="14">
        <v>671</v>
      </c>
      <c r="B676" s="14">
        <f>金币产出!CH676/金币产出!CB676</f>
        <v>17922384090</v>
      </c>
      <c r="C676" s="18">
        <f>INDEX(金币产出!$D$7:$D$90,MATCH(宝箱数值!A676,金币产出!$A$7:$A$90,1))</f>
        <v>164</v>
      </c>
      <c r="D676" s="18">
        <f t="shared" si="346"/>
        <v>100574546</v>
      </c>
      <c r="E676" s="18">
        <f t="shared" si="335"/>
        <v>7339052</v>
      </c>
      <c r="F676" s="18">
        <f t="shared" si="336"/>
        <v>26062220</v>
      </c>
      <c r="G676" s="18">
        <f t="shared" si="337"/>
        <v>55288509</v>
      </c>
      <c r="H676" s="18">
        <f t="shared" si="338"/>
        <v>74439716</v>
      </c>
      <c r="I676" s="18">
        <f t="shared" si="339"/>
        <v>100574546</v>
      </c>
      <c r="J676" s="18">
        <f t="shared" si="340"/>
        <v>100574546</v>
      </c>
      <c r="K676" s="18">
        <f t="shared" si="347"/>
        <v>1</v>
      </c>
      <c r="L676" s="18">
        <f t="shared" si="348"/>
        <v>7339.05</v>
      </c>
      <c r="M676" s="18">
        <f t="shared" si="349"/>
        <v>2</v>
      </c>
      <c r="N676" s="18">
        <f t="shared" si="350"/>
        <v>26.06</v>
      </c>
      <c r="O676" s="18">
        <f t="shared" si="351"/>
        <v>2</v>
      </c>
      <c r="P676" s="18">
        <f t="shared" si="352"/>
        <v>55.29</v>
      </c>
      <c r="Q676" s="18">
        <f t="shared" si="353"/>
        <v>2</v>
      </c>
      <c r="R676" s="18">
        <f t="shared" si="354"/>
        <v>74.44</v>
      </c>
      <c r="S676" s="18">
        <f t="shared" si="355"/>
        <v>2</v>
      </c>
      <c r="T676" s="18">
        <f t="shared" si="356"/>
        <v>100.57</v>
      </c>
      <c r="U676" s="18">
        <f t="shared" si="357"/>
        <v>2</v>
      </c>
      <c r="V676" s="18">
        <f t="shared" si="358"/>
        <v>100.57</v>
      </c>
      <c r="W676" s="18">
        <f t="shared" si="359"/>
        <v>2</v>
      </c>
      <c r="X676" s="18">
        <f t="shared" si="360"/>
        <v>100.57</v>
      </c>
      <c r="Y676" s="22">
        <v>0</v>
      </c>
      <c r="Z676" s="22">
        <v>0</v>
      </c>
      <c r="AA676" s="22">
        <v>0</v>
      </c>
      <c r="AB676" s="22">
        <v>0.2</v>
      </c>
      <c r="AC676" s="22">
        <v>0.8</v>
      </c>
      <c r="AD676" s="22">
        <v>0</v>
      </c>
      <c r="AE676" s="18">
        <f t="shared" si="361"/>
        <v>251717611.19999996</v>
      </c>
      <c r="AF676" s="18">
        <f>AE676*节奏规划!$J665</f>
        <v>375697.92716417904</v>
      </c>
      <c r="AG676" s="18">
        <f t="shared" si="362"/>
        <v>4276.7999999999993</v>
      </c>
      <c r="AH676" s="18">
        <f>AG676*节奏规划!$J665</f>
        <v>6.3832835820895513</v>
      </c>
      <c r="AI676" s="18">
        <f t="shared" si="341"/>
        <v>516.6</v>
      </c>
      <c r="AJ676" s="18">
        <f>AI676*节奏规划!$J665</f>
        <v>0.77104477611940303</v>
      </c>
      <c r="AK676" s="18">
        <f t="shared" si="342"/>
        <v>282.96000000000004</v>
      </c>
      <c r="AL676" s="18">
        <f>AK676*节奏规划!$J665</f>
        <v>0.42232835820895526</v>
      </c>
      <c r="AM676" s="18">
        <f t="shared" si="343"/>
        <v>1360.8000000000002</v>
      </c>
      <c r="AN676" s="18">
        <f>AM676*节奏规划!$J665</f>
        <v>2.0310447761194035</v>
      </c>
      <c r="AO676" s="18">
        <f t="shared" si="344"/>
        <v>319.68</v>
      </c>
      <c r="AP676" s="18">
        <f>AO676*节奏规划!$J665</f>
        <v>0.47713432835820896</v>
      </c>
      <c r="AQ676" s="18">
        <f t="shared" si="345"/>
        <v>17.28</v>
      </c>
      <c r="AR676" s="18">
        <f>AQ676*节奏规划!$J665</f>
        <v>2.5791044776119404E-2</v>
      </c>
      <c r="AS676" s="18">
        <f t="shared" si="363"/>
        <v>22.8096</v>
      </c>
      <c r="AT676" s="18">
        <f>AS676*节奏规划!$J665</f>
        <v>3.4044179104477615E-2</v>
      </c>
      <c r="AU676" s="18">
        <f t="shared" si="364"/>
        <v>142.55999999999997</v>
      </c>
      <c r="AV676" s="18">
        <f>AU676*节奏规划!$J665</f>
        <v>0.21277611940298505</v>
      </c>
      <c r="AW676" s="18">
        <f t="shared" si="365"/>
        <v>39.346559999999997</v>
      </c>
      <c r="AX676" s="18">
        <f>AW676*节奏规划!$J665</f>
        <v>5.8726208955223874E-2</v>
      </c>
      <c r="AY676" s="18">
        <f t="shared" si="366"/>
        <v>0</v>
      </c>
      <c r="AZ676" s="18">
        <f>AY676*节奏规划!$J665</f>
        <v>0</v>
      </c>
    </row>
    <row r="677" spans="1:52" ht="16.5" x14ac:dyDescent="0.2">
      <c r="A677" s="14">
        <v>672</v>
      </c>
      <c r="B677" s="14">
        <f>金币产出!CH677/金币产出!CB677</f>
        <v>17990208190</v>
      </c>
      <c r="C677" s="18">
        <f>INDEX(金币产出!$D$7:$D$90,MATCH(宝箱数值!A677,金币产出!$A$7:$A$90,1))</f>
        <v>164</v>
      </c>
      <c r="D677" s="18">
        <f t="shared" si="346"/>
        <v>100955153</v>
      </c>
      <c r="E677" s="18">
        <f t="shared" si="335"/>
        <v>7352926</v>
      </c>
      <c r="F677" s="18">
        <f t="shared" si="336"/>
        <v>26111488</v>
      </c>
      <c r="G677" s="18">
        <f t="shared" si="337"/>
        <v>55393025</v>
      </c>
      <c r="H677" s="18">
        <f t="shared" si="338"/>
        <v>74580435</v>
      </c>
      <c r="I677" s="18">
        <f t="shared" si="339"/>
        <v>100955153</v>
      </c>
      <c r="J677" s="18">
        <f t="shared" si="340"/>
        <v>100955153</v>
      </c>
      <c r="K677" s="18">
        <f t="shared" si="347"/>
        <v>1</v>
      </c>
      <c r="L677" s="18">
        <f t="shared" si="348"/>
        <v>7352.93</v>
      </c>
      <c r="M677" s="18">
        <f t="shared" si="349"/>
        <v>2</v>
      </c>
      <c r="N677" s="18">
        <f t="shared" si="350"/>
        <v>26.11</v>
      </c>
      <c r="O677" s="18">
        <f t="shared" si="351"/>
        <v>2</v>
      </c>
      <c r="P677" s="18">
        <f t="shared" si="352"/>
        <v>55.39</v>
      </c>
      <c r="Q677" s="18">
        <f t="shared" si="353"/>
        <v>2</v>
      </c>
      <c r="R677" s="18">
        <f t="shared" si="354"/>
        <v>74.58</v>
      </c>
      <c r="S677" s="18">
        <f t="shared" si="355"/>
        <v>2</v>
      </c>
      <c r="T677" s="18">
        <f t="shared" si="356"/>
        <v>100.96</v>
      </c>
      <c r="U677" s="18">
        <f t="shared" si="357"/>
        <v>2</v>
      </c>
      <c r="V677" s="18">
        <f t="shared" si="358"/>
        <v>100.96</v>
      </c>
      <c r="W677" s="18">
        <f t="shared" si="359"/>
        <v>2</v>
      </c>
      <c r="X677" s="18">
        <f t="shared" si="360"/>
        <v>100.96</v>
      </c>
      <c r="Y677" s="22">
        <v>0</v>
      </c>
      <c r="Z677" s="22">
        <v>0</v>
      </c>
      <c r="AA677" s="22">
        <v>0</v>
      </c>
      <c r="AB677" s="22">
        <v>0.2</v>
      </c>
      <c r="AC677" s="22">
        <v>0.8</v>
      </c>
      <c r="AD677" s="22">
        <v>0</v>
      </c>
      <c r="AE677" s="18">
        <f t="shared" si="361"/>
        <v>252595752.81599998</v>
      </c>
      <c r="AF677" s="18">
        <f>AE677*节奏规划!$J666</f>
        <v>377008.58629253728</v>
      </c>
      <c r="AG677" s="18">
        <f t="shared" si="362"/>
        <v>4276.7999999999993</v>
      </c>
      <c r="AH677" s="18">
        <f>AG677*节奏规划!$J666</f>
        <v>6.3832835820895513</v>
      </c>
      <c r="AI677" s="18">
        <f t="shared" si="341"/>
        <v>516.6</v>
      </c>
      <c r="AJ677" s="18">
        <f>AI677*节奏规划!$J666</f>
        <v>0.77104477611940303</v>
      </c>
      <c r="AK677" s="18">
        <f t="shared" si="342"/>
        <v>282.96000000000004</v>
      </c>
      <c r="AL677" s="18">
        <f>AK677*节奏规划!$J666</f>
        <v>0.42232835820895526</v>
      </c>
      <c r="AM677" s="18">
        <f t="shared" si="343"/>
        <v>1360.8000000000002</v>
      </c>
      <c r="AN677" s="18">
        <f>AM677*节奏规划!$J666</f>
        <v>2.0310447761194035</v>
      </c>
      <c r="AO677" s="18">
        <f t="shared" si="344"/>
        <v>319.68</v>
      </c>
      <c r="AP677" s="18">
        <f>AO677*节奏规划!$J666</f>
        <v>0.47713432835820896</v>
      </c>
      <c r="AQ677" s="18">
        <f t="shared" si="345"/>
        <v>17.28</v>
      </c>
      <c r="AR677" s="18">
        <f>AQ677*节奏规划!$J666</f>
        <v>2.5791044776119404E-2</v>
      </c>
      <c r="AS677" s="18">
        <f t="shared" si="363"/>
        <v>22.8096</v>
      </c>
      <c r="AT677" s="18">
        <f>AS677*节奏规划!$J666</f>
        <v>3.4044179104477615E-2</v>
      </c>
      <c r="AU677" s="18">
        <f t="shared" si="364"/>
        <v>142.55999999999997</v>
      </c>
      <c r="AV677" s="18">
        <f>AU677*节奏规划!$J666</f>
        <v>0.21277611940298505</v>
      </c>
      <c r="AW677" s="18">
        <f t="shared" si="365"/>
        <v>39.346559999999997</v>
      </c>
      <c r="AX677" s="18">
        <f>AW677*节奏规划!$J666</f>
        <v>5.8726208955223874E-2</v>
      </c>
      <c r="AY677" s="18">
        <f t="shared" si="366"/>
        <v>0</v>
      </c>
      <c r="AZ677" s="18">
        <f>AY677*节奏规划!$J666</f>
        <v>0</v>
      </c>
    </row>
    <row r="678" spans="1:52" ht="16.5" x14ac:dyDescent="0.2">
      <c r="A678" s="14">
        <v>673</v>
      </c>
      <c r="B678" s="14">
        <f>金币产出!CH678/金币产出!CB678</f>
        <v>18058032290</v>
      </c>
      <c r="C678" s="18">
        <f>INDEX(金币产出!$D$7:$D$90,MATCH(宝箱数值!A678,金币产出!$A$7:$A$90,1))</f>
        <v>164</v>
      </c>
      <c r="D678" s="18">
        <f t="shared" si="346"/>
        <v>101335759</v>
      </c>
      <c r="E678" s="18">
        <f t="shared" si="335"/>
        <v>7366773</v>
      </c>
      <c r="F678" s="18">
        <f t="shared" si="336"/>
        <v>26160662</v>
      </c>
      <c r="G678" s="18">
        <f t="shared" si="337"/>
        <v>55497344</v>
      </c>
      <c r="H678" s="18">
        <f t="shared" si="338"/>
        <v>74720889</v>
      </c>
      <c r="I678" s="18">
        <f t="shared" si="339"/>
        <v>101335759</v>
      </c>
      <c r="J678" s="18">
        <f t="shared" si="340"/>
        <v>101335759</v>
      </c>
      <c r="K678" s="18">
        <f t="shared" si="347"/>
        <v>1</v>
      </c>
      <c r="L678" s="18">
        <f t="shared" si="348"/>
        <v>7366.77</v>
      </c>
      <c r="M678" s="18">
        <f t="shared" si="349"/>
        <v>2</v>
      </c>
      <c r="N678" s="18">
        <f t="shared" si="350"/>
        <v>26.16</v>
      </c>
      <c r="O678" s="18">
        <f t="shared" si="351"/>
        <v>2</v>
      </c>
      <c r="P678" s="18">
        <f t="shared" si="352"/>
        <v>55.5</v>
      </c>
      <c r="Q678" s="18">
        <f t="shared" si="353"/>
        <v>2</v>
      </c>
      <c r="R678" s="18">
        <f t="shared" si="354"/>
        <v>74.72</v>
      </c>
      <c r="S678" s="18">
        <f t="shared" si="355"/>
        <v>2</v>
      </c>
      <c r="T678" s="18">
        <f t="shared" si="356"/>
        <v>101.34</v>
      </c>
      <c r="U678" s="18">
        <f t="shared" si="357"/>
        <v>2</v>
      </c>
      <c r="V678" s="18">
        <f t="shared" si="358"/>
        <v>101.34</v>
      </c>
      <c r="W678" s="18">
        <f t="shared" si="359"/>
        <v>2</v>
      </c>
      <c r="X678" s="18">
        <f t="shared" si="360"/>
        <v>101.34</v>
      </c>
      <c r="Y678" s="22">
        <v>0</v>
      </c>
      <c r="Z678" s="22">
        <v>0</v>
      </c>
      <c r="AA678" s="22">
        <v>0</v>
      </c>
      <c r="AB678" s="22">
        <v>0.2</v>
      </c>
      <c r="AC678" s="22">
        <v>0.8</v>
      </c>
      <c r="AD678" s="22">
        <v>0</v>
      </c>
      <c r="AE678" s="18">
        <f t="shared" si="361"/>
        <v>253473752.39999998</v>
      </c>
      <c r="AF678" s="18">
        <f>AE678*节奏规划!$J667</f>
        <v>378319.03343283577</v>
      </c>
      <c r="AG678" s="18">
        <f t="shared" si="362"/>
        <v>4276.7999999999993</v>
      </c>
      <c r="AH678" s="18">
        <f>AG678*节奏规划!$J667</f>
        <v>6.3832835820895513</v>
      </c>
      <c r="AI678" s="18">
        <f t="shared" si="341"/>
        <v>516.6</v>
      </c>
      <c r="AJ678" s="18">
        <f>AI678*节奏规划!$J667</f>
        <v>0.77104477611940303</v>
      </c>
      <c r="AK678" s="18">
        <f t="shared" si="342"/>
        <v>282.96000000000004</v>
      </c>
      <c r="AL678" s="18">
        <f>AK678*节奏规划!$J667</f>
        <v>0.42232835820895526</v>
      </c>
      <c r="AM678" s="18">
        <f t="shared" si="343"/>
        <v>1360.8000000000002</v>
      </c>
      <c r="AN678" s="18">
        <f>AM678*节奏规划!$J667</f>
        <v>2.0310447761194035</v>
      </c>
      <c r="AO678" s="18">
        <f t="shared" si="344"/>
        <v>319.68</v>
      </c>
      <c r="AP678" s="18">
        <f>AO678*节奏规划!$J667</f>
        <v>0.47713432835820896</v>
      </c>
      <c r="AQ678" s="18">
        <f t="shared" si="345"/>
        <v>17.28</v>
      </c>
      <c r="AR678" s="18">
        <f>AQ678*节奏规划!$J667</f>
        <v>2.5791044776119404E-2</v>
      </c>
      <c r="AS678" s="18">
        <f t="shared" si="363"/>
        <v>22.8096</v>
      </c>
      <c r="AT678" s="18">
        <f>AS678*节奏规划!$J667</f>
        <v>3.4044179104477615E-2</v>
      </c>
      <c r="AU678" s="18">
        <f t="shared" si="364"/>
        <v>142.55999999999997</v>
      </c>
      <c r="AV678" s="18">
        <f>AU678*节奏规划!$J667</f>
        <v>0.21277611940298505</v>
      </c>
      <c r="AW678" s="18">
        <f t="shared" si="365"/>
        <v>39.346559999999997</v>
      </c>
      <c r="AX678" s="18">
        <f>AW678*节奏规划!$J667</f>
        <v>5.8726208955223874E-2</v>
      </c>
      <c r="AY678" s="18">
        <f t="shared" si="366"/>
        <v>0</v>
      </c>
      <c r="AZ678" s="18">
        <f>AY678*节奏规划!$J667</f>
        <v>0</v>
      </c>
    </row>
    <row r="679" spans="1:52" ht="16.5" x14ac:dyDescent="0.2">
      <c r="A679" s="14">
        <v>674</v>
      </c>
      <c r="B679" s="14">
        <f>金币产出!CH679/金币产出!CB679</f>
        <v>18125855720</v>
      </c>
      <c r="C679" s="18">
        <f>INDEX(金币产出!$D$7:$D$90,MATCH(宝箱数值!A679,金币产出!$A$7:$A$90,1))</f>
        <v>164</v>
      </c>
      <c r="D679" s="18">
        <f t="shared" si="346"/>
        <v>101716362</v>
      </c>
      <c r="E679" s="18">
        <f t="shared" si="335"/>
        <v>7380594</v>
      </c>
      <c r="F679" s="18">
        <f t="shared" si="336"/>
        <v>26209744</v>
      </c>
      <c r="G679" s="18">
        <f t="shared" si="337"/>
        <v>55601467</v>
      </c>
      <c r="H679" s="18">
        <f t="shared" si="338"/>
        <v>74861078</v>
      </c>
      <c r="I679" s="18">
        <f t="shared" si="339"/>
        <v>101716362</v>
      </c>
      <c r="J679" s="18">
        <f t="shared" si="340"/>
        <v>101716362</v>
      </c>
      <c r="K679" s="18">
        <f t="shared" si="347"/>
        <v>1</v>
      </c>
      <c r="L679" s="18">
        <f t="shared" si="348"/>
        <v>7380.59</v>
      </c>
      <c r="M679" s="18">
        <f t="shared" si="349"/>
        <v>2</v>
      </c>
      <c r="N679" s="18">
        <f t="shared" si="350"/>
        <v>26.21</v>
      </c>
      <c r="O679" s="18">
        <f t="shared" si="351"/>
        <v>2</v>
      </c>
      <c r="P679" s="18">
        <f t="shared" si="352"/>
        <v>55.6</v>
      </c>
      <c r="Q679" s="18">
        <f t="shared" si="353"/>
        <v>2</v>
      </c>
      <c r="R679" s="18">
        <f t="shared" si="354"/>
        <v>74.86</v>
      </c>
      <c r="S679" s="18">
        <f t="shared" si="355"/>
        <v>2</v>
      </c>
      <c r="T679" s="18">
        <f t="shared" si="356"/>
        <v>101.72</v>
      </c>
      <c r="U679" s="18">
        <f t="shared" si="357"/>
        <v>2</v>
      </c>
      <c r="V679" s="18">
        <f t="shared" si="358"/>
        <v>101.72</v>
      </c>
      <c r="W679" s="18">
        <f t="shared" si="359"/>
        <v>2</v>
      </c>
      <c r="X679" s="18">
        <f t="shared" si="360"/>
        <v>101.72</v>
      </c>
      <c r="Y679" s="22">
        <v>0</v>
      </c>
      <c r="Z679" s="22">
        <v>0</v>
      </c>
      <c r="AA679" s="22">
        <v>0</v>
      </c>
      <c r="AB679" s="22">
        <v>0.2</v>
      </c>
      <c r="AC679" s="22">
        <v>0.8</v>
      </c>
      <c r="AD679" s="22">
        <v>0</v>
      </c>
      <c r="AE679" s="18">
        <f t="shared" si="361"/>
        <v>254351605.72800002</v>
      </c>
      <c r="AF679" s="18">
        <f>AE679*节奏规划!$J668</f>
        <v>379629.26228059706</v>
      </c>
      <c r="AG679" s="18">
        <f t="shared" si="362"/>
        <v>4276.7999999999993</v>
      </c>
      <c r="AH679" s="18">
        <f>AG679*节奏规划!$J668</f>
        <v>6.3832835820895513</v>
      </c>
      <c r="AI679" s="18">
        <f t="shared" si="341"/>
        <v>516.6</v>
      </c>
      <c r="AJ679" s="18">
        <f>AI679*节奏规划!$J668</f>
        <v>0.77104477611940303</v>
      </c>
      <c r="AK679" s="18">
        <f t="shared" si="342"/>
        <v>282.96000000000004</v>
      </c>
      <c r="AL679" s="18">
        <f>AK679*节奏规划!$J668</f>
        <v>0.42232835820895526</v>
      </c>
      <c r="AM679" s="18">
        <f t="shared" si="343"/>
        <v>1360.8000000000002</v>
      </c>
      <c r="AN679" s="18">
        <f>AM679*节奏规划!$J668</f>
        <v>2.0310447761194035</v>
      </c>
      <c r="AO679" s="18">
        <f t="shared" si="344"/>
        <v>319.68</v>
      </c>
      <c r="AP679" s="18">
        <f>AO679*节奏规划!$J668</f>
        <v>0.47713432835820896</v>
      </c>
      <c r="AQ679" s="18">
        <f t="shared" si="345"/>
        <v>17.28</v>
      </c>
      <c r="AR679" s="18">
        <f>AQ679*节奏规划!$J668</f>
        <v>2.5791044776119404E-2</v>
      </c>
      <c r="AS679" s="18">
        <f t="shared" si="363"/>
        <v>22.8096</v>
      </c>
      <c r="AT679" s="18">
        <f>AS679*节奏规划!$J668</f>
        <v>3.4044179104477615E-2</v>
      </c>
      <c r="AU679" s="18">
        <f t="shared" si="364"/>
        <v>142.55999999999997</v>
      </c>
      <c r="AV679" s="18">
        <f>AU679*节奏规划!$J668</f>
        <v>0.21277611940298505</v>
      </c>
      <c r="AW679" s="18">
        <f t="shared" si="365"/>
        <v>39.346559999999997</v>
      </c>
      <c r="AX679" s="18">
        <f>AW679*节奏规划!$J668</f>
        <v>5.8726208955223874E-2</v>
      </c>
      <c r="AY679" s="18">
        <f t="shared" si="366"/>
        <v>0</v>
      </c>
      <c r="AZ679" s="18">
        <f>AY679*节奏规划!$J668</f>
        <v>0</v>
      </c>
    </row>
    <row r="680" spans="1:52" ht="16.5" x14ac:dyDescent="0.2">
      <c r="A680" s="14">
        <v>675</v>
      </c>
      <c r="B680" s="14">
        <f>金币产出!CH680/金币产出!CB680</f>
        <v>18193679820</v>
      </c>
      <c r="C680" s="18">
        <f>INDEX(金币产出!$D$7:$D$90,MATCH(宝箱数值!A680,金币产出!$A$7:$A$90,1))</f>
        <v>164</v>
      </c>
      <c r="D680" s="18">
        <f t="shared" si="346"/>
        <v>102096969</v>
      </c>
      <c r="E680" s="18">
        <f t="shared" si="335"/>
        <v>7394390</v>
      </c>
      <c r="F680" s="18">
        <f t="shared" si="336"/>
        <v>26258735</v>
      </c>
      <c r="G680" s="18">
        <f t="shared" si="337"/>
        <v>55705396</v>
      </c>
      <c r="H680" s="18">
        <f t="shared" si="338"/>
        <v>75001006</v>
      </c>
      <c r="I680" s="18">
        <f t="shared" si="339"/>
        <v>102096969</v>
      </c>
      <c r="J680" s="18">
        <f t="shared" si="340"/>
        <v>102096969</v>
      </c>
      <c r="K680" s="18">
        <f t="shared" si="347"/>
        <v>1</v>
      </c>
      <c r="L680" s="18">
        <f t="shared" si="348"/>
        <v>7394.39</v>
      </c>
      <c r="M680" s="18">
        <f t="shared" si="349"/>
        <v>2</v>
      </c>
      <c r="N680" s="18">
        <f t="shared" si="350"/>
        <v>26.26</v>
      </c>
      <c r="O680" s="18">
        <f t="shared" si="351"/>
        <v>2</v>
      </c>
      <c r="P680" s="18">
        <f t="shared" si="352"/>
        <v>55.71</v>
      </c>
      <c r="Q680" s="18">
        <f t="shared" si="353"/>
        <v>2</v>
      </c>
      <c r="R680" s="18">
        <f t="shared" si="354"/>
        <v>75</v>
      </c>
      <c r="S680" s="18">
        <f t="shared" si="355"/>
        <v>2</v>
      </c>
      <c r="T680" s="18">
        <f t="shared" si="356"/>
        <v>102.1</v>
      </c>
      <c r="U680" s="18">
        <f t="shared" si="357"/>
        <v>2</v>
      </c>
      <c r="V680" s="18">
        <f t="shared" si="358"/>
        <v>102.1</v>
      </c>
      <c r="W680" s="18">
        <f t="shared" si="359"/>
        <v>2</v>
      </c>
      <c r="X680" s="18">
        <f t="shared" si="360"/>
        <v>102.1</v>
      </c>
      <c r="Y680" s="22">
        <v>0</v>
      </c>
      <c r="Z680" s="22">
        <v>0</v>
      </c>
      <c r="AA680" s="22">
        <v>0</v>
      </c>
      <c r="AB680" s="22">
        <v>0.2</v>
      </c>
      <c r="AC680" s="22">
        <v>0.8</v>
      </c>
      <c r="AD680" s="22">
        <v>0</v>
      </c>
      <c r="AE680" s="18">
        <f t="shared" si="361"/>
        <v>255229329.69599998</v>
      </c>
      <c r="AF680" s="18">
        <f>AE680*节奏规划!$J669</f>
        <v>380939.29805373133</v>
      </c>
      <c r="AG680" s="18">
        <f t="shared" si="362"/>
        <v>4276.7999999999993</v>
      </c>
      <c r="AH680" s="18">
        <f>AG680*节奏规划!$J669</f>
        <v>6.3832835820895513</v>
      </c>
      <c r="AI680" s="18">
        <f t="shared" si="341"/>
        <v>516.6</v>
      </c>
      <c r="AJ680" s="18">
        <f>AI680*节奏规划!$J669</f>
        <v>0.77104477611940303</v>
      </c>
      <c r="AK680" s="18">
        <f t="shared" si="342"/>
        <v>282.96000000000004</v>
      </c>
      <c r="AL680" s="18">
        <f>AK680*节奏规划!$J669</f>
        <v>0.42232835820895526</v>
      </c>
      <c r="AM680" s="18">
        <f t="shared" si="343"/>
        <v>1360.8000000000002</v>
      </c>
      <c r="AN680" s="18">
        <f>AM680*节奏规划!$J669</f>
        <v>2.0310447761194035</v>
      </c>
      <c r="AO680" s="18">
        <f t="shared" si="344"/>
        <v>319.68</v>
      </c>
      <c r="AP680" s="18">
        <f>AO680*节奏规划!$J669</f>
        <v>0.47713432835820896</v>
      </c>
      <c r="AQ680" s="18">
        <f t="shared" si="345"/>
        <v>17.28</v>
      </c>
      <c r="AR680" s="18">
        <f>AQ680*节奏规划!$J669</f>
        <v>2.5791044776119404E-2</v>
      </c>
      <c r="AS680" s="18">
        <f t="shared" si="363"/>
        <v>22.8096</v>
      </c>
      <c r="AT680" s="18">
        <f>AS680*节奏规划!$J669</f>
        <v>3.4044179104477615E-2</v>
      </c>
      <c r="AU680" s="18">
        <f t="shared" si="364"/>
        <v>142.55999999999997</v>
      </c>
      <c r="AV680" s="18">
        <f>AU680*节奏规划!$J669</f>
        <v>0.21277611940298505</v>
      </c>
      <c r="AW680" s="18">
        <f t="shared" si="365"/>
        <v>39.346559999999997</v>
      </c>
      <c r="AX680" s="18">
        <f>AW680*节奏规划!$J669</f>
        <v>5.8726208955223874E-2</v>
      </c>
      <c r="AY680" s="18">
        <f t="shared" si="366"/>
        <v>0</v>
      </c>
      <c r="AZ680" s="18">
        <f>AY680*节奏规划!$J669</f>
        <v>0</v>
      </c>
    </row>
    <row r="681" spans="1:52" ht="16.5" x14ac:dyDescent="0.2">
      <c r="A681" s="14">
        <v>676</v>
      </c>
      <c r="B681" s="14">
        <f>金币产出!CH681/金币产出!CB681</f>
        <v>18261503920</v>
      </c>
      <c r="C681" s="18">
        <f>INDEX(金币产出!$D$7:$D$90,MATCH(宝箱数值!A681,金币产出!$A$7:$A$90,1))</f>
        <v>164</v>
      </c>
      <c r="D681" s="18">
        <f t="shared" si="346"/>
        <v>102477575</v>
      </c>
      <c r="E681" s="18">
        <f t="shared" si="335"/>
        <v>7408160</v>
      </c>
      <c r="F681" s="18">
        <f t="shared" si="336"/>
        <v>26307634</v>
      </c>
      <c r="G681" s="18">
        <f t="shared" si="337"/>
        <v>55809131</v>
      </c>
      <c r="H681" s="18">
        <f t="shared" si="338"/>
        <v>75140674</v>
      </c>
      <c r="I681" s="18">
        <f t="shared" si="339"/>
        <v>102477575</v>
      </c>
      <c r="J681" s="18">
        <f t="shared" si="340"/>
        <v>102477575</v>
      </c>
      <c r="K681" s="18">
        <f t="shared" si="347"/>
        <v>1</v>
      </c>
      <c r="L681" s="18">
        <f t="shared" si="348"/>
        <v>7408.16</v>
      </c>
      <c r="M681" s="18">
        <f t="shared" si="349"/>
        <v>2</v>
      </c>
      <c r="N681" s="18">
        <f t="shared" si="350"/>
        <v>26.31</v>
      </c>
      <c r="O681" s="18">
        <f t="shared" si="351"/>
        <v>2</v>
      </c>
      <c r="P681" s="18">
        <f t="shared" si="352"/>
        <v>55.81</v>
      </c>
      <c r="Q681" s="18">
        <f t="shared" si="353"/>
        <v>2</v>
      </c>
      <c r="R681" s="18">
        <f t="shared" si="354"/>
        <v>75.14</v>
      </c>
      <c r="S681" s="18">
        <f t="shared" si="355"/>
        <v>2</v>
      </c>
      <c r="T681" s="18">
        <f t="shared" si="356"/>
        <v>102.48</v>
      </c>
      <c r="U681" s="18">
        <f t="shared" si="357"/>
        <v>2</v>
      </c>
      <c r="V681" s="18">
        <f t="shared" si="358"/>
        <v>102.48</v>
      </c>
      <c r="W681" s="18">
        <f t="shared" si="359"/>
        <v>2</v>
      </c>
      <c r="X681" s="18">
        <f t="shared" si="360"/>
        <v>102.48</v>
      </c>
      <c r="Y681" s="22">
        <v>0</v>
      </c>
      <c r="Z681" s="22">
        <v>0</v>
      </c>
      <c r="AA681" s="22">
        <v>0</v>
      </c>
      <c r="AB681" s="22">
        <v>0.2</v>
      </c>
      <c r="AC681" s="22">
        <v>0.8</v>
      </c>
      <c r="AD681" s="22">
        <v>0</v>
      </c>
      <c r="AE681" s="18">
        <f t="shared" si="361"/>
        <v>256106914.27199996</v>
      </c>
      <c r="AF681" s="18">
        <f>AE681*节奏规划!$J670</f>
        <v>382249.12577910442</v>
      </c>
      <c r="AG681" s="18">
        <f t="shared" si="362"/>
        <v>4276.7999999999993</v>
      </c>
      <c r="AH681" s="18">
        <f>AG681*节奏规划!$J670</f>
        <v>6.3832835820895513</v>
      </c>
      <c r="AI681" s="18">
        <f t="shared" si="341"/>
        <v>516.6</v>
      </c>
      <c r="AJ681" s="18">
        <f>AI681*节奏规划!$J670</f>
        <v>0.77104477611940303</v>
      </c>
      <c r="AK681" s="18">
        <f t="shared" si="342"/>
        <v>282.96000000000004</v>
      </c>
      <c r="AL681" s="18">
        <f>AK681*节奏规划!$J670</f>
        <v>0.42232835820895526</v>
      </c>
      <c r="AM681" s="18">
        <f t="shared" si="343"/>
        <v>1360.8000000000002</v>
      </c>
      <c r="AN681" s="18">
        <f>AM681*节奏规划!$J670</f>
        <v>2.0310447761194035</v>
      </c>
      <c r="AO681" s="18">
        <f t="shared" si="344"/>
        <v>319.68</v>
      </c>
      <c r="AP681" s="18">
        <f>AO681*节奏规划!$J670</f>
        <v>0.47713432835820896</v>
      </c>
      <c r="AQ681" s="18">
        <f t="shared" si="345"/>
        <v>17.28</v>
      </c>
      <c r="AR681" s="18">
        <f>AQ681*节奏规划!$J670</f>
        <v>2.5791044776119404E-2</v>
      </c>
      <c r="AS681" s="18">
        <f t="shared" si="363"/>
        <v>22.8096</v>
      </c>
      <c r="AT681" s="18">
        <f>AS681*节奏规划!$J670</f>
        <v>3.4044179104477615E-2</v>
      </c>
      <c r="AU681" s="18">
        <f t="shared" si="364"/>
        <v>142.55999999999997</v>
      </c>
      <c r="AV681" s="18">
        <f>AU681*节奏规划!$J670</f>
        <v>0.21277611940298505</v>
      </c>
      <c r="AW681" s="18">
        <f t="shared" si="365"/>
        <v>39.346559999999997</v>
      </c>
      <c r="AX681" s="18">
        <f>AW681*节奏规划!$J670</f>
        <v>5.8726208955223874E-2</v>
      </c>
      <c r="AY681" s="18">
        <f t="shared" si="366"/>
        <v>0</v>
      </c>
      <c r="AZ681" s="18">
        <f>AY681*节奏规划!$J670</f>
        <v>0</v>
      </c>
    </row>
    <row r="682" spans="1:52" ht="16.5" x14ac:dyDescent="0.2">
      <c r="A682" s="14">
        <v>677</v>
      </c>
      <c r="B682" s="14">
        <f>金币产出!CH682/金币产出!CB682</f>
        <v>18329328020</v>
      </c>
      <c r="C682" s="18">
        <f>INDEX(金币产出!$D$7:$D$90,MATCH(宝箱数值!A682,金币产出!$A$7:$A$90,1))</f>
        <v>164</v>
      </c>
      <c r="D682" s="18">
        <f t="shared" si="346"/>
        <v>102858182</v>
      </c>
      <c r="E682" s="18">
        <f t="shared" si="335"/>
        <v>7421904</v>
      </c>
      <c r="F682" s="18">
        <f t="shared" si="336"/>
        <v>26356443</v>
      </c>
      <c r="G682" s="18">
        <f t="shared" si="337"/>
        <v>55912674</v>
      </c>
      <c r="H682" s="18">
        <f t="shared" si="338"/>
        <v>75280083</v>
      </c>
      <c r="I682" s="18">
        <f t="shared" si="339"/>
        <v>102858182</v>
      </c>
      <c r="J682" s="18">
        <f t="shared" si="340"/>
        <v>102858182</v>
      </c>
      <c r="K682" s="18">
        <f t="shared" si="347"/>
        <v>1</v>
      </c>
      <c r="L682" s="18">
        <f t="shared" si="348"/>
        <v>7421.9</v>
      </c>
      <c r="M682" s="18">
        <f t="shared" si="349"/>
        <v>2</v>
      </c>
      <c r="N682" s="18">
        <f t="shared" si="350"/>
        <v>26.36</v>
      </c>
      <c r="O682" s="18">
        <f t="shared" si="351"/>
        <v>2</v>
      </c>
      <c r="P682" s="18">
        <f t="shared" si="352"/>
        <v>55.91</v>
      </c>
      <c r="Q682" s="18">
        <f t="shared" si="353"/>
        <v>2</v>
      </c>
      <c r="R682" s="18">
        <f t="shared" si="354"/>
        <v>75.28</v>
      </c>
      <c r="S682" s="18">
        <f t="shared" si="355"/>
        <v>2</v>
      </c>
      <c r="T682" s="18">
        <f t="shared" si="356"/>
        <v>102.86</v>
      </c>
      <c r="U682" s="18">
        <f t="shared" si="357"/>
        <v>2</v>
      </c>
      <c r="V682" s="18">
        <f t="shared" si="358"/>
        <v>102.86</v>
      </c>
      <c r="W682" s="18">
        <f t="shared" si="359"/>
        <v>2</v>
      </c>
      <c r="X682" s="18">
        <f t="shared" si="360"/>
        <v>102.86</v>
      </c>
      <c r="Y682" s="22">
        <v>0</v>
      </c>
      <c r="Z682" s="22">
        <v>0</v>
      </c>
      <c r="AA682" s="22">
        <v>0</v>
      </c>
      <c r="AB682" s="22">
        <v>0.2</v>
      </c>
      <c r="AC682" s="22">
        <v>0.8</v>
      </c>
      <c r="AD682" s="22">
        <v>0</v>
      </c>
      <c r="AE682" s="18">
        <f t="shared" si="361"/>
        <v>256984364.208</v>
      </c>
      <c r="AF682" s="18">
        <f>AE682*节奏规划!$J671</f>
        <v>383558.75254925375</v>
      </c>
      <c r="AG682" s="18">
        <f t="shared" si="362"/>
        <v>4276.7999999999993</v>
      </c>
      <c r="AH682" s="18">
        <f>AG682*节奏规划!$J671</f>
        <v>6.3832835820895513</v>
      </c>
      <c r="AI682" s="18">
        <f t="shared" si="341"/>
        <v>516.6</v>
      </c>
      <c r="AJ682" s="18">
        <f>AI682*节奏规划!$J671</f>
        <v>0.77104477611940303</v>
      </c>
      <c r="AK682" s="18">
        <f t="shared" si="342"/>
        <v>282.96000000000004</v>
      </c>
      <c r="AL682" s="18">
        <f>AK682*节奏规划!$J671</f>
        <v>0.42232835820895526</v>
      </c>
      <c r="AM682" s="18">
        <f t="shared" si="343"/>
        <v>1360.8000000000002</v>
      </c>
      <c r="AN682" s="18">
        <f>AM682*节奏规划!$J671</f>
        <v>2.0310447761194035</v>
      </c>
      <c r="AO682" s="18">
        <f t="shared" si="344"/>
        <v>319.68</v>
      </c>
      <c r="AP682" s="18">
        <f>AO682*节奏规划!$J671</f>
        <v>0.47713432835820896</v>
      </c>
      <c r="AQ682" s="18">
        <f t="shared" si="345"/>
        <v>17.28</v>
      </c>
      <c r="AR682" s="18">
        <f>AQ682*节奏规划!$J671</f>
        <v>2.5791044776119404E-2</v>
      </c>
      <c r="AS682" s="18">
        <f t="shared" si="363"/>
        <v>22.8096</v>
      </c>
      <c r="AT682" s="18">
        <f>AS682*节奏规划!$J671</f>
        <v>3.4044179104477615E-2</v>
      </c>
      <c r="AU682" s="18">
        <f t="shared" si="364"/>
        <v>142.55999999999997</v>
      </c>
      <c r="AV682" s="18">
        <f>AU682*节奏规划!$J671</f>
        <v>0.21277611940298505</v>
      </c>
      <c r="AW682" s="18">
        <f t="shared" si="365"/>
        <v>39.346559999999997</v>
      </c>
      <c r="AX682" s="18">
        <f>AW682*节奏规划!$J671</f>
        <v>5.8726208955223874E-2</v>
      </c>
      <c r="AY682" s="18">
        <f t="shared" si="366"/>
        <v>0</v>
      </c>
      <c r="AZ682" s="18">
        <f>AY682*节奏规划!$J671</f>
        <v>0</v>
      </c>
    </row>
    <row r="683" spans="1:52" ht="16.5" x14ac:dyDescent="0.2">
      <c r="A683" s="14">
        <v>678</v>
      </c>
      <c r="B683" s="14">
        <f>金币产出!CH683/金币产出!CB683</f>
        <v>18397152120</v>
      </c>
      <c r="C683" s="18">
        <f>INDEX(金币产出!$D$7:$D$90,MATCH(宝箱数值!A683,金币产出!$A$7:$A$90,1))</f>
        <v>164</v>
      </c>
      <c r="D683" s="18">
        <f t="shared" si="346"/>
        <v>103238789</v>
      </c>
      <c r="E683" s="18">
        <f t="shared" si="335"/>
        <v>7435623</v>
      </c>
      <c r="F683" s="18">
        <f t="shared" si="336"/>
        <v>26405161</v>
      </c>
      <c r="G683" s="18">
        <f t="shared" si="337"/>
        <v>56016025</v>
      </c>
      <c r="H683" s="18">
        <f t="shared" si="338"/>
        <v>75419234</v>
      </c>
      <c r="I683" s="18">
        <f t="shared" si="339"/>
        <v>103238789</v>
      </c>
      <c r="J683" s="18">
        <f t="shared" si="340"/>
        <v>103238789</v>
      </c>
      <c r="K683" s="18">
        <f t="shared" si="347"/>
        <v>1</v>
      </c>
      <c r="L683" s="18">
        <f t="shared" si="348"/>
        <v>7435.62</v>
      </c>
      <c r="M683" s="18">
        <f t="shared" si="349"/>
        <v>2</v>
      </c>
      <c r="N683" s="18">
        <f t="shared" si="350"/>
        <v>26.41</v>
      </c>
      <c r="O683" s="18">
        <f t="shared" si="351"/>
        <v>2</v>
      </c>
      <c r="P683" s="18">
        <f t="shared" si="352"/>
        <v>56.02</v>
      </c>
      <c r="Q683" s="18">
        <f t="shared" si="353"/>
        <v>2</v>
      </c>
      <c r="R683" s="18">
        <f t="shared" si="354"/>
        <v>75.42</v>
      </c>
      <c r="S683" s="18">
        <f t="shared" si="355"/>
        <v>2</v>
      </c>
      <c r="T683" s="18">
        <f t="shared" si="356"/>
        <v>103.24</v>
      </c>
      <c r="U683" s="18">
        <f t="shared" si="357"/>
        <v>2</v>
      </c>
      <c r="V683" s="18">
        <f t="shared" si="358"/>
        <v>103.24</v>
      </c>
      <c r="W683" s="18">
        <f t="shared" si="359"/>
        <v>2</v>
      </c>
      <c r="X683" s="18">
        <f t="shared" si="360"/>
        <v>103.24</v>
      </c>
      <c r="Y683" s="22">
        <v>0</v>
      </c>
      <c r="Z683" s="22">
        <v>0</v>
      </c>
      <c r="AA683" s="22">
        <v>0</v>
      </c>
      <c r="AB683" s="22">
        <v>0.2</v>
      </c>
      <c r="AC683" s="22">
        <v>0.8</v>
      </c>
      <c r="AD683" s="22">
        <v>0</v>
      </c>
      <c r="AE683" s="18">
        <f t="shared" si="361"/>
        <v>257861677.91999996</v>
      </c>
      <c r="AF683" s="18">
        <f>AE683*节奏规划!$J672</f>
        <v>384868.17599999992</v>
      </c>
      <c r="AG683" s="18">
        <f t="shared" si="362"/>
        <v>4276.7999999999993</v>
      </c>
      <c r="AH683" s="18">
        <f>AG683*节奏规划!$J672</f>
        <v>6.3832835820895513</v>
      </c>
      <c r="AI683" s="18">
        <f t="shared" si="341"/>
        <v>516.6</v>
      </c>
      <c r="AJ683" s="18">
        <f>AI683*节奏规划!$J672</f>
        <v>0.77104477611940303</v>
      </c>
      <c r="AK683" s="18">
        <f t="shared" si="342"/>
        <v>282.96000000000004</v>
      </c>
      <c r="AL683" s="18">
        <f>AK683*节奏规划!$J672</f>
        <v>0.42232835820895526</v>
      </c>
      <c r="AM683" s="18">
        <f t="shared" si="343"/>
        <v>1360.8000000000002</v>
      </c>
      <c r="AN683" s="18">
        <f>AM683*节奏规划!$J672</f>
        <v>2.0310447761194035</v>
      </c>
      <c r="AO683" s="18">
        <f t="shared" si="344"/>
        <v>319.68</v>
      </c>
      <c r="AP683" s="18">
        <f>AO683*节奏规划!$J672</f>
        <v>0.47713432835820896</v>
      </c>
      <c r="AQ683" s="18">
        <f t="shared" si="345"/>
        <v>17.28</v>
      </c>
      <c r="AR683" s="18">
        <f>AQ683*节奏规划!$J672</f>
        <v>2.5791044776119404E-2</v>
      </c>
      <c r="AS683" s="18">
        <f t="shared" si="363"/>
        <v>22.8096</v>
      </c>
      <c r="AT683" s="18">
        <f>AS683*节奏规划!$J672</f>
        <v>3.4044179104477615E-2</v>
      </c>
      <c r="AU683" s="18">
        <f t="shared" si="364"/>
        <v>142.55999999999997</v>
      </c>
      <c r="AV683" s="18">
        <f>AU683*节奏规划!$J672</f>
        <v>0.21277611940298505</v>
      </c>
      <c r="AW683" s="18">
        <f t="shared" si="365"/>
        <v>39.346559999999997</v>
      </c>
      <c r="AX683" s="18">
        <f>AW683*节奏规划!$J672</f>
        <v>5.8726208955223874E-2</v>
      </c>
      <c r="AY683" s="18">
        <f t="shared" si="366"/>
        <v>0</v>
      </c>
      <c r="AZ683" s="18">
        <f>AY683*节奏规划!$J672</f>
        <v>0</v>
      </c>
    </row>
    <row r="684" spans="1:52" ht="16.5" x14ac:dyDescent="0.2">
      <c r="A684" s="14">
        <v>679</v>
      </c>
      <c r="B684" s="14">
        <f>金币产出!CH684/金币产出!CB684</f>
        <v>18464976220</v>
      </c>
      <c r="C684" s="18">
        <f>INDEX(金币产出!$D$7:$D$90,MATCH(宝箱数值!A684,金币产出!$A$7:$A$90,1))</f>
        <v>164</v>
      </c>
      <c r="D684" s="18">
        <f t="shared" si="346"/>
        <v>103619395</v>
      </c>
      <c r="E684" s="18">
        <f t="shared" si="335"/>
        <v>7449317</v>
      </c>
      <c r="F684" s="18">
        <f t="shared" si="336"/>
        <v>26453790</v>
      </c>
      <c r="G684" s="18">
        <f t="shared" si="337"/>
        <v>56119186</v>
      </c>
      <c r="H684" s="18">
        <f t="shared" si="338"/>
        <v>75558129</v>
      </c>
      <c r="I684" s="18">
        <f t="shared" si="339"/>
        <v>103619395</v>
      </c>
      <c r="J684" s="18">
        <f t="shared" si="340"/>
        <v>103619395</v>
      </c>
      <c r="K684" s="18">
        <f t="shared" si="347"/>
        <v>1</v>
      </c>
      <c r="L684" s="18">
        <f t="shared" si="348"/>
        <v>7449.32</v>
      </c>
      <c r="M684" s="18">
        <f t="shared" si="349"/>
        <v>2</v>
      </c>
      <c r="N684" s="18">
        <f t="shared" si="350"/>
        <v>26.45</v>
      </c>
      <c r="O684" s="18">
        <f t="shared" si="351"/>
        <v>2</v>
      </c>
      <c r="P684" s="18">
        <f t="shared" si="352"/>
        <v>56.12</v>
      </c>
      <c r="Q684" s="18">
        <f t="shared" si="353"/>
        <v>2</v>
      </c>
      <c r="R684" s="18">
        <f t="shared" si="354"/>
        <v>75.56</v>
      </c>
      <c r="S684" s="18">
        <f t="shared" si="355"/>
        <v>2</v>
      </c>
      <c r="T684" s="18">
        <f t="shared" si="356"/>
        <v>103.62</v>
      </c>
      <c r="U684" s="18">
        <f t="shared" si="357"/>
        <v>2</v>
      </c>
      <c r="V684" s="18">
        <f t="shared" si="358"/>
        <v>103.62</v>
      </c>
      <c r="W684" s="18">
        <f t="shared" si="359"/>
        <v>2</v>
      </c>
      <c r="X684" s="18">
        <f t="shared" si="360"/>
        <v>103.62</v>
      </c>
      <c r="Y684" s="22">
        <v>0</v>
      </c>
      <c r="Z684" s="22">
        <v>0</v>
      </c>
      <c r="AA684" s="22">
        <v>0</v>
      </c>
      <c r="AB684" s="22">
        <v>0.2</v>
      </c>
      <c r="AC684" s="22">
        <v>0.8</v>
      </c>
      <c r="AD684" s="22">
        <v>0</v>
      </c>
      <c r="AE684" s="18">
        <f t="shared" si="361"/>
        <v>258738854.35199997</v>
      </c>
      <c r="AF684" s="18">
        <f>AE684*节奏规划!$J673</f>
        <v>386177.39455522381</v>
      </c>
      <c r="AG684" s="18">
        <f t="shared" si="362"/>
        <v>4276.7999999999993</v>
      </c>
      <c r="AH684" s="18">
        <f>AG684*节奏规划!$J673</f>
        <v>6.3832835820895513</v>
      </c>
      <c r="AI684" s="18">
        <f t="shared" si="341"/>
        <v>516.6</v>
      </c>
      <c r="AJ684" s="18">
        <f>AI684*节奏规划!$J673</f>
        <v>0.77104477611940303</v>
      </c>
      <c r="AK684" s="18">
        <f t="shared" si="342"/>
        <v>282.96000000000004</v>
      </c>
      <c r="AL684" s="18">
        <f>AK684*节奏规划!$J673</f>
        <v>0.42232835820895526</v>
      </c>
      <c r="AM684" s="18">
        <f t="shared" si="343"/>
        <v>1360.8000000000002</v>
      </c>
      <c r="AN684" s="18">
        <f>AM684*节奏规划!$J673</f>
        <v>2.0310447761194035</v>
      </c>
      <c r="AO684" s="18">
        <f t="shared" si="344"/>
        <v>319.68</v>
      </c>
      <c r="AP684" s="18">
        <f>AO684*节奏规划!$J673</f>
        <v>0.47713432835820896</v>
      </c>
      <c r="AQ684" s="18">
        <f t="shared" si="345"/>
        <v>17.28</v>
      </c>
      <c r="AR684" s="18">
        <f>AQ684*节奏规划!$J673</f>
        <v>2.5791044776119404E-2</v>
      </c>
      <c r="AS684" s="18">
        <f t="shared" si="363"/>
        <v>22.8096</v>
      </c>
      <c r="AT684" s="18">
        <f>AS684*节奏规划!$J673</f>
        <v>3.4044179104477615E-2</v>
      </c>
      <c r="AU684" s="18">
        <f t="shared" si="364"/>
        <v>142.55999999999997</v>
      </c>
      <c r="AV684" s="18">
        <f>AU684*节奏规划!$J673</f>
        <v>0.21277611940298505</v>
      </c>
      <c r="AW684" s="18">
        <f t="shared" si="365"/>
        <v>39.346559999999997</v>
      </c>
      <c r="AX684" s="18">
        <f>AW684*节奏规划!$J673</f>
        <v>5.8726208955223874E-2</v>
      </c>
      <c r="AY684" s="18">
        <f t="shared" si="366"/>
        <v>0</v>
      </c>
      <c r="AZ684" s="18">
        <f>AY684*节奏规划!$J673</f>
        <v>0</v>
      </c>
    </row>
    <row r="685" spans="1:52" ht="16.5" x14ac:dyDescent="0.2">
      <c r="A685" s="14">
        <v>680</v>
      </c>
      <c r="B685" s="14">
        <f>金币产出!CH685/金币产出!CB685</f>
        <v>18532800300</v>
      </c>
      <c r="C685" s="18">
        <f>INDEX(金币产出!$D$7:$D$90,MATCH(宝箱数值!A685,金币产出!$A$7:$A$90,1))</f>
        <v>166</v>
      </c>
      <c r="D685" s="18">
        <f t="shared" si="346"/>
        <v>103218047</v>
      </c>
      <c r="E685" s="18">
        <f t="shared" si="335"/>
        <v>7434876</v>
      </c>
      <c r="F685" s="18">
        <f t="shared" si="336"/>
        <v>26402508</v>
      </c>
      <c r="G685" s="18">
        <f t="shared" si="337"/>
        <v>56010398</v>
      </c>
      <c r="H685" s="18">
        <f t="shared" si="338"/>
        <v>75411657</v>
      </c>
      <c r="I685" s="18">
        <f t="shared" si="339"/>
        <v>103218047</v>
      </c>
      <c r="J685" s="18">
        <f t="shared" si="340"/>
        <v>103218047</v>
      </c>
      <c r="K685" s="18">
        <f t="shared" si="347"/>
        <v>1</v>
      </c>
      <c r="L685" s="18">
        <f t="shared" si="348"/>
        <v>7434.88</v>
      </c>
      <c r="M685" s="18">
        <f t="shared" si="349"/>
        <v>2</v>
      </c>
      <c r="N685" s="18">
        <f t="shared" si="350"/>
        <v>26.4</v>
      </c>
      <c r="O685" s="18">
        <f t="shared" si="351"/>
        <v>2</v>
      </c>
      <c r="P685" s="18">
        <f t="shared" si="352"/>
        <v>56.01</v>
      </c>
      <c r="Q685" s="18">
        <f t="shared" si="353"/>
        <v>2</v>
      </c>
      <c r="R685" s="18">
        <f t="shared" si="354"/>
        <v>75.41</v>
      </c>
      <c r="S685" s="18">
        <f t="shared" si="355"/>
        <v>2</v>
      </c>
      <c r="T685" s="18">
        <f t="shared" si="356"/>
        <v>103.22</v>
      </c>
      <c r="U685" s="18">
        <f t="shared" si="357"/>
        <v>2</v>
      </c>
      <c r="V685" s="18">
        <f t="shared" si="358"/>
        <v>103.22</v>
      </c>
      <c r="W685" s="18">
        <f t="shared" si="359"/>
        <v>2</v>
      </c>
      <c r="X685" s="18">
        <f t="shared" si="360"/>
        <v>103.22</v>
      </c>
      <c r="Y685" s="22">
        <v>0</v>
      </c>
      <c r="Z685" s="22">
        <v>0</v>
      </c>
      <c r="AA685" s="22">
        <v>0</v>
      </c>
      <c r="AB685" s="22">
        <v>0.2</v>
      </c>
      <c r="AC685" s="22">
        <v>0.8</v>
      </c>
      <c r="AD685" s="22">
        <v>0</v>
      </c>
      <c r="AE685" s="18">
        <f t="shared" si="361"/>
        <v>259767005.54000005</v>
      </c>
      <c r="AF685" s="18">
        <f>AE685*节奏规划!$J674</f>
        <v>371095.72220000008</v>
      </c>
      <c r="AG685" s="18">
        <f t="shared" si="362"/>
        <v>4309.2</v>
      </c>
      <c r="AH685" s="18">
        <f>AG685*节奏规划!$J674</f>
        <v>6.1559999999999997</v>
      </c>
      <c r="AI685" s="18">
        <f t="shared" si="341"/>
        <v>516.6</v>
      </c>
      <c r="AJ685" s="18">
        <f>AI685*节奏规划!$J674</f>
        <v>0.73799999999999999</v>
      </c>
      <c r="AK685" s="18">
        <f t="shared" si="342"/>
        <v>282.96000000000004</v>
      </c>
      <c r="AL685" s="18">
        <f>AK685*节奏规划!$J674</f>
        <v>0.40422857142857149</v>
      </c>
      <c r="AM685" s="18">
        <f t="shared" si="343"/>
        <v>1360.8000000000002</v>
      </c>
      <c r="AN685" s="18">
        <f>AM685*节奏规划!$J674</f>
        <v>1.9440000000000002</v>
      </c>
      <c r="AO685" s="18">
        <f t="shared" si="344"/>
        <v>319.68</v>
      </c>
      <c r="AP685" s="18">
        <f>AO685*节奏规划!$J674</f>
        <v>0.45668571428571431</v>
      </c>
      <c r="AQ685" s="18">
        <f t="shared" si="345"/>
        <v>17.28</v>
      </c>
      <c r="AR685" s="18">
        <f>AQ685*节奏规划!$J674</f>
        <v>2.4685714285714287E-2</v>
      </c>
      <c r="AS685" s="18">
        <f t="shared" si="363"/>
        <v>22.982400000000002</v>
      </c>
      <c r="AT685" s="18">
        <f>AS685*节奏规划!$J674</f>
        <v>3.2832E-2</v>
      </c>
      <c r="AU685" s="18">
        <f t="shared" si="364"/>
        <v>143.64000000000001</v>
      </c>
      <c r="AV685" s="18">
        <f>AU685*节奏规划!$J674</f>
        <v>0.20520000000000002</v>
      </c>
      <c r="AW685" s="18">
        <f t="shared" si="365"/>
        <v>39.64464000000001</v>
      </c>
      <c r="AX685" s="18">
        <f>AW685*节奏规划!$J674</f>
        <v>5.6635200000000011E-2</v>
      </c>
      <c r="AY685" s="18">
        <f t="shared" si="366"/>
        <v>0</v>
      </c>
      <c r="AZ685" s="18">
        <f>AY685*节奏规划!$J674</f>
        <v>0</v>
      </c>
    </row>
    <row r="686" spans="1:52" ht="16.5" x14ac:dyDescent="0.2">
      <c r="A686" s="14">
        <v>681</v>
      </c>
      <c r="B686" s="14">
        <f>金币产出!CH686/金币产出!CB686</f>
        <v>18601487800</v>
      </c>
      <c r="C686" s="18">
        <f>INDEX(金币产出!$D$7:$D$90,MATCH(宝箱数值!A686,金币产出!$A$7:$A$90,1))</f>
        <v>166</v>
      </c>
      <c r="D686" s="18">
        <f t="shared" si="346"/>
        <v>103600600</v>
      </c>
      <c r="E686" s="18">
        <f t="shared" si="335"/>
        <v>7448641</v>
      </c>
      <c r="F686" s="18">
        <f t="shared" si="336"/>
        <v>26451390</v>
      </c>
      <c r="G686" s="18">
        <f t="shared" si="337"/>
        <v>56114096</v>
      </c>
      <c r="H686" s="18">
        <f t="shared" si="338"/>
        <v>75551276</v>
      </c>
      <c r="I686" s="18">
        <f t="shared" si="339"/>
        <v>103600600</v>
      </c>
      <c r="J686" s="18">
        <f t="shared" si="340"/>
        <v>103600600</v>
      </c>
      <c r="K686" s="18">
        <f t="shared" si="347"/>
        <v>1</v>
      </c>
      <c r="L686" s="18">
        <f t="shared" si="348"/>
        <v>7448.64</v>
      </c>
      <c r="M686" s="18">
        <f t="shared" si="349"/>
        <v>2</v>
      </c>
      <c r="N686" s="18">
        <f t="shared" si="350"/>
        <v>26.45</v>
      </c>
      <c r="O686" s="18">
        <f t="shared" si="351"/>
        <v>2</v>
      </c>
      <c r="P686" s="18">
        <f t="shared" si="352"/>
        <v>56.11</v>
      </c>
      <c r="Q686" s="18">
        <f t="shared" si="353"/>
        <v>2</v>
      </c>
      <c r="R686" s="18">
        <f t="shared" si="354"/>
        <v>75.55</v>
      </c>
      <c r="S686" s="18">
        <f t="shared" si="355"/>
        <v>2</v>
      </c>
      <c r="T686" s="18">
        <f t="shared" si="356"/>
        <v>103.6</v>
      </c>
      <c r="U686" s="18">
        <f t="shared" si="357"/>
        <v>2</v>
      </c>
      <c r="V686" s="18">
        <f t="shared" si="358"/>
        <v>103.6</v>
      </c>
      <c r="W686" s="18">
        <f t="shared" si="359"/>
        <v>2</v>
      </c>
      <c r="X686" s="18">
        <f t="shared" si="360"/>
        <v>103.6</v>
      </c>
      <c r="Y686" s="22">
        <v>0</v>
      </c>
      <c r="Z686" s="22">
        <v>0</v>
      </c>
      <c r="AA686" s="22">
        <v>0</v>
      </c>
      <c r="AB686" s="22">
        <v>0.2</v>
      </c>
      <c r="AC686" s="22">
        <v>0.8</v>
      </c>
      <c r="AD686" s="22">
        <v>0</v>
      </c>
      <c r="AE686" s="18">
        <f t="shared" si="361"/>
        <v>260655355.63200003</v>
      </c>
      <c r="AF686" s="18">
        <f>AE686*节奏规划!$J675</f>
        <v>372364.79376000003</v>
      </c>
      <c r="AG686" s="18">
        <f t="shared" si="362"/>
        <v>4309.2</v>
      </c>
      <c r="AH686" s="18">
        <f>AG686*节奏规划!$J675</f>
        <v>6.1559999999999997</v>
      </c>
      <c r="AI686" s="18">
        <f t="shared" si="341"/>
        <v>516.6</v>
      </c>
      <c r="AJ686" s="18">
        <f>AI686*节奏规划!$J675</f>
        <v>0.73799999999999999</v>
      </c>
      <c r="AK686" s="18">
        <f t="shared" si="342"/>
        <v>282.96000000000004</v>
      </c>
      <c r="AL686" s="18">
        <f>AK686*节奏规划!$J675</f>
        <v>0.40422857142857149</v>
      </c>
      <c r="AM686" s="18">
        <f t="shared" si="343"/>
        <v>1360.8000000000002</v>
      </c>
      <c r="AN686" s="18">
        <f>AM686*节奏规划!$J675</f>
        <v>1.9440000000000002</v>
      </c>
      <c r="AO686" s="18">
        <f t="shared" si="344"/>
        <v>319.68</v>
      </c>
      <c r="AP686" s="18">
        <f>AO686*节奏规划!$J675</f>
        <v>0.45668571428571431</v>
      </c>
      <c r="AQ686" s="18">
        <f t="shared" si="345"/>
        <v>17.28</v>
      </c>
      <c r="AR686" s="18">
        <f>AQ686*节奏规划!$J675</f>
        <v>2.4685714285714287E-2</v>
      </c>
      <c r="AS686" s="18">
        <f t="shared" si="363"/>
        <v>22.982400000000002</v>
      </c>
      <c r="AT686" s="18">
        <f>AS686*节奏规划!$J675</f>
        <v>3.2832E-2</v>
      </c>
      <c r="AU686" s="18">
        <f t="shared" si="364"/>
        <v>143.64000000000001</v>
      </c>
      <c r="AV686" s="18">
        <f>AU686*节奏规划!$J675</f>
        <v>0.20520000000000002</v>
      </c>
      <c r="AW686" s="18">
        <f t="shared" si="365"/>
        <v>39.64464000000001</v>
      </c>
      <c r="AX686" s="18">
        <f>AW686*节奏规划!$J675</f>
        <v>5.6635200000000011E-2</v>
      </c>
      <c r="AY686" s="18">
        <f t="shared" si="366"/>
        <v>0</v>
      </c>
      <c r="AZ686" s="18">
        <f>AY686*节奏规划!$J675</f>
        <v>0</v>
      </c>
    </row>
    <row r="687" spans="1:52" ht="16.5" x14ac:dyDescent="0.2">
      <c r="A687" s="14">
        <v>682</v>
      </c>
      <c r="B687" s="14">
        <f>金币产出!CH687/金币产出!CB687</f>
        <v>18670176000</v>
      </c>
      <c r="C687" s="18">
        <f>INDEX(金币产出!$D$7:$D$90,MATCH(宝箱数值!A687,金币产出!$A$7:$A$90,1))</f>
        <v>166</v>
      </c>
      <c r="D687" s="18">
        <f t="shared" si="346"/>
        <v>103983158</v>
      </c>
      <c r="E687" s="18">
        <f t="shared" si="335"/>
        <v>7462381</v>
      </c>
      <c r="F687" s="18">
        <f t="shared" si="336"/>
        <v>26500183</v>
      </c>
      <c r="G687" s="18">
        <f t="shared" si="337"/>
        <v>56217605</v>
      </c>
      <c r="H687" s="18">
        <f t="shared" si="338"/>
        <v>75690638</v>
      </c>
      <c r="I687" s="18">
        <f t="shared" si="339"/>
        <v>103983158</v>
      </c>
      <c r="J687" s="18">
        <f t="shared" si="340"/>
        <v>103983158</v>
      </c>
      <c r="K687" s="18">
        <f t="shared" si="347"/>
        <v>1</v>
      </c>
      <c r="L687" s="18">
        <f t="shared" si="348"/>
        <v>7462.38</v>
      </c>
      <c r="M687" s="18">
        <f t="shared" si="349"/>
        <v>2</v>
      </c>
      <c r="N687" s="18">
        <f t="shared" si="350"/>
        <v>26.5</v>
      </c>
      <c r="O687" s="18">
        <f t="shared" si="351"/>
        <v>2</v>
      </c>
      <c r="P687" s="18">
        <f t="shared" si="352"/>
        <v>56.22</v>
      </c>
      <c r="Q687" s="18">
        <f t="shared" si="353"/>
        <v>2</v>
      </c>
      <c r="R687" s="18">
        <f t="shared" si="354"/>
        <v>75.69</v>
      </c>
      <c r="S687" s="18">
        <f t="shared" si="355"/>
        <v>2</v>
      </c>
      <c r="T687" s="18">
        <f t="shared" si="356"/>
        <v>103.98</v>
      </c>
      <c r="U687" s="18">
        <f t="shared" si="357"/>
        <v>2</v>
      </c>
      <c r="V687" s="18">
        <f t="shared" si="358"/>
        <v>103.98</v>
      </c>
      <c r="W687" s="18">
        <f t="shared" si="359"/>
        <v>2</v>
      </c>
      <c r="X687" s="18">
        <f t="shared" si="360"/>
        <v>103.98</v>
      </c>
      <c r="Y687" s="22">
        <v>0</v>
      </c>
      <c r="Z687" s="22">
        <v>0</v>
      </c>
      <c r="AA687" s="22">
        <v>0</v>
      </c>
      <c r="AB687" s="22">
        <v>0.2</v>
      </c>
      <c r="AC687" s="22">
        <v>0.8</v>
      </c>
      <c r="AD687" s="22">
        <v>0</v>
      </c>
      <c r="AE687" s="18">
        <f t="shared" si="361"/>
        <v>261543579.64000002</v>
      </c>
      <c r="AF687" s="18">
        <f>AE687*节奏规划!$J676</f>
        <v>373633.68520000001</v>
      </c>
      <c r="AG687" s="18">
        <f t="shared" si="362"/>
        <v>4309.2</v>
      </c>
      <c r="AH687" s="18">
        <f>AG687*节奏规划!$J676</f>
        <v>6.1559999999999997</v>
      </c>
      <c r="AI687" s="18">
        <f t="shared" si="341"/>
        <v>516.6</v>
      </c>
      <c r="AJ687" s="18">
        <f>AI687*节奏规划!$J676</f>
        <v>0.73799999999999999</v>
      </c>
      <c r="AK687" s="18">
        <f t="shared" si="342"/>
        <v>282.96000000000004</v>
      </c>
      <c r="AL687" s="18">
        <f>AK687*节奏规划!$J676</f>
        <v>0.40422857142857149</v>
      </c>
      <c r="AM687" s="18">
        <f t="shared" si="343"/>
        <v>1360.8000000000002</v>
      </c>
      <c r="AN687" s="18">
        <f>AM687*节奏规划!$J676</f>
        <v>1.9440000000000002</v>
      </c>
      <c r="AO687" s="18">
        <f t="shared" si="344"/>
        <v>319.68</v>
      </c>
      <c r="AP687" s="18">
        <f>AO687*节奏规划!$J676</f>
        <v>0.45668571428571431</v>
      </c>
      <c r="AQ687" s="18">
        <f t="shared" si="345"/>
        <v>17.28</v>
      </c>
      <c r="AR687" s="18">
        <f>AQ687*节奏规划!$J676</f>
        <v>2.4685714285714287E-2</v>
      </c>
      <c r="AS687" s="18">
        <f t="shared" si="363"/>
        <v>22.982400000000002</v>
      </c>
      <c r="AT687" s="18">
        <f>AS687*节奏规划!$J676</f>
        <v>3.2832E-2</v>
      </c>
      <c r="AU687" s="18">
        <f t="shared" si="364"/>
        <v>143.64000000000001</v>
      </c>
      <c r="AV687" s="18">
        <f>AU687*节奏规划!$J676</f>
        <v>0.20520000000000002</v>
      </c>
      <c r="AW687" s="18">
        <f t="shared" si="365"/>
        <v>39.64464000000001</v>
      </c>
      <c r="AX687" s="18">
        <f>AW687*节奏规划!$J676</f>
        <v>5.6635200000000011E-2</v>
      </c>
      <c r="AY687" s="18">
        <f t="shared" si="366"/>
        <v>0</v>
      </c>
      <c r="AZ687" s="18">
        <f>AY687*节奏规划!$J676</f>
        <v>0</v>
      </c>
    </row>
    <row r="688" spans="1:52" ht="16.5" x14ac:dyDescent="0.2">
      <c r="A688" s="14">
        <v>683</v>
      </c>
      <c r="B688" s="14">
        <f>金币产出!CH688/金币产出!CB688</f>
        <v>18738864200</v>
      </c>
      <c r="C688" s="18">
        <f>INDEX(金币产出!$D$7:$D$90,MATCH(宝箱数值!A688,金币产出!$A$7:$A$90,1))</f>
        <v>166</v>
      </c>
      <c r="D688" s="18">
        <f t="shared" si="346"/>
        <v>104365715</v>
      </c>
      <c r="E688" s="18">
        <f t="shared" si="335"/>
        <v>7476096</v>
      </c>
      <c r="F688" s="18">
        <f t="shared" si="336"/>
        <v>26548886</v>
      </c>
      <c r="G688" s="18">
        <f t="shared" si="337"/>
        <v>56320923</v>
      </c>
      <c r="H688" s="18">
        <f t="shared" si="338"/>
        <v>75829745</v>
      </c>
      <c r="I688" s="18">
        <f t="shared" si="339"/>
        <v>104365715</v>
      </c>
      <c r="J688" s="18">
        <f t="shared" si="340"/>
        <v>104365715</v>
      </c>
      <c r="K688" s="18">
        <f t="shared" si="347"/>
        <v>1</v>
      </c>
      <c r="L688" s="18">
        <f t="shared" si="348"/>
        <v>7476.1</v>
      </c>
      <c r="M688" s="18">
        <f t="shared" si="349"/>
        <v>2</v>
      </c>
      <c r="N688" s="18">
        <f t="shared" si="350"/>
        <v>26.55</v>
      </c>
      <c r="O688" s="18">
        <f t="shared" si="351"/>
        <v>2</v>
      </c>
      <c r="P688" s="18">
        <f t="shared" si="352"/>
        <v>56.32</v>
      </c>
      <c r="Q688" s="18">
        <f t="shared" si="353"/>
        <v>2</v>
      </c>
      <c r="R688" s="18">
        <f t="shared" si="354"/>
        <v>75.83</v>
      </c>
      <c r="S688" s="18">
        <f t="shared" si="355"/>
        <v>2</v>
      </c>
      <c r="T688" s="18">
        <f t="shared" si="356"/>
        <v>104.37</v>
      </c>
      <c r="U688" s="18">
        <f t="shared" si="357"/>
        <v>2</v>
      </c>
      <c r="V688" s="18">
        <f t="shared" si="358"/>
        <v>104.37</v>
      </c>
      <c r="W688" s="18">
        <f t="shared" si="359"/>
        <v>2</v>
      </c>
      <c r="X688" s="18">
        <f t="shared" si="360"/>
        <v>104.37</v>
      </c>
      <c r="Y688" s="22">
        <v>0</v>
      </c>
      <c r="Z688" s="22">
        <v>0</v>
      </c>
      <c r="AA688" s="22">
        <v>0</v>
      </c>
      <c r="AB688" s="22">
        <v>0.2</v>
      </c>
      <c r="AC688" s="22">
        <v>0.8</v>
      </c>
      <c r="AD688" s="22">
        <v>0</v>
      </c>
      <c r="AE688" s="18">
        <f t="shared" si="361"/>
        <v>262431665.86000001</v>
      </c>
      <c r="AF688" s="18">
        <f>AE688*节奏规划!$J677</f>
        <v>374902.3798</v>
      </c>
      <c r="AG688" s="18">
        <f t="shared" si="362"/>
        <v>4309.2</v>
      </c>
      <c r="AH688" s="18">
        <f>AG688*节奏规划!$J677</f>
        <v>6.1559999999999997</v>
      </c>
      <c r="AI688" s="18">
        <f t="shared" si="341"/>
        <v>516.6</v>
      </c>
      <c r="AJ688" s="18">
        <f>AI688*节奏规划!$J677</f>
        <v>0.73799999999999999</v>
      </c>
      <c r="AK688" s="18">
        <f t="shared" si="342"/>
        <v>282.96000000000004</v>
      </c>
      <c r="AL688" s="18">
        <f>AK688*节奏规划!$J677</f>
        <v>0.40422857142857149</v>
      </c>
      <c r="AM688" s="18">
        <f t="shared" si="343"/>
        <v>1360.8000000000002</v>
      </c>
      <c r="AN688" s="18">
        <f>AM688*节奏规划!$J677</f>
        <v>1.9440000000000002</v>
      </c>
      <c r="AO688" s="18">
        <f t="shared" si="344"/>
        <v>319.68</v>
      </c>
      <c r="AP688" s="18">
        <f>AO688*节奏规划!$J677</f>
        <v>0.45668571428571431</v>
      </c>
      <c r="AQ688" s="18">
        <f t="shared" si="345"/>
        <v>17.28</v>
      </c>
      <c r="AR688" s="18">
        <f>AQ688*节奏规划!$J677</f>
        <v>2.4685714285714287E-2</v>
      </c>
      <c r="AS688" s="18">
        <f t="shared" si="363"/>
        <v>22.982400000000002</v>
      </c>
      <c r="AT688" s="18">
        <f>AS688*节奏规划!$J677</f>
        <v>3.2832E-2</v>
      </c>
      <c r="AU688" s="18">
        <f t="shared" si="364"/>
        <v>143.64000000000001</v>
      </c>
      <c r="AV688" s="18">
        <f>AU688*节奏规划!$J677</f>
        <v>0.20520000000000002</v>
      </c>
      <c r="AW688" s="18">
        <f t="shared" si="365"/>
        <v>39.64464000000001</v>
      </c>
      <c r="AX688" s="18">
        <f>AW688*节奏规划!$J677</f>
        <v>5.6635200000000011E-2</v>
      </c>
      <c r="AY688" s="18">
        <f t="shared" si="366"/>
        <v>0</v>
      </c>
      <c r="AZ688" s="18">
        <f>AY688*节奏规划!$J677</f>
        <v>0</v>
      </c>
    </row>
    <row r="689" spans="1:52" ht="16.5" x14ac:dyDescent="0.2">
      <c r="A689" s="14">
        <v>684</v>
      </c>
      <c r="B689" s="14">
        <f>金币产出!CH689/金币产出!CB689</f>
        <v>18807551700</v>
      </c>
      <c r="C689" s="18">
        <f>INDEX(金币产出!$D$7:$D$90,MATCH(宝箱数值!A689,金币产出!$A$7:$A$90,1))</f>
        <v>166</v>
      </c>
      <c r="D689" s="18">
        <f t="shared" si="346"/>
        <v>104748269</v>
      </c>
      <c r="E689" s="18">
        <f t="shared" si="335"/>
        <v>7489785</v>
      </c>
      <c r="F689" s="18">
        <f t="shared" si="336"/>
        <v>26597499</v>
      </c>
      <c r="G689" s="18">
        <f t="shared" si="337"/>
        <v>56424051</v>
      </c>
      <c r="H689" s="18">
        <f t="shared" si="338"/>
        <v>75968595</v>
      </c>
      <c r="I689" s="18">
        <f t="shared" si="339"/>
        <v>104748269</v>
      </c>
      <c r="J689" s="18">
        <f t="shared" si="340"/>
        <v>104748269</v>
      </c>
      <c r="K689" s="18">
        <f t="shared" si="347"/>
        <v>1</v>
      </c>
      <c r="L689" s="18">
        <f t="shared" si="348"/>
        <v>7489.79</v>
      </c>
      <c r="M689" s="18">
        <f t="shared" si="349"/>
        <v>2</v>
      </c>
      <c r="N689" s="18">
        <f t="shared" si="350"/>
        <v>26.6</v>
      </c>
      <c r="O689" s="18">
        <f t="shared" si="351"/>
        <v>2</v>
      </c>
      <c r="P689" s="18">
        <f t="shared" si="352"/>
        <v>56.42</v>
      </c>
      <c r="Q689" s="18">
        <f t="shared" si="353"/>
        <v>2</v>
      </c>
      <c r="R689" s="18">
        <f t="shared" si="354"/>
        <v>75.97</v>
      </c>
      <c r="S689" s="18">
        <f t="shared" si="355"/>
        <v>2</v>
      </c>
      <c r="T689" s="18">
        <f t="shared" si="356"/>
        <v>104.75</v>
      </c>
      <c r="U689" s="18">
        <f t="shared" si="357"/>
        <v>2</v>
      </c>
      <c r="V689" s="18">
        <f t="shared" si="358"/>
        <v>104.75</v>
      </c>
      <c r="W689" s="18">
        <f t="shared" si="359"/>
        <v>2</v>
      </c>
      <c r="X689" s="18">
        <f t="shared" si="360"/>
        <v>104.75</v>
      </c>
      <c r="Y689" s="22">
        <v>0</v>
      </c>
      <c r="Z689" s="22">
        <v>0</v>
      </c>
      <c r="AA689" s="22">
        <v>0</v>
      </c>
      <c r="AB689" s="22">
        <v>0.2</v>
      </c>
      <c r="AC689" s="22">
        <v>0.8</v>
      </c>
      <c r="AD689" s="22">
        <v>0</v>
      </c>
      <c r="AE689" s="18">
        <f t="shared" si="361"/>
        <v>263319608.97200003</v>
      </c>
      <c r="AF689" s="18">
        <f>AE689*节奏规划!$J678</f>
        <v>376170.86996000004</v>
      </c>
      <c r="AG689" s="18">
        <f t="shared" si="362"/>
        <v>4309.2</v>
      </c>
      <c r="AH689" s="18">
        <f>AG689*节奏规划!$J678</f>
        <v>6.1559999999999997</v>
      </c>
      <c r="AI689" s="18">
        <f t="shared" si="341"/>
        <v>516.6</v>
      </c>
      <c r="AJ689" s="18">
        <f>AI689*节奏规划!$J678</f>
        <v>0.73799999999999999</v>
      </c>
      <c r="AK689" s="18">
        <f t="shared" si="342"/>
        <v>282.96000000000004</v>
      </c>
      <c r="AL689" s="18">
        <f>AK689*节奏规划!$J678</f>
        <v>0.40422857142857149</v>
      </c>
      <c r="AM689" s="18">
        <f t="shared" si="343"/>
        <v>1360.8000000000002</v>
      </c>
      <c r="AN689" s="18">
        <f>AM689*节奏规划!$J678</f>
        <v>1.9440000000000002</v>
      </c>
      <c r="AO689" s="18">
        <f t="shared" si="344"/>
        <v>319.68</v>
      </c>
      <c r="AP689" s="18">
        <f>AO689*节奏规划!$J678</f>
        <v>0.45668571428571431</v>
      </c>
      <c r="AQ689" s="18">
        <f t="shared" si="345"/>
        <v>17.28</v>
      </c>
      <c r="AR689" s="18">
        <f>AQ689*节奏规划!$J678</f>
        <v>2.4685714285714287E-2</v>
      </c>
      <c r="AS689" s="18">
        <f t="shared" si="363"/>
        <v>22.982400000000002</v>
      </c>
      <c r="AT689" s="18">
        <f>AS689*节奏规划!$J678</f>
        <v>3.2832E-2</v>
      </c>
      <c r="AU689" s="18">
        <f t="shared" si="364"/>
        <v>143.64000000000001</v>
      </c>
      <c r="AV689" s="18">
        <f>AU689*节奏规划!$J678</f>
        <v>0.20520000000000002</v>
      </c>
      <c r="AW689" s="18">
        <f t="shared" si="365"/>
        <v>39.64464000000001</v>
      </c>
      <c r="AX689" s="18">
        <f>AW689*节奏规划!$J678</f>
        <v>5.6635200000000011E-2</v>
      </c>
      <c r="AY689" s="18">
        <f t="shared" si="366"/>
        <v>0</v>
      </c>
      <c r="AZ689" s="18">
        <f>AY689*节奏规划!$J678</f>
        <v>0</v>
      </c>
    </row>
    <row r="690" spans="1:52" ht="16.5" x14ac:dyDescent="0.2">
      <c r="A690" s="14">
        <v>685</v>
      </c>
      <c r="B690" s="14">
        <f>金币产出!CH690/金币产出!CB690</f>
        <v>18876239900</v>
      </c>
      <c r="C690" s="18">
        <f>INDEX(金币产出!$D$7:$D$90,MATCH(宝箱数值!A690,金币产出!$A$7:$A$90,1))</f>
        <v>166</v>
      </c>
      <c r="D690" s="18">
        <f t="shared" si="346"/>
        <v>105130827</v>
      </c>
      <c r="E690" s="18">
        <f t="shared" si="335"/>
        <v>7503450</v>
      </c>
      <c r="F690" s="18">
        <f t="shared" si="336"/>
        <v>26646024</v>
      </c>
      <c r="G690" s="18">
        <f t="shared" si="337"/>
        <v>56526993</v>
      </c>
      <c r="H690" s="18">
        <f t="shared" si="338"/>
        <v>76107193</v>
      </c>
      <c r="I690" s="18">
        <f t="shared" si="339"/>
        <v>105130827</v>
      </c>
      <c r="J690" s="18">
        <f t="shared" si="340"/>
        <v>105130827</v>
      </c>
      <c r="K690" s="18">
        <f t="shared" si="347"/>
        <v>1</v>
      </c>
      <c r="L690" s="18">
        <f t="shared" si="348"/>
        <v>7503.45</v>
      </c>
      <c r="M690" s="18">
        <f t="shared" si="349"/>
        <v>2</v>
      </c>
      <c r="N690" s="18">
        <f t="shared" si="350"/>
        <v>26.65</v>
      </c>
      <c r="O690" s="18">
        <f t="shared" si="351"/>
        <v>2</v>
      </c>
      <c r="P690" s="18">
        <f t="shared" si="352"/>
        <v>56.53</v>
      </c>
      <c r="Q690" s="18">
        <f t="shared" si="353"/>
        <v>2</v>
      </c>
      <c r="R690" s="18">
        <f t="shared" si="354"/>
        <v>76.11</v>
      </c>
      <c r="S690" s="18">
        <f t="shared" si="355"/>
        <v>2</v>
      </c>
      <c r="T690" s="18">
        <f t="shared" si="356"/>
        <v>105.13</v>
      </c>
      <c r="U690" s="18">
        <f t="shared" si="357"/>
        <v>2</v>
      </c>
      <c r="V690" s="18">
        <f t="shared" si="358"/>
        <v>105.13</v>
      </c>
      <c r="W690" s="18">
        <f t="shared" si="359"/>
        <v>2</v>
      </c>
      <c r="X690" s="18">
        <f t="shared" si="360"/>
        <v>105.13</v>
      </c>
      <c r="Y690" s="22">
        <v>0</v>
      </c>
      <c r="Z690" s="22">
        <v>0</v>
      </c>
      <c r="AA690" s="22">
        <v>0</v>
      </c>
      <c r="AB690" s="22">
        <v>0.2</v>
      </c>
      <c r="AC690" s="22">
        <v>0.8</v>
      </c>
      <c r="AD690" s="22">
        <v>0</v>
      </c>
      <c r="AE690" s="18">
        <f t="shared" si="361"/>
        <v>264207426.53200006</v>
      </c>
      <c r="AF690" s="18">
        <f>AE690*节奏规划!$J679</f>
        <v>377439.18076000008</v>
      </c>
      <c r="AG690" s="18">
        <f t="shared" si="362"/>
        <v>4309.2</v>
      </c>
      <c r="AH690" s="18">
        <f>AG690*节奏规划!$J679</f>
        <v>6.1559999999999997</v>
      </c>
      <c r="AI690" s="18">
        <f t="shared" si="341"/>
        <v>516.6</v>
      </c>
      <c r="AJ690" s="18">
        <f>AI690*节奏规划!$J679</f>
        <v>0.73799999999999999</v>
      </c>
      <c r="AK690" s="18">
        <f t="shared" si="342"/>
        <v>282.96000000000004</v>
      </c>
      <c r="AL690" s="18">
        <f>AK690*节奏规划!$J679</f>
        <v>0.40422857142857149</v>
      </c>
      <c r="AM690" s="18">
        <f t="shared" si="343"/>
        <v>1360.8000000000002</v>
      </c>
      <c r="AN690" s="18">
        <f>AM690*节奏规划!$J679</f>
        <v>1.9440000000000002</v>
      </c>
      <c r="AO690" s="18">
        <f t="shared" si="344"/>
        <v>319.68</v>
      </c>
      <c r="AP690" s="18">
        <f>AO690*节奏规划!$J679</f>
        <v>0.45668571428571431</v>
      </c>
      <c r="AQ690" s="18">
        <f t="shared" si="345"/>
        <v>17.28</v>
      </c>
      <c r="AR690" s="18">
        <f>AQ690*节奏规划!$J679</f>
        <v>2.4685714285714287E-2</v>
      </c>
      <c r="AS690" s="18">
        <f t="shared" si="363"/>
        <v>22.982400000000002</v>
      </c>
      <c r="AT690" s="18">
        <f>AS690*节奏规划!$J679</f>
        <v>3.2832E-2</v>
      </c>
      <c r="AU690" s="18">
        <f t="shared" si="364"/>
        <v>143.64000000000001</v>
      </c>
      <c r="AV690" s="18">
        <f>AU690*节奏规划!$J679</f>
        <v>0.20520000000000002</v>
      </c>
      <c r="AW690" s="18">
        <f t="shared" si="365"/>
        <v>39.64464000000001</v>
      </c>
      <c r="AX690" s="18">
        <f>AW690*节奏规划!$J679</f>
        <v>5.6635200000000011E-2</v>
      </c>
      <c r="AY690" s="18">
        <f t="shared" si="366"/>
        <v>0</v>
      </c>
      <c r="AZ690" s="18">
        <f>AY690*节奏规划!$J679</f>
        <v>0</v>
      </c>
    </row>
    <row r="691" spans="1:52" ht="16.5" x14ac:dyDescent="0.2">
      <c r="A691" s="14">
        <v>686</v>
      </c>
      <c r="B691" s="14">
        <f>金币产出!CH691/金币产出!CB691</f>
        <v>18944928100</v>
      </c>
      <c r="C691" s="18">
        <f>INDEX(金币产出!$D$7:$D$90,MATCH(宝箱数值!A691,金币产出!$A$7:$A$90,1))</f>
        <v>166</v>
      </c>
      <c r="D691" s="18">
        <f t="shared" si="346"/>
        <v>105513384</v>
      </c>
      <c r="E691" s="18">
        <f t="shared" si="335"/>
        <v>7517089</v>
      </c>
      <c r="F691" s="18">
        <f t="shared" si="336"/>
        <v>26694460</v>
      </c>
      <c r="G691" s="18">
        <f t="shared" si="337"/>
        <v>56629746</v>
      </c>
      <c r="H691" s="18">
        <f t="shared" si="338"/>
        <v>76245540</v>
      </c>
      <c r="I691" s="18">
        <f t="shared" si="339"/>
        <v>105513384</v>
      </c>
      <c r="J691" s="18">
        <f t="shared" si="340"/>
        <v>105513384</v>
      </c>
      <c r="K691" s="18">
        <f t="shared" si="347"/>
        <v>1</v>
      </c>
      <c r="L691" s="18">
        <f t="shared" si="348"/>
        <v>7517.09</v>
      </c>
      <c r="M691" s="18">
        <f t="shared" si="349"/>
        <v>2</v>
      </c>
      <c r="N691" s="18">
        <f t="shared" si="350"/>
        <v>26.69</v>
      </c>
      <c r="O691" s="18">
        <f t="shared" si="351"/>
        <v>2</v>
      </c>
      <c r="P691" s="18">
        <f t="shared" si="352"/>
        <v>56.63</v>
      </c>
      <c r="Q691" s="18">
        <f t="shared" si="353"/>
        <v>2</v>
      </c>
      <c r="R691" s="18">
        <f t="shared" si="354"/>
        <v>76.25</v>
      </c>
      <c r="S691" s="18">
        <f t="shared" si="355"/>
        <v>2</v>
      </c>
      <c r="T691" s="18">
        <f t="shared" si="356"/>
        <v>105.51</v>
      </c>
      <c r="U691" s="18">
        <f t="shared" si="357"/>
        <v>2</v>
      </c>
      <c r="V691" s="18">
        <f t="shared" si="358"/>
        <v>105.51</v>
      </c>
      <c r="W691" s="18">
        <f t="shared" si="359"/>
        <v>2</v>
      </c>
      <c r="X691" s="18">
        <f t="shared" si="360"/>
        <v>105.51</v>
      </c>
      <c r="Y691" s="22">
        <v>0</v>
      </c>
      <c r="Z691" s="22">
        <v>0</v>
      </c>
      <c r="AA691" s="22">
        <v>0</v>
      </c>
      <c r="AB691" s="22">
        <v>0.2</v>
      </c>
      <c r="AC691" s="22">
        <v>0.8</v>
      </c>
      <c r="AD691" s="22">
        <v>0</v>
      </c>
      <c r="AE691" s="18">
        <f t="shared" si="361"/>
        <v>265095108.43200001</v>
      </c>
      <c r="AF691" s="18">
        <f>AE691*节奏规划!$J680</f>
        <v>378707.29775999999</v>
      </c>
      <c r="AG691" s="18">
        <f t="shared" si="362"/>
        <v>4309.2</v>
      </c>
      <c r="AH691" s="18">
        <f>AG691*节奏规划!$J680</f>
        <v>6.1559999999999997</v>
      </c>
      <c r="AI691" s="18">
        <f t="shared" si="341"/>
        <v>516.6</v>
      </c>
      <c r="AJ691" s="18">
        <f>AI691*节奏规划!$J680</f>
        <v>0.73799999999999999</v>
      </c>
      <c r="AK691" s="18">
        <f t="shared" si="342"/>
        <v>282.96000000000004</v>
      </c>
      <c r="AL691" s="18">
        <f>AK691*节奏规划!$J680</f>
        <v>0.40422857142857149</v>
      </c>
      <c r="AM691" s="18">
        <f t="shared" si="343"/>
        <v>1360.8000000000002</v>
      </c>
      <c r="AN691" s="18">
        <f>AM691*节奏规划!$J680</f>
        <v>1.9440000000000002</v>
      </c>
      <c r="AO691" s="18">
        <f t="shared" si="344"/>
        <v>319.68</v>
      </c>
      <c r="AP691" s="18">
        <f>AO691*节奏规划!$J680</f>
        <v>0.45668571428571431</v>
      </c>
      <c r="AQ691" s="18">
        <f t="shared" si="345"/>
        <v>17.28</v>
      </c>
      <c r="AR691" s="18">
        <f>AQ691*节奏规划!$J680</f>
        <v>2.4685714285714287E-2</v>
      </c>
      <c r="AS691" s="18">
        <f t="shared" si="363"/>
        <v>22.982400000000002</v>
      </c>
      <c r="AT691" s="18">
        <f>AS691*节奏规划!$J680</f>
        <v>3.2832E-2</v>
      </c>
      <c r="AU691" s="18">
        <f t="shared" si="364"/>
        <v>143.64000000000001</v>
      </c>
      <c r="AV691" s="18">
        <f>AU691*节奏规划!$J680</f>
        <v>0.20520000000000002</v>
      </c>
      <c r="AW691" s="18">
        <f t="shared" si="365"/>
        <v>39.64464000000001</v>
      </c>
      <c r="AX691" s="18">
        <f>AW691*节奏规划!$J680</f>
        <v>5.6635200000000011E-2</v>
      </c>
      <c r="AY691" s="18">
        <f t="shared" si="366"/>
        <v>0</v>
      </c>
      <c r="AZ691" s="18">
        <f>AY691*节奏规划!$J680</f>
        <v>0</v>
      </c>
    </row>
    <row r="692" spans="1:52" ht="16.5" x14ac:dyDescent="0.2">
      <c r="A692" s="14">
        <v>687</v>
      </c>
      <c r="B692" s="14">
        <f>金币产出!CH692/金币产出!CB692</f>
        <v>19013616300</v>
      </c>
      <c r="C692" s="18">
        <f>INDEX(金币产出!$D$7:$D$90,MATCH(宝箱数值!A692,金币产出!$A$7:$A$90,1))</f>
        <v>166</v>
      </c>
      <c r="D692" s="18">
        <f t="shared" si="346"/>
        <v>105895942</v>
      </c>
      <c r="E692" s="18">
        <f t="shared" si="335"/>
        <v>7530704</v>
      </c>
      <c r="F692" s="18">
        <f t="shared" si="336"/>
        <v>26742809</v>
      </c>
      <c r="G692" s="18">
        <f t="shared" si="337"/>
        <v>56732314</v>
      </c>
      <c r="H692" s="18">
        <f t="shared" si="338"/>
        <v>76383636</v>
      </c>
      <c r="I692" s="18">
        <f t="shared" si="339"/>
        <v>105895942</v>
      </c>
      <c r="J692" s="18">
        <f t="shared" si="340"/>
        <v>105895942</v>
      </c>
      <c r="K692" s="18">
        <f t="shared" si="347"/>
        <v>1</v>
      </c>
      <c r="L692" s="18">
        <f t="shared" si="348"/>
        <v>7530.7</v>
      </c>
      <c r="M692" s="18">
        <f t="shared" si="349"/>
        <v>2</v>
      </c>
      <c r="N692" s="18">
        <f t="shared" si="350"/>
        <v>26.74</v>
      </c>
      <c r="O692" s="18">
        <f t="shared" si="351"/>
        <v>2</v>
      </c>
      <c r="P692" s="18">
        <f t="shared" si="352"/>
        <v>56.73</v>
      </c>
      <c r="Q692" s="18">
        <f t="shared" si="353"/>
        <v>2</v>
      </c>
      <c r="R692" s="18">
        <f t="shared" si="354"/>
        <v>76.38</v>
      </c>
      <c r="S692" s="18">
        <f t="shared" si="355"/>
        <v>2</v>
      </c>
      <c r="T692" s="18">
        <f t="shared" si="356"/>
        <v>105.9</v>
      </c>
      <c r="U692" s="18">
        <f t="shared" si="357"/>
        <v>2</v>
      </c>
      <c r="V692" s="18">
        <f t="shared" si="358"/>
        <v>105.9</v>
      </c>
      <c r="W692" s="18">
        <f t="shared" si="359"/>
        <v>2</v>
      </c>
      <c r="X692" s="18">
        <f t="shared" si="360"/>
        <v>105.9</v>
      </c>
      <c r="Y692" s="22">
        <v>0</v>
      </c>
      <c r="Z692" s="22">
        <v>0</v>
      </c>
      <c r="AA692" s="22">
        <v>0</v>
      </c>
      <c r="AB692" s="22">
        <v>0.2</v>
      </c>
      <c r="AC692" s="22">
        <v>0.8</v>
      </c>
      <c r="AD692" s="22">
        <v>0</v>
      </c>
      <c r="AE692" s="18">
        <f t="shared" si="361"/>
        <v>265982658.92800003</v>
      </c>
      <c r="AF692" s="18">
        <f>AE692*节奏规划!$J681</f>
        <v>379975.22704000003</v>
      </c>
      <c r="AG692" s="18">
        <f t="shared" si="362"/>
        <v>4309.2</v>
      </c>
      <c r="AH692" s="18">
        <f>AG692*节奏规划!$J681</f>
        <v>6.1559999999999997</v>
      </c>
      <c r="AI692" s="18">
        <f t="shared" si="341"/>
        <v>516.6</v>
      </c>
      <c r="AJ692" s="18">
        <f>AI692*节奏规划!$J681</f>
        <v>0.73799999999999999</v>
      </c>
      <c r="AK692" s="18">
        <f t="shared" si="342"/>
        <v>282.96000000000004</v>
      </c>
      <c r="AL692" s="18">
        <f>AK692*节奏规划!$J681</f>
        <v>0.40422857142857149</v>
      </c>
      <c r="AM692" s="18">
        <f t="shared" si="343"/>
        <v>1360.8000000000002</v>
      </c>
      <c r="AN692" s="18">
        <f>AM692*节奏规划!$J681</f>
        <v>1.9440000000000002</v>
      </c>
      <c r="AO692" s="18">
        <f t="shared" si="344"/>
        <v>319.68</v>
      </c>
      <c r="AP692" s="18">
        <f>AO692*节奏规划!$J681</f>
        <v>0.45668571428571431</v>
      </c>
      <c r="AQ692" s="18">
        <f t="shared" si="345"/>
        <v>17.28</v>
      </c>
      <c r="AR692" s="18">
        <f>AQ692*节奏规划!$J681</f>
        <v>2.4685714285714287E-2</v>
      </c>
      <c r="AS692" s="18">
        <f t="shared" si="363"/>
        <v>22.982400000000002</v>
      </c>
      <c r="AT692" s="18">
        <f>AS692*节奏规划!$J681</f>
        <v>3.2832E-2</v>
      </c>
      <c r="AU692" s="18">
        <f t="shared" si="364"/>
        <v>143.64000000000001</v>
      </c>
      <c r="AV692" s="18">
        <f>AU692*节奏规划!$J681</f>
        <v>0.20520000000000002</v>
      </c>
      <c r="AW692" s="18">
        <f t="shared" si="365"/>
        <v>39.64464000000001</v>
      </c>
      <c r="AX692" s="18">
        <f>AW692*节奏规划!$J681</f>
        <v>5.6635200000000011E-2</v>
      </c>
      <c r="AY692" s="18">
        <f t="shared" si="366"/>
        <v>0</v>
      </c>
      <c r="AZ692" s="18">
        <f>AY692*节奏规划!$J681</f>
        <v>0</v>
      </c>
    </row>
    <row r="693" spans="1:52" ht="16.5" x14ac:dyDescent="0.2">
      <c r="A693" s="14">
        <v>688</v>
      </c>
      <c r="B693" s="14">
        <f>金币产出!CH693/金币产出!CB693</f>
        <v>19082303800</v>
      </c>
      <c r="C693" s="18">
        <f>INDEX(金币产出!$D$7:$D$90,MATCH(宝箱数值!A693,金币产出!$A$7:$A$90,1))</f>
        <v>166</v>
      </c>
      <c r="D693" s="18">
        <f t="shared" si="346"/>
        <v>106278495</v>
      </c>
      <c r="E693" s="18">
        <f t="shared" si="335"/>
        <v>7544294</v>
      </c>
      <c r="F693" s="18">
        <f t="shared" si="336"/>
        <v>26791071</v>
      </c>
      <c r="G693" s="18">
        <f t="shared" si="337"/>
        <v>56834695</v>
      </c>
      <c r="H693" s="18">
        <f t="shared" si="338"/>
        <v>76521481</v>
      </c>
      <c r="I693" s="18">
        <f t="shared" si="339"/>
        <v>106278495</v>
      </c>
      <c r="J693" s="18">
        <f t="shared" si="340"/>
        <v>106278495</v>
      </c>
      <c r="K693" s="18">
        <f t="shared" si="347"/>
        <v>1</v>
      </c>
      <c r="L693" s="18">
        <f t="shared" si="348"/>
        <v>7544.29</v>
      </c>
      <c r="M693" s="18">
        <f t="shared" si="349"/>
        <v>2</v>
      </c>
      <c r="N693" s="18">
        <f t="shared" si="350"/>
        <v>26.79</v>
      </c>
      <c r="O693" s="18">
        <f t="shared" si="351"/>
        <v>2</v>
      </c>
      <c r="P693" s="18">
        <f t="shared" si="352"/>
        <v>56.83</v>
      </c>
      <c r="Q693" s="18">
        <f t="shared" si="353"/>
        <v>2</v>
      </c>
      <c r="R693" s="18">
        <f t="shared" si="354"/>
        <v>76.52</v>
      </c>
      <c r="S693" s="18">
        <f t="shared" si="355"/>
        <v>2</v>
      </c>
      <c r="T693" s="18">
        <f t="shared" si="356"/>
        <v>106.28</v>
      </c>
      <c r="U693" s="18">
        <f t="shared" si="357"/>
        <v>2</v>
      </c>
      <c r="V693" s="18">
        <f t="shared" si="358"/>
        <v>106.28</v>
      </c>
      <c r="W693" s="18">
        <f t="shared" si="359"/>
        <v>2</v>
      </c>
      <c r="X693" s="18">
        <f t="shared" si="360"/>
        <v>106.28</v>
      </c>
      <c r="Y693" s="22">
        <v>0</v>
      </c>
      <c r="Z693" s="22">
        <v>0</v>
      </c>
      <c r="AA693" s="22">
        <v>0</v>
      </c>
      <c r="AB693" s="22">
        <v>0.2</v>
      </c>
      <c r="AC693" s="22">
        <v>0.8</v>
      </c>
      <c r="AD693" s="22">
        <v>0</v>
      </c>
      <c r="AE693" s="18">
        <f t="shared" si="361"/>
        <v>266870065.25200003</v>
      </c>
      <c r="AF693" s="18">
        <f>AE693*节奏规划!$J682</f>
        <v>381242.95036000008</v>
      </c>
      <c r="AG693" s="18">
        <f t="shared" si="362"/>
        <v>4309.2</v>
      </c>
      <c r="AH693" s="18">
        <f>AG693*节奏规划!$J682</f>
        <v>6.1559999999999997</v>
      </c>
      <c r="AI693" s="18">
        <f t="shared" si="341"/>
        <v>516.6</v>
      </c>
      <c r="AJ693" s="18">
        <f>AI693*节奏规划!$J682</f>
        <v>0.73799999999999999</v>
      </c>
      <c r="AK693" s="18">
        <f t="shared" si="342"/>
        <v>282.96000000000004</v>
      </c>
      <c r="AL693" s="18">
        <f>AK693*节奏规划!$J682</f>
        <v>0.40422857142857149</v>
      </c>
      <c r="AM693" s="18">
        <f t="shared" si="343"/>
        <v>1360.8000000000002</v>
      </c>
      <c r="AN693" s="18">
        <f>AM693*节奏规划!$J682</f>
        <v>1.9440000000000002</v>
      </c>
      <c r="AO693" s="18">
        <f t="shared" si="344"/>
        <v>319.68</v>
      </c>
      <c r="AP693" s="18">
        <f>AO693*节奏规划!$J682</f>
        <v>0.45668571428571431</v>
      </c>
      <c r="AQ693" s="18">
        <f t="shared" si="345"/>
        <v>17.28</v>
      </c>
      <c r="AR693" s="18">
        <f>AQ693*节奏规划!$J682</f>
        <v>2.4685714285714287E-2</v>
      </c>
      <c r="AS693" s="18">
        <f t="shared" si="363"/>
        <v>22.982400000000002</v>
      </c>
      <c r="AT693" s="18">
        <f>AS693*节奏规划!$J682</f>
        <v>3.2832E-2</v>
      </c>
      <c r="AU693" s="18">
        <f t="shared" si="364"/>
        <v>143.64000000000001</v>
      </c>
      <c r="AV693" s="18">
        <f>AU693*节奏规划!$J682</f>
        <v>0.20520000000000002</v>
      </c>
      <c r="AW693" s="18">
        <f t="shared" si="365"/>
        <v>39.64464000000001</v>
      </c>
      <c r="AX693" s="18">
        <f>AW693*节奏规划!$J682</f>
        <v>5.6635200000000011E-2</v>
      </c>
      <c r="AY693" s="18">
        <f t="shared" si="366"/>
        <v>0</v>
      </c>
      <c r="AZ693" s="18">
        <f>AY693*节奏规划!$J682</f>
        <v>0</v>
      </c>
    </row>
    <row r="694" spans="1:52" ht="16.5" x14ac:dyDescent="0.2">
      <c r="A694" s="14">
        <v>689</v>
      </c>
      <c r="B694" s="14">
        <f>金币产出!CH694/金币产出!CB694</f>
        <v>19150992000</v>
      </c>
      <c r="C694" s="18">
        <f>INDEX(金币产出!$D$7:$D$90,MATCH(宝箱数值!A694,金币产出!$A$7:$A$90,1))</f>
        <v>166</v>
      </c>
      <c r="D694" s="18">
        <f t="shared" si="346"/>
        <v>106661053</v>
      </c>
      <c r="E694" s="18">
        <f t="shared" si="335"/>
        <v>7557860</v>
      </c>
      <c r="F694" s="18">
        <f t="shared" si="336"/>
        <v>26839246</v>
      </c>
      <c r="G694" s="18">
        <f t="shared" si="337"/>
        <v>56936894</v>
      </c>
      <c r="H694" s="18">
        <f t="shared" si="338"/>
        <v>76659080</v>
      </c>
      <c r="I694" s="18">
        <f t="shared" si="339"/>
        <v>106661053</v>
      </c>
      <c r="J694" s="18">
        <f t="shared" si="340"/>
        <v>106661053</v>
      </c>
      <c r="K694" s="18">
        <f t="shared" si="347"/>
        <v>1</v>
      </c>
      <c r="L694" s="18">
        <f t="shared" si="348"/>
        <v>7557.86</v>
      </c>
      <c r="M694" s="18">
        <f t="shared" si="349"/>
        <v>2</v>
      </c>
      <c r="N694" s="18">
        <f t="shared" si="350"/>
        <v>26.84</v>
      </c>
      <c r="O694" s="18">
        <f t="shared" si="351"/>
        <v>2</v>
      </c>
      <c r="P694" s="18">
        <f t="shared" si="352"/>
        <v>56.94</v>
      </c>
      <c r="Q694" s="18">
        <f t="shared" si="353"/>
        <v>2</v>
      </c>
      <c r="R694" s="18">
        <f t="shared" si="354"/>
        <v>76.66</v>
      </c>
      <c r="S694" s="18">
        <f t="shared" si="355"/>
        <v>2</v>
      </c>
      <c r="T694" s="18">
        <f t="shared" si="356"/>
        <v>106.66</v>
      </c>
      <c r="U694" s="18">
        <f t="shared" si="357"/>
        <v>2</v>
      </c>
      <c r="V694" s="18">
        <f t="shared" si="358"/>
        <v>106.66</v>
      </c>
      <c r="W694" s="18">
        <f t="shared" si="359"/>
        <v>2</v>
      </c>
      <c r="X694" s="18">
        <f t="shared" si="360"/>
        <v>106.66</v>
      </c>
      <c r="Y694" s="22">
        <v>0</v>
      </c>
      <c r="Z694" s="22">
        <v>0</v>
      </c>
      <c r="AA694" s="22">
        <v>0</v>
      </c>
      <c r="AB694" s="22">
        <v>0.2</v>
      </c>
      <c r="AC694" s="22">
        <v>0.8</v>
      </c>
      <c r="AD694" s="22">
        <v>0</v>
      </c>
      <c r="AE694" s="18">
        <f t="shared" si="361"/>
        <v>267757351.34400004</v>
      </c>
      <c r="AF694" s="18">
        <f>AE694*节奏规划!$J683</f>
        <v>382510.50192000007</v>
      </c>
      <c r="AG694" s="18">
        <f t="shared" si="362"/>
        <v>4309.2</v>
      </c>
      <c r="AH694" s="18">
        <f>AG694*节奏规划!$J683</f>
        <v>6.1559999999999997</v>
      </c>
      <c r="AI694" s="18">
        <f t="shared" si="341"/>
        <v>516.6</v>
      </c>
      <c r="AJ694" s="18">
        <f>AI694*节奏规划!$J683</f>
        <v>0.73799999999999999</v>
      </c>
      <c r="AK694" s="18">
        <f t="shared" si="342"/>
        <v>282.96000000000004</v>
      </c>
      <c r="AL694" s="18">
        <f>AK694*节奏规划!$J683</f>
        <v>0.40422857142857149</v>
      </c>
      <c r="AM694" s="18">
        <f t="shared" si="343"/>
        <v>1360.8000000000002</v>
      </c>
      <c r="AN694" s="18">
        <f>AM694*节奏规划!$J683</f>
        <v>1.9440000000000002</v>
      </c>
      <c r="AO694" s="18">
        <f t="shared" si="344"/>
        <v>319.68</v>
      </c>
      <c r="AP694" s="18">
        <f>AO694*节奏规划!$J683</f>
        <v>0.45668571428571431</v>
      </c>
      <c r="AQ694" s="18">
        <f t="shared" si="345"/>
        <v>17.28</v>
      </c>
      <c r="AR694" s="18">
        <f>AQ694*节奏规划!$J683</f>
        <v>2.4685714285714287E-2</v>
      </c>
      <c r="AS694" s="18">
        <f t="shared" si="363"/>
        <v>22.982400000000002</v>
      </c>
      <c r="AT694" s="18">
        <f>AS694*节奏规划!$J683</f>
        <v>3.2832E-2</v>
      </c>
      <c r="AU694" s="18">
        <f t="shared" si="364"/>
        <v>143.64000000000001</v>
      </c>
      <c r="AV694" s="18">
        <f>AU694*节奏规划!$J683</f>
        <v>0.20520000000000002</v>
      </c>
      <c r="AW694" s="18">
        <f t="shared" si="365"/>
        <v>39.64464000000001</v>
      </c>
      <c r="AX694" s="18">
        <f>AW694*节奏规划!$J683</f>
        <v>5.6635200000000011E-2</v>
      </c>
      <c r="AY694" s="18">
        <f t="shared" si="366"/>
        <v>0</v>
      </c>
      <c r="AZ694" s="18">
        <f>AY694*节奏规划!$J683</f>
        <v>0</v>
      </c>
    </row>
    <row r="695" spans="1:52" ht="16.5" x14ac:dyDescent="0.2">
      <c r="A695" s="14">
        <v>690</v>
      </c>
      <c r="B695" s="14">
        <f>金币产出!CH695/金币产出!CB695</f>
        <v>19219680200</v>
      </c>
      <c r="C695" s="18">
        <f>INDEX(金币产出!$D$7:$D$90,MATCH(宝箱数值!A695,金币产出!$A$7:$A$90,1))</f>
        <v>166</v>
      </c>
      <c r="D695" s="18">
        <f t="shared" si="346"/>
        <v>107043610</v>
      </c>
      <c r="E695" s="18">
        <f t="shared" si="335"/>
        <v>7571402</v>
      </c>
      <c r="F695" s="18">
        <f t="shared" si="336"/>
        <v>26887334</v>
      </c>
      <c r="G695" s="18">
        <f t="shared" si="337"/>
        <v>57038909</v>
      </c>
      <c r="H695" s="18">
        <f t="shared" si="338"/>
        <v>76796432</v>
      </c>
      <c r="I695" s="18">
        <f t="shared" si="339"/>
        <v>107043610</v>
      </c>
      <c r="J695" s="18">
        <f t="shared" si="340"/>
        <v>107043610</v>
      </c>
      <c r="K695" s="18">
        <f t="shared" si="347"/>
        <v>1</v>
      </c>
      <c r="L695" s="18">
        <f t="shared" si="348"/>
        <v>7571.4</v>
      </c>
      <c r="M695" s="18">
        <f t="shared" si="349"/>
        <v>2</v>
      </c>
      <c r="N695" s="18">
        <f t="shared" si="350"/>
        <v>26.89</v>
      </c>
      <c r="O695" s="18">
        <f t="shared" si="351"/>
        <v>2</v>
      </c>
      <c r="P695" s="18">
        <f t="shared" si="352"/>
        <v>57.04</v>
      </c>
      <c r="Q695" s="18">
        <f t="shared" si="353"/>
        <v>2</v>
      </c>
      <c r="R695" s="18">
        <f t="shared" si="354"/>
        <v>76.8</v>
      </c>
      <c r="S695" s="18">
        <f t="shared" si="355"/>
        <v>2</v>
      </c>
      <c r="T695" s="18">
        <f t="shared" si="356"/>
        <v>107.04</v>
      </c>
      <c r="U695" s="18">
        <f t="shared" si="357"/>
        <v>2</v>
      </c>
      <c r="V695" s="18">
        <f t="shared" si="358"/>
        <v>107.04</v>
      </c>
      <c r="W695" s="18">
        <f t="shared" si="359"/>
        <v>2</v>
      </c>
      <c r="X695" s="18">
        <f t="shared" si="360"/>
        <v>107.04</v>
      </c>
      <c r="Y695" s="22">
        <v>0</v>
      </c>
      <c r="Z695" s="22">
        <v>0</v>
      </c>
      <c r="AA695" s="22">
        <v>0</v>
      </c>
      <c r="AB695" s="22">
        <v>0.2</v>
      </c>
      <c r="AC695" s="22">
        <v>0.8</v>
      </c>
      <c r="AD695" s="22">
        <v>0</v>
      </c>
      <c r="AE695" s="18">
        <f t="shared" si="361"/>
        <v>268644503.90400004</v>
      </c>
      <c r="AF695" s="18">
        <f>AE695*节奏规划!$J684</f>
        <v>383777.86272000003</v>
      </c>
      <c r="AG695" s="18">
        <f t="shared" si="362"/>
        <v>4309.2</v>
      </c>
      <c r="AH695" s="18">
        <f>AG695*节奏规划!$J684</f>
        <v>6.1559999999999997</v>
      </c>
      <c r="AI695" s="18">
        <f t="shared" si="341"/>
        <v>516.6</v>
      </c>
      <c r="AJ695" s="18">
        <f>AI695*节奏规划!$J684</f>
        <v>0.73799999999999999</v>
      </c>
      <c r="AK695" s="18">
        <f t="shared" si="342"/>
        <v>282.96000000000004</v>
      </c>
      <c r="AL695" s="18">
        <f>AK695*节奏规划!$J684</f>
        <v>0.40422857142857149</v>
      </c>
      <c r="AM695" s="18">
        <f t="shared" si="343"/>
        <v>1360.8000000000002</v>
      </c>
      <c r="AN695" s="18">
        <f>AM695*节奏规划!$J684</f>
        <v>1.9440000000000002</v>
      </c>
      <c r="AO695" s="18">
        <f t="shared" si="344"/>
        <v>319.68</v>
      </c>
      <c r="AP695" s="18">
        <f>AO695*节奏规划!$J684</f>
        <v>0.45668571428571431</v>
      </c>
      <c r="AQ695" s="18">
        <f t="shared" si="345"/>
        <v>17.28</v>
      </c>
      <c r="AR695" s="18">
        <f>AQ695*节奏规划!$J684</f>
        <v>2.4685714285714287E-2</v>
      </c>
      <c r="AS695" s="18">
        <f t="shared" si="363"/>
        <v>22.982400000000002</v>
      </c>
      <c r="AT695" s="18">
        <f>AS695*节奏规划!$J684</f>
        <v>3.2832E-2</v>
      </c>
      <c r="AU695" s="18">
        <f t="shared" si="364"/>
        <v>143.64000000000001</v>
      </c>
      <c r="AV695" s="18">
        <f>AU695*节奏规划!$J684</f>
        <v>0.20520000000000002</v>
      </c>
      <c r="AW695" s="18">
        <f t="shared" si="365"/>
        <v>39.64464000000001</v>
      </c>
      <c r="AX695" s="18">
        <f>AW695*节奏规划!$J684</f>
        <v>5.6635200000000011E-2</v>
      </c>
      <c r="AY695" s="18">
        <f t="shared" si="366"/>
        <v>0</v>
      </c>
      <c r="AZ695" s="18">
        <f>AY695*节奏规划!$J684</f>
        <v>0</v>
      </c>
    </row>
    <row r="696" spans="1:52" ht="16.5" x14ac:dyDescent="0.2">
      <c r="A696" s="14">
        <v>691</v>
      </c>
      <c r="B696" s="14">
        <f>金币产出!CH696/金币产出!CB696</f>
        <v>19288367700</v>
      </c>
      <c r="C696" s="18">
        <f>INDEX(金币产出!$D$7:$D$90,MATCH(宝箱数值!A696,金币产出!$A$7:$A$90,1))</f>
        <v>166</v>
      </c>
      <c r="D696" s="18">
        <f t="shared" si="346"/>
        <v>107426164</v>
      </c>
      <c r="E696" s="18">
        <f t="shared" si="335"/>
        <v>7584919</v>
      </c>
      <c r="F696" s="18">
        <f t="shared" si="336"/>
        <v>26935336</v>
      </c>
      <c r="G696" s="18">
        <f t="shared" si="337"/>
        <v>57140742</v>
      </c>
      <c r="H696" s="18">
        <f t="shared" si="338"/>
        <v>76933537</v>
      </c>
      <c r="I696" s="18">
        <f t="shared" si="339"/>
        <v>107426164</v>
      </c>
      <c r="J696" s="18">
        <f t="shared" si="340"/>
        <v>107426164</v>
      </c>
      <c r="K696" s="18">
        <f t="shared" si="347"/>
        <v>1</v>
      </c>
      <c r="L696" s="18">
        <f t="shared" si="348"/>
        <v>7584.92</v>
      </c>
      <c r="M696" s="18">
        <f t="shared" si="349"/>
        <v>2</v>
      </c>
      <c r="N696" s="18">
        <f t="shared" si="350"/>
        <v>26.94</v>
      </c>
      <c r="O696" s="18">
        <f t="shared" si="351"/>
        <v>2</v>
      </c>
      <c r="P696" s="18">
        <f t="shared" si="352"/>
        <v>57.14</v>
      </c>
      <c r="Q696" s="18">
        <f t="shared" si="353"/>
        <v>2</v>
      </c>
      <c r="R696" s="18">
        <f t="shared" si="354"/>
        <v>76.930000000000007</v>
      </c>
      <c r="S696" s="18">
        <f t="shared" si="355"/>
        <v>2</v>
      </c>
      <c r="T696" s="18">
        <f t="shared" si="356"/>
        <v>107.43</v>
      </c>
      <c r="U696" s="18">
        <f t="shared" si="357"/>
        <v>2</v>
      </c>
      <c r="V696" s="18">
        <f t="shared" si="358"/>
        <v>107.43</v>
      </c>
      <c r="W696" s="18">
        <f t="shared" si="359"/>
        <v>2</v>
      </c>
      <c r="X696" s="18">
        <f t="shared" si="360"/>
        <v>107.43</v>
      </c>
      <c r="Y696" s="22">
        <v>0</v>
      </c>
      <c r="Z696" s="22">
        <v>0</v>
      </c>
      <c r="AA696" s="22">
        <v>0</v>
      </c>
      <c r="AB696" s="22">
        <v>0.2</v>
      </c>
      <c r="AC696" s="22">
        <v>0.8</v>
      </c>
      <c r="AD696" s="22">
        <v>0</v>
      </c>
      <c r="AE696" s="18">
        <f t="shared" si="361"/>
        <v>269531518.67600006</v>
      </c>
      <c r="AF696" s="18">
        <f>AE696*节奏规划!$J685</f>
        <v>385045.02668000007</v>
      </c>
      <c r="AG696" s="18">
        <f t="shared" si="362"/>
        <v>4309.2</v>
      </c>
      <c r="AH696" s="18">
        <f>AG696*节奏规划!$J685</f>
        <v>6.1559999999999997</v>
      </c>
      <c r="AI696" s="18">
        <f t="shared" si="341"/>
        <v>516.6</v>
      </c>
      <c r="AJ696" s="18">
        <f>AI696*节奏规划!$J685</f>
        <v>0.73799999999999999</v>
      </c>
      <c r="AK696" s="18">
        <f t="shared" si="342"/>
        <v>282.96000000000004</v>
      </c>
      <c r="AL696" s="18">
        <f>AK696*节奏规划!$J685</f>
        <v>0.40422857142857149</v>
      </c>
      <c r="AM696" s="18">
        <f t="shared" si="343"/>
        <v>1360.8000000000002</v>
      </c>
      <c r="AN696" s="18">
        <f>AM696*节奏规划!$J685</f>
        <v>1.9440000000000002</v>
      </c>
      <c r="AO696" s="18">
        <f t="shared" si="344"/>
        <v>319.68</v>
      </c>
      <c r="AP696" s="18">
        <f>AO696*节奏规划!$J685</f>
        <v>0.45668571428571431</v>
      </c>
      <c r="AQ696" s="18">
        <f t="shared" si="345"/>
        <v>17.28</v>
      </c>
      <c r="AR696" s="18">
        <f>AQ696*节奏规划!$J685</f>
        <v>2.4685714285714287E-2</v>
      </c>
      <c r="AS696" s="18">
        <f t="shared" si="363"/>
        <v>22.982400000000002</v>
      </c>
      <c r="AT696" s="18">
        <f>AS696*节奏规划!$J685</f>
        <v>3.2832E-2</v>
      </c>
      <c r="AU696" s="18">
        <f t="shared" si="364"/>
        <v>143.64000000000001</v>
      </c>
      <c r="AV696" s="18">
        <f>AU696*节奏规划!$J685</f>
        <v>0.20520000000000002</v>
      </c>
      <c r="AW696" s="18">
        <f t="shared" si="365"/>
        <v>39.64464000000001</v>
      </c>
      <c r="AX696" s="18">
        <f>AW696*节奏规划!$J685</f>
        <v>5.6635200000000011E-2</v>
      </c>
      <c r="AY696" s="18">
        <f t="shared" si="366"/>
        <v>0</v>
      </c>
      <c r="AZ696" s="18">
        <f>AY696*节奏规划!$J685</f>
        <v>0</v>
      </c>
    </row>
    <row r="697" spans="1:52" ht="16.5" x14ac:dyDescent="0.2">
      <c r="A697" s="14">
        <v>692</v>
      </c>
      <c r="B697" s="14">
        <f>金币产出!CH697/金币产出!CB697</f>
        <v>19357055900</v>
      </c>
      <c r="C697" s="18">
        <f>INDEX(金币产出!$D$7:$D$90,MATCH(宝箱数值!A697,金币产出!$A$7:$A$90,1))</f>
        <v>166</v>
      </c>
      <c r="D697" s="18">
        <f t="shared" si="346"/>
        <v>107808721</v>
      </c>
      <c r="E697" s="18">
        <f t="shared" si="335"/>
        <v>7598413</v>
      </c>
      <c r="F697" s="18">
        <f t="shared" si="336"/>
        <v>26983254</v>
      </c>
      <c r="G697" s="18">
        <f t="shared" si="337"/>
        <v>57242394</v>
      </c>
      <c r="H697" s="18">
        <f t="shared" si="338"/>
        <v>77070400</v>
      </c>
      <c r="I697" s="18">
        <f t="shared" si="339"/>
        <v>107808721</v>
      </c>
      <c r="J697" s="18">
        <f t="shared" si="340"/>
        <v>107808721</v>
      </c>
      <c r="K697" s="18">
        <f t="shared" si="347"/>
        <v>1</v>
      </c>
      <c r="L697" s="18">
        <f t="shared" si="348"/>
        <v>7598.41</v>
      </c>
      <c r="M697" s="18">
        <f t="shared" si="349"/>
        <v>2</v>
      </c>
      <c r="N697" s="18">
        <f t="shared" si="350"/>
        <v>26.98</v>
      </c>
      <c r="O697" s="18">
        <f t="shared" si="351"/>
        <v>2</v>
      </c>
      <c r="P697" s="18">
        <f t="shared" si="352"/>
        <v>57.24</v>
      </c>
      <c r="Q697" s="18">
        <f t="shared" si="353"/>
        <v>2</v>
      </c>
      <c r="R697" s="18">
        <f t="shared" si="354"/>
        <v>77.069999999999993</v>
      </c>
      <c r="S697" s="18">
        <f t="shared" si="355"/>
        <v>2</v>
      </c>
      <c r="T697" s="18">
        <f t="shared" si="356"/>
        <v>107.81</v>
      </c>
      <c r="U697" s="18">
        <f t="shared" si="357"/>
        <v>2</v>
      </c>
      <c r="V697" s="18">
        <f t="shared" si="358"/>
        <v>107.81</v>
      </c>
      <c r="W697" s="18">
        <f t="shared" si="359"/>
        <v>2</v>
      </c>
      <c r="X697" s="18">
        <f t="shared" si="360"/>
        <v>107.81</v>
      </c>
      <c r="Y697" s="22">
        <v>0</v>
      </c>
      <c r="Z697" s="22">
        <v>0</v>
      </c>
      <c r="AA697" s="22">
        <v>0</v>
      </c>
      <c r="AB697" s="22">
        <v>0.2</v>
      </c>
      <c r="AC697" s="22">
        <v>0.8</v>
      </c>
      <c r="AD697" s="22">
        <v>0</v>
      </c>
      <c r="AE697" s="18">
        <f t="shared" si="361"/>
        <v>270418411.08800006</v>
      </c>
      <c r="AF697" s="18">
        <f>AE697*节奏规划!$J686</f>
        <v>386312.01584000007</v>
      </c>
      <c r="AG697" s="18">
        <f t="shared" si="362"/>
        <v>4309.2</v>
      </c>
      <c r="AH697" s="18">
        <f>AG697*节奏规划!$J686</f>
        <v>6.1559999999999997</v>
      </c>
      <c r="AI697" s="18">
        <f t="shared" si="341"/>
        <v>516.6</v>
      </c>
      <c r="AJ697" s="18">
        <f>AI697*节奏规划!$J686</f>
        <v>0.73799999999999999</v>
      </c>
      <c r="AK697" s="18">
        <f t="shared" si="342"/>
        <v>282.96000000000004</v>
      </c>
      <c r="AL697" s="18">
        <f>AK697*节奏规划!$J686</f>
        <v>0.40422857142857149</v>
      </c>
      <c r="AM697" s="18">
        <f t="shared" si="343"/>
        <v>1360.8000000000002</v>
      </c>
      <c r="AN697" s="18">
        <f>AM697*节奏规划!$J686</f>
        <v>1.9440000000000002</v>
      </c>
      <c r="AO697" s="18">
        <f t="shared" si="344"/>
        <v>319.68</v>
      </c>
      <c r="AP697" s="18">
        <f>AO697*节奏规划!$J686</f>
        <v>0.45668571428571431</v>
      </c>
      <c r="AQ697" s="18">
        <f t="shared" si="345"/>
        <v>17.28</v>
      </c>
      <c r="AR697" s="18">
        <f>AQ697*节奏规划!$J686</f>
        <v>2.4685714285714287E-2</v>
      </c>
      <c r="AS697" s="18">
        <f t="shared" si="363"/>
        <v>22.982400000000002</v>
      </c>
      <c r="AT697" s="18">
        <f>AS697*节奏规划!$J686</f>
        <v>3.2832E-2</v>
      </c>
      <c r="AU697" s="18">
        <f t="shared" si="364"/>
        <v>143.64000000000001</v>
      </c>
      <c r="AV697" s="18">
        <f>AU697*节奏规划!$J686</f>
        <v>0.20520000000000002</v>
      </c>
      <c r="AW697" s="18">
        <f t="shared" si="365"/>
        <v>39.64464000000001</v>
      </c>
      <c r="AX697" s="18">
        <f>AW697*节奏规划!$J686</f>
        <v>5.6635200000000011E-2</v>
      </c>
      <c r="AY697" s="18">
        <f t="shared" si="366"/>
        <v>0</v>
      </c>
      <c r="AZ697" s="18">
        <f>AY697*节奏规划!$J686</f>
        <v>0</v>
      </c>
    </row>
    <row r="698" spans="1:52" ht="16.5" x14ac:dyDescent="0.2">
      <c r="A698" s="14">
        <v>693</v>
      </c>
      <c r="B698" s="14">
        <f>金币产出!CH698/金币产出!CB698</f>
        <v>19425744100</v>
      </c>
      <c r="C698" s="18">
        <f>INDEX(金币产出!$D$7:$D$90,MATCH(宝箱数值!A698,金币产出!$A$7:$A$90,1))</f>
        <v>166</v>
      </c>
      <c r="D698" s="18">
        <f t="shared" si="346"/>
        <v>108191279</v>
      </c>
      <c r="E698" s="18">
        <f t="shared" si="335"/>
        <v>7611882</v>
      </c>
      <c r="F698" s="18">
        <f t="shared" si="336"/>
        <v>27031086</v>
      </c>
      <c r="G698" s="18">
        <f t="shared" si="337"/>
        <v>57343866</v>
      </c>
      <c r="H698" s="18">
        <f t="shared" si="338"/>
        <v>77207021</v>
      </c>
      <c r="I698" s="18">
        <f t="shared" si="339"/>
        <v>108191279</v>
      </c>
      <c r="J698" s="18">
        <f t="shared" si="340"/>
        <v>108191279</v>
      </c>
      <c r="K698" s="18">
        <f t="shared" si="347"/>
        <v>1</v>
      </c>
      <c r="L698" s="18">
        <f t="shared" si="348"/>
        <v>7611.88</v>
      </c>
      <c r="M698" s="18">
        <f t="shared" si="349"/>
        <v>2</v>
      </c>
      <c r="N698" s="18">
        <f t="shared" si="350"/>
        <v>27.03</v>
      </c>
      <c r="O698" s="18">
        <f t="shared" si="351"/>
        <v>2</v>
      </c>
      <c r="P698" s="18">
        <f t="shared" si="352"/>
        <v>57.34</v>
      </c>
      <c r="Q698" s="18">
        <f t="shared" si="353"/>
        <v>2</v>
      </c>
      <c r="R698" s="18">
        <f t="shared" si="354"/>
        <v>77.209999999999994</v>
      </c>
      <c r="S698" s="18">
        <f t="shared" si="355"/>
        <v>2</v>
      </c>
      <c r="T698" s="18">
        <f t="shared" si="356"/>
        <v>108.19</v>
      </c>
      <c r="U698" s="18">
        <f t="shared" si="357"/>
        <v>2</v>
      </c>
      <c r="V698" s="18">
        <f t="shared" si="358"/>
        <v>108.19</v>
      </c>
      <c r="W698" s="18">
        <f t="shared" si="359"/>
        <v>2</v>
      </c>
      <c r="X698" s="18">
        <f t="shared" si="360"/>
        <v>108.19</v>
      </c>
      <c r="Y698" s="22">
        <v>0</v>
      </c>
      <c r="Z698" s="22">
        <v>0</v>
      </c>
      <c r="AA698" s="22">
        <v>0</v>
      </c>
      <c r="AB698" s="22">
        <v>0.2</v>
      </c>
      <c r="AC698" s="22">
        <v>0.8</v>
      </c>
      <c r="AD698" s="22">
        <v>0</v>
      </c>
      <c r="AE698" s="18">
        <f t="shared" si="361"/>
        <v>271305176.884</v>
      </c>
      <c r="AF698" s="18">
        <f>AE698*节奏规划!$J687</f>
        <v>387578.82412</v>
      </c>
      <c r="AG698" s="18">
        <f t="shared" si="362"/>
        <v>4309.2</v>
      </c>
      <c r="AH698" s="18">
        <f>AG698*节奏规划!$J687</f>
        <v>6.1559999999999997</v>
      </c>
      <c r="AI698" s="18">
        <f t="shared" si="341"/>
        <v>516.6</v>
      </c>
      <c r="AJ698" s="18">
        <f>AI698*节奏规划!$J687</f>
        <v>0.73799999999999999</v>
      </c>
      <c r="AK698" s="18">
        <f t="shared" si="342"/>
        <v>282.96000000000004</v>
      </c>
      <c r="AL698" s="18">
        <f>AK698*节奏规划!$J687</f>
        <v>0.40422857142857149</v>
      </c>
      <c r="AM698" s="18">
        <f t="shared" si="343"/>
        <v>1360.8000000000002</v>
      </c>
      <c r="AN698" s="18">
        <f>AM698*节奏规划!$J687</f>
        <v>1.9440000000000002</v>
      </c>
      <c r="AO698" s="18">
        <f t="shared" si="344"/>
        <v>319.68</v>
      </c>
      <c r="AP698" s="18">
        <f>AO698*节奏规划!$J687</f>
        <v>0.45668571428571431</v>
      </c>
      <c r="AQ698" s="18">
        <f t="shared" si="345"/>
        <v>17.28</v>
      </c>
      <c r="AR698" s="18">
        <f>AQ698*节奏规划!$J687</f>
        <v>2.4685714285714287E-2</v>
      </c>
      <c r="AS698" s="18">
        <f t="shared" si="363"/>
        <v>22.982400000000002</v>
      </c>
      <c r="AT698" s="18">
        <f>AS698*节奏规划!$J687</f>
        <v>3.2832E-2</v>
      </c>
      <c r="AU698" s="18">
        <f t="shared" si="364"/>
        <v>143.64000000000001</v>
      </c>
      <c r="AV698" s="18">
        <f>AU698*节奏规划!$J687</f>
        <v>0.20520000000000002</v>
      </c>
      <c r="AW698" s="18">
        <f t="shared" si="365"/>
        <v>39.64464000000001</v>
      </c>
      <c r="AX698" s="18">
        <f>AW698*节奏规划!$J687</f>
        <v>5.6635200000000011E-2</v>
      </c>
      <c r="AY698" s="18">
        <f t="shared" si="366"/>
        <v>0</v>
      </c>
      <c r="AZ698" s="18">
        <f>AY698*节奏规划!$J687</f>
        <v>0</v>
      </c>
    </row>
    <row r="699" spans="1:52" ht="16.5" x14ac:dyDescent="0.2">
      <c r="A699" s="14">
        <v>694</v>
      </c>
      <c r="B699" s="14">
        <f>金币产出!CH699/金币产出!CB699</f>
        <v>19494432300</v>
      </c>
      <c r="C699" s="18">
        <f>INDEX(金币产出!$D$7:$D$90,MATCH(宝箱数值!A699,金币产出!$A$7:$A$90,1))</f>
        <v>166</v>
      </c>
      <c r="D699" s="18">
        <f t="shared" si="346"/>
        <v>108573836</v>
      </c>
      <c r="E699" s="18">
        <f t="shared" si="335"/>
        <v>7625328</v>
      </c>
      <c r="F699" s="18">
        <f t="shared" si="336"/>
        <v>27078834</v>
      </c>
      <c r="G699" s="18">
        <f t="shared" si="337"/>
        <v>57445158</v>
      </c>
      <c r="H699" s="18">
        <f t="shared" si="338"/>
        <v>77343400</v>
      </c>
      <c r="I699" s="18">
        <f t="shared" si="339"/>
        <v>108573836</v>
      </c>
      <c r="J699" s="18">
        <f t="shared" si="340"/>
        <v>108573836</v>
      </c>
      <c r="K699" s="18">
        <f t="shared" si="347"/>
        <v>1</v>
      </c>
      <c r="L699" s="18">
        <f t="shared" si="348"/>
        <v>7625.33</v>
      </c>
      <c r="M699" s="18">
        <f t="shared" si="349"/>
        <v>2</v>
      </c>
      <c r="N699" s="18">
        <f t="shared" si="350"/>
        <v>27.08</v>
      </c>
      <c r="O699" s="18">
        <f t="shared" si="351"/>
        <v>2</v>
      </c>
      <c r="P699" s="18">
        <f t="shared" si="352"/>
        <v>57.45</v>
      </c>
      <c r="Q699" s="18">
        <f t="shared" si="353"/>
        <v>2</v>
      </c>
      <c r="R699" s="18">
        <f t="shared" si="354"/>
        <v>77.34</v>
      </c>
      <c r="S699" s="18">
        <f t="shared" si="355"/>
        <v>2</v>
      </c>
      <c r="T699" s="18">
        <f t="shared" si="356"/>
        <v>108.57</v>
      </c>
      <c r="U699" s="18">
        <f t="shared" si="357"/>
        <v>2</v>
      </c>
      <c r="V699" s="18">
        <f t="shared" si="358"/>
        <v>108.57</v>
      </c>
      <c r="W699" s="18">
        <f t="shared" si="359"/>
        <v>2</v>
      </c>
      <c r="X699" s="18">
        <f t="shared" si="360"/>
        <v>108.57</v>
      </c>
      <c r="Y699" s="22">
        <v>0</v>
      </c>
      <c r="Z699" s="22">
        <v>0</v>
      </c>
      <c r="AA699" s="22">
        <v>0</v>
      </c>
      <c r="AB699" s="22">
        <v>0.2</v>
      </c>
      <c r="AC699" s="22">
        <v>0.8</v>
      </c>
      <c r="AD699" s="22">
        <v>0</v>
      </c>
      <c r="AE699" s="18">
        <f t="shared" si="361"/>
        <v>272191811.80800003</v>
      </c>
      <c r="AF699" s="18">
        <f>AE699*节奏规划!$J688</f>
        <v>388845.44544000004</v>
      </c>
      <c r="AG699" s="18">
        <f t="shared" si="362"/>
        <v>4309.2</v>
      </c>
      <c r="AH699" s="18">
        <f>AG699*节奏规划!$J688</f>
        <v>6.1559999999999997</v>
      </c>
      <c r="AI699" s="18">
        <f t="shared" si="341"/>
        <v>516.6</v>
      </c>
      <c r="AJ699" s="18">
        <f>AI699*节奏规划!$J688</f>
        <v>0.73799999999999999</v>
      </c>
      <c r="AK699" s="18">
        <f t="shared" si="342"/>
        <v>282.96000000000004</v>
      </c>
      <c r="AL699" s="18">
        <f>AK699*节奏规划!$J688</f>
        <v>0.40422857142857149</v>
      </c>
      <c r="AM699" s="18">
        <f t="shared" si="343"/>
        <v>1360.8000000000002</v>
      </c>
      <c r="AN699" s="18">
        <f>AM699*节奏规划!$J688</f>
        <v>1.9440000000000002</v>
      </c>
      <c r="AO699" s="18">
        <f t="shared" si="344"/>
        <v>319.68</v>
      </c>
      <c r="AP699" s="18">
        <f>AO699*节奏规划!$J688</f>
        <v>0.45668571428571431</v>
      </c>
      <c r="AQ699" s="18">
        <f t="shared" si="345"/>
        <v>17.28</v>
      </c>
      <c r="AR699" s="18">
        <f>AQ699*节奏规划!$J688</f>
        <v>2.4685714285714287E-2</v>
      </c>
      <c r="AS699" s="18">
        <f t="shared" si="363"/>
        <v>22.982400000000002</v>
      </c>
      <c r="AT699" s="18">
        <f>AS699*节奏规划!$J688</f>
        <v>3.2832E-2</v>
      </c>
      <c r="AU699" s="18">
        <f t="shared" si="364"/>
        <v>143.64000000000001</v>
      </c>
      <c r="AV699" s="18">
        <f>AU699*节奏规划!$J688</f>
        <v>0.20520000000000002</v>
      </c>
      <c r="AW699" s="18">
        <f t="shared" si="365"/>
        <v>39.64464000000001</v>
      </c>
      <c r="AX699" s="18">
        <f>AW699*节奏规划!$J688</f>
        <v>5.6635200000000011E-2</v>
      </c>
      <c r="AY699" s="18">
        <f t="shared" si="366"/>
        <v>0</v>
      </c>
      <c r="AZ699" s="18">
        <f>AY699*节奏规划!$J688</f>
        <v>0</v>
      </c>
    </row>
    <row r="700" spans="1:52" ht="16.5" x14ac:dyDescent="0.2">
      <c r="A700" s="14">
        <v>695</v>
      </c>
      <c r="B700" s="14">
        <f>金币产出!CH700/金币产出!CB700</f>
        <v>19563119800</v>
      </c>
      <c r="C700" s="18">
        <f>INDEX(金币产出!$D$7:$D$90,MATCH(宝箱数值!A700,金币产出!$A$7:$A$90,1))</f>
        <v>166</v>
      </c>
      <c r="D700" s="18">
        <f t="shared" si="346"/>
        <v>108956390</v>
      </c>
      <c r="E700" s="18">
        <f t="shared" si="335"/>
        <v>7638750</v>
      </c>
      <c r="F700" s="18">
        <f t="shared" si="336"/>
        <v>27126498</v>
      </c>
      <c r="G700" s="18">
        <f t="shared" si="337"/>
        <v>57546272</v>
      </c>
      <c r="H700" s="18">
        <f t="shared" si="338"/>
        <v>77479537</v>
      </c>
      <c r="I700" s="18">
        <f t="shared" si="339"/>
        <v>108956390</v>
      </c>
      <c r="J700" s="18">
        <f t="shared" si="340"/>
        <v>108956390</v>
      </c>
      <c r="K700" s="18">
        <f t="shared" si="347"/>
        <v>1</v>
      </c>
      <c r="L700" s="18">
        <f t="shared" si="348"/>
        <v>7638.75</v>
      </c>
      <c r="M700" s="18">
        <f t="shared" si="349"/>
        <v>2</v>
      </c>
      <c r="N700" s="18">
        <f t="shared" si="350"/>
        <v>27.13</v>
      </c>
      <c r="O700" s="18">
        <f t="shared" si="351"/>
        <v>2</v>
      </c>
      <c r="P700" s="18">
        <f t="shared" si="352"/>
        <v>57.55</v>
      </c>
      <c r="Q700" s="18">
        <f t="shared" si="353"/>
        <v>2</v>
      </c>
      <c r="R700" s="18">
        <f t="shared" si="354"/>
        <v>77.48</v>
      </c>
      <c r="S700" s="18">
        <f t="shared" si="355"/>
        <v>2</v>
      </c>
      <c r="T700" s="18">
        <f t="shared" si="356"/>
        <v>108.96</v>
      </c>
      <c r="U700" s="18">
        <f t="shared" si="357"/>
        <v>2</v>
      </c>
      <c r="V700" s="18">
        <f t="shared" si="358"/>
        <v>108.96</v>
      </c>
      <c r="W700" s="18">
        <f t="shared" si="359"/>
        <v>2</v>
      </c>
      <c r="X700" s="18">
        <f t="shared" si="360"/>
        <v>108.96</v>
      </c>
      <c r="Y700" s="22">
        <v>0</v>
      </c>
      <c r="Z700" s="22">
        <v>0</v>
      </c>
      <c r="AA700" s="22">
        <v>0</v>
      </c>
      <c r="AB700" s="22">
        <v>0.2</v>
      </c>
      <c r="AC700" s="22">
        <v>0.8</v>
      </c>
      <c r="AD700" s="22">
        <v>0</v>
      </c>
      <c r="AE700" s="18">
        <f t="shared" si="361"/>
        <v>273078311.60400003</v>
      </c>
      <c r="AF700" s="18">
        <f>AE700*节奏规划!$J689</f>
        <v>390111.87372000003</v>
      </c>
      <c r="AG700" s="18">
        <f t="shared" si="362"/>
        <v>4309.2</v>
      </c>
      <c r="AH700" s="18">
        <f>AG700*节奏规划!$J689</f>
        <v>6.1559999999999997</v>
      </c>
      <c r="AI700" s="18">
        <f t="shared" si="341"/>
        <v>516.6</v>
      </c>
      <c r="AJ700" s="18">
        <f>AI700*节奏规划!$J689</f>
        <v>0.73799999999999999</v>
      </c>
      <c r="AK700" s="18">
        <f t="shared" si="342"/>
        <v>282.96000000000004</v>
      </c>
      <c r="AL700" s="18">
        <f>AK700*节奏规划!$J689</f>
        <v>0.40422857142857149</v>
      </c>
      <c r="AM700" s="18">
        <f t="shared" si="343"/>
        <v>1360.8000000000002</v>
      </c>
      <c r="AN700" s="18">
        <f>AM700*节奏规划!$J689</f>
        <v>1.9440000000000002</v>
      </c>
      <c r="AO700" s="18">
        <f t="shared" si="344"/>
        <v>319.68</v>
      </c>
      <c r="AP700" s="18">
        <f>AO700*节奏规划!$J689</f>
        <v>0.45668571428571431</v>
      </c>
      <c r="AQ700" s="18">
        <f t="shared" si="345"/>
        <v>17.28</v>
      </c>
      <c r="AR700" s="18">
        <f>AQ700*节奏规划!$J689</f>
        <v>2.4685714285714287E-2</v>
      </c>
      <c r="AS700" s="18">
        <f t="shared" si="363"/>
        <v>22.982400000000002</v>
      </c>
      <c r="AT700" s="18">
        <f>AS700*节奏规划!$J689</f>
        <v>3.2832E-2</v>
      </c>
      <c r="AU700" s="18">
        <f t="shared" si="364"/>
        <v>143.64000000000001</v>
      </c>
      <c r="AV700" s="18">
        <f>AU700*节奏规划!$J689</f>
        <v>0.20520000000000002</v>
      </c>
      <c r="AW700" s="18">
        <f t="shared" si="365"/>
        <v>39.64464000000001</v>
      </c>
      <c r="AX700" s="18">
        <f>AW700*节奏规划!$J689</f>
        <v>5.6635200000000011E-2</v>
      </c>
      <c r="AY700" s="18">
        <f t="shared" si="366"/>
        <v>0</v>
      </c>
      <c r="AZ700" s="18">
        <f>AY700*节奏规划!$J689</f>
        <v>0</v>
      </c>
    </row>
    <row r="701" spans="1:52" ht="16.5" x14ac:dyDescent="0.2">
      <c r="A701" s="14">
        <v>696</v>
      </c>
      <c r="B701" s="14">
        <f>金币产出!CH701/金币产出!CB701</f>
        <v>19631808000</v>
      </c>
      <c r="C701" s="18">
        <f>INDEX(金币产出!$D$7:$D$90,MATCH(宝箱数值!A701,金币产出!$A$7:$A$90,1))</f>
        <v>166</v>
      </c>
      <c r="D701" s="18">
        <f t="shared" si="346"/>
        <v>109338947</v>
      </c>
      <c r="E701" s="18">
        <f t="shared" si="335"/>
        <v>7652148</v>
      </c>
      <c r="F701" s="18">
        <f t="shared" si="336"/>
        <v>27174078</v>
      </c>
      <c r="G701" s="18">
        <f t="shared" si="337"/>
        <v>57647209</v>
      </c>
      <c r="H701" s="18">
        <f t="shared" si="338"/>
        <v>77615438</v>
      </c>
      <c r="I701" s="18">
        <f t="shared" si="339"/>
        <v>109338947</v>
      </c>
      <c r="J701" s="18">
        <f t="shared" si="340"/>
        <v>109338947</v>
      </c>
      <c r="K701" s="18">
        <f t="shared" si="347"/>
        <v>1</v>
      </c>
      <c r="L701" s="18">
        <f t="shared" si="348"/>
        <v>7652.15</v>
      </c>
      <c r="M701" s="18">
        <f t="shared" si="349"/>
        <v>2</v>
      </c>
      <c r="N701" s="18">
        <f t="shared" si="350"/>
        <v>27.17</v>
      </c>
      <c r="O701" s="18">
        <f t="shared" si="351"/>
        <v>2</v>
      </c>
      <c r="P701" s="18">
        <f t="shared" si="352"/>
        <v>57.65</v>
      </c>
      <c r="Q701" s="18">
        <f t="shared" si="353"/>
        <v>2</v>
      </c>
      <c r="R701" s="18">
        <f t="shared" si="354"/>
        <v>77.62</v>
      </c>
      <c r="S701" s="18">
        <f t="shared" si="355"/>
        <v>2</v>
      </c>
      <c r="T701" s="18">
        <f t="shared" si="356"/>
        <v>109.34</v>
      </c>
      <c r="U701" s="18">
        <f t="shared" si="357"/>
        <v>2</v>
      </c>
      <c r="V701" s="18">
        <f t="shared" si="358"/>
        <v>109.34</v>
      </c>
      <c r="W701" s="18">
        <f t="shared" si="359"/>
        <v>2</v>
      </c>
      <c r="X701" s="18">
        <f t="shared" si="360"/>
        <v>109.34</v>
      </c>
      <c r="Y701" s="22">
        <v>0</v>
      </c>
      <c r="Z701" s="22">
        <v>0</v>
      </c>
      <c r="AA701" s="22">
        <v>0</v>
      </c>
      <c r="AB701" s="22">
        <v>0.2</v>
      </c>
      <c r="AC701" s="22">
        <v>0.8</v>
      </c>
      <c r="AD701" s="22">
        <v>0</v>
      </c>
      <c r="AE701" s="18">
        <f t="shared" si="361"/>
        <v>273964692.23200005</v>
      </c>
      <c r="AF701" s="18">
        <f>AE701*节奏规划!$J690</f>
        <v>391378.13176000008</v>
      </c>
      <c r="AG701" s="18">
        <f t="shared" si="362"/>
        <v>4309.2</v>
      </c>
      <c r="AH701" s="18">
        <f>AG701*节奏规划!$J690</f>
        <v>6.1559999999999997</v>
      </c>
      <c r="AI701" s="18">
        <f t="shared" si="341"/>
        <v>516.6</v>
      </c>
      <c r="AJ701" s="18">
        <f>AI701*节奏规划!$J690</f>
        <v>0.73799999999999999</v>
      </c>
      <c r="AK701" s="18">
        <f t="shared" si="342"/>
        <v>282.96000000000004</v>
      </c>
      <c r="AL701" s="18">
        <f>AK701*节奏规划!$J690</f>
        <v>0.40422857142857149</v>
      </c>
      <c r="AM701" s="18">
        <f t="shared" si="343"/>
        <v>1360.8000000000002</v>
      </c>
      <c r="AN701" s="18">
        <f>AM701*节奏规划!$J690</f>
        <v>1.9440000000000002</v>
      </c>
      <c r="AO701" s="18">
        <f t="shared" si="344"/>
        <v>319.68</v>
      </c>
      <c r="AP701" s="18">
        <f>AO701*节奏规划!$J690</f>
        <v>0.45668571428571431</v>
      </c>
      <c r="AQ701" s="18">
        <f t="shared" si="345"/>
        <v>17.28</v>
      </c>
      <c r="AR701" s="18">
        <f>AQ701*节奏规划!$J690</f>
        <v>2.4685714285714287E-2</v>
      </c>
      <c r="AS701" s="18">
        <f t="shared" si="363"/>
        <v>22.982400000000002</v>
      </c>
      <c r="AT701" s="18">
        <f>AS701*节奏规划!$J690</f>
        <v>3.2832E-2</v>
      </c>
      <c r="AU701" s="18">
        <f t="shared" si="364"/>
        <v>143.64000000000001</v>
      </c>
      <c r="AV701" s="18">
        <f>AU701*节奏规划!$J690</f>
        <v>0.20520000000000002</v>
      </c>
      <c r="AW701" s="18">
        <f t="shared" si="365"/>
        <v>39.64464000000001</v>
      </c>
      <c r="AX701" s="18">
        <f>AW701*节奏规划!$J690</f>
        <v>5.6635200000000011E-2</v>
      </c>
      <c r="AY701" s="18">
        <f t="shared" si="366"/>
        <v>0</v>
      </c>
      <c r="AZ701" s="18">
        <f>AY701*节奏规划!$J690</f>
        <v>0</v>
      </c>
    </row>
    <row r="702" spans="1:52" ht="16.5" x14ac:dyDescent="0.2">
      <c r="A702" s="14">
        <v>697</v>
      </c>
      <c r="B702" s="14">
        <f>金币产出!CH702/金币产出!CB702</f>
        <v>19700496200</v>
      </c>
      <c r="C702" s="18">
        <f>INDEX(金币产出!$D$7:$D$90,MATCH(宝箱数值!A702,金币产出!$A$7:$A$90,1))</f>
        <v>166</v>
      </c>
      <c r="D702" s="18">
        <f t="shared" si="346"/>
        <v>109721505</v>
      </c>
      <c r="E702" s="18">
        <f t="shared" si="335"/>
        <v>7665523</v>
      </c>
      <c r="F702" s="18">
        <f t="shared" si="336"/>
        <v>27221575</v>
      </c>
      <c r="G702" s="18">
        <f t="shared" si="337"/>
        <v>57747969</v>
      </c>
      <c r="H702" s="18">
        <f t="shared" si="338"/>
        <v>77751100</v>
      </c>
      <c r="I702" s="18">
        <f t="shared" si="339"/>
        <v>109721505</v>
      </c>
      <c r="J702" s="18">
        <f t="shared" si="340"/>
        <v>109721505</v>
      </c>
      <c r="K702" s="18">
        <f t="shared" si="347"/>
        <v>1</v>
      </c>
      <c r="L702" s="18">
        <f t="shared" si="348"/>
        <v>7665.52</v>
      </c>
      <c r="M702" s="18">
        <f t="shared" si="349"/>
        <v>2</v>
      </c>
      <c r="N702" s="18">
        <f t="shared" si="350"/>
        <v>27.22</v>
      </c>
      <c r="O702" s="18">
        <f t="shared" si="351"/>
        <v>2</v>
      </c>
      <c r="P702" s="18">
        <f t="shared" si="352"/>
        <v>57.75</v>
      </c>
      <c r="Q702" s="18">
        <f t="shared" si="353"/>
        <v>2</v>
      </c>
      <c r="R702" s="18">
        <f t="shared" si="354"/>
        <v>77.75</v>
      </c>
      <c r="S702" s="18">
        <f t="shared" si="355"/>
        <v>2</v>
      </c>
      <c r="T702" s="18">
        <f t="shared" si="356"/>
        <v>109.72</v>
      </c>
      <c r="U702" s="18">
        <f t="shared" si="357"/>
        <v>2</v>
      </c>
      <c r="V702" s="18">
        <f t="shared" si="358"/>
        <v>109.72</v>
      </c>
      <c r="W702" s="18">
        <f t="shared" si="359"/>
        <v>2</v>
      </c>
      <c r="X702" s="18">
        <f t="shared" si="360"/>
        <v>109.72</v>
      </c>
      <c r="Y702" s="22">
        <v>0</v>
      </c>
      <c r="Z702" s="22">
        <v>0</v>
      </c>
      <c r="AA702" s="22">
        <v>0</v>
      </c>
      <c r="AB702" s="22">
        <v>0.2</v>
      </c>
      <c r="AC702" s="22">
        <v>0.8</v>
      </c>
      <c r="AD702" s="22">
        <v>0</v>
      </c>
      <c r="AE702" s="18">
        <f t="shared" si="361"/>
        <v>274850947.84000003</v>
      </c>
      <c r="AF702" s="18">
        <f>AE702*节奏规划!$J691</f>
        <v>392644.21120000002</v>
      </c>
      <c r="AG702" s="18">
        <f t="shared" si="362"/>
        <v>4309.2</v>
      </c>
      <c r="AH702" s="18">
        <f>AG702*节奏规划!$J691</f>
        <v>6.1559999999999997</v>
      </c>
      <c r="AI702" s="18">
        <f t="shared" si="341"/>
        <v>516.6</v>
      </c>
      <c r="AJ702" s="18">
        <f>AI702*节奏规划!$J691</f>
        <v>0.73799999999999999</v>
      </c>
      <c r="AK702" s="18">
        <f t="shared" si="342"/>
        <v>282.96000000000004</v>
      </c>
      <c r="AL702" s="18">
        <f>AK702*节奏规划!$J691</f>
        <v>0.40422857142857149</v>
      </c>
      <c r="AM702" s="18">
        <f t="shared" si="343"/>
        <v>1360.8000000000002</v>
      </c>
      <c r="AN702" s="18">
        <f>AM702*节奏规划!$J691</f>
        <v>1.9440000000000002</v>
      </c>
      <c r="AO702" s="18">
        <f t="shared" si="344"/>
        <v>319.68</v>
      </c>
      <c r="AP702" s="18">
        <f>AO702*节奏规划!$J691</f>
        <v>0.45668571428571431</v>
      </c>
      <c r="AQ702" s="18">
        <f t="shared" si="345"/>
        <v>17.28</v>
      </c>
      <c r="AR702" s="18">
        <f>AQ702*节奏规划!$J691</f>
        <v>2.4685714285714287E-2</v>
      </c>
      <c r="AS702" s="18">
        <f t="shared" si="363"/>
        <v>22.982400000000002</v>
      </c>
      <c r="AT702" s="18">
        <f>AS702*节奏规划!$J691</f>
        <v>3.2832E-2</v>
      </c>
      <c r="AU702" s="18">
        <f t="shared" si="364"/>
        <v>143.64000000000001</v>
      </c>
      <c r="AV702" s="18">
        <f>AU702*节奏规划!$J691</f>
        <v>0.20520000000000002</v>
      </c>
      <c r="AW702" s="18">
        <f t="shared" si="365"/>
        <v>39.64464000000001</v>
      </c>
      <c r="AX702" s="18">
        <f>AW702*节奏规划!$J691</f>
        <v>5.6635200000000011E-2</v>
      </c>
      <c r="AY702" s="18">
        <f t="shared" si="366"/>
        <v>0</v>
      </c>
      <c r="AZ702" s="18">
        <f>AY702*节奏规划!$J691</f>
        <v>0</v>
      </c>
    </row>
    <row r="703" spans="1:52" ht="16.5" x14ac:dyDescent="0.2">
      <c r="A703" s="14">
        <v>698</v>
      </c>
      <c r="B703" s="14">
        <f>金币产出!CH703/金币产出!CB703</f>
        <v>19769183700</v>
      </c>
      <c r="C703" s="18">
        <f>INDEX(金币产出!$D$7:$D$90,MATCH(宝箱数值!A703,金币产出!$A$7:$A$90,1))</f>
        <v>166</v>
      </c>
      <c r="D703" s="18">
        <f t="shared" si="346"/>
        <v>110104058</v>
      </c>
      <c r="E703" s="18">
        <f t="shared" si="335"/>
        <v>7678875</v>
      </c>
      <c r="F703" s="18">
        <f t="shared" si="336"/>
        <v>27268989</v>
      </c>
      <c r="G703" s="18">
        <f t="shared" si="337"/>
        <v>57848553</v>
      </c>
      <c r="H703" s="18">
        <f t="shared" si="338"/>
        <v>77886525</v>
      </c>
      <c r="I703" s="18">
        <f t="shared" si="339"/>
        <v>110104058</v>
      </c>
      <c r="J703" s="18">
        <f t="shared" si="340"/>
        <v>110104058</v>
      </c>
      <c r="K703" s="18">
        <f t="shared" si="347"/>
        <v>1</v>
      </c>
      <c r="L703" s="18">
        <f t="shared" si="348"/>
        <v>7678.88</v>
      </c>
      <c r="M703" s="18">
        <f t="shared" si="349"/>
        <v>2</v>
      </c>
      <c r="N703" s="18">
        <f t="shared" si="350"/>
        <v>27.27</v>
      </c>
      <c r="O703" s="18">
        <f t="shared" si="351"/>
        <v>2</v>
      </c>
      <c r="P703" s="18">
        <f t="shared" si="352"/>
        <v>57.85</v>
      </c>
      <c r="Q703" s="18">
        <f t="shared" si="353"/>
        <v>2</v>
      </c>
      <c r="R703" s="18">
        <f t="shared" si="354"/>
        <v>77.89</v>
      </c>
      <c r="S703" s="18">
        <f t="shared" si="355"/>
        <v>2</v>
      </c>
      <c r="T703" s="18">
        <f t="shared" si="356"/>
        <v>110.1</v>
      </c>
      <c r="U703" s="18">
        <f t="shared" si="357"/>
        <v>2</v>
      </c>
      <c r="V703" s="18">
        <f t="shared" si="358"/>
        <v>110.1</v>
      </c>
      <c r="W703" s="18">
        <f t="shared" si="359"/>
        <v>2</v>
      </c>
      <c r="X703" s="18">
        <f t="shared" si="360"/>
        <v>110.1</v>
      </c>
      <c r="Y703" s="22">
        <v>0</v>
      </c>
      <c r="Z703" s="22">
        <v>0</v>
      </c>
      <c r="AA703" s="22">
        <v>0</v>
      </c>
      <c r="AB703" s="22">
        <v>0.2</v>
      </c>
      <c r="AC703" s="22">
        <v>0.8</v>
      </c>
      <c r="AD703" s="22">
        <v>0</v>
      </c>
      <c r="AE703" s="18">
        <f t="shared" si="361"/>
        <v>275737066.72400004</v>
      </c>
      <c r="AF703" s="18">
        <f>AE703*节奏规划!$J692</f>
        <v>393910.09532000008</v>
      </c>
      <c r="AG703" s="18">
        <f t="shared" si="362"/>
        <v>4309.2</v>
      </c>
      <c r="AH703" s="18">
        <f>AG703*节奏规划!$J692</f>
        <v>6.1559999999999997</v>
      </c>
      <c r="AI703" s="18">
        <f t="shared" si="341"/>
        <v>516.6</v>
      </c>
      <c r="AJ703" s="18">
        <f>AI703*节奏规划!$J692</f>
        <v>0.73799999999999999</v>
      </c>
      <c r="AK703" s="18">
        <f t="shared" si="342"/>
        <v>282.96000000000004</v>
      </c>
      <c r="AL703" s="18">
        <f>AK703*节奏规划!$J692</f>
        <v>0.40422857142857149</v>
      </c>
      <c r="AM703" s="18">
        <f t="shared" si="343"/>
        <v>1360.8000000000002</v>
      </c>
      <c r="AN703" s="18">
        <f>AM703*节奏规划!$J692</f>
        <v>1.9440000000000002</v>
      </c>
      <c r="AO703" s="18">
        <f t="shared" si="344"/>
        <v>319.68</v>
      </c>
      <c r="AP703" s="18">
        <f>AO703*节奏规划!$J692</f>
        <v>0.45668571428571431</v>
      </c>
      <c r="AQ703" s="18">
        <f t="shared" si="345"/>
        <v>17.28</v>
      </c>
      <c r="AR703" s="18">
        <f>AQ703*节奏规划!$J692</f>
        <v>2.4685714285714287E-2</v>
      </c>
      <c r="AS703" s="18">
        <f t="shared" si="363"/>
        <v>22.982400000000002</v>
      </c>
      <c r="AT703" s="18">
        <f>AS703*节奏规划!$J692</f>
        <v>3.2832E-2</v>
      </c>
      <c r="AU703" s="18">
        <f t="shared" si="364"/>
        <v>143.64000000000001</v>
      </c>
      <c r="AV703" s="18">
        <f>AU703*节奏规划!$J692</f>
        <v>0.20520000000000002</v>
      </c>
      <c r="AW703" s="18">
        <f t="shared" si="365"/>
        <v>39.64464000000001</v>
      </c>
      <c r="AX703" s="18">
        <f>AW703*节奏规划!$J692</f>
        <v>5.6635200000000011E-2</v>
      </c>
      <c r="AY703" s="18">
        <f t="shared" si="366"/>
        <v>0</v>
      </c>
      <c r="AZ703" s="18">
        <f>AY703*节奏规划!$J692</f>
        <v>0</v>
      </c>
    </row>
    <row r="704" spans="1:52" ht="16.5" x14ac:dyDescent="0.2">
      <c r="A704" s="14">
        <v>699</v>
      </c>
      <c r="B704" s="14">
        <f>金币产出!CH704/金币产出!CB704</f>
        <v>19837871900</v>
      </c>
      <c r="C704" s="18">
        <f>INDEX(金币产出!$D$7:$D$90,MATCH(宝箱数值!A704,金币产出!$A$7:$A$90,1))</f>
        <v>166</v>
      </c>
      <c r="D704" s="18">
        <f t="shared" si="346"/>
        <v>110486616</v>
      </c>
      <c r="E704" s="18">
        <f t="shared" si="335"/>
        <v>7692203</v>
      </c>
      <c r="F704" s="18">
        <f t="shared" si="336"/>
        <v>27316321</v>
      </c>
      <c r="G704" s="18">
        <f t="shared" si="337"/>
        <v>57948964</v>
      </c>
      <c r="H704" s="18">
        <f t="shared" si="338"/>
        <v>78021717</v>
      </c>
      <c r="I704" s="18">
        <f t="shared" si="339"/>
        <v>110486616</v>
      </c>
      <c r="J704" s="18">
        <f t="shared" si="340"/>
        <v>110486616</v>
      </c>
      <c r="K704" s="18">
        <f t="shared" si="347"/>
        <v>1</v>
      </c>
      <c r="L704" s="18">
        <f t="shared" si="348"/>
        <v>7692.2</v>
      </c>
      <c r="M704" s="18">
        <f t="shared" si="349"/>
        <v>2</v>
      </c>
      <c r="N704" s="18">
        <f t="shared" si="350"/>
        <v>27.32</v>
      </c>
      <c r="O704" s="18">
        <f t="shared" si="351"/>
        <v>2</v>
      </c>
      <c r="P704" s="18">
        <f t="shared" si="352"/>
        <v>57.95</v>
      </c>
      <c r="Q704" s="18">
        <f t="shared" si="353"/>
        <v>2</v>
      </c>
      <c r="R704" s="18">
        <f t="shared" si="354"/>
        <v>78.02</v>
      </c>
      <c r="S704" s="18">
        <f t="shared" si="355"/>
        <v>2</v>
      </c>
      <c r="T704" s="18">
        <f t="shared" si="356"/>
        <v>110.49</v>
      </c>
      <c r="U704" s="18">
        <f t="shared" si="357"/>
        <v>2</v>
      </c>
      <c r="V704" s="18">
        <f t="shared" si="358"/>
        <v>110.49</v>
      </c>
      <c r="W704" s="18">
        <f t="shared" si="359"/>
        <v>2</v>
      </c>
      <c r="X704" s="18">
        <f t="shared" si="360"/>
        <v>110.49</v>
      </c>
      <c r="Y704" s="22">
        <v>0</v>
      </c>
      <c r="Z704" s="22">
        <v>0</v>
      </c>
      <c r="AA704" s="22">
        <v>0</v>
      </c>
      <c r="AB704" s="22">
        <v>0.2</v>
      </c>
      <c r="AC704" s="22">
        <v>0.8</v>
      </c>
      <c r="AD704" s="22">
        <v>0</v>
      </c>
      <c r="AE704" s="18">
        <f t="shared" si="361"/>
        <v>276623072.29200006</v>
      </c>
      <c r="AF704" s="18">
        <f>AE704*节奏规划!$J693</f>
        <v>395175.81756000005</v>
      </c>
      <c r="AG704" s="18">
        <f t="shared" si="362"/>
        <v>4309.2</v>
      </c>
      <c r="AH704" s="18">
        <f>AG704*节奏规划!$J693</f>
        <v>6.1559999999999997</v>
      </c>
      <c r="AI704" s="18">
        <f t="shared" si="341"/>
        <v>516.6</v>
      </c>
      <c r="AJ704" s="18">
        <f>AI704*节奏规划!$J693</f>
        <v>0.73799999999999999</v>
      </c>
      <c r="AK704" s="18">
        <f t="shared" si="342"/>
        <v>282.96000000000004</v>
      </c>
      <c r="AL704" s="18">
        <f>AK704*节奏规划!$J693</f>
        <v>0.40422857142857149</v>
      </c>
      <c r="AM704" s="18">
        <f t="shared" si="343"/>
        <v>1360.8000000000002</v>
      </c>
      <c r="AN704" s="18">
        <f>AM704*节奏规划!$J693</f>
        <v>1.9440000000000002</v>
      </c>
      <c r="AO704" s="18">
        <f t="shared" si="344"/>
        <v>319.68</v>
      </c>
      <c r="AP704" s="18">
        <f>AO704*节奏规划!$J693</f>
        <v>0.45668571428571431</v>
      </c>
      <c r="AQ704" s="18">
        <f t="shared" si="345"/>
        <v>17.28</v>
      </c>
      <c r="AR704" s="18">
        <f>AQ704*节奏规划!$J693</f>
        <v>2.4685714285714287E-2</v>
      </c>
      <c r="AS704" s="18">
        <f t="shared" si="363"/>
        <v>22.982400000000002</v>
      </c>
      <c r="AT704" s="18">
        <f>AS704*节奏规划!$J693</f>
        <v>3.2832E-2</v>
      </c>
      <c r="AU704" s="18">
        <f t="shared" si="364"/>
        <v>143.64000000000001</v>
      </c>
      <c r="AV704" s="18">
        <f>AU704*节奏规划!$J693</f>
        <v>0.20520000000000002</v>
      </c>
      <c r="AW704" s="18">
        <f t="shared" si="365"/>
        <v>39.64464000000001</v>
      </c>
      <c r="AX704" s="18">
        <f>AW704*节奏规划!$J693</f>
        <v>5.6635200000000011E-2</v>
      </c>
      <c r="AY704" s="18">
        <f t="shared" si="366"/>
        <v>0</v>
      </c>
      <c r="AZ704" s="18">
        <f>AY704*节奏规划!$J693</f>
        <v>0</v>
      </c>
    </row>
    <row r="705" spans="1:52" ht="16.5" x14ac:dyDescent="0.2">
      <c r="A705" s="14">
        <v>700</v>
      </c>
      <c r="B705" s="14">
        <f>金币产出!CH705/金币产出!CB705</f>
        <v>19906560100</v>
      </c>
      <c r="C705" s="18">
        <f>INDEX(金币产出!$D$7:$D$90,MATCH(宝箱数值!A705,金币产出!$A$7:$A$90,1))</f>
        <v>168</v>
      </c>
      <c r="D705" s="18">
        <f t="shared" si="346"/>
        <v>110041792</v>
      </c>
      <c r="E705" s="18">
        <f t="shared" si="335"/>
        <v>7676703</v>
      </c>
      <c r="F705" s="18">
        <f t="shared" si="336"/>
        <v>27261277</v>
      </c>
      <c r="G705" s="18">
        <f t="shared" si="337"/>
        <v>57832194</v>
      </c>
      <c r="H705" s="18">
        <f t="shared" si="338"/>
        <v>77864499</v>
      </c>
      <c r="I705" s="18">
        <f t="shared" si="339"/>
        <v>110041792</v>
      </c>
      <c r="J705" s="18">
        <f t="shared" si="340"/>
        <v>110041792</v>
      </c>
      <c r="K705" s="18">
        <f t="shared" si="347"/>
        <v>1</v>
      </c>
      <c r="L705" s="18">
        <f t="shared" si="348"/>
        <v>7676.7</v>
      </c>
      <c r="M705" s="18">
        <f t="shared" si="349"/>
        <v>2</v>
      </c>
      <c r="N705" s="18">
        <f t="shared" si="350"/>
        <v>27.26</v>
      </c>
      <c r="O705" s="18">
        <f t="shared" si="351"/>
        <v>2</v>
      </c>
      <c r="P705" s="18">
        <f t="shared" si="352"/>
        <v>57.83</v>
      </c>
      <c r="Q705" s="18">
        <f t="shared" si="353"/>
        <v>2</v>
      </c>
      <c r="R705" s="18">
        <f t="shared" si="354"/>
        <v>77.86</v>
      </c>
      <c r="S705" s="18">
        <f t="shared" si="355"/>
        <v>2</v>
      </c>
      <c r="T705" s="18">
        <f t="shared" si="356"/>
        <v>110.04</v>
      </c>
      <c r="U705" s="18">
        <f t="shared" si="357"/>
        <v>2</v>
      </c>
      <c r="V705" s="18">
        <f t="shared" si="358"/>
        <v>110.04</v>
      </c>
      <c r="W705" s="18">
        <f t="shared" si="359"/>
        <v>2</v>
      </c>
      <c r="X705" s="18">
        <f t="shared" si="360"/>
        <v>110.04</v>
      </c>
      <c r="Y705" s="22">
        <v>0</v>
      </c>
      <c r="Z705" s="22">
        <v>0</v>
      </c>
      <c r="AA705" s="22">
        <v>0</v>
      </c>
      <c r="AB705" s="22">
        <v>0.2</v>
      </c>
      <c r="AC705" s="22">
        <v>0.8</v>
      </c>
      <c r="AD705" s="22">
        <v>0</v>
      </c>
      <c r="AE705" s="18">
        <f t="shared" si="361"/>
        <v>277664973.51199996</v>
      </c>
      <c r="AF705" s="18">
        <f>AE705*节奏规划!$J694</f>
        <v>396664.24787428568</v>
      </c>
      <c r="AG705" s="18">
        <f t="shared" si="362"/>
        <v>4341.5999999999995</v>
      </c>
      <c r="AH705" s="18">
        <f>AG705*节奏规划!$J694</f>
        <v>6.2022857142857131</v>
      </c>
      <c r="AI705" s="18">
        <f t="shared" si="341"/>
        <v>516.6</v>
      </c>
      <c r="AJ705" s="18">
        <f>AI705*节奏规划!$J694</f>
        <v>0.73799999999999999</v>
      </c>
      <c r="AK705" s="18">
        <f t="shared" si="342"/>
        <v>282.96000000000004</v>
      </c>
      <c r="AL705" s="18">
        <f>AK705*节奏规划!$J694</f>
        <v>0.40422857142857149</v>
      </c>
      <c r="AM705" s="18">
        <f t="shared" si="343"/>
        <v>1360.8000000000002</v>
      </c>
      <c r="AN705" s="18">
        <f>AM705*节奏规划!$J694</f>
        <v>1.9440000000000002</v>
      </c>
      <c r="AO705" s="18">
        <f t="shared" si="344"/>
        <v>319.68</v>
      </c>
      <c r="AP705" s="18">
        <f>AO705*节奏规划!$J694</f>
        <v>0.45668571428571431</v>
      </c>
      <c r="AQ705" s="18">
        <f t="shared" si="345"/>
        <v>17.28</v>
      </c>
      <c r="AR705" s="18">
        <f>AQ705*节奏规划!$J694</f>
        <v>2.4685714285714287E-2</v>
      </c>
      <c r="AS705" s="18">
        <f t="shared" si="363"/>
        <v>23.155200000000001</v>
      </c>
      <c r="AT705" s="18">
        <f>AS705*节奏规划!$J694</f>
        <v>3.3078857142857146E-2</v>
      </c>
      <c r="AU705" s="18">
        <f t="shared" si="364"/>
        <v>144.71999999999997</v>
      </c>
      <c r="AV705" s="18">
        <f>AU705*节奏规划!$J694</f>
        <v>0.20674285714285709</v>
      </c>
      <c r="AW705" s="18">
        <f t="shared" si="365"/>
        <v>39.942720000000001</v>
      </c>
      <c r="AX705" s="18">
        <f>AW705*节奏规划!$J694</f>
        <v>5.7061028571428571E-2</v>
      </c>
      <c r="AY705" s="18">
        <f t="shared" si="366"/>
        <v>0</v>
      </c>
      <c r="AZ705" s="18">
        <f>AY705*节奏规划!$J694</f>
        <v>0</v>
      </c>
    </row>
    <row r="706" spans="1:52" ht="16.5" x14ac:dyDescent="0.2">
      <c r="A706" s="14">
        <v>701</v>
      </c>
      <c r="B706" s="14">
        <f>金币产出!CH706/金币产出!CB706</f>
        <v>19976112100</v>
      </c>
      <c r="C706" s="18">
        <f>INDEX(金币产出!$D$7:$D$90,MATCH(宝箱数值!A706,金币产出!$A$7:$A$90,1))</f>
        <v>168</v>
      </c>
      <c r="D706" s="18">
        <f t="shared" si="346"/>
        <v>110426269</v>
      </c>
      <c r="E706" s="18">
        <f t="shared" si="335"/>
        <v>7690102</v>
      </c>
      <c r="F706" s="18">
        <f t="shared" si="336"/>
        <v>27308860</v>
      </c>
      <c r="G706" s="18">
        <f t="shared" si="337"/>
        <v>57933136</v>
      </c>
      <c r="H706" s="18">
        <f t="shared" si="338"/>
        <v>78000407</v>
      </c>
      <c r="I706" s="18">
        <f t="shared" si="339"/>
        <v>110426269</v>
      </c>
      <c r="J706" s="18">
        <f t="shared" si="340"/>
        <v>110426269</v>
      </c>
      <c r="K706" s="18">
        <f t="shared" si="347"/>
        <v>1</v>
      </c>
      <c r="L706" s="18">
        <f t="shared" si="348"/>
        <v>7690.1</v>
      </c>
      <c r="M706" s="18">
        <f t="shared" si="349"/>
        <v>2</v>
      </c>
      <c r="N706" s="18">
        <f t="shared" si="350"/>
        <v>27.31</v>
      </c>
      <c r="O706" s="18">
        <f t="shared" si="351"/>
        <v>2</v>
      </c>
      <c r="P706" s="18">
        <f t="shared" si="352"/>
        <v>57.93</v>
      </c>
      <c r="Q706" s="18">
        <f t="shared" si="353"/>
        <v>2</v>
      </c>
      <c r="R706" s="18">
        <f t="shared" si="354"/>
        <v>78</v>
      </c>
      <c r="S706" s="18">
        <f t="shared" si="355"/>
        <v>2</v>
      </c>
      <c r="T706" s="18">
        <f t="shared" si="356"/>
        <v>110.43</v>
      </c>
      <c r="U706" s="18">
        <f t="shared" si="357"/>
        <v>2</v>
      </c>
      <c r="V706" s="18">
        <f t="shared" si="358"/>
        <v>110.43</v>
      </c>
      <c r="W706" s="18">
        <f t="shared" si="359"/>
        <v>2</v>
      </c>
      <c r="X706" s="18">
        <f t="shared" si="360"/>
        <v>110.43</v>
      </c>
      <c r="Y706" s="22">
        <v>0</v>
      </c>
      <c r="Z706" s="22">
        <v>0</v>
      </c>
      <c r="AA706" s="22">
        <v>0</v>
      </c>
      <c r="AB706" s="22">
        <v>0.2</v>
      </c>
      <c r="AC706" s="22">
        <v>0.8</v>
      </c>
      <c r="AD706" s="22">
        <v>0</v>
      </c>
      <c r="AE706" s="18">
        <f t="shared" si="361"/>
        <v>278562138.88800001</v>
      </c>
      <c r="AF706" s="18">
        <f>AE706*节奏规划!$J695</f>
        <v>397945.91269714286</v>
      </c>
      <c r="AG706" s="18">
        <f t="shared" si="362"/>
        <v>4341.5999999999995</v>
      </c>
      <c r="AH706" s="18">
        <f>AG706*节奏规划!$J695</f>
        <v>6.2022857142857131</v>
      </c>
      <c r="AI706" s="18">
        <f t="shared" si="341"/>
        <v>516.6</v>
      </c>
      <c r="AJ706" s="18">
        <f>AI706*节奏规划!$J695</f>
        <v>0.73799999999999999</v>
      </c>
      <c r="AK706" s="18">
        <f t="shared" si="342"/>
        <v>282.96000000000004</v>
      </c>
      <c r="AL706" s="18">
        <f>AK706*节奏规划!$J695</f>
        <v>0.40422857142857149</v>
      </c>
      <c r="AM706" s="18">
        <f t="shared" si="343"/>
        <v>1360.8000000000002</v>
      </c>
      <c r="AN706" s="18">
        <f>AM706*节奏规划!$J695</f>
        <v>1.9440000000000002</v>
      </c>
      <c r="AO706" s="18">
        <f t="shared" si="344"/>
        <v>319.68</v>
      </c>
      <c r="AP706" s="18">
        <f>AO706*节奏规划!$J695</f>
        <v>0.45668571428571431</v>
      </c>
      <c r="AQ706" s="18">
        <f t="shared" si="345"/>
        <v>17.28</v>
      </c>
      <c r="AR706" s="18">
        <f>AQ706*节奏规划!$J695</f>
        <v>2.4685714285714287E-2</v>
      </c>
      <c r="AS706" s="18">
        <f t="shared" si="363"/>
        <v>23.155200000000001</v>
      </c>
      <c r="AT706" s="18">
        <f>AS706*节奏规划!$J695</f>
        <v>3.3078857142857146E-2</v>
      </c>
      <c r="AU706" s="18">
        <f t="shared" si="364"/>
        <v>144.71999999999997</v>
      </c>
      <c r="AV706" s="18">
        <f>AU706*节奏规划!$J695</f>
        <v>0.20674285714285709</v>
      </c>
      <c r="AW706" s="18">
        <f t="shared" si="365"/>
        <v>39.942720000000001</v>
      </c>
      <c r="AX706" s="18">
        <f>AW706*节奏规划!$J695</f>
        <v>5.7061028571428571E-2</v>
      </c>
      <c r="AY706" s="18">
        <f t="shared" si="366"/>
        <v>0</v>
      </c>
      <c r="AZ706" s="18">
        <f>AY706*节奏规划!$J695</f>
        <v>0</v>
      </c>
    </row>
    <row r="707" spans="1:52" ht="16.5" x14ac:dyDescent="0.2">
      <c r="A707" s="14">
        <v>702</v>
      </c>
      <c r="B707" s="14">
        <f>金币产出!CH707/金币产出!CB707</f>
        <v>20045664100</v>
      </c>
      <c r="C707" s="18">
        <f>INDEX(金币产出!$D$7:$D$90,MATCH(宝箱数值!A707,金币产出!$A$7:$A$90,1))</f>
        <v>168</v>
      </c>
      <c r="D707" s="18">
        <f t="shared" si="346"/>
        <v>110810747</v>
      </c>
      <c r="E707" s="18">
        <f t="shared" si="335"/>
        <v>7703478</v>
      </c>
      <c r="F707" s="18">
        <f t="shared" si="336"/>
        <v>27356360</v>
      </c>
      <c r="G707" s="18">
        <f t="shared" si="337"/>
        <v>58033903</v>
      </c>
      <c r="H707" s="18">
        <f t="shared" si="338"/>
        <v>78136078</v>
      </c>
      <c r="I707" s="18">
        <f t="shared" si="339"/>
        <v>110810747</v>
      </c>
      <c r="J707" s="18">
        <f t="shared" si="340"/>
        <v>110810747</v>
      </c>
      <c r="K707" s="18">
        <f t="shared" si="347"/>
        <v>1</v>
      </c>
      <c r="L707" s="18">
        <f t="shared" si="348"/>
        <v>7703.48</v>
      </c>
      <c r="M707" s="18">
        <f t="shared" si="349"/>
        <v>2</v>
      </c>
      <c r="N707" s="18">
        <f t="shared" si="350"/>
        <v>27.36</v>
      </c>
      <c r="O707" s="18">
        <f t="shared" si="351"/>
        <v>2</v>
      </c>
      <c r="P707" s="18">
        <f t="shared" si="352"/>
        <v>58.03</v>
      </c>
      <c r="Q707" s="18">
        <f t="shared" si="353"/>
        <v>2</v>
      </c>
      <c r="R707" s="18">
        <f t="shared" si="354"/>
        <v>78.14</v>
      </c>
      <c r="S707" s="18">
        <f t="shared" si="355"/>
        <v>2</v>
      </c>
      <c r="T707" s="18">
        <f t="shared" si="356"/>
        <v>110.81</v>
      </c>
      <c r="U707" s="18">
        <f t="shared" si="357"/>
        <v>2</v>
      </c>
      <c r="V707" s="18">
        <f t="shared" si="358"/>
        <v>110.81</v>
      </c>
      <c r="W707" s="18">
        <f t="shared" si="359"/>
        <v>2</v>
      </c>
      <c r="X707" s="18">
        <f t="shared" si="360"/>
        <v>110.81</v>
      </c>
      <c r="Y707" s="22">
        <v>0</v>
      </c>
      <c r="Z707" s="22">
        <v>0</v>
      </c>
      <c r="AA707" s="22">
        <v>0</v>
      </c>
      <c r="AB707" s="22">
        <v>0.2</v>
      </c>
      <c r="AC707" s="22">
        <v>0.8</v>
      </c>
      <c r="AD707" s="22">
        <v>0</v>
      </c>
      <c r="AE707" s="18">
        <f t="shared" si="361"/>
        <v>279459179.37600005</v>
      </c>
      <c r="AF707" s="18">
        <f>AE707*节奏规划!$J696</f>
        <v>399227.39910857147</v>
      </c>
      <c r="AG707" s="18">
        <f t="shared" si="362"/>
        <v>4341.5999999999995</v>
      </c>
      <c r="AH707" s="18">
        <f>AG707*节奏规划!$J696</f>
        <v>6.2022857142857131</v>
      </c>
      <c r="AI707" s="18">
        <f t="shared" si="341"/>
        <v>516.6</v>
      </c>
      <c r="AJ707" s="18">
        <f>AI707*节奏规划!$J696</f>
        <v>0.73799999999999999</v>
      </c>
      <c r="AK707" s="18">
        <f t="shared" si="342"/>
        <v>282.96000000000004</v>
      </c>
      <c r="AL707" s="18">
        <f>AK707*节奏规划!$J696</f>
        <v>0.40422857142857149</v>
      </c>
      <c r="AM707" s="18">
        <f t="shared" si="343"/>
        <v>1360.8000000000002</v>
      </c>
      <c r="AN707" s="18">
        <f>AM707*节奏规划!$J696</f>
        <v>1.9440000000000002</v>
      </c>
      <c r="AO707" s="18">
        <f t="shared" si="344"/>
        <v>319.68</v>
      </c>
      <c r="AP707" s="18">
        <f>AO707*节奏规划!$J696</f>
        <v>0.45668571428571431</v>
      </c>
      <c r="AQ707" s="18">
        <f t="shared" si="345"/>
        <v>17.28</v>
      </c>
      <c r="AR707" s="18">
        <f>AQ707*节奏规划!$J696</f>
        <v>2.4685714285714287E-2</v>
      </c>
      <c r="AS707" s="18">
        <f t="shared" si="363"/>
        <v>23.155200000000001</v>
      </c>
      <c r="AT707" s="18">
        <f>AS707*节奏规划!$J696</f>
        <v>3.3078857142857146E-2</v>
      </c>
      <c r="AU707" s="18">
        <f t="shared" si="364"/>
        <v>144.71999999999997</v>
      </c>
      <c r="AV707" s="18">
        <f>AU707*节奏规划!$J696</f>
        <v>0.20674285714285709</v>
      </c>
      <c r="AW707" s="18">
        <f t="shared" si="365"/>
        <v>39.942720000000001</v>
      </c>
      <c r="AX707" s="18">
        <f>AW707*节奏规划!$J696</f>
        <v>5.7061028571428571E-2</v>
      </c>
      <c r="AY707" s="18">
        <f t="shared" si="366"/>
        <v>0</v>
      </c>
      <c r="AZ707" s="18">
        <f>AY707*节奏规划!$J696</f>
        <v>0</v>
      </c>
    </row>
    <row r="708" spans="1:52" ht="16.5" x14ac:dyDescent="0.2">
      <c r="A708" s="14">
        <v>703</v>
      </c>
      <c r="B708" s="14">
        <f>金币产出!CH708/金币产出!CB708</f>
        <v>20115216100</v>
      </c>
      <c r="C708" s="18">
        <f>INDEX(金币产出!$D$7:$D$90,MATCH(宝箱数值!A708,金币产出!$A$7:$A$90,1))</f>
        <v>168</v>
      </c>
      <c r="D708" s="18">
        <f t="shared" si="346"/>
        <v>111195224</v>
      </c>
      <c r="E708" s="18">
        <f t="shared" si="335"/>
        <v>7716831</v>
      </c>
      <c r="F708" s="18">
        <f t="shared" si="336"/>
        <v>27403778</v>
      </c>
      <c r="G708" s="18">
        <f t="shared" si="337"/>
        <v>58134495</v>
      </c>
      <c r="H708" s="18">
        <f t="shared" si="338"/>
        <v>78271514</v>
      </c>
      <c r="I708" s="18">
        <f t="shared" si="339"/>
        <v>111195224</v>
      </c>
      <c r="J708" s="18">
        <f t="shared" si="340"/>
        <v>111195224</v>
      </c>
      <c r="K708" s="18">
        <f t="shared" si="347"/>
        <v>1</v>
      </c>
      <c r="L708" s="18">
        <f t="shared" si="348"/>
        <v>7716.83</v>
      </c>
      <c r="M708" s="18">
        <f t="shared" si="349"/>
        <v>2</v>
      </c>
      <c r="N708" s="18">
        <f t="shared" si="350"/>
        <v>27.4</v>
      </c>
      <c r="O708" s="18">
        <f t="shared" si="351"/>
        <v>2</v>
      </c>
      <c r="P708" s="18">
        <f t="shared" si="352"/>
        <v>58.13</v>
      </c>
      <c r="Q708" s="18">
        <f t="shared" si="353"/>
        <v>2</v>
      </c>
      <c r="R708" s="18">
        <f t="shared" si="354"/>
        <v>78.27</v>
      </c>
      <c r="S708" s="18">
        <f t="shared" si="355"/>
        <v>2</v>
      </c>
      <c r="T708" s="18">
        <f t="shared" si="356"/>
        <v>111.2</v>
      </c>
      <c r="U708" s="18">
        <f t="shared" si="357"/>
        <v>2</v>
      </c>
      <c r="V708" s="18">
        <f t="shared" si="358"/>
        <v>111.2</v>
      </c>
      <c r="W708" s="18">
        <f t="shared" si="359"/>
        <v>2</v>
      </c>
      <c r="X708" s="18">
        <f t="shared" si="360"/>
        <v>111.2</v>
      </c>
      <c r="Y708" s="22">
        <v>0</v>
      </c>
      <c r="Z708" s="22">
        <v>0</v>
      </c>
      <c r="AA708" s="22">
        <v>0</v>
      </c>
      <c r="AB708" s="22">
        <v>0.2</v>
      </c>
      <c r="AC708" s="22">
        <v>0.8</v>
      </c>
      <c r="AD708" s="22">
        <v>0</v>
      </c>
      <c r="AE708" s="18">
        <f t="shared" si="361"/>
        <v>280356091.75999999</v>
      </c>
      <c r="AF708" s="18">
        <f>AE708*节奏规划!$J697</f>
        <v>400508.70251428569</v>
      </c>
      <c r="AG708" s="18">
        <f t="shared" si="362"/>
        <v>4341.5999999999995</v>
      </c>
      <c r="AH708" s="18">
        <f>AG708*节奏规划!$J697</f>
        <v>6.2022857142857131</v>
      </c>
      <c r="AI708" s="18">
        <f t="shared" si="341"/>
        <v>516.6</v>
      </c>
      <c r="AJ708" s="18">
        <f>AI708*节奏规划!$J697</f>
        <v>0.73799999999999999</v>
      </c>
      <c r="AK708" s="18">
        <f t="shared" si="342"/>
        <v>282.96000000000004</v>
      </c>
      <c r="AL708" s="18">
        <f>AK708*节奏规划!$J697</f>
        <v>0.40422857142857149</v>
      </c>
      <c r="AM708" s="18">
        <f t="shared" si="343"/>
        <v>1360.8000000000002</v>
      </c>
      <c r="AN708" s="18">
        <f>AM708*节奏规划!$J697</f>
        <v>1.9440000000000002</v>
      </c>
      <c r="AO708" s="18">
        <f t="shared" si="344"/>
        <v>319.68</v>
      </c>
      <c r="AP708" s="18">
        <f>AO708*节奏规划!$J697</f>
        <v>0.45668571428571431</v>
      </c>
      <c r="AQ708" s="18">
        <f t="shared" si="345"/>
        <v>17.28</v>
      </c>
      <c r="AR708" s="18">
        <f>AQ708*节奏规划!$J697</f>
        <v>2.4685714285714287E-2</v>
      </c>
      <c r="AS708" s="18">
        <f t="shared" si="363"/>
        <v>23.155200000000001</v>
      </c>
      <c r="AT708" s="18">
        <f>AS708*节奏规划!$J697</f>
        <v>3.3078857142857146E-2</v>
      </c>
      <c r="AU708" s="18">
        <f t="shared" si="364"/>
        <v>144.71999999999997</v>
      </c>
      <c r="AV708" s="18">
        <f>AU708*节奏规划!$J697</f>
        <v>0.20674285714285709</v>
      </c>
      <c r="AW708" s="18">
        <f t="shared" si="365"/>
        <v>39.942720000000001</v>
      </c>
      <c r="AX708" s="18">
        <f>AW708*节奏规划!$J697</f>
        <v>5.7061028571428571E-2</v>
      </c>
      <c r="AY708" s="18">
        <f t="shared" si="366"/>
        <v>0</v>
      </c>
      <c r="AZ708" s="18">
        <f>AY708*节奏规划!$J697</f>
        <v>0</v>
      </c>
    </row>
    <row r="709" spans="1:52" ht="16.5" x14ac:dyDescent="0.2">
      <c r="A709" s="14">
        <v>704</v>
      </c>
      <c r="B709" s="14">
        <f>金币产出!CH709/金币产出!CB709</f>
        <v>20184768100</v>
      </c>
      <c r="C709" s="18">
        <f>INDEX(金币产出!$D$7:$D$90,MATCH(宝箱数值!A709,金币产出!$A$7:$A$90,1))</f>
        <v>168</v>
      </c>
      <c r="D709" s="18">
        <f t="shared" si="346"/>
        <v>111579702</v>
      </c>
      <c r="E709" s="18">
        <f t="shared" si="335"/>
        <v>7730161</v>
      </c>
      <c r="F709" s="18">
        <f t="shared" si="336"/>
        <v>27451114</v>
      </c>
      <c r="G709" s="18">
        <f t="shared" si="337"/>
        <v>58234914</v>
      </c>
      <c r="H709" s="18">
        <f t="shared" si="338"/>
        <v>78406716</v>
      </c>
      <c r="I709" s="18">
        <f t="shared" si="339"/>
        <v>111579702</v>
      </c>
      <c r="J709" s="18">
        <f t="shared" si="340"/>
        <v>111579702</v>
      </c>
      <c r="K709" s="18">
        <f t="shared" si="347"/>
        <v>1</v>
      </c>
      <c r="L709" s="18">
        <f t="shared" si="348"/>
        <v>7730.16</v>
      </c>
      <c r="M709" s="18">
        <f t="shared" si="349"/>
        <v>2</v>
      </c>
      <c r="N709" s="18">
        <f t="shared" si="350"/>
        <v>27.45</v>
      </c>
      <c r="O709" s="18">
        <f t="shared" si="351"/>
        <v>2</v>
      </c>
      <c r="P709" s="18">
        <f t="shared" si="352"/>
        <v>58.23</v>
      </c>
      <c r="Q709" s="18">
        <f t="shared" si="353"/>
        <v>2</v>
      </c>
      <c r="R709" s="18">
        <f t="shared" si="354"/>
        <v>78.41</v>
      </c>
      <c r="S709" s="18">
        <f t="shared" si="355"/>
        <v>2</v>
      </c>
      <c r="T709" s="18">
        <f t="shared" si="356"/>
        <v>111.58</v>
      </c>
      <c r="U709" s="18">
        <f t="shared" si="357"/>
        <v>2</v>
      </c>
      <c r="V709" s="18">
        <f t="shared" si="358"/>
        <v>111.58</v>
      </c>
      <c r="W709" s="18">
        <f t="shared" si="359"/>
        <v>2</v>
      </c>
      <c r="X709" s="18">
        <f t="shared" si="360"/>
        <v>111.58</v>
      </c>
      <c r="Y709" s="22">
        <v>0</v>
      </c>
      <c r="Z709" s="22">
        <v>0</v>
      </c>
      <c r="AA709" s="22">
        <v>0</v>
      </c>
      <c r="AB709" s="22">
        <v>0.2</v>
      </c>
      <c r="AC709" s="22">
        <v>0.8</v>
      </c>
      <c r="AD709" s="22">
        <v>0</v>
      </c>
      <c r="AE709" s="18">
        <f t="shared" si="361"/>
        <v>281252880.86400002</v>
      </c>
      <c r="AF709" s="18">
        <f>AE709*节奏规划!$J698</f>
        <v>401789.82980571431</v>
      </c>
      <c r="AG709" s="18">
        <f t="shared" si="362"/>
        <v>4341.5999999999995</v>
      </c>
      <c r="AH709" s="18">
        <f>AG709*节奏规划!$J698</f>
        <v>6.2022857142857131</v>
      </c>
      <c r="AI709" s="18">
        <f t="shared" si="341"/>
        <v>516.6</v>
      </c>
      <c r="AJ709" s="18">
        <f>AI709*节奏规划!$J698</f>
        <v>0.73799999999999999</v>
      </c>
      <c r="AK709" s="18">
        <f t="shared" si="342"/>
        <v>282.96000000000004</v>
      </c>
      <c r="AL709" s="18">
        <f>AK709*节奏规划!$J698</f>
        <v>0.40422857142857149</v>
      </c>
      <c r="AM709" s="18">
        <f t="shared" si="343"/>
        <v>1360.8000000000002</v>
      </c>
      <c r="AN709" s="18">
        <f>AM709*节奏规划!$J698</f>
        <v>1.9440000000000002</v>
      </c>
      <c r="AO709" s="18">
        <f t="shared" si="344"/>
        <v>319.68</v>
      </c>
      <c r="AP709" s="18">
        <f>AO709*节奏规划!$J698</f>
        <v>0.45668571428571431</v>
      </c>
      <c r="AQ709" s="18">
        <f t="shared" si="345"/>
        <v>17.28</v>
      </c>
      <c r="AR709" s="18">
        <f>AQ709*节奏规划!$J698</f>
        <v>2.4685714285714287E-2</v>
      </c>
      <c r="AS709" s="18">
        <f t="shared" si="363"/>
        <v>23.155200000000001</v>
      </c>
      <c r="AT709" s="18">
        <f>AS709*节奏规划!$J698</f>
        <v>3.3078857142857146E-2</v>
      </c>
      <c r="AU709" s="18">
        <f t="shared" si="364"/>
        <v>144.71999999999997</v>
      </c>
      <c r="AV709" s="18">
        <f>AU709*节奏规划!$J698</f>
        <v>0.20674285714285709</v>
      </c>
      <c r="AW709" s="18">
        <f t="shared" si="365"/>
        <v>39.942720000000001</v>
      </c>
      <c r="AX709" s="18">
        <f>AW709*节奏规划!$J698</f>
        <v>5.7061028571428571E-2</v>
      </c>
      <c r="AY709" s="18">
        <f t="shared" si="366"/>
        <v>0</v>
      </c>
      <c r="AZ709" s="18">
        <f>AY709*节奏规划!$J698</f>
        <v>0</v>
      </c>
    </row>
    <row r="710" spans="1:52" ht="16.5" x14ac:dyDescent="0.2">
      <c r="A710" s="14">
        <v>705</v>
      </c>
      <c r="B710" s="14">
        <f>金币产出!CH710/金币产出!CB710</f>
        <v>20254320100</v>
      </c>
      <c r="C710" s="18">
        <f>INDEX(金币产出!$D$7:$D$90,MATCH(宝箱数值!A710,金币产出!$A$7:$A$90,1))</f>
        <v>168</v>
      </c>
      <c r="D710" s="18">
        <f t="shared" si="346"/>
        <v>111964180</v>
      </c>
      <c r="E710" s="18">
        <f t="shared" ref="E710:E773" si="367">INT(IF(A710&lt;=$BK$6,D710,SQRT(INDEX($D$6:$D$1005,$BK$6)*D710)))</f>
        <v>7743468</v>
      </c>
      <c r="F710" s="18">
        <f t="shared" ref="F710:F773" si="368">INT(IF(A710&lt;=$BK$7,D710,SQRT(INDEX($D$6:$D$1005,$BK$7)*D710)))</f>
        <v>27498368</v>
      </c>
      <c r="G710" s="18">
        <f t="shared" ref="G710:G773" si="369">INT(IF(A710&lt;=$BK$8,D710,SQRT(INDEX($D$6:$D$1005,$BK$8)*D710)))</f>
        <v>58335160</v>
      </c>
      <c r="H710" s="18">
        <f t="shared" ref="H710:H773" si="370">INT(IF(A710&lt;=$BK$9,D710,SQRT(INDEX($D$6:$D$1005,$BK$9)*D710)))</f>
        <v>78541686</v>
      </c>
      <c r="I710" s="18">
        <f t="shared" ref="I710:I773" si="371">INT(IF(A710&lt;=$BK$10,D710,SQRT(INDEX($D$6:$D$1005,$BK$10)*D710)))</f>
        <v>111964180</v>
      </c>
      <c r="J710" s="18">
        <f t="shared" ref="J710:J773" si="372">INT(IF(A710&lt;=$BK$11,D710,SQRT(INDEX($D$6:$D$1005,$BK$11)*D710)))</f>
        <v>111964180</v>
      </c>
      <c r="K710" s="18">
        <f t="shared" si="347"/>
        <v>1</v>
      </c>
      <c r="L710" s="18">
        <f t="shared" si="348"/>
        <v>7743.47</v>
      </c>
      <c r="M710" s="18">
        <f t="shared" si="349"/>
        <v>2</v>
      </c>
      <c r="N710" s="18">
        <f t="shared" si="350"/>
        <v>27.5</v>
      </c>
      <c r="O710" s="18">
        <f t="shared" si="351"/>
        <v>2</v>
      </c>
      <c r="P710" s="18">
        <f t="shared" si="352"/>
        <v>58.34</v>
      </c>
      <c r="Q710" s="18">
        <f t="shared" si="353"/>
        <v>2</v>
      </c>
      <c r="R710" s="18">
        <f t="shared" si="354"/>
        <v>78.540000000000006</v>
      </c>
      <c r="S710" s="18">
        <f t="shared" si="355"/>
        <v>2</v>
      </c>
      <c r="T710" s="18">
        <f t="shared" si="356"/>
        <v>111.96</v>
      </c>
      <c r="U710" s="18">
        <f t="shared" si="357"/>
        <v>2</v>
      </c>
      <c r="V710" s="18">
        <f t="shared" si="358"/>
        <v>111.96</v>
      </c>
      <c r="W710" s="18">
        <f t="shared" si="359"/>
        <v>2</v>
      </c>
      <c r="X710" s="18">
        <f t="shared" si="360"/>
        <v>111.96</v>
      </c>
      <c r="Y710" s="22">
        <v>0</v>
      </c>
      <c r="Z710" s="22">
        <v>0</v>
      </c>
      <c r="AA710" s="22">
        <v>0</v>
      </c>
      <c r="AB710" s="22">
        <v>0.2</v>
      </c>
      <c r="AC710" s="22">
        <v>0.8</v>
      </c>
      <c r="AD710" s="22">
        <v>0</v>
      </c>
      <c r="AE710" s="18">
        <f t="shared" si="361"/>
        <v>282149545.616</v>
      </c>
      <c r="AF710" s="18">
        <f>AE710*节奏规划!$J699</f>
        <v>403070.77945142856</v>
      </c>
      <c r="AG710" s="18">
        <f t="shared" si="362"/>
        <v>4341.5999999999995</v>
      </c>
      <c r="AH710" s="18">
        <f>AG710*节奏规划!$J699</f>
        <v>6.2022857142857131</v>
      </c>
      <c r="AI710" s="18">
        <f t="shared" ref="AI710:AI773" si="373">SUMPRODUCT($BK$21:$BP$21,Y710:AD710)*$D$3</f>
        <v>516.6</v>
      </c>
      <c r="AJ710" s="18">
        <f>AI710*节奏规划!$J699</f>
        <v>0.73799999999999999</v>
      </c>
      <c r="AK710" s="18">
        <f t="shared" ref="AK710:AK773" si="374">SUMPRODUCT(Y710:AD710,$BS$24:$BX$24)*$BE$6*$BE$15*$D$3</f>
        <v>282.96000000000004</v>
      </c>
      <c r="AL710" s="18">
        <f>AK710*节奏规划!$J699</f>
        <v>0.40422857142857149</v>
      </c>
      <c r="AM710" s="18">
        <f t="shared" ref="AM710:AM773" si="375">SUMPRODUCT(Y710:AD710,$BS$27:$BX$27)*$D$3</f>
        <v>1360.8000000000002</v>
      </c>
      <c r="AN710" s="18">
        <f>AM710*节奏规划!$J699</f>
        <v>1.9440000000000002</v>
      </c>
      <c r="AO710" s="18">
        <f t="shared" ref="AO710:AO773" si="376">SUMPRODUCT(Y710:AD710,$BS$30:$BX$30)*$D$3</f>
        <v>319.68</v>
      </c>
      <c r="AP710" s="18">
        <f>AO710*节奏规划!$J699</f>
        <v>0.45668571428571431</v>
      </c>
      <c r="AQ710" s="18">
        <f t="shared" ref="AQ710:AQ773" si="377">SUMPRODUCT(Y710:AD710,$BS$33:$BX$33)*$D$3</f>
        <v>17.28</v>
      </c>
      <c r="AR710" s="18">
        <f>AQ710*节奏规划!$J699</f>
        <v>2.4685714285714287E-2</v>
      </c>
      <c r="AS710" s="18">
        <f t="shared" si="363"/>
        <v>23.155200000000001</v>
      </c>
      <c r="AT710" s="18">
        <f>AS710*节奏规划!$J699</f>
        <v>3.3078857142857146E-2</v>
      </c>
      <c r="AU710" s="18">
        <f t="shared" si="364"/>
        <v>144.71999999999997</v>
      </c>
      <c r="AV710" s="18">
        <f>AU710*节奏规划!$J699</f>
        <v>0.20674285714285709</v>
      </c>
      <c r="AW710" s="18">
        <f t="shared" si="365"/>
        <v>39.942720000000001</v>
      </c>
      <c r="AX710" s="18">
        <f>AW710*节奏规划!$J699</f>
        <v>5.7061028571428571E-2</v>
      </c>
      <c r="AY710" s="18">
        <f t="shared" si="366"/>
        <v>0</v>
      </c>
      <c r="AZ710" s="18">
        <f>AY710*节奏规划!$J699</f>
        <v>0</v>
      </c>
    </row>
    <row r="711" spans="1:52" ht="16.5" x14ac:dyDescent="0.2">
      <c r="A711" s="14">
        <v>706</v>
      </c>
      <c r="B711" s="14">
        <f>金币产出!CH711/金币产出!CB711</f>
        <v>20323872100</v>
      </c>
      <c r="C711" s="18">
        <f>INDEX(金币产出!$D$7:$D$90,MATCH(宝箱数值!A711,金币产出!$A$7:$A$90,1))</f>
        <v>168</v>
      </c>
      <c r="D711" s="18">
        <f t="shared" ref="D711:D774" si="378">ROUND(B711/($D$3*$H$2*(1+C711/100))/1.5,0)</f>
        <v>112348657</v>
      </c>
      <c r="E711" s="18">
        <f t="shared" si="367"/>
        <v>7756751</v>
      </c>
      <c r="F711" s="18">
        <f t="shared" si="368"/>
        <v>27545541</v>
      </c>
      <c r="G711" s="18">
        <f t="shared" si="369"/>
        <v>58435233</v>
      </c>
      <c r="H711" s="18">
        <f t="shared" si="370"/>
        <v>78676424</v>
      </c>
      <c r="I711" s="18">
        <f t="shared" si="371"/>
        <v>112348657</v>
      </c>
      <c r="J711" s="18">
        <f t="shared" si="372"/>
        <v>112348657</v>
      </c>
      <c r="K711" s="18">
        <f t="shared" ref="K711:K774" si="379">INT(LOG(E711/10,1000))</f>
        <v>1</v>
      </c>
      <c r="L711" s="18">
        <f t="shared" ref="L711:L774" si="380">ROUND(E711/1000^K711,2)</f>
        <v>7756.75</v>
      </c>
      <c r="M711" s="18">
        <f t="shared" ref="M711:M774" si="381">INT(LOG(F711/10,1000))</f>
        <v>2</v>
      </c>
      <c r="N711" s="18">
        <f t="shared" ref="N711:N774" si="382">ROUND(F711/1000^M711,2)</f>
        <v>27.55</v>
      </c>
      <c r="O711" s="18">
        <f t="shared" ref="O711:O774" si="383">INT(LOG(G711/10,1000))</f>
        <v>2</v>
      </c>
      <c r="P711" s="18">
        <f t="shared" ref="P711:P774" si="384">ROUND(G711/1000^O711,2)</f>
        <v>58.44</v>
      </c>
      <c r="Q711" s="18">
        <f t="shared" ref="Q711:Q774" si="385">INT(LOG(H711/10,1000))</f>
        <v>2</v>
      </c>
      <c r="R711" s="18">
        <f t="shared" ref="R711:R774" si="386">ROUND(H711/1000^Q711,2)</f>
        <v>78.680000000000007</v>
      </c>
      <c r="S711" s="18">
        <f t="shared" ref="S711:S774" si="387">INT(LOG(I711/10,1000))</f>
        <v>2</v>
      </c>
      <c r="T711" s="18">
        <f t="shared" ref="T711:T774" si="388">ROUND(I711/1000^S711,2)</f>
        <v>112.35</v>
      </c>
      <c r="U711" s="18">
        <f t="shared" ref="U711:U774" si="389">INT(LOG(J711/10,1000))</f>
        <v>2</v>
      </c>
      <c r="V711" s="18">
        <f t="shared" ref="V711:V774" si="390">ROUND(J711/1000^U711,2)</f>
        <v>112.35</v>
      </c>
      <c r="W711" s="18">
        <f t="shared" ref="W711:W774" si="391">INT(LOG(D711/10,1000))</f>
        <v>2</v>
      </c>
      <c r="X711" s="18">
        <f t="shared" ref="X711:X774" si="392">ROUND(D711/1000^W711,2)</f>
        <v>112.35</v>
      </c>
      <c r="Y711" s="22">
        <v>0</v>
      </c>
      <c r="Z711" s="22">
        <v>0</v>
      </c>
      <c r="AA711" s="22">
        <v>0</v>
      </c>
      <c r="AB711" s="22">
        <v>0.2</v>
      </c>
      <c r="AC711" s="22">
        <v>0.8</v>
      </c>
      <c r="AD711" s="22">
        <v>0</v>
      </c>
      <c r="AE711" s="18">
        <f t="shared" ref="AE711:AE774" si="393">SUMPRODUCT(E711:J711,Y711:AD711)*(1+$C711/100)</f>
        <v>283046083.87199998</v>
      </c>
      <c r="AF711" s="18">
        <f>AE711*节奏规划!$J700</f>
        <v>404351.54838857142</v>
      </c>
      <c r="AG711" s="18">
        <f t="shared" ref="AG711:AG774" si="394">SUMPRODUCT($BH$3:$BM$3,Y711:AD711)*$D$3*(1+$C711/100)</f>
        <v>4341.5999999999995</v>
      </c>
      <c r="AH711" s="18">
        <f>AG711*节奏规划!$J700</f>
        <v>6.2022857142857131</v>
      </c>
      <c r="AI711" s="18">
        <f t="shared" si="373"/>
        <v>516.6</v>
      </c>
      <c r="AJ711" s="18">
        <f>AI711*节奏规划!$J700</f>
        <v>0.73799999999999999</v>
      </c>
      <c r="AK711" s="18">
        <f t="shared" si="374"/>
        <v>282.96000000000004</v>
      </c>
      <c r="AL711" s="18">
        <f>AK711*节奏规划!$J700</f>
        <v>0.40422857142857149</v>
      </c>
      <c r="AM711" s="18">
        <f t="shared" si="375"/>
        <v>1360.8000000000002</v>
      </c>
      <c r="AN711" s="18">
        <f>AM711*节奏规划!$J700</f>
        <v>1.9440000000000002</v>
      </c>
      <c r="AO711" s="18">
        <f t="shared" si="376"/>
        <v>319.68</v>
      </c>
      <c r="AP711" s="18">
        <f>AO711*节奏规划!$J700</f>
        <v>0.45668571428571431</v>
      </c>
      <c r="AQ711" s="18">
        <f t="shared" si="377"/>
        <v>17.28</v>
      </c>
      <c r="AR711" s="18">
        <f>AQ711*节奏规划!$J700</f>
        <v>2.4685714285714287E-2</v>
      </c>
      <c r="AS711" s="18">
        <f t="shared" ref="AS711:AS774" si="395">SUMPRODUCT(Y711:AD711,$BS$34:$BX$34,$BS$38:$BX$38,$BS$42:$BX$42)*$D$3*(1+$C711/100)</f>
        <v>23.155200000000001</v>
      </c>
      <c r="AT711" s="18">
        <f>AS711*节奏规划!$J700</f>
        <v>3.3078857142857146E-2</v>
      </c>
      <c r="AU711" s="18">
        <f t="shared" ref="AU711:AU774" si="396">SUMPRODUCT(Y711:AD711,$BS$35:$BX$35,$BS$39:$BX$39,$BS$42:$BX$42)*$D$3*(1+$C711/100)</f>
        <v>144.71999999999997</v>
      </c>
      <c r="AV711" s="18">
        <f>AU711*节奏规划!$J700</f>
        <v>0.20674285714285709</v>
      </c>
      <c r="AW711" s="18">
        <f t="shared" ref="AW711:AW774" si="397">SUMPRODUCT(Y711:AD711,$BS$36:$BX$36,$BS$40:$BX$40,$BS$42:$BX$42)*$D$3*(1+$C711/100)</f>
        <v>39.942720000000001</v>
      </c>
      <c r="AX711" s="18">
        <f>AW711*节奏规划!$J700</f>
        <v>5.7061028571428571E-2</v>
      </c>
      <c r="AY711" s="18">
        <f t="shared" ref="AY711:AY774" si="398">SUMPRODUCT(Y711:AD711,$BS$37:$BX$37,$BS$41:$BX$41,$BS$42:$BX$42)*$D$3*(1+$C711/100)</f>
        <v>0</v>
      </c>
      <c r="AZ711" s="18">
        <f>AY711*节奏规划!$J700</f>
        <v>0</v>
      </c>
    </row>
    <row r="712" spans="1:52" ht="16.5" x14ac:dyDescent="0.2">
      <c r="A712" s="14">
        <v>707</v>
      </c>
      <c r="B712" s="14">
        <f>金币产出!CH712/金币产出!CB712</f>
        <v>20393424100</v>
      </c>
      <c r="C712" s="18">
        <f>INDEX(金币产出!$D$7:$D$90,MATCH(宝箱数值!A712,金币产出!$A$7:$A$90,1))</f>
        <v>168</v>
      </c>
      <c r="D712" s="18">
        <f t="shared" si="378"/>
        <v>112733135</v>
      </c>
      <c r="E712" s="18">
        <f t="shared" si="367"/>
        <v>7770013</v>
      </c>
      <c r="F712" s="18">
        <f t="shared" si="368"/>
        <v>27592634</v>
      </c>
      <c r="G712" s="18">
        <f t="shared" si="369"/>
        <v>58535136</v>
      </c>
      <c r="H712" s="18">
        <f t="shared" si="370"/>
        <v>78810931</v>
      </c>
      <c r="I712" s="18">
        <f t="shared" si="371"/>
        <v>112733135</v>
      </c>
      <c r="J712" s="18">
        <f t="shared" si="372"/>
        <v>112733135</v>
      </c>
      <c r="K712" s="18">
        <f t="shared" si="379"/>
        <v>1</v>
      </c>
      <c r="L712" s="18">
        <f t="shared" si="380"/>
        <v>7770.01</v>
      </c>
      <c r="M712" s="18">
        <f t="shared" si="381"/>
        <v>2</v>
      </c>
      <c r="N712" s="18">
        <f t="shared" si="382"/>
        <v>27.59</v>
      </c>
      <c r="O712" s="18">
        <f t="shared" si="383"/>
        <v>2</v>
      </c>
      <c r="P712" s="18">
        <f t="shared" si="384"/>
        <v>58.54</v>
      </c>
      <c r="Q712" s="18">
        <f t="shared" si="385"/>
        <v>2</v>
      </c>
      <c r="R712" s="18">
        <f t="shared" si="386"/>
        <v>78.81</v>
      </c>
      <c r="S712" s="18">
        <f t="shared" si="387"/>
        <v>2</v>
      </c>
      <c r="T712" s="18">
        <f t="shared" si="388"/>
        <v>112.73</v>
      </c>
      <c r="U712" s="18">
        <f t="shared" si="389"/>
        <v>2</v>
      </c>
      <c r="V712" s="18">
        <f t="shared" si="390"/>
        <v>112.73</v>
      </c>
      <c r="W712" s="18">
        <f t="shared" si="391"/>
        <v>2</v>
      </c>
      <c r="X712" s="18">
        <f t="shared" si="392"/>
        <v>112.73</v>
      </c>
      <c r="Y712" s="22">
        <v>0</v>
      </c>
      <c r="Z712" s="22">
        <v>0</v>
      </c>
      <c r="AA712" s="22">
        <v>0</v>
      </c>
      <c r="AB712" s="22">
        <v>0.2</v>
      </c>
      <c r="AC712" s="22">
        <v>0.8</v>
      </c>
      <c r="AD712" s="22">
        <v>0</v>
      </c>
      <c r="AE712" s="18">
        <f t="shared" si="393"/>
        <v>283942500.45599997</v>
      </c>
      <c r="AF712" s="18">
        <f>AE712*节奏规划!$J701</f>
        <v>405632.14350857137</v>
      </c>
      <c r="AG712" s="18">
        <f t="shared" si="394"/>
        <v>4341.5999999999995</v>
      </c>
      <c r="AH712" s="18">
        <f>AG712*节奏规划!$J701</f>
        <v>6.2022857142857131</v>
      </c>
      <c r="AI712" s="18">
        <f t="shared" si="373"/>
        <v>516.6</v>
      </c>
      <c r="AJ712" s="18">
        <f>AI712*节奏规划!$J701</f>
        <v>0.73799999999999999</v>
      </c>
      <c r="AK712" s="18">
        <f t="shared" si="374"/>
        <v>282.96000000000004</v>
      </c>
      <c r="AL712" s="18">
        <f>AK712*节奏规划!$J701</f>
        <v>0.40422857142857149</v>
      </c>
      <c r="AM712" s="18">
        <f t="shared" si="375"/>
        <v>1360.8000000000002</v>
      </c>
      <c r="AN712" s="18">
        <f>AM712*节奏规划!$J701</f>
        <v>1.9440000000000002</v>
      </c>
      <c r="AO712" s="18">
        <f t="shared" si="376"/>
        <v>319.68</v>
      </c>
      <c r="AP712" s="18">
        <f>AO712*节奏规划!$J701</f>
        <v>0.45668571428571431</v>
      </c>
      <c r="AQ712" s="18">
        <f t="shared" si="377"/>
        <v>17.28</v>
      </c>
      <c r="AR712" s="18">
        <f>AQ712*节奏规划!$J701</f>
        <v>2.4685714285714287E-2</v>
      </c>
      <c r="AS712" s="18">
        <f t="shared" si="395"/>
        <v>23.155200000000001</v>
      </c>
      <c r="AT712" s="18">
        <f>AS712*节奏规划!$J701</f>
        <v>3.3078857142857146E-2</v>
      </c>
      <c r="AU712" s="18">
        <f t="shared" si="396"/>
        <v>144.71999999999997</v>
      </c>
      <c r="AV712" s="18">
        <f>AU712*节奏规划!$J701</f>
        <v>0.20674285714285709</v>
      </c>
      <c r="AW712" s="18">
        <f t="shared" si="397"/>
        <v>39.942720000000001</v>
      </c>
      <c r="AX712" s="18">
        <f>AW712*节奏规划!$J701</f>
        <v>5.7061028571428571E-2</v>
      </c>
      <c r="AY712" s="18">
        <f t="shared" si="398"/>
        <v>0</v>
      </c>
      <c r="AZ712" s="18">
        <f>AY712*节奏规划!$J701</f>
        <v>0</v>
      </c>
    </row>
    <row r="713" spans="1:52" ht="16.5" x14ac:dyDescent="0.2">
      <c r="A713" s="14">
        <v>708</v>
      </c>
      <c r="B713" s="14">
        <f>金币产出!CH713/金币产出!CB713</f>
        <v>20462976100</v>
      </c>
      <c r="C713" s="18">
        <f>INDEX(金币产出!$D$7:$D$90,MATCH(宝箱数值!A713,金币产出!$A$7:$A$90,1))</f>
        <v>168</v>
      </c>
      <c r="D713" s="18">
        <f t="shared" si="378"/>
        <v>113117612</v>
      </c>
      <c r="E713" s="18">
        <f t="shared" si="367"/>
        <v>7783251</v>
      </c>
      <c r="F713" s="18">
        <f t="shared" si="368"/>
        <v>27639647</v>
      </c>
      <c r="G713" s="18">
        <f t="shared" si="369"/>
        <v>58634868</v>
      </c>
      <c r="H713" s="18">
        <f t="shared" si="370"/>
        <v>78945209</v>
      </c>
      <c r="I713" s="18">
        <f t="shared" si="371"/>
        <v>113117612</v>
      </c>
      <c r="J713" s="18">
        <f t="shared" si="372"/>
        <v>113117612</v>
      </c>
      <c r="K713" s="18">
        <f t="shared" si="379"/>
        <v>1</v>
      </c>
      <c r="L713" s="18">
        <f t="shared" si="380"/>
        <v>7783.25</v>
      </c>
      <c r="M713" s="18">
        <f t="shared" si="381"/>
        <v>2</v>
      </c>
      <c r="N713" s="18">
        <f t="shared" si="382"/>
        <v>27.64</v>
      </c>
      <c r="O713" s="18">
        <f t="shared" si="383"/>
        <v>2</v>
      </c>
      <c r="P713" s="18">
        <f t="shared" si="384"/>
        <v>58.63</v>
      </c>
      <c r="Q713" s="18">
        <f t="shared" si="385"/>
        <v>2</v>
      </c>
      <c r="R713" s="18">
        <f t="shared" si="386"/>
        <v>78.95</v>
      </c>
      <c r="S713" s="18">
        <f t="shared" si="387"/>
        <v>2</v>
      </c>
      <c r="T713" s="18">
        <f t="shared" si="388"/>
        <v>113.12</v>
      </c>
      <c r="U713" s="18">
        <f t="shared" si="389"/>
        <v>2</v>
      </c>
      <c r="V713" s="18">
        <f t="shared" si="390"/>
        <v>113.12</v>
      </c>
      <c r="W713" s="18">
        <f t="shared" si="391"/>
        <v>2</v>
      </c>
      <c r="X713" s="18">
        <f t="shared" si="392"/>
        <v>113.12</v>
      </c>
      <c r="Y713" s="22">
        <v>0</v>
      </c>
      <c r="Z713" s="22">
        <v>0</v>
      </c>
      <c r="AA713" s="22">
        <v>0</v>
      </c>
      <c r="AB713" s="22">
        <v>0.2</v>
      </c>
      <c r="AC713" s="22">
        <v>0.8</v>
      </c>
      <c r="AD713" s="22">
        <v>0</v>
      </c>
      <c r="AE713" s="18">
        <f t="shared" si="393"/>
        <v>284838792.15200001</v>
      </c>
      <c r="AF713" s="18">
        <f>AE713*节奏规划!$J702</f>
        <v>406912.56021714286</v>
      </c>
      <c r="AG713" s="18">
        <f t="shared" si="394"/>
        <v>4341.5999999999995</v>
      </c>
      <c r="AH713" s="18">
        <f>AG713*节奏规划!$J702</f>
        <v>6.2022857142857131</v>
      </c>
      <c r="AI713" s="18">
        <f t="shared" si="373"/>
        <v>516.6</v>
      </c>
      <c r="AJ713" s="18">
        <f>AI713*节奏规划!$J702</f>
        <v>0.73799999999999999</v>
      </c>
      <c r="AK713" s="18">
        <f t="shared" si="374"/>
        <v>282.96000000000004</v>
      </c>
      <c r="AL713" s="18">
        <f>AK713*节奏规划!$J702</f>
        <v>0.40422857142857149</v>
      </c>
      <c r="AM713" s="18">
        <f t="shared" si="375"/>
        <v>1360.8000000000002</v>
      </c>
      <c r="AN713" s="18">
        <f>AM713*节奏规划!$J702</f>
        <v>1.9440000000000002</v>
      </c>
      <c r="AO713" s="18">
        <f t="shared" si="376"/>
        <v>319.68</v>
      </c>
      <c r="AP713" s="18">
        <f>AO713*节奏规划!$J702</f>
        <v>0.45668571428571431</v>
      </c>
      <c r="AQ713" s="18">
        <f t="shared" si="377"/>
        <v>17.28</v>
      </c>
      <c r="AR713" s="18">
        <f>AQ713*节奏规划!$J702</f>
        <v>2.4685714285714287E-2</v>
      </c>
      <c r="AS713" s="18">
        <f t="shared" si="395"/>
        <v>23.155200000000001</v>
      </c>
      <c r="AT713" s="18">
        <f>AS713*节奏规划!$J702</f>
        <v>3.3078857142857146E-2</v>
      </c>
      <c r="AU713" s="18">
        <f t="shared" si="396"/>
        <v>144.71999999999997</v>
      </c>
      <c r="AV713" s="18">
        <f>AU713*节奏规划!$J702</f>
        <v>0.20674285714285709</v>
      </c>
      <c r="AW713" s="18">
        <f t="shared" si="397"/>
        <v>39.942720000000001</v>
      </c>
      <c r="AX713" s="18">
        <f>AW713*节奏规划!$J702</f>
        <v>5.7061028571428571E-2</v>
      </c>
      <c r="AY713" s="18">
        <f t="shared" si="398"/>
        <v>0</v>
      </c>
      <c r="AZ713" s="18">
        <f>AY713*节奏规划!$J702</f>
        <v>0</v>
      </c>
    </row>
    <row r="714" spans="1:52" ht="16.5" x14ac:dyDescent="0.2">
      <c r="A714" s="14">
        <v>709</v>
      </c>
      <c r="B714" s="14">
        <f>金币产出!CH714/金币产出!CB714</f>
        <v>20532528100</v>
      </c>
      <c r="C714" s="18">
        <f>INDEX(金币产出!$D$7:$D$90,MATCH(宝箱数值!A714,金币产出!$A$7:$A$90,1))</f>
        <v>168</v>
      </c>
      <c r="D714" s="18">
        <f t="shared" si="378"/>
        <v>113502090</v>
      </c>
      <c r="E714" s="18">
        <f t="shared" si="367"/>
        <v>7796467</v>
      </c>
      <c r="F714" s="18">
        <f t="shared" si="368"/>
        <v>27686579</v>
      </c>
      <c r="G714" s="18">
        <f t="shared" si="369"/>
        <v>58734431</v>
      </c>
      <c r="H714" s="18">
        <f t="shared" si="370"/>
        <v>79079260</v>
      </c>
      <c r="I714" s="18">
        <f t="shared" si="371"/>
        <v>113502090</v>
      </c>
      <c r="J714" s="18">
        <f t="shared" si="372"/>
        <v>113502090</v>
      </c>
      <c r="K714" s="18">
        <f t="shared" si="379"/>
        <v>1</v>
      </c>
      <c r="L714" s="18">
        <f t="shared" si="380"/>
        <v>7796.47</v>
      </c>
      <c r="M714" s="18">
        <f t="shared" si="381"/>
        <v>2</v>
      </c>
      <c r="N714" s="18">
        <f t="shared" si="382"/>
        <v>27.69</v>
      </c>
      <c r="O714" s="18">
        <f t="shared" si="383"/>
        <v>2</v>
      </c>
      <c r="P714" s="18">
        <f t="shared" si="384"/>
        <v>58.73</v>
      </c>
      <c r="Q714" s="18">
        <f t="shared" si="385"/>
        <v>2</v>
      </c>
      <c r="R714" s="18">
        <f t="shared" si="386"/>
        <v>79.08</v>
      </c>
      <c r="S714" s="18">
        <f t="shared" si="387"/>
        <v>2</v>
      </c>
      <c r="T714" s="18">
        <f t="shared" si="388"/>
        <v>113.5</v>
      </c>
      <c r="U714" s="18">
        <f t="shared" si="389"/>
        <v>2</v>
      </c>
      <c r="V714" s="18">
        <f t="shared" si="390"/>
        <v>113.5</v>
      </c>
      <c r="W714" s="18">
        <f t="shared" si="391"/>
        <v>2</v>
      </c>
      <c r="X714" s="18">
        <f t="shared" si="392"/>
        <v>113.5</v>
      </c>
      <c r="Y714" s="22">
        <v>0</v>
      </c>
      <c r="Z714" s="22">
        <v>0</v>
      </c>
      <c r="AA714" s="22">
        <v>0</v>
      </c>
      <c r="AB714" s="22">
        <v>0.2</v>
      </c>
      <c r="AC714" s="22">
        <v>0.8</v>
      </c>
      <c r="AD714" s="22">
        <v>0</v>
      </c>
      <c r="AE714" s="18">
        <f t="shared" si="393"/>
        <v>285734964.31999999</v>
      </c>
      <c r="AF714" s="18">
        <f>AE714*节奏规划!$J703</f>
        <v>408192.80617142859</v>
      </c>
      <c r="AG714" s="18">
        <f t="shared" si="394"/>
        <v>4341.5999999999995</v>
      </c>
      <c r="AH714" s="18">
        <f>AG714*节奏规划!$J703</f>
        <v>6.2022857142857131</v>
      </c>
      <c r="AI714" s="18">
        <f t="shared" si="373"/>
        <v>516.6</v>
      </c>
      <c r="AJ714" s="18">
        <f>AI714*节奏规划!$J703</f>
        <v>0.73799999999999999</v>
      </c>
      <c r="AK714" s="18">
        <f t="shared" si="374"/>
        <v>282.96000000000004</v>
      </c>
      <c r="AL714" s="18">
        <f>AK714*节奏规划!$J703</f>
        <v>0.40422857142857149</v>
      </c>
      <c r="AM714" s="18">
        <f t="shared" si="375"/>
        <v>1360.8000000000002</v>
      </c>
      <c r="AN714" s="18">
        <f>AM714*节奏规划!$J703</f>
        <v>1.9440000000000002</v>
      </c>
      <c r="AO714" s="18">
        <f t="shared" si="376"/>
        <v>319.68</v>
      </c>
      <c r="AP714" s="18">
        <f>AO714*节奏规划!$J703</f>
        <v>0.45668571428571431</v>
      </c>
      <c r="AQ714" s="18">
        <f t="shared" si="377"/>
        <v>17.28</v>
      </c>
      <c r="AR714" s="18">
        <f>AQ714*节奏规划!$J703</f>
        <v>2.4685714285714287E-2</v>
      </c>
      <c r="AS714" s="18">
        <f t="shared" si="395"/>
        <v>23.155200000000001</v>
      </c>
      <c r="AT714" s="18">
        <f>AS714*节奏规划!$J703</f>
        <v>3.3078857142857146E-2</v>
      </c>
      <c r="AU714" s="18">
        <f t="shared" si="396"/>
        <v>144.71999999999997</v>
      </c>
      <c r="AV714" s="18">
        <f>AU714*节奏规划!$J703</f>
        <v>0.20674285714285709</v>
      </c>
      <c r="AW714" s="18">
        <f t="shared" si="397"/>
        <v>39.942720000000001</v>
      </c>
      <c r="AX714" s="18">
        <f>AW714*节奏规划!$J703</f>
        <v>5.7061028571428571E-2</v>
      </c>
      <c r="AY714" s="18">
        <f t="shared" si="398"/>
        <v>0</v>
      </c>
      <c r="AZ714" s="18">
        <f>AY714*节奏规划!$J703</f>
        <v>0</v>
      </c>
    </row>
    <row r="715" spans="1:52" ht="16.5" x14ac:dyDescent="0.2">
      <c r="A715" s="14">
        <v>710</v>
      </c>
      <c r="B715" s="14">
        <f>金币产出!CH715/金币产出!CB715</f>
        <v>20602080000</v>
      </c>
      <c r="C715" s="18">
        <f>INDEX(金币产出!$D$7:$D$90,MATCH(宝箱数值!A715,金币产出!$A$7:$A$90,1))</f>
        <v>168</v>
      </c>
      <c r="D715" s="18">
        <f t="shared" si="378"/>
        <v>113886567</v>
      </c>
      <c r="E715" s="18">
        <f t="shared" si="367"/>
        <v>7809661</v>
      </c>
      <c r="F715" s="18">
        <f t="shared" si="368"/>
        <v>27733432</v>
      </c>
      <c r="G715" s="18">
        <f t="shared" si="369"/>
        <v>58833826</v>
      </c>
      <c r="H715" s="18">
        <f t="shared" si="370"/>
        <v>79213083</v>
      </c>
      <c r="I715" s="18">
        <f t="shared" si="371"/>
        <v>113886567</v>
      </c>
      <c r="J715" s="18">
        <f t="shared" si="372"/>
        <v>113886567</v>
      </c>
      <c r="K715" s="18">
        <f t="shared" si="379"/>
        <v>1</v>
      </c>
      <c r="L715" s="18">
        <f t="shared" si="380"/>
        <v>7809.66</v>
      </c>
      <c r="M715" s="18">
        <f t="shared" si="381"/>
        <v>2</v>
      </c>
      <c r="N715" s="18">
        <f t="shared" si="382"/>
        <v>27.73</v>
      </c>
      <c r="O715" s="18">
        <f t="shared" si="383"/>
        <v>2</v>
      </c>
      <c r="P715" s="18">
        <f t="shared" si="384"/>
        <v>58.83</v>
      </c>
      <c r="Q715" s="18">
        <f t="shared" si="385"/>
        <v>2</v>
      </c>
      <c r="R715" s="18">
        <f t="shared" si="386"/>
        <v>79.209999999999994</v>
      </c>
      <c r="S715" s="18">
        <f t="shared" si="387"/>
        <v>2</v>
      </c>
      <c r="T715" s="18">
        <f t="shared" si="388"/>
        <v>113.89</v>
      </c>
      <c r="U715" s="18">
        <f t="shared" si="389"/>
        <v>2</v>
      </c>
      <c r="V715" s="18">
        <f t="shared" si="390"/>
        <v>113.89</v>
      </c>
      <c r="W715" s="18">
        <f t="shared" si="391"/>
        <v>2</v>
      </c>
      <c r="X715" s="18">
        <f t="shared" si="392"/>
        <v>113.89</v>
      </c>
      <c r="Y715" s="22">
        <v>0</v>
      </c>
      <c r="Z715" s="22">
        <v>0</v>
      </c>
      <c r="AA715" s="22">
        <v>0</v>
      </c>
      <c r="AB715" s="22">
        <v>0.2</v>
      </c>
      <c r="AC715" s="22">
        <v>0.8</v>
      </c>
      <c r="AD715" s="22">
        <v>0</v>
      </c>
      <c r="AE715" s="18">
        <f t="shared" si="393"/>
        <v>286631012.13600004</v>
      </c>
      <c r="AF715" s="18">
        <f>AE715*节奏规划!$J704</f>
        <v>398098.62796666671</v>
      </c>
      <c r="AG715" s="18">
        <f t="shared" si="394"/>
        <v>4341.5999999999995</v>
      </c>
      <c r="AH715" s="18">
        <f>AG715*节奏规划!$J704</f>
        <v>6.0299999999999994</v>
      </c>
      <c r="AI715" s="18">
        <f t="shared" si="373"/>
        <v>516.6</v>
      </c>
      <c r="AJ715" s="18">
        <f>AI715*节奏规划!$J704</f>
        <v>0.71750000000000003</v>
      </c>
      <c r="AK715" s="18">
        <f t="shared" si="374"/>
        <v>282.96000000000004</v>
      </c>
      <c r="AL715" s="18">
        <f>AK715*节奏规划!$J704</f>
        <v>0.39300000000000007</v>
      </c>
      <c r="AM715" s="18">
        <f t="shared" si="375"/>
        <v>1360.8000000000002</v>
      </c>
      <c r="AN715" s="18">
        <f>AM715*节奏规划!$J704</f>
        <v>1.8900000000000003</v>
      </c>
      <c r="AO715" s="18">
        <f t="shared" si="376"/>
        <v>319.68</v>
      </c>
      <c r="AP715" s="18">
        <f>AO715*节奏规划!$J704</f>
        <v>0.44400000000000001</v>
      </c>
      <c r="AQ715" s="18">
        <f t="shared" si="377"/>
        <v>17.28</v>
      </c>
      <c r="AR715" s="18">
        <f>AQ715*节奏规划!$J704</f>
        <v>2.4000000000000004E-2</v>
      </c>
      <c r="AS715" s="18">
        <f t="shared" si="395"/>
        <v>23.155200000000001</v>
      </c>
      <c r="AT715" s="18">
        <f>AS715*节奏规划!$J704</f>
        <v>3.2160000000000001E-2</v>
      </c>
      <c r="AU715" s="18">
        <f t="shared" si="396"/>
        <v>144.71999999999997</v>
      </c>
      <c r="AV715" s="18">
        <f>AU715*节奏规划!$J704</f>
        <v>0.20099999999999996</v>
      </c>
      <c r="AW715" s="18">
        <f t="shared" si="397"/>
        <v>39.942720000000001</v>
      </c>
      <c r="AX715" s="18">
        <f>AW715*节奏规划!$J704</f>
        <v>5.5476000000000004E-2</v>
      </c>
      <c r="AY715" s="18">
        <f t="shared" si="398"/>
        <v>0</v>
      </c>
      <c r="AZ715" s="18">
        <f>AY715*节奏规划!$J704</f>
        <v>0</v>
      </c>
    </row>
    <row r="716" spans="1:52" ht="16.5" x14ac:dyDescent="0.2">
      <c r="A716" s="14">
        <v>711</v>
      </c>
      <c r="B716" s="14">
        <f>金币产出!CH716/金币产出!CB716</f>
        <v>20671632000</v>
      </c>
      <c r="C716" s="18">
        <f>INDEX(金币产出!$D$7:$D$90,MATCH(宝箱数值!A716,金币产出!$A$7:$A$90,1))</f>
        <v>168</v>
      </c>
      <c r="D716" s="18">
        <f t="shared" si="378"/>
        <v>114271045</v>
      </c>
      <c r="E716" s="18">
        <f t="shared" si="367"/>
        <v>7822832</v>
      </c>
      <c r="F716" s="18">
        <f t="shared" si="368"/>
        <v>27780207</v>
      </c>
      <c r="G716" s="18">
        <f t="shared" si="369"/>
        <v>58933053</v>
      </c>
      <c r="H716" s="18">
        <f t="shared" si="370"/>
        <v>79346681</v>
      </c>
      <c r="I716" s="18">
        <f t="shared" si="371"/>
        <v>114271045</v>
      </c>
      <c r="J716" s="18">
        <f t="shared" si="372"/>
        <v>114271045</v>
      </c>
      <c r="K716" s="18">
        <f t="shared" si="379"/>
        <v>1</v>
      </c>
      <c r="L716" s="18">
        <f t="shared" si="380"/>
        <v>7822.83</v>
      </c>
      <c r="M716" s="18">
        <f t="shared" si="381"/>
        <v>2</v>
      </c>
      <c r="N716" s="18">
        <f t="shared" si="382"/>
        <v>27.78</v>
      </c>
      <c r="O716" s="18">
        <f t="shared" si="383"/>
        <v>2</v>
      </c>
      <c r="P716" s="18">
        <f t="shared" si="384"/>
        <v>58.93</v>
      </c>
      <c r="Q716" s="18">
        <f t="shared" si="385"/>
        <v>2</v>
      </c>
      <c r="R716" s="18">
        <f t="shared" si="386"/>
        <v>79.349999999999994</v>
      </c>
      <c r="S716" s="18">
        <f t="shared" si="387"/>
        <v>2</v>
      </c>
      <c r="T716" s="18">
        <f t="shared" si="388"/>
        <v>114.27</v>
      </c>
      <c r="U716" s="18">
        <f t="shared" si="389"/>
        <v>2</v>
      </c>
      <c r="V716" s="18">
        <f t="shared" si="390"/>
        <v>114.27</v>
      </c>
      <c r="W716" s="18">
        <f t="shared" si="391"/>
        <v>2</v>
      </c>
      <c r="X716" s="18">
        <f t="shared" si="392"/>
        <v>114.27</v>
      </c>
      <c r="Y716" s="22">
        <v>0</v>
      </c>
      <c r="Z716" s="22">
        <v>0</v>
      </c>
      <c r="AA716" s="22">
        <v>0</v>
      </c>
      <c r="AB716" s="22">
        <v>0.2</v>
      </c>
      <c r="AC716" s="22">
        <v>0.8</v>
      </c>
      <c r="AD716" s="22">
        <v>0</v>
      </c>
      <c r="AE716" s="18">
        <f t="shared" si="393"/>
        <v>287526941.49599999</v>
      </c>
      <c r="AF716" s="18">
        <f>AE716*节奏规划!$J705</f>
        <v>399342.9743</v>
      </c>
      <c r="AG716" s="18">
        <f t="shared" si="394"/>
        <v>4341.5999999999995</v>
      </c>
      <c r="AH716" s="18">
        <f>AG716*节奏规划!$J705</f>
        <v>6.0299999999999994</v>
      </c>
      <c r="AI716" s="18">
        <f t="shared" si="373"/>
        <v>516.6</v>
      </c>
      <c r="AJ716" s="18">
        <f>AI716*节奏规划!$J705</f>
        <v>0.71750000000000003</v>
      </c>
      <c r="AK716" s="18">
        <f t="shared" si="374"/>
        <v>282.96000000000004</v>
      </c>
      <c r="AL716" s="18">
        <f>AK716*节奏规划!$J705</f>
        <v>0.39300000000000007</v>
      </c>
      <c r="AM716" s="18">
        <f t="shared" si="375"/>
        <v>1360.8000000000002</v>
      </c>
      <c r="AN716" s="18">
        <f>AM716*节奏规划!$J705</f>
        <v>1.8900000000000003</v>
      </c>
      <c r="AO716" s="18">
        <f t="shared" si="376"/>
        <v>319.68</v>
      </c>
      <c r="AP716" s="18">
        <f>AO716*节奏规划!$J705</f>
        <v>0.44400000000000001</v>
      </c>
      <c r="AQ716" s="18">
        <f t="shared" si="377"/>
        <v>17.28</v>
      </c>
      <c r="AR716" s="18">
        <f>AQ716*节奏规划!$J705</f>
        <v>2.4000000000000004E-2</v>
      </c>
      <c r="AS716" s="18">
        <f t="shared" si="395"/>
        <v>23.155200000000001</v>
      </c>
      <c r="AT716" s="18">
        <f>AS716*节奏规划!$J705</f>
        <v>3.2160000000000001E-2</v>
      </c>
      <c r="AU716" s="18">
        <f t="shared" si="396"/>
        <v>144.71999999999997</v>
      </c>
      <c r="AV716" s="18">
        <f>AU716*节奏规划!$J705</f>
        <v>0.20099999999999996</v>
      </c>
      <c r="AW716" s="18">
        <f t="shared" si="397"/>
        <v>39.942720000000001</v>
      </c>
      <c r="AX716" s="18">
        <f>AW716*节奏规划!$J705</f>
        <v>5.5476000000000004E-2</v>
      </c>
      <c r="AY716" s="18">
        <f t="shared" si="398"/>
        <v>0</v>
      </c>
      <c r="AZ716" s="18">
        <f>AY716*节奏规划!$J705</f>
        <v>0</v>
      </c>
    </row>
    <row r="717" spans="1:52" ht="16.5" x14ac:dyDescent="0.2">
      <c r="A717" s="14">
        <v>712</v>
      </c>
      <c r="B717" s="14">
        <f>金币产出!CH717/金币产出!CB717</f>
        <v>20741184000</v>
      </c>
      <c r="C717" s="18">
        <f>INDEX(金币产出!$D$7:$D$90,MATCH(宝箱数值!A717,金币产出!$A$7:$A$90,1))</f>
        <v>168</v>
      </c>
      <c r="D717" s="18">
        <f t="shared" si="378"/>
        <v>114655522</v>
      </c>
      <c r="E717" s="18">
        <f t="shared" si="367"/>
        <v>7835982</v>
      </c>
      <c r="F717" s="18">
        <f t="shared" si="368"/>
        <v>27826902</v>
      </c>
      <c r="G717" s="18">
        <f t="shared" si="369"/>
        <v>59032113</v>
      </c>
      <c r="H717" s="18">
        <f t="shared" si="370"/>
        <v>79480054</v>
      </c>
      <c r="I717" s="18">
        <f t="shared" si="371"/>
        <v>114655522</v>
      </c>
      <c r="J717" s="18">
        <f t="shared" si="372"/>
        <v>114655522</v>
      </c>
      <c r="K717" s="18">
        <f t="shared" si="379"/>
        <v>1</v>
      </c>
      <c r="L717" s="18">
        <f t="shared" si="380"/>
        <v>7835.98</v>
      </c>
      <c r="M717" s="18">
        <f t="shared" si="381"/>
        <v>2</v>
      </c>
      <c r="N717" s="18">
        <f t="shared" si="382"/>
        <v>27.83</v>
      </c>
      <c r="O717" s="18">
        <f t="shared" si="383"/>
        <v>2</v>
      </c>
      <c r="P717" s="18">
        <f t="shared" si="384"/>
        <v>59.03</v>
      </c>
      <c r="Q717" s="18">
        <f t="shared" si="385"/>
        <v>2</v>
      </c>
      <c r="R717" s="18">
        <f t="shared" si="386"/>
        <v>79.48</v>
      </c>
      <c r="S717" s="18">
        <f t="shared" si="387"/>
        <v>2</v>
      </c>
      <c r="T717" s="18">
        <f t="shared" si="388"/>
        <v>114.66</v>
      </c>
      <c r="U717" s="18">
        <f t="shared" si="389"/>
        <v>2</v>
      </c>
      <c r="V717" s="18">
        <f t="shared" si="390"/>
        <v>114.66</v>
      </c>
      <c r="W717" s="18">
        <f t="shared" si="391"/>
        <v>2</v>
      </c>
      <c r="X717" s="18">
        <f t="shared" si="392"/>
        <v>114.66</v>
      </c>
      <c r="Y717" s="22">
        <v>0</v>
      </c>
      <c r="Z717" s="22">
        <v>0</v>
      </c>
      <c r="AA717" s="22">
        <v>0</v>
      </c>
      <c r="AB717" s="22">
        <v>0.2</v>
      </c>
      <c r="AC717" s="22">
        <v>0.8</v>
      </c>
      <c r="AD717" s="22">
        <v>0</v>
      </c>
      <c r="AE717" s="18">
        <f t="shared" si="393"/>
        <v>288422748.11199999</v>
      </c>
      <c r="AF717" s="18">
        <f>AE717*节奏规划!$J706</f>
        <v>400587.15015555557</v>
      </c>
      <c r="AG717" s="18">
        <f t="shared" si="394"/>
        <v>4341.5999999999995</v>
      </c>
      <c r="AH717" s="18">
        <f>AG717*节奏规划!$J706</f>
        <v>6.0299999999999994</v>
      </c>
      <c r="AI717" s="18">
        <f t="shared" si="373"/>
        <v>516.6</v>
      </c>
      <c r="AJ717" s="18">
        <f>AI717*节奏规划!$J706</f>
        <v>0.71750000000000003</v>
      </c>
      <c r="AK717" s="18">
        <f t="shared" si="374"/>
        <v>282.96000000000004</v>
      </c>
      <c r="AL717" s="18">
        <f>AK717*节奏规划!$J706</f>
        <v>0.39300000000000007</v>
      </c>
      <c r="AM717" s="18">
        <f t="shared" si="375"/>
        <v>1360.8000000000002</v>
      </c>
      <c r="AN717" s="18">
        <f>AM717*节奏规划!$J706</f>
        <v>1.8900000000000003</v>
      </c>
      <c r="AO717" s="18">
        <f t="shared" si="376"/>
        <v>319.68</v>
      </c>
      <c r="AP717" s="18">
        <f>AO717*节奏规划!$J706</f>
        <v>0.44400000000000001</v>
      </c>
      <c r="AQ717" s="18">
        <f t="shared" si="377"/>
        <v>17.28</v>
      </c>
      <c r="AR717" s="18">
        <f>AQ717*节奏规划!$J706</f>
        <v>2.4000000000000004E-2</v>
      </c>
      <c r="AS717" s="18">
        <f t="shared" si="395"/>
        <v>23.155200000000001</v>
      </c>
      <c r="AT717" s="18">
        <f>AS717*节奏规划!$J706</f>
        <v>3.2160000000000001E-2</v>
      </c>
      <c r="AU717" s="18">
        <f t="shared" si="396"/>
        <v>144.71999999999997</v>
      </c>
      <c r="AV717" s="18">
        <f>AU717*节奏规划!$J706</f>
        <v>0.20099999999999996</v>
      </c>
      <c r="AW717" s="18">
        <f t="shared" si="397"/>
        <v>39.942720000000001</v>
      </c>
      <c r="AX717" s="18">
        <f>AW717*节奏规划!$J706</f>
        <v>5.5476000000000004E-2</v>
      </c>
      <c r="AY717" s="18">
        <f t="shared" si="398"/>
        <v>0</v>
      </c>
      <c r="AZ717" s="18">
        <f>AY717*节奏规划!$J706</f>
        <v>0</v>
      </c>
    </row>
    <row r="718" spans="1:52" ht="16.5" x14ac:dyDescent="0.2">
      <c r="A718" s="14">
        <v>713</v>
      </c>
      <c r="B718" s="14">
        <f>金币产出!CH718/金币产出!CB718</f>
        <v>20810736000</v>
      </c>
      <c r="C718" s="18">
        <f>INDEX(金币产出!$D$7:$D$90,MATCH(宝箱数值!A718,金币产出!$A$7:$A$90,1))</f>
        <v>168</v>
      </c>
      <c r="D718" s="18">
        <f t="shared" si="378"/>
        <v>115040000</v>
      </c>
      <c r="E718" s="18">
        <f t="shared" si="367"/>
        <v>7849109</v>
      </c>
      <c r="F718" s="18">
        <f t="shared" si="368"/>
        <v>27873519</v>
      </c>
      <c r="G718" s="18">
        <f t="shared" si="369"/>
        <v>59131007</v>
      </c>
      <c r="H718" s="18">
        <f t="shared" si="370"/>
        <v>79613204</v>
      </c>
      <c r="I718" s="18">
        <f t="shared" si="371"/>
        <v>115040000</v>
      </c>
      <c r="J718" s="18">
        <f t="shared" si="372"/>
        <v>115040000</v>
      </c>
      <c r="K718" s="18">
        <f t="shared" si="379"/>
        <v>1</v>
      </c>
      <c r="L718" s="18">
        <f t="shared" si="380"/>
        <v>7849.11</v>
      </c>
      <c r="M718" s="18">
        <f t="shared" si="381"/>
        <v>2</v>
      </c>
      <c r="N718" s="18">
        <f t="shared" si="382"/>
        <v>27.87</v>
      </c>
      <c r="O718" s="18">
        <f t="shared" si="383"/>
        <v>2</v>
      </c>
      <c r="P718" s="18">
        <f t="shared" si="384"/>
        <v>59.13</v>
      </c>
      <c r="Q718" s="18">
        <f t="shared" si="385"/>
        <v>2</v>
      </c>
      <c r="R718" s="18">
        <f t="shared" si="386"/>
        <v>79.61</v>
      </c>
      <c r="S718" s="18">
        <f t="shared" si="387"/>
        <v>2</v>
      </c>
      <c r="T718" s="18">
        <f t="shared" si="388"/>
        <v>115.04</v>
      </c>
      <c r="U718" s="18">
        <f t="shared" si="389"/>
        <v>2</v>
      </c>
      <c r="V718" s="18">
        <f t="shared" si="390"/>
        <v>115.04</v>
      </c>
      <c r="W718" s="18">
        <f t="shared" si="391"/>
        <v>2</v>
      </c>
      <c r="X718" s="18">
        <f t="shared" si="392"/>
        <v>115.04</v>
      </c>
      <c r="Y718" s="22">
        <v>0</v>
      </c>
      <c r="Z718" s="22">
        <v>0</v>
      </c>
      <c r="AA718" s="22">
        <v>0</v>
      </c>
      <c r="AB718" s="22">
        <v>0.2</v>
      </c>
      <c r="AC718" s="22">
        <v>0.8</v>
      </c>
      <c r="AD718" s="22">
        <v>0</v>
      </c>
      <c r="AE718" s="18">
        <f t="shared" si="393"/>
        <v>289318437.34399998</v>
      </c>
      <c r="AF718" s="18">
        <f>AE718*节奏规划!$J707</f>
        <v>401831.16297777777</v>
      </c>
      <c r="AG718" s="18">
        <f t="shared" si="394"/>
        <v>4341.5999999999995</v>
      </c>
      <c r="AH718" s="18">
        <f>AG718*节奏规划!$J707</f>
        <v>6.0299999999999994</v>
      </c>
      <c r="AI718" s="18">
        <f t="shared" si="373"/>
        <v>516.6</v>
      </c>
      <c r="AJ718" s="18">
        <f>AI718*节奏规划!$J707</f>
        <v>0.71750000000000003</v>
      </c>
      <c r="AK718" s="18">
        <f t="shared" si="374"/>
        <v>282.96000000000004</v>
      </c>
      <c r="AL718" s="18">
        <f>AK718*节奏规划!$J707</f>
        <v>0.39300000000000007</v>
      </c>
      <c r="AM718" s="18">
        <f t="shared" si="375"/>
        <v>1360.8000000000002</v>
      </c>
      <c r="AN718" s="18">
        <f>AM718*节奏规划!$J707</f>
        <v>1.8900000000000003</v>
      </c>
      <c r="AO718" s="18">
        <f t="shared" si="376"/>
        <v>319.68</v>
      </c>
      <c r="AP718" s="18">
        <f>AO718*节奏规划!$J707</f>
        <v>0.44400000000000001</v>
      </c>
      <c r="AQ718" s="18">
        <f t="shared" si="377"/>
        <v>17.28</v>
      </c>
      <c r="AR718" s="18">
        <f>AQ718*节奏规划!$J707</f>
        <v>2.4000000000000004E-2</v>
      </c>
      <c r="AS718" s="18">
        <f t="shared" si="395"/>
        <v>23.155200000000001</v>
      </c>
      <c r="AT718" s="18">
        <f>AS718*节奏规划!$J707</f>
        <v>3.2160000000000001E-2</v>
      </c>
      <c r="AU718" s="18">
        <f t="shared" si="396"/>
        <v>144.71999999999997</v>
      </c>
      <c r="AV718" s="18">
        <f>AU718*节奏规划!$J707</f>
        <v>0.20099999999999996</v>
      </c>
      <c r="AW718" s="18">
        <f t="shared" si="397"/>
        <v>39.942720000000001</v>
      </c>
      <c r="AX718" s="18">
        <f>AW718*节奏规划!$J707</f>
        <v>5.5476000000000004E-2</v>
      </c>
      <c r="AY718" s="18">
        <f t="shared" si="398"/>
        <v>0</v>
      </c>
      <c r="AZ718" s="18">
        <f>AY718*节奏规划!$J707</f>
        <v>0</v>
      </c>
    </row>
    <row r="719" spans="1:52" ht="16.5" x14ac:dyDescent="0.2">
      <c r="A719" s="14">
        <v>714</v>
      </c>
      <c r="B719" s="14">
        <f>金币产出!CH719/金币产出!CB719</f>
        <v>20880288000</v>
      </c>
      <c r="C719" s="18">
        <f>INDEX(金币产出!$D$7:$D$90,MATCH(宝箱数值!A719,金币产出!$A$7:$A$90,1))</f>
        <v>168</v>
      </c>
      <c r="D719" s="18">
        <f t="shared" si="378"/>
        <v>115424478</v>
      </c>
      <c r="E719" s="18">
        <f t="shared" si="367"/>
        <v>7862215</v>
      </c>
      <c r="F719" s="18">
        <f t="shared" si="368"/>
        <v>27920059</v>
      </c>
      <c r="G719" s="18">
        <f t="shared" si="369"/>
        <v>59229736</v>
      </c>
      <c r="H719" s="18">
        <f t="shared" si="370"/>
        <v>79746132</v>
      </c>
      <c r="I719" s="18">
        <f t="shared" si="371"/>
        <v>115424478</v>
      </c>
      <c r="J719" s="18">
        <f t="shared" si="372"/>
        <v>115424478</v>
      </c>
      <c r="K719" s="18">
        <f t="shared" si="379"/>
        <v>1</v>
      </c>
      <c r="L719" s="18">
        <f t="shared" si="380"/>
        <v>7862.22</v>
      </c>
      <c r="M719" s="18">
        <f t="shared" si="381"/>
        <v>2</v>
      </c>
      <c r="N719" s="18">
        <f t="shared" si="382"/>
        <v>27.92</v>
      </c>
      <c r="O719" s="18">
        <f t="shared" si="383"/>
        <v>2</v>
      </c>
      <c r="P719" s="18">
        <f t="shared" si="384"/>
        <v>59.23</v>
      </c>
      <c r="Q719" s="18">
        <f t="shared" si="385"/>
        <v>2</v>
      </c>
      <c r="R719" s="18">
        <f t="shared" si="386"/>
        <v>79.75</v>
      </c>
      <c r="S719" s="18">
        <f t="shared" si="387"/>
        <v>2</v>
      </c>
      <c r="T719" s="18">
        <f t="shared" si="388"/>
        <v>115.42</v>
      </c>
      <c r="U719" s="18">
        <f t="shared" si="389"/>
        <v>2</v>
      </c>
      <c r="V719" s="18">
        <f t="shared" si="390"/>
        <v>115.42</v>
      </c>
      <c r="W719" s="18">
        <f t="shared" si="391"/>
        <v>2</v>
      </c>
      <c r="X719" s="18">
        <f t="shared" si="392"/>
        <v>115.42</v>
      </c>
      <c r="Y719" s="22">
        <v>0</v>
      </c>
      <c r="Z719" s="22">
        <v>0</v>
      </c>
      <c r="AA719" s="22">
        <v>0</v>
      </c>
      <c r="AB719" s="22">
        <v>0.2</v>
      </c>
      <c r="AC719" s="22">
        <v>0.8</v>
      </c>
      <c r="AD719" s="22">
        <v>0</v>
      </c>
      <c r="AE719" s="18">
        <f t="shared" si="393"/>
        <v>290214007.58399999</v>
      </c>
      <c r="AF719" s="18">
        <f>AE719*节奏规划!$J708</f>
        <v>403075.01053333335</v>
      </c>
      <c r="AG719" s="18">
        <f t="shared" si="394"/>
        <v>4341.5999999999995</v>
      </c>
      <c r="AH719" s="18">
        <f>AG719*节奏规划!$J708</f>
        <v>6.0299999999999994</v>
      </c>
      <c r="AI719" s="18">
        <f t="shared" si="373"/>
        <v>516.6</v>
      </c>
      <c r="AJ719" s="18">
        <f>AI719*节奏规划!$J708</f>
        <v>0.71750000000000003</v>
      </c>
      <c r="AK719" s="18">
        <f t="shared" si="374"/>
        <v>282.96000000000004</v>
      </c>
      <c r="AL719" s="18">
        <f>AK719*节奏规划!$J708</f>
        <v>0.39300000000000007</v>
      </c>
      <c r="AM719" s="18">
        <f t="shared" si="375"/>
        <v>1360.8000000000002</v>
      </c>
      <c r="AN719" s="18">
        <f>AM719*节奏规划!$J708</f>
        <v>1.8900000000000003</v>
      </c>
      <c r="AO719" s="18">
        <f t="shared" si="376"/>
        <v>319.68</v>
      </c>
      <c r="AP719" s="18">
        <f>AO719*节奏规划!$J708</f>
        <v>0.44400000000000001</v>
      </c>
      <c r="AQ719" s="18">
        <f t="shared" si="377"/>
        <v>17.28</v>
      </c>
      <c r="AR719" s="18">
        <f>AQ719*节奏规划!$J708</f>
        <v>2.4000000000000004E-2</v>
      </c>
      <c r="AS719" s="18">
        <f t="shared" si="395"/>
        <v>23.155200000000001</v>
      </c>
      <c r="AT719" s="18">
        <f>AS719*节奏规划!$J708</f>
        <v>3.2160000000000001E-2</v>
      </c>
      <c r="AU719" s="18">
        <f t="shared" si="396"/>
        <v>144.71999999999997</v>
      </c>
      <c r="AV719" s="18">
        <f>AU719*节奏规划!$J708</f>
        <v>0.20099999999999996</v>
      </c>
      <c r="AW719" s="18">
        <f t="shared" si="397"/>
        <v>39.942720000000001</v>
      </c>
      <c r="AX719" s="18">
        <f>AW719*节奏规划!$J708</f>
        <v>5.5476000000000004E-2</v>
      </c>
      <c r="AY719" s="18">
        <f t="shared" si="398"/>
        <v>0</v>
      </c>
      <c r="AZ719" s="18">
        <f>AY719*节奏规划!$J708</f>
        <v>0</v>
      </c>
    </row>
    <row r="720" spans="1:52" ht="16.5" x14ac:dyDescent="0.2">
      <c r="A720" s="14">
        <v>715</v>
      </c>
      <c r="B720" s="14">
        <f>金币产出!CH720/金币产出!CB720</f>
        <v>20949840000</v>
      </c>
      <c r="C720" s="18">
        <f>INDEX(金币产出!$D$7:$D$90,MATCH(宝箱数值!A720,金币产出!$A$7:$A$90,1))</f>
        <v>168</v>
      </c>
      <c r="D720" s="18">
        <f t="shared" si="378"/>
        <v>115808955</v>
      </c>
      <c r="E720" s="18">
        <f t="shared" si="367"/>
        <v>7875298</v>
      </c>
      <c r="F720" s="18">
        <f t="shared" si="368"/>
        <v>27966521</v>
      </c>
      <c r="G720" s="18">
        <f t="shared" si="369"/>
        <v>59328301</v>
      </c>
      <c r="H720" s="18">
        <f t="shared" si="370"/>
        <v>79878838</v>
      </c>
      <c r="I720" s="18">
        <f t="shared" si="371"/>
        <v>115808955</v>
      </c>
      <c r="J720" s="18">
        <f t="shared" si="372"/>
        <v>115808955</v>
      </c>
      <c r="K720" s="18">
        <f t="shared" si="379"/>
        <v>1</v>
      </c>
      <c r="L720" s="18">
        <f t="shared" si="380"/>
        <v>7875.3</v>
      </c>
      <c r="M720" s="18">
        <f t="shared" si="381"/>
        <v>2</v>
      </c>
      <c r="N720" s="18">
        <f t="shared" si="382"/>
        <v>27.97</v>
      </c>
      <c r="O720" s="18">
        <f t="shared" si="383"/>
        <v>2</v>
      </c>
      <c r="P720" s="18">
        <f t="shared" si="384"/>
        <v>59.33</v>
      </c>
      <c r="Q720" s="18">
        <f t="shared" si="385"/>
        <v>2</v>
      </c>
      <c r="R720" s="18">
        <f t="shared" si="386"/>
        <v>79.88</v>
      </c>
      <c r="S720" s="18">
        <f t="shared" si="387"/>
        <v>2</v>
      </c>
      <c r="T720" s="18">
        <f t="shared" si="388"/>
        <v>115.81</v>
      </c>
      <c r="U720" s="18">
        <f t="shared" si="389"/>
        <v>2</v>
      </c>
      <c r="V720" s="18">
        <f t="shared" si="390"/>
        <v>115.81</v>
      </c>
      <c r="W720" s="18">
        <f t="shared" si="391"/>
        <v>2</v>
      </c>
      <c r="X720" s="18">
        <f t="shared" si="392"/>
        <v>115.81</v>
      </c>
      <c r="Y720" s="22">
        <v>0</v>
      </c>
      <c r="Z720" s="22">
        <v>0</v>
      </c>
      <c r="AA720" s="22">
        <v>0</v>
      </c>
      <c r="AB720" s="22">
        <v>0.2</v>
      </c>
      <c r="AC720" s="22">
        <v>0.8</v>
      </c>
      <c r="AD720" s="22">
        <v>0</v>
      </c>
      <c r="AE720" s="18">
        <f t="shared" si="393"/>
        <v>291109456.68799996</v>
      </c>
      <c r="AF720" s="18">
        <f>AE720*节奏规划!$J709</f>
        <v>404318.68984444439</v>
      </c>
      <c r="AG720" s="18">
        <f t="shared" si="394"/>
        <v>4341.5999999999995</v>
      </c>
      <c r="AH720" s="18">
        <f>AG720*节奏规划!$J709</f>
        <v>6.0299999999999994</v>
      </c>
      <c r="AI720" s="18">
        <f t="shared" si="373"/>
        <v>516.6</v>
      </c>
      <c r="AJ720" s="18">
        <f>AI720*节奏规划!$J709</f>
        <v>0.71750000000000003</v>
      </c>
      <c r="AK720" s="18">
        <f t="shared" si="374"/>
        <v>282.96000000000004</v>
      </c>
      <c r="AL720" s="18">
        <f>AK720*节奏规划!$J709</f>
        <v>0.39300000000000007</v>
      </c>
      <c r="AM720" s="18">
        <f t="shared" si="375"/>
        <v>1360.8000000000002</v>
      </c>
      <c r="AN720" s="18">
        <f>AM720*节奏规划!$J709</f>
        <v>1.8900000000000003</v>
      </c>
      <c r="AO720" s="18">
        <f t="shared" si="376"/>
        <v>319.68</v>
      </c>
      <c r="AP720" s="18">
        <f>AO720*节奏规划!$J709</f>
        <v>0.44400000000000001</v>
      </c>
      <c r="AQ720" s="18">
        <f t="shared" si="377"/>
        <v>17.28</v>
      </c>
      <c r="AR720" s="18">
        <f>AQ720*节奏规划!$J709</f>
        <v>2.4000000000000004E-2</v>
      </c>
      <c r="AS720" s="18">
        <f t="shared" si="395"/>
        <v>23.155200000000001</v>
      </c>
      <c r="AT720" s="18">
        <f>AS720*节奏规划!$J709</f>
        <v>3.2160000000000001E-2</v>
      </c>
      <c r="AU720" s="18">
        <f t="shared" si="396"/>
        <v>144.71999999999997</v>
      </c>
      <c r="AV720" s="18">
        <f>AU720*节奏规划!$J709</f>
        <v>0.20099999999999996</v>
      </c>
      <c r="AW720" s="18">
        <f t="shared" si="397"/>
        <v>39.942720000000001</v>
      </c>
      <c r="AX720" s="18">
        <f>AW720*节奏规划!$J709</f>
        <v>5.5476000000000004E-2</v>
      </c>
      <c r="AY720" s="18">
        <f t="shared" si="398"/>
        <v>0</v>
      </c>
      <c r="AZ720" s="18">
        <f>AY720*节奏规划!$J709</f>
        <v>0</v>
      </c>
    </row>
    <row r="721" spans="1:52" ht="16.5" x14ac:dyDescent="0.2">
      <c r="A721" s="14">
        <v>716</v>
      </c>
      <c r="B721" s="14">
        <f>金币产出!CH721/金币产出!CB721</f>
        <v>21019392000</v>
      </c>
      <c r="C721" s="18">
        <f>INDEX(金币产出!$D$7:$D$90,MATCH(宝箱数值!A721,金币产出!$A$7:$A$90,1))</f>
        <v>168</v>
      </c>
      <c r="D721" s="18">
        <f t="shared" si="378"/>
        <v>116193433</v>
      </c>
      <c r="E721" s="18">
        <f t="shared" si="367"/>
        <v>7888360</v>
      </c>
      <c r="F721" s="18">
        <f t="shared" si="368"/>
        <v>28012906</v>
      </c>
      <c r="G721" s="18">
        <f t="shared" si="369"/>
        <v>59426702</v>
      </c>
      <c r="H721" s="18">
        <f t="shared" si="370"/>
        <v>80011324</v>
      </c>
      <c r="I721" s="18">
        <f t="shared" si="371"/>
        <v>116193433</v>
      </c>
      <c r="J721" s="18">
        <f t="shared" si="372"/>
        <v>116193433</v>
      </c>
      <c r="K721" s="18">
        <f t="shared" si="379"/>
        <v>1</v>
      </c>
      <c r="L721" s="18">
        <f t="shared" si="380"/>
        <v>7888.36</v>
      </c>
      <c r="M721" s="18">
        <f t="shared" si="381"/>
        <v>2</v>
      </c>
      <c r="N721" s="18">
        <f t="shared" si="382"/>
        <v>28.01</v>
      </c>
      <c r="O721" s="18">
        <f t="shared" si="383"/>
        <v>2</v>
      </c>
      <c r="P721" s="18">
        <f t="shared" si="384"/>
        <v>59.43</v>
      </c>
      <c r="Q721" s="18">
        <f t="shared" si="385"/>
        <v>2</v>
      </c>
      <c r="R721" s="18">
        <f t="shared" si="386"/>
        <v>80.010000000000005</v>
      </c>
      <c r="S721" s="18">
        <f t="shared" si="387"/>
        <v>2</v>
      </c>
      <c r="T721" s="18">
        <f t="shared" si="388"/>
        <v>116.19</v>
      </c>
      <c r="U721" s="18">
        <f t="shared" si="389"/>
        <v>2</v>
      </c>
      <c r="V721" s="18">
        <f t="shared" si="390"/>
        <v>116.19</v>
      </c>
      <c r="W721" s="18">
        <f t="shared" si="391"/>
        <v>2</v>
      </c>
      <c r="X721" s="18">
        <f t="shared" si="392"/>
        <v>116.19</v>
      </c>
      <c r="Y721" s="22">
        <v>0</v>
      </c>
      <c r="Z721" s="22">
        <v>0</v>
      </c>
      <c r="AA721" s="22">
        <v>0</v>
      </c>
      <c r="AB721" s="22">
        <v>0.2</v>
      </c>
      <c r="AC721" s="22">
        <v>0.8</v>
      </c>
      <c r="AD721" s="22">
        <v>0</v>
      </c>
      <c r="AE721" s="18">
        <f t="shared" si="393"/>
        <v>292004790.01599997</v>
      </c>
      <c r="AF721" s="18">
        <f>AE721*节奏规划!$J710</f>
        <v>405562.20835555554</v>
      </c>
      <c r="AG721" s="18">
        <f t="shared" si="394"/>
        <v>4341.5999999999995</v>
      </c>
      <c r="AH721" s="18">
        <f>AG721*节奏规划!$J710</f>
        <v>6.0299999999999994</v>
      </c>
      <c r="AI721" s="18">
        <f t="shared" si="373"/>
        <v>516.6</v>
      </c>
      <c r="AJ721" s="18">
        <f>AI721*节奏规划!$J710</f>
        <v>0.71750000000000003</v>
      </c>
      <c r="AK721" s="18">
        <f t="shared" si="374"/>
        <v>282.96000000000004</v>
      </c>
      <c r="AL721" s="18">
        <f>AK721*节奏规划!$J710</f>
        <v>0.39300000000000007</v>
      </c>
      <c r="AM721" s="18">
        <f t="shared" si="375"/>
        <v>1360.8000000000002</v>
      </c>
      <c r="AN721" s="18">
        <f>AM721*节奏规划!$J710</f>
        <v>1.8900000000000003</v>
      </c>
      <c r="AO721" s="18">
        <f t="shared" si="376"/>
        <v>319.68</v>
      </c>
      <c r="AP721" s="18">
        <f>AO721*节奏规划!$J710</f>
        <v>0.44400000000000001</v>
      </c>
      <c r="AQ721" s="18">
        <f t="shared" si="377"/>
        <v>17.28</v>
      </c>
      <c r="AR721" s="18">
        <f>AQ721*节奏规划!$J710</f>
        <v>2.4000000000000004E-2</v>
      </c>
      <c r="AS721" s="18">
        <f t="shared" si="395"/>
        <v>23.155200000000001</v>
      </c>
      <c r="AT721" s="18">
        <f>AS721*节奏规划!$J710</f>
        <v>3.2160000000000001E-2</v>
      </c>
      <c r="AU721" s="18">
        <f t="shared" si="396"/>
        <v>144.71999999999997</v>
      </c>
      <c r="AV721" s="18">
        <f>AU721*节奏规划!$J710</f>
        <v>0.20099999999999996</v>
      </c>
      <c r="AW721" s="18">
        <f t="shared" si="397"/>
        <v>39.942720000000001</v>
      </c>
      <c r="AX721" s="18">
        <f>AW721*节奏规划!$J710</f>
        <v>5.5476000000000004E-2</v>
      </c>
      <c r="AY721" s="18">
        <f t="shared" si="398"/>
        <v>0</v>
      </c>
      <c r="AZ721" s="18">
        <f>AY721*节奏规划!$J710</f>
        <v>0</v>
      </c>
    </row>
    <row r="722" spans="1:52" ht="16.5" x14ac:dyDescent="0.2">
      <c r="A722" s="14">
        <v>717</v>
      </c>
      <c r="B722" s="14">
        <f>金币产出!CH722/金币产出!CB722</f>
        <v>21088944000</v>
      </c>
      <c r="C722" s="18">
        <f>INDEX(金币产出!$D$7:$D$90,MATCH(宝箱数值!A722,金币产出!$A$7:$A$90,1))</f>
        <v>168</v>
      </c>
      <c r="D722" s="18">
        <f t="shared" si="378"/>
        <v>116577910</v>
      </c>
      <c r="E722" s="18">
        <f t="shared" si="367"/>
        <v>7901400</v>
      </c>
      <c r="F722" s="18">
        <f t="shared" si="368"/>
        <v>28059214</v>
      </c>
      <c r="G722" s="18">
        <f t="shared" si="369"/>
        <v>59524941</v>
      </c>
      <c r="H722" s="18">
        <f t="shared" si="370"/>
        <v>80143591</v>
      </c>
      <c r="I722" s="18">
        <f t="shared" si="371"/>
        <v>116577910</v>
      </c>
      <c r="J722" s="18">
        <f t="shared" si="372"/>
        <v>116577910</v>
      </c>
      <c r="K722" s="18">
        <f t="shared" si="379"/>
        <v>1</v>
      </c>
      <c r="L722" s="18">
        <f t="shared" si="380"/>
        <v>7901.4</v>
      </c>
      <c r="M722" s="18">
        <f t="shared" si="381"/>
        <v>2</v>
      </c>
      <c r="N722" s="18">
        <f t="shared" si="382"/>
        <v>28.06</v>
      </c>
      <c r="O722" s="18">
        <f t="shared" si="383"/>
        <v>2</v>
      </c>
      <c r="P722" s="18">
        <f t="shared" si="384"/>
        <v>59.52</v>
      </c>
      <c r="Q722" s="18">
        <f t="shared" si="385"/>
        <v>2</v>
      </c>
      <c r="R722" s="18">
        <f t="shared" si="386"/>
        <v>80.14</v>
      </c>
      <c r="S722" s="18">
        <f t="shared" si="387"/>
        <v>2</v>
      </c>
      <c r="T722" s="18">
        <f t="shared" si="388"/>
        <v>116.58</v>
      </c>
      <c r="U722" s="18">
        <f t="shared" si="389"/>
        <v>2</v>
      </c>
      <c r="V722" s="18">
        <f t="shared" si="390"/>
        <v>116.58</v>
      </c>
      <c r="W722" s="18">
        <f t="shared" si="391"/>
        <v>2</v>
      </c>
      <c r="X722" s="18">
        <f t="shared" si="392"/>
        <v>116.58</v>
      </c>
      <c r="Y722" s="22">
        <v>0</v>
      </c>
      <c r="Z722" s="22">
        <v>0</v>
      </c>
      <c r="AA722" s="22">
        <v>0</v>
      </c>
      <c r="AB722" s="22">
        <v>0.2</v>
      </c>
      <c r="AC722" s="22">
        <v>0.8</v>
      </c>
      <c r="AD722" s="22">
        <v>0</v>
      </c>
      <c r="AE722" s="18">
        <f t="shared" si="393"/>
        <v>292900003.81599998</v>
      </c>
      <c r="AF722" s="18">
        <f>AE722*节奏规划!$J711</f>
        <v>406805.56085555552</v>
      </c>
      <c r="AG722" s="18">
        <f t="shared" si="394"/>
        <v>4341.5999999999995</v>
      </c>
      <c r="AH722" s="18">
        <f>AG722*节奏规划!$J711</f>
        <v>6.0299999999999994</v>
      </c>
      <c r="AI722" s="18">
        <f t="shared" si="373"/>
        <v>516.6</v>
      </c>
      <c r="AJ722" s="18">
        <f>AI722*节奏规划!$J711</f>
        <v>0.71750000000000003</v>
      </c>
      <c r="AK722" s="18">
        <f t="shared" si="374"/>
        <v>282.96000000000004</v>
      </c>
      <c r="AL722" s="18">
        <f>AK722*节奏规划!$J711</f>
        <v>0.39300000000000007</v>
      </c>
      <c r="AM722" s="18">
        <f t="shared" si="375"/>
        <v>1360.8000000000002</v>
      </c>
      <c r="AN722" s="18">
        <f>AM722*节奏规划!$J711</f>
        <v>1.8900000000000003</v>
      </c>
      <c r="AO722" s="18">
        <f t="shared" si="376"/>
        <v>319.68</v>
      </c>
      <c r="AP722" s="18">
        <f>AO722*节奏规划!$J711</f>
        <v>0.44400000000000001</v>
      </c>
      <c r="AQ722" s="18">
        <f t="shared" si="377"/>
        <v>17.28</v>
      </c>
      <c r="AR722" s="18">
        <f>AQ722*节奏规划!$J711</f>
        <v>2.4000000000000004E-2</v>
      </c>
      <c r="AS722" s="18">
        <f t="shared" si="395"/>
        <v>23.155200000000001</v>
      </c>
      <c r="AT722" s="18">
        <f>AS722*节奏规划!$J711</f>
        <v>3.2160000000000001E-2</v>
      </c>
      <c r="AU722" s="18">
        <f t="shared" si="396"/>
        <v>144.71999999999997</v>
      </c>
      <c r="AV722" s="18">
        <f>AU722*节奏规划!$J711</f>
        <v>0.20099999999999996</v>
      </c>
      <c r="AW722" s="18">
        <f t="shared" si="397"/>
        <v>39.942720000000001</v>
      </c>
      <c r="AX722" s="18">
        <f>AW722*节奏规划!$J711</f>
        <v>5.5476000000000004E-2</v>
      </c>
      <c r="AY722" s="18">
        <f t="shared" si="398"/>
        <v>0</v>
      </c>
      <c r="AZ722" s="18">
        <f>AY722*节奏规划!$J711</f>
        <v>0</v>
      </c>
    </row>
    <row r="723" spans="1:52" ht="16.5" x14ac:dyDescent="0.2">
      <c r="A723" s="14">
        <v>718</v>
      </c>
      <c r="B723" s="14">
        <f>金币产出!CH723/金币产出!CB723</f>
        <v>21158496000</v>
      </c>
      <c r="C723" s="18">
        <f>INDEX(金币产出!$D$7:$D$90,MATCH(宝箱数值!A723,金币产出!$A$7:$A$90,1))</f>
        <v>168</v>
      </c>
      <c r="D723" s="18">
        <f t="shared" si="378"/>
        <v>116962388</v>
      </c>
      <c r="E723" s="18">
        <f t="shared" si="367"/>
        <v>7914419</v>
      </c>
      <c r="F723" s="18">
        <f t="shared" si="368"/>
        <v>28105446</v>
      </c>
      <c r="G723" s="18">
        <f t="shared" si="369"/>
        <v>59623018</v>
      </c>
      <c r="H723" s="18">
        <f t="shared" si="370"/>
        <v>80275641</v>
      </c>
      <c r="I723" s="18">
        <f t="shared" si="371"/>
        <v>116962388</v>
      </c>
      <c r="J723" s="18">
        <f t="shared" si="372"/>
        <v>116962388</v>
      </c>
      <c r="K723" s="18">
        <f t="shared" si="379"/>
        <v>1</v>
      </c>
      <c r="L723" s="18">
        <f t="shared" si="380"/>
        <v>7914.42</v>
      </c>
      <c r="M723" s="18">
        <f t="shared" si="381"/>
        <v>2</v>
      </c>
      <c r="N723" s="18">
        <f t="shared" si="382"/>
        <v>28.11</v>
      </c>
      <c r="O723" s="18">
        <f t="shared" si="383"/>
        <v>2</v>
      </c>
      <c r="P723" s="18">
        <f t="shared" si="384"/>
        <v>59.62</v>
      </c>
      <c r="Q723" s="18">
        <f t="shared" si="385"/>
        <v>2</v>
      </c>
      <c r="R723" s="18">
        <f t="shared" si="386"/>
        <v>80.28</v>
      </c>
      <c r="S723" s="18">
        <f t="shared" si="387"/>
        <v>2</v>
      </c>
      <c r="T723" s="18">
        <f t="shared" si="388"/>
        <v>116.96</v>
      </c>
      <c r="U723" s="18">
        <f t="shared" si="389"/>
        <v>2</v>
      </c>
      <c r="V723" s="18">
        <f t="shared" si="390"/>
        <v>116.96</v>
      </c>
      <c r="W723" s="18">
        <f t="shared" si="391"/>
        <v>2</v>
      </c>
      <c r="X723" s="18">
        <f t="shared" si="392"/>
        <v>116.96</v>
      </c>
      <c r="Y723" s="22">
        <v>0</v>
      </c>
      <c r="Z723" s="22">
        <v>0</v>
      </c>
      <c r="AA723" s="22">
        <v>0</v>
      </c>
      <c r="AB723" s="22">
        <v>0.2</v>
      </c>
      <c r="AC723" s="22">
        <v>0.8</v>
      </c>
      <c r="AD723" s="22">
        <v>0</v>
      </c>
      <c r="AE723" s="18">
        <f t="shared" si="393"/>
        <v>293795103.44800001</v>
      </c>
      <c r="AF723" s="18">
        <f>AE723*节奏规划!$J712</f>
        <v>408048.75478888891</v>
      </c>
      <c r="AG723" s="18">
        <f t="shared" si="394"/>
        <v>4341.5999999999995</v>
      </c>
      <c r="AH723" s="18">
        <f>AG723*节奏规划!$J712</f>
        <v>6.0299999999999994</v>
      </c>
      <c r="AI723" s="18">
        <f t="shared" si="373"/>
        <v>516.6</v>
      </c>
      <c r="AJ723" s="18">
        <f>AI723*节奏规划!$J712</f>
        <v>0.71750000000000003</v>
      </c>
      <c r="AK723" s="18">
        <f t="shared" si="374"/>
        <v>282.96000000000004</v>
      </c>
      <c r="AL723" s="18">
        <f>AK723*节奏规划!$J712</f>
        <v>0.39300000000000007</v>
      </c>
      <c r="AM723" s="18">
        <f t="shared" si="375"/>
        <v>1360.8000000000002</v>
      </c>
      <c r="AN723" s="18">
        <f>AM723*节奏规划!$J712</f>
        <v>1.8900000000000003</v>
      </c>
      <c r="AO723" s="18">
        <f t="shared" si="376"/>
        <v>319.68</v>
      </c>
      <c r="AP723" s="18">
        <f>AO723*节奏规划!$J712</f>
        <v>0.44400000000000001</v>
      </c>
      <c r="AQ723" s="18">
        <f t="shared" si="377"/>
        <v>17.28</v>
      </c>
      <c r="AR723" s="18">
        <f>AQ723*节奏规划!$J712</f>
        <v>2.4000000000000004E-2</v>
      </c>
      <c r="AS723" s="18">
        <f t="shared" si="395"/>
        <v>23.155200000000001</v>
      </c>
      <c r="AT723" s="18">
        <f>AS723*节奏规划!$J712</f>
        <v>3.2160000000000001E-2</v>
      </c>
      <c r="AU723" s="18">
        <f t="shared" si="396"/>
        <v>144.71999999999997</v>
      </c>
      <c r="AV723" s="18">
        <f>AU723*节奏规划!$J712</f>
        <v>0.20099999999999996</v>
      </c>
      <c r="AW723" s="18">
        <f t="shared" si="397"/>
        <v>39.942720000000001</v>
      </c>
      <c r="AX723" s="18">
        <f>AW723*节奏规划!$J712</f>
        <v>5.5476000000000004E-2</v>
      </c>
      <c r="AY723" s="18">
        <f t="shared" si="398"/>
        <v>0</v>
      </c>
      <c r="AZ723" s="18">
        <f>AY723*节奏规划!$J712</f>
        <v>0</v>
      </c>
    </row>
    <row r="724" spans="1:52" ht="16.5" x14ac:dyDescent="0.2">
      <c r="A724" s="14">
        <v>719</v>
      </c>
      <c r="B724" s="14">
        <f>金币产出!CH724/金币产出!CB724</f>
        <v>21228048000</v>
      </c>
      <c r="C724" s="18">
        <f>INDEX(金币产出!$D$7:$D$90,MATCH(宝箱数值!A724,金币产出!$A$7:$A$90,1))</f>
        <v>168</v>
      </c>
      <c r="D724" s="18">
        <f t="shared" si="378"/>
        <v>117346866</v>
      </c>
      <c r="E724" s="18">
        <f t="shared" si="367"/>
        <v>7927417</v>
      </c>
      <c r="F724" s="18">
        <f t="shared" si="368"/>
        <v>28151602</v>
      </c>
      <c r="G724" s="18">
        <f t="shared" si="369"/>
        <v>59720933</v>
      </c>
      <c r="H724" s="18">
        <f t="shared" si="370"/>
        <v>80407473</v>
      </c>
      <c r="I724" s="18">
        <f t="shared" si="371"/>
        <v>117346866</v>
      </c>
      <c r="J724" s="18">
        <f t="shared" si="372"/>
        <v>117346866</v>
      </c>
      <c r="K724" s="18">
        <f t="shared" si="379"/>
        <v>1</v>
      </c>
      <c r="L724" s="18">
        <f t="shared" si="380"/>
        <v>7927.42</v>
      </c>
      <c r="M724" s="18">
        <f t="shared" si="381"/>
        <v>2</v>
      </c>
      <c r="N724" s="18">
        <f t="shared" si="382"/>
        <v>28.15</v>
      </c>
      <c r="O724" s="18">
        <f t="shared" si="383"/>
        <v>2</v>
      </c>
      <c r="P724" s="18">
        <f t="shared" si="384"/>
        <v>59.72</v>
      </c>
      <c r="Q724" s="18">
        <f t="shared" si="385"/>
        <v>2</v>
      </c>
      <c r="R724" s="18">
        <f t="shared" si="386"/>
        <v>80.41</v>
      </c>
      <c r="S724" s="18">
        <f t="shared" si="387"/>
        <v>2</v>
      </c>
      <c r="T724" s="18">
        <f t="shared" si="388"/>
        <v>117.35</v>
      </c>
      <c r="U724" s="18">
        <f t="shared" si="389"/>
        <v>2</v>
      </c>
      <c r="V724" s="18">
        <f t="shared" si="390"/>
        <v>117.35</v>
      </c>
      <c r="W724" s="18">
        <f t="shared" si="391"/>
        <v>2</v>
      </c>
      <c r="X724" s="18">
        <f t="shared" si="392"/>
        <v>117.35</v>
      </c>
      <c r="Y724" s="22">
        <v>0</v>
      </c>
      <c r="Z724" s="22">
        <v>0</v>
      </c>
      <c r="AA724" s="22">
        <v>0</v>
      </c>
      <c r="AB724" s="22">
        <v>0.2</v>
      </c>
      <c r="AC724" s="22">
        <v>0.8</v>
      </c>
      <c r="AD724" s="22">
        <v>0</v>
      </c>
      <c r="AE724" s="18">
        <f t="shared" si="393"/>
        <v>294690086.23199999</v>
      </c>
      <c r="AF724" s="18">
        <f>AE724*节奏规划!$J713</f>
        <v>409291.78643333336</v>
      </c>
      <c r="AG724" s="18">
        <f t="shared" si="394"/>
        <v>4341.5999999999995</v>
      </c>
      <c r="AH724" s="18">
        <f>AG724*节奏规划!$J713</f>
        <v>6.0299999999999994</v>
      </c>
      <c r="AI724" s="18">
        <f t="shared" si="373"/>
        <v>516.6</v>
      </c>
      <c r="AJ724" s="18">
        <f>AI724*节奏规划!$J713</f>
        <v>0.71750000000000003</v>
      </c>
      <c r="AK724" s="18">
        <f t="shared" si="374"/>
        <v>282.96000000000004</v>
      </c>
      <c r="AL724" s="18">
        <f>AK724*节奏规划!$J713</f>
        <v>0.39300000000000007</v>
      </c>
      <c r="AM724" s="18">
        <f t="shared" si="375"/>
        <v>1360.8000000000002</v>
      </c>
      <c r="AN724" s="18">
        <f>AM724*节奏规划!$J713</f>
        <v>1.8900000000000003</v>
      </c>
      <c r="AO724" s="18">
        <f t="shared" si="376"/>
        <v>319.68</v>
      </c>
      <c r="AP724" s="18">
        <f>AO724*节奏规划!$J713</f>
        <v>0.44400000000000001</v>
      </c>
      <c r="AQ724" s="18">
        <f t="shared" si="377"/>
        <v>17.28</v>
      </c>
      <c r="AR724" s="18">
        <f>AQ724*节奏规划!$J713</f>
        <v>2.4000000000000004E-2</v>
      </c>
      <c r="AS724" s="18">
        <f t="shared" si="395"/>
        <v>23.155200000000001</v>
      </c>
      <c r="AT724" s="18">
        <f>AS724*节奏规划!$J713</f>
        <v>3.2160000000000001E-2</v>
      </c>
      <c r="AU724" s="18">
        <f t="shared" si="396"/>
        <v>144.71999999999997</v>
      </c>
      <c r="AV724" s="18">
        <f>AU724*节奏规划!$J713</f>
        <v>0.20099999999999996</v>
      </c>
      <c r="AW724" s="18">
        <f t="shared" si="397"/>
        <v>39.942720000000001</v>
      </c>
      <c r="AX724" s="18">
        <f>AW724*节奏规划!$J713</f>
        <v>5.5476000000000004E-2</v>
      </c>
      <c r="AY724" s="18">
        <f t="shared" si="398"/>
        <v>0</v>
      </c>
      <c r="AZ724" s="18">
        <f>AY724*节奏规划!$J713</f>
        <v>0</v>
      </c>
    </row>
    <row r="725" spans="1:52" ht="16.5" x14ac:dyDescent="0.2">
      <c r="A725" s="14">
        <v>720</v>
      </c>
      <c r="B725" s="14">
        <f>金币产出!CH725/金币产出!CB725</f>
        <v>21297600000</v>
      </c>
      <c r="C725" s="18">
        <f>INDEX(金币产出!$D$7:$D$90,MATCH(宝箱数值!A725,金币产出!$A$7:$A$90,1))</f>
        <v>170</v>
      </c>
      <c r="D725" s="18">
        <f t="shared" si="378"/>
        <v>116859259</v>
      </c>
      <c r="E725" s="18">
        <f t="shared" si="367"/>
        <v>7910929</v>
      </c>
      <c r="F725" s="18">
        <f t="shared" si="368"/>
        <v>28093053</v>
      </c>
      <c r="G725" s="18">
        <f t="shared" si="369"/>
        <v>59596726</v>
      </c>
      <c r="H725" s="18">
        <f t="shared" si="370"/>
        <v>80240242</v>
      </c>
      <c r="I725" s="18">
        <f t="shared" si="371"/>
        <v>116859259</v>
      </c>
      <c r="J725" s="18">
        <f t="shared" si="372"/>
        <v>116859259</v>
      </c>
      <c r="K725" s="18">
        <f t="shared" si="379"/>
        <v>1</v>
      </c>
      <c r="L725" s="18">
        <f t="shared" si="380"/>
        <v>7910.93</v>
      </c>
      <c r="M725" s="18">
        <f t="shared" si="381"/>
        <v>2</v>
      </c>
      <c r="N725" s="18">
        <f t="shared" si="382"/>
        <v>28.09</v>
      </c>
      <c r="O725" s="18">
        <f t="shared" si="383"/>
        <v>2</v>
      </c>
      <c r="P725" s="18">
        <f t="shared" si="384"/>
        <v>59.6</v>
      </c>
      <c r="Q725" s="18">
        <f t="shared" si="385"/>
        <v>2</v>
      </c>
      <c r="R725" s="18">
        <f t="shared" si="386"/>
        <v>80.239999999999995</v>
      </c>
      <c r="S725" s="18">
        <f t="shared" si="387"/>
        <v>2</v>
      </c>
      <c r="T725" s="18">
        <f t="shared" si="388"/>
        <v>116.86</v>
      </c>
      <c r="U725" s="18">
        <f t="shared" si="389"/>
        <v>2</v>
      </c>
      <c r="V725" s="18">
        <f t="shared" si="390"/>
        <v>116.86</v>
      </c>
      <c r="W725" s="18">
        <f t="shared" si="391"/>
        <v>2</v>
      </c>
      <c r="X725" s="18">
        <f t="shared" si="392"/>
        <v>116.86</v>
      </c>
      <c r="Y725" s="22">
        <v>0</v>
      </c>
      <c r="Z725" s="22">
        <v>0</v>
      </c>
      <c r="AA725" s="22">
        <v>0</v>
      </c>
      <c r="AB725" s="22">
        <v>0.2</v>
      </c>
      <c r="AC725" s="22">
        <v>0.8</v>
      </c>
      <c r="AD725" s="22">
        <v>0</v>
      </c>
      <c r="AE725" s="18">
        <f t="shared" si="393"/>
        <v>295745730.12000006</v>
      </c>
      <c r="AF725" s="18">
        <f>AE725*节奏规划!$J714</f>
        <v>410757.95850000012</v>
      </c>
      <c r="AG725" s="18">
        <f t="shared" si="394"/>
        <v>4374</v>
      </c>
      <c r="AH725" s="18">
        <f>AG725*节奏规划!$J714</f>
        <v>6.0750000000000002</v>
      </c>
      <c r="AI725" s="18">
        <f t="shared" si="373"/>
        <v>516.6</v>
      </c>
      <c r="AJ725" s="18">
        <f>AI725*节奏规划!$J714</f>
        <v>0.71750000000000003</v>
      </c>
      <c r="AK725" s="18">
        <f t="shared" si="374"/>
        <v>282.96000000000004</v>
      </c>
      <c r="AL725" s="18">
        <f>AK725*节奏规划!$J714</f>
        <v>0.39300000000000007</v>
      </c>
      <c r="AM725" s="18">
        <f t="shared" si="375"/>
        <v>1360.8000000000002</v>
      </c>
      <c r="AN725" s="18">
        <f>AM725*节奏规划!$J714</f>
        <v>1.8900000000000003</v>
      </c>
      <c r="AO725" s="18">
        <f t="shared" si="376"/>
        <v>319.68</v>
      </c>
      <c r="AP725" s="18">
        <f>AO725*节奏规划!$J714</f>
        <v>0.44400000000000001</v>
      </c>
      <c r="AQ725" s="18">
        <f t="shared" si="377"/>
        <v>17.28</v>
      </c>
      <c r="AR725" s="18">
        <f>AQ725*节奏规划!$J714</f>
        <v>2.4000000000000004E-2</v>
      </c>
      <c r="AS725" s="18">
        <f t="shared" si="395"/>
        <v>23.328000000000003</v>
      </c>
      <c r="AT725" s="18">
        <f>AS725*节奏规划!$J714</f>
        <v>3.2400000000000005E-2</v>
      </c>
      <c r="AU725" s="18">
        <f t="shared" si="396"/>
        <v>145.80000000000001</v>
      </c>
      <c r="AV725" s="18">
        <f>AU725*节奏规划!$J714</f>
        <v>0.20250000000000001</v>
      </c>
      <c r="AW725" s="18">
        <f t="shared" si="397"/>
        <v>40.240800000000007</v>
      </c>
      <c r="AX725" s="18">
        <f>AW725*节奏规划!$J714</f>
        <v>5.5890000000000009E-2</v>
      </c>
      <c r="AY725" s="18">
        <f t="shared" si="398"/>
        <v>0</v>
      </c>
      <c r="AZ725" s="18">
        <f>AY725*节奏规划!$J714</f>
        <v>0</v>
      </c>
    </row>
    <row r="726" spans="1:52" ht="16.5" x14ac:dyDescent="0.2">
      <c r="A726" s="14">
        <v>721</v>
      </c>
      <c r="B726" s="14">
        <f>金币产出!CH726/金币产出!CB726</f>
        <v>21368016000</v>
      </c>
      <c r="C726" s="18">
        <f>INDEX(金币产出!$D$7:$D$90,MATCH(宝箱数值!A726,金币产出!$A$7:$A$90,1))</f>
        <v>170</v>
      </c>
      <c r="D726" s="18">
        <f t="shared" si="378"/>
        <v>117245630</v>
      </c>
      <c r="E726" s="18">
        <f t="shared" si="367"/>
        <v>7923996</v>
      </c>
      <c r="F726" s="18">
        <f t="shared" si="368"/>
        <v>28139456</v>
      </c>
      <c r="G726" s="18">
        <f t="shared" si="369"/>
        <v>59695167</v>
      </c>
      <c r="H726" s="18">
        <f t="shared" si="370"/>
        <v>80372782</v>
      </c>
      <c r="I726" s="18">
        <f t="shared" si="371"/>
        <v>117245630</v>
      </c>
      <c r="J726" s="18">
        <f t="shared" si="372"/>
        <v>117245630</v>
      </c>
      <c r="K726" s="18">
        <f t="shared" si="379"/>
        <v>1</v>
      </c>
      <c r="L726" s="18">
        <f t="shared" si="380"/>
        <v>7924</v>
      </c>
      <c r="M726" s="18">
        <f t="shared" si="381"/>
        <v>2</v>
      </c>
      <c r="N726" s="18">
        <f t="shared" si="382"/>
        <v>28.14</v>
      </c>
      <c r="O726" s="18">
        <f t="shared" si="383"/>
        <v>2</v>
      </c>
      <c r="P726" s="18">
        <f t="shared" si="384"/>
        <v>59.7</v>
      </c>
      <c r="Q726" s="18">
        <f t="shared" si="385"/>
        <v>2</v>
      </c>
      <c r="R726" s="18">
        <f t="shared" si="386"/>
        <v>80.37</v>
      </c>
      <c r="S726" s="18">
        <f t="shared" si="387"/>
        <v>2</v>
      </c>
      <c r="T726" s="18">
        <f t="shared" si="388"/>
        <v>117.25</v>
      </c>
      <c r="U726" s="18">
        <f t="shared" si="389"/>
        <v>2</v>
      </c>
      <c r="V726" s="18">
        <f t="shared" si="390"/>
        <v>117.25</v>
      </c>
      <c r="W726" s="18">
        <f t="shared" si="391"/>
        <v>2</v>
      </c>
      <c r="X726" s="18">
        <f t="shared" si="392"/>
        <v>117.25</v>
      </c>
      <c r="Y726" s="22">
        <v>0</v>
      </c>
      <c r="Z726" s="22">
        <v>0</v>
      </c>
      <c r="AA726" s="22">
        <v>0</v>
      </c>
      <c r="AB726" s="22">
        <v>0.2</v>
      </c>
      <c r="AC726" s="22">
        <v>0.8</v>
      </c>
      <c r="AD726" s="22">
        <v>0</v>
      </c>
      <c r="AE726" s="18">
        <f t="shared" si="393"/>
        <v>296651863.08000004</v>
      </c>
      <c r="AF726" s="18">
        <f>AE726*节奏规划!$J715</f>
        <v>412016.47650000005</v>
      </c>
      <c r="AG726" s="18">
        <f t="shared" si="394"/>
        <v>4374</v>
      </c>
      <c r="AH726" s="18">
        <f>AG726*节奏规划!$J715</f>
        <v>6.0750000000000002</v>
      </c>
      <c r="AI726" s="18">
        <f t="shared" si="373"/>
        <v>516.6</v>
      </c>
      <c r="AJ726" s="18">
        <f>AI726*节奏规划!$J715</f>
        <v>0.71750000000000003</v>
      </c>
      <c r="AK726" s="18">
        <f t="shared" si="374"/>
        <v>282.96000000000004</v>
      </c>
      <c r="AL726" s="18">
        <f>AK726*节奏规划!$J715</f>
        <v>0.39300000000000007</v>
      </c>
      <c r="AM726" s="18">
        <f t="shared" si="375"/>
        <v>1360.8000000000002</v>
      </c>
      <c r="AN726" s="18">
        <f>AM726*节奏规划!$J715</f>
        <v>1.8900000000000003</v>
      </c>
      <c r="AO726" s="18">
        <f t="shared" si="376"/>
        <v>319.68</v>
      </c>
      <c r="AP726" s="18">
        <f>AO726*节奏规划!$J715</f>
        <v>0.44400000000000001</v>
      </c>
      <c r="AQ726" s="18">
        <f t="shared" si="377"/>
        <v>17.28</v>
      </c>
      <c r="AR726" s="18">
        <f>AQ726*节奏规划!$J715</f>
        <v>2.4000000000000004E-2</v>
      </c>
      <c r="AS726" s="18">
        <f t="shared" si="395"/>
        <v>23.328000000000003</v>
      </c>
      <c r="AT726" s="18">
        <f>AS726*节奏规划!$J715</f>
        <v>3.2400000000000005E-2</v>
      </c>
      <c r="AU726" s="18">
        <f t="shared" si="396"/>
        <v>145.80000000000001</v>
      </c>
      <c r="AV726" s="18">
        <f>AU726*节奏规划!$J715</f>
        <v>0.20250000000000001</v>
      </c>
      <c r="AW726" s="18">
        <f t="shared" si="397"/>
        <v>40.240800000000007</v>
      </c>
      <c r="AX726" s="18">
        <f>AW726*节奏规划!$J715</f>
        <v>5.5890000000000009E-2</v>
      </c>
      <c r="AY726" s="18">
        <f t="shared" si="398"/>
        <v>0</v>
      </c>
      <c r="AZ726" s="18">
        <f>AY726*节奏规划!$J715</f>
        <v>0</v>
      </c>
    </row>
    <row r="727" spans="1:52" ht="16.5" x14ac:dyDescent="0.2">
      <c r="A727" s="14">
        <v>722</v>
      </c>
      <c r="B727" s="14">
        <f>金币产出!CH727/金币产出!CB727</f>
        <v>21438432000</v>
      </c>
      <c r="C727" s="18">
        <f>INDEX(金币产出!$D$7:$D$90,MATCH(宝箱数值!A727,金币产出!$A$7:$A$90,1))</f>
        <v>170</v>
      </c>
      <c r="D727" s="18">
        <f t="shared" si="378"/>
        <v>117632000</v>
      </c>
      <c r="E727" s="18">
        <f t="shared" si="367"/>
        <v>7937042</v>
      </c>
      <c r="F727" s="18">
        <f t="shared" si="368"/>
        <v>28185783</v>
      </c>
      <c r="G727" s="18">
        <f t="shared" si="369"/>
        <v>59793446</v>
      </c>
      <c r="H727" s="18">
        <f t="shared" si="370"/>
        <v>80505103</v>
      </c>
      <c r="I727" s="18">
        <f t="shared" si="371"/>
        <v>117632000</v>
      </c>
      <c r="J727" s="18">
        <f t="shared" si="372"/>
        <v>117632000</v>
      </c>
      <c r="K727" s="18">
        <f t="shared" si="379"/>
        <v>1</v>
      </c>
      <c r="L727" s="18">
        <f t="shared" si="380"/>
        <v>7937.04</v>
      </c>
      <c r="M727" s="18">
        <f t="shared" si="381"/>
        <v>2</v>
      </c>
      <c r="N727" s="18">
        <f t="shared" si="382"/>
        <v>28.19</v>
      </c>
      <c r="O727" s="18">
        <f t="shared" si="383"/>
        <v>2</v>
      </c>
      <c r="P727" s="18">
        <f t="shared" si="384"/>
        <v>59.79</v>
      </c>
      <c r="Q727" s="18">
        <f t="shared" si="385"/>
        <v>2</v>
      </c>
      <c r="R727" s="18">
        <f t="shared" si="386"/>
        <v>80.510000000000005</v>
      </c>
      <c r="S727" s="18">
        <f t="shared" si="387"/>
        <v>2</v>
      </c>
      <c r="T727" s="18">
        <f t="shared" si="388"/>
        <v>117.63</v>
      </c>
      <c r="U727" s="18">
        <f t="shared" si="389"/>
        <v>2</v>
      </c>
      <c r="V727" s="18">
        <f t="shared" si="390"/>
        <v>117.63</v>
      </c>
      <c r="W727" s="18">
        <f t="shared" si="391"/>
        <v>2</v>
      </c>
      <c r="X727" s="18">
        <f t="shared" si="392"/>
        <v>117.63</v>
      </c>
      <c r="Y727" s="22">
        <v>0</v>
      </c>
      <c r="Z727" s="22">
        <v>0</v>
      </c>
      <c r="AA727" s="22">
        <v>0</v>
      </c>
      <c r="AB727" s="22">
        <v>0.2</v>
      </c>
      <c r="AC727" s="22">
        <v>0.8</v>
      </c>
      <c r="AD727" s="22">
        <v>0</v>
      </c>
      <c r="AE727" s="18">
        <f t="shared" si="393"/>
        <v>297557875.62</v>
      </c>
      <c r="AF727" s="18">
        <f>AE727*节奏规划!$J716</f>
        <v>413274.82725000003</v>
      </c>
      <c r="AG727" s="18">
        <f t="shared" si="394"/>
        <v>4374</v>
      </c>
      <c r="AH727" s="18">
        <f>AG727*节奏规划!$J716</f>
        <v>6.0750000000000002</v>
      </c>
      <c r="AI727" s="18">
        <f t="shared" si="373"/>
        <v>516.6</v>
      </c>
      <c r="AJ727" s="18">
        <f>AI727*节奏规划!$J716</f>
        <v>0.71750000000000003</v>
      </c>
      <c r="AK727" s="18">
        <f t="shared" si="374"/>
        <v>282.96000000000004</v>
      </c>
      <c r="AL727" s="18">
        <f>AK727*节奏规划!$J716</f>
        <v>0.39300000000000007</v>
      </c>
      <c r="AM727" s="18">
        <f t="shared" si="375"/>
        <v>1360.8000000000002</v>
      </c>
      <c r="AN727" s="18">
        <f>AM727*节奏规划!$J716</f>
        <v>1.8900000000000003</v>
      </c>
      <c r="AO727" s="18">
        <f t="shared" si="376"/>
        <v>319.68</v>
      </c>
      <c r="AP727" s="18">
        <f>AO727*节奏规划!$J716</f>
        <v>0.44400000000000001</v>
      </c>
      <c r="AQ727" s="18">
        <f t="shared" si="377"/>
        <v>17.28</v>
      </c>
      <c r="AR727" s="18">
        <f>AQ727*节奏规划!$J716</f>
        <v>2.4000000000000004E-2</v>
      </c>
      <c r="AS727" s="18">
        <f t="shared" si="395"/>
        <v>23.328000000000003</v>
      </c>
      <c r="AT727" s="18">
        <f>AS727*节奏规划!$J716</f>
        <v>3.2400000000000005E-2</v>
      </c>
      <c r="AU727" s="18">
        <f t="shared" si="396"/>
        <v>145.80000000000001</v>
      </c>
      <c r="AV727" s="18">
        <f>AU727*节奏规划!$J716</f>
        <v>0.20250000000000001</v>
      </c>
      <c r="AW727" s="18">
        <f t="shared" si="397"/>
        <v>40.240800000000007</v>
      </c>
      <c r="AX727" s="18">
        <f>AW727*节奏规划!$J716</f>
        <v>5.5890000000000009E-2</v>
      </c>
      <c r="AY727" s="18">
        <f t="shared" si="398"/>
        <v>0</v>
      </c>
      <c r="AZ727" s="18">
        <f>AY727*节奏规划!$J716</f>
        <v>0</v>
      </c>
    </row>
    <row r="728" spans="1:52" ht="16.5" x14ac:dyDescent="0.2">
      <c r="A728" s="14">
        <v>723</v>
      </c>
      <c r="B728" s="14">
        <f>金币产出!CH728/金币产出!CB728</f>
        <v>21508848000</v>
      </c>
      <c r="C728" s="18">
        <f>INDEX(金币产出!$D$7:$D$90,MATCH(宝箱数值!A728,金币产出!$A$7:$A$90,1))</f>
        <v>170</v>
      </c>
      <c r="D728" s="18">
        <f t="shared" si="378"/>
        <v>118018370</v>
      </c>
      <c r="E728" s="18">
        <f t="shared" si="367"/>
        <v>7950066</v>
      </c>
      <c r="F728" s="18">
        <f t="shared" si="368"/>
        <v>28232035</v>
      </c>
      <c r="G728" s="18">
        <f t="shared" si="369"/>
        <v>59891563</v>
      </c>
      <c r="H728" s="18">
        <f t="shared" si="370"/>
        <v>80637206</v>
      </c>
      <c r="I728" s="18">
        <f t="shared" si="371"/>
        <v>118018370</v>
      </c>
      <c r="J728" s="18">
        <f t="shared" si="372"/>
        <v>118018370</v>
      </c>
      <c r="K728" s="18">
        <f t="shared" si="379"/>
        <v>1</v>
      </c>
      <c r="L728" s="18">
        <f t="shared" si="380"/>
        <v>7950.07</v>
      </c>
      <c r="M728" s="18">
        <f t="shared" si="381"/>
        <v>2</v>
      </c>
      <c r="N728" s="18">
        <f t="shared" si="382"/>
        <v>28.23</v>
      </c>
      <c r="O728" s="18">
        <f t="shared" si="383"/>
        <v>2</v>
      </c>
      <c r="P728" s="18">
        <f t="shared" si="384"/>
        <v>59.89</v>
      </c>
      <c r="Q728" s="18">
        <f t="shared" si="385"/>
        <v>2</v>
      </c>
      <c r="R728" s="18">
        <f t="shared" si="386"/>
        <v>80.64</v>
      </c>
      <c r="S728" s="18">
        <f t="shared" si="387"/>
        <v>2</v>
      </c>
      <c r="T728" s="18">
        <f t="shared" si="388"/>
        <v>118.02</v>
      </c>
      <c r="U728" s="18">
        <f t="shared" si="389"/>
        <v>2</v>
      </c>
      <c r="V728" s="18">
        <f t="shared" si="390"/>
        <v>118.02</v>
      </c>
      <c r="W728" s="18">
        <f t="shared" si="391"/>
        <v>2</v>
      </c>
      <c r="X728" s="18">
        <f t="shared" si="392"/>
        <v>118.02</v>
      </c>
      <c r="Y728" s="22">
        <v>0</v>
      </c>
      <c r="Z728" s="22">
        <v>0</v>
      </c>
      <c r="AA728" s="22">
        <v>0</v>
      </c>
      <c r="AB728" s="22">
        <v>0.2</v>
      </c>
      <c r="AC728" s="22">
        <v>0.8</v>
      </c>
      <c r="AD728" s="22">
        <v>0</v>
      </c>
      <c r="AE728" s="18">
        <f t="shared" si="393"/>
        <v>298463770.44000006</v>
      </c>
      <c r="AF728" s="18">
        <f>AE728*节奏规划!$J717</f>
        <v>414533.01450000011</v>
      </c>
      <c r="AG728" s="18">
        <f t="shared" si="394"/>
        <v>4374</v>
      </c>
      <c r="AH728" s="18">
        <f>AG728*节奏规划!$J717</f>
        <v>6.0750000000000002</v>
      </c>
      <c r="AI728" s="18">
        <f t="shared" si="373"/>
        <v>516.6</v>
      </c>
      <c r="AJ728" s="18">
        <f>AI728*节奏规划!$J717</f>
        <v>0.71750000000000003</v>
      </c>
      <c r="AK728" s="18">
        <f t="shared" si="374"/>
        <v>282.96000000000004</v>
      </c>
      <c r="AL728" s="18">
        <f>AK728*节奏规划!$J717</f>
        <v>0.39300000000000007</v>
      </c>
      <c r="AM728" s="18">
        <f t="shared" si="375"/>
        <v>1360.8000000000002</v>
      </c>
      <c r="AN728" s="18">
        <f>AM728*节奏规划!$J717</f>
        <v>1.8900000000000003</v>
      </c>
      <c r="AO728" s="18">
        <f t="shared" si="376"/>
        <v>319.68</v>
      </c>
      <c r="AP728" s="18">
        <f>AO728*节奏规划!$J717</f>
        <v>0.44400000000000001</v>
      </c>
      <c r="AQ728" s="18">
        <f t="shared" si="377"/>
        <v>17.28</v>
      </c>
      <c r="AR728" s="18">
        <f>AQ728*节奏规划!$J717</f>
        <v>2.4000000000000004E-2</v>
      </c>
      <c r="AS728" s="18">
        <f t="shared" si="395"/>
        <v>23.328000000000003</v>
      </c>
      <c r="AT728" s="18">
        <f>AS728*节奏规划!$J717</f>
        <v>3.2400000000000005E-2</v>
      </c>
      <c r="AU728" s="18">
        <f t="shared" si="396"/>
        <v>145.80000000000001</v>
      </c>
      <c r="AV728" s="18">
        <f>AU728*节奏规划!$J717</f>
        <v>0.20250000000000001</v>
      </c>
      <c r="AW728" s="18">
        <f t="shared" si="397"/>
        <v>40.240800000000007</v>
      </c>
      <c r="AX728" s="18">
        <f>AW728*节奏规划!$J717</f>
        <v>5.5890000000000009E-2</v>
      </c>
      <c r="AY728" s="18">
        <f t="shared" si="398"/>
        <v>0</v>
      </c>
      <c r="AZ728" s="18">
        <f>AY728*节奏规划!$J717</f>
        <v>0</v>
      </c>
    </row>
    <row r="729" spans="1:52" ht="16.5" x14ac:dyDescent="0.2">
      <c r="A729" s="14">
        <v>724</v>
      </c>
      <c r="B729" s="14">
        <f>金币产出!CH729/金币产出!CB729</f>
        <v>21579264000</v>
      </c>
      <c r="C729" s="18">
        <f>INDEX(金币产出!$D$7:$D$90,MATCH(宝箱数值!A729,金币产出!$A$7:$A$90,1))</f>
        <v>170</v>
      </c>
      <c r="D729" s="18">
        <f t="shared" si="378"/>
        <v>118404741</v>
      </c>
      <c r="E729" s="18">
        <f t="shared" si="367"/>
        <v>7963069</v>
      </c>
      <c r="F729" s="18">
        <f t="shared" si="368"/>
        <v>28278210</v>
      </c>
      <c r="G729" s="18">
        <f t="shared" si="369"/>
        <v>59989520</v>
      </c>
      <c r="H729" s="18">
        <f t="shared" si="370"/>
        <v>80769094</v>
      </c>
      <c r="I729" s="18">
        <f t="shared" si="371"/>
        <v>118404741</v>
      </c>
      <c r="J729" s="18">
        <f t="shared" si="372"/>
        <v>118404741</v>
      </c>
      <c r="K729" s="18">
        <f t="shared" si="379"/>
        <v>1</v>
      </c>
      <c r="L729" s="18">
        <f t="shared" si="380"/>
        <v>7963.07</v>
      </c>
      <c r="M729" s="18">
        <f t="shared" si="381"/>
        <v>2</v>
      </c>
      <c r="N729" s="18">
        <f t="shared" si="382"/>
        <v>28.28</v>
      </c>
      <c r="O729" s="18">
        <f t="shared" si="383"/>
        <v>2</v>
      </c>
      <c r="P729" s="18">
        <f t="shared" si="384"/>
        <v>59.99</v>
      </c>
      <c r="Q729" s="18">
        <f t="shared" si="385"/>
        <v>2</v>
      </c>
      <c r="R729" s="18">
        <f t="shared" si="386"/>
        <v>80.77</v>
      </c>
      <c r="S729" s="18">
        <f t="shared" si="387"/>
        <v>2</v>
      </c>
      <c r="T729" s="18">
        <f t="shared" si="388"/>
        <v>118.4</v>
      </c>
      <c r="U729" s="18">
        <f t="shared" si="389"/>
        <v>2</v>
      </c>
      <c r="V729" s="18">
        <f t="shared" si="390"/>
        <v>118.4</v>
      </c>
      <c r="W729" s="18">
        <f t="shared" si="391"/>
        <v>2</v>
      </c>
      <c r="X729" s="18">
        <f t="shared" si="392"/>
        <v>118.4</v>
      </c>
      <c r="Y729" s="22">
        <v>0</v>
      </c>
      <c r="Z729" s="22">
        <v>0</v>
      </c>
      <c r="AA729" s="22">
        <v>0</v>
      </c>
      <c r="AB729" s="22">
        <v>0.2</v>
      </c>
      <c r="AC729" s="22">
        <v>0.8</v>
      </c>
      <c r="AD729" s="22">
        <v>0</v>
      </c>
      <c r="AE729" s="18">
        <f t="shared" si="393"/>
        <v>299369551.32000005</v>
      </c>
      <c r="AF729" s="18">
        <f>AE729*节奏规划!$J718</f>
        <v>415791.04350000009</v>
      </c>
      <c r="AG729" s="18">
        <f t="shared" si="394"/>
        <v>4374</v>
      </c>
      <c r="AH729" s="18">
        <f>AG729*节奏规划!$J718</f>
        <v>6.0750000000000002</v>
      </c>
      <c r="AI729" s="18">
        <f t="shared" si="373"/>
        <v>516.6</v>
      </c>
      <c r="AJ729" s="18">
        <f>AI729*节奏规划!$J718</f>
        <v>0.71750000000000003</v>
      </c>
      <c r="AK729" s="18">
        <f t="shared" si="374"/>
        <v>282.96000000000004</v>
      </c>
      <c r="AL729" s="18">
        <f>AK729*节奏规划!$J718</f>
        <v>0.39300000000000007</v>
      </c>
      <c r="AM729" s="18">
        <f t="shared" si="375"/>
        <v>1360.8000000000002</v>
      </c>
      <c r="AN729" s="18">
        <f>AM729*节奏规划!$J718</f>
        <v>1.8900000000000003</v>
      </c>
      <c r="AO729" s="18">
        <f t="shared" si="376"/>
        <v>319.68</v>
      </c>
      <c r="AP729" s="18">
        <f>AO729*节奏规划!$J718</f>
        <v>0.44400000000000001</v>
      </c>
      <c r="AQ729" s="18">
        <f t="shared" si="377"/>
        <v>17.28</v>
      </c>
      <c r="AR729" s="18">
        <f>AQ729*节奏规划!$J718</f>
        <v>2.4000000000000004E-2</v>
      </c>
      <c r="AS729" s="18">
        <f t="shared" si="395"/>
        <v>23.328000000000003</v>
      </c>
      <c r="AT729" s="18">
        <f>AS729*节奏规划!$J718</f>
        <v>3.2400000000000005E-2</v>
      </c>
      <c r="AU729" s="18">
        <f t="shared" si="396"/>
        <v>145.80000000000001</v>
      </c>
      <c r="AV729" s="18">
        <f>AU729*节奏规划!$J718</f>
        <v>0.20250000000000001</v>
      </c>
      <c r="AW729" s="18">
        <f t="shared" si="397"/>
        <v>40.240800000000007</v>
      </c>
      <c r="AX729" s="18">
        <f>AW729*节奏规划!$J718</f>
        <v>5.5890000000000009E-2</v>
      </c>
      <c r="AY729" s="18">
        <f t="shared" si="398"/>
        <v>0</v>
      </c>
      <c r="AZ729" s="18">
        <f>AY729*节奏规划!$J718</f>
        <v>0</v>
      </c>
    </row>
    <row r="730" spans="1:52" ht="16.5" x14ac:dyDescent="0.2">
      <c r="A730" s="14">
        <v>725</v>
      </c>
      <c r="B730" s="14">
        <f>金币产出!CH730/金币产出!CB730</f>
        <v>21649680000</v>
      </c>
      <c r="C730" s="18">
        <f>INDEX(金币产出!$D$7:$D$90,MATCH(宝箱数值!A730,金币产出!$A$7:$A$90,1))</f>
        <v>170</v>
      </c>
      <c r="D730" s="18">
        <f t="shared" si="378"/>
        <v>118791111</v>
      </c>
      <c r="E730" s="18">
        <f t="shared" si="367"/>
        <v>7976051</v>
      </c>
      <c r="F730" s="18">
        <f t="shared" si="368"/>
        <v>28324310</v>
      </c>
      <c r="G730" s="18">
        <f t="shared" si="369"/>
        <v>60087317</v>
      </c>
      <c r="H730" s="18">
        <f t="shared" si="370"/>
        <v>80900767</v>
      </c>
      <c r="I730" s="18">
        <f t="shared" si="371"/>
        <v>118791111</v>
      </c>
      <c r="J730" s="18">
        <f t="shared" si="372"/>
        <v>118791111</v>
      </c>
      <c r="K730" s="18">
        <f t="shared" si="379"/>
        <v>1</v>
      </c>
      <c r="L730" s="18">
        <f t="shared" si="380"/>
        <v>7976.05</v>
      </c>
      <c r="M730" s="18">
        <f t="shared" si="381"/>
        <v>2</v>
      </c>
      <c r="N730" s="18">
        <f t="shared" si="382"/>
        <v>28.32</v>
      </c>
      <c r="O730" s="18">
        <f t="shared" si="383"/>
        <v>2</v>
      </c>
      <c r="P730" s="18">
        <f t="shared" si="384"/>
        <v>60.09</v>
      </c>
      <c r="Q730" s="18">
        <f t="shared" si="385"/>
        <v>2</v>
      </c>
      <c r="R730" s="18">
        <f t="shared" si="386"/>
        <v>80.900000000000006</v>
      </c>
      <c r="S730" s="18">
        <f t="shared" si="387"/>
        <v>2</v>
      </c>
      <c r="T730" s="18">
        <f t="shared" si="388"/>
        <v>118.79</v>
      </c>
      <c r="U730" s="18">
        <f t="shared" si="389"/>
        <v>2</v>
      </c>
      <c r="V730" s="18">
        <f t="shared" si="390"/>
        <v>118.79</v>
      </c>
      <c r="W730" s="18">
        <f t="shared" si="391"/>
        <v>2</v>
      </c>
      <c r="X730" s="18">
        <f t="shared" si="392"/>
        <v>118.79</v>
      </c>
      <c r="Y730" s="22">
        <v>0</v>
      </c>
      <c r="Z730" s="22">
        <v>0</v>
      </c>
      <c r="AA730" s="22">
        <v>0</v>
      </c>
      <c r="AB730" s="22">
        <v>0.2</v>
      </c>
      <c r="AC730" s="22">
        <v>0.8</v>
      </c>
      <c r="AD730" s="22">
        <v>0</v>
      </c>
      <c r="AE730" s="18">
        <f t="shared" si="393"/>
        <v>300275213.94000006</v>
      </c>
      <c r="AF730" s="18">
        <f>AE730*节奏规划!$J719</f>
        <v>417048.90825000009</v>
      </c>
      <c r="AG730" s="18">
        <f t="shared" si="394"/>
        <v>4374</v>
      </c>
      <c r="AH730" s="18">
        <f>AG730*节奏规划!$J719</f>
        <v>6.0750000000000002</v>
      </c>
      <c r="AI730" s="18">
        <f t="shared" si="373"/>
        <v>516.6</v>
      </c>
      <c r="AJ730" s="18">
        <f>AI730*节奏规划!$J719</f>
        <v>0.71750000000000003</v>
      </c>
      <c r="AK730" s="18">
        <f t="shared" si="374"/>
        <v>282.96000000000004</v>
      </c>
      <c r="AL730" s="18">
        <f>AK730*节奏规划!$J719</f>
        <v>0.39300000000000007</v>
      </c>
      <c r="AM730" s="18">
        <f t="shared" si="375"/>
        <v>1360.8000000000002</v>
      </c>
      <c r="AN730" s="18">
        <f>AM730*节奏规划!$J719</f>
        <v>1.8900000000000003</v>
      </c>
      <c r="AO730" s="18">
        <f t="shared" si="376"/>
        <v>319.68</v>
      </c>
      <c r="AP730" s="18">
        <f>AO730*节奏规划!$J719</f>
        <v>0.44400000000000001</v>
      </c>
      <c r="AQ730" s="18">
        <f t="shared" si="377"/>
        <v>17.28</v>
      </c>
      <c r="AR730" s="18">
        <f>AQ730*节奏规划!$J719</f>
        <v>2.4000000000000004E-2</v>
      </c>
      <c r="AS730" s="18">
        <f t="shared" si="395"/>
        <v>23.328000000000003</v>
      </c>
      <c r="AT730" s="18">
        <f>AS730*节奏规划!$J719</f>
        <v>3.2400000000000005E-2</v>
      </c>
      <c r="AU730" s="18">
        <f t="shared" si="396"/>
        <v>145.80000000000001</v>
      </c>
      <c r="AV730" s="18">
        <f>AU730*节奏规划!$J719</f>
        <v>0.20250000000000001</v>
      </c>
      <c r="AW730" s="18">
        <f t="shared" si="397"/>
        <v>40.240800000000007</v>
      </c>
      <c r="AX730" s="18">
        <f>AW730*节奏规划!$J719</f>
        <v>5.5890000000000009E-2</v>
      </c>
      <c r="AY730" s="18">
        <f t="shared" si="398"/>
        <v>0</v>
      </c>
      <c r="AZ730" s="18">
        <f>AY730*节奏规划!$J719</f>
        <v>0</v>
      </c>
    </row>
    <row r="731" spans="1:52" ht="16.5" x14ac:dyDescent="0.2">
      <c r="A731" s="14">
        <v>726</v>
      </c>
      <c r="B731" s="14">
        <f>金币产出!CH731/金币产出!CB731</f>
        <v>21720096000</v>
      </c>
      <c r="C731" s="18">
        <f>INDEX(金币产出!$D$7:$D$90,MATCH(宝箱数值!A731,金币产出!$A$7:$A$90,1))</f>
        <v>170</v>
      </c>
      <c r="D731" s="18">
        <f t="shared" si="378"/>
        <v>119177481</v>
      </c>
      <c r="E731" s="18">
        <f t="shared" si="367"/>
        <v>7989011</v>
      </c>
      <c r="F731" s="18">
        <f t="shared" si="368"/>
        <v>28370335</v>
      </c>
      <c r="G731" s="18">
        <f t="shared" si="369"/>
        <v>60184955</v>
      </c>
      <c r="H731" s="18">
        <f t="shared" si="370"/>
        <v>81032226</v>
      </c>
      <c r="I731" s="18">
        <f t="shared" si="371"/>
        <v>119177481</v>
      </c>
      <c r="J731" s="18">
        <f t="shared" si="372"/>
        <v>119177481</v>
      </c>
      <c r="K731" s="18">
        <f t="shared" si="379"/>
        <v>1</v>
      </c>
      <c r="L731" s="18">
        <f t="shared" si="380"/>
        <v>7989.01</v>
      </c>
      <c r="M731" s="18">
        <f t="shared" si="381"/>
        <v>2</v>
      </c>
      <c r="N731" s="18">
        <f t="shared" si="382"/>
        <v>28.37</v>
      </c>
      <c r="O731" s="18">
        <f t="shared" si="383"/>
        <v>2</v>
      </c>
      <c r="P731" s="18">
        <f t="shared" si="384"/>
        <v>60.18</v>
      </c>
      <c r="Q731" s="18">
        <f t="shared" si="385"/>
        <v>2</v>
      </c>
      <c r="R731" s="18">
        <f t="shared" si="386"/>
        <v>81.03</v>
      </c>
      <c r="S731" s="18">
        <f t="shared" si="387"/>
        <v>2</v>
      </c>
      <c r="T731" s="18">
        <f t="shared" si="388"/>
        <v>119.18</v>
      </c>
      <c r="U731" s="18">
        <f t="shared" si="389"/>
        <v>2</v>
      </c>
      <c r="V731" s="18">
        <f t="shared" si="390"/>
        <v>119.18</v>
      </c>
      <c r="W731" s="18">
        <f t="shared" si="391"/>
        <v>2</v>
      </c>
      <c r="X731" s="18">
        <f t="shared" si="392"/>
        <v>119.18</v>
      </c>
      <c r="Y731" s="22">
        <v>0</v>
      </c>
      <c r="Z731" s="22">
        <v>0</v>
      </c>
      <c r="AA731" s="22">
        <v>0</v>
      </c>
      <c r="AB731" s="22">
        <v>0.2</v>
      </c>
      <c r="AC731" s="22">
        <v>0.8</v>
      </c>
      <c r="AD731" s="22">
        <v>0</v>
      </c>
      <c r="AE731" s="18">
        <f t="shared" si="393"/>
        <v>301180761.00000006</v>
      </c>
      <c r="AF731" s="18">
        <f>AE731*节奏规划!$J720</f>
        <v>418306.6125000001</v>
      </c>
      <c r="AG731" s="18">
        <f t="shared" si="394"/>
        <v>4374</v>
      </c>
      <c r="AH731" s="18">
        <f>AG731*节奏规划!$J720</f>
        <v>6.0750000000000002</v>
      </c>
      <c r="AI731" s="18">
        <f t="shared" si="373"/>
        <v>516.6</v>
      </c>
      <c r="AJ731" s="18">
        <f>AI731*节奏规划!$J720</f>
        <v>0.71750000000000003</v>
      </c>
      <c r="AK731" s="18">
        <f t="shared" si="374"/>
        <v>282.96000000000004</v>
      </c>
      <c r="AL731" s="18">
        <f>AK731*节奏规划!$J720</f>
        <v>0.39300000000000007</v>
      </c>
      <c r="AM731" s="18">
        <f t="shared" si="375"/>
        <v>1360.8000000000002</v>
      </c>
      <c r="AN731" s="18">
        <f>AM731*节奏规划!$J720</f>
        <v>1.8900000000000003</v>
      </c>
      <c r="AO731" s="18">
        <f t="shared" si="376"/>
        <v>319.68</v>
      </c>
      <c r="AP731" s="18">
        <f>AO731*节奏规划!$J720</f>
        <v>0.44400000000000001</v>
      </c>
      <c r="AQ731" s="18">
        <f t="shared" si="377"/>
        <v>17.28</v>
      </c>
      <c r="AR731" s="18">
        <f>AQ731*节奏规划!$J720</f>
        <v>2.4000000000000004E-2</v>
      </c>
      <c r="AS731" s="18">
        <f t="shared" si="395"/>
        <v>23.328000000000003</v>
      </c>
      <c r="AT731" s="18">
        <f>AS731*节奏规划!$J720</f>
        <v>3.2400000000000005E-2</v>
      </c>
      <c r="AU731" s="18">
        <f t="shared" si="396"/>
        <v>145.80000000000001</v>
      </c>
      <c r="AV731" s="18">
        <f>AU731*节奏规划!$J720</f>
        <v>0.20250000000000001</v>
      </c>
      <c r="AW731" s="18">
        <f t="shared" si="397"/>
        <v>40.240800000000007</v>
      </c>
      <c r="AX731" s="18">
        <f>AW731*节奏规划!$J720</f>
        <v>5.5890000000000009E-2</v>
      </c>
      <c r="AY731" s="18">
        <f t="shared" si="398"/>
        <v>0</v>
      </c>
      <c r="AZ731" s="18">
        <f>AY731*节奏规划!$J720</f>
        <v>0</v>
      </c>
    </row>
    <row r="732" spans="1:52" ht="16.5" x14ac:dyDescent="0.2">
      <c r="A732" s="14">
        <v>727</v>
      </c>
      <c r="B732" s="14">
        <f>金币产出!CH732/金币产出!CB732</f>
        <v>21790512000</v>
      </c>
      <c r="C732" s="18">
        <f>INDEX(金币产出!$D$7:$D$90,MATCH(宝箱数值!A732,金币产出!$A$7:$A$90,1))</f>
        <v>170</v>
      </c>
      <c r="D732" s="18">
        <f t="shared" si="378"/>
        <v>119563852</v>
      </c>
      <c r="E732" s="18">
        <f t="shared" si="367"/>
        <v>8001951</v>
      </c>
      <c r="F732" s="18">
        <f t="shared" si="368"/>
        <v>28416286</v>
      </c>
      <c r="G732" s="18">
        <f t="shared" si="369"/>
        <v>60282435</v>
      </c>
      <c r="H732" s="18">
        <f t="shared" si="370"/>
        <v>81163472</v>
      </c>
      <c r="I732" s="18">
        <f t="shared" si="371"/>
        <v>119563852</v>
      </c>
      <c r="J732" s="18">
        <f t="shared" si="372"/>
        <v>119563852</v>
      </c>
      <c r="K732" s="18">
        <f t="shared" si="379"/>
        <v>1</v>
      </c>
      <c r="L732" s="18">
        <f t="shared" si="380"/>
        <v>8001.95</v>
      </c>
      <c r="M732" s="18">
        <f t="shared" si="381"/>
        <v>2</v>
      </c>
      <c r="N732" s="18">
        <f t="shared" si="382"/>
        <v>28.42</v>
      </c>
      <c r="O732" s="18">
        <f t="shared" si="383"/>
        <v>2</v>
      </c>
      <c r="P732" s="18">
        <f t="shared" si="384"/>
        <v>60.28</v>
      </c>
      <c r="Q732" s="18">
        <f t="shared" si="385"/>
        <v>2</v>
      </c>
      <c r="R732" s="18">
        <f t="shared" si="386"/>
        <v>81.16</v>
      </c>
      <c r="S732" s="18">
        <f t="shared" si="387"/>
        <v>2</v>
      </c>
      <c r="T732" s="18">
        <f t="shared" si="388"/>
        <v>119.56</v>
      </c>
      <c r="U732" s="18">
        <f t="shared" si="389"/>
        <v>2</v>
      </c>
      <c r="V732" s="18">
        <f t="shared" si="390"/>
        <v>119.56</v>
      </c>
      <c r="W732" s="18">
        <f t="shared" si="391"/>
        <v>2</v>
      </c>
      <c r="X732" s="18">
        <f t="shared" si="392"/>
        <v>119.56</v>
      </c>
      <c r="Y732" s="22">
        <v>0</v>
      </c>
      <c r="Z732" s="22">
        <v>0</v>
      </c>
      <c r="AA732" s="22">
        <v>0</v>
      </c>
      <c r="AB732" s="22">
        <v>0.2</v>
      </c>
      <c r="AC732" s="22">
        <v>0.8</v>
      </c>
      <c r="AD732" s="22">
        <v>0</v>
      </c>
      <c r="AE732" s="18">
        <f t="shared" si="393"/>
        <v>302086195.20000005</v>
      </c>
      <c r="AF732" s="18">
        <f>AE732*节奏规划!$J721</f>
        <v>419564.16000000009</v>
      </c>
      <c r="AG732" s="18">
        <f t="shared" si="394"/>
        <v>4374</v>
      </c>
      <c r="AH732" s="18">
        <f>AG732*节奏规划!$J721</f>
        <v>6.0750000000000002</v>
      </c>
      <c r="AI732" s="18">
        <f t="shared" si="373"/>
        <v>516.6</v>
      </c>
      <c r="AJ732" s="18">
        <f>AI732*节奏规划!$J721</f>
        <v>0.71750000000000003</v>
      </c>
      <c r="AK732" s="18">
        <f t="shared" si="374"/>
        <v>282.96000000000004</v>
      </c>
      <c r="AL732" s="18">
        <f>AK732*节奏规划!$J721</f>
        <v>0.39300000000000007</v>
      </c>
      <c r="AM732" s="18">
        <f t="shared" si="375"/>
        <v>1360.8000000000002</v>
      </c>
      <c r="AN732" s="18">
        <f>AM732*节奏规划!$J721</f>
        <v>1.8900000000000003</v>
      </c>
      <c r="AO732" s="18">
        <f t="shared" si="376"/>
        <v>319.68</v>
      </c>
      <c r="AP732" s="18">
        <f>AO732*节奏规划!$J721</f>
        <v>0.44400000000000001</v>
      </c>
      <c r="AQ732" s="18">
        <f t="shared" si="377"/>
        <v>17.28</v>
      </c>
      <c r="AR732" s="18">
        <f>AQ732*节奏规划!$J721</f>
        <v>2.4000000000000004E-2</v>
      </c>
      <c r="AS732" s="18">
        <f t="shared" si="395"/>
        <v>23.328000000000003</v>
      </c>
      <c r="AT732" s="18">
        <f>AS732*节奏规划!$J721</f>
        <v>3.2400000000000005E-2</v>
      </c>
      <c r="AU732" s="18">
        <f t="shared" si="396"/>
        <v>145.80000000000001</v>
      </c>
      <c r="AV732" s="18">
        <f>AU732*节奏规划!$J721</f>
        <v>0.20250000000000001</v>
      </c>
      <c r="AW732" s="18">
        <f t="shared" si="397"/>
        <v>40.240800000000007</v>
      </c>
      <c r="AX732" s="18">
        <f>AW732*节奏规划!$J721</f>
        <v>5.5890000000000009E-2</v>
      </c>
      <c r="AY732" s="18">
        <f t="shared" si="398"/>
        <v>0</v>
      </c>
      <c r="AZ732" s="18">
        <f>AY732*节奏规划!$J721</f>
        <v>0</v>
      </c>
    </row>
    <row r="733" spans="1:52" ht="16.5" x14ac:dyDescent="0.2">
      <c r="A733" s="14">
        <v>728</v>
      </c>
      <c r="B733" s="14">
        <f>金币产出!CH733/金币产出!CB733</f>
        <v>21860928000</v>
      </c>
      <c r="C733" s="18">
        <f>INDEX(金币产出!$D$7:$D$90,MATCH(宝箱数值!A733,金币产出!$A$7:$A$90,1))</f>
        <v>170</v>
      </c>
      <c r="D733" s="18">
        <f t="shared" si="378"/>
        <v>119950222</v>
      </c>
      <c r="E733" s="18">
        <f t="shared" si="367"/>
        <v>8014870</v>
      </c>
      <c r="F733" s="18">
        <f t="shared" si="368"/>
        <v>28462163</v>
      </c>
      <c r="G733" s="18">
        <f t="shared" si="369"/>
        <v>60379758</v>
      </c>
      <c r="H733" s="18">
        <f t="shared" si="370"/>
        <v>81294506</v>
      </c>
      <c r="I733" s="18">
        <f t="shared" si="371"/>
        <v>119950222</v>
      </c>
      <c r="J733" s="18">
        <f t="shared" si="372"/>
        <v>119950222</v>
      </c>
      <c r="K733" s="18">
        <f t="shared" si="379"/>
        <v>1</v>
      </c>
      <c r="L733" s="18">
        <f t="shared" si="380"/>
        <v>8014.87</v>
      </c>
      <c r="M733" s="18">
        <f t="shared" si="381"/>
        <v>2</v>
      </c>
      <c r="N733" s="18">
        <f t="shared" si="382"/>
        <v>28.46</v>
      </c>
      <c r="O733" s="18">
        <f t="shared" si="383"/>
        <v>2</v>
      </c>
      <c r="P733" s="18">
        <f t="shared" si="384"/>
        <v>60.38</v>
      </c>
      <c r="Q733" s="18">
        <f t="shared" si="385"/>
        <v>2</v>
      </c>
      <c r="R733" s="18">
        <f t="shared" si="386"/>
        <v>81.290000000000006</v>
      </c>
      <c r="S733" s="18">
        <f t="shared" si="387"/>
        <v>2</v>
      </c>
      <c r="T733" s="18">
        <f t="shared" si="388"/>
        <v>119.95</v>
      </c>
      <c r="U733" s="18">
        <f t="shared" si="389"/>
        <v>2</v>
      </c>
      <c r="V733" s="18">
        <f t="shared" si="390"/>
        <v>119.95</v>
      </c>
      <c r="W733" s="18">
        <f t="shared" si="391"/>
        <v>2</v>
      </c>
      <c r="X733" s="18">
        <f t="shared" si="392"/>
        <v>119.95</v>
      </c>
      <c r="Y733" s="22">
        <v>0</v>
      </c>
      <c r="Z733" s="22">
        <v>0</v>
      </c>
      <c r="AA733" s="22">
        <v>0</v>
      </c>
      <c r="AB733" s="22">
        <v>0.2</v>
      </c>
      <c r="AC733" s="22">
        <v>0.8</v>
      </c>
      <c r="AD733" s="22">
        <v>0</v>
      </c>
      <c r="AE733" s="18">
        <f t="shared" si="393"/>
        <v>302991512.76000005</v>
      </c>
      <c r="AF733" s="18">
        <f>AE733*节奏规划!$J722</f>
        <v>420821.54550000007</v>
      </c>
      <c r="AG733" s="18">
        <f t="shared" si="394"/>
        <v>4374</v>
      </c>
      <c r="AH733" s="18">
        <f>AG733*节奏规划!$J722</f>
        <v>6.0750000000000002</v>
      </c>
      <c r="AI733" s="18">
        <f t="shared" si="373"/>
        <v>516.6</v>
      </c>
      <c r="AJ733" s="18">
        <f>AI733*节奏规划!$J722</f>
        <v>0.71750000000000003</v>
      </c>
      <c r="AK733" s="18">
        <f t="shared" si="374"/>
        <v>282.96000000000004</v>
      </c>
      <c r="AL733" s="18">
        <f>AK733*节奏规划!$J722</f>
        <v>0.39300000000000007</v>
      </c>
      <c r="AM733" s="18">
        <f t="shared" si="375"/>
        <v>1360.8000000000002</v>
      </c>
      <c r="AN733" s="18">
        <f>AM733*节奏规划!$J722</f>
        <v>1.8900000000000003</v>
      </c>
      <c r="AO733" s="18">
        <f t="shared" si="376"/>
        <v>319.68</v>
      </c>
      <c r="AP733" s="18">
        <f>AO733*节奏规划!$J722</f>
        <v>0.44400000000000001</v>
      </c>
      <c r="AQ733" s="18">
        <f t="shared" si="377"/>
        <v>17.28</v>
      </c>
      <c r="AR733" s="18">
        <f>AQ733*节奏规划!$J722</f>
        <v>2.4000000000000004E-2</v>
      </c>
      <c r="AS733" s="18">
        <f t="shared" si="395"/>
        <v>23.328000000000003</v>
      </c>
      <c r="AT733" s="18">
        <f>AS733*节奏规划!$J722</f>
        <v>3.2400000000000005E-2</v>
      </c>
      <c r="AU733" s="18">
        <f t="shared" si="396"/>
        <v>145.80000000000001</v>
      </c>
      <c r="AV733" s="18">
        <f>AU733*节奏规划!$J722</f>
        <v>0.20250000000000001</v>
      </c>
      <c r="AW733" s="18">
        <f t="shared" si="397"/>
        <v>40.240800000000007</v>
      </c>
      <c r="AX733" s="18">
        <f>AW733*节奏规划!$J722</f>
        <v>5.5890000000000009E-2</v>
      </c>
      <c r="AY733" s="18">
        <f t="shared" si="398"/>
        <v>0</v>
      </c>
      <c r="AZ733" s="18">
        <f>AY733*节奏规划!$J722</f>
        <v>0</v>
      </c>
    </row>
    <row r="734" spans="1:52" ht="16.5" x14ac:dyDescent="0.2">
      <c r="A734" s="14">
        <v>729</v>
      </c>
      <c r="B734" s="14">
        <f>金币产出!CH734/金币产出!CB734</f>
        <v>21931344000</v>
      </c>
      <c r="C734" s="18">
        <f>INDEX(金币产出!$D$7:$D$90,MATCH(宝箱数值!A734,金币产出!$A$7:$A$90,1))</f>
        <v>170</v>
      </c>
      <c r="D734" s="18">
        <f t="shared" si="378"/>
        <v>120336593</v>
      </c>
      <c r="E734" s="18">
        <f t="shared" si="367"/>
        <v>8027767</v>
      </c>
      <c r="F734" s="18">
        <f t="shared" si="368"/>
        <v>28507966</v>
      </c>
      <c r="G734" s="18">
        <f t="shared" si="369"/>
        <v>60476924</v>
      </c>
      <c r="H734" s="18">
        <f t="shared" si="370"/>
        <v>81425329</v>
      </c>
      <c r="I734" s="18">
        <f t="shared" si="371"/>
        <v>120336593</v>
      </c>
      <c r="J734" s="18">
        <f t="shared" si="372"/>
        <v>120336593</v>
      </c>
      <c r="K734" s="18">
        <f t="shared" si="379"/>
        <v>1</v>
      </c>
      <c r="L734" s="18">
        <f t="shared" si="380"/>
        <v>8027.77</v>
      </c>
      <c r="M734" s="18">
        <f t="shared" si="381"/>
        <v>2</v>
      </c>
      <c r="N734" s="18">
        <f t="shared" si="382"/>
        <v>28.51</v>
      </c>
      <c r="O734" s="18">
        <f t="shared" si="383"/>
        <v>2</v>
      </c>
      <c r="P734" s="18">
        <f t="shared" si="384"/>
        <v>60.48</v>
      </c>
      <c r="Q734" s="18">
        <f t="shared" si="385"/>
        <v>2</v>
      </c>
      <c r="R734" s="18">
        <f t="shared" si="386"/>
        <v>81.430000000000007</v>
      </c>
      <c r="S734" s="18">
        <f t="shared" si="387"/>
        <v>2</v>
      </c>
      <c r="T734" s="18">
        <f t="shared" si="388"/>
        <v>120.34</v>
      </c>
      <c r="U734" s="18">
        <f t="shared" si="389"/>
        <v>2</v>
      </c>
      <c r="V734" s="18">
        <f t="shared" si="390"/>
        <v>120.34</v>
      </c>
      <c r="W734" s="18">
        <f t="shared" si="391"/>
        <v>2</v>
      </c>
      <c r="X734" s="18">
        <f t="shared" si="392"/>
        <v>120.34</v>
      </c>
      <c r="Y734" s="22">
        <v>0</v>
      </c>
      <c r="Z734" s="22">
        <v>0</v>
      </c>
      <c r="AA734" s="22">
        <v>0</v>
      </c>
      <c r="AB734" s="22">
        <v>0.2</v>
      </c>
      <c r="AC734" s="22">
        <v>0.8</v>
      </c>
      <c r="AD734" s="22">
        <v>0</v>
      </c>
      <c r="AE734" s="18">
        <f t="shared" si="393"/>
        <v>303896718.54000002</v>
      </c>
      <c r="AF734" s="18">
        <f>AE734*节奏规划!$J723</f>
        <v>422078.77575000003</v>
      </c>
      <c r="AG734" s="18">
        <f t="shared" si="394"/>
        <v>4374</v>
      </c>
      <c r="AH734" s="18">
        <f>AG734*节奏规划!$J723</f>
        <v>6.0750000000000002</v>
      </c>
      <c r="AI734" s="18">
        <f t="shared" si="373"/>
        <v>516.6</v>
      </c>
      <c r="AJ734" s="18">
        <f>AI734*节奏规划!$J723</f>
        <v>0.71750000000000003</v>
      </c>
      <c r="AK734" s="18">
        <f t="shared" si="374"/>
        <v>282.96000000000004</v>
      </c>
      <c r="AL734" s="18">
        <f>AK734*节奏规划!$J723</f>
        <v>0.39300000000000007</v>
      </c>
      <c r="AM734" s="18">
        <f t="shared" si="375"/>
        <v>1360.8000000000002</v>
      </c>
      <c r="AN734" s="18">
        <f>AM734*节奏规划!$J723</f>
        <v>1.8900000000000003</v>
      </c>
      <c r="AO734" s="18">
        <f t="shared" si="376"/>
        <v>319.68</v>
      </c>
      <c r="AP734" s="18">
        <f>AO734*节奏规划!$J723</f>
        <v>0.44400000000000001</v>
      </c>
      <c r="AQ734" s="18">
        <f t="shared" si="377"/>
        <v>17.28</v>
      </c>
      <c r="AR734" s="18">
        <f>AQ734*节奏规划!$J723</f>
        <v>2.4000000000000004E-2</v>
      </c>
      <c r="AS734" s="18">
        <f t="shared" si="395"/>
        <v>23.328000000000003</v>
      </c>
      <c r="AT734" s="18">
        <f>AS734*节奏规划!$J723</f>
        <v>3.2400000000000005E-2</v>
      </c>
      <c r="AU734" s="18">
        <f t="shared" si="396"/>
        <v>145.80000000000001</v>
      </c>
      <c r="AV734" s="18">
        <f>AU734*节奏规划!$J723</f>
        <v>0.20250000000000001</v>
      </c>
      <c r="AW734" s="18">
        <f t="shared" si="397"/>
        <v>40.240800000000007</v>
      </c>
      <c r="AX734" s="18">
        <f>AW734*节奏规划!$J723</f>
        <v>5.5890000000000009E-2</v>
      </c>
      <c r="AY734" s="18">
        <f t="shared" si="398"/>
        <v>0</v>
      </c>
      <c r="AZ734" s="18">
        <f>AY734*节奏规划!$J723</f>
        <v>0</v>
      </c>
    </row>
    <row r="735" spans="1:52" ht="16.5" x14ac:dyDescent="0.2">
      <c r="A735" s="14">
        <v>730</v>
      </c>
      <c r="B735" s="14">
        <f>金币产出!CH735/金币产出!CB735</f>
        <v>22001759920</v>
      </c>
      <c r="C735" s="18">
        <f>INDEX(金币产出!$D$7:$D$90,MATCH(宝箱数值!A735,金币产出!$A$7:$A$90,1))</f>
        <v>170</v>
      </c>
      <c r="D735" s="18">
        <f t="shared" si="378"/>
        <v>120722963</v>
      </c>
      <c r="E735" s="18">
        <f t="shared" si="367"/>
        <v>8040645</v>
      </c>
      <c r="F735" s="18">
        <f t="shared" si="368"/>
        <v>28553695</v>
      </c>
      <c r="G735" s="18">
        <f t="shared" si="369"/>
        <v>60573934</v>
      </c>
      <c r="H735" s="18">
        <f t="shared" si="370"/>
        <v>81555942</v>
      </c>
      <c r="I735" s="18">
        <f t="shared" si="371"/>
        <v>120722963</v>
      </c>
      <c r="J735" s="18">
        <f t="shared" si="372"/>
        <v>120722963</v>
      </c>
      <c r="K735" s="18">
        <f t="shared" si="379"/>
        <v>1</v>
      </c>
      <c r="L735" s="18">
        <f t="shared" si="380"/>
        <v>8040.65</v>
      </c>
      <c r="M735" s="18">
        <f t="shared" si="381"/>
        <v>2</v>
      </c>
      <c r="N735" s="18">
        <f t="shared" si="382"/>
        <v>28.55</v>
      </c>
      <c r="O735" s="18">
        <f t="shared" si="383"/>
        <v>2</v>
      </c>
      <c r="P735" s="18">
        <f t="shared" si="384"/>
        <v>60.57</v>
      </c>
      <c r="Q735" s="18">
        <f t="shared" si="385"/>
        <v>2</v>
      </c>
      <c r="R735" s="18">
        <f t="shared" si="386"/>
        <v>81.56</v>
      </c>
      <c r="S735" s="18">
        <f t="shared" si="387"/>
        <v>2</v>
      </c>
      <c r="T735" s="18">
        <f t="shared" si="388"/>
        <v>120.72</v>
      </c>
      <c r="U735" s="18">
        <f t="shared" si="389"/>
        <v>2</v>
      </c>
      <c r="V735" s="18">
        <f t="shared" si="390"/>
        <v>120.72</v>
      </c>
      <c r="W735" s="18">
        <f t="shared" si="391"/>
        <v>2</v>
      </c>
      <c r="X735" s="18">
        <f t="shared" si="392"/>
        <v>120.72</v>
      </c>
      <c r="Y735" s="22">
        <v>0</v>
      </c>
      <c r="Z735" s="22">
        <v>0</v>
      </c>
      <c r="AA735" s="22">
        <v>0</v>
      </c>
      <c r="AB735" s="22">
        <v>0.2</v>
      </c>
      <c r="AC735" s="22">
        <v>0.8</v>
      </c>
      <c r="AD735" s="22">
        <v>0</v>
      </c>
      <c r="AE735" s="18">
        <f t="shared" si="393"/>
        <v>304801808.76000005</v>
      </c>
      <c r="AF735" s="18">
        <f>AE735*节奏规划!$J724</f>
        <v>411894.33616216225</v>
      </c>
      <c r="AG735" s="18">
        <f t="shared" si="394"/>
        <v>4374</v>
      </c>
      <c r="AH735" s="18">
        <f>AG735*节奏规划!$J724</f>
        <v>5.9108108108108111</v>
      </c>
      <c r="AI735" s="18">
        <f t="shared" si="373"/>
        <v>516.6</v>
      </c>
      <c r="AJ735" s="18">
        <f>AI735*节奏规划!$J724</f>
        <v>0.69810810810810819</v>
      </c>
      <c r="AK735" s="18">
        <f t="shared" si="374"/>
        <v>282.96000000000004</v>
      </c>
      <c r="AL735" s="18">
        <f>AK735*节奏规划!$J724</f>
        <v>0.38237837837837846</v>
      </c>
      <c r="AM735" s="18">
        <f t="shared" si="375"/>
        <v>1360.8000000000002</v>
      </c>
      <c r="AN735" s="18">
        <f>AM735*节奏规划!$J724</f>
        <v>1.8389189189189192</v>
      </c>
      <c r="AO735" s="18">
        <f t="shared" si="376"/>
        <v>319.68</v>
      </c>
      <c r="AP735" s="18">
        <f>AO735*节奏规划!$J724</f>
        <v>0.43200000000000005</v>
      </c>
      <c r="AQ735" s="18">
        <f t="shared" si="377"/>
        <v>17.28</v>
      </c>
      <c r="AR735" s="18">
        <f>AQ735*节奏规划!$J724</f>
        <v>2.3351351351351354E-2</v>
      </c>
      <c r="AS735" s="18">
        <f t="shared" si="395"/>
        <v>23.328000000000003</v>
      </c>
      <c r="AT735" s="18">
        <f>AS735*节奏规划!$J724</f>
        <v>3.1524324324324331E-2</v>
      </c>
      <c r="AU735" s="18">
        <f t="shared" si="396"/>
        <v>145.80000000000001</v>
      </c>
      <c r="AV735" s="18">
        <f>AU735*节奏规划!$J724</f>
        <v>0.19702702702702704</v>
      </c>
      <c r="AW735" s="18">
        <f t="shared" si="397"/>
        <v>40.240800000000007</v>
      </c>
      <c r="AX735" s="18">
        <f>AW735*节奏规划!$J724</f>
        <v>5.4379459459459475E-2</v>
      </c>
      <c r="AY735" s="18">
        <f t="shared" si="398"/>
        <v>0</v>
      </c>
      <c r="AZ735" s="18">
        <f>AY735*节奏规划!$J724</f>
        <v>0</v>
      </c>
    </row>
    <row r="736" spans="1:52" ht="16.5" x14ac:dyDescent="0.2">
      <c r="A736" s="14">
        <v>731</v>
      </c>
      <c r="B736" s="14">
        <f>金币产出!CH736/金币产出!CB736</f>
        <v>22072176100</v>
      </c>
      <c r="C736" s="18">
        <f>INDEX(金币产出!$D$7:$D$90,MATCH(宝箱数值!A736,金币产出!$A$7:$A$90,1))</f>
        <v>170</v>
      </c>
      <c r="D736" s="18">
        <f t="shared" si="378"/>
        <v>121109334</v>
      </c>
      <c r="E736" s="18">
        <f t="shared" si="367"/>
        <v>8053501</v>
      </c>
      <c r="F736" s="18">
        <f t="shared" si="368"/>
        <v>28599351</v>
      </c>
      <c r="G736" s="18">
        <f t="shared" si="369"/>
        <v>60670790</v>
      </c>
      <c r="H736" s="18">
        <f t="shared" si="370"/>
        <v>81686347</v>
      </c>
      <c r="I736" s="18">
        <f t="shared" si="371"/>
        <v>121109334</v>
      </c>
      <c r="J736" s="18">
        <f t="shared" si="372"/>
        <v>121109334</v>
      </c>
      <c r="K736" s="18">
        <f t="shared" si="379"/>
        <v>1</v>
      </c>
      <c r="L736" s="18">
        <f t="shared" si="380"/>
        <v>8053.5</v>
      </c>
      <c r="M736" s="18">
        <f t="shared" si="381"/>
        <v>2</v>
      </c>
      <c r="N736" s="18">
        <f t="shared" si="382"/>
        <v>28.6</v>
      </c>
      <c r="O736" s="18">
        <f t="shared" si="383"/>
        <v>2</v>
      </c>
      <c r="P736" s="18">
        <f t="shared" si="384"/>
        <v>60.67</v>
      </c>
      <c r="Q736" s="18">
        <f t="shared" si="385"/>
        <v>2</v>
      </c>
      <c r="R736" s="18">
        <f t="shared" si="386"/>
        <v>81.69</v>
      </c>
      <c r="S736" s="18">
        <f t="shared" si="387"/>
        <v>2</v>
      </c>
      <c r="T736" s="18">
        <f t="shared" si="388"/>
        <v>121.11</v>
      </c>
      <c r="U736" s="18">
        <f t="shared" si="389"/>
        <v>2</v>
      </c>
      <c r="V736" s="18">
        <f t="shared" si="390"/>
        <v>121.11</v>
      </c>
      <c r="W736" s="18">
        <f t="shared" si="391"/>
        <v>2</v>
      </c>
      <c r="X736" s="18">
        <f t="shared" si="392"/>
        <v>121.11</v>
      </c>
      <c r="Y736" s="22">
        <v>0</v>
      </c>
      <c r="Z736" s="22">
        <v>0</v>
      </c>
      <c r="AA736" s="22">
        <v>0</v>
      </c>
      <c r="AB736" s="22">
        <v>0.2</v>
      </c>
      <c r="AC736" s="22">
        <v>0.8</v>
      </c>
      <c r="AD736" s="22">
        <v>0</v>
      </c>
      <c r="AE736" s="18">
        <f t="shared" si="393"/>
        <v>305706788.82000005</v>
      </c>
      <c r="AF736" s="18">
        <f>AE736*节奏规划!$J725</f>
        <v>413117.28218918928</v>
      </c>
      <c r="AG736" s="18">
        <f t="shared" si="394"/>
        <v>4374</v>
      </c>
      <c r="AH736" s="18">
        <f>AG736*节奏规划!$J725</f>
        <v>5.9108108108108111</v>
      </c>
      <c r="AI736" s="18">
        <f t="shared" si="373"/>
        <v>516.6</v>
      </c>
      <c r="AJ736" s="18">
        <f>AI736*节奏规划!$J725</f>
        <v>0.69810810810810819</v>
      </c>
      <c r="AK736" s="18">
        <f t="shared" si="374"/>
        <v>282.96000000000004</v>
      </c>
      <c r="AL736" s="18">
        <f>AK736*节奏规划!$J725</f>
        <v>0.38237837837837846</v>
      </c>
      <c r="AM736" s="18">
        <f t="shared" si="375"/>
        <v>1360.8000000000002</v>
      </c>
      <c r="AN736" s="18">
        <f>AM736*节奏规划!$J725</f>
        <v>1.8389189189189192</v>
      </c>
      <c r="AO736" s="18">
        <f t="shared" si="376"/>
        <v>319.68</v>
      </c>
      <c r="AP736" s="18">
        <f>AO736*节奏规划!$J725</f>
        <v>0.43200000000000005</v>
      </c>
      <c r="AQ736" s="18">
        <f t="shared" si="377"/>
        <v>17.28</v>
      </c>
      <c r="AR736" s="18">
        <f>AQ736*节奏规划!$J725</f>
        <v>2.3351351351351354E-2</v>
      </c>
      <c r="AS736" s="18">
        <f t="shared" si="395"/>
        <v>23.328000000000003</v>
      </c>
      <c r="AT736" s="18">
        <f>AS736*节奏规划!$J725</f>
        <v>3.1524324324324331E-2</v>
      </c>
      <c r="AU736" s="18">
        <f t="shared" si="396"/>
        <v>145.80000000000001</v>
      </c>
      <c r="AV736" s="18">
        <f>AU736*节奏规划!$J725</f>
        <v>0.19702702702702704</v>
      </c>
      <c r="AW736" s="18">
        <f t="shared" si="397"/>
        <v>40.240800000000007</v>
      </c>
      <c r="AX736" s="18">
        <f>AW736*节奏规划!$J725</f>
        <v>5.4379459459459475E-2</v>
      </c>
      <c r="AY736" s="18">
        <f t="shared" si="398"/>
        <v>0</v>
      </c>
      <c r="AZ736" s="18">
        <f>AY736*节奏规划!$J725</f>
        <v>0</v>
      </c>
    </row>
    <row r="737" spans="1:52" ht="16.5" x14ac:dyDescent="0.2">
      <c r="A737" s="14">
        <v>732</v>
      </c>
      <c r="B737" s="14">
        <f>金币产出!CH737/金币产出!CB737</f>
        <v>22142592280</v>
      </c>
      <c r="C737" s="18">
        <f>INDEX(金币产出!$D$7:$D$90,MATCH(宝箱数值!A737,金币产出!$A$7:$A$90,1))</f>
        <v>170</v>
      </c>
      <c r="D737" s="18">
        <f t="shared" si="378"/>
        <v>121495705</v>
      </c>
      <c r="E737" s="18">
        <f t="shared" si="367"/>
        <v>8066338</v>
      </c>
      <c r="F737" s="18">
        <f t="shared" si="368"/>
        <v>28644934</v>
      </c>
      <c r="G737" s="18">
        <f t="shared" si="369"/>
        <v>60767491</v>
      </c>
      <c r="H737" s="18">
        <f t="shared" si="370"/>
        <v>81816544</v>
      </c>
      <c r="I737" s="18">
        <f t="shared" si="371"/>
        <v>121495705</v>
      </c>
      <c r="J737" s="18">
        <f t="shared" si="372"/>
        <v>121495705</v>
      </c>
      <c r="K737" s="18">
        <f t="shared" si="379"/>
        <v>1</v>
      </c>
      <c r="L737" s="18">
        <f t="shared" si="380"/>
        <v>8066.34</v>
      </c>
      <c r="M737" s="18">
        <f t="shared" si="381"/>
        <v>2</v>
      </c>
      <c r="N737" s="18">
        <f t="shared" si="382"/>
        <v>28.64</v>
      </c>
      <c r="O737" s="18">
        <f t="shared" si="383"/>
        <v>2</v>
      </c>
      <c r="P737" s="18">
        <f t="shared" si="384"/>
        <v>60.77</v>
      </c>
      <c r="Q737" s="18">
        <f t="shared" si="385"/>
        <v>2</v>
      </c>
      <c r="R737" s="18">
        <f t="shared" si="386"/>
        <v>81.819999999999993</v>
      </c>
      <c r="S737" s="18">
        <f t="shared" si="387"/>
        <v>2</v>
      </c>
      <c r="T737" s="18">
        <f t="shared" si="388"/>
        <v>121.5</v>
      </c>
      <c r="U737" s="18">
        <f t="shared" si="389"/>
        <v>2</v>
      </c>
      <c r="V737" s="18">
        <f t="shared" si="390"/>
        <v>121.5</v>
      </c>
      <c r="W737" s="18">
        <f t="shared" si="391"/>
        <v>2</v>
      </c>
      <c r="X737" s="18">
        <f t="shared" si="392"/>
        <v>121.5</v>
      </c>
      <c r="Y737" s="22">
        <v>0</v>
      </c>
      <c r="Z737" s="22">
        <v>0</v>
      </c>
      <c r="AA737" s="22">
        <v>0</v>
      </c>
      <c r="AB737" s="22">
        <v>0.2</v>
      </c>
      <c r="AC737" s="22">
        <v>0.8</v>
      </c>
      <c r="AD737" s="22">
        <v>0</v>
      </c>
      <c r="AE737" s="18">
        <f t="shared" si="393"/>
        <v>306611656.56</v>
      </c>
      <c r="AF737" s="18">
        <f>AE737*节奏规划!$J726</f>
        <v>414340.07643243246</v>
      </c>
      <c r="AG737" s="18">
        <f t="shared" si="394"/>
        <v>4374</v>
      </c>
      <c r="AH737" s="18">
        <f>AG737*节奏规划!$J726</f>
        <v>5.9108108108108111</v>
      </c>
      <c r="AI737" s="18">
        <f t="shared" si="373"/>
        <v>516.6</v>
      </c>
      <c r="AJ737" s="18">
        <f>AI737*节奏规划!$J726</f>
        <v>0.69810810810810819</v>
      </c>
      <c r="AK737" s="18">
        <f t="shared" si="374"/>
        <v>282.96000000000004</v>
      </c>
      <c r="AL737" s="18">
        <f>AK737*节奏规划!$J726</f>
        <v>0.38237837837837846</v>
      </c>
      <c r="AM737" s="18">
        <f t="shared" si="375"/>
        <v>1360.8000000000002</v>
      </c>
      <c r="AN737" s="18">
        <f>AM737*节奏规划!$J726</f>
        <v>1.8389189189189192</v>
      </c>
      <c r="AO737" s="18">
        <f t="shared" si="376"/>
        <v>319.68</v>
      </c>
      <c r="AP737" s="18">
        <f>AO737*节奏规划!$J726</f>
        <v>0.43200000000000005</v>
      </c>
      <c r="AQ737" s="18">
        <f t="shared" si="377"/>
        <v>17.28</v>
      </c>
      <c r="AR737" s="18">
        <f>AQ737*节奏规划!$J726</f>
        <v>2.3351351351351354E-2</v>
      </c>
      <c r="AS737" s="18">
        <f t="shared" si="395"/>
        <v>23.328000000000003</v>
      </c>
      <c r="AT737" s="18">
        <f>AS737*节奏规划!$J726</f>
        <v>3.1524324324324331E-2</v>
      </c>
      <c r="AU737" s="18">
        <f t="shared" si="396"/>
        <v>145.80000000000001</v>
      </c>
      <c r="AV737" s="18">
        <f>AU737*节奏规划!$J726</f>
        <v>0.19702702702702704</v>
      </c>
      <c r="AW737" s="18">
        <f t="shared" si="397"/>
        <v>40.240800000000007</v>
      </c>
      <c r="AX737" s="18">
        <f>AW737*节奏规划!$J726</f>
        <v>5.4379459459459475E-2</v>
      </c>
      <c r="AY737" s="18">
        <f t="shared" si="398"/>
        <v>0</v>
      </c>
      <c r="AZ737" s="18">
        <f>AY737*节奏规划!$J726</f>
        <v>0</v>
      </c>
    </row>
    <row r="738" spans="1:52" ht="16.5" x14ac:dyDescent="0.2">
      <c r="A738" s="14">
        <v>733</v>
      </c>
      <c r="B738" s="14">
        <f>金币产出!CH738/金币产出!CB738</f>
        <v>22213007720</v>
      </c>
      <c r="C738" s="18">
        <f>INDEX(金币产出!$D$7:$D$90,MATCH(宝箱数值!A738,金币产出!$A$7:$A$90,1))</f>
        <v>170</v>
      </c>
      <c r="D738" s="18">
        <f t="shared" si="378"/>
        <v>121882073</v>
      </c>
      <c r="E738" s="18">
        <f t="shared" si="367"/>
        <v>8079153</v>
      </c>
      <c r="F738" s="18">
        <f t="shared" si="368"/>
        <v>28690445</v>
      </c>
      <c r="G738" s="18">
        <f t="shared" si="369"/>
        <v>60864037</v>
      </c>
      <c r="H738" s="18">
        <f t="shared" si="370"/>
        <v>81946533</v>
      </c>
      <c r="I738" s="18">
        <f t="shared" si="371"/>
        <v>121882073</v>
      </c>
      <c r="J738" s="18">
        <f t="shared" si="372"/>
        <v>121882073</v>
      </c>
      <c r="K738" s="18">
        <f t="shared" si="379"/>
        <v>1</v>
      </c>
      <c r="L738" s="18">
        <f t="shared" si="380"/>
        <v>8079.15</v>
      </c>
      <c r="M738" s="18">
        <f t="shared" si="381"/>
        <v>2</v>
      </c>
      <c r="N738" s="18">
        <f t="shared" si="382"/>
        <v>28.69</v>
      </c>
      <c r="O738" s="18">
        <f t="shared" si="383"/>
        <v>2</v>
      </c>
      <c r="P738" s="18">
        <f t="shared" si="384"/>
        <v>60.86</v>
      </c>
      <c r="Q738" s="18">
        <f t="shared" si="385"/>
        <v>2</v>
      </c>
      <c r="R738" s="18">
        <f t="shared" si="386"/>
        <v>81.95</v>
      </c>
      <c r="S738" s="18">
        <f t="shared" si="387"/>
        <v>2</v>
      </c>
      <c r="T738" s="18">
        <f t="shared" si="388"/>
        <v>121.88</v>
      </c>
      <c r="U738" s="18">
        <f t="shared" si="389"/>
        <v>2</v>
      </c>
      <c r="V738" s="18">
        <f t="shared" si="390"/>
        <v>121.88</v>
      </c>
      <c r="W738" s="18">
        <f t="shared" si="391"/>
        <v>2</v>
      </c>
      <c r="X738" s="18">
        <f t="shared" si="392"/>
        <v>121.88</v>
      </c>
      <c r="Y738" s="22">
        <v>0</v>
      </c>
      <c r="Z738" s="22">
        <v>0</v>
      </c>
      <c r="AA738" s="22">
        <v>0</v>
      </c>
      <c r="AB738" s="22">
        <v>0.2</v>
      </c>
      <c r="AC738" s="22">
        <v>0.8</v>
      </c>
      <c r="AD738" s="22">
        <v>0</v>
      </c>
      <c r="AE738" s="18">
        <f t="shared" si="393"/>
        <v>307516405.5</v>
      </c>
      <c r="AF738" s="18">
        <f>AE738*节奏规划!$J727</f>
        <v>415562.71013513516</v>
      </c>
      <c r="AG738" s="18">
        <f t="shared" si="394"/>
        <v>4374</v>
      </c>
      <c r="AH738" s="18">
        <f>AG738*节奏规划!$J727</f>
        <v>5.9108108108108111</v>
      </c>
      <c r="AI738" s="18">
        <f t="shared" si="373"/>
        <v>516.6</v>
      </c>
      <c r="AJ738" s="18">
        <f>AI738*节奏规划!$J727</f>
        <v>0.69810810810810819</v>
      </c>
      <c r="AK738" s="18">
        <f t="shared" si="374"/>
        <v>282.96000000000004</v>
      </c>
      <c r="AL738" s="18">
        <f>AK738*节奏规划!$J727</f>
        <v>0.38237837837837846</v>
      </c>
      <c r="AM738" s="18">
        <f t="shared" si="375"/>
        <v>1360.8000000000002</v>
      </c>
      <c r="AN738" s="18">
        <f>AM738*节奏规划!$J727</f>
        <v>1.8389189189189192</v>
      </c>
      <c r="AO738" s="18">
        <f t="shared" si="376"/>
        <v>319.68</v>
      </c>
      <c r="AP738" s="18">
        <f>AO738*节奏规划!$J727</f>
        <v>0.43200000000000005</v>
      </c>
      <c r="AQ738" s="18">
        <f t="shared" si="377"/>
        <v>17.28</v>
      </c>
      <c r="AR738" s="18">
        <f>AQ738*节奏规划!$J727</f>
        <v>2.3351351351351354E-2</v>
      </c>
      <c r="AS738" s="18">
        <f t="shared" si="395"/>
        <v>23.328000000000003</v>
      </c>
      <c r="AT738" s="18">
        <f>AS738*节奏规划!$J727</f>
        <v>3.1524324324324331E-2</v>
      </c>
      <c r="AU738" s="18">
        <f t="shared" si="396"/>
        <v>145.80000000000001</v>
      </c>
      <c r="AV738" s="18">
        <f>AU738*节奏规划!$J727</f>
        <v>0.19702702702702704</v>
      </c>
      <c r="AW738" s="18">
        <f t="shared" si="397"/>
        <v>40.240800000000007</v>
      </c>
      <c r="AX738" s="18">
        <f>AW738*节奏规划!$J727</f>
        <v>5.4379459459459475E-2</v>
      </c>
      <c r="AY738" s="18">
        <f t="shared" si="398"/>
        <v>0</v>
      </c>
      <c r="AZ738" s="18">
        <f>AY738*节奏规划!$J727</f>
        <v>0</v>
      </c>
    </row>
    <row r="739" spans="1:52" ht="16.5" x14ac:dyDescent="0.2">
      <c r="A739" s="14">
        <v>734</v>
      </c>
      <c r="B739" s="14">
        <f>金币产出!CH739/金币产出!CB739</f>
        <v>22283423900</v>
      </c>
      <c r="C739" s="18">
        <f>INDEX(金币产出!$D$7:$D$90,MATCH(宝箱数值!A739,金币产出!$A$7:$A$90,1))</f>
        <v>170</v>
      </c>
      <c r="D739" s="18">
        <f t="shared" si="378"/>
        <v>122268444</v>
      </c>
      <c r="E739" s="18">
        <f t="shared" si="367"/>
        <v>8091949</v>
      </c>
      <c r="F739" s="18">
        <f t="shared" si="368"/>
        <v>28735884</v>
      </c>
      <c r="G739" s="18">
        <f t="shared" si="369"/>
        <v>60960431</v>
      </c>
      <c r="H739" s="18">
        <f t="shared" si="370"/>
        <v>82076317</v>
      </c>
      <c r="I739" s="18">
        <f t="shared" si="371"/>
        <v>122268444</v>
      </c>
      <c r="J739" s="18">
        <f t="shared" si="372"/>
        <v>122268444</v>
      </c>
      <c r="K739" s="18">
        <f t="shared" si="379"/>
        <v>1</v>
      </c>
      <c r="L739" s="18">
        <f t="shared" si="380"/>
        <v>8091.95</v>
      </c>
      <c r="M739" s="18">
        <f t="shared" si="381"/>
        <v>2</v>
      </c>
      <c r="N739" s="18">
        <f t="shared" si="382"/>
        <v>28.74</v>
      </c>
      <c r="O739" s="18">
        <f t="shared" si="383"/>
        <v>2</v>
      </c>
      <c r="P739" s="18">
        <f t="shared" si="384"/>
        <v>60.96</v>
      </c>
      <c r="Q739" s="18">
        <f t="shared" si="385"/>
        <v>2</v>
      </c>
      <c r="R739" s="18">
        <f t="shared" si="386"/>
        <v>82.08</v>
      </c>
      <c r="S739" s="18">
        <f t="shared" si="387"/>
        <v>2</v>
      </c>
      <c r="T739" s="18">
        <f t="shared" si="388"/>
        <v>122.27</v>
      </c>
      <c r="U739" s="18">
        <f t="shared" si="389"/>
        <v>2</v>
      </c>
      <c r="V739" s="18">
        <f t="shared" si="390"/>
        <v>122.27</v>
      </c>
      <c r="W739" s="18">
        <f t="shared" si="391"/>
        <v>2</v>
      </c>
      <c r="X739" s="18">
        <f t="shared" si="392"/>
        <v>122.27</v>
      </c>
      <c r="Y739" s="22">
        <v>0</v>
      </c>
      <c r="Z739" s="22">
        <v>0</v>
      </c>
      <c r="AA739" s="22">
        <v>0</v>
      </c>
      <c r="AB739" s="22">
        <v>0.2</v>
      </c>
      <c r="AC739" s="22">
        <v>0.8</v>
      </c>
      <c r="AD739" s="22">
        <v>0</v>
      </c>
      <c r="AE739" s="18">
        <f t="shared" si="393"/>
        <v>308421050.22000003</v>
      </c>
      <c r="AF739" s="18">
        <f>AE739*节奏规划!$J728</f>
        <v>416785.20300000004</v>
      </c>
      <c r="AG739" s="18">
        <f t="shared" si="394"/>
        <v>4374</v>
      </c>
      <c r="AH739" s="18">
        <f>AG739*节奏规划!$J728</f>
        <v>5.9108108108108111</v>
      </c>
      <c r="AI739" s="18">
        <f t="shared" si="373"/>
        <v>516.6</v>
      </c>
      <c r="AJ739" s="18">
        <f>AI739*节奏规划!$J728</f>
        <v>0.69810810810810819</v>
      </c>
      <c r="AK739" s="18">
        <f t="shared" si="374"/>
        <v>282.96000000000004</v>
      </c>
      <c r="AL739" s="18">
        <f>AK739*节奏规划!$J728</f>
        <v>0.38237837837837846</v>
      </c>
      <c r="AM739" s="18">
        <f t="shared" si="375"/>
        <v>1360.8000000000002</v>
      </c>
      <c r="AN739" s="18">
        <f>AM739*节奏规划!$J728</f>
        <v>1.8389189189189192</v>
      </c>
      <c r="AO739" s="18">
        <f t="shared" si="376"/>
        <v>319.68</v>
      </c>
      <c r="AP739" s="18">
        <f>AO739*节奏规划!$J728</f>
        <v>0.43200000000000005</v>
      </c>
      <c r="AQ739" s="18">
        <f t="shared" si="377"/>
        <v>17.28</v>
      </c>
      <c r="AR739" s="18">
        <f>AQ739*节奏规划!$J728</f>
        <v>2.3351351351351354E-2</v>
      </c>
      <c r="AS739" s="18">
        <f t="shared" si="395"/>
        <v>23.328000000000003</v>
      </c>
      <c r="AT739" s="18">
        <f>AS739*节奏规划!$J728</f>
        <v>3.1524324324324331E-2</v>
      </c>
      <c r="AU739" s="18">
        <f t="shared" si="396"/>
        <v>145.80000000000001</v>
      </c>
      <c r="AV739" s="18">
        <f>AU739*节奏规划!$J728</f>
        <v>0.19702702702702704</v>
      </c>
      <c r="AW739" s="18">
        <f t="shared" si="397"/>
        <v>40.240800000000007</v>
      </c>
      <c r="AX739" s="18">
        <f>AW739*节奏规划!$J728</f>
        <v>5.4379459459459475E-2</v>
      </c>
      <c r="AY739" s="18">
        <f t="shared" si="398"/>
        <v>0</v>
      </c>
      <c r="AZ739" s="18">
        <f>AY739*节奏规划!$J728</f>
        <v>0</v>
      </c>
    </row>
    <row r="740" spans="1:52" ht="16.5" x14ac:dyDescent="0.2">
      <c r="A740" s="14">
        <v>735</v>
      </c>
      <c r="B740" s="14">
        <f>金币产出!CH740/金币产出!CB740</f>
        <v>22353840080</v>
      </c>
      <c r="C740" s="18">
        <f>INDEX(金币产出!$D$7:$D$90,MATCH(宝箱数值!A740,金币产出!$A$7:$A$90,1))</f>
        <v>170</v>
      </c>
      <c r="D740" s="18">
        <f t="shared" si="378"/>
        <v>122654815</v>
      </c>
      <c r="E740" s="18">
        <f t="shared" si="367"/>
        <v>8104724</v>
      </c>
      <c r="F740" s="18">
        <f t="shared" si="368"/>
        <v>28781251</v>
      </c>
      <c r="G740" s="18">
        <f t="shared" si="369"/>
        <v>61056674</v>
      </c>
      <c r="H740" s="18">
        <f t="shared" si="370"/>
        <v>82205896</v>
      </c>
      <c r="I740" s="18">
        <f t="shared" si="371"/>
        <v>122654815</v>
      </c>
      <c r="J740" s="18">
        <f t="shared" si="372"/>
        <v>122654815</v>
      </c>
      <c r="K740" s="18">
        <f t="shared" si="379"/>
        <v>1</v>
      </c>
      <c r="L740" s="18">
        <f t="shared" si="380"/>
        <v>8104.72</v>
      </c>
      <c r="M740" s="18">
        <f t="shared" si="381"/>
        <v>2</v>
      </c>
      <c r="N740" s="18">
        <f t="shared" si="382"/>
        <v>28.78</v>
      </c>
      <c r="O740" s="18">
        <f t="shared" si="383"/>
        <v>2</v>
      </c>
      <c r="P740" s="18">
        <f t="shared" si="384"/>
        <v>61.06</v>
      </c>
      <c r="Q740" s="18">
        <f t="shared" si="385"/>
        <v>2</v>
      </c>
      <c r="R740" s="18">
        <f t="shared" si="386"/>
        <v>82.21</v>
      </c>
      <c r="S740" s="18">
        <f t="shared" si="387"/>
        <v>2</v>
      </c>
      <c r="T740" s="18">
        <f t="shared" si="388"/>
        <v>122.65</v>
      </c>
      <c r="U740" s="18">
        <f t="shared" si="389"/>
        <v>2</v>
      </c>
      <c r="V740" s="18">
        <f t="shared" si="390"/>
        <v>122.65</v>
      </c>
      <c r="W740" s="18">
        <f t="shared" si="391"/>
        <v>2</v>
      </c>
      <c r="X740" s="18">
        <f t="shared" si="392"/>
        <v>122.65</v>
      </c>
      <c r="Y740" s="22">
        <v>0</v>
      </c>
      <c r="Z740" s="22">
        <v>0</v>
      </c>
      <c r="AA740" s="22">
        <v>0</v>
      </c>
      <c r="AB740" s="22">
        <v>0.2</v>
      </c>
      <c r="AC740" s="22">
        <v>0.8</v>
      </c>
      <c r="AD740" s="22">
        <v>0</v>
      </c>
      <c r="AE740" s="18">
        <f t="shared" si="393"/>
        <v>309325584.24000001</v>
      </c>
      <c r="AF740" s="18">
        <f>AE740*节奏规划!$J729</f>
        <v>418007.54627027031</v>
      </c>
      <c r="AG740" s="18">
        <f t="shared" si="394"/>
        <v>4374</v>
      </c>
      <c r="AH740" s="18">
        <f>AG740*节奏规划!$J729</f>
        <v>5.9108108108108111</v>
      </c>
      <c r="AI740" s="18">
        <f t="shared" si="373"/>
        <v>516.6</v>
      </c>
      <c r="AJ740" s="18">
        <f>AI740*节奏规划!$J729</f>
        <v>0.69810810810810819</v>
      </c>
      <c r="AK740" s="18">
        <f t="shared" si="374"/>
        <v>282.96000000000004</v>
      </c>
      <c r="AL740" s="18">
        <f>AK740*节奏规划!$J729</f>
        <v>0.38237837837837846</v>
      </c>
      <c r="AM740" s="18">
        <f t="shared" si="375"/>
        <v>1360.8000000000002</v>
      </c>
      <c r="AN740" s="18">
        <f>AM740*节奏规划!$J729</f>
        <v>1.8389189189189192</v>
      </c>
      <c r="AO740" s="18">
        <f t="shared" si="376"/>
        <v>319.68</v>
      </c>
      <c r="AP740" s="18">
        <f>AO740*节奏规划!$J729</f>
        <v>0.43200000000000005</v>
      </c>
      <c r="AQ740" s="18">
        <f t="shared" si="377"/>
        <v>17.28</v>
      </c>
      <c r="AR740" s="18">
        <f>AQ740*节奏规划!$J729</f>
        <v>2.3351351351351354E-2</v>
      </c>
      <c r="AS740" s="18">
        <f t="shared" si="395"/>
        <v>23.328000000000003</v>
      </c>
      <c r="AT740" s="18">
        <f>AS740*节奏规划!$J729</f>
        <v>3.1524324324324331E-2</v>
      </c>
      <c r="AU740" s="18">
        <f t="shared" si="396"/>
        <v>145.80000000000001</v>
      </c>
      <c r="AV740" s="18">
        <f>AU740*节奏规划!$J729</f>
        <v>0.19702702702702704</v>
      </c>
      <c r="AW740" s="18">
        <f t="shared" si="397"/>
        <v>40.240800000000007</v>
      </c>
      <c r="AX740" s="18">
        <f>AW740*节奏规划!$J729</f>
        <v>5.4379459459459475E-2</v>
      </c>
      <c r="AY740" s="18">
        <f t="shared" si="398"/>
        <v>0</v>
      </c>
      <c r="AZ740" s="18">
        <f>AY740*节奏规划!$J729</f>
        <v>0</v>
      </c>
    </row>
    <row r="741" spans="1:52" ht="16.5" x14ac:dyDescent="0.2">
      <c r="A741" s="14">
        <v>736</v>
      </c>
      <c r="B741" s="14">
        <f>金币产出!CH741/金币产出!CB741</f>
        <v>22424256260</v>
      </c>
      <c r="C741" s="18">
        <f>INDEX(金币产出!$D$7:$D$90,MATCH(宝箱数值!A741,金币产出!$A$7:$A$90,1))</f>
        <v>170</v>
      </c>
      <c r="D741" s="18">
        <f t="shared" si="378"/>
        <v>123041187</v>
      </c>
      <c r="E741" s="18">
        <f t="shared" si="367"/>
        <v>8117479</v>
      </c>
      <c r="F741" s="18">
        <f t="shared" si="368"/>
        <v>28826547</v>
      </c>
      <c r="G741" s="18">
        <f t="shared" si="369"/>
        <v>61152765</v>
      </c>
      <c r="H741" s="18">
        <f t="shared" si="370"/>
        <v>82335272</v>
      </c>
      <c r="I741" s="18">
        <f t="shared" si="371"/>
        <v>123041187</v>
      </c>
      <c r="J741" s="18">
        <f t="shared" si="372"/>
        <v>123041187</v>
      </c>
      <c r="K741" s="18">
        <f t="shared" si="379"/>
        <v>1</v>
      </c>
      <c r="L741" s="18">
        <f t="shared" si="380"/>
        <v>8117.48</v>
      </c>
      <c r="M741" s="18">
        <f t="shared" si="381"/>
        <v>2</v>
      </c>
      <c r="N741" s="18">
        <f t="shared" si="382"/>
        <v>28.83</v>
      </c>
      <c r="O741" s="18">
        <f t="shared" si="383"/>
        <v>2</v>
      </c>
      <c r="P741" s="18">
        <f t="shared" si="384"/>
        <v>61.15</v>
      </c>
      <c r="Q741" s="18">
        <f t="shared" si="385"/>
        <v>2</v>
      </c>
      <c r="R741" s="18">
        <f t="shared" si="386"/>
        <v>82.34</v>
      </c>
      <c r="S741" s="18">
        <f t="shared" si="387"/>
        <v>2</v>
      </c>
      <c r="T741" s="18">
        <f t="shared" si="388"/>
        <v>123.04</v>
      </c>
      <c r="U741" s="18">
        <f t="shared" si="389"/>
        <v>2</v>
      </c>
      <c r="V741" s="18">
        <f t="shared" si="390"/>
        <v>123.04</v>
      </c>
      <c r="W741" s="18">
        <f t="shared" si="391"/>
        <v>2</v>
      </c>
      <c r="X741" s="18">
        <f t="shared" si="392"/>
        <v>123.04</v>
      </c>
      <c r="Y741" s="22">
        <v>0</v>
      </c>
      <c r="Z741" s="22">
        <v>0</v>
      </c>
      <c r="AA741" s="22">
        <v>0</v>
      </c>
      <c r="AB741" s="22">
        <v>0.2</v>
      </c>
      <c r="AC741" s="22">
        <v>0.8</v>
      </c>
      <c r="AD741" s="22">
        <v>0</v>
      </c>
      <c r="AE741" s="18">
        <f t="shared" si="393"/>
        <v>310230010.80000007</v>
      </c>
      <c r="AF741" s="18">
        <f>AE741*节奏规划!$J730</f>
        <v>419229.74432432442</v>
      </c>
      <c r="AG741" s="18">
        <f t="shared" si="394"/>
        <v>4374</v>
      </c>
      <c r="AH741" s="18">
        <f>AG741*节奏规划!$J730</f>
        <v>5.9108108108108111</v>
      </c>
      <c r="AI741" s="18">
        <f t="shared" si="373"/>
        <v>516.6</v>
      </c>
      <c r="AJ741" s="18">
        <f>AI741*节奏规划!$J730</f>
        <v>0.69810810810810819</v>
      </c>
      <c r="AK741" s="18">
        <f t="shared" si="374"/>
        <v>282.96000000000004</v>
      </c>
      <c r="AL741" s="18">
        <f>AK741*节奏规划!$J730</f>
        <v>0.38237837837837846</v>
      </c>
      <c r="AM741" s="18">
        <f t="shared" si="375"/>
        <v>1360.8000000000002</v>
      </c>
      <c r="AN741" s="18">
        <f>AM741*节奏规划!$J730</f>
        <v>1.8389189189189192</v>
      </c>
      <c r="AO741" s="18">
        <f t="shared" si="376"/>
        <v>319.68</v>
      </c>
      <c r="AP741" s="18">
        <f>AO741*节奏规划!$J730</f>
        <v>0.43200000000000005</v>
      </c>
      <c r="AQ741" s="18">
        <f t="shared" si="377"/>
        <v>17.28</v>
      </c>
      <c r="AR741" s="18">
        <f>AQ741*节奏规划!$J730</f>
        <v>2.3351351351351354E-2</v>
      </c>
      <c r="AS741" s="18">
        <f t="shared" si="395"/>
        <v>23.328000000000003</v>
      </c>
      <c r="AT741" s="18">
        <f>AS741*节奏规划!$J730</f>
        <v>3.1524324324324331E-2</v>
      </c>
      <c r="AU741" s="18">
        <f t="shared" si="396"/>
        <v>145.80000000000001</v>
      </c>
      <c r="AV741" s="18">
        <f>AU741*节奏规划!$J730</f>
        <v>0.19702702702702704</v>
      </c>
      <c r="AW741" s="18">
        <f t="shared" si="397"/>
        <v>40.240800000000007</v>
      </c>
      <c r="AX741" s="18">
        <f>AW741*节奏规划!$J730</f>
        <v>5.4379459459459475E-2</v>
      </c>
      <c r="AY741" s="18">
        <f t="shared" si="398"/>
        <v>0</v>
      </c>
      <c r="AZ741" s="18">
        <f>AY741*节奏规划!$J730</f>
        <v>0</v>
      </c>
    </row>
    <row r="742" spans="1:52" ht="16.5" x14ac:dyDescent="0.2">
      <c r="A742" s="14">
        <v>737</v>
      </c>
      <c r="B742" s="14">
        <f>金币产出!CH742/金币产出!CB742</f>
        <v>22494671700</v>
      </c>
      <c r="C742" s="18">
        <f>INDEX(金币产出!$D$7:$D$90,MATCH(宝箱数值!A742,金币产出!$A$7:$A$90,1))</f>
        <v>170</v>
      </c>
      <c r="D742" s="18">
        <f t="shared" si="378"/>
        <v>123427554</v>
      </c>
      <c r="E742" s="18">
        <f t="shared" si="367"/>
        <v>8130214</v>
      </c>
      <c r="F742" s="18">
        <f t="shared" si="368"/>
        <v>28871771</v>
      </c>
      <c r="G742" s="18">
        <f t="shared" si="369"/>
        <v>61248704</v>
      </c>
      <c r="H742" s="18">
        <f t="shared" si="370"/>
        <v>82464443</v>
      </c>
      <c r="I742" s="18">
        <f t="shared" si="371"/>
        <v>123427554</v>
      </c>
      <c r="J742" s="18">
        <f t="shared" si="372"/>
        <v>123427554</v>
      </c>
      <c r="K742" s="18">
        <f t="shared" si="379"/>
        <v>1</v>
      </c>
      <c r="L742" s="18">
        <f t="shared" si="380"/>
        <v>8130.21</v>
      </c>
      <c r="M742" s="18">
        <f t="shared" si="381"/>
        <v>2</v>
      </c>
      <c r="N742" s="18">
        <f t="shared" si="382"/>
        <v>28.87</v>
      </c>
      <c r="O742" s="18">
        <f t="shared" si="383"/>
        <v>2</v>
      </c>
      <c r="P742" s="18">
        <f t="shared" si="384"/>
        <v>61.25</v>
      </c>
      <c r="Q742" s="18">
        <f t="shared" si="385"/>
        <v>2</v>
      </c>
      <c r="R742" s="18">
        <f t="shared" si="386"/>
        <v>82.46</v>
      </c>
      <c r="S742" s="18">
        <f t="shared" si="387"/>
        <v>2</v>
      </c>
      <c r="T742" s="18">
        <f t="shared" si="388"/>
        <v>123.43</v>
      </c>
      <c r="U742" s="18">
        <f t="shared" si="389"/>
        <v>2</v>
      </c>
      <c r="V742" s="18">
        <f t="shared" si="390"/>
        <v>123.43</v>
      </c>
      <c r="W742" s="18">
        <f t="shared" si="391"/>
        <v>2</v>
      </c>
      <c r="X742" s="18">
        <f t="shared" si="392"/>
        <v>123.43</v>
      </c>
      <c r="Y742" s="22">
        <v>0</v>
      </c>
      <c r="Z742" s="22">
        <v>0</v>
      </c>
      <c r="AA742" s="22">
        <v>0</v>
      </c>
      <c r="AB742" s="22">
        <v>0.2</v>
      </c>
      <c r="AC742" s="22">
        <v>0.8</v>
      </c>
      <c r="AD742" s="22">
        <v>0</v>
      </c>
      <c r="AE742" s="18">
        <f t="shared" si="393"/>
        <v>311134315.86000007</v>
      </c>
      <c r="AF742" s="18">
        <f>AE742*节奏规划!$J731</f>
        <v>420451.77818918932</v>
      </c>
      <c r="AG742" s="18">
        <f t="shared" si="394"/>
        <v>4374</v>
      </c>
      <c r="AH742" s="18">
        <f>AG742*节奏规划!$J731</f>
        <v>5.9108108108108111</v>
      </c>
      <c r="AI742" s="18">
        <f t="shared" si="373"/>
        <v>516.6</v>
      </c>
      <c r="AJ742" s="18">
        <f>AI742*节奏规划!$J731</f>
        <v>0.69810810810810819</v>
      </c>
      <c r="AK742" s="18">
        <f t="shared" si="374"/>
        <v>282.96000000000004</v>
      </c>
      <c r="AL742" s="18">
        <f>AK742*节奏规划!$J731</f>
        <v>0.38237837837837846</v>
      </c>
      <c r="AM742" s="18">
        <f t="shared" si="375"/>
        <v>1360.8000000000002</v>
      </c>
      <c r="AN742" s="18">
        <f>AM742*节奏规划!$J731</f>
        <v>1.8389189189189192</v>
      </c>
      <c r="AO742" s="18">
        <f t="shared" si="376"/>
        <v>319.68</v>
      </c>
      <c r="AP742" s="18">
        <f>AO742*节奏规划!$J731</f>
        <v>0.43200000000000005</v>
      </c>
      <c r="AQ742" s="18">
        <f t="shared" si="377"/>
        <v>17.28</v>
      </c>
      <c r="AR742" s="18">
        <f>AQ742*节奏规划!$J731</f>
        <v>2.3351351351351354E-2</v>
      </c>
      <c r="AS742" s="18">
        <f t="shared" si="395"/>
        <v>23.328000000000003</v>
      </c>
      <c r="AT742" s="18">
        <f>AS742*节奏规划!$J731</f>
        <v>3.1524324324324331E-2</v>
      </c>
      <c r="AU742" s="18">
        <f t="shared" si="396"/>
        <v>145.80000000000001</v>
      </c>
      <c r="AV742" s="18">
        <f>AU742*节奏规划!$J731</f>
        <v>0.19702702702702704</v>
      </c>
      <c r="AW742" s="18">
        <f t="shared" si="397"/>
        <v>40.240800000000007</v>
      </c>
      <c r="AX742" s="18">
        <f>AW742*节奏规划!$J731</f>
        <v>5.4379459459459475E-2</v>
      </c>
      <c r="AY742" s="18">
        <f t="shared" si="398"/>
        <v>0</v>
      </c>
      <c r="AZ742" s="18">
        <f>AY742*节奏规划!$J731</f>
        <v>0</v>
      </c>
    </row>
    <row r="743" spans="1:52" ht="16.5" x14ac:dyDescent="0.2">
      <c r="A743" s="14">
        <v>738</v>
      </c>
      <c r="B743" s="14">
        <f>金币产出!CH743/金币产出!CB743</f>
        <v>22565087880</v>
      </c>
      <c r="C743" s="18">
        <f>INDEX(金币产出!$D$7:$D$90,MATCH(宝箱数值!A743,金币产出!$A$7:$A$90,1))</f>
        <v>170</v>
      </c>
      <c r="D743" s="18">
        <f t="shared" si="378"/>
        <v>123813925</v>
      </c>
      <c r="E743" s="18">
        <f t="shared" si="367"/>
        <v>8142930</v>
      </c>
      <c r="F743" s="18">
        <f t="shared" si="368"/>
        <v>28916926</v>
      </c>
      <c r="G743" s="18">
        <f t="shared" si="369"/>
        <v>61344494</v>
      </c>
      <c r="H743" s="18">
        <f t="shared" si="370"/>
        <v>82593413</v>
      </c>
      <c r="I743" s="18">
        <f t="shared" si="371"/>
        <v>123813925</v>
      </c>
      <c r="J743" s="18">
        <f t="shared" si="372"/>
        <v>123813925</v>
      </c>
      <c r="K743" s="18">
        <f t="shared" si="379"/>
        <v>1</v>
      </c>
      <c r="L743" s="18">
        <f t="shared" si="380"/>
        <v>8142.93</v>
      </c>
      <c r="M743" s="18">
        <f t="shared" si="381"/>
        <v>2</v>
      </c>
      <c r="N743" s="18">
        <f t="shared" si="382"/>
        <v>28.92</v>
      </c>
      <c r="O743" s="18">
        <f t="shared" si="383"/>
        <v>2</v>
      </c>
      <c r="P743" s="18">
        <f t="shared" si="384"/>
        <v>61.34</v>
      </c>
      <c r="Q743" s="18">
        <f t="shared" si="385"/>
        <v>2</v>
      </c>
      <c r="R743" s="18">
        <f t="shared" si="386"/>
        <v>82.59</v>
      </c>
      <c r="S743" s="18">
        <f t="shared" si="387"/>
        <v>2</v>
      </c>
      <c r="T743" s="18">
        <f t="shared" si="388"/>
        <v>123.81</v>
      </c>
      <c r="U743" s="18">
        <f t="shared" si="389"/>
        <v>2</v>
      </c>
      <c r="V743" s="18">
        <f t="shared" si="390"/>
        <v>123.81</v>
      </c>
      <c r="W743" s="18">
        <f t="shared" si="391"/>
        <v>2</v>
      </c>
      <c r="X743" s="18">
        <f t="shared" si="392"/>
        <v>123.81</v>
      </c>
      <c r="Y743" s="22">
        <v>0</v>
      </c>
      <c r="Z743" s="22">
        <v>0</v>
      </c>
      <c r="AA743" s="22">
        <v>0</v>
      </c>
      <c r="AB743" s="22">
        <v>0.2</v>
      </c>
      <c r="AC743" s="22">
        <v>0.8</v>
      </c>
      <c r="AD743" s="22">
        <v>0</v>
      </c>
      <c r="AE743" s="18">
        <f t="shared" si="393"/>
        <v>312038521.01999998</v>
      </c>
      <c r="AF743" s="18">
        <f>AE743*节奏规划!$J732</f>
        <v>421673.67705405405</v>
      </c>
      <c r="AG743" s="18">
        <f t="shared" si="394"/>
        <v>4374</v>
      </c>
      <c r="AH743" s="18">
        <f>AG743*节奏规划!$J732</f>
        <v>5.9108108108108111</v>
      </c>
      <c r="AI743" s="18">
        <f t="shared" si="373"/>
        <v>516.6</v>
      </c>
      <c r="AJ743" s="18">
        <f>AI743*节奏规划!$J732</f>
        <v>0.69810810810810819</v>
      </c>
      <c r="AK743" s="18">
        <f t="shared" si="374"/>
        <v>282.96000000000004</v>
      </c>
      <c r="AL743" s="18">
        <f>AK743*节奏规划!$J732</f>
        <v>0.38237837837837846</v>
      </c>
      <c r="AM743" s="18">
        <f t="shared" si="375"/>
        <v>1360.8000000000002</v>
      </c>
      <c r="AN743" s="18">
        <f>AM743*节奏规划!$J732</f>
        <v>1.8389189189189192</v>
      </c>
      <c r="AO743" s="18">
        <f t="shared" si="376"/>
        <v>319.68</v>
      </c>
      <c r="AP743" s="18">
        <f>AO743*节奏规划!$J732</f>
        <v>0.43200000000000005</v>
      </c>
      <c r="AQ743" s="18">
        <f t="shared" si="377"/>
        <v>17.28</v>
      </c>
      <c r="AR743" s="18">
        <f>AQ743*节奏规划!$J732</f>
        <v>2.3351351351351354E-2</v>
      </c>
      <c r="AS743" s="18">
        <f t="shared" si="395"/>
        <v>23.328000000000003</v>
      </c>
      <c r="AT743" s="18">
        <f>AS743*节奏规划!$J732</f>
        <v>3.1524324324324331E-2</v>
      </c>
      <c r="AU743" s="18">
        <f t="shared" si="396"/>
        <v>145.80000000000001</v>
      </c>
      <c r="AV743" s="18">
        <f>AU743*节奏规划!$J732</f>
        <v>0.19702702702702704</v>
      </c>
      <c r="AW743" s="18">
        <f t="shared" si="397"/>
        <v>40.240800000000007</v>
      </c>
      <c r="AX743" s="18">
        <f>AW743*节奏规划!$J732</f>
        <v>5.4379459459459475E-2</v>
      </c>
      <c r="AY743" s="18">
        <f t="shared" si="398"/>
        <v>0</v>
      </c>
      <c r="AZ743" s="18">
        <f>AY743*节奏规划!$J732</f>
        <v>0</v>
      </c>
    </row>
    <row r="744" spans="1:52" ht="16.5" x14ac:dyDescent="0.2">
      <c r="A744" s="14">
        <v>739</v>
      </c>
      <c r="B744" s="14">
        <f>金币产出!CH744/金币产出!CB744</f>
        <v>22635504060</v>
      </c>
      <c r="C744" s="18">
        <f>INDEX(金币产出!$D$7:$D$90,MATCH(宝箱数值!A744,金币产出!$A$7:$A$90,1))</f>
        <v>170</v>
      </c>
      <c r="D744" s="18">
        <f t="shared" si="378"/>
        <v>124200297</v>
      </c>
      <c r="E744" s="18">
        <f t="shared" si="367"/>
        <v>8155625</v>
      </c>
      <c r="F744" s="18">
        <f t="shared" si="368"/>
        <v>28962009</v>
      </c>
      <c r="G744" s="18">
        <f t="shared" si="369"/>
        <v>61440134</v>
      </c>
      <c r="H744" s="18">
        <f t="shared" si="370"/>
        <v>82722182</v>
      </c>
      <c r="I744" s="18">
        <f t="shared" si="371"/>
        <v>124200297</v>
      </c>
      <c r="J744" s="18">
        <f t="shared" si="372"/>
        <v>124200297</v>
      </c>
      <c r="K744" s="18">
        <f t="shared" si="379"/>
        <v>1</v>
      </c>
      <c r="L744" s="18">
        <f t="shared" si="380"/>
        <v>8155.63</v>
      </c>
      <c r="M744" s="18">
        <f t="shared" si="381"/>
        <v>2</v>
      </c>
      <c r="N744" s="18">
        <f t="shared" si="382"/>
        <v>28.96</v>
      </c>
      <c r="O744" s="18">
        <f t="shared" si="383"/>
        <v>2</v>
      </c>
      <c r="P744" s="18">
        <f t="shared" si="384"/>
        <v>61.44</v>
      </c>
      <c r="Q744" s="18">
        <f t="shared" si="385"/>
        <v>2</v>
      </c>
      <c r="R744" s="18">
        <f t="shared" si="386"/>
        <v>82.72</v>
      </c>
      <c r="S744" s="18">
        <f t="shared" si="387"/>
        <v>2</v>
      </c>
      <c r="T744" s="18">
        <f t="shared" si="388"/>
        <v>124.2</v>
      </c>
      <c r="U744" s="18">
        <f t="shared" si="389"/>
        <v>2</v>
      </c>
      <c r="V744" s="18">
        <f t="shared" si="390"/>
        <v>124.2</v>
      </c>
      <c r="W744" s="18">
        <f t="shared" si="391"/>
        <v>2</v>
      </c>
      <c r="X744" s="18">
        <f t="shared" si="392"/>
        <v>124.2</v>
      </c>
      <c r="Y744" s="22">
        <v>0</v>
      </c>
      <c r="Z744" s="22">
        <v>0</v>
      </c>
      <c r="AA744" s="22">
        <v>0</v>
      </c>
      <c r="AB744" s="22">
        <v>0.2</v>
      </c>
      <c r="AC744" s="22">
        <v>0.8</v>
      </c>
      <c r="AD744" s="22">
        <v>0</v>
      </c>
      <c r="AE744" s="18">
        <f t="shared" si="393"/>
        <v>312942619.80000007</v>
      </c>
      <c r="AF744" s="18">
        <f>AE744*节奏规划!$J733</f>
        <v>422895.43216216227</v>
      </c>
      <c r="AG744" s="18">
        <f t="shared" si="394"/>
        <v>4374</v>
      </c>
      <c r="AH744" s="18">
        <f>AG744*节奏规划!$J733</f>
        <v>5.9108108108108111</v>
      </c>
      <c r="AI744" s="18">
        <f t="shared" si="373"/>
        <v>516.6</v>
      </c>
      <c r="AJ744" s="18">
        <f>AI744*节奏规划!$J733</f>
        <v>0.69810810810810819</v>
      </c>
      <c r="AK744" s="18">
        <f t="shared" si="374"/>
        <v>282.96000000000004</v>
      </c>
      <c r="AL744" s="18">
        <f>AK744*节奏规划!$J733</f>
        <v>0.38237837837837846</v>
      </c>
      <c r="AM744" s="18">
        <f t="shared" si="375"/>
        <v>1360.8000000000002</v>
      </c>
      <c r="AN744" s="18">
        <f>AM744*节奏规划!$J733</f>
        <v>1.8389189189189192</v>
      </c>
      <c r="AO744" s="18">
        <f t="shared" si="376"/>
        <v>319.68</v>
      </c>
      <c r="AP744" s="18">
        <f>AO744*节奏规划!$J733</f>
        <v>0.43200000000000005</v>
      </c>
      <c r="AQ744" s="18">
        <f t="shared" si="377"/>
        <v>17.28</v>
      </c>
      <c r="AR744" s="18">
        <f>AQ744*节奏规划!$J733</f>
        <v>2.3351351351351354E-2</v>
      </c>
      <c r="AS744" s="18">
        <f t="shared" si="395"/>
        <v>23.328000000000003</v>
      </c>
      <c r="AT744" s="18">
        <f>AS744*节奏规划!$J733</f>
        <v>3.1524324324324331E-2</v>
      </c>
      <c r="AU744" s="18">
        <f t="shared" si="396"/>
        <v>145.80000000000001</v>
      </c>
      <c r="AV744" s="18">
        <f>AU744*节奏规划!$J733</f>
        <v>0.19702702702702704</v>
      </c>
      <c r="AW744" s="18">
        <f t="shared" si="397"/>
        <v>40.240800000000007</v>
      </c>
      <c r="AX744" s="18">
        <f>AW744*节奏规划!$J733</f>
        <v>5.4379459459459475E-2</v>
      </c>
      <c r="AY744" s="18">
        <f t="shared" si="398"/>
        <v>0</v>
      </c>
      <c r="AZ744" s="18">
        <f>AY744*节奏规划!$J733</f>
        <v>0</v>
      </c>
    </row>
    <row r="745" spans="1:52" ht="16.5" x14ac:dyDescent="0.2">
      <c r="A745" s="14">
        <v>740</v>
      </c>
      <c r="B745" s="14">
        <f>金币产出!CH745/金币产出!CB745</f>
        <v>22705920240</v>
      </c>
      <c r="C745" s="18">
        <f>INDEX(金币产出!$D$7:$D$90,MATCH(宝箱数值!A745,金币产出!$A$7:$A$90,1))</f>
        <v>172</v>
      </c>
      <c r="D745" s="18">
        <f t="shared" si="378"/>
        <v>123670590</v>
      </c>
      <c r="E745" s="18">
        <f t="shared" si="367"/>
        <v>8138215</v>
      </c>
      <c r="F745" s="18">
        <f t="shared" si="368"/>
        <v>28900183</v>
      </c>
      <c r="G745" s="18">
        <f t="shared" si="369"/>
        <v>61308975</v>
      </c>
      <c r="H745" s="18">
        <f t="shared" si="370"/>
        <v>82545591</v>
      </c>
      <c r="I745" s="18">
        <f t="shared" si="371"/>
        <v>123670590</v>
      </c>
      <c r="J745" s="18">
        <f t="shared" si="372"/>
        <v>123670590</v>
      </c>
      <c r="K745" s="18">
        <f t="shared" si="379"/>
        <v>1</v>
      </c>
      <c r="L745" s="18">
        <f t="shared" si="380"/>
        <v>8138.22</v>
      </c>
      <c r="M745" s="18">
        <f t="shared" si="381"/>
        <v>2</v>
      </c>
      <c r="N745" s="18">
        <f t="shared" si="382"/>
        <v>28.9</v>
      </c>
      <c r="O745" s="18">
        <f t="shared" si="383"/>
        <v>2</v>
      </c>
      <c r="P745" s="18">
        <f t="shared" si="384"/>
        <v>61.31</v>
      </c>
      <c r="Q745" s="18">
        <f t="shared" si="385"/>
        <v>2</v>
      </c>
      <c r="R745" s="18">
        <f t="shared" si="386"/>
        <v>82.55</v>
      </c>
      <c r="S745" s="18">
        <f t="shared" si="387"/>
        <v>2</v>
      </c>
      <c r="T745" s="18">
        <f t="shared" si="388"/>
        <v>123.67</v>
      </c>
      <c r="U745" s="18">
        <f t="shared" si="389"/>
        <v>2</v>
      </c>
      <c r="V745" s="18">
        <f t="shared" si="390"/>
        <v>123.67</v>
      </c>
      <c r="W745" s="18">
        <f t="shared" si="391"/>
        <v>2</v>
      </c>
      <c r="X745" s="18">
        <f t="shared" si="392"/>
        <v>123.67</v>
      </c>
      <c r="Y745" s="22">
        <v>0</v>
      </c>
      <c r="Z745" s="22">
        <v>0</v>
      </c>
      <c r="AA745" s="22">
        <v>0</v>
      </c>
      <c r="AB745" s="22">
        <v>0.2</v>
      </c>
      <c r="AC745" s="22">
        <v>0.8</v>
      </c>
      <c r="AD745" s="22">
        <v>0</v>
      </c>
      <c r="AE745" s="18">
        <f t="shared" si="393"/>
        <v>314012005.34399998</v>
      </c>
      <c r="AF745" s="18">
        <f>AE745*节奏规划!$J734</f>
        <v>424340.54776216217</v>
      </c>
      <c r="AG745" s="18">
        <f t="shared" si="394"/>
        <v>4406.3999999999996</v>
      </c>
      <c r="AH745" s="18">
        <f>AG745*节奏规划!$J734</f>
        <v>5.9545945945945942</v>
      </c>
      <c r="AI745" s="18">
        <f t="shared" si="373"/>
        <v>516.6</v>
      </c>
      <c r="AJ745" s="18">
        <f>AI745*节奏规划!$J734</f>
        <v>0.69810810810810819</v>
      </c>
      <c r="AK745" s="18">
        <f t="shared" si="374"/>
        <v>282.96000000000004</v>
      </c>
      <c r="AL745" s="18">
        <f>AK745*节奏规划!$J734</f>
        <v>0.38237837837837846</v>
      </c>
      <c r="AM745" s="18">
        <f t="shared" si="375"/>
        <v>1360.8000000000002</v>
      </c>
      <c r="AN745" s="18">
        <f>AM745*节奏规划!$J734</f>
        <v>1.8389189189189192</v>
      </c>
      <c r="AO745" s="18">
        <f t="shared" si="376"/>
        <v>319.68</v>
      </c>
      <c r="AP745" s="18">
        <f>AO745*节奏规划!$J734</f>
        <v>0.43200000000000005</v>
      </c>
      <c r="AQ745" s="18">
        <f t="shared" si="377"/>
        <v>17.28</v>
      </c>
      <c r="AR745" s="18">
        <f>AQ745*节奏规划!$J734</f>
        <v>2.3351351351351354E-2</v>
      </c>
      <c r="AS745" s="18">
        <f t="shared" si="395"/>
        <v>23.500799999999998</v>
      </c>
      <c r="AT745" s="18">
        <f>AS745*节奏规划!$J734</f>
        <v>3.1757837837837838E-2</v>
      </c>
      <c r="AU745" s="18">
        <f t="shared" si="396"/>
        <v>146.88</v>
      </c>
      <c r="AV745" s="18">
        <f>AU745*节奏规划!$J734</f>
        <v>0.19848648648648648</v>
      </c>
      <c r="AW745" s="18">
        <f t="shared" si="397"/>
        <v>40.538879999999999</v>
      </c>
      <c r="AX745" s="18">
        <f>AW745*节奏规划!$J734</f>
        <v>5.4782270270270272E-2</v>
      </c>
      <c r="AY745" s="18">
        <f t="shared" si="398"/>
        <v>0</v>
      </c>
      <c r="AZ745" s="18">
        <f>AY745*节奏规划!$J734</f>
        <v>0</v>
      </c>
    </row>
    <row r="746" spans="1:52" ht="16.5" x14ac:dyDescent="0.2">
      <c r="A746" s="14">
        <v>741</v>
      </c>
      <c r="B746" s="14">
        <f>金币产出!CH746/金币产出!CB746</f>
        <v>22856201660</v>
      </c>
      <c r="C746" s="18">
        <f>INDEX(金币产出!$D$7:$D$90,MATCH(宝箱数值!A746,金币产出!$A$7:$A$90,1))</f>
        <v>172</v>
      </c>
      <c r="D746" s="18">
        <f t="shared" si="378"/>
        <v>124489116</v>
      </c>
      <c r="E746" s="18">
        <f t="shared" si="367"/>
        <v>8165102</v>
      </c>
      <c r="F746" s="18">
        <f t="shared" si="368"/>
        <v>28995664</v>
      </c>
      <c r="G746" s="18">
        <f t="shared" si="369"/>
        <v>61511530</v>
      </c>
      <c r="H746" s="18">
        <f t="shared" si="370"/>
        <v>82818309</v>
      </c>
      <c r="I746" s="18">
        <f t="shared" si="371"/>
        <v>124489116</v>
      </c>
      <c r="J746" s="18">
        <f t="shared" si="372"/>
        <v>124489116</v>
      </c>
      <c r="K746" s="18">
        <f t="shared" si="379"/>
        <v>1</v>
      </c>
      <c r="L746" s="18">
        <f t="shared" si="380"/>
        <v>8165.1</v>
      </c>
      <c r="M746" s="18">
        <f t="shared" si="381"/>
        <v>2</v>
      </c>
      <c r="N746" s="18">
        <f t="shared" si="382"/>
        <v>29</v>
      </c>
      <c r="O746" s="18">
        <f t="shared" si="383"/>
        <v>2</v>
      </c>
      <c r="P746" s="18">
        <f t="shared" si="384"/>
        <v>61.51</v>
      </c>
      <c r="Q746" s="18">
        <f t="shared" si="385"/>
        <v>2</v>
      </c>
      <c r="R746" s="18">
        <f t="shared" si="386"/>
        <v>82.82</v>
      </c>
      <c r="S746" s="18">
        <f t="shared" si="387"/>
        <v>2</v>
      </c>
      <c r="T746" s="18">
        <f t="shared" si="388"/>
        <v>124.49</v>
      </c>
      <c r="U746" s="18">
        <f t="shared" si="389"/>
        <v>2</v>
      </c>
      <c r="V746" s="18">
        <f t="shared" si="390"/>
        <v>124.49</v>
      </c>
      <c r="W746" s="18">
        <f t="shared" si="391"/>
        <v>2</v>
      </c>
      <c r="X746" s="18">
        <f t="shared" si="392"/>
        <v>124.49</v>
      </c>
      <c r="Y746" s="22">
        <v>0</v>
      </c>
      <c r="Z746" s="22">
        <v>0</v>
      </c>
      <c r="AA746" s="22">
        <v>0</v>
      </c>
      <c r="AB746" s="22">
        <v>0.2</v>
      </c>
      <c r="AC746" s="22">
        <v>0.8</v>
      </c>
      <c r="AD746" s="22">
        <v>0</v>
      </c>
      <c r="AE746" s="18">
        <f t="shared" si="393"/>
        <v>315941476.51200002</v>
      </c>
      <c r="AF746" s="18">
        <f>AE746*节奏规划!$J735</f>
        <v>426947.94123243249</v>
      </c>
      <c r="AG746" s="18">
        <f t="shared" si="394"/>
        <v>4406.3999999999996</v>
      </c>
      <c r="AH746" s="18">
        <f>AG746*节奏规划!$J735</f>
        <v>5.9545945945945942</v>
      </c>
      <c r="AI746" s="18">
        <f t="shared" si="373"/>
        <v>516.6</v>
      </c>
      <c r="AJ746" s="18">
        <f>AI746*节奏规划!$J735</f>
        <v>0.69810810810810819</v>
      </c>
      <c r="AK746" s="18">
        <f t="shared" si="374"/>
        <v>282.96000000000004</v>
      </c>
      <c r="AL746" s="18">
        <f>AK746*节奏规划!$J735</f>
        <v>0.38237837837837846</v>
      </c>
      <c r="AM746" s="18">
        <f t="shared" si="375"/>
        <v>1360.8000000000002</v>
      </c>
      <c r="AN746" s="18">
        <f>AM746*节奏规划!$J735</f>
        <v>1.8389189189189192</v>
      </c>
      <c r="AO746" s="18">
        <f t="shared" si="376"/>
        <v>319.68</v>
      </c>
      <c r="AP746" s="18">
        <f>AO746*节奏规划!$J735</f>
        <v>0.43200000000000005</v>
      </c>
      <c r="AQ746" s="18">
        <f t="shared" si="377"/>
        <v>17.28</v>
      </c>
      <c r="AR746" s="18">
        <f>AQ746*节奏规划!$J735</f>
        <v>2.3351351351351354E-2</v>
      </c>
      <c r="AS746" s="18">
        <f t="shared" si="395"/>
        <v>23.500799999999998</v>
      </c>
      <c r="AT746" s="18">
        <f>AS746*节奏规划!$J735</f>
        <v>3.1757837837837838E-2</v>
      </c>
      <c r="AU746" s="18">
        <f t="shared" si="396"/>
        <v>146.88</v>
      </c>
      <c r="AV746" s="18">
        <f>AU746*节奏规划!$J735</f>
        <v>0.19848648648648648</v>
      </c>
      <c r="AW746" s="18">
        <f t="shared" si="397"/>
        <v>40.538879999999999</v>
      </c>
      <c r="AX746" s="18">
        <f>AW746*节奏规划!$J735</f>
        <v>5.4782270270270272E-2</v>
      </c>
      <c r="AY746" s="18">
        <f t="shared" si="398"/>
        <v>0</v>
      </c>
      <c r="AZ746" s="18">
        <f>AY746*节奏规划!$J735</f>
        <v>0</v>
      </c>
    </row>
    <row r="747" spans="1:52" ht="16.5" x14ac:dyDescent="0.2">
      <c r="A747" s="14">
        <v>742</v>
      </c>
      <c r="B747" s="14">
        <f>金币产出!CH747/金币产出!CB747</f>
        <v>23006483820</v>
      </c>
      <c r="C747" s="18">
        <f>INDEX(金币产出!$D$7:$D$90,MATCH(宝箱数值!A747,金币产出!$A$7:$A$90,1))</f>
        <v>172</v>
      </c>
      <c r="D747" s="18">
        <f t="shared" si="378"/>
        <v>125307646</v>
      </c>
      <c r="E747" s="18">
        <f t="shared" si="367"/>
        <v>8191901</v>
      </c>
      <c r="F747" s="18">
        <f t="shared" si="368"/>
        <v>29090833</v>
      </c>
      <c r="G747" s="18">
        <f t="shared" si="369"/>
        <v>61713422</v>
      </c>
      <c r="H747" s="18">
        <f t="shared" si="370"/>
        <v>83090133</v>
      </c>
      <c r="I747" s="18">
        <f t="shared" si="371"/>
        <v>125307646</v>
      </c>
      <c r="J747" s="18">
        <f t="shared" si="372"/>
        <v>125307646</v>
      </c>
      <c r="K747" s="18">
        <f t="shared" si="379"/>
        <v>1</v>
      </c>
      <c r="L747" s="18">
        <f t="shared" si="380"/>
        <v>8191.9</v>
      </c>
      <c r="M747" s="18">
        <f t="shared" si="381"/>
        <v>2</v>
      </c>
      <c r="N747" s="18">
        <f t="shared" si="382"/>
        <v>29.09</v>
      </c>
      <c r="O747" s="18">
        <f t="shared" si="383"/>
        <v>2</v>
      </c>
      <c r="P747" s="18">
        <f t="shared" si="384"/>
        <v>61.71</v>
      </c>
      <c r="Q747" s="18">
        <f t="shared" si="385"/>
        <v>2</v>
      </c>
      <c r="R747" s="18">
        <f t="shared" si="386"/>
        <v>83.09</v>
      </c>
      <c r="S747" s="18">
        <f t="shared" si="387"/>
        <v>2</v>
      </c>
      <c r="T747" s="18">
        <f t="shared" si="388"/>
        <v>125.31</v>
      </c>
      <c r="U747" s="18">
        <f t="shared" si="389"/>
        <v>2</v>
      </c>
      <c r="V747" s="18">
        <f t="shared" si="390"/>
        <v>125.31</v>
      </c>
      <c r="W747" s="18">
        <f t="shared" si="391"/>
        <v>2</v>
      </c>
      <c r="X747" s="18">
        <f t="shared" si="392"/>
        <v>125.31</v>
      </c>
      <c r="Y747" s="22">
        <v>0</v>
      </c>
      <c r="Z747" s="22">
        <v>0</v>
      </c>
      <c r="AA747" s="22">
        <v>0</v>
      </c>
      <c r="AB747" s="22">
        <v>0.2</v>
      </c>
      <c r="AC747" s="22">
        <v>0.8</v>
      </c>
      <c r="AD747" s="22">
        <v>0</v>
      </c>
      <c r="AE747" s="18">
        <f t="shared" si="393"/>
        <v>317870470.04799998</v>
      </c>
      <c r="AF747" s="18">
        <f>AE747*节奏规划!$J736</f>
        <v>429554.68925405404</v>
      </c>
      <c r="AG747" s="18">
        <f t="shared" si="394"/>
        <v>4406.3999999999996</v>
      </c>
      <c r="AH747" s="18">
        <f>AG747*节奏规划!$J736</f>
        <v>5.9545945945945942</v>
      </c>
      <c r="AI747" s="18">
        <f t="shared" si="373"/>
        <v>516.6</v>
      </c>
      <c r="AJ747" s="18">
        <f>AI747*节奏规划!$J736</f>
        <v>0.69810810810810819</v>
      </c>
      <c r="AK747" s="18">
        <f t="shared" si="374"/>
        <v>282.96000000000004</v>
      </c>
      <c r="AL747" s="18">
        <f>AK747*节奏规划!$J736</f>
        <v>0.38237837837837846</v>
      </c>
      <c r="AM747" s="18">
        <f t="shared" si="375"/>
        <v>1360.8000000000002</v>
      </c>
      <c r="AN747" s="18">
        <f>AM747*节奏规划!$J736</f>
        <v>1.8389189189189192</v>
      </c>
      <c r="AO747" s="18">
        <f t="shared" si="376"/>
        <v>319.68</v>
      </c>
      <c r="AP747" s="18">
        <f>AO747*节奏规划!$J736</f>
        <v>0.43200000000000005</v>
      </c>
      <c r="AQ747" s="18">
        <f t="shared" si="377"/>
        <v>17.28</v>
      </c>
      <c r="AR747" s="18">
        <f>AQ747*节奏规划!$J736</f>
        <v>2.3351351351351354E-2</v>
      </c>
      <c r="AS747" s="18">
        <f t="shared" si="395"/>
        <v>23.500799999999998</v>
      </c>
      <c r="AT747" s="18">
        <f>AS747*节奏规划!$J736</f>
        <v>3.1757837837837838E-2</v>
      </c>
      <c r="AU747" s="18">
        <f t="shared" si="396"/>
        <v>146.88</v>
      </c>
      <c r="AV747" s="18">
        <f>AU747*节奏规划!$J736</f>
        <v>0.19848648648648648</v>
      </c>
      <c r="AW747" s="18">
        <f t="shared" si="397"/>
        <v>40.538879999999999</v>
      </c>
      <c r="AX747" s="18">
        <f>AW747*节奏规划!$J736</f>
        <v>5.4782270270270272E-2</v>
      </c>
      <c r="AY747" s="18">
        <f t="shared" si="398"/>
        <v>0</v>
      </c>
      <c r="AZ747" s="18">
        <f>AY747*节奏规划!$J736</f>
        <v>0</v>
      </c>
    </row>
    <row r="748" spans="1:52" ht="16.5" x14ac:dyDescent="0.2">
      <c r="A748" s="14">
        <v>743</v>
      </c>
      <c r="B748" s="14">
        <f>金币产出!CH748/金币产出!CB748</f>
        <v>23156765980</v>
      </c>
      <c r="C748" s="18">
        <f>INDEX(金币产出!$D$7:$D$90,MATCH(宝箱数值!A748,金币产出!$A$7:$A$90,1))</f>
        <v>172</v>
      </c>
      <c r="D748" s="18">
        <f t="shared" si="378"/>
        <v>126126176</v>
      </c>
      <c r="E748" s="18">
        <f t="shared" si="367"/>
        <v>8218613</v>
      </c>
      <c r="F748" s="18">
        <f t="shared" si="368"/>
        <v>29185691</v>
      </c>
      <c r="G748" s="18">
        <f t="shared" si="369"/>
        <v>61914655</v>
      </c>
      <c r="H748" s="18">
        <f t="shared" si="370"/>
        <v>83361070</v>
      </c>
      <c r="I748" s="18">
        <f t="shared" si="371"/>
        <v>126126176</v>
      </c>
      <c r="J748" s="18">
        <f t="shared" si="372"/>
        <v>126126176</v>
      </c>
      <c r="K748" s="18">
        <f t="shared" si="379"/>
        <v>1</v>
      </c>
      <c r="L748" s="18">
        <f t="shared" si="380"/>
        <v>8218.61</v>
      </c>
      <c r="M748" s="18">
        <f t="shared" si="381"/>
        <v>2</v>
      </c>
      <c r="N748" s="18">
        <f t="shared" si="382"/>
        <v>29.19</v>
      </c>
      <c r="O748" s="18">
        <f t="shared" si="383"/>
        <v>2</v>
      </c>
      <c r="P748" s="18">
        <f t="shared" si="384"/>
        <v>61.91</v>
      </c>
      <c r="Q748" s="18">
        <f t="shared" si="385"/>
        <v>2</v>
      </c>
      <c r="R748" s="18">
        <f t="shared" si="386"/>
        <v>83.36</v>
      </c>
      <c r="S748" s="18">
        <f t="shared" si="387"/>
        <v>2</v>
      </c>
      <c r="T748" s="18">
        <f t="shared" si="388"/>
        <v>126.13</v>
      </c>
      <c r="U748" s="18">
        <f t="shared" si="389"/>
        <v>2</v>
      </c>
      <c r="V748" s="18">
        <f t="shared" si="390"/>
        <v>126.13</v>
      </c>
      <c r="W748" s="18">
        <f t="shared" si="391"/>
        <v>2</v>
      </c>
      <c r="X748" s="18">
        <f t="shared" si="392"/>
        <v>126.13</v>
      </c>
      <c r="Y748" s="22">
        <v>0</v>
      </c>
      <c r="Z748" s="22">
        <v>0</v>
      </c>
      <c r="AA748" s="22">
        <v>0</v>
      </c>
      <c r="AB748" s="22">
        <v>0.2</v>
      </c>
      <c r="AC748" s="22">
        <v>0.8</v>
      </c>
      <c r="AD748" s="22">
        <v>0</v>
      </c>
      <c r="AE748" s="18">
        <f t="shared" si="393"/>
        <v>319798981.05599999</v>
      </c>
      <c r="AF748" s="18">
        <f>AE748*节奏规划!$J737</f>
        <v>432160.78521081083</v>
      </c>
      <c r="AG748" s="18">
        <f t="shared" si="394"/>
        <v>4406.3999999999996</v>
      </c>
      <c r="AH748" s="18">
        <f>AG748*节奏规划!$J737</f>
        <v>5.9545945945945942</v>
      </c>
      <c r="AI748" s="18">
        <f t="shared" si="373"/>
        <v>516.6</v>
      </c>
      <c r="AJ748" s="18">
        <f>AI748*节奏规划!$J737</f>
        <v>0.69810810810810819</v>
      </c>
      <c r="AK748" s="18">
        <f t="shared" si="374"/>
        <v>282.96000000000004</v>
      </c>
      <c r="AL748" s="18">
        <f>AK748*节奏规划!$J737</f>
        <v>0.38237837837837846</v>
      </c>
      <c r="AM748" s="18">
        <f t="shared" si="375"/>
        <v>1360.8000000000002</v>
      </c>
      <c r="AN748" s="18">
        <f>AM748*节奏规划!$J737</f>
        <v>1.8389189189189192</v>
      </c>
      <c r="AO748" s="18">
        <f t="shared" si="376"/>
        <v>319.68</v>
      </c>
      <c r="AP748" s="18">
        <f>AO748*节奏规划!$J737</f>
        <v>0.43200000000000005</v>
      </c>
      <c r="AQ748" s="18">
        <f t="shared" si="377"/>
        <v>17.28</v>
      </c>
      <c r="AR748" s="18">
        <f>AQ748*节奏规划!$J737</f>
        <v>2.3351351351351354E-2</v>
      </c>
      <c r="AS748" s="18">
        <f t="shared" si="395"/>
        <v>23.500799999999998</v>
      </c>
      <c r="AT748" s="18">
        <f>AS748*节奏规划!$J737</f>
        <v>3.1757837837837838E-2</v>
      </c>
      <c r="AU748" s="18">
        <f t="shared" si="396"/>
        <v>146.88</v>
      </c>
      <c r="AV748" s="18">
        <f>AU748*节奏规划!$J737</f>
        <v>0.19848648648648648</v>
      </c>
      <c r="AW748" s="18">
        <f t="shared" si="397"/>
        <v>40.538879999999999</v>
      </c>
      <c r="AX748" s="18">
        <f>AW748*节奏规划!$J737</f>
        <v>5.4782270270270272E-2</v>
      </c>
      <c r="AY748" s="18">
        <f t="shared" si="398"/>
        <v>0</v>
      </c>
      <c r="AZ748" s="18">
        <f>AY748*节奏规划!$J737</f>
        <v>0</v>
      </c>
    </row>
    <row r="749" spans="1:52" ht="16.5" x14ac:dyDescent="0.2">
      <c r="A749" s="14">
        <v>744</v>
      </c>
      <c r="B749" s="14">
        <f>金币产出!CH749/金币产出!CB749</f>
        <v>23307048140</v>
      </c>
      <c r="C749" s="18">
        <f>INDEX(金币产出!$D$7:$D$90,MATCH(宝箱数值!A749,金币产出!$A$7:$A$90,1))</f>
        <v>172</v>
      </c>
      <c r="D749" s="18">
        <f t="shared" si="378"/>
        <v>126944707</v>
      </c>
      <c r="E749" s="18">
        <f t="shared" si="367"/>
        <v>8245239</v>
      </c>
      <c r="F749" s="18">
        <f t="shared" si="368"/>
        <v>29280243</v>
      </c>
      <c r="G749" s="18">
        <f t="shared" si="369"/>
        <v>62115236</v>
      </c>
      <c r="H749" s="18">
        <f t="shared" si="370"/>
        <v>83631130</v>
      </c>
      <c r="I749" s="18">
        <f t="shared" si="371"/>
        <v>126944707</v>
      </c>
      <c r="J749" s="18">
        <f t="shared" si="372"/>
        <v>126944707</v>
      </c>
      <c r="K749" s="18">
        <f t="shared" si="379"/>
        <v>1</v>
      </c>
      <c r="L749" s="18">
        <f t="shared" si="380"/>
        <v>8245.24</v>
      </c>
      <c r="M749" s="18">
        <f t="shared" si="381"/>
        <v>2</v>
      </c>
      <c r="N749" s="18">
        <f t="shared" si="382"/>
        <v>29.28</v>
      </c>
      <c r="O749" s="18">
        <f t="shared" si="383"/>
        <v>2</v>
      </c>
      <c r="P749" s="18">
        <f t="shared" si="384"/>
        <v>62.12</v>
      </c>
      <c r="Q749" s="18">
        <f t="shared" si="385"/>
        <v>2</v>
      </c>
      <c r="R749" s="18">
        <f t="shared" si="386"/>
        <v>83.63</v>
      </c>
      <c r="S749" s="18">
        <f t="shared" si="387"/>
        <v>2</v>
      </c>
      <c r="T749" s="18">
        <f t="shared" si="388"/>
        <v>126.94</v>
      </c>
      <c r="U749" s="18">
        <f t="shared" si="389"/>
        <v>2</v>
      </c>
      <c r="V749" s="18">
        <f t="shared" si="390"/>
        <v>126.94</v>
      </c>
      <c r="W749" s="18">
        <f t="shared" si="391"/>
        <v>2</v>
      </c>
      <c r="X749" s="18">
        <f t="shared" si="392"/>
        <v>126.94</v>
      </c>
      <c r="Y749" s="22">
        <v>0</v>
      </c>
      <c r="Z749" s="22">
        <v>0</v>
      </c>
      <c r="AA749" s="22">
        <v>0</v>
      </c>
      <c r="AB749" s="22">
        <v>0.2</v>
      </c>
      <c r="AC749" s="22">
        <v>0.8</v>
      </c>
      <c r="AD749" s="22">
        <v>0</v>
      </c>
      <c r="AE749" s="18">
        <f t="shared" si="393"/>
        <v>321727017.15200001</v>
      </c>
      <c r="AF749" s="18">
        <f>AE749*节奏规划!$J738</f>
        <v>434766.23939459462</v>
      </c>
      <c r="AG749" s="18">
        <f t="shared" si="394"/>
        <v>4406.3999999999996</v>
      </c>
      <c r="AH749" s="18">
        <f>AG749*节奏规划!$J738</f>
        <v>5.9545945945945942</v>
      </c>
      <c r="AI749" s="18">
        <f t="shared" si="373"/>
        <v>516.6</v>
      </c>
      <c r="AJ749" s="18">
        <f>AI749*节奏规划!$J738</f>
        <v>0.69810810810810819</v>
      </c>
      <c r="AK749" s="18">
        <f t="shared" si="374"/>
        <v>282.96000000000004</v>
      </c>
      <c r="AL749" s="18">
        <f>AK749*节奏规划!$J738</f>
        <v>0.38237837837837846</v>
      </c>
      <c r="AM749" s="18">
        <f t="shared" si="375"/>
        <v>1360.8000000000002</v>
      </c>
      <c r="AN749" s="18">
        <f>AM749*节奏规划!$J738</f>
        <v>1.8389189189189192</v>
      </c>
      <c r="AO749" s="18">
        <f t="shared" si="376"/>
        <v>319.68</v>
      </c>
      <c r="AP749" s="18">
        <f>AO749*节奏规划!$J738</f>
        <v>0.43200000000000005</v>
      </c>
      <c r="AQ749" s="18">
        <f t="shared" si="377"/>
        <v>17.28</v>
      </c>
      <c r="AR749" s="18">
        <f>AQ749*节奏规划!$J738</f>
        <v>2.3351351351351354E-2</v>
      </c>
      <c r="AS749" s="18">
        <f t="shared" si="395"/>
        <v>23.500799999999998</v>
      </c>
      <c r="AT749" s="18">
        <f>AS749*节奏规划!$J738</f>
        <v>3.1757837837837838E-2</v>
      </c>
      <c r="AU749" s="18">
        <f t="shared" si="396"/>
        <v>146.88</v>
      </c>
      <c r="AV749" s="18">
        <f>AU749*节奏规划!$J738</f>
        <v>0.19848648648648648</v>
      </c>
      <c r="AW749" s="18">
        <f t="shared" si="397"/>
        <v>40.538879999999999</v>
      </c>
      <c r="AX749" s="18">
        <f>AW749*节奏规划!$J738</f>
        <v>5.4782270270270272E-2</v>
      </c>
      <c r="AY749" s="18">
        <f t="shared" si="398"/>
        <v>0</v>
      </c>
      <c r="AZ749" s="18">
        <f>AY749*节奏规划!$J738</f>
        <v>0</v>
      </c>
    </row>
    <row r="750" spans="1:52" ht="16.5" x14ac:dyDescent="0.2">
      <c r="A750" s="14">
        <v>745</v>
      </c>
      <c r="B750" s="14">
        <f>金币产出!CH750/金币产出!CB750</f>
        <v>23457330300</v>
      </c>
      <c r="C750" s="18">
        <f>INDEX(金币产出!$D$7:$D$90,MATCH(宝箱数值!A750,金币产出!$A$7:$A$90,1))</f>
        <v>172</v>
      </c>
      <c r="D750" s="18">
        <f t="shared" si="378"/>
        <v>127763237</v>
      </c>
      <c r="E750" s="18">
        <f t="shared" si="367"/>
        <v>8271778</v>
      </c>
      <c r="F750" s="18">
        <f t="shared" si="368"/>
        <v>29374489</v>
      </c>
      <c r="G750" s="18">
        <f t="shared" si="369"/>
        <v>62315171</v>
      </c>
      <c r="H750" s="18">
        <f t="shared" si="370"/>
        <v>83900321</v>
      </c>
      <c r="I750" s="18">
        <f t="shared" si="371"/>
        <v>127763237</v>
      </c>
      <c r="J750" s="18">
        <f t="shared" si="372"/>
        <v>127763237</v>
      </c>
      <c r="K750" s="18">
        <f t="shared" si="379"/>
        <v>1</v>
      </c>
      <c r="L750" s="18">
        <f t="shared" si="380"/>
        <v>8271.7800000000007</v>
      </c>
      <c r="M750" s="18">
        <f t="shared" si="381"/>
        <v>2</v>
      </c>
      <c r="N750" s="18">
        <f t="shared" si="382"/>
        <v>29.37</v>
      </c>
      <c r="O750" s="18">
        <f t="shared" si="383"/>
        <v>2</v>
      </c>
      <c r="P750" s="18">
        <f t="shared" si="384"/>
        <v>62.32</v>
      </c>
      <c r="Q750" s="18">
        <f t="shared" si="385"/>
        <v>2</v>
      </c>
      <c r="R750" s="18">
        <f t="shared" si="386"/>
        <v>83.9</v>
      </c>
      <c r="S750" s="18">
        <f t="shared" si="387"/>
        <v>2</v>
      </c>
      <c r="T750" s="18">
        <f t="shared" si="388"/>
        <v>127.76</v>
      </c>
      <c r="U750" s="18">
        <f t="shared" si="389"/>
        <v>2</v>
      </c>
      <c r="V750" s="18">
        <f t="shared" si="390"/>
        <v>127.76</v>
      </c>
      <c r="W750" s="18">
        <f t="shared" si="391"/>
        <v>2</v>
      </c>
      <c r="X750" s="18">
        <f t="shared" si="392"/>
        <v>127.76</v>
      </c>
      <c r="Y750" s="22">
        <v>0</v>
      </c>
      <c r="Z750" s="22">
        <v>0</v>
      </c>
      <c r="AA750" s="22">
        <v>0</v>
      </c>
      <c r="AB750" s="22">
        <v>0.2</v>
      </c>
      <c r="AC750" s="22">
        <v>0.8</v>
      </c>
      <c r="AD750" s="22">
        <v>0</v>
      </c>
      <c r="AE750" s="18">
        <f t="shared" si="393"/>
        <v>323654578.33600003</v>
      </c>
      <c r="AF750" s="18">
        <f>AE750*节奏规划!$J739</f>
        <v>437371.05180540547</v>
      </c>
      <c r="AG750" s="18">
        <f t="shared" si="394"/>
        <v>4406.3999999999996</v>
      </c>
      <c r="AH750" s="18">
        <f>AG750*节奏规划!$J739</f>
        <v>5.9545945945945942</v>
      </c>
      <c r="AI750" s="18">
        <f t="shared" si="373"/>
        <v>516.6</v>
      </c>
      <c r="AJ750" s="18">
        <f>AI750*节奏规划!$J739</f>
        <v>0.69810810810810819</v>
      </c>
      <c r="AK750" s="18">
        <f t="shared" si="374"/>
        <v>282.96000000000004</v>
      </c>
      <c r="AL750" s="18">
        <f>AK750*节奏规划!$J739</f>
        <v>0.38237837837837846</v>
      </c>
      <c r="AM750" s="18">
        <f t="shared" si="375"/>
        <v>1360.8000000000002</v>
      </c>
      <c r="AN750" s="18">
        <f>AM750*节奏规划!$J739</f>
        <v>1.8389189189189192</v>
      </c>
      <c r="AO750" s="18">
        <f t="shared" si="376"/>
        <v>319.68</v>
      </c>
      <c r="AP750" s="18">
        <f>AO750*节奏规划!$J739</f>
        <v>0.43200000000000005</v>
      </c>
      <c r="AQ750" s="18">
        <f t="shared" si="377"/>
        <v>17.28</v>
      </c>
      <c r="AR750" s="18">
        <f>AQ750*节奏规划!$J739</f>
        <v>2.3351351351351354E-2</v>
      </c>
      <c r="AS750" s="18">
        <f t="shared" si="395"/>
        <v>23.500799999999998</v>
      </c>
      <c r="AT750" s="18">
        <f>AS750*节奏规划!$J739</f>
        <v>3.1757837837837838E-2</v>
      </c>
      <c r="AU750" s="18">
        <f t="shared" si="396"/>
        <v>146.88</v>
      </c>
      <c r="AV750" s="18">
        <f>AU750*节奏规划!$J739</f>
        <v>0.19848648648648648</v>
      </c>
      <c r="AW750" s="18">
        <f t="shared" si="397"/>
        <v>40.538879999999999</v>
      </c>
      <c r="AX750" s="18">
        <f>AW750*节奏规划!$J739</f>
        <v>5.4782270270270272E-2</v>
      </c>
      <c r="AY750" s="18">
        <f t="shared" si="398"/>
        <v>0</v>
      </c>
      <c r="AZ750" s="18">
        <f>AY750*节奏规划!$J739</f>
        <v>0</v>
      </c>
    </row>
    <row r="751" spans="1:52" ht="16.5" x14ac:dyDescent="0.2">
      <c r="A751" s="14">
        <v>746</v>
      </c>
      <c r="B751" s="14">
        <f>金币产出!CH751/金币产出!CB751</f>
        <v>23607611720</v>
      </c>
      <c r="C751" s="18">
        <f>INDEX(金币产出!$D$7:$D$90,MATCH(宝箱数值!A751,金币产出!$A$7:$A$90,1))</f>
        <v>172</v>
      </c>
      <c r="D751" s="18">
        <f t="shared" si="378"/>
        <v>128581763</v>
      </c>
      <c r="E751" s="18">
        <f t="shared" si="367"/>
        <v>8298233</v>
      </c>
      <c r="F751" s="18">
        <f t="shared" si="368"/>
        <v>29468434</v>
      </c>
      <c r="G751" s="18">
        <f t="shared" si="369"/>
        <v>62514466</v>
      </c>
      <c r="H751" s="18">
        <f t="shared" si="370"/>
        <v>84168649</v>
      </c>
      <c r="I751" s="18">
        <f t="shared" si="371"/>
        <v>128581763</v>
      </c>
      <c r="J751" s="18">
        <f t="shared" si="372"/>
        <v>128581763</v>
      </c>
      <c r="K751" s="18">
        <f t="shared" si="379"/>
        <v>1</v>
      </c>
      <c r="L751" s="18">
        <f t="shared" si="380"/>
        <v>8298.23</v>
      </c>
      <c r="M751" s="18">
        <f t="shared" si="381"/>
        <v>2</v>
      </c>
      <c r="N751" s="18">
        <f t="shared" si="382"/>
        <v>29.47</v>
      </c>
      <c r="O751" s="18">
        <f t="shared" si="383"/>
        <v>2</v>
      </c>
      <c r="P751" s="18">
        <f t="shared" si="384"/>
        <v>62.51</v>
      </c>
      <c r="Q751" s="18">
        <f t="shared" si="385"/>
        <v>2</v>
      </c>
      <c r="R751" s="18">
        <f t="shared" si="386"/>
        <v>84.17</v>
      </c>
      <c r="S751" s="18">
        <f t="shared" si="387"/>
        <v>2</v>
      </c>
      <c r="T751" s="18">
        <f t="shared" si="388"/>
        <v>128.58000000000001</v>
      </c>
      <c r="U751" s="18">
        <f t="shared" si="389"/>
        <v>2</v>
      </c>
      <c r="V751" s="18">
        <f t="shared" si="390"/>
        <v>128.58000000000001</v>
      </c>
      <c r="W751" s="18">
        <f t="shared" si="391"/>
        <v>2</v>
      </c>
      <c r="X751" s="18">
        <f t="shared" si="392"/>
        <v>128.58000000000001</v>
      </c>
      <c r="Y751" s="22">
        <v>0</v>
      </c>
      <c r="Z751" s="22">
        <v>0</v>
      </c>
      <c r="AA751" s="22">
        <v>0</v>
      </c>
      <c r="AB751" s="22">
        <v>0.2</v>
      </c>
      <c r="AC751" s="22">
        <v>0.8</v>
      </c>
      <c r="AD751" s="22">
        <v>0</v>
      </c>
      <c r="AE751" s="18">
        <f t="shared" si="393"/>
        <v>325581661.34399998</v>
      </c>
      <c r="AF751" s="18">
        <f>AE751*节奏规划!$J740</f>
        <v>439975.21803243243</v>
      </c>
      <c r="AG751" s="18">
        <f t="shared" si="394"/>
        <v>4406.3999999999996</v>
      </c>
      <c r="AH751" s="18">
        <f>AG751*节奏规划!$J740</f>
        <v>5.9545945945945942</v>
      </c>
      <c r="AI751" s="18">
        <f t="shared" si="373"/>
        <v>516.6</v>
      </c>
      <c r="AJ751" s="18">
        <f>AI751*节奏规划!$J740</f>
        <v>0.69810810810810819</v>
      </c>
      <c r="AK751" s="18">
        <f t="shared" si="374"/>
        <v>282.96000000000004</v>
      </c>
      <c r="AL751" s="18">
        <f>AK751*节奏规划!$J740</f>
        <v>0.38237837837837846</v>
      </c>
      <c r="AM751" s="18">
        <f t="shared" si="375"/>
        <v>1360.8000000000002</v>
      </c>
      <c r="AN751" s="18">
        <f>AM751*节奏规划!$J740</f>
        <v>1.8389189189189192</v>
      </c>
      <c r="AO751" s="18">
        <f t="shared" si="376"/>
        <v>319.68</v>
      </c>
      <c r="AP751" s="18">
        <f>AO751*节奏规划!$J740</f>
        <v>0.43200000000000005</v>
      </c>
      <c r="AQ751" s="18">
        <f t="shared" si="377"/>
        <v>17.28</v>
      </c>
      <c r="AR751" s="18">
        <f>AQ751*节奏规划!$J740</f>
        <v>2.3351351351351354E-2</v>
      </c>
      <c r="AS751" s="18">
        <f t="shared" si="395"/>
        <v>23.500799999999998</v>
      </c>
      <c r="AT751" s="18">
        <f>AS751*节奏规划!$J740</f>
        <v>3.1757837837837838E-2</v>
      </c>
      <c r="AU751" s="18">
        <f t="shared" si="396"/>
        <v>146.88</v>
      </c>
      <c r="AV751" s="18">
        <f>AU751*节奏规划!$J740</f>
        <v>0.19848648648648648</v>
      </c>
      <c r="AW751" s="18">
        <f t="shared" si="397"/>
        <v>40.538879999999999</v>
      </c>
      <c r="AX751" s="18">
        <f>AW751*节奏规划!$J740</f>
        <v>5.4782270270270272E-2</v>
      </c>
      <c r="AY751" s="18">
        <f t="shared" si="398"/>
        <v>0</v>
      </c>
      <c r="AZ751" s="18">
        <f>AY751*节奏规划!$J740</f>
        <v>0</v>
      </c>
    </row>
    <row r="752" spans="1:52" ht="16.5" x14ac:dyDescent="0.2">
      <c r="A752" s="14">
        <v>747</v>
      </c>
      <c r="B752" s="14">
        <f>金币产出!CH752/金币产出!CB752</f>
        <v>23757893880</v>
      </c>
      <c r="C752" s="18">
        <f>INDEX(金币产出!$D$7:$D$90,MATCH(宝箱数值!A752,金币产出!$A$7:$A$90,1))</f>
        <v>172</v>
      </c>
      <c r="D752" s="18">
        <f t="shared" si="378"/>
        <v>129400293</v>
      </c>
      <c r="E752" s="18">
        <f t="shared" si="367"/>
        <v>8324604</v>
      </c>
      <c r="F752" s="18">
        <f t="shared" si="368"/>
        <v>29562081</v>
      </c>
      <c r="G752" s="18">
        <f t="shared" si="369"/>
        <v>62713129</v>
      </c>
      <c r="H752" s="18">
        <f t="shared" si="370"/>
        <v>84436126</v>
      </c>
      <c r="I752" s="18">
        <f t="shared" si="371"/>
        <v>129400293</v>
      </c>
      <c r="J752" s="18">
        <f t="shared" si="372"/>
        <v>129400293</v>
      </c>
      <c r="K752" s="18">
        <f t="shared" si="379"/>
        <v>1</v>
      </c>
      <c r="L752" s="18">
        <f t="shared" si="380"/>
        <v>8324.6</v>
      </c>
      <c r="M752" s="18">
        <f t="shared" si="381"/>
        <v>2</v>
      </c>
      <c r="N752" s="18">
        <f t="shared" si="382"/>
        <v>29.56</v>
      </c>
      <c r="O752" s="18">
        <f t="shared" si="383"/>
        <v>2</v>
      </c>
      <c r="P752" s="18">
        <f t="shared" si="384"/>
        <v>62.71</v>
      </c>
      <c r="Q752" s="18">
        <f t="shared" si="385"/>
        <v>2</v>
      </c>
      <c r="R752" s="18">
        <f t="shared" si="386"/>
        <v>84.44</v>
      </c>
      <c r="S752" s="18">
        <f t="shared" si="387"/>
        <v>2</v>
      </c>
      <c r="T752" s="18">
        <f t="shared" si="388"/>
        <v>129.4</v>
      </c>
      <c r="U752" s="18">
        <f t="shared" si="389"/>
        <v>2</v>
      </c>
      <c r="V752" s="18">
        <f t="shared" si="390"/>
        <v>129.4</v>
      </c>
      <c r="W752" s="18">
        <f t="shared" si="391"/>
        <v>2</v>
      </c>
      <c r="X752" s="18">
        <f t="shared" si="392"/>
        <v>129.4</v>
      </c>
      <c r="Y752" s="22">
        <v>0</v>
      </c>
      <c r="Z752" s="22">
        <v>0</v>
      </c>
      <c r="AA752" s="22">
        <v>0</v>
      </c>
      <c r="AB752" s="22">
        <v>0.2</v>
      </c>
      <c r="AC752" s="22">
        <v>0.8</v>
      </c>
      <c r="AD752" s="22">
        <v>0</v>
      </c>
      <c r="AE752" s="18">
        <f t="shared" si="393"/>
        <v>327508290.11199999</v>
      </c>
      <c r="AF752" s="18">
        <f>AE752*节奏规划!$J741</f>
        <v>442578.77042162162</v>
      </c>
      <c r="AG752" s="18">
        <f t="shared" si="394"/>
        <v>4406.3999999999996</v>
      </c>
      <c r="AH752" s="18">
        <f>AG752*节奏规划!$J741</f>
        <v>5.9545945945945942</v>
      </c>
      <c r="AI752" s="18">
        <f t="shared" si="373"/>
        <v>516.6</v>
      </c>
      <c r="AJ752" s="18">
        <f>AI752*节奏规划!$J741</f>
        <v>0.69810810810810819</v>
      </c>
      <c r="AK752" s="18">
        <f t="shared" si="374"/>
        <v>282.96000000000004</v>
      </c>
      <c r="AL752" s="18">
        <f>AK752*节奏规划!$J741</f>
        <v>0.38237837837837846</v>
      </c>
      <c r="AM752" s="18">
        <f t="shared" si="375"/>
        <v>1360.8000000000002</v>
      </c>
      <c r="AN752" s="18">
        <f>AM752*节奏规划!$J741</f>
        <v>1.8389189189189192</v>
      </c>
      <c r="AO752" s="18">
        <f t="shared" si="376"/>
        <v>319.68</v>
      </c>
      <c r="AP752" s="18">
        <f>AO752*节奏规划!$J741</f>
        <v>0.43200000000000005</v>
      </c>
      <c r="AQ752" s="18">
        <f t="shared" si="377"/>
        <v>17.28</v>
      </c>
      <c r="AR752" s="18">
        <f>AQ752*节奏规划!$J741</f>
        <v>2.3351351351351354E-2</v>
      </c>
      <c r="AS752" s="18">
        <f t="shared" si="395"/>
        <v>23.500799999999998</v>
      </c>
      <c r="AT752" s="18">
        <f>AS752*节奏规划!$J741</f>
        <v>3.1757837837837838E-2</v>
      </c>
      <c r="AU752" s="18">
        <f t="shared" si="396"/>
        <v>146.88</v>
      </c>
      <c r="AV752" s="18">
        <f>AU752*节奏规划!$J741</f>
        <v>0.19848648648648648</v>
      </c>
      <c r="AW752" s="18">
        <f t="shared" si="397"/>
        <v>40.538879999999999</v>
      </c>
      <c r="AX752" s="18">
        <f>AW752*节奏规划!$J741</f>
        <v>5.4782270270270272E-2</v>
      </c>
      <c r="AY752" s="18">
        <f t="shared" si="398"/>
        <v>0</v>
      </c>
      <c r="AZ752" s="18">
        <f>AY752*节奏规划!$J741</f>
        <v>0</v>
      </c>
    </row>
    <row r="753" spans="1:52" ht="16.5" x14ac:dyDescent="0.2">
      <c r="A753" s="14">
        <v>748</v>
      </c>
      <c r="B753" s="14">
        <f>金币产出!CH753/金币产出!CB753</f>
        <v>23908176040</v>
      </c>
      <c r="C753" s="18">
        <f>INDEX(金币产出!$D$7:$D$90,MATCH(宝箱数值!A753,金币产出!$A$7:$A$90,1))</f>
        <v>172</v>
      </c>
      <c r="D753" s="18">
        <f t="shared" si="378"/>
        <v>130218824</v>
      </c>
      <c r="E753" s="18">
        <f t="shared" si="367"/>
        <v>8350891</v>
      </c>
      <c r="F753" s="18">
        <f t="shared" si="368"/>
        <v>29655432</v>
      </c>
      <c r="G753" s="18">
        <f t="shared" si="369"/>
        <v>62911165</v>
      </c>
      <c r="H753" s="18">
        <f t="shared" si="370"/>
        <v>84702758</v>
      </c>
      <c r="I753" s="18">
        <f t="shared" si="371"/>
        <v>130218824</v>
      </c>
      <c r="J753" s="18">
        <f t="shared" si="372"/>
        <v>130218824</v>
      </c>
      <c r="K753" s="18">
        <f t="shared" si="379"/>
        <v>1</v>
      </c>
      <c r="L753" s="18">
        <f t="shared" si="380"/>
        <v>8350.89</v>
      </c>
      <c r="M753" s="18">
        <f t="shared" si="381"/>
        <v>2</v>
      </c>
      <c r="N753" s="18">
        <f t="shared" si="382"/>
        <v>29.66</v>
      </c>
      <c r="O753" s="18">
        <f t="shared" si="383"/>
        <v>2</v>
      </c>
      <c r="P753" s="18">
        <f t="shared" si="384"/>
        <v>62.91</v>
      </c>
      <c r="Q753" s="18">
        <f t="shared" si="385"/>
        <v>2</v>
      </c>
      <c r="R753" s="18">
        <f t="shared" si="386"/>
        <v>84.7</v>
      </c>
      <c r="S753" s="18">
        <f t="shared" si="387"/>
        <v>2</v>
      </c>
      <c r="T753" s="18">
        <f t="shared" si="388"/>
        <v>130.22</v>
      </c>
      <c r="U753" s="18">
        <f t="shared" si="389"/>
        <v>2</v>
      </c>
      <c r="V753" s="18">
        <f t="shared" si="390"/>
        <v>130.22</v>
      </c>
      <c r="W753" s="18">
        <f t="shared" si="391"/>
        <v>2</v>
      </c>
      <c r="X753" s="18">
        <f t="shared" si="392"/>
        <v>130.22</v>
      </c>
      <c r="Y753" s="22">
        <v>0</v>
      </c>
      <c r="Z753" s="22">
        <v>0</v>
      </c>
      <c r="AA753" s="22">
        <v>0</v>
      </c>
      <c r="AB753" s="22">
        <v>0.2</v>
      </c>
      <c r="AC753" s="22">
        <v>0.8</v>
      </c>
      <c r="AD753" s="22">
        <v>0</v>
      </c>
      <c r="AE753" s="18">
        <f t="shared" si="393"/>
        <v>329434461.37599999</v>
      </c>
      <c r="AF753" s="18">
        <f>AE753*节奏规划!$J742</f>
        <v>445181.70456216217</v>
      </c>
      <c r="AG753" s="18">
        <f t="shared" si="394"/>
        <v>4406.3999999999996</v>
      </c>
      <c r="AH753" s="18">
        <f>AG753*节奏规划!$J742</f>
        <v>5.9545945945945942</v>
      </c>
      <c r="AI753" s="18">
        <f t="shared" si="373"/>
        <v>516.6</v>
      </c>
      <c r="AJ753" s="18">
        <f>AI753*节奏规划!$J742</f>
        <v>0.69810810810810819</v>
      </c>
      <c r="AK753" s="18">
        <f t="shared" si="374"/>
        <v>282.96000000000004</v>
      </c>
      <c r="AL753" s="18">
        <f>AK753*节奏规划!$J742</f>
        <v>0.38237837837837846</v>
      </c>
      <c r="AM753" s="18">
        <f t="shared" si="375"/>
        <v>1360.8000000000002</v>
      </c>
      <c r="AN753" s="18">
        <f>AM753*节奏规划!$J742</f>
        <v>1.8389189189189192</v>
      </c>
      <c r="AO753" s="18">
        <f t="shared" si="376"/>
        <v>319.68</v>
      </c>
      <c r="AP753" s="18">
        <f>AO753*节奏规划!$J742</f>
        <v>0.43200000000000005</v>
      </c>
      <c r="AQ753" s="18">
        <f t="shared" si="377"/>
        <v>17.28</v>
      </c>
      <c r="AR753" s="18">
        <f>AQ753*节奏规划!$J742</f>
        <v>2.3351351351351354E-2</v>
      </c>
      <c r="AS753" s="18">
        <f t="shared" si="395"/>
        <v>23.500799999999998</v>
      </c>
      <c r="AT753" s="18">
        <f>AS753*节奏规划!$J742</f>
        <v>3.1757837837837838E-2</v>
      </c>
      <c r="AU753" s="18">
        <f t="shared" si="396"/>
        <v>146.88</v>
      </c>
      <c r="AV753" s="18">
        <f>AU753*节奏规划!$J742</f>
        <v>0.19848648648648648</v>
      </c>
      <c r="AW753" s="18">
        <f t="shared" si="397"/>
        <v>40.538879999999999</v>
      </c>
      <c r="AX753" s="18">
        <f>AW753*节奏规划!$J742</f>
        <v>5.4782270270270272E-2</v>
      </c>
      <c r="AY753" s="18">
        <f t="shared" si="398"/>
        <v>0</v>
      </c>
      <c r="AZ753" s="18">
        <f>AY753*节奏规划!$J742</f>
        <v>0</v>
      </c>
    </row>
    <row r="754" spans="1:52" ht="16.5" x14ac:dyDescent="0.2">
      <c r="A754" s="14">
        <v>749</v>
      </c>
      <c r="B754" s="14">
        <f>金币产出!CH754/金币产出!CB754</f>
        <v>24058458200</v>
      </c>
      <c r="C754" s="18">
        <f>INDEX(金币产出!$D$7:$D$90,MATCH(宝箱数值!A754,金币产出!$A$7:$A$90,1))</f>
        <v>172</v>
      </c>
      <c r="D754" s="18">
        <f t="shared" si="378"/>
        <v>131037354</v>
      </c>
      <c r="E754" s="18">
        <f t="shared" si="367"/>
        <v>8377096</v>
      </c>
      <c r="F754" s="18">
        <f t="shared" si="368"/>
        <v>29748490</v>
      </c>
      <c r="G754" s="18">
        <f t="shared" si="369"/>
        <v>63108578</v>
      </c>
      <c r="H754" s="18">
        <f t="shared" si="370"/>
        <v>84968553</v>
      </c>
      <c r="I754" s="18">
        <f t="shared" si="371"/>
        <v>131037354</v>
      </c>
      <c r="J754" s="18">
        <f t="shared" si="372"/>
        <v>131037354</v>
      </c>
      <c r="K754" s="18">
        <f t="shared" si="379"/>
        <v>1</v>
      </c>
      <c r="L754" s="18">
        <f t="shared" si="380"/>
        <v>8377.1</v>
      </c>
      <c r="M754" s="18">
        <f t="shared" si="381"/>
        <v>2</v>
      </c>
      <c r="N754" s="18">
        <f t="shared" si="382"/>
        <v>29.75</v>
      </c>
      <c r="O754" s="18">
        <f t="shared" si="383"/>
        <v>2</v>
      </c>
      <c r="P754" s="18">
        <f t="shared" si="384"/>
        <v>63.11</v>
      </c>
      <c r="Q754" s="18">
        <f t="shared" si="385"/>
        <v>2</v>
      </c>
      <c r="R754" s="18">
        <f t="shared" si="386"/>
        <v>84.97</v>
      </c>
      <c r="S754" s="18">
        <f t="shared" si="387"/>
        <v>2</v>
      </c>
      <c r="T754" s="18">
        <f t="shared" si="388"/>
        <v>131.04</v>
      </c>
      <c r="U754" s="18">
        <f t="shared" si="389"/>
        <v>2</v>
      </c>
      <c r="V754" s="18">
        <f t="shared" si="390"/>
        <v>131.04</v>
      </c>
      <c r="W754" s="18">
        <f t="shared" si="391"/>
        <v>2</v>
      </c>
      <c r="X754" s="18">
        <f t="shared" si="392"/>
        <v>131.04</v>
      </c>
      <c r="Y754" s="22">
        <v>0</v>
      </c>
      <c r="Z754" s="22">
        <v>0</v>
      </c>
      <c r="AA754" s="22">
        <v>0</v>
      </c>
      <c r="AB754" s="22">
        <v>0.2</v>
      </c>
      <c r="AC754" s="22">
        <v>0.8</v>
      </c>
      <c r="AD754" s="22">
        <v>0</v>
      </c>
      <c r="AE754" s="18">
        <f t="shared" si="393"/>
        <v>331360175.13599998</v>
      </c>
      <c r="AF754" s="18">
        <f>AE754*节奏规划!$J743</f>
        <v>447784.02045405406</v>
      </c>
      <c r="AG754" s="18">
        <f t="shared" si="394"/>
        <v>4406.3999999999996</v>
      </c>
      <c r="AH754" s="18">
        <f>AG754*节奏规划!$J743</f>
        <v>5.9545945945945942</v>
      </c>
      <c r="AI754" s="18">
        <f t="shared" si="373"/>
        <v>516.6</v>
      </c>
      <c r="AJ754" s="18">
        <f>AI754*节奏规划!$J743</f>
        <v>0.69810810810810819</v>
      </c>
      <c r="AK754" s="18">
        <f t="shared" si="374"/>
        <v>282.96000000000004</v>
      </c>
      <c r="AL754" s="18">
        <f>AK754*节奏规划!$J743</f>
        <v>0.38237837837837846</v>
      </c>
      <c r="AM754" s="18">
        <f t="shared" si="375"/>
        <v>1360.8000000000002</v>
      </c>
      <c r="AN754" s="18">
        <f>AM754*节奏规划!$J743</f>
        <v>1.8389189189189192</v>
      </c>
      <c r="AO754" s="18">
        <f t="shared" si="376"/>
        <v>319.68</v>
      </c>
      <c r="AP754" s="18">
        <f>AO754*节奏规划!$J743</f>
        <v>0.43200000000000005</v>
      </c>
      <c r="AQ754" s="18">
        <f t="shared" si="377"/>
        <v>17.28</v>
      </c>
      <c r="AR754" s="18">
        <f>AQ754*节奏规划!$J743</f>
        <v>2.3351351351351354E-2</v>
      </c>
      <c r="AS754" s="18">
        <f t="shared" si="395"/>
        <v>23.500799999999998</v>
      </c>
      <c r="AT754" s="18">
        <f>AS754*节奏规划!$J743</f>
        <v>3.1757837837837838E-2</v>
      </c>
      <c r="AU754" s="18">
        <f t="shared" si="396"/>
        <v>146.88</v>
      </c>
      <c r="AV754" s="18">
        <f>AU754*节奏规划!$J743</f>
        <v>0.19848648648648648</v>
      </c>
      <c r="AW754" s="18">
        <f t="shared" si="397"/>
        <v>40.538879999999999</v>
      </c>
      <c r="AX754" s="18">
        <f>AW754*节奏规划!$J743</f>
        <v>5.4782270270270272E-2</v>
      </c>
      <c r="AY754" s="18">
        <f t="shared" si="398"/>
        <v>0</v>
      </c>
      <c r="AZ754" s="18">
        <f>AY754*节奏规划!$J743</f>
        <v>0</v>
      </c>
    </row>
    <row r="755" spans="1:52" ht="16.5" x14ac:dyDescent="0.2">
      <c r="A755" s="14">
        <v>750</v>
      </c>
      <c r="B755" s="14">
        <f>金币产出!CH755/金币产出!CB755</f>
        <v>24208739800</v>
      </c>
      <c r="C755" s="18">
        <f>INDEX(金币产出!$D$7:$D$90,MATCH(宝箱数值!A755,金币产出!$A$7:$A$90,1))</f>
        <v>172</v>
      </c>
      <c r="D755" s="18">
        <f t="shared" si="378"/>
        <v>131855881</v>
      </c>
      <c r="E755" s="18">
        <f t="shared" si="367"/>
        <v>8403219</v>
      </c>
      <c r="F755" s="18">
        <f t="shared" si="368"/>
        <v>29841258</v>
      </c>
      <c r="G755" s="18">
        <f t="shared" si="369"/>
        <v>63305376</v>
      </c>
      <c r="H755" s="18">
        <f t="shared" si="370"/>
        <v>85233519</v>
      </c>
      <c r="I755" s="18">
        <f t="shared" si="371"/>
        <v>131855881</v>
      </c>
      <c r="J755" s="18">
        <f t="shared" si="372"/>
        <v>131855881</v>
      </c>
      <c r="K755" s="18">
        <f t="shared" si="379"/>
        <v>1</v>
      </c>
      <c r="L755" s="18">
        <f t="shared" si="380"/>
        <v>8403.2199999999993</v>
      </c>
      <c r="M755" s="18">
        <f t="shared" si="381"/>
        <v>2</v>
      </c>
      <c r="N755" s="18">
        <f t="shared" si="382"/>
        <v>29.84</v>
      </c>
      <c r="O755" s="18">
        <f t="shared" si="383"/>
        <v>2</v>
      </c>
      <c r="P755" s="18">
        <f t="shared" si="384"/>
        <v>63.31</v>
      </c>
      <c r="Q755" s="18">
        <f t="shared" si="385"/>
        <v>2</v>
      </c>
      <c r="R755" s="18">
        <f t="shared" si="386"/>
        <v>85.23</v>
      </c>
      <c r="S755" s="18">
        <f t="shared" si="387"/>
        <v>2</v>
      </c>
      <c r="T755" s="18">
        <f t="shared" si="388"/>
        <v>131.86000000000001</v>
      </c>
      <c r="U755" s="18">
        <f t="shared" si="389"/>
        <v>2</v>
      </c>
      <c r="V755" s="18">
        <f t="shared" si="390"/>
        <v>131.86000000000001</v>
      </c>
      <c r="W755" s="18">
        <f t="shared" si="391"/>
        <v>2</v>
      </c>
      <c r="X755" s="18">
        <f t="shared" si="392"/>
        <v>131.86000000000001</v>
      </c>
      <c r="Y755" s="22">
        <v>0</v>
      </c>
      <c r="Z755" s="22">
        <v>0</v>
      </c>
      <c r="AA755" s="22">
        <v>0</v>
      </c>
      <c r="AB755" s="22">
        <v>0.2</v>
      </c>
      <c r="AC755" s="22">
        <v>0.8</v>
      </c>
      <c r="AD755" s="22">
        <v>0</v>
      </c>
      <c r="AE755" s="18">
        <f t="shared" si="393"/>
        <v>333285431.39200002</v>
      </c>
      <c r="AF755" s="18">
        <f>AE755*节奏规划!$J744</f>
        <v>438533.46235789475</v>
      </c>
      <c r="AG755" s="18">
        <f t="shared" si="394"/>
        <v>4406.3999999999996</v>
      </c>
      <c r="AH755" s="18">
        <f>AG755*节奏规划!$J744</f>
        <v>5.797894736842105</v>
      </c>
      <c r="AI755" s="18">
        <f t="shared" si="373"/>
        <v>516.6</v>
      </c>
      <c r="AJ755" s="18">
        <f>AI755*节奏规划!$J744</f>
        <v>0.67973684210526319</v>
      </c>
      <c r="AK755" s="18">
        <f t="shared" si="374"/>
        <v>282.96000000000004</v>
      </c>
      <c r="AL755" s="18">
        <f>AK755*节奏规划!$J744</f>
        <v>0.37231578947368427</v>
      </c>
      <c r="AM755" s="18">
        <f t="shared" si="375"/>
        <v>1360.8000000000002</v>
      </c>
      <c r="AN755" s="18">
        <f>AM755*节奏规划!$J744</f>
        <v>1.790526315789474</v>
      </c>
      <c r="AO755" s="18">
        <f t="shared" si="376"/>
        <v>319.68</v>
      </c>
      <c r="AP755" s="18">
        <f>AO755*节奏规划!$J744</f>
        <v>0.42063157894736841</v>
      </c>
      <c r="AQ755" s="18">
        <f t="shared" si="377"/>
        <v>17.28</v>
      </c>
      <c r="AR755" s="18">
        <f>AQ755*节奏规划!$J744</f>
        <v>2.2736842105263159E-2</v>
      </c>
      <c r="AS755" s="18">
        <f t="shared" si="395"/>
        <v>23.500799999999998</v>
      </c>
      <c r="AT755" s="18">
        <f>AS755*节奏规划!$J744</f>
        <v>3.0922105263157893E-2</v>
      </c>
      <c r="AU755" s="18">
        <f t="shared" si="396"/>
        <v>146.88</v>
      </c>
      <c r="AV755" s="18">
        <f>AU755*节奏规划!$J744</f>
        <v>0.19326315789473683</v>
      </c>
      <c r="AW755" s="18">
        <f t="shared" si="397"/>
        <v>40.538879999999999</v>
      </c>
      <c r="AX755" s="18">
        <f>AW755*节奏规划!$J744</f>
        <v>5.3340631578947369E-2</v>
      </c>
      <c r="AY755" s="18">
        <f t="shared" si="398"/>
        <v>0</v>
      </c>
      <c r="AZ755" s="18">
        <f>AY755*节奏规划!$J744</f>
        <v>0</v>
      </c>
    </row>
    <row r="756" spans="1:52" ht="16.5" x14ac:dyDescent="0.2">
      <c r="A756" s="14">
        <v>751</v>
      </c>
      <c r="B756" s="14">
        <f>金币产出!CH756/金币产出!CB756</f>
        <v>24359022200</v>
      </c>
      <c r="C756" s="18">
        <f>INDEX(金币产出!$D$7:$D$90,MATCH(宝箱数值!A756,金币产出!$A$7:$A$90,1))</f>
        <v>172</v>
      </c>
      <c r="D756" s="18">
        <f t="shared" si="378"/>
        <v>132674413</v>
      </c>
      <c r="E756" s="18">
        <f t="shared" si="367"/>
        <v>8429261</v>
      </c>
      <c r="F756" s="18">
        <f t="shared" si="368"/>
        <v>29933738</v>
      </c>
      <c r="G756" s="18">
        <f t="shared" si="369"/>
        <v>63501565</v>
      </c>
      <c r="H756" s="18">
        <f t="shared" si="370"/>
        <v>85497665</v>
      </c>
      <c r="I756" s="18">
        <f t="shared" si="371"/>
        <v>132674413</v>
      </c>
      <c r="J756" s="18">
        <f t="shared" si="372"/>
        <v>132674413</v>
      </c>
      <c r="K756" s="18">
        <f t="shared" si="379"/>
        <v>1</v>
      </c>
      <c r="L756" s="18">
        <f t="shared" si="380"/>
        <v>8429.26</v>
      </c>
      <c r="M756" s="18">
        <f t="shared" si="381"/>
        <v>2</v>
      </c>
      <c r="N756" s="18">
        <f t="shared" si="382"/>
        <v>29.93</v>
      </c>
      <c r="O756" s="18">
        <f t="shared" si="383"/>
        <v>2</v>
      </c>
      <c r="P756" s="18">
        <f t="shared" si="384"/>
        <v>63.5</v>
      </c>
      <c r="Q756" s="18">
        <f t="shared" si="385"/>
        <v>2</v>
      </c>
      <c r="R756" s="18">
        <f t="shared" si="386"/>
        <v>85.5</v>
      </c>
      <c r="S756" s="18">
        <f t="shared" si="387"/>
        <v>2</v>
      </c>
      <c r="T756" s="18">
        <f t="shared" si="388"/>
        <v>132.66999999999999</v>
      </c>
      <c r="U756" s="18">
        <f t="shared" si="389"/>
        <v>2</v>
      </c>
      <c r="V756" s="18">
        <f t="shared" si="390"/>
        <v>132.66999999999999</v>
      </c>
      <c r="W756" s="18">
        <f t="shared" si="391"/>
        <v>2</v>
      </c>
      <c r="X756" s="18">
        <f t="shared" si="392"/>
        <v>132.66999999999999</v>
      </c>
      <c r="Y756" s="22">
        <v>0</v>
      </c>
      <c r="Z756" s="22">
        <v>0</v>
      </c>
      <c r="AA756" s="22">
        <v>0</v>
      </c>
      <c r="AB756" s="22">
        <v>0.2</v>
      </c>
      <c r="AC756" s="22">
        <v>0.8</v>
      </c>
      <c r="AD756" s="22">
        <v>0</v>
      </c>
      <c r="AE756" s="18">
        <f t="shared" si="393"/>
        <v>335210252.44800001</v>
      </c>
      <c r="AF756" s="18">
        <f>AE756*节奏规划!$J745</f>
        <v>441066.12164210528</v>
      </c>
      <c r="AG756" s="18">
        <f t="shared" si="394"/>
        <v>4406.3999999999996</v>
      </c>
      <c r="AH756" s="18">
        <f>AG756*节奏规划!$J745</f>
        <v>5.797894736842105</v>
      </c>
      <c r="AI756" s="18">
        <f t="shared" si="373"/>
        <v>516.6</v>
      </c>
      <c r="AJ756" s="18">
        <f>AI756*节奏规划!$J745</f>
        <v>0.67973684210526319</v>
      </c>
      <c r="AK756" s="18">
        <f t="shared" si="374"/>
        <v>282.96000000000004</v>
      </c>
      <c r="AL756" s="18">
        <f>AK756*节奏规划!$J745</f>
        <v>0.37231578947368427</v>
      </c>
      <c r="AM756" s="18">
        <f t="shared" si="375"/>
        <v>1360.8000000000002</v>
      </c>
      <c r="AN756" s="18">
        <f>AM756*节奏规划!$J745</f>
        <v>1.790526315789474</v>
      </c>
      <c r="AO756" s="18">
        <f t="shared" si="376"/>
        <v>319.68</v>
      </c>
      <c r="AP756" s="18">
        <f>AO756*节奏规划!$J745</f>
        <v>0.42063157894736841</v>
      </c>
      <c r="AQ756" s="18">
        <f t="shared" si="377"/>
        <v>17.28</v>
      </c>
      <c r="AR756" s="18">
        <f>AQ756*节奏规划!$J745</f>
        <v>2.2736842105263159E-2</v>
      </c>
      <c r="AS756" s="18">
        <f t="shared" si="395"/>
        <v>23.500799999999998</v>
      </c>
      <c r="AT756" s="18">
        <f>AS756*节奏规划!$J745</f>
        <v>3.0922105263157893E-2</v>
      </c>
      <c r="AU756" s="18">
        <f t="shared" si="396"/>
        <v>146.88</v>
      </c>
      <c r="AV756" s="18">
        <f>AU756*节奏规划!$J745</f>
        <v>0.19326315789473683</v>
      </c>
      <c r="AW756" s="18">
        <f t="shared" si="397"/>
        <v>40.538879999999999</v>
      </c>
      <c r="AX756" s="18">
        <f>AW756*节奏规划!$J745</f>
        <v>5.3340631578947369E-2</v>
      </c>
      <c r="AY756" s="18">
        <f t="shared" si="398"/>
        <v>0</v>
      </c>
      <c r="AZ756" s="18">
        <f>AY756*节奏规划!$J745</f>
        <v>0</v>
      </c>
    </row>
    <row r="757" spans="1:52" ht="16.5" x14ac:dyDescent="0.2">
      <c r="A757" s="14">
        <v>752</v>
      </c>
      <c r="B757" s="14">
        <f>金币产出!CH757/金币产出!CB757</f>
        <v>24509303840</v>
      </c>
      <c r="C757" s="18">
        <f>INDEX(金币产出!$D$7:$D$90,MATCH(宝箱数值!A757,金币产出!$A$7:$A$90,1))</f>
        <v>172</v>
      </c>
      <c r="D757" s="18">
        <f t="shared" si="378"/>
        <v>133492940</v>
      </c>
      <c r="E757" s="18">
        <f t="shared" si="367"/>
        <v>8455223</v>
      </c>
      <c r="F757" s="18">
        <f t="shared" si="368"/>
        <v>30025934</v>
      </c>
      <c r="G757" s="18">
        <f t="shared" si="369"/>
        <v>63697148</v>
      </c>
      <c r="H757" s="18">
        <f t="shared" si="370"/>
        <v>85760996</v>
      </c>
      <c r="I757" s="18">
        <f t="shared" si="371"/>
        <v>133492940</v>
      </c>
      <c r="J757" s="18">
        <f t="shared" si="372"/>
        <v>133492940</v>
      </c>
      <c r="K757" s="18">
        <f t="shared" si="379"/>
        <v>1</v>
      </c>
      <c r="L757" s="18">
        <f t="shared" si="380"/>
        <v>8455.2199999999993</v>
      </c>
      <c r="M757" s="18">
        <f t="shared" si="381"/>
        <v>2</v>
      </c>
      <c r="N757" s="18">
        <f t="shared" si="382"/>
        <v>30.03</v>
      </c>
      <c r="O757" s="18">
        <f t="shared" si="383"/>
        <v>2</v>
      </c>
      <c r="P757" s="18">
        <f t="shared" si="384"/>
        <v>63.7</v>
      </c>
      <c r="Q757" s="18">
        <f t="shared" si="385"/>
        <v>2</v>
      </c>
      <c r="R757" s="18">
        <f t="shared" si="386"/>
        <v>85.76</v>
      </c>
      <c r="S757" s="18">
        <f t="shared" si="387"/>
        <v>2</v>
      </c>
      <c r="T757" s="18">
        <f t="shared" si="388"/>
        <v>133.49</v>
      </c>
      <c r="U757" s="18">
        <f t="shared" si="389"/>
        <v>2</v>
      </c>
      <c r="V757" s="18">
        <f t="shared" si="390"/>
        <v>133.49</v>
      </c>
      <c r="W757" s="18">
        <f t="shared" si="391"/>
        <v>2</v>
      </c>
      <c r="X757" s="18">
        <f t="shared" si="392"/>
        <v>133.49</v>
      </c>
      <c r="Y757" s="22">
        <v>0</v>
      </c>
      <c r="Z757" s="22">
        <v>0</v>
      </c>
      <c r="AA757" s="22">
        <v>0</v>
      </c>
      <c r="AB757" s="22">
        <v>0.2</v>
      </c>
      <c r="AC757" s="22">
        <v>0.8</v>
      </c>
      <c r="AD757" s="22">
        <v>0</v>
      </c>
      <c r="AE757" s="18">
        <f t="shared" si="393"/>
        <v>337134619.264</v>
      </c>
      <c r="AF757" s="18">
        <f>AE757*节奏规划!$J746</f>
        <v>443598.18324210524</v>
      </c>
      <c r="AG757" s="18">
        <f t="shared" si="394"/>
        <v>4406.3999999999996</v>
      </c>
      <c r="AH757" s="18">
        <f>AG757*节奏规划!$J746</f>
        <v>5.797894736842105</v>
      </c>
      <c r="AI757" s="18">
        <f t="shared" si="373"/>
        <v>516.6</v>
      </c>
      <c r="AJ757" s="18">
        <f>AI757*节奏规划!$J746</f>
        <v>0.67973684210526319</v>
      </c>
      <c r="AK757" s="18">
        <f t="shared" si="374"/>
        <v>282.96000000000004</v>
      </c>
      <c r="AL757" s="18">
        <f>AK757*节奏规划!$J746</f>
        <v>0.37231578947368427</v>
      </c>
      <c r="AM757" s="18">
        <f t="shared" si="375"/>
        <v>1360.8000000000002</v>
      </c>
      <c r="AN757" s="18">
        <f>AM757*节奏规划!$J746</f>
        <v>1.790526315789474</v>
      </c>
      <c r="AO757" s="18">
        <f t="shared" si="376"/>
        <v>319.68</v>
      </c>
      <c r="AP757" s="18">
        <f>AO757*节奏规划!$J746</f>
        <v>0.42063157894736841</v>
      </c>
      <c r="AQ757" s="18">
        <f t="shared" si="377"/>
        <v>17.28</v>
      </c>
      <c r="AR757" s="18">
        <f>AQ757*节奏规划!$J746</f>
        <v>2.2736842105263159E-2</v>
      </c>
      <c r="AS757" s="18">
        <f t="shared" si="395"/>
        <v>23.500799999999998</v>
      </c>
      <c r="AT757" s="18">
        <f>AS757*节奏规划!$J746</f>
        <v>3.0922105263157893E-2</v>
      </c>
      <c r="AU757" s="18">
        <f t="shared" si="396"/>
        <v>146.88</v>
      </c>
      <c r="AV757" s="18">
        <f>AU757*节奏规划!$J746</f>
        <v>0.19326315789473683</v>
      </c>
      <c r="AW757" s="18">
        <f t="shared" si="397"/>
        <v>40.538879999999999</v>
      </c>
      <c r="AX757" s="18">
        <f>AW757*节奏规划!$J746</f>
        <v>5.3340631578947369E-2</v>
      </c>
      <c r="AY757" s="18">
        <f t="shared" si="398"/>
        <v>0</v>
      </c>
      <c r="AZ757" s="18">
        <f>AY757*节奏规划!$J746</f>
        <v>0</v>
      </c>
    </row>
    <row r="758" spans="1:52" ht="16.5" x14ac:dyDescent="0.2">
      <c r="A758" s="14">
        <v>753</v>
      </c>
      <c r="B758" s="14">
        <f>金币产出!CH758/金币产出!CB758</f>
        <v>24659586240</v>
      </c>
      <c r="C758" s="18">
        <f>INDEX(金币产出!$D$7:$D$90,MATCH(宝箱数值!A758,金币产出!$A$7:$A$90,1))</f>
        <v>172</v>
      </c>
      <c r="D758" s="18">
        <f t="shared" si="378"/>
        <v>134311472</v>
      </c>
      <c r="E758" s="18">
        <f t="shared" si="367"/>
        <v>8481106</v>
      </c>
      <c r="F758" s="18">
        <f t="shared" si="368"/>
        <v>30117847</v>
      </c>
      <c r="G758" s="18">
        <f t="shared" si="369"/>
        <v>63892134</v>
      </c>
      <c r="H758" s="18">
        <f t="shared" si="370"/>
        <v>86023522</v>
      </c>
      <c r="I758" s="18">
        <f t="shared" si="371"/>
        <v>134311472</v>
      </c>
      <c r="J758" s="18">
        <f t="shared" si="372"/>
        <v>134311472</v>
      </c>
      <c r="K758" s="18">
        <f t="shared" si="379"/>
        <v>1</v>
      </c>
      <c r="L758" s="18">
        <f t="shared" si="380"/>
        <v>8481.11</v>
      </c>
      <c r="M758" s="18">
        <f t="shared" si="381"/>
        <v>2</v>
      </c>
      <c r="N758" s="18">
        <f t="shared" si="382"/>
        <v>30.12</v>
      </c>
      <c r="O758" s="18">
        <f t="shared" si="383"/>
        <v>2</v>
      </c>
      <c r="P758" s="18">
        <f t="shared" si="384"/>
        <v>63.89</v>
      </c>
      <c r="Q758" s="18">
        <f t="shared" si="385"/>
        <v>2</v>
      </c>
      <c r="R758" s="18">
        <f t="shared" si="386"/>
        <v>86.02</v>
      </c>
      <c r="S758" s="18">
        <f t="shared" si="387"/>
        <v>2</v>
      </c>
      <c r="T758" s="18">
        <f t="shared" si="388"/>
        <v>134.31</v>
      </c>
      <c r="U758" s="18">
        <f t="shared" si="389"/>
        <v>2</v>
      </c>
      <c r="V758" s="18">
        <f t="shared" si="390"/>
        <v>134.31</v>
      </c>
      <c r="W758" s="18">
        <f t="shared" si="391"/>
        <v>2</v>
      </c>
      <c r="X758" s="18">
        <f t="shared" si="392"/>
        <v>134.31</v>
      </c>
      <c r="Y758" s="22">
        <v>0</v>
      </c>
      <c r="Z758" s="22">
        <v>0</v>
      </c>
      <c r="AA758" s="22">
        <v>0</v>
      </c>
      <c r="AB758" s="22">
        <v>0.2</v>
      </c>
      <c r="AC758" s="22">
        <v>0.8</v>
      </c>
      <c r="AD758" s="22">
        <v>0</v>
      </c>
      <c r="AE758" s="18">
        <f t="shared" si="393"/>
        <v>339058559.04000002</v>
      </c>
      <c r="AF758" s="18">
        <f>AE758*节奏规划!$J747</f>
        <v>446129.68294736842</v>
      </c>
      <c r="AG758" s="18">
        <f t="shared" si="394"/>
        <v>4406.3999999999996</v>
      </c>
      <c r="AH758" s="18">
        <f>AG758*节奏规划!$J747</f>
        <v>5.797894736842105</v>
      </c>
      <c r="AI758" s="18">
        <f t="shared" si="373"/>
        <v>516.6</v>
      </c>
      <c r="AJ758" s="18">
        <f>AI758*节奏规划!$J747</f>
        <v>0.67973684210526319</v>
      </c>
      <c r="AK758" s="18">
        <f t="shared" si="374"/>
        <v>282.96000000000004</v>
      </c>
      <c r="AL758" s="18">
        <f>AK758*节奏规划!$J747</f>
        <v>0.37231578947368427</v>
      </c>
      <c r="AM758" s="18">
        <f t="shared" si="375"/>
        <v>1360.8000000000002</v>
      </c>
      <c r="AN758" s="18">
        <f>AM758*节奏规划!$J747</f>
        <v>1.790526315789474</v>
      </c>
      <c r="AO758" s="18">
        <f t="shared" si="376"/>
        <v>319.68</v>
      </c>
      <c r="AP758" s="18">
        <f>AO758*节奏规划!$J747</f>
        <v>0.42063157894736841</v>
      </c>
      <c r="AQ758" s="18">
        <f t="shared" si="377"/>
        <v>17.28</v>
      </c>
      <c r="AR758" s="18">
        <f>AQ758*节奏规划!$J747</f>
        <v>2.2736842105263159E-2</v>
      </c>
      <c r="AS758" s="18">
        <f t="shared" si="395"/>
        <v>23.500799999999998</v>
      </c>
      <c r="AT758" s="18">
        <f>AS758*节奏规划!$J747</f>
        <v>3.0922105263157893E-2</v>
      </c>
      <c r="AU758" s="18">
        <f t="shared" si="396"/>
        <v>146.88</v>
      </c>
      <c r="AV758" s="18">
        <f>AU758*节奏规划!$J747</f>
        <v>0.19326315789473683</v>
      </c>
      <c r="AW758" s="18">
        <f t="shared" si="397"/>
        <v>40.538879999999999</v>
      </c>
      <c r="AX758" s="18">
        <f>AW758*节奏规划!$J747</f>
        <v>5.3340631578947369E-2</v>
      </c>
      <c r="AY758" s="18">
        <f t="shared" si="398"/>
        <v>0</v>
      </c>
      <c r="AZ758" s="18">
        <f>AY758*节奏规划!$J747</f>
        <v>0</v>
      </c>
    </row>
    <row r="759" spans="1:52" ht="16.5" x14ac:dyDescent="0.2">
      <c r="A759" s="14">
        <v>754</v>
      </c>
      <c r="B759" s="14">
        <f>金币产出!CH759/金币产出!CB759</f>
        <v>24809867880</v>
      </c>
      <c r="C759" s="18">
        <f>INDEX(金币产出!$D$7:$D$90,MATCH(宝箱数值!A759,金币产出!$A$7:$A$90,1))</f>
        <v>172</v>
      </c>
      <c r="D759" s="18">
        <f t="shared" si="378"/>
        <v>135129999</v>
      </c>
      <c r="E759" s="18">
        <f t="shared" si="367"/>
        <v>8506910</v>
      </c>
      <c r="F759" s="18">
        <f t="shared" si="368"/>
        <v>30209481</v>
      </c>
      <c r="G759" s="18">
        <f t="shared" si="369"/>
        <v>64086525</v>
      </c>
      <c r="H759" s="18">
        <f t="shared" si="370"/>
        <v>86285248</v>
      </c>
      <c r="I759" s="18">
        <f t="shared" si="371"/>
        <v>135129999</v>
      </c>
      <c r="J759" s="18">
        <f t="shared" si="372"/>
        <v>135129999</v>
      </c>
      <c r="K759" s="18">
        <f t="shared" si="379"/>
        <v>1</v>
      </c>
      <c r="L759" s="18">
        <f t="shared" si="380"/>
        <v>8506.91</v>
      </c>
      <c r="M759" s="18">
        <f t="shared" si="381"/>
        <v>2</v>
      </c>
      <c r="N759" s="18">
        <f t="shared" si="382"/>
        <v>30.21</v>
      </c>
      <c r="O759" s="18">
        <f t="shared" si="383"/>
        <v>2</v>
      </c>
      <c r="P759" s="18">
        <f t="shared" si="384"/>
        <v>64.09</v>
      </c>
      <c r="Q759" s="18">
        <f t="shared" si="385"/>
        <v>2</v>
      </c>
      <c r="R759" s="18">
        <f t="shared" si="386"/>
        <v>86.29</v>
      </c>
      <c r="S759" s="18">
        <f t="shared" si="387"/>
        <v>2</v>
      </c>
      <c r="T759" s="18">
        <f t="shared" si="388"/>
        <v>135.13</v>
      </c>
      <c r="U759" s="18">
        <f t="shared" si="389"/>
        <v>2</v>
      </c>
      <c r="V759" s="18">
        <f t="shared" si="390"/>
        <v>135.13</v>
      </c>
      <c r="W759" s="18">
        <f t="shared" si="391"/>
        <v>2</v>
      </c>
      <c r="X759" s="18">
        <f t="shared" si="392"/>
        <v>135.13</v>
      </c>
      <c r="Y759" s="22">
        <v>0</v>
      </c>
      <c r="Z759" s="22">
        <v>0</v>
      </c>
      <c r="AA759" s="22">
        <v>0</v>
      </c>
      <c r="AB759" s="22">
        <v>0.2</v>
      </c>
      <c r="AC759" s="22">
        <v>0.8</v>
      </c>
      <c r="AD759" s="22">
        <v>0</v>
      </c>
      <c r="AE759" s="18">
        <f t="shared" si="393"/>
        <v>340982052.736</v>
      </c>
      <c r="AF759" s="18">
        <f>AE759*节奏规划!$J748</f>
        <v>448660.59570526314</v>
      </c>
      <c r="AG759" s="18">
        <f t="shared" si="394"/>
        <v>4406.3999999999996</v>
      </c>
      <c r="AH759" s="18">
        <f>AG759*节奏规划!$J748</f>
        <v>5.797894736842105</v>
      </c>
      <c r="AI759" s="18">
        <f t="shared" si="373"/>
        <v>516.6</v>
      </c>
      <c r="AJ759" s="18">
        <f>AI759*节奏规划!$J748</f>
        <v>0.67973684210526319</v>
      </c>
      <c r="AK759" s="18">
        <f t="shared" si="374"/>
        <v>282.96000000000004</v>
      </c>
      <c r="AL759" s="18">
        <f>AK759*节奏规划!$J748</f>
        <v>0.37231578947368427</v>
      </c>
      <c r="AM759" s="18">
        <f t="shared" si="375"/>
        <v>1360.8000000000002</v>
      </c>
      <c r="AN759" s="18">
        <f>AM759*节奏规划!$J748</f>
        <v>1.790526315789474</v>
      </c>
      <c r="AO759" s="18">
        <f t="shared" si="376"/>
        <v>319.68</v>
      </c>
      <c r="AP759" s="18">
        <f>AO759*节奏规划!$J748</f>
        <v>0.42063157894736841</v>
      </c>
      <c r="AQ759" s="18">
        <f t="shared" si="377"/>
        <v>17.28</v>
      </c>
      <c r="AR759" s="18">
        <f>AQ759*节奏规划!$J748</f>
        <v>2.2736842105263159E-2</v>
      </c>
      <c r="AS759" s="18">
        <f t="shared" si="395"/>
        <v>23.500799999999998</v>
      </c>
      <c r="AT759" s="18">
        <f>AS759*节奏规划!$J748</f>
        <v>3.0922105263157893E-2</v>
      </c>
      <c r="AU759" s="18">
        <f t="shared" si="396"/>
        <v>146.88</v>
      </c>
      <c r="AV759" s="18">
        <f>AU759*节奏规划!$J748</f>
        <v>0.19326315789473683</v>
      </c>
      <c r="AW759" s="18">
        <f t="shared" si="397"/>
        <v>40.538879999999999</v>
      </c>
      <c r="AX759" s="18">
        <f>AW759*节奏规划!$J748</f>
        <v>5.3340631578947369E-2</v>
      </c>
      <c r="AY759" s="18">
        <f t="shared" si="398"/>
        <v>0</v>
      </c>
      <c r="AZ759" s="18">
        <f>AY759*节奏规划!$J748</f>
        <v>0</v>
      </c>
    </row>
    <row r="760" spans="1:52" ht="16.5" x14ac:dyDescent="0.2">
      <c r="A760" s="14">
        <v>755</v>
      </c>
      <c r="B760" s="14">
        <f>金币产出!CH760/金币产出!CB760</f>
        <v>24960150280</v>
      </c>
      <c r="C760" s="18">
        <f>INDEX(金币产出!$D$7:$D$90,MATCH(宝箱数值!A760,金币产出!$A$7:$A$90,1))</f>
        <v>172</v>
      </c>
      <c r="D760" s="18">
        <f t="shared" si="378"/>
        <v>135948531</v>
      </c>
      <c r="E760" s="18">
        <f t="shared" si="367"/>
        <v>8532635</v>
      </c>
      <c r="F760" s="18">
        <f t="shared" si="368"/>
        <v>30300837</v>
      </c>
      <c r="G760" s="18">
        <f t="shared" si="369"/>
        <v>64280330</v>
      </c>
      <c r="H760" s="18">
        <f t="shared" si="370"/>
        <v>86546185</v>
      </c>
      <c r="I760" s="18">
        <f t="shared" si="371"/>
        <v>135948531</v>
      </c>
      <c r="J760" s="18">
        <f t="shared" si="372"/>
        <v>135948531</v>
      </c>
      <c r="K760" s="18">
        <f t="shared" si="379"/>
        <v>1</v>
      </c>
      <c r="L760" s="18">
        <f t="shared" si="380"/>
        <v>8532.64</v>
      </c>
      <c r="M760" s="18">
        <f t="shared" si="381"/>
        <v>2</v>
      </c>
      <c r="N760" s="18">
        <f t="shared" si="382"/>
        <v>30.3</v>
      </c>
      <c r="O760" s="18">
        <f t="shared" si="383"/>
        <v>2</v>
      </c>
      <c r="P760" s="18">
        <f t="shared" si="384"/>
        <v>64.28</v>
      </c>
      <c r="Q760" s="18">
        <f t="shared" si="385"/>
        <v>2</v>
      </c>
      <c r="R760" s="18">
        <f t="shared" si="386"/>
        <v>86.55</v>
      </c>
      <c r="S760" s="18">
        <f t="shared" si="387"/>
        <v>2</v>
      </c>
      <c r="T760" s="18">
        <f t="shared" si="388"/>
        <v>135.94999999999999</v>
      </c>
      <c r="U760" s="18">
        <f t="shared" si="389"/>
        <v>2</v>
      </c>
      <c r="V760" s="18">
        <f t="shared" si="390"/>
        <v>135.94999999999999</v>
      </c>
      <c r="W760" s="18">
        <f t="shared" si="391"/>
        <v>2</v>
      </c>
      <c r="X760" s="18">
        <f t="shared" si="392"/>
        <v>135.94999999999999</v>
      </c>
      <c r="Y760" s="22">
        <v>0</v>
      </c>
      <c r="Z760" s="22">
        <v>0</v>
      </c>
      <c r="AA760" s="22">
        <v>0</v>
      </c>
      <c r="AB760" s="22">
        <v>0.2</v>
      </c>
      <c r="AC760" s="22">
        <v>0.8</v>
      </c>
      <c r="AD760" s="22">
        <v>0</v>
      </c>
      <c r="AE760" s="18">
        <f t="shared" si="393"/>
        <v>342905128.09600002</v>
      </c>
      <c r="AF760" s="18">
        <f>AE760*节奏规划!$J749</f>
        <v>451190.95802105265</v>
      </c>
      <c r="AG760" s="18">
        <f t="shared" si="394"/>
        <v>4406.3999999999996</v>
      </c>
      <c r="AH760" s="18">
        <f>AG760*节奏规划!$J749</f>
        <v>5.797894736842105</v>
      </c>
      <c r="AI760" s="18">
        <f t="shared" si="373"/>
        <v>516.6</v>
      </c>
      <c r="AJ760" s="18">
        <f>AI760*节奏规划!$J749</f>
        <v>0.67973684210526319</v>
      </c>
      <c r="AK760" s="18">
        <f t="shared" si="374"/>
        <v>282.96000000000004</v>
      </c>
      <c r="AL760" s="18">
        <f>AK760*节奏规划!$J749</f>
        <v>0.37231578947368427</v>
      </c>
      <c r="AM760" s="18">
        <f t="shared" si="375"/>
        <v>1360.8000000000002</v>
      </c>
      <c r="AN760" s="18">
        <f>AM760*节奏规划!$J749</f>
        <v>1.790526315789474</v>
      </c>
      <c r="AO760" s="18">
        <f t="shared" si="376"/>
        <v>319.68</v>
      </c>
      <c r="AP760" s="18">
        <f>AO760*节奏规划!$J749</f>
        <v>0.42063157894736841</v>
      </c>
      <c r="AQ760" s="18">
        <f t="shared" si="377"/>
        <v>17.28</v>
      </c>
      <c r="AR760" s="18">
        <f>AQ760*节奏规划!$J749</f>
        <v>2.2736842105263159E-2</v>
      </c>
      <c r="AS760" s="18">
        <f t="shared" si="395"/>
        <v>23.500799999999998</v>
      </c>
      <c r="AT760" s="18">
        <f>AS760*节奏规划!$J749</f>
        <v>3.0922105263157893E-2</v>
      </c>
      <c r="AU760" s="18">
        <f t="shared" si="396"/>
        <v>146.88</v>
      </c>
      <c r="AV760" s="18">
        <f>AU760*节奏规划!$J749</f>
        <v>0.19326315789473683</v>
      </c>
      <c r="AW760" s="18">
        <f t="shared" si="397"/>
        <v>40.538879999999999</v>
      </c>
      <c r="AX760" s="18">
        <f>AW760*节奏规划!$J749</f>
        <v>5.3340631578947369E-2</v>
      </c>
      <c r="AY760" s="18">
        <f t="shared" si="398"/>
        <v>0</v>
      </c>
      <c r="AZ760" s="18">
        <f>AY760*节奏规划!$J749</f>
        <v>0</v>
      </c>
    </row>
    <row r="761" spans="1:52" ht="16.5" x14ac:dyDescent="0.2">
      <c r="A761" s="14">
        <v>756</v>
      </c>
      <c r="B761" s="14">
        <f>金币产出!CH761/金币产出!CB761</f>
        <v>25110431920</v>
      </c>
      <c r="C761" s="18">
        <f>INDEX(金币产出!$D$7:$D$90,MATCH(宝箱数值!A761,金币产出!$A$7:$A$90,1))</f>
        <v>172</v>
      </c>
      <c r="D761" s="18">
        <f t="shared" si="378"/>
        <v>136767058</v>
      </c>
      <c r="E761" s="18">
        <f t="shared" si="367"/>
        <v>8558284</v>
      </c>
      <c r="F761" s="18">
        <f t="shared" si="368"/>
        <v>30391919</v>
      </c>
      <c r="G761" s="18">
        <f t="shared" si="369"/>
        <v>64473551</v>
      </c>
      <c r="H761" s="18">
        <f t="shared" si="370"/>
        <v>86806335</v>
      </c>
      <c r="I761" s="18">
        <f t="shared" si="371"/>
        <v>136767058</v>
      </c>
      <c r="J761" s="18">
        <f t="shared" si="372"/>
        <v>136767058</v>
      </c>
      <c r="K761" s="18">
        <f t="shared" si="379"/>
        <v>1</v>
      </c>
      <c r="L761" s="18">
        <f t="shared" si="380"/>
        <v>8558.2800000000007</v>
      </c>
      <c r="M761" s="18">
        <f t="shared" si="381"/>
        <v>2</v>
      </c>
      <c r="N761" s="18">
        <f t="shared" si="382"/>
        <v>30.39</v>
      </c>
      <c r="O761" s="18">
        <f t="shared" si="383"/>
        <v>2</v>
      </c>
      <c r="P761" s="18">
        <f t="shared" si="384"/>
        <v>64.47</v>
      </c>
      <c r="Q761" s="18">
        <f t="shared" si="385"/>
        <v>2</v>
      </c>
      <c r="R761" s="18">
        <f t="shared" si="386"/>
        <v>86.81</v>
      </c>
      <c r="S761" s="18">
        <f t="shared" si="387"/>
        <v>2</v>
      </c>
      <c r="T761" s="18">
        <f t="shared" si="388"/>
        <v>136.77000000000001</v>
      </c>
      <c r="U761" s="18">
        <f t="shared" si="389"/>
        <v>2</v>
      </c>
      <c r="V761" s="18">
        <f t="shared" si="390"/>
        <v>136.77000000000001</v>
      </c>
      <c r="W761" s="18">
        <f t="shared" si="391"/>
        <v>2</v>
      </c>
      <c r="X761" s="18">
        <f t="shared" si="392"/>
        <v>136.77000000000001</v>
      </c>
      <c r="Y761" s="22">
        <v>0</v>
      </c>
      <c r="Z761" s="22">
        <v>0</v>
      </c>
      <c r="AA761" s="22">
        <v>0</v>
      </c>
      <c r="AB761" s="22">
        <v>0.2</v>
      </c>
      <c r="AC761" s="22">
        <v>0.8</v>
      </c>
      <c r="AD761" s="22">
        <v>0</v>
      </c>
      <c r="AE761" s="18">
        <f t="shared" si="393"/>
        <v>344827764.44800001</v>
      </c>
      <c r="AF761" s="18">
        <f>AE761*节奏规划!$J750</f>
        <v>453720.74269473687</v>
      </c>
      <c r="AG761" s="18">
        <f t="shared" si="394"/>
        <v>4406.3999999999996</v>
      </c>
      <c r="AH761" s="18">
        <f>AG761*节奏规划!$J750</f>
        <v>5.797894736842105</v>
      </c>
      <c r="AI761" s="18">
        <f t="shared" si="373"/>
        <v>516.6</v>
      </c>
      <c r="AJ761" s="18">
        <f>AI761*节奏规划!$J750</f>
        <v>0.67973684210526319</v>
      </c>
      <c r="AK761" s="18">
        <f t="shared" si="374"/>
        <v>282.96000000000004</v>
      </c>
      <c r="AL761" s="18">
        <f>AK761*节奏规划!$J750</f>
        <v>0.37231578947368427</v>
      </c>
      <c r="AM761" s="18">
        <f t="shared" si="375"/>
        <v>1360.8000000000002</v>
      </c>
      <c r="AN761" s="18">
        <f>AM761*节奏规划!$J750</f>
        <v>1.790526315789474</v>
      </c>
      <c r="AO761" s="18">
        <f t="shared" si="376"/>
        <v>319.68</v>
      </c>
      <c r="AP761" s="18">
        <f>AO761*节奏规划!$J750</f>
        <v>0.42063157894736841</v>
      </c>
      <c r="AQ761" s="18">
        <f t="shared" si="377"/>
        <v>17.28</v>
      </c>
      <c r="AR761" s="18">
        <f>AQ761*节奏规划!$J750</f>
        <v>2.2736842105263159E-2</v>
      </c>
      <c r="AS761" s="18">
        <f t="shared" si="395"/>
        <v>23.500799999999998</v>
      </c>
      <c r="AT761" s="18">
        <f>AS761*节奏规划!$J750</f>
        <v>3.0922105263157893E-2</v>
      </c>
      <c r="AU761" s="18">
        <f t="shared" si="396"/>
        <v>146.88</v>
      </c>
      <c r="AV761" s="18">
        <f>AU761*节奏规划!$J750</f>
        <v>0.19326315789473683</v>
      </c>
      <c r="AW761" s="18">
        <f t="shared" si="397"/>
        <v>40.538879999999999</v>
      </c>
      <c r="AX761" s="18">
        <f>AW761*节奏规划!$J750</f>
        <v>5.3340631578947369E-2</v>
      </c>
      <c r="AY761" s="18">
        <f t="shared" si="398"/>
        <v>0</v>
      </c>
      <c r="AZ761" s="18">
        <f>AY761*节奏规划!$J750</f>
        <v>0</v>
      </c>
    </row>
    <row r="762" spans="1:52" ht="16.5" x14ac:dyDescent="0.2">
      <c r="A762" s="14">
        <v>757</v>
      </c>
      <c r="B762" s="14">
        <f>金币产出!CH762/金币产出!CB762</f>
        <v>25260714320</v>
      </c>
      <c r="C762" s="18">
        <f>INDEX(金币产出!$D$7:$D$90,MATCH(宝箱数值!A762,金币产出!$A$7:$A$90,1))</f>
        <v>172</v>
      </c>
      <c r="D762" s="18">
        <f t="shared" si="378"/>
        <v>137585590</v>
      </c>
      <c r="E762" s="18">
        <f t="shared" si="367"/>
        <v>8583856</v>
      </c>
      <c r="F762" s="18">
        <f t="shared" si="368"/>
        <v>30482729</v>
      </c>
      <c r="G762" s="18">
        <f t="shared" si="369"/>
        <v>64666196</v>
      </c>
      <c r="H762" s="18">
        <f t="shared" si="370"/>
        <v>87065709</v>
      </c>
      <c r="I762" s="18">
        <f t="shared" si="371"/>
        <v>137585590</v>
      </c>
      <c r="J762" s="18">
        <f t="shared" si="372"/>
        <v>137585590</v>
      </c>
      <c r="K762" s="18">
        <f t="shared" si="379"/>
        <v>1</v>
      </c>
      <c r="L762" s="18">
        <f t="shared" si="380"/>
        <v>8583.86</v>
      </c>
      <c r="M762" s="18">
        <f t="shared" si="381"/>
        <v>2</v>
      </c>
      <c r="N762" s="18">
        <f t="shared" si="382"/>
        <v>30.48</v>
      </c>
      <c r="O762" s="18">
        <f t="shared" si="383"/>
        <v>2</v>
      </c>
      <c r="P762" s="18">
        <f t="shared" si="384"/>
        <v>64.67</v>
      </c>
      <c r="Q762" s="18">
        <f t="shared" si="385"/>
        <v>2</v>
      </c>
      <c r="R762" s="18">
        <f t="shared" si="386"/>
        <v>87.07</v>
      </c>
      <c r="S762" s="18">
        <f t="shared" si="387"/>
        <v>2</v>
      </c>
      <c r="T762" s="18">
        <f t="shared" si="388"/>
        <v>137.59</v>
      </c>
      <c r="U762" s="18">
        <f t="shared" si="389"/>
        <v>2</v>
      </c>
      <c r="V762" s="18">
        <f t="shared" si="390"/>
        <v>137.59</v>
      </c>
      <c r="W762" s="18">
        <f t="shared" si="391"/>
        <v>2</v>
      </c>
      <c r="X762" s="18">
        <f t="shared" si="392"/>
        <v>137.59</v>
      </c>
      <c r="Y762" s="22">
        <v>0</v>
      </c>
      <c r="Z762" s="22">
        <v>0</v>
      </c>
      <c r="AA762" s="22">
        <v>0</v>
      </c>
      <c r="AB762" s="22">
        <v>0.2</v>
      </c>
      <c r="AC762" s="22">
        <v>0.8</v>
      </c>
      <c r="AD762" s="22">
        <v>0</v>
      </c>
      <c r="AE762" s="18">
        <f t="shared" si="393"/>
        <v>346749989.53599995</v>
      </c>
      <c r="AF762" s="18">
        <f>AE762*节奏规划!$J751</f>
        <v>456249.98623157886</v>
      </c>
      <c r="AG762" s="18">
        <f t="shared" si="394"/>
        <v>4406.3999999999996</v>
      </c>
      <c r="AH762" s="18">
        <f>AG762*节奏规划!$J751</f>
        <v>5.797894736842105</v>
      </c>
      <c r="AI762" s="18">
        <f t="shared" si="373"/>
        <v>516.6</v>
      </c>
      <c r="AJ762" s="18">
        <f>AI762*节奏规划!$J751</f>
        <v>0.67973684210526319</v>
      </c>
      <c r="AK762" s="18">
        <f t="shared" si="374"/>
        <v>282.96000000000004</v>
      </c>
      <c r="AL762" s="18">
        <f>AK762*节奏规划!$J751</f>
        <v>0.37231578947368427</v>
      </c>
      <c r="AM762" s="18">
        <f t="shared" si="375"/>
        <v>1360.8000000000002</v>
      </c>
      <c r="AN762" s="18">
        <f>AM762*节奏规划!$J751</f>
        <v>1.790526315789474</v>
      </c>
      <c r="AO762" s="18">
        <f t="shared" si="376"/>
        <v>319.68</v>
      </c>
      <c r="AP762" s="18">
        <f>AO762*节奏规划!$J751</f>
        <v>0.42063157894736841</v>
      </c>
      <c r="AQ762" s="18">
        <f t="shared" si="377"/>
        <v>17.28</v>
      </c>
      <c r="AR762" s="18">
        <f>AQ762*节奏规划!$J751</f>
        <v>2.2736842105263159E-2</v>
      </c>
      <c r="AS762" s="18">
        <f t="shared" si="395"/>
        <v>23.500799999999998</v>
      </c>
      <c r="AT762" s="18">
        <f>AS762*节奏规划!$J751</f>
        <v>3.0922105263157893E-2</v>
      </c>
      <c r="AU762" s="18">
        <f t="shared" si="396"/>
        <v>146.88</v>
      </c>
      <c r="AV762" s="18">
        <f>AU762*节奏规划!$J751</f>
        <v>0.19326315789473683</v>
      </c>
      <c r="AW762" s="18">
        <f t="shared" si="397"/>
        <v>40.538879999999999</v>
      </c>
      <c r="AX762" s="18">
        <f>AW762*节奏规划!$J751</f>
        <v>5.3340631578947369E-2</v>
      </c>
      <c r="AY762" s="18">
        <f t="shared" si="398"/>
        <v>0</v>
      </c>
      <c r="AZ762" s="18">
        <f>AY762*节奏规划!$J751</f>
        <v>0</v>
      </c>
    </row>
    <row r="763" spans="1:52" ht="16.5" x14ac:dyDescent="0.2">
      <c r="A763" s="14">
        <v>758</v>
      </c>
      <c r="B763" s="14">
        <f>金币产出!CH763/金币产出!CB763</f>
        <v>25410995960</v>
      </c>
      <c r="C763" s="18">
        <f>INDEX(金币产出!$D$7:$D$90,MATCH(宝箱数值!A763,金币产出!$A$7:$A$90,1))</f>
        <v>172</v>
      </c>
      <c r="D763" s="18">
        <f t="shared" si="378"/>
        <v>138404117</v>
      </c>
      <c r="E763" s="18">
        <f t="shared" si="367"/>
        <v>8609351</v>
      </c>
      <c r="F763" s="18">
        <f t="shared" si="368"/>
        <v>30573269</v>
      </c>
      <c r="G763" s="18">
        <f t="shared" si="369"/>
        <v>64858268</v>
      </c>
      <c r="H763" s="18">
        <f t="shared" si="370"/>
        <v>87324312</v>
      </c>
      <c r="I763" s="18">
        <f t="shared" si="371"/>
        <v>138404117</v>
      </c>
      <c r="J763" s="18">
        <f t="shared" si="372"/>
        <v>138404117</v>
      </c>
      <c r="K763" s="18">
        <f t="shared" si="379"/>
        <v>1</v>
      </c>
      <c r="L763" s="18">
        <f t="shared" si="380"/>
        <v>8609.35</v>
      </c>
      <c r="M763" s="18">
        <f t="shared" si="381"/>
        <v>2</v>
      </c>
      <c r="N763" s="18">
        <f t="shared" si="382"/>
        <v>30.57</v>
      </c>
      <c r="O763" s="18">
        <f t="shared" si="383"/>
        <v>2</v>
      </c>
      <c r="P763" s="18">
        <f t="shared" si="384"/>
        <v>64.86</v>
      </c>
      <c r="Q763" s="18">
        <f t="shared" si="385"/>
        <v>2</v>
      </c>
      <c r="R763" s="18">
        <f t="shared" si="386"/>
        <v>87.32</v>
      </c>
      <c r="S763" s="18">
        <f t="shared" si="387"/>
        <v>2</v>
      </c>
      <c r="T763" s="18">
        <f t="shared" si="388"/>
        <v>138.4</v>
      </c>
      <c r="U763" s="18">
        <f t="shared" si="389"/>
        <v>2</v>
      </c>
      <c r="V763" s="18">
        <f t="shared" si="390"/>
        <v>138.4</v>
      </c>
      <c r="W763" s="18">
        <f t="shared" si="391"/>
        <v>2</v>
      </c>
      <c r="X763" s="18">
        <f t="shared" si="392"/>
        <v>138.4</v>
      </c>
      <c r="Y763" s="22">
        <v>0</v>
      </c>
      <c r="Z763" s="22">
        <v>0</v>
      </c>
      <c r="AA763" s="22">
        <v>0</v>
      </c>
      <c r="AB763" s="22">
        <v>0.2</v>
      </c>
      <c r="AC763" s="22">
        <v>0.8</v>
      </c>
      <c r="AD763" s="22">
        <v>0</v>
      </c>
      <c r="AE763" s="18">
        <f t="shared" si="393"/>
        <v>348671784.31999999</v>
      </c>
      <c r="AF763" s="18">
        <f>AE763*节奏规划!$J752</f>
        <v>458778.66357894737</v>
      </c>
      <c r="AG763" s="18">
        <f t="shared" si="394"/>
        <v>4406.3999999999996</v>
      </c>
      <c r="AH763" s="18">
        <f>AG763*节奏规划!$J752</f>
        <v>5.797894736842105</v>
      </c>
      <c r="AI763" s="18">
        <f t="shared" si="373"/>
        <v>516.6</v>
      </c>
      <c r="AJ763" s="18">
        <f>AI763*节奏规划!$J752</f>
        <v>0.67973684210526319</v>
      </c>
      <c r="AK763" s="18">
        <f t="shared" si="374"/>
        <v>282.96000000000004</v>
      </c>
      <c r="AL763" s="18">
        <f>AK763*节奏规划!$J752</f>
        <v>0.37231578947368427</v>
      </c>
      <c r="AM763" s="18">
        <f t="shared" si="375"/>
        <v>1360.8000000000002</v>
      </c>
      <c r="AN763" s="18">
        <f>AM763*节奏规划!$J752</f>
        <v>1.790526315789474</v>
      </c>
      <c r="AO763" s="18">
        <f t="shared" si="376"/>
        <v>319.68</v>
      </c>
      <c r="AP763" s="18">
        <f>AO763*节奏规划!$J752</f>
        <v>0.42063157894736841</v>
      </c>
      <c r="AQ763" s="18">
        <f t="shared" si="377"/>
        <v>17.28</v>
      </c>
      <c r="AR763" s="18">
        <f>AQ763*节奏规划!$J752</f>
        <v>2.2736842105263159E-2</v>
      </c>
      <c r="AS763" s="18">
        <f t="shared" si="395"/>
        <v>23.500799999999998</v>
      </c>
      <c r="AT763" s="18">
        <f>AS763*节奏规划!$J752</f>
        <v>3.0922105263157893E-2</v>
      </c>
      <c r="AU763" s="18">
        <f t="shared" si="396"/>
        <v>146.88</v>
      </c>
      <c r="AV763" s="18">
        <f>AU763*节奏规划!$J752</f>
        <v>0.19326315789473683</v>
      </c>
      <c r="AW763" s="18">
        <f t="shared" si="397"/>
        <v>40.538879999999999</v>
      </c>
      <c r="AX763" s="18">
        <f>AW763*节奏规划!$J752</f>
        <v>5.3340631578947369E-2</v>
      </c>
      <c r="AY763" s="18">
        <f t="shared" si="398"/>
        <v>0</v>
      </c>
      <c r="AZ763" s="18">
        <f>AY763*节奏规划!$J752</f>
        <v>0</v>
      </c>
    </row>
    <row r="764" spans="1:52" ht="16.5" x14ac:dyDescent="0.2">
      <c r="A764" s="14">
        <v>759</v>
      </c>
      <c r="B764" s="14">
        <f>金币产出!CH764/金币产出!CB764</f>
        <v>25561278360</v>
      </c>
      <c r="C764" s="18">
        <f>INDEX(金币产出!$D$7:$D$90,MATCH(宝箱数值!A764,金币产出!$A$7:$A$90,1))</f>
        <v>172</v>
      </c>
      <c r="D764" s="18">
        <f t="shared" si="378"/>
        <v>139222649</v>
      </c>
      <c r="E764" s="18">
        <f t="shared" si="367"/>
        <v>8634772</v>
      </c>
      <c r="F764" s="18">
        <f t="shared" si="368"/>
        <v>30663542</v>
      </c>
      <c r="G764" s="18">
        <f t="shared" si="369"/>
        <v>65049773</v>
      </c>
      <c r="H764" s="18">
        <f t="shared" si="370"/>
        <v>87582152</v>
      </c>
      <c r="I764" s="18">
        <f t="shared" si="371"/>
        <v>139222649</v>
      </c>
      <c r="J764" s="18">
        <f t="shared" si="372"/>
        <v>139222649</v>
      </c>
      <c r="K764" s="18">
        <f t="shared" si="379"/>
        <v>1</v>
      </c>
      <c r="L764" s="18">
        <f t="shared" si="380"/>
        <v>8634.77</v>
      </c>
      <c r="M764" s="18">
        <f t="shared" si="381"/>
        <v>2</v>
      </c>
      <c r="N764" s="18">
        <f t="shared" si="382"/>
        <v>30.66</v>
      </c>
      <c r="O764" s="18">
        <f t="shared" si="383"/>
        <v>2</v>
      </c>
      <c r="P764" s="18">
        <f t="shared" si="384"/>
        <v>65.05</v>
      </c>
      <c r="Q764" s="18">
        <f t="shared" si="385"/>
        <v>2</v>
      </c>
      <c r="R764" s="18">
        <f t="shared" si="386"/>
        <v>87.58</v>
      </c>
      <c r="S764" s="18">
        <f t="shared" si="387"/>
        <v>2</v>
      </c>
      <c r="T764" s="18">
        <f t="shared" si="388"/>
        <v>139.22</v>
      </c>
      <c r="U764" s="18">
        <f t="shared" si="389"/>
        <v>2</v>
      </c>
      <c r="V764" s="18">
        <f t="shared" si="390"/>
        <v>139.22</v>
      </c>
      <c r="W764" s="18">
        <f t="shared" si="391"/>
        <v>2</v>
      </c>
      <c r="X764" s="18">
        <f t="shared" si="392"/>
        <v>139.22</v>
      </c>
      <c r="Y764" s="22">
        <v>0</v>
      </c>
      <c r="Z764" s="22">
        <v>0</v>
      </c>
      <c r="AA764" s="22">
        <v>0</v>
      </c>
      <c r="AB764" s="22">
        <v>0.2</v>
      </c>
      <c r="AC764" s="22">
        <v>0.8</v>
      </c>
      <c r="AD764" s="22">
        <v>0</v>
      </c>
      <c r="AE764" s="18">
        <f t="shared" si="393"/>
        <v>350593174.912</v>
      </c>
      <c r="AF764" s="18">
        <f>AE764*节奏规划!$J753</f>
        <v>461306.80909473682</v>
      </c>
      <c r="AG764" s="18">
        <f t="shared" si="394"/>
        <v>4406.3999999999996</v>
      </c>
      <c r="AH764" s="18">
        <f>AG764*节奏规划!$J753</f>
        <v>5.797894736842105</v>
      </c>
      <c r="AI764" s="18">
        <f t="shared" si="373"/>
        <v>516.6</v>
      </c>
      <c r="AJ764" s="18">
        <f>AI764*节奏规划!$J753</f>
        <v>0.67973684210526319</v>
      </c>
      <c r="AK764" s="18">
        <f t="shared" si="374"/>
        <v>282.96000000000004</v>
      </c>
      <c r="AL764" s="18">
        <f>AK764*节奏规划!$J753</f>
        <v>0.37231578947368427</v>
      </c>
      <c r="AM764" s="18">
        <f t="shared" si="375"/>
        <v>1360.8000000000002</v>
      </c>
      <c r="AN764" s="18">
        <f>AM764*节奏规划!$J753</f>
        <v>1.790526315789474</v>
      </c>
      <c r="AO764" s="18">
        <f t="shared" si="376"/>
        <v>319.68</v>
      </c>
      <c r="AP764" s="18">
        <f>AO764*节奏规划!$J753</f>
        <v>0.42063157894736841</v>
      </c>
      <c r="AQ764" s="18">
        <f t="shared" si="377"/>
        <v>17.28</v>
      </c>
      <c r="AR764" s="18">
        <f>AQ764*节奏规划!$J753</f>
        <v>2.2736842105263159E-2</v>
      </c>
      <c r="AS764" s="18">
        <f t="shared" si="395"/>
        <v>23.500799999999998</v>
      </c>
      <c r="AT764" s="18">
        <f>AS764*节奏规划!$J753</f>
        <v>3.0922105263157893E-2</v>
      </c>
      <c r="AU764" s="18">
        <f t="shared" si="396"/>
        <v>146.88</v>
      </c>
      <c r="AV764" s="18">
        <f>AU764*节奏规划!$J753</f>
        <v>0.19326315789473683</v>
      </c>
      <c r="AW764" s="18">
        <f t="shared" si="397"/>
        <v>40.538879999999999</v>
      </c>
      <c r="AX764" s="18">
        <f>AW764*节奏规划!$J753</f>
        <v>5.3340631578947369E-2</v>
      </c>
      <c r="AY764" s="18">
        <f t="shared" si="398"/>
        <v>0</v>
      </c>
      <c r="AZ764" s="18">
        <f>AY764*节奏规划!$J753</f>
        <v>0</v>
      </c>
    </row>
    <row r="765" spans="1:52" ht="16.5" x14ac:dyDescent="0.2">
      <c r="A765" s="14">
        <v>760</v>
      </c>
      <c r="B765" s="14">
        <f>金币产出!CH765/金币产出!CB765</f>
        <v>25711560000</v>
      </c>
      <c r="C765" s="18">
        <f>INDEX(金币产出!$D$7:$D$90,MATCH(宝箱数值!A765,金币产出!$A$7:$A$90,1))</f>
        <v>193.25</v>
      </c>
      <c r="D765" s="18">
        <f t="shared" si="378"/>
        <v>129893265</v>
      </c>
      <c r="E765" s="18">
        <f t="shared" si="367"/>
        <v>8340445</v>
      </c>
      <c r="F765" s="18">
        <f t="shared" si="368"/>
        <v>29618338</v>
      </c>
      <c r="G765" s="18">
        <f t="shared" si="369"/>
        <v>62832473</v>
      </c>
      <c r="H765" s="18">
        <f t="shared" si="370"/>
        <v>84596809</v>
      </c>
      <c r="I765" s="18">
        <f t="shared" si="371"/>
        <v>129893265</v>
      </c>
      <c r="J765" s="18">
        <f t="shared" si="372"/>
        <v>129893265</v>
      </c>
      <c r="K765" s="18">
        <f t="shared" si="379"/>
        <v>1</v>
      </c>
      <c r="L765" s="18">
        <f t="shared" si="380"/>
        <v>8340.4500000000007</v>
      </c>
      <c r="M765" s="18">
        <f t="shared" si="381"/>
        <v>2</v>
      </c>
      <c r="N765" s="18">
        <f t="shared" si="382"/>
        <v>29.62</v>
      </c>
      <c r="O765" s="18">
        <f t="shared" si="383"/>
        <v>2</v>
      </c>
      <c r="P765" s="18">
        <f t="shared" si="384"/>
        <v>62.83</v>
      </c>
      <c r="Q765" s="18">
        <f t="shared" si="385"/>
        <v>2</v>
      </c>
      <c r="R765" s="18">
        <f t="shared" si="386"/>
        <v>84.6</v>
      </c>
      <c r="S765" s="18">
        <f t="shared" si="387"/>
        <v>2</v>
      </c>
      <c r="T765" s="18">
        <f t="shared" si="388"/>
        <v>129.88999999999999</v>
      </c>
      <c r="U765" s="18">
        <f t="shared" si="389"/>
        <v>2</v>
      </c>
      <c r="V765" s="18">
        <f t="shared" si="390"/>
        <v>129.88999999999999</v>
      </c>
      <c r="W765" s="18">
        <f t="shared" si="391"/>
        <v>2</v>
      </c>
      <c r="X765" s="18">
        <f t="shared" si="392"/>
        <v>129.88999999999999</v>
      </c>
      <c r="Y765" s="22">
        <v>0</v>
      </c>
      <c r="Z765" s="22">
        <v>0</v>
      </c>
      <c r="AA765" s="22">
        <v>0</v>
      </c>
      <c r="AB765" s="22">
        <v>0.2</v>
      </c>
      <c r="AC765" s="22">
        <v>0.8</v>
      </c>
      <c r="AD765" s="22">
        <v>0</v>
      </c>
      <c r="AE765" s="18">
        <f t="shared" si="393"/>
        <v>354345628.16850001</v>
      </c>
      <c r="AF765" s="18">
        <f>AE765*节奏规划!$J754</f>
        <v>466244.24759013159</v>
      </c>
      <c r="AG765" s="18">
        <f t="shared" si="394"/>
        <v>4750.6500000000005</v>
      </c>
      <c r="AH765" s="18">
        <f>AG765*节奏规划!$J754</f>
        <v>6.2508552631578951</v>
      </c>
      <c r="AI765" s="18">
        <f t="shared" si="373"/>
        <v>516.6</v>
      </c>
      <c r="AJ765" s="18">
        <f>AI765*节奏规划!$J754</f>
        <v>0.67973684210526319</v>
      </c>
      <c r="AK765" s="18">
        <f t="shared" si="374"/>
        <v>282.96000000000004</v>
      </c>
      <c r="AL765" s="18">
        <f>AK765*节奏规划!$J754</f>
        <v>0.37231578947368427</v>
      </c>
      <c r="AM765" s="18">
        <f t="shared" si="375"/>
        <v>1360.8000000000002</v>
      </c>
      <c r="AN765" s="18">
        <f>AM765*节奏规划!$J754</f>
        <v>1.790526315789474</v>
      </c>
      <c r="AO765" s="18">
        <f t="shared" si="376"/>
        <v>319.68</v>
      </c>
      <c r="AP765" s="18">
        <f>AO765*节奏规划!$J754</f>
        <v>0.42063157894736841</v>
      </c>
      <c r="AQ765" s="18">
        <f t="shared" si="377"/>
        <v>17.28</v>
      </c>
      <c r="AR765" s="18">
        <f>AQ765*节奏规划!$J754</f>
        <v>2.2736842105263159E-2</v>
      </c>
      <c r="AS765" s="18">
        <f t="shared" si="395"/>
        <v>25.336800000000004</v>
      </c>
      <c r="AT765" s="18">
        <f>AS765*节奏规划!$J754</f>
        <v>3.3337894736842108E-2</v>
      </c>
      <c r="AU765" s="18">
        <f t="shared" si="396"/>
        <v>158.35500000000002</v>
      </c>
      <c r="AV765" s="18">
        <f>AU765*节奏规划!$J754</f>
        <v>0.20836184210526318</v>
      </c>
      <c r="AW765" s="18">
        <f t="shared" si="397"/>
        <v>43.705980000000004</v>
      </c>
      <c r="AX765" s="18">
        <f>AW765*节奏规划!$J754</f>
        <v>5.7507868421052634E-2</v>
      </c>
      <c r="AY765" s="18">
        <f t="shared" si="398"/>
        <v>0</v>
      </c>
      <c r="AZ765" s="18">
        <f>AY765*节奏规划!$J754</f>
        <v>0</v>
      </c>
    </row>
    <row r="766" spans="1:52" ht="16.5" x14ac:dyDescent="0.2">
      <c r="A766" s="14">
        <v>761</v>
      </c>
      <c r="B766" s="14">
        <f>金币产出!CH766/金币产出!CB766</f>
        <v>25788941680</v>
      </c>
      <c r="C766" s="18">
        <f>INDEX(金币产出!$D$7:$D$90,MATCH(宝箱数值!A766,金币产出!$A$7:$A$90,1))</f>
        <v>193.25</v>
      </c>
      <c r="D766" s="18">
        <f t="shared" si="378"/>
        <v>130284193</v>
      </c>
      <c r="E766" s="18">
        <f t="shared" si="367"/>
        <v>8352987</v>
      </c>
      <c r="F766" s="18">
        <f t="shared" si="368"/>
        <v>29662875</v>
      </c>
      <c r="G766" s="18">
        <f t="shared" si="369"/>
        <v>62926953</v>
      </c>
      <c r="H766" s="18">
        <f t="shared" si="370"/>
        <v>84724015</v>
      </c>
      <c r="I766" s="18">
        <f t="shared" si="371"/>
        <v>130284193</v>
      </c>
      <c r="J766" s="18">
        <f t="shared" si="372"/>
        <v>130284193</v>
      </c>
      <c r="K766" s="18">
        <f t="shared" si="379"/>
        <v>1</v>
      </c>
      <c r="L766" s="18">
        <f t="shared" si="380"/>
        <v>8352.99</v>
      </c>
      <c r="M766" s="18">
        <f t="shared" si="381"/>
        <v>2</v>
      </c>
      <c r="N766" s="18">
        <f t="shared" si="382"/>
        <v>29.66</v>
      </c>
      <c r="O766" s="18">
        <f t="shared" si="383"/>
        <v>2</v>
      </c>
      <c r="P766" s="18">
        <f t="shared" si="384"/>
        <v>62.93</v>
      </c>
      <c r="Q766" s="18">
        <f t="shared" si="385"/>
        <v>2</v>
      </c>
      <c r="R766" s="18">
        <f t="shared" si="386"/>
        <v>84.72</v>
      </c>
      <c r="S766" s="18">
        <f t="shared" si="387"/>
        <v>2</v>
      </c>
      <c r="T766" s="18">
        <f t="shared" si="388"/>
        <v>130.28</v>
      </c>
      <c r="U766" s="18">
        <f t="shared" si="389"/>
        <v>2</v>
      </c>
      <c r="V766" s="18">
        <f t="shared" si="390"/>
        <v>130.28</v>
      </c>
      <c r="W766" s="18">
        <f t="shared" si="391"/>
        <v>2</v>
      </c>
      <c r="X766" s="18">
        <f t="shared" si="392"/>
        <v>130.28</v>
      </c>
      <c r="Y766" s="22">
        <v>0</v>
      </c>
      <c r="Z766" s="22">
        <v>0</v>
      </c>
      <c r="AA766" s="22">
        <v>0</v>
      </c>
      <c r="AB766" s="22">
        <v>0.2</v>
      </c>
      <c r="AC766" s="22">
        <v>0.8</v>
      </c>
      <c r="AD766" s="22">
        <v>0</v>
      </c>
      <c r="AE766" s="18">
        <f t="shared" si="393"/>
        <v>355337351.57550001</v>
      </c>
      <c r="AF766" s="18">
        <f>AE766*节奏规划!$J755</f>
        <v>467549.1468098684</v>
      </c>
      <c r="AG766" s="18">
        <f t="shared" si="394"/>
        <v>4750.6500000000005</v>
      </c>
      <c r="AH766" s="18">
        <f>AG766*节奏规划!$J755</f>
        <v>6.2508552631578951</v>
      </c>
      <c r="AI766" s="18">
        <f t="shared" si="373"/>
        <v>516.6</v>
      </c>
      <c r="AJ766" s="18">
        <f>AI766*节奏规划!$J755</f>
        <v>0.67973684210526319</v>
      </c>
      <c r="AK766" s="18">
        <f t="shared" si="374"/>
        <v>282.96000000000004</v>
      </c>
      <c r="AL766" s="18">
        <f>AK766*节奏规划!$J755</f>
        <v>0.37231578947368427</v>
      </c>
      <c r="AM766" s="18">
        <f t="shared" si="375"/>
        <v>1360.8000000000002</v>
      </c>
      <c r="AN766" s="18">
        <f>AM766*节奏规划!$J755</f>
        <v>1.790526315789474</v>
      </c>
      <c r="AO766" s="18">
        <f t="shared" si="376"/>
        <v>319.68</v>
      </c>
      <c r="AP766" s="18">
        <f>AO766*节奏规划!$J755</f>
        <v>0.42063157894736841</v>
      </c>
      <c r="AQ766" s="18">
        <f t="shared" si="377"/>
        <v>17.28</v>
      </c>
      <c r="AR766" s="18">
        <f>AQ766*节奏规划!$J755</f>
        <v>2.2736842105263159E-2</v>
      </c>
      <c r="AS766" s="18">
        <f t="shared" si="395"/>
        <v>25.336800000000004</v>
      </c>
      <c r="AT766" s="18">
        <f>AS766*节奏规划!$J755</f>
        <v>3.3337894736842108E-2</v>
      </c>
      <c r="AU766" s="18">
        <f t="shared" si="396"/>
        <v>158.35500000000002</v>
      </c>
      <c r="AV766" s="18">
        <f>AU766*节奏规划!$J755</f>
        <v>0.20836184210526318</v>
      </c>
      <c r="AW766" s="18">
        <f t="shared" si="397"/>
        <v>43.705980000000004</v>
      </c>
      <c r="AX766" s="18">
        <f>AW766*节奏规划!$J755</f>
        <v>5.7507868421052634E-2</v>
      </c>
      <c r="AY766" s="18">
        <f t="shared" si="398"/>
        <v>0</v>
      </c>
      <c r="AZ766" s="18">
        <f>AY766*节奏规划!$J755</f>
        <v>0</v>
      </c>
    </row>
    <row r="767" spans="1:52" ht="16.5" x14ac:dyDescent="0.2">
      <c r="A767" s="14">
        <v>762</v>
      </c>
      <c r="B767" s="14">
        <f>金币产出!CH767/金币产出!CB767</f>
        <v>25866324120</v>
      </c>
      <c r="C767" s="18">
        <f>INDEX(金币产出!$D$7:$D$90,MATCH(宝箱数值!A767,金币产出!$A$7:$A$90,1))</f>
        <v>193.25</v>
      </c>
      <c r="D767" s="18">
        <f t="shared" si="378"/>
        <v>130675124</v>
      </c>
      <c r="E767" s="18">
        <f t="shared" si="367"/>
        <v>8365509</v>
      </c>
      <c r="F767" s="18">
        <f t="shared" si="368"/>
        <v>29707344</v>
      </c>
      <c r="G767" s="18">
        <f t="shared" si="369"/>
        <v>63021292</v>
      </c>
      <c r="H767" s="18">
        <f t="shared" si="370"/>
        <v>84851032</v>
      </c>
      <c r="I767" s="18">
        <f t="shared" si="371"/>
        <v>130675124</v>
      </c>
      <c r="J767" s="18">
        <f t="shared" si="372"/>
        <v>130675124</v>
      </c>
      <c r="K767" s="18">
        <f t="shared" si="379"/>
        <v>1</v>
      </c>
      <c r="L767" s="18">
        <f t="shared" si="380"/>
        <v>8365.51</v>
      </c>
      <c r="M767" s="18">
        <f t="shared" si="381"/>
        <v>2</v>
      </c>
      <c r="N767" s="18">
        <f t="shared" si="382"/>
        <v>29.71</v>
      </c>
      <c r="O767" s="18">
        <f t="shared" si="383"/>
        <v>2</v>
      </c>
      <c r="P767" s="18">
        <f t="shared" si="384"/>
        <v>63.02</v>
      </c>
      <c r="Q767" s="18">
        <f t="shared" si="385"/>
        <v>2</v>
      </c>
      <c r="R767" s="18">
        <f t="shared" si="386"/>
        <v>84.85</v>
      </c>
      <c r="S767" s="18">
        <f t="shared" si="387"/>
        <v>2</v>
      </c>
      <c r="T767" s="18">
        <f t="shared" si="388"/>
        <v>130.68</v>
      </c>
      <c r="U767" s="18">
        <f t="shared" si="389"/>
        <v>2</v>
      </c>
      <c r="V767" s="18">
        <f t="shared" si="390"/>
        <v>130.68</v>
      </c>
      <c r="W767" s="18">
        <f t="shared" si="391"/>
        <v>2</v>
      </c>
      <c r="X767" s="18">
        <f t="shared" si="392"/>
        <v>130.68</v>
      </c>
      <c r="Y767" s="22">
        <v>0</v>
      </c>
      <c r="Z767" s="22">
        <v>0</v>
      </c>
      <c r="AA767" s="22">
        <v>0</v>
      </c>
      <c r="AB767" s="22">
        <v>0.2</v>
      </c>
      <c r="AC767" s="22">
        <v>0.8</v>
      </c>
      <c r="AD767" s="22">
        <v>0</v>
      </c>
      <c r="AE767" s="18">
        <f t="shared" si="393"/>
        <v>356328971.17200005</v>
      </c>
      <c r="AF767" s="18">
        <f>AE767*节奏规划!$J756</f>
        <v>468853.90943684214</v>
      </c>
      <c r="AG767" s="18">
        <f t="shared" si="394"/>
        <v>4750.6500000000005</v>
      </c>
      <c r="AH767" s="18">
        <f>AG767*节奏规划!$J756</f>
        <v>6.2508552631578951</v>
      </c>
      <c r="AI767" s="18">
        <f t="shared" si="373"/>
        <v>516.6</v>
      </c>
      <c r="AJ767" s="18">
        <f>AI767*节奏规划!$J756</f>
        <v>0.67973684210526319</v>
      </c>
      <c r="AK767" s="18">
        <f t="shared" si="374"/>
        <v>282.96000000000004</v>
      </c>
      <c r="AL767" s="18">
        <f>AK767*节奏规划!$J756</f>
        <v>0.37231578947368427</v>
      </c>
      <c r="AM767" s="18">
        <f t="shared" si="375"/>
        <v>1360.8000000000002</v>
      </c>
      <c r="AN767" s="18">
        <f>AM767*节奏规划!$J756</f>
        <v>1.790526315789474</v>
      </c>
      <c r="AO767" s="18">
        <f t="shared" si="376"/>
        <v>319.68</v>
      </c>
      <c r="AP767" s="18">
        <f>AO767*节奏规划!$J756</f>
        <v>0.42063157894736841</v>
      </c>
      <c r="AQ767" s="18">
        <f t="shared" si="377"/>
        <v>17.28</v>
      </c>
      <c r="AR767" s="18">
        <f>AQ767*节奏规划!$J756</f>
        <v>2.2736842105263159E-2</v>
      </c>
      <c r="AS767" s="18">
        <f t="shared" si="395"/>
        <v>25.336800000000004</v>
      </c>
      <c r="AT767" s="18">
        <f>AS767*节奏规划!$J756</f>
        <v>3.3337894736842108E-2</v>
      </c>
      <c r="AU767" s="18">
        <f t="shared" si="396"/>
        <v>158.35500000000002</v>
      </c>
      <c r="AV767" s="18">
        <f>AU767*节奏规划!$J756</f>
        <v>0.20836184210526318</v>
      </c>
      <c r="AW767" s="18">
        <f t="shared" si="397"/>
        <v>43.705980000000004</v>
      </c>
      <c r="AX767" s="18">
        <f>AW767*节奏规划!$J756</f>
        <v>5.7507868421052634E-2</v>
      </c>
      <c r="AY767" s="18">
        <f t="shared" si="398"/>
        <v>0</v>
      </c>
      <c r="AZ767" s="18">
        <f>AY767*节奏规划!$J756</f>
        <v>0</v>
      </c>
    </row>
    <row r="768" spans="1:52" ht="16.5" x14ac:dyDescent="0.2">
      <c r="A768" s="14">
        <v>763</v>
      </c>
      <c r="B768" s="14">
        <f>金币产出!CH768/金币产出!CB768</f>
        <v>25943705800</v>
      </c>
      <c r="C768" s="18">
        <f>INDEX(金币产出!$D$7:$D$90,MATCH(宝箱数值!A768,金币产出!$A$7:$A$90,1))</f>
        <v>193.25</v>
      </c>
      <c r="D768" s="18">
        <f t="shared" si="378"/>
        <v>131066052</v>
      </c>
      <c r="E768" s="18">
        <f t="shared" si="367"/>
        <v>8378013</v>
      </c>
      <c r="F768" s="18">
        <f t="shared" si="368"/>
        <v>29751748</v>
      </c>
      <c r="G768" s="18">
        <f t="shared" si="369"/>
        <v>63115489</v>
      </c>
      <c r="H768" s="18">
        <f t="shared" si="370"/>
        <v>84977857</v>
      </c>
      <c r="I768" s="18">
        <f t="shared" si="371"/>
        <v>131066052</v>
      </c>
      <c r="J768" s="18">
        <f t="shared" si="372"/>
        <v>131066052</v>
      </c>
      <c r="K768" s="18">
        <f t="shared" si="379"/>
        <v>1</v>
      </c>
      <c r="L768" s="18">
        <f t="shared" si="380"/>
        <v>8378.01</v>
      </c>
      <c r="M768" s="18">
        <f t="shared" si="381"/>
        <v>2</v>
      </c>
      <c r="N768" s="18">
        <f t="shared" si="382"/>
        <v>29.75</v>
      </c>
      <c r="O768" s="18">
        <f t="shared" si="383"/>
        <v>2</v>
      </c>
      <c r="P768" s="18">
        <f t="shared" si="384"/>
        <v>63.12</v>
      </c>
      <c r="Q768" s="18">
        <f t="shared" si="385"/>
        <v>2</v>
      </c>
      <c r="R768" s="18">
        <f t="shared" si="386"/>
        <v>84.98</v>
      </c>
      <c r="S768" s="18">
        <f t="shared" si="387"/>
        <v>2</v>
      </c>
      <c r="T768" s="18">
        <f t="shared" si="388"/>
        <v>131.07</v>
      </c>
      <c r="U768" s="18">
        <f t="shared" si="389"/>
        <v>2</v>
      </c>
      <c r="V768" s="18">
        <f t="shared" si="390"/>
        <v>131.07</v>
      </c>
      <c r="W768" s="18">
        <f t="shared" si="391"/>
        <v>2</v>
      </c>
      <c r="X768" s="18">
        <f t="shared" si="392"/>
        <v>131.07</v>
      </c>
      <c r="Y768" s="22">
        <v>0</v>
      </c>
      <c r="Z768" s="22">
        <v>0</v>
      </c>
      <c r="AA768" s="22">
        <v>0</v>
      </c>
      <c r="AB768" s="22">
        <v>0.2</v>
      </c>
      <c r="AC768" s="22">
        <v>0.8</v>
      </c>
      <c r="AD768" s="22">
        <v>0</v>
      </c>
      <c r="AE768" s="18">
        <f t="shared" si="393"/>
        <v>357320471.12250006</v>
      </c>
      <c r="AF768" s="18">
        <f>AE768*节奏规划!$J757</f>
        <v>470158.51463486848</v>
      </c>
      <c r="AG768" s="18">
        <f t="shared" si="394"/>
        <v>4750.6500000000005</v>
      </c>
      <c r="AH768" s="18">
        <f>AG768*节奏规划!$J757</f>
        <v>6.2508552631578951</v>
      </c>
      <c r="AI768" s="18">
        <f t="shared" si="373"/>
        <v>516.6</v>
      </c>
      <c r="AJ768" s="18">
        <f>AI768*节奏规划!$J757</f>
        <v>0.67973684210526319</v>
      </c>
      <c r="AK768" s="18">
        <f t="shared" si="374"/>
        <v>282.96000000000004</v>
      </c>
      <c r="AL768" s="18">
        <f>AK768*节奏规划!$J757</f>
        <v>0.37231578947368427</v>
      </c>
      <c r="AM768" s="18">
        <f t="shared" si="375"/>
        <v>1360.8000000000002</v>
      </c>
      <c r="AN768" s="18">
        <f>AM768*节奏规划!$J757</f>
        <v>1.790526315789474</v>
      </c>
      <c r="AO768" s="18">
        <f t="shared" si="376"/>
        <v>319.68</v>
      </c>
      <c r="AP768" s="18">
        <f>AO768*节奏规划!$J757</f>
        <v>0.42063157894736841</v>
      </c>
      <c r="AQ768" s="18">
        <f t="shared" si="377"/>
        <v>17.28</v>
      </c>
      <c r="AR768" s="18">
        <f>AQ768*节奏规划!$J757</f>
        <v>2.2736842105263159E-2</v>
      </c>
      <c r="AS768" s="18">
        <f t="shared" si="395"/>
        <v>25.336800000000004</v>
      </c>
      <c r="AT768" s="18">
        <f>AS768*节奏规划!$J757</f>
        <v>3.3337894736842108E-2</v>
      </c>
      <c r="AU768" s="18">
        <f t="shared" si="396"/>
        <v>158.35500000000002</v>
      </c>
      <c r="AV768" s="18">
        <f>AU768*节奏规划!$J757</f>
        <v>0.20836184210526318</v>
      </c>
      <c r="AW768" s="18">
        <f t="shared" si="397"/>
        <v>43.705980000000004</v>
      </c>
      <c r="AX768" s="18">
        <f>AW768*节奏规划!$J757</f>
        <v>5.7507868421052634E-2</v>
      </c>
      <c r="AY768" s="18">
        <f t="shared" si="398"/>
        <v>0</v>
      </c>
      <c r="AZ768" s="18">
        <f>AY768*节奏规划!$J757</f>
        <v>0</v>
      </c>
    </row>
    <row r="769" spans="1:52" ht="16.5" x14ac:dyDescent="0.2">
      <c r="A769" s="14">
        <v>764</v>
      </c>
      <c r="B769" s="14">
        <f>金币产出!CH769/金币产出!CB769</f>
        <v>26021088240</v>
      </c>
      <c r="C769" s="18">
        <f>INDEX(金币产出!$D$7:$D$90,MATCH(宝箱数值!A769,金币产出!$A$7:$A$90,1))</f>
        <v>193.25</v>
      </c>
      <c r="D769" s="18">
        <f t="shared" si="378"/>
        <v>131456983</v>
      </c>
      <c r="E769" s="18">
        <f t="shared" si="367"/>
        <v>8390498</v>
      </c>
      <c r="F769" s="18">
        <f t="shared" si="368"/>
        <v>29796085</v>
      </c>
      <c r="G769" s="18">
        <f t="shared" si="369"/>
        <v>63209546</v>
      </c>
      <c r="H769" s="18">
        <f t="shared" si="370"/>
        <v>85104495</v>
      </c>
      <c r="I769" s="18">
        <f t="shared" si="371"/>
        <v>131456983</v>
      </c>
      <c r="J769" s="18">
        <f t="shared" si="372"/>
        <v>131456983</v>
      </c>
      <c r="K769" s="18">
        <f t="shared" si="379"/>
        <v>1</v>
      </c>
      <c r="L769" s="18">
        <f t="shared" si="380"/>
        <v>8390.5</v>
      </c>
      <c r="M769" s="18">
        <f t="shared" si="381"/>
        <v>2</v>
      </c>
      <c r="N769" s="18">
        <f t="shared" si="382"/>
        <v>29.8</v>
      </c>
      <c r="O769" s="18">
        <f t="shared" si="383"/>
        <v>2</v>
      </c>
      <c r="P769" s="18">
        <f t="shared" si="384"/>
        <v>63.21</v>
      </c>
      <c r="Q769" s="18">
        <f t="shared" si="385"/>
        <v>2</v>
      </c>
      <c r="R769" s="18">
        <f t="shared" si="386"/>
        <v>85.1</v>
      </c>
      <c r="S769" s="18">
        <f t="shared" si="387"/>
        <v>2</v>
      </c>
      <c r="T769" s="18">
        <f t="shared" si="388"/>
        <v>131.46</v>
      </c>
      <c r="U769" s="18">
        <f t="shared" si="389"/>
        <v>2</v>
      </c>
      <c r="V769" s="18">
        <f t="shared" si="390"/>
        <v>131.46</v>
      </c>
      <c r="W769" s="18">
        <f t="shared" si="391"/>
        <v>2</v>
      </c>
      <c r="X769" s="18">
        <f t="shared" si="392"/>
        <v>131.46</v>
      </c>
      <c r="Y769" s="22">
        <v>0</v>
      </c>
      <c r="Z769" s="22">
        <v>0</v>
      </c>
      <c r="AA769" s="22">
        <v>0</v>
      </c>
      <c r="AB769" s="22">
        <v>0.2</v>
      </c>
      <c r="AC769" s="22">
        <v>0.8</v>
      </c>
      <c r="AD769" s="22">
        <v>0</v>
      </c>
      <c r="AE769" s="18">
        <f t="shared" si="393"/>
        <v>358311868.43550003</v>
      </c>
      <c r="AF769" s="18">
        <f>AE769*节奏规划!$J758</f>
        <v>471462.98478355265</v>
      </c>
      <c r="AG769" s="18">
        <f t="shared" si="394"/>
        <v>4750.6500000000005</v>
      </c>
      <c r="AH769" s="18">
        <f>AG769*节奏规划!$J758</f>
        <v>6.2508552631578951</v>
      </c>
      <c r="AI769" s="18">
        <f t="shared" si="373"/>
        <v>516.6</v>
      </c>
      <c r="AJ769" s="18">
        <f>AI769*节奏规划!$J758</f>
        <v>0.67973684210526319</v>
      </c>
      <c r="AK769" s="18">
        <f t="shared" si="374"/>
        <v>282.96000000000004</v>
      </c>
      <c r="AL769" s="18">
        <f>AK769*节奏规划!$J758</f>
        <v>0.37231578947368427</v>
      </c>
      <c r="AM769" s="18">
        <f t="shared" si="375"/>
        <v>1360.8000000000002</v>
      </c>
      <c r="AN769" s="18">
        <f>AM769*节奏规划!$J758</f>
        <v>1.790526315789474</v>
      </c>
      <c r="AO769" s="18">
        <f t="shared" si="376"/>
        <v>319.68</v>
      </c>
      <c r="AP769" s="18">
        <f>AO769*节奏规划!$J758</f>
        <v>0.42063157894736841</v>
      </c>
      <c r="AQ769" s="18">
        <f t="shared" si="377"/>
        <v>17.28</v>
      </c>
      <c r="AR769" s="18">
        <f>AQ769*节奏规划!$J758</f>
        <v>2.2736842105263159E-2</v>
      </c>
      <c r="AS769" s="18">
        <f t="shared" si="395"/>
        <v>25.336800000000004</v>
      </c>
      <c r="AT769" s="18">
        <f>AS769*节奏规划!$J758</f>
        <v>3.3337894736842108E-2</v>
      </c>
      <c r="AU769" s="18">
        <f t="shared" si="396"/>
        <v>158.35500000000002</v>
      </c>
      <c r="AV769" s="18">
        <f>AU769*节奏规划!$J758</f>
        <v>0.20836184210526318</v>
      </c>
      <c r="AW769" s="18">
        <f t="shared" si="397"/>
        <v>43.705980000000004</v>
      </c>
      <c r="AX769" s="18">
        <f>AW769*节奏规划!$J758</f>
        <v>5.7507868421052634E-2</v>
      </c>
      <c r="AY769" s="18">
        <f t="shared" si="398"/>
        <v>0</v>
      </c>
      <c r="AZ769" s="18">
        <f>AY769*节奏规划!$J758</f>
        <v>0</v>
      </c>
    </row>
    <row r="770" spans="1:52" ht="16.5" x14ac:dyDescent="0.2">
      <c r="A770" s="14">
        <v>765</v>
      </c>
      <c r="B770" s="14">
        <f>金币产出!CH770/金币产出!CB770</f>
        <v>26098469920</v>
      </c>
      <c r="C770" s="18">
        <f>INDEX(金币产出!$D$7:$D$90,MATCH(宝箱数值!A770,金币产出!$A$7:$A$90,1))</f>
        <v>193.25</v>
      </c>
      <c r="D770" s="18">
        <f t="shared" si="378"/>
        <v>131847911</v>
      </c>
      <c r="E770" s="18">
        <f t="shared" si="367"/>
        <v>8402965</v>
      </c>
      <c r="F770" s="18">
        <f t="shared" si="368"/>
        <v>29840356</v>
      </c>
      <c r="G770" s="18">
        <f t="shared" si="369"/>
        <v>63303463</v>
      </c>
      <c r="H770" s="18">
        <f t="shared" si="370"/>
        <v>85230943</v>
      </c>
      <c r="I770" s="18">
        <f t="shared" si="371"/>
        <v>131847911</v>
      </c>
      <c r="J770" s="18">
        <f t="shared" si="372"/>
        <v>131847911</v>
      </c>
      <c r="K770" s="18">
        <f t="shared" si="379"/>
        <v>1</v>
      </c>
      <c r="L770" s="18">
        <f t="shared" si="380"/>
        <v>8402.9699999999993</v>
      </c>
      <c r="M770" s="18">
        <f t="shared" si="381"/>
        <v>2</v>
      </c>
      <c r="N770" s="18">
        <f t="shared" si="382"/>
        <v>29.84</v>
      </c>
      <c r="O770" s="18">
        <f t="shared" si="383"/>
        <v>2</v>
      </c>
      <c r="P770" s="18">
        <f t="shared" si="384"/>
        <v>63.3</v>
      </c>
      <c r="Q770" s="18">
        <f t="shared" si="385"/>
        <v>2</v>
      </c>
      <c r="R770" s="18">
        <f t="shared" si="386"/>
        <v>85.23</v>
      </c>
      <c r="S770" s="18">
        <f t="shared" si="387"/>
        <v>2</v>
      </c>
      <c r="T770" s="18">
        <f t="shared" si="388"/>
        <v>131.85</v>
      </c>
      <c r="U770" s="18">
        <f t="shared" si="389"/>
        <v>2</v>
      </c>
      <c r="V770" s="18">
        <f t="shared" si="390"/>
        <v>131.85</v>
      </c>
      <c r="W770" s="18">
        <f t="shared" si="391"/>
        <v>2</v>
      </c>
      <c r="X770" s="18">
        <f t="shared" si="392"/>
        <v>131.85</v>
      </c>
      <c r="Y770" s="22">
        <v>0</v>
      </c>
      <c r="Z770" s="22">
        <v>0</v>
      </c>
      <c r="AA770" s="22">
        <v>0</v>
      </c>
      <c r="AB770" s="22">
        <v>0.2</v>
      </c>
      <c r="AC770" s="22">
        <v>0.8</v>
      </c>
      <c r="AD770" s="22">
        <v>0</v>
      </c>
      <c r="AE770" s="18">
        <f t="shared" si="393"/>
        <v>359303147.27550006</v>
      </c>
      <c r="AF770" s="18">
        <f>AE770*节奏规划!$J759</f>
        <v>472767.2990467106</v>
      </c>
      <c r="AG770" s="18">
        <f t="shared" si="394"/>
        <v>4750.6500000000005</v>
      </c>
      <c r="AH770" s="18">
        <f>AG770*节奏规划!$J759</f>
        <v>6.2508552631578951</v>
      </c>
      <c r="AI770" s="18">
        <f t="shared" si="373"/>
        <v>516.6</v>
      </c>
      <c r="AJ770" s="18">
        <f>AI770*节奏规划!$J759</f>
        <v>0.67973684210526319</v>
      </c>
      <c r="AK770" s="18">
        <f t="shared" si="374"/>
        <v>282.96000000000004</v>
      </c>
      <c r="AL770" s="18">
        <f>AK770*节奏规划!$J759</f>
        <v>0.37231578947368427</v>
      </c>
      <c r="AM770" s="18">
        <f t="shared" si="375"/>
        <v>1360.8000000000002</v>
      </c>
      <c r="AN770" s="18">
        <f>AM770*节奏规划!$J759</f>
        <v>1.790526315789474</v>
      </c>
      <c r="AO770" s="18">
        <f t="shared" si="376"/>
        <v>319.68</v>
      </c>
      <c r="AP770" s="18">
        <f>AO770*节奏规划!$J759</f>
        <v>0.42063157894736841</v>
      </c>
      <c r="AQ770" s="18">
        <f t="shared" si="377"/>
        <v>17.28</v>
      </c>
      <c r="AR770" s="18">
        <f>AQ770*节奏规划!$J759</f>
        <v>2.2736842105263159E-2</v>
      </c>
      <c r="AS770" s="18">
        <f t="shared" si="395"/>
        <v>25.336800000000004</v>
      </c>
      <c r="AT770" s="18">
        <f>AS770*节奏规划!$J759</f>
        <v>3.3337894736842108E-2</v>
      </c>
      <c r="AU770" s="18">
        <f t="shared" si="396"/>
        <v>158.35500000000002</v>
      </c>
      <c r="AV770" s="18">
        <f>AU770*节奏规划!$J759</f>
        <v>0.20836184210526318</v>
      </c>
      <c r="AW770" s="18">
        <f t="shared" si="397"/>
        <v>43.705980000000004</v>
      </c>
      <c r="AX770" s="18">
        <f>AW770*节奏规划!$J759</f>
        <v>5.7507868421052634E-2</v>
      </c>
      <c r="AY770" s="18">
        <f t="shared" si="398"/>
        <v>0</v>
      </c>
      <c r="AZ770" s="18">
        <f>AY770*节奏规划!$J759</f>
        <v>0</v>
      </c>
    </row>
    <row r="771" spans="1:52" ht="16.5" x14ac:dyDescent="0.2">
      <c r="A771" s="14">
        <v>766</v>
      </c>
      <c r="B771" s="14">
        <f>金币产出!CH771/金币产出!CB771</f>
        <v>26175852360</v>
      </c>
      <c r="C771" s="18">
        <f>INDEX(金币产出!$D$7:$D$90,MATCH(宝箱数值!A771,金币产出!$A$7:$A$90,1))</f>
        <v>193.25</v>
      </c>
      <c r="D771" s="18">
        <f t="shared" si="378"/>
        <v>132238842</v>
      </c>
      <c r="E771" s="18">
        <f t="shared" si="367"/>
        <v>8415413</v>
      </c>
      <c r="F771" s="18">
        <f t="shared" si="368"/>
        <v>29884562</v>
      </c>
      <c r="G771" s="18">
        <f t="shared" si="369"/>
        <v>63397241</v>
      </c>
      <c r="H771" s="18">
        <f t="shared" si="370"/>
        <v>85357205</v>
      </c>
      <c r="I771" s="18">
        <f t="shared" si="371"/>
        <v>132238842</v>
      </c>
      <c r="J771" s="18">
        <f t="shared" si="372"/>
        <v>132238842</v>
      </c>
      <c r="K771" s="18">
        <f t="shared" si="379"/>
        <v>1</v>
      </c>
      <c r="L771" s="18">
        <f t="shared" si="380"/>
        <v>8415.41</v>
      </c>
      <c r="M771" s="18">
        <f t="shared" si="381"/>
        <v>2</v>
      </c>
      <c r="N771" s="18">
        <f t="shared" si="382"/>
        <v>29.88</v>
      </c>
      <c r="O771" s="18">
        <f t="shared" si="383"/>
        <v>2</v>
      </c>
      <c r="P771" s="18">
        <f t="shared" si="384"/>
        <v>63.4</v>
      </c>
      <c r="Q771" s="18">
        <f t="shared" si="385"/>
        <v>2</v>
      </c>
      <c r="R771" s="18">
        <f t="shared" si="386"/>
        <v>85.36</v>
      </c>
      <c r="S771" s="18">
        <f t="shared" si="387"/>
        <v>2</v>
      </c>
      <c r="T771" s="18">
        <f t="shared" si="388"/>
        <v>132.24</v>
      </c>
      <c r="U771" s="18">
        <f t="shared" si="389"/>
        <v>2</v>
      </c>
      <c r="V771" s="18">
        <f t="shared" si="390"/>
        <v>132.24</v>
      </c>
      <c r="W771" s="18">
        <f t="shared" si="391"/>
        <v>2</v>
      </c>
      <c r="X771" s="18">
        <f t="shared" si="392"/>
        <v>132.24</v>
      </c>
      <c r="Y771" s="22">
        <v>0</v>
      </c>
      <c r="Z771" s="22">
        <v>0</v>
      </c>
      <c r="AA771" s="22">
        <v>0</v>
      </c>
      <c r="AB771" s="22">
        <v>0.2</v>
      </c>
      <c r="AC771" s="22">
        <v>0.8</v>
      </c>
      <c r="AD771" s="22">
        <v>0</v>
      </c>
      <c r="AE771" s="18">
        <f t="shared" si="393"/>
        <v>360294324.06450003</v>
      </c>
      <c r="AF771" s="18">
        <f>AE771*节奏规划!$J760</f>
        <v>474071.47903223685</v>
      </c>
      <c r="AG771" s="18">
        <f t="shared" si="394"/>
        <v>4750.6500000000005</v>
      </c>
      <c r="AH771" s="18">
        <f>AG771*节奏规划!$J760</f>
        <v>6.2508552631578951</v>
      </c>
      <c r="AI771" s="18">
        <f t="shared" si="373"/>
        <v>516.6</v>
      </c>
      <c r="AJ771" s="18">
        <f>AI771*节奏规划!$J760</f>
        <v>0.67973684210526319</v>
      </c>
      <c r="AK771" s="18">
        <f t="shared" si="374"/>
        <v>282.96000000000004</v>
      </c>
      <c r="AL771" s="18">
        <f>AK771*节奏规划!$J760</f>
        <v>0.37231578947368427</v>
      </c>
      <c r="AM771" s="18">
        <f t="shared" si="375"/>
        <v>1360.8000000000002</v>
      </c>
      <c r="AN771" s="18">
        <f>AM771*节奏规划!$J760</f>
        <v>1.790526315789474</v>
      </c>
      <c r="AO771" s="18">
        <f t="shared" si="376"/>
        <v>319.68</v>
      </c>
      <c r="AP771" s="18">
        <f>AO771*节奏规划!$J760</f>
        <v>0.42063157894736841</v>
      </c>
      <c r="AQ771" s="18">
        <f t="shared" si="377"/>
        <v>17.28</v>
      </c>
      <c r="AR771" s="18">
        <f>AQ771*节奏规划!$J760</f>
        <v>2.2736842105263159E-2</v>
      </c>
      <c r="AS771" s="18">
        <f t="shared" si="395"/>
        <v>25.336800000000004</v>
      </c>
      <c r="AT771" s="18">
        <f>AS771*节奏规划!$J760</f>
        <v>3.3337894736842108E-2</v>
      </c>
      <c r="AU771" s="18">
        <f t="shared" si="396"/>
        <v>158.35500000000002</v>
      </c>
      <c r="AV771" s="18">
        <f>AU771*节奏规划!$J760</f>
        <v>0.20836184210526318</v>
      </c>
      <c r="AW771" s="18">
        <f t="shared" si="397"/>
        <v>43.705980000000004</v>
      </c>
      <c r="AX771" s="18">
        <f>AW771*节奏规划!$J760</f>
        <v>5.7507868421052634E-2</v>
      </c>
      <c r="AY771" s="18">
        <f t="shared" si="398"/>
        <v>0</v>
      </c>
      <c r="AZ771" s="18">
        <f>AY771*节奏规划!$J760</f>
        <v>0</v>
      </c>
    </row>
    <row r="772" spans="1:52" ht="16.5" x14ac:dyDescent="0.2">
      <c r="A772" s="14">
        <v>767</v>
      </c>
      <c r="B772" s="14">
        <f>金币产出!CH772/金币产出!CB772</f>
        <v>26253234040</v>
      </c>
      <c r="C772" s="18">
        <f>INDEX(金币产出!$D$7:$D$90,MATCH(宝箱数值!A772,金币产出!$A$7:$A$90,1))</f>
        <v>193.25</v>
      </c>
      <c r="D772" s="18">
        <f t="shared" si="378"/>
        <v>132629770</v>
      </c>
      <c r="E772" s="18">
        <f t="shared" si="367"/>
        <v>8427843</v>
      </c>
      <c r="F772" s="18">
        <f t="shared" si="368"/>
        <v>29928702</v>
      </c>
      <c r="G772" s="18">
        <f t="shared" si="369"/>
        <v>63490880</v>
      </c>
      <c r="H772" s="18">
        <f t="shared" si="370"/>
        <v>85483280</v>
      </c>
      <c r="I772" s="18">
        <f t="shared" si="371"/>
        <v>132629770</v>
      </c>
      <c r="J772" s="18">
        <f t="shared" si="372"/>
        <v>132629770</v>
      </c>
      <c r="K772" s="18">
        <f t="shared" si="379"/>
        <v>1</v>
      </c>
      <c r="L772" s="18">
        <f t="shared" si="380"/>
        <v>8427.84</v>
      </c>
      <c r="M772" s="18">
        <f t="shared" si="381"/>
        <v>2</v>
      </c>
      <c r="N772" s="18">
        <f t="shared" si="382"/>
        <v>29.93</v>
      </c>
      <c r="O772" s="18">
        <f t="shared" si="383"/>
        <v>2</v>
      </c>
      <c r="P772" s="18">
        <f t="shared" si="384"/>
        <v>63.49</v>
      </c>
      <c r="Q772" s="18">
        <f t="shared" si="385"/>
        <v>2</v>
      </c>
      <c r="R772" s="18">
        <f t="shared" si="386"/>
        <v>85.48</v>
      </c>
      <c r="S772" s="18">
        <f t="shared" si="387"/>
        <v>2</v>
      </c>
      <c r="T772" s="18">
        <f t="shared" si="388"/>
        <v>132.63</v>
      </c>
      <c r="U772" s="18">
        <f t="shared" si="389"/>
        <v>2</v>
      </c>
      <c r="V772" s="18">
        <f t="shared" si="390"/>
        <v>132.63</v>
      </c>
      <c r="W772" s="18">
        <f t="shared" si="391"/>
        <v>2</v>
      </c>
      <c r="X772" s="18">
        <f t="shared" si="392"/>
        <v>132.63</v>
      </c>
      <c r="Y772" s="22">
        <v>0</v>
      </c>
      <c r="Z772" s="22">
        <v>0</v>
      </c>
      <c r="AA772" s="22">
        <v>0</v>
      </c>
      <c r="AB772" s="22">
        <v>0.2</v>
      </c>
      <c r="AC772" s="22">
        <v>0.8</v>
      </c>
      <c r="AD772" s="22">
        <v>0</v>
      </c>
      <c r="AE772" s="18">
        <f t="shared" si="393"/>
        <v>361285384.13999999</v>
      </c>
      <c r="AF772" s="18">
        <f>AE772*节奏规划!$J761</f>
        <v>475375.50544736837</v>
      </c>
      <c r="AG772" s="18">
        <f t="shared" si="394"/>
        <v>4750.6500000000005</v>
      </c>
      <c r="AH772" s="18">
        <f>AG772*节奏规划!$J761</f>
        <v>6.2508552631578951</v>
      </c>
      <c r="AI772" s="18">
        <f t="shared" si="373"/>
        <v>516.6</v>
      </c>
      <c r="AJ772" s="18">
        <f>AI772*节奏规划!$J761</f>
        <v>0.67973684210526319</v>
      </c>
      <c r="AK772" s="18">
        <f t="shared" si="374"/>
        <v>282.96000000000004</v>
      </c>
      <c r="AL772" s="18">
        <f>AK772*节奏规划!$J761</f>
        <v>0.37231578947368427</v>
      </c>
      <c r="AM772" s="18">
        <f t="shared" si="375"/>
        <v>1360.8000000000002</v>
      </c>
      <c r="AN772" s="18">
        <f>AM772*节奏规划!$J761</f>
        <v>1.790526315789474</v>
      </c>
      <c r="AO772" s="18">
        <f t="shared" si="376"/>
        <v>319.68</v>
      </c>
      <c r="AP772" s="18">
        <f>AO772*节奏规划!$J761</f>
        <v>0.42063157894736841</v>
      </c>
      <c r="AQ772" s="18">
        <f t="shared" si="377"/>
        <v>17.28</v>
      </c>
      <c r="AR772" s="18">
        <f>AQ772*节奏规划!$J761</f>
        <v>2.2736842105263159E-2</v>
      </c>
      <c r="AS772" s="18">
        <f t="shared" si="395"/>
        <v>25.336800000000004</v>
      </c>
      <c r="AT772" s="18">
        <f>AS772*节奏规划!$J761</f>
        <v>3.3337894736842108E-2</v>
      </c>
      <c r="AU772" s="18">
        <f t="shared" si="396"/>
        <v>158.35500000000002</v>
      </c>
      <c r="AV772" s="18">
        <f>AU772*节奏规划!$J761</f>
        <v>0.20836184210526318</v>
      </c>
      <c r="AW772" s="18">
        <f t="shared" si="397"/>
        <v>43.705980000000004</v>
      </c>
      <c r="AX772" s="18">
        <f>AW772*节奏规划!$J761</f>
        <v>5.7507868421052634E-2</v>
      </c>
      <c r="AY772" s="18">
        <f t="shared" si="398"/>
        <v>0</v>
      </c>
      <c r="AZ772" s="18">
        <f>AY772*节奏规划!$J761</f>
        <v>0</v>
      </c>
    </row>
    <row r="773" spans="1:52" ht="16.5" x14ac:dyDescent="0.2">
      <c r="A773" s="14">
        <v>768</v>
      </c>
      <c r="B773" s="14">
        <f>金币产出!CH773/金币产出!CB773</f>
        <v>26330615720</v>
      </c>
      <c r="C773" s="18">
        <f>INDEX(金币产出!$D$7:$D$90,MATCH(宝箱数值!A773,金币产出!$A$7:$A$90,1))</f>
        <v>193.25</v>
      </c>
      <c r="D773" s="18">
        <f t="shared" si="378"/>
        <v>133020698</v>
      </c>
      <c r="E773" s="18">
        <f t="shared" si="367"/>
        <v>8440255</v>
      </c>
      <c r="F773" s="18">
        <f t="shared" si="368"/>
        <v>29972777</v>
      </c>
      <c r="G773" s="18">
        <f t="shared" si="369"/>
        <v>63584381</v>
      </c>
      <c r="H773" s="18">
        <f t="shared" si="370"/>
        <v>85609168</v>
      </c>
      <c r="I773" s="18">
        <f t="shared" si="371"/>
        <v>133020698</v>
      </c>
      <c r="J773" s="18">
        <f t="shared" si="372"/>
        <v>133020698</v>
      </c>
      <c r="K773" s="18">
        <f t="shared" si="379"/>
        <v>1</v>
      </c>
      <c r="L773" s="18">
        <f t="shared" si="380"/>
        <v>8440.26</v>
      </c>
      <c r="M773" s="18">
        <f t="shared" si="381"/>
        <v>2</v>
      </c>
      <c r="N773" s="18">
        <f t="shared" si="382"/>
        <v>29.97</v>
      </c>
      <c r="O773" s="18">
        <f t="shared" si="383"/>
        <v>2</v>
      </c>
      <c r="P773" s="18">
        <f t="shared" si="384"/>
        <v>63.58</v>
      </c>
      <c r="Q773" s="18">
        <f t="shared" si="385"/>
        <v>2</v>
      </c>
      <c r="R773" s="18">
        <f t="shared" si="386"/>
        <v>85.61</v>
      </c>
      <c r="S773" s="18">
        <f t="shared" si="387"/>
        <v>2</v>
      </c>
      <c r="T773" s="18">
        <f t="shared" si="388"/>
        <v>133.02000000000001</v>
      </c>
      <c r="U773" s="18">
        <f t="shared" si="389"/>
        <v>2</v>
      </c>
      <c r="V773" s="18">
        <f t="shared" si="390"/>
        <v>133.02000000000001</v>
      </c>
      <c r="W773" s="18">
        <f t="shared" si="391"/>
        <v>2</v>
      </c>
      <c r="X773" s="18">
        <f t="shared" si="392"/>
        <v>133.02000000000001</v>
      </c>
      <c r="Y773" s="22">
        <v>0</v>
      </c>
      <c r="Z773" s="22">
        <v>0</v>
      </c>
      <c r="AA773" s="22">
        <v>0</v>
      </c>
      <c r="AB773" s="22">
        <v>0.2</v>
      </c>
      <c r="AC773" s="22">
        <v>0.8</v>
      </c>
      <c r="AD773" s="22">
        <v>0</v>
      </c>
      <c r="AE773" s="18">
        <f t="shared" si="393"/>
        <v>362276334.54000002</v>
      </c>
      <c r="AF773" s="18">
        <f>AE773*节奏规划!$J762</f>
        <v>476679.38755263161</v>
      </c>
      <c r="AG773" s="18">
        <f t="shared" si="394"/>
        <v>4750.6500000000005</v>
      </c>
      <c r="AH773" s="18">
        <f>AG773*节奏规划!$J762</f>
        <v>6.2508552631578951</v>
      </c>
      <c r="AI773" s="18">
        <f t="shared" si="373"/>
        <v>516.6</v>
      </c>
      <c r="AJ773" s="18">
        <f>AI773*节奏规划!$J762</f>
        <v>0.67973684210526319</v>
      </c>
      <c r="AK773" s="18">
        <f t="shared" si="374"/>
        <v>282.96000000000004</v>
      </c>
      <c r="AL773" s="18">
        <f>AK773*节奏规划!$J762</f>
        <v>0.37231578947368427</v>
      </c>
      <c r="AM773" s="18">
        <f t="shared" si="375"/>
        <v>1360.8000000000002</v>
      </c>
      <c r="AN773" s="18">
        <f>AM773*节奏规划!$J762</f>
        <v>1.790526315789474</v>
      </c>
      <c r="AO773" s="18">
        <f t="shared" si="376"/>
        <v>319.68</v>
      </c>
      <c r="AP773" s="18">
        <f>AO773*节奏规划!$J762</f>
        <v>0.42063157894736841</v>
      </c>
      <c r="AQ773" s="18">
        <f t="shared" si="377"/>
        <v>17.28</v>
      </c>
      <c r="AR773" s="18">
        <f>AQ773*节奏规划!$J762</f>
        <v>2.2736842105263159E-2</v>
      </c>
      <c r="AS773" s="18">
        <f t="shared" si="395"/>
        <v>25.336800000000004</v>
      </c>
      <c r="AT773" s="18">
        <f>AS773*节奏规划!$J762</f>
        <v>3.3337894736842108E-2</v>
      </c>
      <c r="AU773" s="18">
        <f t="shared" si="396"/>
        <v>158.35500000000002</v>
      </c>
      <c r="AV773" s="18">
        <f>AU773*节奏规划!$J762</f>
        <v>0.20836184210526318</v>
      </c>
      <c r="AW773" s="18">
        <f t="shared" si="397"/>
        <v>43.705980000000004</v>
      </c>
      <c r="AX773" s="18">
        <f>AW773*节奏规划!$J762</f>
        <v>5.7507868421052634E-2</v>
      </c>
      <c r="AY773" s="18">
        <f t="shared" si="398"/>
        <v>0</v>
      </c>
      <c r="AZ773" s="18">
        <f>AY773*节奏规划!$J762</f>
        <v>0</v>
      </c>
    </row>
    <row r="774" spans="1:52" ht="16.5" x14ac:dyDescent="0.2">
      <c r="A774" s="14">
        <v>769</v>
      </c>
      <c r="B774" s="14">
        <f>金币产出!CH774/金币产出!CB774</f>
        <v>26407998160</v>
      </c>
      <c r="C774" s="18">
        <f>INDEX(金币产出!$D$7:$D$90,MATCH(宝箱数值!A774,金币产出!$A$7:$A$90,1))</f>
        <v>193.25</v>
      </c>
      <c r="D774" s="18">
        <f t="shared" si="378"/>
        <v>133411629</v>
      </c>
      <c r="E774" s="18">
        <f t="shared" ref="E774:E837" si="399">INT(IF(A774&lt;=$BK$6,D774,SQRT(INDEX($D$6:$D$1005,$BK$6)*D774)))</f>
        <v>8452648</v>
      </c>
      <c r="F774" s="18">
        <f t="shared" ref="F774:F837" si="400">INT(IF(A774&lt;=$BK$7,D774,SQRT(INDEX($D$6:$D$1005,$BK$7)*D774)))</f>
        <v>30016788</v>
      </c>
      <c r="G774" s="18">
        <f t="shared" ref="G774:G837" si="401">INT(IF(A774&lt;=$BK$8,D774,SQRT(INDEX($D$6:$D$1005,$BK$8)*D774)))</f>
        <v>63677746</v>
      </c>
      <c r="H774" s="18">
        <f t="shared" ref="H774:H837" si="402">INT(IF(A774&lt;=$BK$9,D774,SQRT(INDEX($D$6:$D$1005,$BK$9)*D774)))</f>
        <v>85734873</v>
      </c>
      <c r="I774" s="18">
        <f t="shared" ref="I774:I837" si="403">INT(IF(A774&lt;=$BK$10,D774,SQRT(INDEX($D$6:$D$1005,$BK$10)*D774)))</f>
        <v>133411629</v>
      </c>
      <c r="J774" s="18">
        <f t="shared" ref="J774:J837" si="404">INT(IF(A774&lt;=$BK$11,D774,SQRT(INDEX($D$6:$D$1005,$BK$11)*D774)))</f>
        <v>133411629</v>
      </c>
      <c r="K774" s="18">
        <f t="shared" si="379"/>
        <v>1</v>
      </c>
      <c r="L774" s="18">
        <f t="shared" si="380"/>
        <v>8452.65</v>
      </c>
      <c r="M774" s="18">
        <f t="shared" si="381"/>
        <v>2</v>
      </c>
      <c r="N774" s="18">
        <f t="shared" si="382"/>
        <v>30.02</v>
      </c>
      <c r="O774" s="18">
        <f t="shared" si="383"/>
        <v>2</v>
      </c>
      <c r="P774" s="18">
        <f t="shared" si="384"/>
        <v>63.68</v>
      </c>
      <c r="Q774" s="18">
        <f t="shared" si="385"/>
        <v>2</v>
      </c>
      <c r="R774" s="18">
        <f t="shared" si="386"/>
        <v>85.73</v>
      </c>
      <c r="S774" s="18">
        <f t="shared" si="387"/>
        <v>2</v>
      </c>
      <c r="T774" s="18">
        <f t="shared" si="388"/>
        <v>133.41</v>
      </c>
      <c r="U774" s="18">
        <f t="shared" si="389"/>
        <v>2</v>
      </c>
      <c r="V774" s="18">
        <f t="shared" si="390"/>
        <v>133.41</v>
      </c>
      <c r="W774" s="18">
        <f t="shared" si="391"/>
        <v>2</v>
      </c>
      <c r="X774" s="18">
        <f t="shared" si="392"/>
        <v>133.41</v>
      </c>
      <c r="Y774" s="22">
        <v>0</v>
      </c>
      <c r="Z774" s="22">
        <v>0</v>
      </c>
      <c r="AA774" s="22">
        <v>0</v>
      </c>
      <c r="AB774" s="22">
        <v>0.2</v>
      </c>
      <c r="AC774" s="22">
        <v>0.8</v>
      </c>
      <c r="AD774" s="22">
        <v>0</v>
      </c>
      <c r="AE774" s="18">
        <f t="shared" si="393"/>
        <v>363267184.64850003</v>
      </c>
      <c r="AF774" s="18">
        <f>AE774*节奏规划!$J763</f>
        <v>477983.13769539475</v>
      </c>
      <c r="AG774" s="18">
        <f t="shared" si="394"/>
        <v>4750.6500000000005</v>
      </c>
      <c r="AH774" s="18">
        <f>AG774*节奏规划!$J763</f>
        <v>6.2508552631578951</v>
      </c>
      <c r="AI774" s="18">
        <f t="shared" ref="AI774:AI837" si="405">SUMPRODUCT($BK$21:$BP$21,Y774:AD774)*$D$3</f>
        <v>516.6</v>
      </c>
      <c r="AJ774" s="18">
        <f>AI774*节奏规划!$J763</f>
        <v>0.67973684210526319</v>
      </c>
      <c r="AK774" s="18">
        <f t="shared" ref="AK774:AK837" si="406">SUMPRODUCT(Y774:AD774,$BS$24:$BX$24)*$BE$6*$BE$15*$D$3</f>
        <v>282.96000000000004</v>
      </c>
      <c r="AL774" s="18">
        <f>AK774*节奏规划!$J763</f>
        <v>0.37231578947368427</v>
      </c>
      <c r="AM774" s="18">
        <f t="shared" ref="AM774:AM837" si="407">SUMPRODUCT(Y774:AD774,$BS$27:$BX$27)*$D$3</f>
        <v>1360.8000000000002</v>
      </c>
      <c r="AN774" s="18">
        <f>AM774*节奏规划!$J763</f>
        <v>1.790526315789474</v>
      </c>
      <c r="AO774" s="18">
        <f t="shared" ref="AO774:AO837" si="408">SUMPRODUCT(Y774:AD774,$BS$30:$BX$30)*$D$3</f>
        <v>319.68</v>
      </c>
      <c r="AP774" s="18">
        <f>AO774*节奏规划!$J763</f>
        <v>0.42063157894736841</v>
      </c>
      <c r="AQ774" s="18">
        <f t="shared" ref="AQ774:AQ837" si="409">SUMPRODUCT(Y774:AD774,$BS$33:$BX$33)*$D$3</f>
        <v>17.28</v>
      </c>
      <c r="AR774" s="18">
        <f>AQ774*节奏规划!$J763</f>
        <v>2.2736842105263159E-2</v>
      </c>
      <c r="AS774" s="18">
        <f t="shared" si="395"/>
        <v>25.336800000000004</v>
      </c>
      <c r="AT774" s="18">
        <f>AS774*节奏规划!$J763</f>
        <v>3.3337894736842108E-2</v>
      </c>
      <c r="AU774" s="18">
        <f t="shared" si="396"/>
        <v>158.35500000000002</v>
      </c>
      <c r="AV774" s="18">
        <f>AU774*节奏规划!$J763</f>
        <v>0.20836184210526318</v>
      </c>
      <c r="AW774" s="18">
        <f t="shared" si="397"/>
        <v>43.705980000000004</v>
      </c>
      <c r="AX774" s="18">
        <f>AW774*节奏规划!$J763</f>
        <v>5.7507868421052634E-2</v>
      </c>
      <c r="AY774" s="18">
        <f t="shared" si="398"/>
        <v>0</v>
      </c>
      <c r="AZ774" s="18">
        <f>AY774*节奏规划!$J763</f>
        <v>0</v>
      </c>
    </row>
    <row r="775" spans="1:52" ht="16.5" x14ac:dyDescent="0.2">
      <c r="A775" s="14">
        <v>770</v>
      </c>
      <c r="B775" s="14">
        <f>金币产出!CH775/金币产出!CB775</f>
        <v>26485379700</v>
      </c>
      <c r="C775" s="18">
        <f>INDEX(金币产出!$D$7:$D$90,MATCH(宝箱数值!A775,金币产出!$A$7:$A$90,1))</f>
        <v>193.25</v>
      </c>
      <c r="D775" s="18">
        <f t="shared" ref="D775:D838" si="410">ROUND(B775/($D$3*$H$2*(1+C775/100))/1.5,0)</f>
        <v>133802556</v>
      </c>
      <c r="E775" s="18">
        <f t="shared" si="399"/>
        <v>8465023</v>
      </c>
      <c r="F775" s="18">
        <f t="shared" si="400"/>
        <v>30060734</v>
      </c>
      <c r="G775" s="18">
        <f t="shared" si="401"/>
        <v>63770973</v>
      </c>
      <c r="H775" s="18">
        <f t="shared" si="402"/>
        <v>85860393</v>
      </c>
      <c r="I775" s="18">
        <f t="shared" si="403"/>
        <v>133802556</v>
      </c>
      <c r="J775" s="18">
        <f t="shared" si="404"/>
        <v>133802556</v>
      </c>
      <c r="K775" s="18">
        <f t="shared" ref="K775:K838" si="411">INT(LOG(E775/10,1000))</f>
        <v>1</v>
      </c>
      <c r="L775" s="18">
        <f t="shared" ref="L775:L838" si="412">ROUND(E775/1000^K775,2)</f>
        <v>8465.02</v>
      </c>
      <c r="M775" s="18">
        <f t="shared" ref="M775:M838" si="413">INT(LOG(F775/10,1000))</f>
        <v>2</v>
      </c>
      <c r="N775" s="18">
        <f t="shared" ref="N775:N838" si="414">ROUND(F775/1000^M775,2)</f>
        <v>30.06</v>
      </c>
      <c r="O775" s="18">
        <f t="shared" ref="O775:O838" si="415">INT(LOG(G775/10,1000))</f>
        <v>2</v>
      </c>
      <c r="P775" s="18">
        <f t="shared" ref="P775:P838" si="416">ROUND(G775/1000^O775,2)</f>
        <v>63.77</v>
      </c>
      <c r="Q775" s="18">
        <f t="shared" ref="Q775:Q838" si="417">INT(LOG(H775/10,1000))</f>
        <v>2</v>
      </c>
      <c r="R775" s="18">
        <f t="shared" ref="R775:R838" si="418">ROUND(H775/1000^Q775,2)</f>
        <v>85.86</v>
      </c>
      <c r="S775" s="18">
        <f t="shared" ref="S775:S838" si="419">INT(LOG(I775/10,1000))</f>
        <v>2</v>
      </c>
      <c r="T775" s="18">
        <f t="shared" ref="T775:T838" si="420">ROUND(I775/1000^S775,2)</f>
        <v>133.80000000000001</v>
      </c>
      <c r="U775" s="18">
        <f t="shared" ref="U775:U838" si="421">INT(LOG(J775/10,1000))</f>
        <v>2</v>
      </c>
      <c r="V775" s="18">
        <f t="shared" ref="V775:V838" si="422">ROUND(J775/1000^U775,2)</f>
        <v>133.80000000000001</v>
      </c>
      <c r="W775" s="18">
        <f t="shared" ref="W775:W838" si="423">INT(LOG(D775/10,1000))</f>
        <v>2</v>
      </c>
      <c r="X775" s="18">
        <f t="shared" ref="X775:X838" si="424">ROUND(D775/1000^W775,2)</f>
        <v>133.80000000000001</v>
      </c>
      <c r="Y775" s="22">
        <v>0</v>
      </c>
      <c r="Z775" s="22">
        <v>0</v>
      </c>
      <c r="AA775" s="22">
        <v>0</v>
      </c>
      <c r="AB775" s="22">
        <v>0.2</v>
      </c>
      <c r="AC775" s="22">
        <v>0.8</v>
      </c>
      <c r="AD775" s="22">
        <v>0</v>
      </c>
      <c r="AE775" s="18">
        <f t="shared" ref="AE775:AE838" si="425">SUMPRODUCT(E775:J775,Y775:AD775)*(1+$C775/100)</f>
        <v>364257916.87050003</v>
      </c>
      <c r="AF775" s="18">
        <f>AE775*节奏规划!$J764</f>
        <v>466997.32932115387</v>
      </c>
      <c r="AG775" s="18">
        <f t="shared" ref="AG775:AG838" si="426">SUMPRODUCT($BH$3:$BM$3,Y775:AD775)*$D$3*(1+$C775/100)</f>
        <v>4750.6500000000005</v>
      </c>
      <c r="AH775" s="18">
        <f>AG775*节奏规划!$J764</f>
        <v>6.0905769230769238</v>
      </c>
      <c r="AI775" s="18">
        <f t="shared" si="405"/>
        <v>516.6</v>
      </c>
      <c r="AJ775" s="18">
        <f>AI775*节奏规划!$J764</f>
        <v>0.66230769230769237</v>
      </c>
      <c r="AK775" s="18">
        <f t="shared" si="406"/>
        <v>282.96000000000004</v>
      </c>
      <c r="AL775" s="18">
        <f>AK775*节奏规划!$J764</f>
        <v>0.36276923076923079</v>
      </c>
      <c r="AM775" s="18">
        <f t="shared" si="407"/>
        <v>1360.8000000000002</v>
      </c>
      <c r="AN775" s="18">
        <f>AM775*节奏规划!$J764</f>
        <v>1.7446153846153849</v>
      </c>
      <c r="AO775" s="18">
        <f t="shared" si="408"/>
        <v>319.68</v>
      </c>
      <c r="AP775" s="18">
        <f>AO775*节奏规划!$J764</f>
        <v>0.40984615384615386</v>
      </c>
      <c r="AQ775" s="18">
        <f t="shared" si="409"/>
        <v>17.28</v>
      </c>
      <c r="AR775" s="18">
        <f>AQ775*节奏规划!$J764</f>
        <v>2.2153846153846156E-2</v>
      </c>
      <c r="AS775" s="18">
        <f t="shared" ref="AS775:AS838" si="427">SUMPRODUCT(Y775:AD775,$BS$34:$BX$34,$BS$38:$BX$38,$BS$42:$BX$42)*$D$3*(1+$C775/100)</f>
        <v>25.336800000000004</v>
      </c>
      <c r="AT775" s="18">
        <f>AS775*节奏规划!$J764</f>
        <v>3.2483076923076927E-2</v>
      </c>
      <c r="AU775" s="18">
        <f t="shared" ref="AU775:AU838" si="428">SUMPRODUCT(Y775:AD775,$BS$35:$BX$35,$BS$39:$BX$39,$BS$42:$BX$42)*$D$3*(1+$C775/100)</f>
        <v>158.35500000000002</v>
      </c>
      <c r="AV775" s="18">
        <f>AU775*节奏规划!$J764</f>
        <v>0.20301923076923079</v>
      </c>
      <c r="AW775" s="18">
        <f t="shared" ref="AW775:AW838" si="429">SUMPRODUCT(Y775:AD775,$BS$36:$BX$36,$BS$40:$BX$40,$BS$42:$BX$42)*$D$3*(1+$C775/100)</f>
        <v>43.705980000000004</v>
      </c>
      <c r="AX775" s="18">
        <f>AW775*节奏规划!$J764</f>
        <v>5.6033307692307695E-2</v>
      </c>
      <c r="AY775" s="18">
        <f t="shared" ref="AY775:AY838" si="430">SUMPRODUCT(Y775:AD775,$BS$37:$BX$37,$BS$41:$BX$41,$BS$42:$BX$42)*$D$3*(1+$C775/100)</f>
        <v>0</v>
      </c>
      <c r="AZ775" s="18">
        <f>AY775*节奏规划!$J764</f>
        <v>0</v>
      </c>
    </row>
    <row r="776" spans="1:52" ht="16.5" x14ac:dyDescent="0.2">
      <c r="A776" s="14">
        <v>771</v>
      </c>
      <c r="B776" s="14">
        <f>金币产出!CH776/金币产出!CB776</f>
        <v>26562761940</v>
      </c>
      <c r="C776" s="18">
        <f>INDEX(金币产出!$D$7:$D$90,MATCH(宝箱数值!A776,金币产出!$A$7:$A$90,1))</f>
        <v>193.25</v>
      </c>
      <c r="D776" s="18">
        <f t="shared" si="410"/>
        <v>134193486</v>
      </c>
      <c r="E776" s="18">
        <f t="shared" si="399"/>
        <v>8477380</v>
      </c>
      <c r="F776" s="18">
        <f t="shared" si="400"/>
        <v>30104616</v>
      </c>
      <c r="G776" s="18">
        <f t="shared" si="401"/>
        <v>63864065</v>
      </c>
      <c r="H776" s="18">
        <f t="shared" si="402"/>
        <v>85985730</v>
      </c>
      <c r="I776" s="18">
        <f t="shared" si="403"/>
        <v>134193486</v>
      </c>
      <c r="J776" s="18">
        <f t="shared" si="404"/>
        <v>134193486</v>
      </c>
      <c r="K776" s="18">
        <f t="shared" si="411"/>
        <v>1</v>
      </c>
      <c r="L776" s="18">
        <f t="shared" si="412"/>
        <v>8477.3799999999992</v>
      </c>
      <c r="M776" s="18">
        <f t="shared" si="413"/>
        <v>2</v>
      </c>
      <c r="N776" s="18">
        <f t="shared" si="414"/>
        <v>30.1</v>
      </c>
      <c r="O776" s="18">
        <f t="shared" si="415"/>
        <v>2</v>
      </c>
      <c r="P776" s="18">
        <f t="shared" si="416"/>
        <v>63.86</v>
      </c>
      <c r="Q776" s="18">
        <f t="shared" si="417"/>
        <v>2</v>
      </c>
      <c r="R776" s="18">
        <f t="shared" si="418"/>
        <v>85.99</v>
      </c>
      <c r="S776" s="18">
        <f t="shared" si="419"/>
        <v>2</v>
      </c>
      <c r="T776" s="18">
        <f t="shared" si="420"/>
        <v>134.19</v>
      </c>
      <c r="U776" s="18">
        <f t="shared" si="421"/>
        <v>2</v>
      </c>
      <c r="V776" s="18">
        <f t="shared" si="422"/>
        <v>134.19</v>
      </c>
      <c r="W776" s="18">
        <f t="shared" si="423"/>
        <v>2</v>
      </c>
      <c r="X776" s="18">
        <f t="shared" si="424"/>
        <v>134.19</v>
      </c>
      <c r="Y776" s="22">
        <v>0</v>
      </c>
      <c r="Z776" s="22">
        <v>0</v>
      </c>
      <c r="AA776" s="22">
        <v>0</v>
      </c>
      <c r="AB776" s="22">
        <v>0.2</v>
      </c>
      <c r="AC776" s="22">
        <v>0.8</v>
      </c>
      <c r="AD776" s="22">
        <v>0</v>
      </c>
      <c r="AE776" s="18">
        <f t="shared" si="425"/>
        <v>365248548.80100006</v>
      </c>
      <c r="AF776" s="18">
        <f>AE776*节奏规划!$J765</f>
        <v>468267.37025769241</v>
      </c>
      <c r="AG776" s="18">
        <f t="shared" si="426"/>
        <v>4750.6500000000005</v>
      </c>
      <c r="AH776" s="18">
        <f>AG776*节奏规划!$J765</f>
        <v>6.0905769230769238</v>
      </c>
      <c r="AI776" s="18">
        <f t="shared" si="405"/>
        <v>516.6</v>
      </c>
      <c r="AJ776" s="18">
        <f>AI776*节奏规划!$J765</f>
        <v>0.66230769230769237</v>
      </c>
      <c r="AK776" s="18">
        <f t="shared" si="406"/>
        <v>282.96000000000004</v>
      </c>
      <c r="AL776" s="18">
        <f>AK776*节奏规划!$J765</f>
        <v>0.36276923076923079</v>
      </c>
      <c r="AM776" s="18">
        <f t="shared" si="407"/>
        <v>1360.8000000000002</v>
      </c>
      <c r="AN776" s="18">
        <f>AM776*节奏规划!$J765</f>
        <v>1.7446153846153849</v>
      </c>
      <c r="AO776" s="18">
        <f t="shared" si="408"/>
        <v>319.68</v>
      </c>
      <c r="AP776" s="18">
        <f>AO776*节奏规划!$J765</f>
        <v>0.40984615384615386</v>
      </c>
      <c r="AQ776" s="18">
        <f t="shared" si="409"/>
        <v>17.28</v>
      </c>
      <c r="AR776" s="18">
        <f>AQ776*节奏规划!$J765</f>
        <v>2.2153846153846156E-2</v>
      </c>
      <c r="AS776" s="18">
        <f t="shared" si="427"/>
        <v>25.336800000000004</v>
      </c>
      <c r="AT776" s="18">
        <f>AS776*节奏规划!$J765</f>
        <v>3.2483076923076927E-2</v>
      </c>
      <c r="AU776" s="18">
        <f t="shared" si="428"/>
        <v>158.35500000000002</v>
      </c>
      <c r="AV776" s="18">
        <f>AU776*节奏规划!$J765</f>
        <v>0.20301923076923079</v>
      </c>
      <c r="AW776" s="18">
        <f t="shared" si="429"/>
        <v>43.705980000000004</v>
      </c>
      <c r="AX776" s="18">
        <f>AW776*节奏规划!$J765</f>
        <v>5.6033307692307695E-2</v>
      </c>
      <c r="AY776" s="18">
        <f t="shared" si="430"/>
        <v>0</v>
      </c>
      <c r="AZ776" s="18">
        <f>AY776*节奏规划!$J765</f>
        <v>0</v>
      </c>
    </row>
    <row r="777" spans="1:52" ht="16.5" x14ac:dyDescent="0.2">
      <c r="A777" s="14">
        <v>772</v>
      </c>
      <c r="B777" s="14">
        <f>金币产出!CH777/金币产出!CB777</f>
        <v>26640144180</v>
      </c>
      <c r="C777" s="18">
        <f>INDEX(金币产出!$D$7:$D$90,MATCH(宝箱数值!A777,金币产出!$A$7:$A$90,1))</f>
        <v>193.25</v>
      </c>
      <c r="D777" s="18">
        <f t="shared" si="410"/>
        <v>134584417</v>
      </c>
      <c r="E777" s="18">
        <f t="shared" si="399"/>
        <v>8489719</v>
      </c>
      <c r="F777" s="18">
        <f t="shared" si="400"/>
        <v>30148434</v>
      </c>
      <c r="G777" s="18">
        <f t="shared" si="401"/>
        <v>63957021</v>
      </c>
      <c r="H777" s="18">
        <f t="shared" si="402"/>
        <v>86110886</v>
      </c>
      <c r="I777" s="18">
        <f t="shared" si="403"/>
        <v>134584417</v>
      </c>
      <c r="J777" s="18">
        <f t="shared" si="404"/>
        <v>134584417</v>
      </c>
      <c r="K777" s="18">
        <f t="shared" si="411"/>
        <v>1</v>
      </c>
      <c r="L777" s="18">
        <f t="shared" si="412"/>
        <v>8489.7199999999993</v>
      </c>
      <c r="M777" s="18">
        <f t="shared" si="413"/>
        <v>2</v>
      </c>
      <c r="N777" s="18">
        <f t="shared" si="414"/>
        <v>30.15</v>
      </c>
      <c r="O777" s="18">
        <f t="shared" si="415"/>
        <v>2</v>
      </c>
      <c r="P777" s="18">
        <f t="shared" si="416"/>
        <v>63.96</v>
      </c>
      <c r="Q777" s="18">
        <f t="shared" si="417"/>
        <v>2</v>
      </c>
      <c r="R777" s="18">
        <f t="shared" si="418"/>
        <v>86.11</v>
      </c>
      <c r="S777" s="18">
        <f t="shared" si="419"/>
        <v>2</v>
      </c>
      <c r="T777" s="18">
        <f t="shared" si="420"/>
        <v>134.58000000000001</v>
      </c>
      <c r="U777" s="18">
        <f t="shared" si="421"/>
        <v>2</v>
      </c>
      <c r="V777" s="18">
        <f t="shared" si="422"/>
        <v>134.58000000000001</v>
      </c>
      <c r="W777" s="18">
        <f t="shared" si="423"/>
        <v>2</v>
      </c>
      <c r="X777" s="18">
        <f t="shared" si="424"/>
        <v>134.58000000000001</v>
      </c>
      <c r="Y777" s="22">
        <v>0</v>
      </c>
      <c r="Z777" s="22">
        <v>0</v>
      </c>
      <c r="AA777" s="22">
        <v>0</v>
      </c>
      <c r="AB777" s="22">
        <v>0.2</v>
      </c>
      <c r="AC777" s="22">
        <v>0.8</v>
      </c>
      <c r="AD777" s="22">
        <v>0</v>
      </c>
      <c r="AE777" s="18">
        <f t="shared" si="425"/>
        <v>366239076.92100006</v>
      </c>
      <c r="AF777" s="18">
        <f>AE777*节奏规划!$J766</f>
        <v>469537.27810384624</v>
      </c>
      <c r="AG777" s="18">
        <f t="shared" si="426"/>
        <v>4750.6500000000005</v>
      </c>
      <c r="AH777" s="18">
        <f>AG777*节奏规划!$J766</f>
        <v>6.0905769230769238</v>
      </c>
      <c r="AI777" s="18">
        <f t="shared" si="405"/>
        <v>516.6</v>
      </c>
      <c r="AJ777" s="18">
        <f>AI777*节奏规划!$J766</f>
        <v>0.66230769230769237</v>
      </c>
      <c r="AK777" s="18">
        <f t="shared" si="406"/>
        <v>282.96000000000004</v>
      </c>
      <c r="AL777" s="18">
        <f>AK777*节奏规划!$J766</f>
        <v>0.36276923076923079</v>
      </c>
      <c r="AM777" s="18">
        <f t="shared" si="407"/>
        <v>1360.8000000000002</v>
      </c>
      <c r="AN777" s="18">
        <f>AM777*节奏规划!$J766</f>
        <v>1.7446153846153849</v>
      </c>
      <c r="AO777" s="18">
        <f t="shared" si="408"/>
        <v>319.68</v>
      </c>
      <c r="AP777" s="18">
        <f>AO777*节奏规划!$J766</f>
        <v>0.40984615384615386</v>
      </c>
      <c r="AQ777" s="18">
        <f t="shared" si="409"/>
        <v>17.28</v>
      </c>
      <c r="AR777" s="18">
        <f>AQ777*节奏规划!$J766</f>
        <v>2.2153846153846156E-2</v>
      </c>
      <c r="AS777" s="18">
        <f t="shared" si="427"/>
        <v>25.336800000000004</v>
      </c>
      <c r="AT777" s="18">
        <f>AS777*节奏规划!$J766</f>
        <v>3.2483076923076927E-2</v>
      </c>
      <c r="AU777" s="18">
        <f t="shared" si="428"/>
        <v>158.35500000000002</v>
      </c>
      <c r="AV777" s="18">
        <f>AU777*节奏规划!$J766</f>
        <v>0.20301923076923079</v>
      </c>
      <c r="AW777" s="18">
        <f t="shared" si="429"/>
        <v>43.705980000000004</v>
      </c>
      <c r="AX777" s="18">
        <f>AW777*节奏规划!$J766</f>
        <v>5.6033307692307695E-2</v>
      </c>
      <c r="AY777" s="18">
        <f t="shared" si="430"/>
        <v>0</v>
      </c>
      <c r="AZ777" s="18">
        <f>AY777*节奏规划!$J766</f>
        <v>0</v>
      </c>
    </row>
    <row r="778" spans="1:52" ht="16.5" x14ac:dyDescent="0.2">
      <c r="A778" s="14">
        <v>773</v>
      </c>
      <c r="B778" s="14">
        <f>金币产出!CH778/金币产出!CB778</f>
        <v>26717525640</v>
      </c>
      <c r="C778" s="18">
        <f>INDEX(金币产出!$D$7:$D$90,MATCH(宝箱数值!A778,金币产出!$A$7:$A$90,1))</f>
        <v>193.25</v>
      </c>
      <c r="D778" s="18">
        <f t="shared" si="410"/>
        <v>134975343</v>
      </c>
      <c r="E778" s="18">
        <f t="shared" si="399"/>
        <v>8502040</v>
      </c>
      <c r="F778" s="18">
        <f t="shared" si="400"/>
        <v>30192188</v>
      </c>
      <c r="G778" s="18">
        <f t="shared" si="401"/>
        <v>64049842</v>
      </c>
      <c r="H778" s="18">
        <f t="shared" si="402"/>
        <v>86235858</v>
      </c>
      <c r="I778" s="18">
        <f t="shared" si="403"/>
        <v>134975343</v>
      </c>
      <c r="J778" s="18">
        <f t="shared" si="404"/>
        <v>134975343</v>
      </c>
      <c r="K778" s="18">
        <f t="shared" si="411"/>
        <v>1</v>
      </c>
      <c r="L778" s="18">
        <f t="shared" si="412"/>
        <v>8502.0400000000009</v>
      </c>
      <c r="M778" s="18">
        <f t="shared" si="413"/>
        <v>2</v>
      </c>
      <c r="N778" s="18">
        <f t="shared" si="414"/>
        <v>30.19</v>
      </c>
      <c r="O778" s="18">
        <f t="shared" si="415"/>
        <v>2</v>
      </c>
      <c r="P778" s="18">
        <f t="shared" si="416"/>
        <v>64.05</v>
      </c>
      <c r="Q778" s="18">
        <f t="shared" si="417"/>
        <v>2</v>
      </c>
      <c r="R778" s="18">
        <f t="shared" si="418"/>
        <v>86.24</v>
      </c>
      <c r="S778" s="18">
        <f t="shared" si="419"/>
        <v>2</v>
      </c>
      <c r="T778" s="18">
        <f t="shared" si="420"/>
        <v>134.97999999999999</v>
      </c>
      <c r="U778" s="18">
        <f t="shared" si="421"/>
        <v>2</v>
      </c>
      <c r="V778" s="18">
        <f t="shared" si="422"/>
        <v>134.97999999999999</v>
      </c>
      <c r="W778" s="18">
        <f t="shared" si="423"/>
        <v>2</v>
      </c>
      <c r="X778" s="18">
        <f t="shared" si="424"/>
        <v>134.97999999999999</v>
      </c>
      <c r="Y778" s="22">
        <v>0</v>
      </c>
      <c r="Z778" s="22">
        <v>0</v>
      </c>
      <c r="AA778" s="22">
        <v>0</v>
      </c>
      <c r="AB778" s="22">
        <v>0.2</v>
      </c>
      <c r="AC778" s="22">
        <v>0.8</v>
      </c>
      <c r="AD778" s="22">
        <v>0</v>
      </c>
      <c r="AE778" s="18">
        <f t="shared" si="425"/>
        <v>367229485.39500004</v>
      </c>
      <c r="AF778" s="18">
        <f>AE778*节奏规划!$J767</f>
        <v>470807.03255769238</v>
      </c>
      <c r="AG778" s="18">
        <f t="shared" si="426"/>
        <v>4750.6500000000005</v>
      </c>
      <c r="AH778" s="18">
        <f>AG778*节奏规划!$J767</f>
        <v>6.0905769230769238</v>
      </c>
      <c r="AI778" s="18">
        <f t="shared" si="405"/>
        <v>516.6</v>
      </c>
      <c r="AJ778" s="18">
        <f>AI778*节奏规划!$J767</f>
        <v>0.66230769230769237</v>
      </c>
      <c r="AK778" s="18">
        <f t="shared" si="406"/>
        <v>282.96000000000004</v>
      </c>
      <c r="AL778" s="18">
        <f>AK778*节奏规划!$J767</f>
        <v>0.36276923076923079</v>
      </c>
      <c r="AM778" s="18">
        <f t="shared" si="407"/>
        <v>1360.8000000000002</v>
      </c>
      <c r="AN778" s="18">
        <f>AM778*节奏规划!$J767</f>
        <v>1.7446153846153849</v>
      </c>
      <c r="AO778" s="18">
        <f t="shared" si="408"/>
        <v>319.68</v>
      </c>
      <c r="AP778" s="18">
        <f>AO778*节奏规划!$J767</f>
        <v>0.40984615384615386</v>
      </c>
      <c r="AQ778" s="18">
        <f t="shared" si="409"/>
        <v>17.28</v>
      </c>
      <c r="AR778" s="18">
        <f>AQ778*节奏规划!$J767</f>
        <v>2.2153846153846156E-2</v>
      </c>
      <c r="AS778" s="18">
        <f t="shared" si="427"/>
        <v>25.336800000000004</v>
      </c>
      <c r="AT778" s="18">
        <f>AS778*节奏规划!$J767</f>
        <v>3.2483076923076927E-2</v>
      </c>
      <c r="AU778" s="18">
        <f t="shared" si="428"/>
        <v>158.35500000000002</v>
      </c>
      <c r="AV778" s="18">
        <f>AU778*节奏规划!$J767</f>
        <v>0.20301923076923079</v>
      </c>
      <c r="AW778" s="18">
        <f t="shared" si="429"/>
        <v>43.705980000000004</v>
      </c>
      <c r="AX778" s="18">
        <f>AW778*节奏规划!$J767</f>
        <v>5.6033307692307695E-2</v>
      </c>
      <c r="AY778" s="18">
        <f t="shared" si="430"/>
        <v>0</v>
      </c>
      <c r="AZ778" s="18">
        <f>AY778*节奏规划!$J767</f>
        <v>0</v>
      </c>
    </row>
    <row r="779" spans="1:52" ht="16.5" x14ac:dyDescent="0.2">
      <c r="A779" s="14">
        <v>774</v>
      </c>
      <c r="B779" s="14">
        <f>金币产出!CH779/金币产出!CB779</f>
        <v>26794907880</v>
      </c>
      <c r="C779" s="18">
        <f>INDEX(金币产出!$D$7:$D$90,MATCH(宝箱数值!A779,金币产出!$A$7:$A$90,1))</f>
        <v>193.25</v>
      </c>
      <c r="D779" s="18">
        <f t="shared" si="410"/>
        <v>135366274</v>
      </c>
      <c r="E779" s="18">
        <f t="shared" si="399"/>
        <v>8514344</v>
      </c>
      <c r="F779" s="18">
        <f t="shared" si="400"/>
        <v>30235880</v>
      </c>
      <c r="G779" s="18">
        <f t="shared" si="401"/>
        <v>64142529</v>
      </c>
      <c r="H779" s="18">
        <f t="shared" si="402"/>
        <v>86360650</v>
      </c>
      <c r="I779" s="18">
        <f t="shared" si="403"/>
        <v>135366274</v>
      </c>
      <c r="J779" s="18">
        <f t="shared" si="404"/>
        <v>135366274</v>
      </c>
      <c r="K779" s="18">
        <f t="shared" si="411"/>
        <v>1</v>
      </c>
      <c r="L779" s="18">
        <f t="shared" si="412"/>
        <v>8514.34</v>
      </c>
      <c r="M779" s="18">
        <f t="shared" si="413"/>
        <v>2</v>
      </c>
      <c r="N779" s="18">
        <f t="shared" si="414"/>
        <v>30.24</v>
      </c>
      <c r="O779" s="18">
        <f t="shared" si="415"/>
        <v>2</v>
      </c>
      <c r="P779" s="18">
        <f t="shared" si="416"/>
        <v>64.14</v>
      </c>
      <c r="Q779" s="18">
        <f t="shared" si="417"/>
        <v>2</v>
      </c>
      <c r="R779" s="18">
        <f t="shared" si="418"/>
        <v>86.36</v>
      </c>
      <c r="S779" s="18">
        <f t="shared" si="419"/>
        <v>2</v>
      </c>
      <c r="T779" s="18">
        <f t="shared" si="420"/>
        <v>135.37</v>
      </c>
      <c r="U779" s="18">
        <f t="shared" si="421"/>
        <v>2</v>
      </c>
      <c r="V779" s="18">
        <f t="shared" si="422"/>
        <v>135.37</v>
      </c>
      <c r="W779" s="18">
        <f t="shared" si="423"/>
        <v>2</v>
      </c>
      <c r="X779" s="18">
        <f t="shared" si="424"/>
        <v>135.37</v>
      </c>
      <c r="Y779" s="22">
        <v>0</v>
      </c>
      <c r="Z779" s="22">
        <v>0</v>
      </c>
      <c r="AA779" s="22">
        <v>0</v>
      </c>
      <c r="AB779" s="22">
        <v>0.2</v>
      </c>
      <c r="AC779" s="22">
        <v>0.8</v>
      </c>
      <c r="AD779" s="22">
        <v>0</v>
      </c>
      <c r="AE779" s="18">
        <f t="shared" si="425"/>
        <v>368219800.02900004</v>
      </c>
      <c r="AF779" s="18">
        <f>AE779*节奏规划!$J768</f>
        <v>472076.66670384619</v>
      </c>
      <c r="AG779" s="18">
        <f t="shared" si="426"/>
        <v>4750.6500000000005</v>
      </c>
      <c r="AH779" s="18">
        <f>AG779*节奏规划!$J768</f>
        <v>6.0905769230769238</v>
      </c>
      <c r="AI779" s="18">
        <f t="shared" si="405"/>
        <v>516.6</v>
      </c>
      <c r="AJ779" s="18">
        <f>AI779*节奏规划!$J768</f>
        <v>0.66230769230769237</v>
      </c>
      <c r="AK779" s="18">
        <f t="shared" si="406"/>
        <v>282.96000000000004</v>
      </c>
      <c r="AL779" s="18">
        <f>AK779*节奏规划!$J768</f>
        <v>0.36276923076923079</v>
      </c>
      <c r="AM779" s="18">
        <f t="shared" si="407"/>
        <v>1360.8000000000002</v>
      </c>
      <c r="AN779" s="18">
        <f>AM779*节奏规划!$J768</f>
        <v>1.7446153846153849</v>
      </c>
      <c r="AO779" s="18">
        <f t="shared" si="408"/>
        <v>319.68</v>
      </c>
      <c r="AP779" s="18">
        <f>AO779*节奏规划!$J768</f>
        <v>0.40984615384615386</v>
      </c>
      <c r="AQ779" s="18">
        <f t="shared" si="409"/>
        <v>17.28</v>
      </c>
      <c r="AR779" s="18">
        <f>AQ779*节奏规划!$J768</f>
        <v>2.2153846153846156E-2</v>
      </c>
      <c r="AS779" s="18">
        <f t="shared" si="427"/>
        <v>25.336800000000004</v>
      </c>
      <c r="AT779" s="18">
        <f>AS779*节奏规划!$J768</f>
        <v>3.2483076923076927E-2</v>
      </c>
      <c r="AU779" s="18">
        <f t="shared" si="428"/>
        <v>158.35500000000002</v>
      </c>
      <c r="AV779" s="18">
        <f>AU779*节奏规划!$J768</f>
        <v>0.20301923076923079</v>
      </c>
      <c r="AW779" s="18">
        <f t="shared" si="429"/>
        <v>43.705980000000004</v>
      </c>
      <c r="AX779" s="18">
        <f>AW779*节奏规划!$J768</f>
        <v>5.6033307692307695E-2</v>
      </c>
      <c r="AY779" s="18">
        <f t="shared" si="430"/>
        <v>0</v>
      </c>
      <c r="AZ779" s="18">
        <f>AY779*节奏规划!$J768</f>
        <v>0</v>
      </c>
    </row>
    <row r="780" spans="1:52" ht="16.5" x14ac:dyDescent="0.2">
      <c r="A780" s="14">
        <v>775</v>
      </c>
      <c r="B780" s="14">
        <f>金币产出!CH780/金币产出!CB780</f>
        <v>26872290120</v>
      </c>
      <c r="C780" s="18">
        <f>INDEX(金币产出!$D$7:$D$90,MATCH(宝箱数值!A780,金币产出!$A$7:$A$90,1))</f>
        <v>193.25</v>
      </c>
      <c r="D780" s="18">
        <f t="shared" si="410"/>
        <v>135757204</v>
      </c>
      <c r="E780" s="18">
        <f t="shared" si="399"/>
        <v>8526629</v>
      </c>
      <c r="F780" s="18">
        <f t="shared" si="400"/>
        <v>30279508</v>
      </c>
      <c r="G780" s="18">
        <f t="shared" si="401"/>
        <v>64235082</v>
      </c>
      <c r="H780" s="18">
        <f t="shared" si="402"/>
        <v>86485263</v>
      </c>
      <c r="I780" s="18">
        <f t="shared" si="403"/>
        <v>135757204</v>
      </c>
      <c r="J780" s="18">
        <f t="shared" si="404"/>
        <v>135757204</v>
      </c>
      <c r="K780" s="18">
        <f t="shared" si="411"/>
        <v>1</v>
      </c>
      <c r="L780" s="18">
        <f t="shared" si="412"/>
        <v>8526.6299999999992</v>
      </c>
      <c r="M780" s="18">
        <f t="shared" si="413"/>
        <v>2</v>
      </c>
      <c r="N780" s="18">
        <f t="shared" si="414"/>
        <v>30.28</v>
      </c>
      <c r="O780" s="18">
        <f t="shared" si="415"/>
        <v>2</v>
      </c>
      <c r="P780" s="18">
        <f t="shared" si="416"/>
        <v>64.239999999999995</v>
      </c>
      <c r="Q780" s="18">
        <f t="shared" si="417"/>
        <v>2</v>
      </c>
      <c r="R780" s="18">
        <f t="shared" si="418"/>
        <v>86.49</v>
      </c>
      <c r="S780" s="18">
        <f t="shared" si="419"/>
        <v>2</v>
      </c>
      <c r="T780" s="18">
        <f t="shared" si="420"/>
        <v>135.76</v>
      </c>
      <c r="U780" s="18">
        <f t="shared" si="421"/>
        <v>2</v>
      </c>
      <c r="V780" s="18">
        <f t="shared" si="422"/>
        <v>135.76</v>
      </c>
      <c r="W780" s="18">
        <f t="shared" si="423"/>
        <v>2</v>
      </c>
      <c r="X780" s="18">
        <f t="shared" si="424"/>
        <v>135.76</v>
      </c>
      <c r="Y780" s="22">
        <v>0</v>
      </c>
      <c r="Z780" s="22">
        <v>0</v>
      </c>
      <c r="AA780" s="22">
        <v>0</v>
      </c>
      <c r="AB780" s="22">
        <v>0.2</v>
      </c>
      <c r="AC780" s="22">
        <v>0.8</v>
      </c>
      <c r="AD780" s="22">
        <v>0</v>
      </c>
      <c r="AE780" s="18">
        <f t="shared" si="425"/>
        <v>369210007.33350003</v>
      </c>
      <c r="AF780" s="18">
        <f>AE780*节奏规划!$J769</f>
        <v>473346.16324807698</v>
      </c>
      <c r="AG780" s="18">
        <f t="shared" si="426"/>
        <v>4750.6500000000005</v>
      </c>
      <c r="AH780" s="18">
        <f>AG780*节奏规划!$J769</f>
        <v>6.0905769230769238</v>
      </c>
      <c r="AI780" s="18">
        <f t="shared" si="405"/>
        <v>516.6</v>
      </c>
      <c r="AJ780" s="18">
        <f>AI780*节奏规划!$J769</f>
        <v>0.66230769230769237</v>
      </c>
      <c r="AK780" s="18">
        <f t="shared" si="406"/>
        <v>282.96000000000004</v>
      </c>
      <c r="AL780" s="18">
        <f>AK780*节奏规划!$J769</f>
        <v>0.36276923076923079</v>
      </c>
      <c r="AM780" s="18">
        <f t="shared" si="407"/>
        <v>1360.8000000000002</v>
      </c>
      <c r="AN780" s="18">
        <f>AM780*节奏规划!$J769</f>
        <v>1.7446153846153849</v>
      </c>
      <c r="AO780" s="18">
        <f t="shared" si="408"/>
        <v>319.68</v>
      </c>
      <c r="AP780" s="18">
        <f>AO780*节奏规划!$J769</f>
        <v>0.40984615384615386</v>
      </c>
      <c r="AQ780" s="18">
        <f t="shared" si="409"/>
        <v>17.28</v>
      </c>
      <c r="AR780" s="18">
        <f>AQ780*节奏规划!$J769</f>
        <v>2.2153846153846156E-2</v>
      </c>
      <c r="AS780" s="18">
        <f t="shared" si="427"/>
        <v>25.336800000000004</v>
      </c>
      <c r="AT780" s="18">
        <f>AS780*节奏规划!$J769</f>
        <v>3.2483076923076927E-2</v>
      </c>
      <c r="AU780" s="18">
        <f t="shared" si="428"/>
        <v>158.35500000000002</v>
      </c>
      <c r="AV780" s="18">
        <f>AU780*节奏规划!$J769</f>
        <v>0.20301923076923079</v>
      </c>
      <c r="AW780" s="18">
        <f t="shared" si="429"/>
        <v>43.705980000000004</v>
      </c>
      <c r="AX780" s="18">
        <f>AW780*节奏规划!$J769</f>
        <v>5.6033307692307695E-2</v>
      </c>
      <c r="AY780" s="18">
        <f t="shared" si="430"/>
        <v>0</v>
      </c>
      <c r="AZ780" s="18">
        <f>AY780*节奏规划!$J769</f>
        <v>0</v>
      </c>
    </row>
    <row r="781" spans="1:52" ht="16.5" x14ac:dyDescent="0.2">
      <c r="A781" s="14">
        <v>776</v>
      </c>
      <c r="B781" s="14">
        <f>金币产出!CH781/金币产出!CB781</f>
        <v>26949672360</v>
      </c>
      <c r="C781" s="18">
        <f>INDEX(金币产出!$D$7:$D$90,MATCH(宝箱数值!A781,金币产出!$A$7:$A$90,1))</f>
        <v>193.25</v>
      </c>
      <c r="D781" s="18">
        <f t="shared" si="410"/>
        <v>136148135</v>
      </c>
      <c r="E781" s="18">
        <f t="shared" si="399"/>
        <v>8538897</v>
      </c>
      <c r="F781" s="18">
        <f t="shared" si="400"/>
        <v>30323074</v>
      </c>
      <c r="G781" s="18">
        <f t="shared" si="401"/>
        <v>64327502</v>
      </c>
      <c r="H781" s="18">
        <f t="shared" si="402"/>
        <v>86609696</v>
      </c>
      <c r="I781" s="18">
        <f t="shared" si="403"/>
        <v>136148135</v>
      </c>
      <c r="J781" s="18">
        <f t="shared" si="404"/>
        <v>136148135</v>
      </c>
      <c r="K781" s="18">
        <f t="shared" si="411"/>
        <v>1</v>
      </c>
      <c r="L781" s="18">
        <f t="shared" si="412"/>
        <v>8538.9</v>
      </c>
      <c r="M781" s="18">
        <f t="shared" si="413"/>
        <v>2</v>
      </c>
      <c r="N781" s="18">
        <f t="shared" si="414"/>
        <v>30.32</v>
      </c>
      <c r="O781" s="18">
        <f t="shared" si="415"/>
        <v>2</v>
      </c>
      <c r="P781" s="18">
        <f t="shared" si="416"/>
        <v>64.33</v>
      </c>
      <c r="Q781" s="18">
        <f t="shared" si="417"/>
        <v>2</v>
      </c>
      <c r="R781" s="18">
        <f t="shared" si="418"/>
        <v>86.61</v>
      </c>
      <c r="S781" s="18">
        <f t="shared" si="419"/>
        <v>2</v>
      </c>
      <c r="T781" s="18">
        <f t="shared" si="420"/>
        <v>136.15</v>
      </c>
      <c r="U781" s="18">
        <f t="shared" si="421"/>
        <v>2</v>
      </c>
      <c r="V781" s="18">
        <f t="shared" si="422"/>
        <v>136.15</v>
      </c>
      <c r="W781" s="18">
        <f t="shared" si="423"/>
        <v>2</v>
      </c>
      <c r="X781" s="18">
        <f t="shared" si="424"/>
        <v>136.15</v>
      </c>
      <c r="Y781" s="22">
        <v>0</v>
      </c>
      <c r="Z781" s="22">
        <v>0</v>
      </c>
      <c r="AA781" s="22">
        <v>0</v>
      </c>
      <c r="AB781" s="22">
        <v>0.2</v>
      </c>
      <c r="AC781" s="22">
        <v>0.8</v>
      </c>
      <c r="AD781" s="22">
        <v>0</v>
      </c>
      <c r="AE781" s="18">
        <f t="shared" si="425"/>
        <v>370200111.41400003</v>
      </c>
      <c r="AF781" s="18">
        <f>AE781*节奏规划!$J770</f>
        <v>474615.52745384618</v>
      </c>
      <c r="AG781" s="18">
        <f t="shared" si="426"/>
        <v>4750.6500000000005</v>
      </c>
      <c r="AH781" s="18">
        <f>AG781*节奏规划!$J770</f>
        <v>6.0905769230769238</v>
      </c>
      <c r="AI781" s="18">
        <f t="shared" si="405"/>
        <v>516.6</v>
      </c>
      <c r="AJ781" s="18">
        <f>AI781*节奏规划!$J770</f>
        <v>0.66230769230769237</v>
      </c>
      <c r="AK781" s="18">
        <f t="shared" si="406"/>
        <v>282.96000000000004</v>
      </c>
      <c r="AL781" s="18">
        <f>AK781*节奏规划!$J770</f>
        <v>0.36276923076923079</v>
      </c>
      <c r="AM781" s="18">
        <f t="shared" si="407"/>
        <v>1360.8000000000002</v>
      </c>
      <c r="AN781" s="18">
        <f>AM781*节奏规划!$J770</f>
        <v>1.7446153846153849</v>
      </c>
      <c r="AO781" s="18">
        <f t="shared" si="408"/>
        <v>319.68</v>
      </c>
      <c r="AP781" s="18">
        <f>AO781*节奏规划!$J770</f>
        <v>0.40984615384615386</v>
      </c>
      <c r="AQ781" s="18">
        <f t="shared" si="409"/>
        <v>17.28</v>
      </c>
      <c r="AR781" s="18">
        <f>AQ781*节奏规划!$J770</f>
        <v>2.2153846153846156E-2</v>
      </c>
      <c r="AS781" s="18">
        <f t="shared" si="427"/>
        <v>25.336800000000004</v>
      </c>
      <c r="AT781" s="18">
        <f>AS781*节奏规划!$J770</f>
        <v>3.2483076923076927E-2</v>
      </c>
      <c r="AU781" s="18">
        <f t="shared" si="428"/>
        <v>158.35500000000002</v>
      </c>
      <c r="AV781" s="18">
        <f>AU781*节奏规划!$J770</f>
        <v>0.20301923076923079</v>
      </c>
      <c r="AW781" s="18">
        <f t="shared" si="429"/>
        <v>43.705980000000004</v>
      </c>
      <c r="AX781" s="18">
        <f>AW781*节奏规划!$J770</f>
        <v>5.6033307692307695E-2</v>
      </c>
      <c r="AY781" s="18">
        <f t="shared" si="430"/>
        <v>0</v>
      </c>
      <c r="AZ781" s="18">
        <f>AY781*节奏规划!$J770</f>
        <v>0</v>
      </c>
    </row>
    <row r="782" spans="1:52" ht="16.5" x14ac:dyDescent="0.2">
      <c r="A782" s="14">
        <v>777</v>
      </c>
      <c r="B782" s="14">
        <f>金币产出!CH782/金币产出!CB782</f>
        <v>27027053820</v>
      </c>
      <c r="C782" s="18">
        <f>INDEX(金币产出!$D$7:$D$90,MATCH(宝箱数值!A782,金币产出!$A$7:$A$90,1))</f>
        <v>193.25</v>
      </c>
      <c r="D782" s="18">
        <f t="shared" si="410"/>
        <v>136539061</v>
      </c>
      <c r="E782" s="18">
        <f t="shared" si="399"/>
        <v>8551147</v>
      </c>
      <c r="F782" s="18">
        <f t="shared" si="400"/>
        <v>30366576</v>
      </c>
      <c r="G782" s="18">
        <f t="shared" si="401"/>
        <v>64419789</v>
      </c>
      <c r="H782" s="18">
        <f t="shared" si="402"/>
        <v>86733950</v>
      </c>
      <c r="I782" s="18">
        <f t="shared" si="403"/>
        <v>136539061</v>
      </c>
      <c r="J782" s="18">
        <f t="shared" si="404"/>
        <v>136539061</v>
      </c>
      <c r="K782" s="18">
        <f t="shared" si="411"/>
        <v>1</v>
      </c>
      <c r="L782" s="18">
        <f t="shared" si="412"/>
        <v>8551.15</v>
      </c>
      <c r="M782" s="18">
        <f t="shared" si="413"/>
        <v>2</v>
      </c>
      <c r="N782" s="18">
        <f t="shared" si="414"/>
        <v>30.37</v>
      </c>
      <c r="O782" s="18">
        <f t="shared" si="415"/>
        <v>2</v>
      </c>
      <c r="P782" s="18">
        <f t="shared" si="416"/>
        <v>64.42</v>
      </c>
      <c r="Q782" s="18">
        <f t="shared" si="417"/>
        <v>2</v>
      </c>
      <c r="R782" s="18">
        <f t="shared" si="418"/>
        <v>86.73</v>
      </c>
      <c r="S782" s="18">
        <f t="shared" si="419"/>
        <v>2</v>
      </c>
      <c r="T782" s="18">
        <f t="shared" si="420"/>
        <v>136.54</v>
      </c>
      <c r="U782" s="18">
        <f t="shared" si="421"/>
        <v>2</v>
      </c>
      <c r="V782" s="18">
        <f t="shared" si="422"/>
        <v>136.54</v>
      </c>
      <c r="W782" s="18">
        <f t="shared" si="423"/>
        <v>2</v>
      </c>
      <c r="X782" s="18">
        <f t="shared" si="424"/>
        <v>136.54</v>
      </c>
      <c r="Y782" s="22">
        <v>0</v>
      </c>
      <c r="Z782" s="22">
        <v>0</v>
      </c>
      <c r="AA782" s="22">
        <v>0</v>
      </c>
      <c r="AB782" s="22">
        <v>0.2</v>
      </c>
      <c r="AC782" s="22">
        <v>0.8</v>
      </c>
      <c r="AD782" s="22">
        <v>0</v>
      </c>
      <c r="AE782" s="18">
        <f t="shared" si="425"/>
        <v>371190098.78100008</v>
      </c>
      <c r="AF782" s="18">
        <f>AE782*节奏规划!$J771</f>
        <v>475884.74202692317</v>
      </c>
      <c r="AG782" s="18">
        <f t="shared" si="426"/>
        <v>4750.6500000000005</v>
      </c>
      <c r="AH782" s="18">
        <f>AG782*节奏规划!$J771</f>
        <v>6.0905769230769238</v>
      </c>
      <c r="AI782" s="18">
        <f t="shared" si="405"/>
        <v>516.6</v>
      </c>
      <c r="AJ782" s="18">
        <f>AI782*节奏规划!$J771</f>
        <v>0.66230769230769237</v>
      </c>
      <c r="AK782" s="18">
        <f t="shared" si="406"/>
        <v>282.96000000000004</v>
      </c>
      <c r="AL782" s="18">
        <f>AK782*节奏规划!$J771</f>
        <v>0.36276923076923079</v>
      </c>
      <c r="AM782" s="18">
        <f t="shared" si="407"/>
        <v>1360.8000000000002</v>
      </c>
      <c r="AN782" s="18">
        <f>AM782*节奏规划!$J771</f>
        <v>1.7446153846153849</v>
      </c>
      <c r="AO782" s="18">
        <f t="shared" si="408"/>
        <v>319.68</v>
      </c>
      <c r="AP782" s="18">
        <f>AO782*节奏规划!$J771</f>
        <v>0.40984615384615386</v>
      </c>
      <c r="AQ782" s="18">
        <f t="shared" si="409"/>
        <v>17.28</v>
      </c>
      <c r="AR782" s="18">
        <f>AQ782*节奏规划!$J771</f>
        <v>2.2153846153846156E-2</v>
      </c>
      <c r="AS782" s="18">
        <f t="shared" si="427"/>
        <v>25.336800000000004</v>
      </c>
      <c r="AT782" s="18">
        <f>AS782*节奏规划!$J771</f>
        <v>3.2483076923076927E-2</v>
      </c>
      <c r="AU782" s="18">
        <f t="shared" si="428"/>
        <v>158.35500000000002</v>
      </c>
      <c r="AV782" s="18">
        <f>AU782*节奏规划!$J771</f>
        <v>0.20301923076923079</v>
      </c>
      <c r="AW782" s="18">
        <f t="shared" si="429"/>
        <v>43.705980000000004</v>
      </c>
      <c r="AX782" s="18">
        <f>AW782*节奏规划!$J771</f>
        <v>5.6033307692307695E-2</v>
      </c>
      <c r="AY782" s="18">
        <f t="shared" si="430"/>
        <v>0</v>
      </c>
      <c r="AZ782" s="18">
        <f>AY782*节奏规划!$J771</f>
        <v>0</v>
      </c>
    </row>
    <row r="783" spans="1:52" ht="16.5" x14ac:dyDescent="0.2">
      <c r="A783" s="14">
        <v>778</v>
      </c>
      <c r="B783" s="14">
        <f>金币产出!CH783/金币产出!CB783</f>
        <v>27104436060</v>
      </c>
      <c r="C783" s="18">
        <f>INDEX(金币产出!$D$7:$D$90,MATCH(宝箱数值!A783,金币产出!$A$7:$A$90,1))</f>
        <v>193.25</v>
      </c>
      <c r="D783" s="18">
        <f t="shared" si="410"/>
        <v>136929992</v>
      </c>
      <c r="E783" s="18">
        <f t="shared" si="399"/>
        <v>8563380</v>
      </c>
      <c r="F783" s="18">
        <f t="shared" si="400"/>
        <v>30410017</v>
      </c>
      <c r="G783" s="18">
        <f t="shared" si="401"/>
        <v>64511944</v>
      </c>
      <c r="H783" s="18">
        <f t="shared" si="402"/>
        <v>86858027</v>
      </c>
      <c r="I783" s="18">
        <f t="shared" si="403"/>
        <v>136929992</v>
      </c>
      <c r="J783" s="18">
        <f t="shared" si="404"/>
        <v>136929992</v>
      </c>
      <c r="K783" s="18">
        <f t="shared" si="411"/>
        <v>1</v>
      </c>
      <c r="L783" s="18">
        <f t="shared" si="412"/>
        <v>8563.3799999999992</v>
      </c>
      <c r="M783" s="18">
        <f t="shared" si="413"/>
        <v>2</v>
      </c>
      <c r="N783" s="18">
        <f t="shared" si="414"/>
        <v>30.41</v>
      </c>
      <c r="O783" s="18">
        <f t="shared" si="415"/>
        <v>2</v>
      </c>
      <c r="P783" s="18">
        <f t="shared" si="416"/>
        <v>64.510000000000005</v>
      </c>
      <c r="Q783" s="18">
        <f t="shared" si="417"/>
        <v>2</v>
      </c>
      <c r="R783" s="18">
        <f t="shared" si="418"/>
        <v>86.86</v>
      </c>
      <c r="S783" s="18">
        <f t="shared" si="419"/>
        <v>2</v>
      </c>
      <c r="T783" s="18">
        <f t="shared" si="420"/>
        <v>136.93</v>
      </c>
      <c r="U783" s="18">
        <f t="shared" si="421"/>
        <v>2</v>
      </c>
      <c r="V783" s="18">
        <f t="shared" si="422"/>
        <v>136.93</v>
      </c>
      <c r="W783" s="18">
        <f t="shared" si="423"/>
        <v>2</v>
      </c>
      <c r="X783" s="18">
        <f t="shared" si="424"/>
        <v>136.93</v>
      </c>
      <c r="Y783" s="22">
        <v>0</v>
      </c>
      <c r="Z783" s="22">
        <v>0</v>
      </c>
      <c r="AA783" s="22">
        <v>0</v>
      </c>
      <c r="AB783" s="22">
        <v>0.2</v>
      </c>
      <c r="AC783" s="22">
        <v>0.8</v>
      </c>
      <c r="AD783" s="22">
        <v>0</v>
      </c>
      <c r="AE783" s="18">
        <f t="shared" si="425"/>
        <v>372179994.06750005</v>
      </c>
      <c r="AF783" s="18">
        <f>AE783*节奏规划!$J772</f>
        <v>477153.83854807698</v>
      </c>
      <c r="AG783" s="18">
        <f t="shared" si="426"/>
        <v>4750.6500000000005</v>
      </c>
      <c r="AH783" s="18">
        <f>AG783*节奏规划!$J772</f>
        <v>6.0905769230769238</v>
      </c>
      <c r="AI783" s="18">
        <f t="shared" si="405"/>
        <v>516.6</v>
      </c>
      <c r="AJ783" s="18">
        <f>AI783*节奏规划!$J772</f>
        <v>0.66230769230769237</v>
      </c>
      <c r="AK783" s="18">
        <f t="shared" si="406"/>
        <v>282.96000000000004</v>
      </c>
      <c r="AL783" s="18">
        <f>AK783*节奏规划!$J772</f>
        <v>0.36276923076923079</v>
      </c>
      <c r="AM783" s="18">
        <f t="shared" si="407"/>
        <v>1360.8000000000002</v>
      </c>
      <c r="AN783" s="18">
        <f>AM783*节奏规划!$J772</f>
        <v>1.7446153846153849</v>
      </c>
      <c r="AO783" s="18">
        <f t="shared" si="408"/>
        <v>319.68</v>
      </c>
      <c r="AP783" s="18">
        <f>AO783*节奏规划!$J772</f>
        <v>0.40984615384615386</v>
      </c>
      <c r="AQ783" s="18">
        <f t="shared" si="409"/>
        <v>17.28</v>
      </c>
      <c r="AR783" s="18">
        <f>AQ783*节奏规划!$J772</f>
        <v>2.2153846153846156E-2</v>
      </c>
      <c r="AS783" s="18">
        <f t="shared" si="427"/>
        <v>25.336800000000004</v>
      </c>
      <c r="AT783" s="18">
        <f>AS783*节奏规划!$J772</f>
        <v>3.2483076923076927E-2</v>
      </c>
      <c r="AU783" s="18">
        <f t="shared" si="428"/>
        <v>158.35500000000002</v>
      </c>
      <c r="AV783" s="18">
        <f>AU783*节奏规划!$J772</f>
        <v>0.20301923076923079</v>
      </c>
      <c r="AW783" s="18">
        <f t="shared" si="429"/>
        <v>43.705980000000004</v>
      </c>
      <c r="AX783" s="18">
        <f>AW783*节奏规划!$J772</f>
        <v>5.6033307692307695E-2</v>
      </c>
      <c r="AY783" s="18">
        <f t="shared" si="430"/>
        <v>0</v>
      </c>
      <c r="AZ783" s="18">
        <f>AY783*节奏规划!$J772</f>
        <v>0</v>
      </c>
    </row>
    <row r="784" spans="1:52" ht="16.5" x14ac:dyDescent="0.2">
      <c r="A784" s="14">
        <v>779</v>
      </c>
      <c r="B784" s="14">
        <f>金币产出!CH784/金币产出!CB784</f>
        <v>27181818300</v>
      </c>
      <c r="C784" s="18">
        <f>INDEX(金币产出!$D$7:$D$90,MATCH(宝箱数值!A784,金币产出!$A$7:$A$90,1))</f>
        <v>193.25</v>
      </c>
      <c r="D784" s="18">
        <f t="shared" si="410"/>
        <v>137320922</v>
      </c>
      <c r="E784" s="18">
        <f t="shared" si="399"/>
        <v>8575595</v>
      </c>
      <c r="F784" s="18">
        <f t="shared" si="400"/>
        <v>30453396</v>
      </c>
      <c r="G784" s="18">
        <f t="shared" si="401"/>
        <v>64603968</v>
      </c>
      <c r="H784" s="18">
        <f t="shared" si="402"/>
        <v>86981927</v>
      </c>
      <c r="I784" s="18">
        <f t="shared" si="403"/>
        <v>137320922</v>
      </c>
      <c r="J784" s="18">
        <f t="shared" si="404"/>
        <v>137320922</v>
      </c>
      <c r="K784" s="18">
        <f t="shared" si="411"/>
        <v>1</v>
      </c>
      <c r="L784" s="18">
        <f t="shared" si="412"/>
        <v>8575.6</v>
      </c>
      <c r="M784" s="18">
        <f t="shared" si="413"/>
        <v>2</v>
      </c>
      <c r="N784" s="18">
        <f t="shared" si="414"/>
        <v>30.45</v>
      </c>
      <c r="O784" s="18">
        <f t="shared" si="415"/>
        <v>2</v>
      </c>
      <c r="P784" s="18">
        <f t="shared" si="416"/>
        <v>64.599999999999994</v>
      </c>
      <c r="Q784" s="18">
        <f t="shared" si="417"/>
        <v>2</v>
      </c>
      <c r="R784" s="18">
        <f t="shared" si="418"/>
        <v>86.98</v>
      </c>
      <c r="S784" s="18">
        <f t="shared" si="419"/>
        <v>2</v>
      </c>
      <c r="T784" s="18">
        <f t="shared" si="420"/>
        <v>137.32</v>
      </c>
      <c r="U784" s="18">
        <f t="shared" si="421"/>
        <v>2</v>
      </c>
      <c r="V784" s="18">
        <f t="shared" si="422"/>
        <v>137.32</v>
      </c>
      <c r="W784" s="18">
        <f t="shared" si="423"/>
        <v>2</v>
      </c>
      <c r="X784" s="18">
        <f t="shared" si="424"/>
        <v>137.32</v>
      </c>
      <c r="Y784" s="22">
        <v>0</v>
      </c>
      <c r="Z784" s="22">
        <v>0</v>
      </c>
      <c r="AA784" s="22">
        <v>0</v>
      </c>
      <c r="AB784" s="22">
        <v>0.2</v>
      </c>
      <c r="AC784" s="22">
        <v>0.8</v>
      </c>
      <c r="AD784" s="22">
        <v>0</v>
      </c>
      <c r="AE784" s="18">
        <f t="shared" si="425"/>
        <v>373169783.19750005</v>
      </c>
      <c r="AF784" s="18">
        <f>AE784*节奏规划!$J773</f>
        <v>478422.79897115391</v>
      </c>
      <c r="AG784" s="18">
        <f t="shared" si="426"/>
        <v>4750.6500000000005</v>
      </c>
      <c r="AH784" s="18">
        <f>AG784*节奏规划!$J773</f>
        <v>6.0905769230769238</v>
      </c>
      <c r="AI784" s="18">
        <f t="shared" si="405"/>
        <v>516.6</v>
      </c>
      <c r="AJ784" s="18">
        <f>AI784*节奏规划!$J773</f>
        <v>0.66230769230769237</v>
      </c>
      <c r="AK784" s="18">
        <f t="shared" si="406"/>
        <v>282.96000000000004</v>
      </c>
      <c r="AL784" s="18">
        <f>AK784*节奏规划!$J773</f>
        <v>0.36276923076923079</v>
      </c>
      <c r="AM784" s="18">
        <f t="shared" si="407"/>
        <v>1360.8000000000002</v>
      </c>
      <c r="AN784" s="18">
        <f>AM784*节奏规划!$J773</f>
        <v>1.7446153846153849</v>
      </c>
      <c r="AO784" s="18">
        <f t="shared" si="408"/>
        <v>319.68</v>
      </c>
      <c r="AP784" s="18">
        <f>AO784*节奏规划!$J773</f>
        <v>0.40984615384615386</v>
      </c>
      <c r="AQ784" s="18">
        <f t="shared" si="409"/>
        <v>17.28</v>
      </c>
      <c r="AR784" s="18">
        <f>AQ784*节奏规划!$J773</f>
        <v>2.2153846153846156E-2</v>
      </c>
      <c r="AS784" s="18">
        <f t="shared" si="427"/>
        <v>25.336800000000004</v>
      </c>
      <c r="AT784" s="18">
        <f>AS784*节奏规划!$J773</f>
        <v>3.2483076923076927E-2</v>
      </c>
      <c r="AU784" s="18">
        <f t="shared" si="428"/>
        <v>158.35500000000002</v>
      </c>
      <c r="AV784" s="18">
        <f>AU784*节奏规划!$J773</f>
        <v>0.20301923076923079</v>
      </c>
      <c r="AW784" s="18">
        <f t="shared" si="429"/>
        <v>43.705980000000004</v>
      </c>
      <c r="AX784" s="18">
        <f>AW784*节奏规划!$J773</f>
        <v>5.6033307692307695E-2</v>
      </c>
      <c r="AY784" s="18">
        <f t="shared" si="430"/>
        <v>0</v>
      </c>
      <c r="AZ784" s="18">
        <f>AY784*节奏规划!$J773</f>
        <v>0</v>
      </c>
    </row>
    <row r="785" spans="1:52" ht="16.5" x14ac:dyDescent="0.2">
      <c r="A785" s="14">
        <v>780</v>
      </c>
      <c r="B785" s="14">
        <f>金币产出!CH785/金币产出!CB785</f>
        <v>27259199760</v>
      </c>
      <c r="C785" s="18">
        <f>INDEX(金币产出!$D$7:$D$90,MATCH(宝箱数值!A785,金币产出!$A$7:$A$90,1))</f>
        <v>195.5</v>
      </c>
      <c r="D785" s="18">
        <f t="shared" si="410"/>
        <v>136663281</v>
      </c>
      <c r="E785" s="18">
        <f t="shared" si="399"/>
        <v>8555036</v>
      </c>
      <c r="F785" s="18">
        <f t="shared" si="400"/>
        <v>30380386</v>
      </c>
      <c r="G785" s="18">
        <f t="shared" si="401"/>
        <v>64449086</v>
      </c>
      <c r="H785" s="18">
        <f t="shared" si="402"/>
        <v>86773395</v>
      </c>
      <c r="I785" s="18">
        <f t="shared" si="403"/>
        <v>136663281</v>
      </c>
      <c r="J785" s="18">
        <f t="shared" si="404"/>
        <v>136663281</v>
      </c>
      <c r="K785" s="18">
        <f t="shared" si="411"/>
        <v>1</v>
      </c>
      <c r="L785" s="18">
        <f t="shared" si="412"/>
        <v>8555.0400000000009</v>
      </c>
      <c r="M785" s="18">
        <f t="shared" si="413"/>
        <v>2</v>
      </c>
      <c r="N785" s="18">
        <f t="shared" si="414"/>
        <v>30.38</v>
      </c>
      <c r="O785" s="18">
        <f t="shared" si="415"/>
        <v>2</v>
      </c>
      <c r="P785" s="18">
        <f t="shared" si="416"/>
        <v>64.45</v>
      </c>
      <c r="Q785" s="18">
        <f t="shared" si="417"/>
        <v>2</v>
      </c>
      <c r="R785" s="18">
        <f t="shared" si="418"/>
        <v>86.77</v>
      </c>
      <c r="S785" s="18">
        <f t="shared" si="419"/>
        <v>2</v>
      </c>
      <c r="T785" s="18">
        <f t="shared" si="420"/>
        <v>136.66</v>
      </c>
      <c r="U785" s="18">
        <f t="shared" si="421"/>
        <v>2</v>
      </c>
      <c r="V785" s="18">
        <f t="shared" si="422"/>
        <v>136.66</v>
      </c>
      <c r="W785" s="18">
        <f t="shared" si="423"/>
        <v>2</v>
      </c>
      <c r="X785" s="18">
        <f t="shared" si="424"/>
        <v>136.66</v>
      </c>
      <c r="Y785" s="22">
        <v>0</v>
      </c>
      <c r="Z785" s="22">
        <v>0</v>
      </c>
      <c r="AA785" s="22">
        <v>0</v>
      </c>
      <c r="AB785" s="22">
        <v>0.2</v>
      </c>
      <c r="AC785" s="22">
        <v>0.8</v>
      </c>
      <c r="AD785" s="22">
        <v>0</v>
      </c>
      <c r="AE785" s="18">
        <f t="shared" si="425"/>
        <v>374355072.72900003</v>
      </c>
      <c r="AF785" s="18">
        <f>AE785*节奏规划!$J774</f>
        <v>479942.40093461541</v>
      </c>
      <c r="AG785" s="18">
        <f t="shared" si="426"/>
        <v>4787.1000000000004</v>
      </c>
      <c r="AH785" s="18">
        <f>AG785*节奏规划!$J774</f>
        <v>6.1373076923076928</v>
      </c>
      <c r="AI785" s="18">
        <f t="shared" si="405"/>
        <v>516.6</v>
      </c>
      <c r="AJ785" s="18">
        <f>AI785*节奏规划!$J774</f>
        <v>0.66230769230769237</v>
      </c>
      <c r="AK785" s="18">
        <f t="shared" si="406"/>
        <v>282.96000000000004</v>
      </c>
      <c r="AL785" s="18">
        <f>AK785*节奏规划!$J774</f>
        <v>0.36276923076923079</v>
      </c>
      <c r="AM785" s="18">
        <f t="shared" si="407"/>
        <v>1360.8000000000002</v>
      </c>
      <c r="AN785" s="18">
        <f>AM785*节奏规划!$J774</f>
        <v>1.7446153846153849</v>
      </c>
      <c r="AO785" s="18">
        <f t="shared" si="408"/>
        <v>319.68</v>
      </c>
      <c r="AP785" s="18">
        <f>AO785*节奏规划!$J774</f>
        <v>0.40984615384615386</v>
      </c>
      <c r="AQ785" s="18">
        <f t="shared" si="409"/>
        <v>17.28</v>
      </c>
      <c r="AR785" s="18">
        <f>AQ785*节奏规划!$J774</f>
        <v>2.2153846153846156E-2</v>
      </c>
      <c r="AS785" s="18">
        <f t="shared" si="427"/>
        <v>25.531200000000002</v>
      </c>
      <c r="AT785" s="18">
        <f>AS785*节奏规划!$J774</f>
        <v>3.2732307692307692E-2</v>
      </c>
      <c r="AU785" s="18">
        <f t="shared" si="428"/>
        <v>159.57</v>
      </c>
      <c r="AV785" s="18">
        <f>AU785*节奏规划!$J774</f>
        <v>0.20457692307692307</v>
      </c>
      <c r="AW785" s="18">
        <f t="shared" si="429"/>
        <v>44.041320000000006</v>
      </c>
      <c r="AX785" s="18">
        <f>AW785*节奏规划!$J774</f>
        <v>5.6463230769230779E-2</v>
      </c>
      <c r="AY785" s="18">
        <f t="shared" si="430"/>
        <v>0</v>
      </c>
      <c r="AZ785" s="18">
        <f>AY785*节奏规划!$J774</f>
        <v>0</v>
      </c>
    </row>
    <row r="786" spans="1:52" ht="16.5" x14ac:dyDescent="0.2">
      <c r="A786" s="14">
        <v>781</v>
      </c>
      <c r="B786" s="14">
        <f>金币产出!CH786/金币产出!CB786</f>
        <v>27360233940</v>
      </c>
      <c r="C786" s="18">
        <f>INDEX(金币产出!$D$7:$D$90,MATCH(宝箱数值!A786,金币产出!$A$7:$A$90,1))</f>
        <v>195.5</v>
      </c>
      <c r="D786" s="18">
        <f t="shared" si="410"/>
        <v>137169814</v>
      </c>
      <c r="E786" s="18">
        <f t="shared" si="399"/>
        <v>8570876</v>
      </c>
      <c r="F786" s="18">
        <f t="shared" si="400"/>
        <v>30436636</v>
      </c>
      <c r="G786" s="18">
        <f t="shared" si="401"/>
        <v>64568413</v>
      </c>
      <c r="H786" s="18">
        <f t="shared" si="402"/>
        <v>86934056</v>
      </c>
      <c r="I786" s="18">
        <f t="shared" si="403"/>
        <v>137169814</v>
      </c>
      <c r="J786" s="18">
        <f t="shared" si="404"/>
        <v>137169814</v>
      </c>
      <c r="K786" s="18">
        <f t="shared" si="411"/>
        <v>1</v>
      </c>
      <c r="L786" s="18">
        <f t="shared" si="412"/>
        <v>8570.8799999999992</v>
      </c>
      <c r="M786" s="18">
        <f t="shared" si="413"/>
        <v>2</v>
      </c>
      <c r="N786" s="18">
        <f t="shared" si="414"/>
        <v>30.44</v>
      </c>
      <c r="O786" s="18">
        <f t="shared" si="415"/>
        <v>2</v>
      </c>
      <c r="P786" s="18">
        <f t="shared" si="416"/>
        <v>64.569999999999993</v>
      </c>
      <c r="Q786" s="18">
        <f t="shared" si="417"/>
        <v>2</v>
      </c>
      <c r="R786" s="18">
        <f t="shared" si="418"/>
        <v>86.93</v>
      </c>
      <c r="S786" s="18">
        <f t="shared" si="419"/>
        <v>2</v>
      </c>
      <c r="T786" s="18">
        <f t="shared" si="420"/>
        <v>137.16999999999999</v>
      </c>
      <c r="U786" s="18">
        <f t="shared" si="421"/>
        <v>2</v>
      </c>
      <c r="V786" s="18">
        <f t="shared" si="422"/>
        <v>137.16999999999999</v>
      </c>
      <c r="W786" s="18">
        <f t="shared" si="423"/>
        <v>2</v>
      </c>
      <c r="X786" s="18">
        <f t="shared" si="424"/>
        <v>137.16999999999999</v>
      </c>
      <c r="Y786" s="22">
        <v>0</v>
      </c>
      <c r="Z786" s="22">
        <v>0</v>
      </c>
      <c r="AA786" s="22">
        <v>0</v>
      </c>
      <c r="AB786" s="22">
        <v>0.2</v>
      </c>
      <c r="AC786" s="22">
        <v>0.8</v>
      </c>
      <c r="AD786" s="22">
        <v>0</v>
      </c>
      <c r="AE786" s="18">
        <f t="shared" si="425"/>
        <v>375647467.39200002</v>
      </c>
      <c r="AF786" s="18">
        <f>AE786*节奏规划!$J775</f>
        <v>481599.31716923078</v>
      </c>
      <c r="AG786" s="18">
        <f t="shared" si="426"/>
        <v>4787.1000000000004</v>
      </c>
      <c r="AH786" s="18">
        <f>AG786*节奏规划!$J775</f>
        <v>6.1373076923076928</v>
      </c>
      <c r="AI786" s="18">
        <f t="shared" si="405"/>
        <v>516.6</v>
      </c>
      <c r="AJ786" s="18">
        <f>AI786*节奏规划!$J775</f>
        <v>0.66230769230769237</v>
      </c>
      <c r="AK786" s="18">
        <f t="shared" si="406"/>
        <v>282.96000000000004</v>
      </c>
      <c r="AL786" s="18">
        <f>AK786*节奏规划!$J775</f>
        <v>0.36276923076923079</v>
      </c>
      <c r="AM786" s="18">
        <f t="shared" si="407"/>
        <v>1360.8000000000002</v>
      </c>
      <c r="AN786" s="18">
        <f>AM786*节奏规划!$J775</f>
        <v>1.7446153846153849</v>
      </c>
      <c r="AO786" s="18">
        <f t="shared" si="408"/>
        <v>319.68</v>
      </c>
      <c r="AP786" s="18">
        <f>AO786*节奏规划!$J775</f>
        <v>0.40984615384615386</v>
      </c>
      <c r="AQ786" s="18">
        <f t="shared" si="409"/>
        <v>17.28</v>
      </c>
      <c r="AR786" s="18">
        <f>AQ786*节奏规划!$J775</f>
        <v>2.2153846153846156E-2</v>
      </c>
      <c r="AS786" s="18">
        <f t="shared" si="427"/>
        <v>25.531200000000002</v>
      </c>
      <c r="AT786" s="18">
        <f>AS786*节奏规划!$J775</f>
        <v>3.2732307692307692E-2</v>
      </c>
      <c r="AU786" s="18">
        <f t="shared" si="428"/>
        <v>159.57</v>
      </c>
      <c r="AV786" s="18">
        <f>AU786*节奏规划!$J775</f>
        <v>0.20457692307692307</v>
      </c>
      <c r="AW786" s="18">
        <f t="shared" si="429"/>
        <v>44.041320000000006</v>
      </c>
      <c r="AX786" s="18">
        <f>AW786*节奏规划!$J775</f>
        <v>5.6463230769230779E-2</v>
      </c>
      <c r="AY786" s="18">
        <f t="shared" si="430"/>
        <v>0</v>
      </c>
      <c r="AZ786" s="18">
        <f>AY786*节奏规划!$J775</f>
        <v>0</v>
      </c>
    </row>
    <row r="787" spans="1:52" ht="16.5" x14ac:dyDescent="0.2">
      <c r="A787" s="14">
        <v>782</v>
      </c>
      <c r="B787" s="14">
        <f>金币产出!CH787/金币产出!CB787</f>
        <v>27461268120</v>
      </c>
      <c r="C787" s="18">
        <f>INDEX(金币产出!$D$7:$D$90,MATCH(宝箱数值!A787,金币产出!$A$7:$A$90,1))</f>
        <v>195.5</v>
      </c>
      <c r="D787" s="18">
        <f t="shared" si="410"/>
        <v>137676346</v>
      </c>
      <c r="E787" s="18">
        <f t="shared" si="399"/>
        <v>8586686</v>
      </c>
      <c r="F787" s="18">
        <f t="shared" si="400"/>
        <v>30492781</v>
      </c>
      <c r="G787" s="18">
        <f t="shared" si="401"/>
        <v>64687521</v>
      </c>
      <c r="H787" s="18">
        <f t="shared" si="402"/>
        <v>87094420</v>
      </c>
      <c r="I787" s="18">
        <f t="shared" si="403"/>
        <v>137676346</v>
      </c>
      <c r="J787" s="18">
        <f t="shared" si="404"/>
        <v>137676346</v>
      </c>
      <c r="K787" s="18">
        <f t="shared" si="411"/>
        <v>1</v>
      </c>
      <c r="L787" s="18">
        <f t="shared" si="412"/>
        <v>8586.69</v>
      </c>
      <c r="M787" s="18">
        <f t="shared" si="413"/>
        <v>2</v>
      </c>
      <c r="N787" s="18">
        <f t="shared" si="414"/>
        <v>30.49</v>
      </c>
      <c r="O787" s="18">
        <f t="shared" si="415"/>
        <v>2</v>
      </c>
      <c r="P787" s="18">
        <f t="shared" si="416"/>
        <v>64.69</v>
      </c>
      <c r="Q787" s="18">
        <f t="shared" si="417"/>
        <v>2</v>
      </c>
      <c r="R787" s="18">
        <f t="shared" si="418"/>
        <v>87.09</v>
      </c>
      <c r="S787" s="18">
        <f t="shared" si="419"/>
        <v>2</v>
      </c>
      <c r="T787" s="18">
        <f t="shared" si="420"/>
        <v>137.68</v>
      </c>
      <c r="U787" s="18">
        <f t="shared" si="421"/>
        <v>2</v>
      </c>
      <c r="V787" s="18">
        <f t="shared" si="422"/>
        <v>137.68</v>
      </c>
      <c r="W787" s="18">
        <f t="shared" si="423"/>
        <v>2</v>
      </c>
      <c r="X787" s="18">
        <f t="shared" si="424"/>
        <v>137.68</v>
      </c>
      <c r="Y787" s="22">
        <v>0</v>
      </c>
      <c r="Z787" s="22">
        <v>0</v>
      </c>
      <c r="AA787" s="22">
        <v>0</v>
      </c>
      <c r="AB787" s="22">
        <v>0.2</v>
      </c>
      <c r="AC787" s="22">
        <v>0.8</v>
      </c>
      <c r="AD787" s="22">
        <v>0</v>
      </c>
      <c r="AE787" s="18">
        <f t="shared" si="425"/>
        <v>376939684.16400003</v>
      </c>
      <c r="AF787" s="18">
        <f>AE787*节奏规划!$J776</f>
        <v>483256.0053384616</v>
      </c>
      <c r="AG787" s="18">
        <f t="shared" si="426"/>
        <v>4787.1000000000004</v>
      </c>
      <c r="AH787" s="18">
        <f>AG787*节奏规划!$J776</f>
        <v>6.1373076923076928</v>
      </c>
      <c r="AI787" s="18">
        <f t="shared" si="405"/>
        <v>516.6</v>
      </c>
      <c r="AJ787" s="18">
        <f>AI787*节奏规划!$J776</f>
        <v>0.66230769230769237</v>
      </c>
      <c r="AK787" s="18">
        <f t="shared" si="406"/>
        <v>282.96000000000004</v>
      </c>
      <c r="AL787" s="18">
        <f>AK787*节奏规划!$J776</f>
        <v>0.36276923076923079</v>
      </c>
      <c r="AM787" s="18">
        <f t="shared" si="407"/>
        <v>1360.8000000000002</v>
      </c>
      <c r="AN787" s="18">
        <f>AM787*节奏规划!$J776</f>
        <v>1.7446153846153849</v>
      </c>
      <c r="AO787" s="18">
        <f t="shared" si="408"/>
        <v>319.68</v>
      </c>
      <c r="AP787" s="18">
        <f>AO787*节奏规划!$J776</f>
        <v>0.40984615384615386</v>
      </c>
      <c r="AQ787" s="18">
        <f t="shared" si="409"/>
        <v>17.28</v>
      </c>
      <c r="AR787" s="18">
        <f>AQ787*节奏规划!$J776</f>
        <v>2.2153846153846156E-2</v>
      </c>
      <c r="AS787" s="18">
        <f t="shared" si="427"/>
        <v>25.531200000000002</v>
      </c>
      <c r="AT787" s="18">
        <f>AS787*节奏规划!$J776</f>
        <v>3.2732307692307692E-2</v>
      </c>
      <c r="AU787" s="18">
        <f t="shared" si="428"/>
        <v>159.57</v>
      </c>
      <c r="AV787" s="18">
        <f>AU787*节奏规划!$J776</f>
        <v>0.20457692307692307</v>
      </c>
      <c r="AW787" s="18">
        <f t="shared" si="429"/>
        <v>44.041320000000006</v>
      </c>
      <c r="AX787" s="18">
        <f>AW787*节奏规划!$J776</f>
        <v>5.6463230769230779E-2</v>
      </c>
      <c r="AY787" s="18">
        <f t="shared" si="430"/>
        <v>0</v>
      </c>
      <c r="AZ787" s="18">
        <f>AY787*节奏规划!$J776</f>
        <v>0</v>
      </c>
    </row>
    <row r="788" spans="1:52" ht="16.5" x14ac:dyDescent="0.2">
      <c r="A788" s="14">
        <v>783</v>
      </c>
      <c r="B788" s="14">
        <f>金币产出!CH788/金币产出!CB788</f>
        <v>27562302300</v>
      </c>
      <c r="C788" s="18">
        <f>INDEX(金币产出!$D$7:$D$90,MATCH(宝箱数值!A788,金币产出!$A$7:$A$90,1))</f>
        <v>195.5</v>
      </c>
      <c r="D788" s="18">
        <f t="shared" si="410"/>
        <v>138182878</v>
      </c>
      <c r="E788" s="18">
        <f t="shared" si="399"/>
        <v>8602468</v>
      </c>
      <c r="F788" s="18">
        <f t="shared" si="400"/>
        <v>30548823</v>
      </c>
      <c r="G788" s="18">
        <f t="shared" si="401"/>
        <v>64806409</v>
      </c>
      <c r="H788" s="18">
        <f t="shared" si="402"/>
        <v>87254490</v>
      </c>
      <c r="I788" s="18">
        <f t="shared" si="403"/>
        <v>138182878</v>
      </c>
      <c r="J788" s="18">
        <f t="shared" si="404"/>
        <v>138182878</v>
      </c>
      <c r="K788" s="18">
        <f t="shared" si="411"/>
        <v>1</v>
      </c>
      <c r="L788" s="18">
        <f t="shared" si="412"/>
        <v>8602.4699999999993</v>
      </c>
      <c r="M788" s="18">
        <f t="shared" si="413"/>
        <v>2</v>
      </c>
      <c r="N788" s="18">
        <f t="shared" si="414"/>
        <v>30.55</v>
      </c>
      <c r="O788" s="18">
        <f t="shared" si="415"/>
        <v>2</v>
      </c>
      <c r="P788" s="18">
        <f t="shared" si="416"/>
        <v>64.81</v>
      </c>
      <c r="Q788" s="18">
        <f t="shared" si="417"/>
        <v>2</v>
      </c>
      <c r="R788" s="18">
        <f t="shared" si="418"/>
        <v>87.25</v>
      </c>
      <c r="S788" s="18">
        <f t="shared" si="419"/>
        <v>2</v>
      </c>
      <c r="T788" s="18">
        <f t="shared" si="420"/>
        <v>138.18</v>
      </c>
      <c r="U788" s="18">
        <f t="shared" si="421"/>
        <v>2</v>
      </c>
      <c r="V788" s="18">
        <f t="shared" si="422"/>
        <v>138.18</v>
      </c>
      <c r="W788" s="18">
        <f t="shared" si="423"/>
        <v>2</v>
      </c>
      <c r="X788" s="18">
        <f t="shared" si="424"/>
        <v>138.18</v>
      </c>
      <c r="Y788" s="22">
        <v>0</v>
      </c>
      <c r="Z788" s="22">
        <v>0</v>
      </c>
      <c r="AA788" s="22">
        <v>0</v>
      </c>
      <c r="AB788" s="22">
        <v>0.2</v>
      </c>
      <c r="AC788" s="22">
        <v>0.8</v>
      </c>
      <c r="AD788" s="22">
        <v>0</v>
      </c>
      <c r="AE788" s="18">
        <f t="shared" si="425"/>
        <v>378231727.18200004</v>
      </c>
      <c r="AF788" s="18">
        <f>AE788*节奏规划!$J777</f>
        <v>484912.47074615391</v>
      </c>
      <c r="AG788" s="18">
        <f t="shared" si="426"/>
        <v>4787.1000000000004</v>
      </c>
      <c r="AH788" s="18">
        <f>AG788*节奏规划!$J777</f>
        <v>6.1373076923076928</v>
      </c>
      <c r="AI788" s="18">
        <f t="shared" si="405"/>
        <v>516.6</v>
      </c>
      <c r="AJ788" s="18">
        <f>AI788*节奏规划!$J777</f>
        <v>0.66230769230769237</v>
      </c>
      <c r="AK788" s="18">
        <f t="shared" si="406"/>
        <v>282.96000000000004</v>
      </c>
      <c r="AL788" s="18">
        <f>AK788*节奏规划!$J777</f>
        <v>0.36276923076923079</v>
      </c>
      <c r="AM788" s="18">
        <f t="shared" si="407"/>
        <v>1360.8000000000002</v>
      </c>
      <c r="AN788" s="18">
        <f>AM788*节奏规划!$J777</f>
        <v>1.7446153846153849</v>
      </c>
      <c r="AO788" s="18">
        <f t="shared" si="408"/>
        <v>319.68</v>
      </c>
      <c r="AP788" s="18">
        <f>AO788*节奏规划!$J777</f>
        <v>0.40984615384615386</v>
      </c>
      <c r="AQ788" s="18">
        <f t="shared" si="409"/>
        <v>17.28</v>
      </c>
      <c r="AR788" s="18">
        <f>AQ788*节奏规划!$J777</f>
        <v>2.2153846153846156E-2</v>
      </c>
      <c r="AS788" s="18">
        <f t="shared" si="427"/>
        <v>25.531200000000002</v>
      </c>
      <c r="AT788" s="18">
        <f>AS788*节奏规划!$J777</f>
        <v>3.2732307692307692E-2</v>
      </c>
      <c r="AU788" s="18">
        <f t="shared" si="428"/>
        <v>159.57</v>
      </c>
      <c r="AV788" s="18">
        <f>AU788*节奏规划!$J777</f>
        <v>0.20457692307692307</v>
      </c>
      <c r="AW788" s="18">
        <f t="shared" si="429"/>
        <v>44.041320000000006</v>
      </c>
      <c r="AX788" s="18">
        <f>AW788*节奏规划!$J777</f>
        <v>5.6463230769230779E-2</v>
      </c>
      <c r="AY788" s="18">
        <f t="shared" si="430"/>
        <v>0</v>
      </c>
      <c r="AZ788" s="18">
        <f>AY788*节奏规划!$J777</f>
        <v>0</v>
      </c>
    </row>
    <row r="789" spans="1:52" ht="16.5" x14ac:dyDescent="0.2">
      <c r="A789" s="14">
        <v>784</v>
      </c>
      <c r="B789" s="14">
        <f>金币产出!CH789/金币产出!CB789</f>
        <v>27663335700</v>
      </c>
      <c r="C789" s="18">
        <f>INDEX(金币产出!$D$7:$D$90,MATCH(宝箱数值!A789,金币产出!$A$7:$A$90,1))</f>
        <v>195.5</v>
      </c>
      <c r="D789" s="18">
        <f t="shared" si="410"/>
        <v>138689406</v>
      </c>
      <c r="E789" s="18">
        <f t="shared" si="399"/>
        <v>8618220</v>
      </c>
      <c r="F789" s="18">
        <f t="shared" si="400"/>
        <v>30604763</v>
      </c>
      <c r="G789" s="18">
        <f t="shared" si="401"/>
        <v>64925079</v>
      </c>
      <c r="H789" s="18">
        <f t="shared" si="402"/>
        <v>87414265</v>
      </c>
      <c r="I789" s="18">
        <f t="shared" si="403"/>
        <v>138689406</v>
      </c>
      <c r="J789" s="18">
        <f t="shared" si="404"/>
        <v>138689406</v>
      </c>
      <c r="K789" s="18">
        <f t="shared" si="411"/>
        <v>1</v>
      </c>
      <c r="L789" s="18">
        <f t="shared" si="412"/>
        <v>8618.2199999999993</v>
      </c>
      <c r="M789" s="18">
        <f t="shared" si="413"/>
        <v>2</v>
      </c>
      <c r="N789" s="18">
        <f t="shared" si="414"/>
        <v>30.6</v>
      </c>
      <c r="O789" s="18">
        <f t="shared" si="415"/>
        <v>2</v>
      </c>
      <c r="P789" s="18">
        <f t="shared" si="416"/>
        <v>64.930000000000007</v>
      </c>
      <c r="Q789" s="18">
        <f t="shared" si="417"/>
        <v>2</v>
      </c>
      <c r="R789" s="18">
        <f t="shared" si="418"/>
        <v>87.41</v>
      </c>
      <c r="S789" s="18">
        <f t="shared" si="419"/>
        <v>2</v>
      </c>
      <c r="T789" s="18">
        <f t="shared" si="420"/>
        <v>138.69</v>
      </c>
      <c r="U789" s="18">
        <f t="shared" si="421"/>
        <v>2</v>
      </c>
      <c r="V789" s="18">
        <f t="shared" si="422"/>
        <v>138.69</v>
      </c>
      <c r="W789" s="18">
        <f t="shared" si="423"/>
        <v>2</v>
      </c>
      <c r="X789" s="18">
        <f t="shared" si="424"/>
        <v>138.69</v>
      </c>
      <c r="Y789" s="22">
        <v>0</v>
      </c>
      <c r="Z789" s="22">
        <v>0</v>
      </c>
      <c r="AA789" s="22">
        <v>0</v>
      </c>
      <c r="AB789" s="22">
        <v>0.2</v>
      </c>
      <c r="AC789" s="22">
        <v>0.8</v>
      </c>
      <c r="AD789" s="22">
        <v>0</v>
      </c>
      <c r="AE789" s="18">
        <f t="shared" si="425"/>
        <v>379523586.39900005</v>
      </c>
      <c r="AF789" s="18">
        <f>AE789*节奏规划!$J778</f>
        <v>486568.70051153854</v>
      </c>
      <c r="AG789" s="18">
        <f t="shared" si="426"/>
        <v>4787.1000000000004</v>
      </c>
      <c r="AH789" s="18">
        <f>AG789*节奏规划!$J778</f>
        <v>6.1373076923076928</v>
      </c>
      <c r="AI789" s="18">
        <f t="shared" si="405"/>
        <v>516.6</v>
      </c>
      <c r="AJ789" s="18">
        <f>AI789*节奏规划!$J778</f>
        <v>0.66230769230769237</v>
      </c>
      <c r="AK789" s="18">
        <f t="shared" si="406"/>
        <v>282.96000000000004</v>
      </c>
      <c r="AL789" s="18">
        <f>AK789*节奏规划!$J778</f>
        <v>0.36276923076923079</v>
      </c>
      <c r="AM789" s="18">
        <f t="shared" si="407"/>
        <v>1360.8000000000002</v>
      </c>
      <c r="AN789" s="18">
        <f>AM789*节奏规划!$J778</f>
        <v>1.7446153846153849</v>
      </c>
      <c r="AO789" s="18">
        <f t="shared" si="408"/>
        <v>319.68</v>
      </c>
      <c r="AP789" s="18">
        <f>AO789*节奏规划!$J778</f>
        <v>0.40984615384615386</v>
      </c>
      <c r="AQ789" s="18">
        <f t="shared" si="409"/>
        <v>17.28</v>
      </c>
      <c r="AR789" s="18">
        <f>AQ789*节奏规划!$J778</f>
        <v>2.2153846153846156E-2</v>
      </c>
      <c r="AS789" s="18">
        <f t="shared" si="427"/>
        <v>25.531200000000002</v>
      </c>
      <c r="AT789" s="18">
        <f>AS789*节奏规划!$J778</f>
        <v>3.2732307692307692E-2</v>
      </c>
      <c r="AU789" s="18">
        <f t="shared" si="428"/>
        <v>159.57</v>
      </c>
      <c r="AV789" s="18">
        <f>AU789*节奏规划!$J778</f>
        <v>0.20457692307692307</v>
      </c>
      <c r="AW789" s="18">
        <f t="shared" si="429"/>
        <v>44.041320000000006</v>
      </c>
      <c r="AX789" s="18">
        <f>AW789*节奏规划!$J778</f>
        <v>5.6463230769230779E-2</v>
      </c>
      <c r="AY789" s="18">
        <f t="shared" si="430"/>
        <v>0</v>
      </c>
      <c r="AZ789" s="18">
        <f>AY789*节奏规划!$J778</f>
        <v>0</v>
      </c>
    </row>
    <row r="790" spans="1:52" ht="16.5" x14ac:dyDescent="0.2">
      <c r="A790" s="14">
        <v>785</v>
      </c>
      <c r="B790" s="14">
        <f>金币产出!CH790/金币产出!CB790</f>
        <v>27764369880</v>
      </c>
      <c r="C790" s="18">
        <f>INDEX(金币产出!$D$7:$D$90,MATCH(宝箱数值!A790,金币产出!$A$7:$A$90,1))</f>
        <v>195.5</v>
      </c>
      <c r="D790" s="18">
        <f t="shared" si="410"/>
        <v>139195938</v>
      </c>
      <c r="E790" s="18">
        <f t="shared" si="399"/>
        <v>8633944</v>
      </c>
      <c r="F790" s="18">
        <f t="shared" si="400"/>
        <v>30660600</v>
      </c>
      <c r="G790" s="18">
        <f t="shared" si="401"/>
        <v>65043533</v>
      </c>
      <c r="H790" s="18">
        <f t="shared" si="402"/>
        <v>87573750</v>
      </c>
      <c r="I790" s="18">
        <f t="shared" si="403"/>
        <v>139195938</v>
      </c>
      <c r="J790" s="18">
        <f t="shared" si="404"/>
        <v>139195938</v>
      </c>
      <c r="K790" s="18">
        <f t="shared" si="411"/>
        <v>1</v>
      </c>
      <c r="L790" s="18">
        <f t="shared" si="412"/>
        <v>8633.94</v>
      </c>
      <c r="M790" s="18">
        <f t="shared" si="413"/>
        <v>2</v>
      </c>
      <c r="N790" s="18">
        <f t="shared" si="414"/>
        <v>30.66</v>
      </c>
      <c r="O790" s="18">
        <f t="shared" si="415"/>
        <v>2</v>
      </c>
      <c r="P790" s="18">
        <f t="shared" si="416"/>
        <v>65.040000000000006</v>
      </c>
      <c r="Q790" s="18">
        <f t="shared" si="417"/>
        <v>2</v>
      </c>
      <c r="R790" s="18">
        <f t="shared" si="418"/>
        <v>87.57</v>
      </c>
      <c r="S790" s="18">
        <f t="shared" si="419"/>
        <v>2</v>
      </c>
      <c r="T790" s="18">
        <f t="shared" si="420"/>
        <v>139.19999999999999</v>
      </c>
      <c r="U790" s="18">
        <f t="shared" si="421"/>
        <v>2</v>
      </c>
      <c r="V790" s="18">
        <f t="shared" si="422"/>
        <v>139.19999999999999</v>
      </c>
      <c r="W790" s="18">
        <f t="shared" si="423"/>
        <v>2</v>
      </c>
      <c r="X790" s="18">
        <f t="shared" si="424"/>
        <v>139.19999999999999</v>
      </c>
      <c r="Y790" s="22">
        <v>0</v>
      </c>
      <c r="Z790" s="22">
        <v>0</v>
      </c>
      <c r="AA790" s="22">
        <v>0</v>
      </c>
      <c r="AB790" s="22">
        <v>0.2</v>
      </c>
      <c r="AC790" s="22">
        <v>0.8</v>
      </c>
      <c r="AD790" s="22">
        <v>0</v>
      </c>
      <c r="AE790" s="18">
        <f t="shared" si="425"/>
        <v>380815283.68200004</v>
      </c>
      <c r="AF790" s="18">
        <f>AE790*节奏规划!$J779</f>
        <v>488224.72266923083</v>
      </c>
      <c r="AG790" s="18">
        <f t="shared" si="426"/>
        <v>4787.1000000000004</v>
      </c>
      <c r="AH790" s="18">
        <f>AG790*节奏规划!$J779</f>
        <v>6.1373076923076928</v>
      </c>
      <c r="AI790" s="18">
        <f t="shared" si="405"/>
        <v>516.6</v>
      </c>
      <c r="AJ790" s="18">
        <f>AI790*节奏规划!$J779</f>
        <v>0.66230769230769237</v>
      </c>
      <c r="AK790" s="18">
        <f t="shared" si="406"/>
        <v>282.96000000000004</v>
      </c>
      <c r="AL790" s="18">
        <f>AK790*节奏规划!$J779</f>
        <v>0.36276923076923079</v>
      </c>
      <c r="AM790" s="18">
        <f t="shared" si="407"/>
        <v>1360.8000000000002</v>
      </c>
      <c r="AN790" s="18">
        <f>AM790*节奏规划!$J779</f>
        <v>1.7446153846153849</v>
      </c>
      <c r="AO790" s="18">
        <f t="shared" si="408"/>
        <v>319.68</v>
      </c>
      <c r="AP790" s="18">
        <f>AO790*节奏规划!$J779</f>
        <v>0.40984615384615386</v>
      </c>
      <c r="AQ790" s="18">
        <f t="shared" si="409"/>
        <v>17.28</v>
      </c>
      <c r="AR790" s="18">
        <f>AQ790*节奏规划!$J779</f>
        <v>2.2153846153846156E-2</v>
      </c>
      <c r="AS790" s="18">
        <f t="shared" si="427"/>
        <v>25.531200000000002</v>
      </c>
      <c r="AT790" s="18">
        <f>AS790*节奏规划!$J779</f>
        <v>3.2732307692307692E-2</v>
      </c>
      <c r="AU790" s="18">
        <f t="shared" si="428"/>
        <v>159.57</v>
      </c>
      <c r="AV790" s="18">
        <f>AU790*节奏规划!$J779</f>
        <v>0.20457692307692307</v>
      </c>
      <c r="AW790" s="18">
        <f t="shared" si="429"/>
        <v>44.041320000000006</v>
      </c>
      <c r="AX790" s="18">
        <f>AW790*节奏规划!$J779</f>
        <v>5.6463230769230779E-2</v>
      </c>
      <c r="AY790" s="18">
        <f t="shared" si="430"/>
        <v>0</v>
      </c>
      <c r="AZ790" s="18">
        <f>AY790*节奏规划!$J779</f>
        <v>0</v>
      </c>
    </row>
    <row r="791" spans="1:52" ht="16.5" x14ac:dyDescent="0.2">
      <c r="A791" s="14">
        <v>786</v>
      </c>
      <c r="B791" s="14">
        <f>金币产出!CH791/金币产出!CB791</f>
        <v>27865404060</v>
      </c>
      <c r="C791" s="18">
        <f>INDEX(金币产出!$D$7:$D$90,MATCH(宝箱数值!A791,金币产出!$A$7:$A$90,1))</f>
        <v>195.5</v>
      </c>
      <c r="D791" s="18">
        <f t="shared" si="410"/>
        <v>139702471</v>
      </c>
      <c r="E791" s="18">
        <f t="shared" si="399"/>
        <v>8649639</v>
      </c>
      <c r="F791" s="18">
        <f t="shared" si="400"/>
        <v>30716336</v>
      </c>
      <c r="G791" s="18">
        <f t="shared" si="401"/>
        <v>65161772</v>
      </c>
      <c r="H791" s="18">
        <f t="shared" si="402"/>
        <v>87732946</v>
      </c>
      <c r="I791" s="18">
        <f t="shared" si="403"/>
        <v>139702471</v>
      </c>
      <c r="J791" s="18">
        <f t="shared" si="404"/>
        <v>139702471</v>
      </c>
      <c r="K791" s="18">
        <f t="shared" si="411"/>
        <v>1</v>
      </c>
      <c r="L791" s="18">
        <f t="shared" si="412"/>
        <v>8649.64</v>
      </c>
      <c r="M791" s="18">
        <f t="shared" si="413"/>
        <v>2</v>
      </c>
      <c r="N791" s="18">
        <f t="shared" si="414"/>
        <v>30.72</v>
      </c>
      <c r="O791" s="18">
        <f t="shared" si="415"/>
        <v>2</v>
      </c>
      <c r="P791" s="18">
        <f t="shared" si="416"/>
        <v>65.16</v>
      </c>
      <c r="Q791" s="18">
        <f t="shared" si="417"/>
        <v>2</v>
      </c>
      <c r="R791" s="18">
        <f t="shared" si="418"/>
        <v>87.73</v>
      </c>
      <c r="S791" s="18">
        <f t="shared" si="419"/>
        <v>2</v>
      </c>
      <c r="T791" s="18">
        <f t="shared" si="420"/>
        <v>139.69999999999999</v>
      </c>
      <c r="U791" s="18">
        <f t="shared" si="421"/>
        <v>2</v>
      </c>
      <c r="V791" s="18">
        <f t="shared" si="422"/>
        <v>139.69999999999999</v>
      </c>
      <c r="W791" s="18">
        <f t="shared" si="423"/>
        <v>2</v>
      </c>
      <c r="X791" s="18">
        <f t="shared" si="424"/>
        <v>139.69999999999999</v>
      </c>
      <c r="Y791" s="22">
        <v>0</v>
      </c>
      <c r="Z791" s="22">
        <v>0</v>
      </c>
      <c r="AA791" s="22">
        <v>0</v>
      </c>
      <c r="AB791" s="22">
        <v>0.2</v>
      </c>
      <c r="AC791" s="22">
        <v>0.8</v>
      </c>
      <c r="AD791" s="22">
        <v>0</v>
      </c>
      <c r="AE791" s="18">
        <f t="shared" si="425"/>
        <v>382106812.53000003</v>
      </c>
      <c r="AF791" s="18">
        <f>AE791*节奏规划!$J780</f>
        <v>489880.5288846154</v>
      </c>
      <c r="AG791" s="18">
        <f t="shared" si="426"/>
        <v>4787.1000000000004</v>
      </c>
      <c r="AH791" s="18">
        <f>AG791*节奏规划!$J780</f>
        <v>6.1373076923076928</v>
      </c>
      <c r="AI791" s="18">
        <f t="shared" si="405"/>
        <v>516.6</v>
      </c>
      <c r="AJ791" s="18">
        <f>AI791*节奏规划!$J780</f>
        <v>0.66230769230769237</v>
      </c>
      <c r="AK791" s="18">
        <f t="shared" si="406"/>
        <v>282.96000000000004</v>
      </c>
      <c r="AL791" s="18">
        <f>AK791*节奏规划!$J780</f>
        <v>0.36276923076923079</v>
      </c>
      <c r="AM791" s="18">
        <f t="shared" si="407"/>
        <v>1360.8000000000002</v>
      </c>
      <c r="AN791" s="18">
        <f>AM791*节奏规划!$J780</f>
        <v>1.7446153846153849</v>
      </c>
      <c r="AO791" s="18">
        <f t="shared" si="408"/>
        <v>319.68</v>
      </c>
      <c r="AP791" s="18">
        <f>AO791*节奏规划!$J780</f>
        <v>0.40984615384615386</v>
      </c>
      <c r="AQ791" s="18">
        <f t="shared" si="409"/>
        <v>17.28</v>
      </c>
      <c r="AR791" s="18">
        <f>AQ791*节奏规划!$J780</f>
        <v>2.2153846153846156E-2</v>
      </c>
      <c r="AS791" s="18">
        <f t="shared" si="427"/>
        <v>25.531200000000002</v>
      </c>
      <c r="AT791" s="18">
        <f>AS791*节奏规划!$J780</f>
        <v>3.2732307692307692E-2</v>
      </c>
      <c r="AU791" s="18">
        <f t="shared" si="428"/>
        <v>159.57</v>
      </c>
      <c r="AV791" s="18">
        <f>AU791*节奏规划!$J780</f>
        <v>0.20457692307692307</v>
      </c>
      <c r="AW791" s="18">
        <f t="shared" si="429"/>
        <v>44.041320000000006</v>
      </c>
      <c r="AX791" s="18">
        <f>AW791*节奏规划!$J780</f>
        <v>5.6463230769230779E-2</v>
      </c>
      <c r="AY791" s="18">
        <f t="shared" si="430"/>
        <v>0</v>
      </c>
      <c r="AZ791" s="18">
        <f>AY791*节奏规划!$J780</f>
        <v>0</v>
      </c>
    </row>
    <row r="792" spans="1:52" ht="16.5" x14ac:dyDescent="0.2">
      <c r="A792" s="14">
        <v>787</v>
      </c>
      <c r="B792" s="14">
        <f>金币产出!CH792/金币产出!CB792</f>
        <v>27966438240</v>
      </c>
      <c r="C792" s="18">
        <f>INDEX(金币产出!$D$7:$D$90,MATCH(宝箱数值!A792,金币产出!$A$7:$A$90,1))</f>
        <v>195.5</v>
      </c>
      <c r="D792" s="18">
        <f t="shared" si="410"/>
        <v>140209003</v>
      </c>
      <c r="E792" s="18">
        <f t="shared" si="399"/>
        <v>8665306</v>
      </c>
      <c r="F792" s="18">
        <f t="shared" si="400"/>
        <v>30771972</v>
      </c>
      <c r="G792" s="18">
        <f t="shared" si="401"/>
        <v>65279796</v>
      </c>
      <c r="H792" s="18">
        <f t="shared" si="402"/>
        <v>87891852</v>
      </c>
      <c r="I792" s="18">
        <f t="shared" si="403"/>
        <v>140209003</v>
      </c>
      <c r="J792" s="18">
        <f t="shared" si="404"/>
        <v>140209003</v>
      </c>
      <c r="K792" s="18">
        <f t="shared" si="411"/>
        <v>1</v>
      </c>
      <c r="L792" s="18">
        <f t="shared" si="412"/>
        <v>8665.31</v>
      </c>
      <c r="M792" s="18">
        <f t="shared" si="413"/>
        <v>2</v>
      </c>
      <c r="N792" s="18">
        <f t="shared" si="414"/>
        <v>30.77</v>
      </c>
      <c r="O792" s="18">
        <f t="shared" si="415"/>
        <v>2</v>
      </c>
      <c r="P792" s="18">
        <f t="shared" si="416"/>
        <v>65.28</v>
      </c>
      <c r="Q792" s="18">
        <f t="shared" si="417"/>
        <v>2</v>
      </c>
      <c r="R792" s="18">
        <f t="shared" si="418"/>
        <v>87.89</v>
      </c>
      <c r="S792" s="18">
        <f t="shared" si="419"/>
        <v>2</v>
      </c>
      <c r="T792" s="18">
        <f t="shared" si="420"/>
        <v>140.21</v>
      </c>
      <c r="U792" s="18">
        <f t="shared" si="421"/>
        <v>2</v>
      </c>
      <c r="V792" s="18">
        <f t="shared" si="422"/>
        <v>140.21</v>
      </c>
      <c r="W792" s="18">
        <f t="shared" si="423"/>
        <v>2</v>
      </c>
      <c r="X792" s="18">
        <f t="shared" si="424"/>
        <v>140.21</v>
      </c>
      <c r="Y792" s="22">
        <v>0</v>
      </c>
      <c r="Z792" s="22">
        <v>0</v>
      </c>
      <c r="AA792" s="22">
        <v>0</v>
      </c>
      <c r="AB792" s="22">
        <v>0.2</v>
      </c>
      <c r="AC792" s="22">
        <v>0.8</v>
      </c>
      <c r="AD792" s="22">
        <v>0</v>
      </c>
      <c r="AE792" s="18">
        <f t="shared" si="425"/>
        <v>383398167.62400007</v>
      </c>
      <c r="AF792" s="18">
        <f>AE792*节奏规划!$J781</f>
        <v>491536.11233846162</v>
      </c>
      <c r="AG792" s="18">
        <f t="shared" si="426"/>
        <v>4787.1000000000004</v>
      </c>
      <c r="AH792" s="18">
        <f>AG792*节奏规划!$J781</f>
        <v>6.1373076923076928</v>
      </c>
      <c r="AI792" s="18">
        <f t="shared" si="405"/>
        <v>516.6</v>
      </c>
      <c r="AJ792" s="18">
        <f>AI792*节奏规划!$J781</f>
        <v>0.66230769230769237</v>
      </c>
      <c r="AK792" s="18">
        <f t="shared" si="406"/>
        <v>282.96000000000004</v>
      </c>
      <c r="AL792" s="18">
        <f>AK792*节奏规划!$J781</f>
        <v>0.36276923076923079</v>
      </c>
      <c r="AM792" s="18">
        <f t="shared" si="407"/>
        <v>1360.8000000000002</v>
      </c>
      <c r="AN792" s="18">
        <f>AM792*节奏规划!$J781</f>
        <v>1.7446153846153849</v>
      </c>
      <c r="AO792" s="18">
        <f t="shared" si="408"/>
        <v>319.68</v>
      </c>
      <c r="AP792" s="18">
        <f>AO792*节奏规划!$J781</f>
        <v>0.40984615384615386</v>
      </c>
      <c r="AQ792" s="18">
        <f t="shared" si="409"/>
        <v>17.28</v>
      </c>
      <c r="AR792" s="18">
        <f>AQ792*节奏规划!$J781</f>
        <v>2.2153846153846156E-2</v>
      </c>
      <c r="AS792" s="18">
        <f t="shared" si="427"/>
        <v>25.531200000000002</v>
      </c>
      <c r="AT792" s="18">
        <f>AS792*节奏规划!$J781</f>
        <v>3.2732307692307692E-2</v>
      </c>
      <c r="AU792" s="18">
        <f t="shared" si="428"/>
        <v>159.57</v>
      </c>
      <c r="AV792" s="18">
        <f>AU792*节奏规划!$J781</f>
        <v>0.20457692307692307</v>
      </c>
      <c r="AW792" s="18">
        <f t="shared" si="429"/>
        <v>44.041320000000006</v>
      </c>
      <c r="AX792" s="18">
        <f>AW792*节奏规划!$J781</f>
        <v>5.6463230769230779E-2</v>
      </c>
      <c r="AY792" s="18">
        <f t="shared" si="430"/>
        <v>0</v>
      </c>
      <c r="AZ792" s="18">
        <f>AY792*节奏规划!$J781</f>
        <v>0</v>
      </c>
    </row>
    <row r="793" spans="1:52" ht="16.5" x14ac:dyDescent="0.2">
      <c r="A793" s="14">
        <v>788</v>
      </c>
      <c r="B793" s="14">
        <f>金币产出!CH793/金币产出!CB793</f>
        <v>28067471640</v>
      </c>
      <c r="C793" s="18">
        <f>INDEX(金币产出!$D$7:$D$90,MATCH(宝箱数值!A793,金币产出!$A$7:$A$90,1))</f>
        <v>195.5</v>
      </c>
      <c r="D793" s="18">
        <f t="shared" si="410"/>
        <v>140715531</v>
      </c>
      <c r="E793" s="18">
        <f t="shared" si="399"/>
        <v>8680944</v>
      </c>
      <c r="F793" s="18">
        <f t="shared" si="400"/>
        <v>30827506</v>
      </c>
      <c r="G793" s="18">
        <f t="shared" si="401"/>
        <v>65397607</v>
      </c>
      <c r="H793" s="18">
        <f t="shared" si="402"/>
        <v>88050471</v>
      </c>
      <c r="I793" s="18">
        <f t="shared" si="403"/>
        <v>140715531</v>
      </c>
      <c r="J793" s="18">
        <f t="shared" si="404"/>
        <v>140715531</v>
      </c>
      <c r="K793" s="18">
        <f t="shared" si="411"/>
        <v>1</v>
      </c>
      <c r="L793" s="18">
        <f t="shared" si="412"/>
        <v>8680.94</v>
      </c>
      <c r="M793" s="18">
        <f t="shared" si="413"/>
        <v>2</v>
      </c>
      <c r="N793" s="18">
        <f t="shared" si="414"/>
        <v>30.83</v>
      </c>
      <c r="O793" s="18">
        <f t="shared" si="415"/>
        <v>2</v>
      </c>
      <c r="P793" s="18">
        <f t="shared" si="416"/>
        <v>65.400000000000006</v>
      </c>
      <c r="Q793" s="18">
        <f t="shared" si="417"/>
        <v>2</v>
      </c>
      <c r="R793" s="18">
        <f t="shared" si="418"/>
        <v>88.05</v>
      </c>
      <c r="S793" s="18">
        <f t="shared" si="419"/>
        <v>2</v>
      </c>
      <c r="T793" s="18">
        <f t="shared" si="420"/>
        <v>140.72</v>
      </c>
      <c r="U793" s="18">
        <f t="shared" si="421"/>
        <v>2</v>
      </c>
      <c r="V793" s="18">
        <f t="shared" si="422"/>
        <v>140.72</v>
      </c>
      <c r="W793" s="18">
        <f t="shared" si="423"/>
        <v>2</v>
      </c>
      <c r="X793" s="18">
        <f t="shared" si="424"/>
        <v>140.72</v>
      </c>
      <c r="Y793" s="22">
        <v>0</v>
      </c>
      <c r="Z793" s="22">
        <v>0</v>
      </c>
      <c r="AA793" s="22">
        <v>0</v>
      </c>
      <c r="AB793" s="22">
        <v>0.2</v>
      </c>
      <c r="AC793" s="22">
        <v>0.8</v>
      </c>
      <c r="AD793" s="22">
        <v>0</v>
      </c>
      <c r="AE793" s="18">
        <f t="shared" si="425"/>
        <v>384689343.64500004</v>
      </c>
      <c r="AF793" s="18">
        <f>AE793*节奏规划!$J782</f>
        <v>493191.46621153853</v>
      </c>
      <c r="AG793" s="18">
        <f t="shared" si="426"/>
        <v>4787.1000000000004</v>
      </c>
      <c r="AH793" s="18">
        <f>AG793*节奏规划!$J782</f>
        <v>6.1373076923076928</v>
      </c>
      <c r="AI793" s="18">
        <f t="shared" si="405"/>
        <v>516.6</v>
      </c>
      <c r="AJ793" s="18">
        <f>AI793*节奏规划!$J782</f>
        <v>0.66230769230769237</v>
      </c>
      <c r="AK793" s="18">
        <f t="shared" si="406"/>
        <v>282.96000000000004</v>
      </c>
      <c r="AL793" s="18">
        <f>AK793*节奏规划!$J782</f>
        <v>0.36276923076923079</v>
      </c>
      <c r="AM793" s="18">
        <f t="shared" si="407"/>
        <v>1360.8000000000002</v>
      </c>
      <c r="AN793" s="18">
        <f>AM793*节奏规划!$J782</f>
        <v>1.7446153846153849</v>
      </c>
      <c r="AO793" s="18">
        <f t="shared" si="408"/>
        <v>319.68</v>
      </c>
      <c r="AP793" s="18">
        <f>AO793*节奏规划!$J782</f>
        <v>0.40984615384615386</v>
      </c>
      <c r="AQ793" s="18">
        <f t="shared" si="409"/>
        <v>17.28</v>
      </c>
      <c r="AR793" s="18">
        <f>AQ793*节奏规划!$J782</f>
        <v>2.2153846153846156E-2</v>
      </c>
      <c r="AS793" s="18">
        <f t="shared" si="427"/>
        <v>25.531200000000002</v>
      </c>
      <c r="AT793" s="18">
        <f>AS793*节奏规划!$J782</f>
        <v>3.2732307692307692E-2</v>
      </c>
      <c r="AU793" s="18">
        <f t="shared" si="428"/>
        <v>159.57</v>
      </c>
      <c r="AV793" s="18">
        <f>AU793*节奏规划!$J782</f>
        <v>0.20457692307692307</v>
      </c>
      <c r="AW793" s="18">
        <f t="shared" si="429"/>
        <v>44.041320000000006</v>
      </c>
      <c r="AX793" s="18">
        <f>AW793*节奏规划!$J782</f>
        <v>5.6463230769230779E-2</v>
      </c>
      <c r="AY793" s="18">
        <f t="shared" si="430"/>
        <v>0</v>
      </c>
      <c r="AZ793" s="18">
        <f>AY793*节奏规划!$J782</f>
        <v>0</v>
      </c>
    </row>
    <row r="794" spans="1:52" ht="16.5" x14ac:dyDescent="0.2">
      <c r="A794" s="14">
        <v>789</v>
      </c>
      <c r="B794" s="14">
        <f>金币产出!CH794/金币产出!CB794</f>
        <v>28168505820</v>
      </c>
      <c r="C794" s="18">
        <f>INDEX(金币产出!$D$7:$D$90,MATCH(宝箱数值!A794,金币产出!$A$7:$A$90,1))</f>
        <v>195.5</v>
      </c>
      <c r="D794" s="18">
        <f t="shared" si="410"/>
        <v>141222063</v>
      </c>
      <c r="E794" s="18">
        <f t="shared" si="399"/>
        <v>8696554</v>
      </c>
      <c r="F794" s="18">
        <f t="shared" si="400"/>
        <v>30882941</v>
      </c>
      <c r="G794" s="18">
        <f t="shared" si="401"/>
        <v>65515207</v>
      </c>
      <c r="H794" s="18">
        <f t="shared" si="402"/>
        <v>88208806</v>
      </c>
      <c r="I794" s="18">
        <f t="shared" si="403"/>
        <v>141222063</v>
      </c>
      <c r="J794" s="18">
        <f t="shared" si="404"/>
        <v>141222063</v>
      </c>
      <c r="K794" s="18">
        <f t="shared" si="411"/>
        <v>1</v>
      </c>
      <c r="L794" s="18">
        <f t="shared" si="412"/>
        <v>8696.5499999999993</v>
      </c>
      <c r="M794" s="18">
        <f t="shared" si="413"/>
        <v>2</v>
      </c>
      <c r="N794" s="18">
        <f t="shared" si="414"/>
        <v>30.88</v>
      </c>
      <c r="O794" s="18">
        <f t="shared" si="415"/>
        <v>2</v>
      </c>
      <c r="P794" s="18">
        <f t="shared" si="416"/>
        <v>65.52</v>
      </c>
      <c r="Q794" s="18">
        <f t="shared" si="417"/>
        <v>2</v>
      </c>
      <c r="R794" s="18">
        <f t="shared" si="418"/>
        <v>88.21</v>
      </c>
      <c r="S794" s="18">
        <f t="shared" si="419"/>
        <v>2</v>
      </c>
      <c r="T794" s="18">
        <f t="shared" si="420"/>
        <v>141.22</v>
      </c>
      <c r="U794" s="18">
        <f t="shared" si="421"/>
        <v>2</v>
      </c>
      <c r="V794" s="18">
        <f t="shared" si="422"/>
        <v>141.22</v>
      </c>
      <c r="W794" s="18">
        <f t="shared" si="423"/>
        <v>2</v>
      </c>
      <c r="X794" s="18">
        <f t="shared" si="424"/>
        <v>141.22</v>
      </c>
      <c r="Y794" s="22">
        <v>0</v>
      </c>
      <c r="Z794" s="22">
        <v>0</v>
      </c>
      <c r="AA794" s="22">
        <v>0</v>
      </c>
      <c r="AB794" s="22">
        <v>0.2</v>
      </c>
      <c r="AC794" s="22">
        <v>0.8</v>
      </c>
      <c r="AD794" s="22">
        <v>0</v>
      </c>
      <c r="AE794" s="18">
        <f t="shared" si="425"/>
        <v>385980361.27800006</v>
      </c>
      <c r="AF794" s="18">
        <f>AE794*节奏规划!$J783</f>
        <v>494846.61702307698</v>
      </c>
      <c r="AG794" s="18">
        <f t="shared" si="426"/>
        <v>4787.1000000000004</v>
      </c>
      <c r="AH794" s="18">
        <f>AG794*节奏规划!$J783</f>
        <v>6.1373076923076928</v>
      </c>
      <c r="AI794" s="18">
        <f t="shared" si="405"/>
        <v>516.6</v>
      </c>
      <c r="AJ794" s="18">
        <f>AI794*节奏规划!$J783</f>
        <v>0.66230769230769237</v>
      </c>
      <c r="AK794" s="18">
        <f t="shared" si="406"/>
        <v>282.96000000000004</v>
      </c>
      <c r="AL794" s="18">
        <f>AK794*节奏规划!$J783</f>
        <v>0.36276923076923079</v>
      </c>
      <c r="AM794" s="18">
        <f t="shared" si="407"/>
        <v>1360.8000000000002</v>
      </c>
      <c r="AN794" s="18">
        <f>AM794*节奏规划!$J783</f>
        <v>1.7446153846153849</v>
      </c>
      <c r="AO794" s="18">
        <f t="shared" si="408"/>
        <v>319.68</v>
      </c>
      <c r="AP794" s="18">
        <f>AO794*节奏规划!$J783</f>
        <v>0.40984615384615386</v>
      </c>
      <c r="AQ794" s="18">
        <f t="shared" si="409"/>
        <v>17.28</v>
      </c>
      <c r="AR794" s="18">
        <f>AQ794*节奏规划!$J783</f>
        <v>2.2153846153846156E-2</v>
      </c>
      <c r="AS794" s="18">
        <f t="shared" si="427"/>
        <v>25.531200000000002</v>
      </c>
      <c r="AT794" s="18">
        <f>AS794*节奏规划!$J783</f>
        <v>3.2732307692307692E-2</v>
      </c>
      <c r="AU794" s="18">
        <f t="shared" si="428"/>
        <v>159.57</v>
      </c>
      <c r="AV794" s="18">
        <f>AU794*节奏规划!$J783</f>
        <v>0.20457692307692307</v>
      </c>
      <c r="AW794" s="18">
        <f t="shared" si="429"/>
        <v>44.041320000000006</v>
      </c>
      <c r="AX794" s="18">
        <f>AW794*节奏规划!$J783</f>
        <v>5.6463230769230779E-2</v>
      </c>
      <c r="AY794" s="18">
        <f t="shared" si="430"/>
        <v>0</v>
      </c>
      <c r="AZ794" s="18">
        <f>AY794*节奏规划!$J783</f>
        <v>0</v>
      </c>
    </row>
    <row r="795" spans="1:52" ht="16.5" x14ac:dyDescent="0.2">
      <c r="A795" s="14">
        <v>790</v>
      </c>
      <c r="B795" s="14">
        <f>金币产出!CH795/金币产出!CB795</f>
        <v>28269540000</v>
      </c>
      <c r="C795" s="18">
        <f>INDEX(金币产出!$D$7:$D$90,MATCH(宝箱数值!A795,金币产出!$A$7:$A$90,1))</f>
        <v>195.5</v>
      </c>
      <c r="D795" s="18">
        <f t="shared" si="410"/>
        <v>141728596</v>
      </c>
      <c r="E795" s="18">
        <f t="shared" si="399"/>
        <v>8712137</v>
      </c>
      <c r="F795" s="18">
        <f t="shared" si="400"/>
        <v>30938276</v>
      </c>
      <c r="G795" s="18">
        <f t="shared" si="401"/>
        <v>65632596</v>
      </c>
      <c r="H795" s="18">
        <f t="shared" si="402"/>
        <v>88366857</v>
      </c>
      <c r="I795" s="18">
        <f t="shared" si="403"/>
        <v>141728596</v>
      </c>
      <c r="J795" s="18">
        <f t="shared" si="404"/>
        <v>141728596</v>
      </c>
      <c r="K795" s="18">
        <f t="shared" si="411"/>
        <v>1</v>
      </c>
      <c r="L795" s="18">
        <f t="shared" si="412"/>
        <v>8712.14</v>
      </c>
      <c r="M795" s="18">
        <f t="shared" si="413"/>
        <v>2</v>
      </c>
      <c r="N795" s="18">
        <f t="shared" si="414"/>
        <v>30.94</v>
      </c>
      <c r="O795" s="18">
        <f t="shared" si="415"/>
        <v>2</v>
      </c>
      <c r="P795" s="18">
        <f t="shared" si="416"/>
        <v>65.63</v>
      </c>
      <c r="Q795" s="18">
        <f t="shared" si="417"/>
        <v>2</v>
      </c>
      <c r="R795" s="18">
        <f t="shared" si="418"/>
        <v>88.37</v>
      </c>
      <c r="S795" s="18">
        <f t="shared" si="419"/>
        <v>2</v>
      </c>
      <c r="T795" s="18">
        <f t="shared" si="420"/>
        <v>141.72999999999999</v>
      </c>
      <c r="U795" s="18">
        <f t="shared" si="421"/>
        <v>2</v>
      </c>
      <c r="V795" s="18">
        <f t="shared" si="422"/>
        <v>141.72999999999999</v>
      </c>
      <c r="W795" s="18">
        <f t="shared" si="423"/>
        <v>2</v>
      </c>
      <c r="X795" s="18">
        <f t="shared" si="424"/>
        <v>141.72999999999999</v>
      </c>
      <c r="Y795" s="22">
        <v>0</v>
      </c>
      <c r="Z795" s="22">
        <v>0</v>
      </c>
      <c r="AA795" s="22">
        <v>0</v>
      </c>
      <c r="AB795" s="22">
        <v>0.2</v>
      </c>
      <c r="AC795" s="22">
        <v>0.8</v>
      </c>
      <c r="AD795" s="22">
        <v>0</v>
      </c>
      <c r="AE795" s="18">
        <f t="shared" si="425"/>
        <v>387271213.43100005</v>
      </c>
      <c r="AF795" s="18">
        <f>AE795*节奏规划!$J784</f>
        <v>484089.01678875007</v>
      </c>
      <c r="AG795" s="18">
        <f t="shared" si="426"/>
        <v>4787.1000000000004</v>
      </c>
      <c r="AH795" s="18">
        <f>AG795*节奏规划!$J784</f>
        <v>5.9838750000000003</v>
      </c>
      <c r="AI795" s="18">
        <f t="shared" si="405"/>
        <v>516.6</v>
      </c>
      <c r="AJ795" s="18">
        <f>AI795*节奏规划!$J784</f>
        <v>0.64575000000000005</v>
      </c>
      <c r="AK795" s="18">
        <f t="shared" si="406"/>
        <v>282.96000000000004</v>
      </c>
      <c r="AL795" s="18">
        <f>AK795*节奏规划!$J784</f>
        <v>0.35370000000000007</v>
      </c>
      <c r="AM795" s="18">
        <f t="shared" si="407"/>
        <v>1360.8000000000002</v>
      </c>
      <c r="AN795" s="18">
        <f>AM795*节奏规划!$J784</f>
        <v>1.7010000000000003</v>
      </c>
      <c r="AO795" s="18">
        <f t="shared" si="408"/>
        <v>319.68</v>
      </c>
      <c r="AP795" s="18">
        <f>AO795*节奏规划!$J784</f>
        <v>0.39960000000000001</v>
      </c>
      <c r="AQ795" s="18">
        <f t="shared" si="409"/>
        <v>17.28</v>
      </c>
      <c r="AR795" s="18">
        <f>AQ795*节奏规划!$J784</f>
        <v>2.1600000000000001E-2</v>
      </c>
      <c r="AS795" s="18">
        <f t="shared" si="427"/>
        <v>25.531200000000002</v>
      </c>
      <c r="AT795" s="18">
        <f>AS795*节奏规划!$J784</f>
        <v>3.1914000000000005E-2</v>
      </c>
      <c r="AU795" s="18">
        <f t="shared" si="428"/>
        <v>159.57</v>
      </c>
      <c r="AV795" s="18">
        <f>AU795*节奏规划!$J784</f>
        <v>0.19946249999999999</v>
      </c>
      <c r="AW795" s="18">
        <f t="shared" si="429"/>
        <v>44.041320000000006</v>
      </c>
      <c r="AX795" s="18">
        <f>AW795*节奏规划!$J784</f>
        <v>5.5051650000000008E-2</v>
      </c>
      <c r="AY795" s="18">
        <f t="shared" si="430"/>
        <v>0</v>
      </c>
      <c r="AZ795" s="18">
        <f>AY795*节奏规划!$J784</f>
        <v>0</v>
      </c>
    </row>
    <row r="796" spans="1:52" ht="16.5" x14ac:dyDescent="0.2">
      <c r="A796" s="14">
        <v>791</v>
      </c>
      <c r="B796" s="14">
        <f>金币产出!CH796/金币产出!CB796</f>
        <v>28370574400</v>
      </c>
      <c r="C796" s="18">
        <f>INDEX(金币产出!$D$7:$D$90,MATCH(宝箱数值!A796,金币产出!$A$7:$A$90,1))</f>
        <v>195.5</v>
      </c>
      <c r="D796" s="18">
        <f t="shared" si="410"/>
        <v>142235129</v>
      </c>
      <c r="E796" s="18">
        <f t="shared" si="399"/>
        <v>8727691</v>
      </c>
      <c r="F796" s="18">
        <f t="shared" si="400"/>
        <v>30993513</v>
      </c>
      <c r="G796" s="18">
        <f t="shared" si="401"/>
        <v>65749776</v>
      </c>
      <c r="H796" s="18">
        <f t="shared" si="402"/>
        <v>88524626</v>
      </c>
      <c r="I796" s="18">
        <f t="shared" si="403"/>
        <v>142235129</v>
      </c>
      <c r="J796" s="18">
        <f t="shared" si="404"/>
        <v>142235129</v>
      </c>
      <c r="K796" s="18">
        <f t="shared" si="411"/>
        <v>1</v>
      </c>
      <c r="L796" s="18">
        <f t="shared" si="412"/>
        <v>8727.69</v>
      </c>
      <c r="M796" s="18">
        <f t="shared" si="413"/>
        <v>2</v>
      </c>
      <c r="N796" s="18">
        <f t="shared" si="414"/>
        <v>30.99</v>
      </c>
      <c r="O796" s="18">
        <f t="shared" si="415"/>
        <v>2</v>
      </c>
      <c r="P796" s="18">
        <f t="shared" si="416"/>
        <v>65.75</v>
      </c>
      <c r="Q796" s="18">
        <f t="shared" si="417"/>
        <v>2</v>
      </c>
      <c r="R796" s="18">
        <f t="shared" si="418"/>
        <v>88.52</v>
      </c>
      <c r="S796" s="18">
        <f t="shared" si="419"/>
        <v>2</v>
      </c>
      <c r="T796" s="18">
        <f t="shared" si="420"/>
        <v>142.24</v>
      </c>
      <c r="U796" s="18">
        <f t="shared" si="421"/>
        <v>2</v>
      </c>
      <c r="V796" s="18">
        <f t="shared" si="422"/>
        <v>142.24</v>
      </c>
      <c r="W796" s="18">
        <f t="shared" si="423"/>
        <v>2</v>
      </c>
      <c r="X796" s="18">
        <f t="shared" si="424"/>
        <v>142.24</v>
      </c>
      <c r="Y796" s="22">
        <v>0</v>
      </c>
      <c r="Z796" s="22">
        <v>0</v>
      </c>
      <c r="AA796" s="22">
        <v>0</v>
      </c>
      <c r="AB796" s="22">
        <v>0.2</v>
      </c>
      <c r="AC796" s="22">
        <v>0.8</v>
      </c>
      <c r="AD796" s="22">
        <v>0</v>
      </c>
      <c r="AE796" s="18">
        <f t="shared" si="425"/>
        <v>388561898.92200005</v>
      </c>
      <c r="AF796" s="18">
        <f>AE796*节奏规划!$J785</f>
        <v>485702.3736525001</v>
      </c>
      <c r="AG796" s="18">
        <f t="shared" si="426"/>
        <v>4787.1000000000004</v>
      </c>
      <c r="AH796" s="18">
        <f>AG796*节奏规划!$J785</f>
        <v>5.9838750000000003</v>
      </c>
      <c r="AI796" s="18">
        <f t="shared" si="405"/>
        <v>516.6</v>
      </c>
      <c r="AJ796" s="18">
        <f>AI796*节奏规划!$J785</f>
        <v>0.64575000000000005</v>
      </c>
      <c r="AK796" s="18">
        <f t="shared" si="406"/>
        <v>282.96000000000004</v>
      </c>
      <c r="AL796" s="18">
        <f>AK796*节奏规划!$J785</f>
        <v>0.35370000000000007</v>
      </c>
      <c r="AM796" s="18">
        <f t="shared" si="407"/>
        <v>1360.8000000000002</v>
      </c>
      <c r="AN796" s="18">
        <f>AM796*节奏规划!$J785</f>
        <v>1.7010000000000003</v>
      </c>
      <c r="AO796" s="18">
        <f t="shared" si="408"/>
        <v>319.68</v>
      </c>
      <c r="AP796" s="18">
        <f>AO796*节奏规划!$J785</f>
        <v>0.39960000000000001</v>
      </c>
      <c r="AQ796" s="18">
        <f t="shared" si="409"/>
        <v>17.28</v>
      </c>
      <c r="AR796" s="18">
        <f>AQ796*节奏规划!$J785</f>
        <v>2.1600000000000001E-2</v>
      </c>
      <c r="AS796" s="18">
        <f t="shared" si="427"/>
        <v>25.531200000000002</v>
      </c>
      <c r="AT796" s="18">
        <f>AS796*节奏规划!$J785</f>
        <v>3.1914000000000005E-2</v>
      </c>
      <c r="AU796" s="18">
        <f t="shared" si="428"/>
        <v>159.57</v>
      </c>
      <c r="AV796" s="18">
        <f>AU796*节奏规划!$J785</f>
        <v>0.19946249999999999</v>
      </c>
      <c r="AW796" s="18">
        <f t="shared" si="429"/>
        <v>44.041320000000006</v>
      </c>
      <c r="AX796" s="18">
        <f>AW796*节奏规划!$J785</f>
        <v>5.5051650000000008E-2</v>
      </c>
      <c r="AY796" s="18">
        <f t="shared" si="430"/>
        <v>0</v>
      </c>
      <c r="AZ796" s="18">
        <f>AY796*节奏规划!$J785</f>
        <v>0</v>
      </c>
    </row>
    <row r="797" spans="1:52" ht="16.5" x14ac:dyDescent="0.2">
      <c r="A797" s="14">
        <v>792</v>
      </c>
      <c r="B797" s="14">
        <f>金币产出!CH797/金币产出!CB797</f>
        <v>28471608000</v>
      </c>
      <c r="C797" s="18">
        <f>INDEX(金币产出!$D$7:$D$90,MATCH(宝箱数值!A797,金币产出!$A$7:$A$90,1))</f>
        <v>195.5</v>
      </c>
      <c r="D797" s="18">
        <f t="shared" si="410"/>
        <v>142741658</v>
      </c>
      <c r="E797" s="18">
        <f t="shared" si="399"/>
        <v>8743218</v>
      </c>
      <c r="F797" s="18">
        <f t="shared" si="400"/>
        <v>31048651</v>
      </c>
      <c r="G797" s="18">
        <f t="shared" si="401"/>
        <v>65866746</v>
      </c>
      <c r="H797" s="18">
        <f t="shared" si="402"/>
        <v>88682114</v>
      </c>
      <c r="I797" s="18">
        <f t="shared" si="403"/>
        <v>142741658</v>
      </c>
      <c r="J797" s="18">
        <f t="shared" si="404"/>
        <v>142741658</v>
      </c>
      <c r="K797" s="18">
        <f t="shared" si="411"/>
        <v>1</v>
      </c>
      <c r="L797" s="18">
        <f t="shared" si="412"/>
        <v>8743.2199999999993</v>
      </c>
      <c r="M797" s="18">
        <f t="shared" si="413"/>
        <v>2</v>
      </c>
      <c r="N797" s="18">
        <f t="shared" si="414"/>
        <v>31.05</v>
      </c>
      <c r="O797" s="18">
        <f t="shared" si="415"/>
        <v>2</v>
      </c>
      <c r="P797" s="18">
        <f t="shared" si="416"/>
        <v>65.87</v>
      </c>
      <c r="Q797" s="18">
        <f t="shared" si="417"/>
        <v>2</v>
      </c>
      <c r="R797" s="18">
        <f t="shared" si="418"/>
        <v>88.68</v>
      </c>
      <c r="S797" s="18">
        <f t="shared" si="419"/>
        <v>2</v>
      </c>
      <c r="T797" s="18">
        <f t="shared" si="420"/>
        <v>142.74</v>
      </c>
      <c r="U797" s="18">
        <f t="shared" si="421"/>
        <v>2</v>
      </c>
      <c r="V797" s="18">
        <f t="shared" si="422"/>
        <v>142.74</v>
      </c>
      <c r="W797" s="18">
        <f t="shared" si="423"/>
        <v>2</v>
      </c>
      <c r="X797" s="18">
        <f t="shared" si="424"/>
        <v>142.74</v>
      </c>
      <c r="Y797" s="22">
        <v>0</v>
      </c>
      <c r="Z797" s="22">
        <v>0</v>
      </c>
      <c r="AA797" s="22">
        <v>0</v>
      </c>
      <c r="AB797" s="22">
        <v>0.2</v>
      </c>
      <c r="AC797" s="22">
        <v>0.8</v>
      </c>
      <c r="AD797" s="22">
        <v>0</v>
      </c>
      <c r="AE797" s="18">
        <f t="shared" si="425"/>
        <v>389852408.88600004</v>
      </c>
      <c r="AF797" s="18">
        <f>AE797*节奏规划!$J786</f>
        <v>487315.51110750006</v>
      </c>
      <c r="AG797" s="18">
        <f t="shared" si="426"/>
        <v>4787.1000000000004</v>
      </c>
      <c r="AH797" s="18">
        <f>AG797*节奏规划!$J786</f>
        <v>5.9838750000000003</v>
      </c>
      <c r="AI797" s="18">
        <f t="shared" si="405"/>
        <v>516.6</v>
      </c>
      <c r="AJ797" s="18">
        <f>AI797*节奏规划!$J786</f>
        <v>0.64575000000000005</v>
      </c>
      <c r="AK797" s="18">
        <f t="shared" si="406"/>
        <v>282.96000000000004</v>
      </c>
      <c r="AL797" s="18">
        <f>AK797*节奏规划!$J786</f>
        <v>0.35370000000000007</v>
      </c>
      <c r="AM797" s="18">
        <f t="shared" si="407"/>
        <v>1360.8000000000002</v>
      </c>
      <c r="AN797" s="18">
        <f>AM797*节奏规划!$J786</f>
        <v>1.7010000000000003</v>
      </c>
      <c r="AO797" s="18">
        <f t="shared" si="408"/>
        <v>319.68</v>
      </c>
      <c r="AP797" s="18">
        <f>AO797*节奏规划!$J786</f>
        <v>0.39960000000000001</v>
      </c>
      <c r="AQ797" s="18">
        <f t="shared" si="409"/>
        <v>17.28</v>
      </c>
      <c r="AR797" s="18">
        <f>AQ797*节奏规划!$J786</f>
        <v>2.1600000000000001E-2</v>
      </c>
      <c r="AS797" s="18">
        <f t="shared" si="427"/>
        <v>25.531200000000002</v>
      </c>
      <c r="AT797" s="18">
        <f>AS797*节奏规划!$J786</f>
        <v>3.1914000000000005E-2</v>
      </c>
      <c r="AU797" s="18">
        <f t="shared" si="428"/>
        <v>159.57</v>
      </c>
      <c r="AV797" s="18">
        <f>AU797*节奏规划!$J786</f>
        <v>0.19946249999999999</v>
      </c>
      <c r="AW797" s="18">
        <f t="shared" si="429"/>
        <v>44.041320000000006</v>
      </c>
      <c r="AX797" s="18">
        <f>AW797*节奏规划!$J786</f>
        <v>5.5051650000000008E-2</v>
      </c>
      <c r="AY797" s="18">
        <f t="shared" si="430"/>
        <v>0</v>
      </c>
      <c r="AZ797" s="18">
        <f>AY797*节奏规划!$J786</f>
        <v>0</v>
      </c>
    </row>
    <row r="798" spans="1:52" ht="16.5" x14ac:dyDescent="0.2">
      <c r="A798" s="14">
        <v>793</v>
      </c>
      <c r="B798" s="14">
        <f>金币产出!CH798/金币产出!CB798</f>
        <v>28572642400</v>
      </c>
      <c r="C798" s="18">
        <f>INDEX(金币产出!$D$7:$D$90,MATCH(宝箱数值!A798,金币产出!$A$7:$A$90,1))</f>
        <v>195.5</v>
      </c>
      <c r="D798" s="18">
        <f t="shared" si="410"/>
        <v>143248192</v>
      </c>
      <c r="E798" s="18">
        <f t="shared" si="399"/>
        <v>8758717</v>
      </c>
      <c r="F798" s="18">
        <f t="shared" si="400"/>
        <v>31103692</v>
      </c>
      <c r="G798" s="18">
        <f t="shared" si="401"/>
        <v>65983510</v>
      </c>
      <c r="H798" s="18">
        <f t="shared" si="402"/>
        <v>88839323</v>
      </c>
      <c r="I798" s="18">
        <f t="shared" si="403"/>
        <v>143248192</v>
      </c>
      <c r="J798" s="18">
        <f t="shared" si="404"/>
        <v>143248192</v>
      </c>
      <c r="K798" s="18">
        <f t="shared" si="411"/>
        <v>1</v>
      </c>
      <c r="L798" s="18">
        <f t="shared" si="412"/>
        <v>8758.7199999999993</v>
      </c>
      <c r="M798" s="18">
        <f t="shared" si="413"/>
        <v>2</v>
      </c>
      <c r="N798" s="18">
        <f t="shared" si="414"/>
        <v>31.1</v>
      </c>
      <c r="O798" s="18">
        <f t="shared" si="415"/>
        <v>2</v>
      </c>
      <c r="P798" s="18">
        <f t="shared" si="416"/>
        <v>65.98</v>
      </c>
      <c r="Q798" s="18">
        <f t="shared" si="417"/>
        <v>2</v>
      </c>
      <c r="R798" s="18">
        <f t="shared" si="418"/>
        <v>88.84</v>
      </c>
      <c r="S798" s="18">
        <f t="shared" si="419"/>
        <v>2</v>
      </c>
      <c r="T798" s="18">
        <f t="shared" si="420"/>
        <v>143.25</v>
      </c>
      <c r="U798" s="18">
        <f t="shared" si="421"/>
        <v>2</v>
      </c>
      <c r="V798" s="18">
        <f t="shared" si="422"/>
        <v>143.25</v>
      </c>
      <c r="W798" s="18">
        <f t="shared" si="423"/>
        <v>2</v>
      </c>
      <c r="X798" s="18">
        <f t="shared" si="424"/>
        <v>143.25</v>
      </c>
      <c r="Y798" s="22">
        <v>0</v>
      </c>
      <c r="Z798" s="22">
        <v>0</v>
      </c>
      <c r="AA798" s="22">
        <v>0</v>
      </c>
      <c r="AB798" s="22">
        <v>0.2</v>
      </c>
      <c r="AC798" s="22">
        <v>0.8</v>
      </c>
      <c r="AD798" s="22">
        <v>0</v>
      </c>
      <c r="AE798" s="18">
        <f t="shared" si="425"/>
        <v>391142765.78100008</v>
      </c>
      <c r="AF798" s="18">
        <f>AE798*节奏规划!$J787</f>
        <v>488928.45722625009</v>
      </c>
      <c r="AG798" s="18">
        <f t="shared" si="426"/>
        <v>4787.1000000000004</v>
      </c>
      <c r="AH798" s="18">
        <f>AG798*节奏规划!$J787</f>
        <v>5.9838750000000003</v>
      </c>
      <c r="AI798" s="18">
        <f t="shared" si="405"/>
        <v>516.6</v>
      </c>
      <c r="AJ798" s="18">
        <f>AI798*节奏规划!$J787</f>
        <v>0.64575000000000005</v>
      </c>
      <c r="AK798" s="18">
        <f t="shared" si="406"/>
        <v>282.96000000000004</v>
      </c>
      <c r="AL798" s="18">
        <f>AK798*节奏规划!$J787</f>
        <v>0.35370000000000007</v>
      </c>
      <c r="AM798" s="18">
        <f t="shared" si="407"/>
        <v>1360.8000000000002</v>
      </c>
      <c r="AN798" s="18">
        <f>AM798*节奏规划!$J787</f>
        <v>1.7010000000000003</v>
      </c>
      <c r="AO798" s="18">
        <f t="shared" si="408"/>
        <v>319.68</v>
      </c>
      <c r="AP798" s="18">
        <f>AO798*节奏规划!$J787</f>
        <v>0.39960000000000001</v>
      </c>
      <c r="AQ798" s="18">
        <f t="shared" si="409"/>
        <v>17.28</v>
      </c>
      <c r="AR798" s="18">
        <f>AQ798*节奏规划!$J787</f>
        <v>2.1600000000000001E-2</v>
      </c>
      <c r="AS798" s="18">
        <f t="shared" si="427"/>
        <v>25.531200000000002</v>
      </c>
      <c r="AT798" s="18">
        <f>AS798*节奏规划!$J787</f>
        <v>3.1914000000000005E-2</v>
      </c>
      <c r="AU798" s="18">
        <f t="shared" si="428"/>
        <v>159.57</v>
      </c>
      <c r="AV798" s="18">
        <f>AU798*节奏规划!$J787</f>
        <v>0.19946249999999999</v>
      </c>
      <c r="AW798" s="18">
        <f t="shared" si="429"/>
        <v>44.041320000000006</v>
      </c>
      <c r="AX798" s="18">
        <f>AW798*节奏规划!$J787</f>
        <v>5.5051650000000008E-2</v>
      </c>
      <c r="AY798" s="18">
        <f t="shared" si="430"/>
        <v>0</v>
      </c>
      <c r="AZ798" s="18">
        <f>AY798*节奏规划!$J787</f>
        <v>0</v>
      </c>
    </row>
    <row r="799" spans="1:52" ht="16.5" x14ac:dyDescent="0.2">
      <c r="A799" s="14">
        <v>794</v>
      </c>
      <c r="B799" s="14">
        <f>金币产出!CH799/金币产出!CB799</f>
        <v>28673676000</v>
      </c>
      <c r="C799" s="18">
        <f>INDEX(金币产出!$D$7:$D$90,MATCH(宝箱数值!A799,金币产出!$A$7:$A$90,1))</f>
        <v>195.5</v>
      </c>
      <c r="D799" s="18">
        <f t="shared" si="410"/>
        <v>143754721</v>
      </c>
      <c r="E799" s="18">
        <f t="shared" si="399"/>
        <v>8774189</v>
      </c>
      <c r="F799" s="18">
        <f t="shared" si="400"/>
        <v>31158635</v>
      </c>
      <c r="G799" s="18">
        <f t="shared" si="401"/>
        <v>66100067</v>
      </c>
      <c r="H799" s="18">
        <f t="shared" si="402"/>
        <v>88996254</v>
      </c>
      <c r="I799" s="18">
        <f t="shared" si="403"/>
        <v>143754721</v>
      </c>
      <c r="J799" s="18">
        <f t="shared" si="404"/>
        <v>143754721</v>
      </c>
      <c r="K799" s="18">
        <f t="shared" si="411"/>
        <v>1</v>
      </c>
      <c r="L799" s="18">
        <f t="shared" si="412"/>
        <v>8774.19</v>
      </c>
      <c r="M799" s="18">
        <f t="shared" si="413"/>
        <v>2</v>
      </c>
      <c r="N799" s="18">
        <f t="shared" si="414"/>
        <v>31.16</v>
      </c>
      <c r="O799" s="18">
        <f t="shared" si="415"/>
        <v>2</v>
      </c>
      <c r="P799" s="18">
        <f t="shared" si="416"/>
        <v>66.099999999999994</v>
      </c>
      <c r="Q799" s="18">
        <f t="shared" si="417"/>
        <v>2</v>
      </c>
      <c r="R799" s="18">
        <f t="shared" si="418"/>
        <v>89</v>
      </c>
      <c r="S799" s="18">
        <f t="shared" si="419"/>
        <v>2</v>
      </c>
      <c r="T799" s="18">
        <f t="shared" si="420"/>
        <v>143.75</v>
      </c>
      <c r="U799" s="18">
        <f t="shared" si="421"/>
        <v>2</v>
      </c>
      <c r="V799" s="18">
        <f t="shared" si="422"/>
        <v>143.75</v>
      </c>
      <c r="W799" s="18">
        <f t="shared" si="423"/>
        <v>2</v>
      </c>
      <c r="X799" s="18">
        <f t="shared" si="424"/>
        <v>143.75</v>
      </c>
      <c r="Y799" s="22">
        <v>0</v>
      </c>
      <c r="Z799" s="22">
        <v>0</v>
      </c>
      <c r="AA799" s="22">
        <v>0</v>
      </c>
      <c r="AB799" s="22">
        <v>0.2</v>
      </c>
      <c r="AC799" s="22">
        <v>0.8</v>
      </c>
      <c r="AD799" s="22">
        <v>0</v>
      </c>
      <c r="AE799" s="18">
        <f t="shared" si="425"/>
        <v>392432946.55800003</v>
      </c>
      <c r="AF799" s="18">
        <f>AE799*节奏规划!$J788</f>
        <v>490541.18319750007</v>
      </c>
      <c r="AG799" s="18">
        <f t="shared" si="426"/>
        <v>4787.1000000000004</v>
      </c>
      <c r="AH799" s="18">
        <f>AG799*节奏规划!$J788</f>
        <v>5.9838750000000003</v>
      </c>
      <c r="AI799" s="18">
        <f t="shared" si="405"/>
        <v>516.6</v>
      </c>
      <c r="AJ799" s="18">
        <f>AI799*节奏规划!$J788</f>
        <v>0.64575000000000005</v>
      </c>
      <c r="AK799" s="18">
        <f t="shared" si="406"/>
        <v>282.96000000000004</v>
      </c>
      <c r="AL799" s="18">
        <f>AK799*节奏规划!$J788</f>
        <v>0.35370000000000007</v>
      </c>
      <c r="AM799" s="18">
        <f t="shared" si="407"/>
        <v>1360.8000000000002</v>
      </c>
      <c r="AN799" s="18">
        <f>AM799*节奏规划!$J788</f>
        <v>1.7010000000000003</v>
      </c>
      <c r="AO799" s="18">
        <f t="shared" si="408"/>
        <v>319.68</v>
      </c>
      <c r="AP799" s="18">
        <f>AO799*节奏规划!$J788</f>
        <v>0.39960000000000001</v>
      </c>
      <c r="AQ799" s="18">
        <f t="shared" si="409"/>
        <v>17.28</v>
      </c>
      <c r="AR799" s="18">
        <f>AQ799*节奏规划!$J788</f>
        <v>2.1600000000000001E-2</v>
      </c>
      <c r="AS799" s="18">
        <f t="shared" si="427"/>
        <v>25.531200000000002</v>
      </c>
      <c r="AT799" s="18">
        <f>AS799*节奏规划!$J788</f>
        <v>3.1914000000000005E-2</v>
      </c>
      <c r="AU799" s="18">
        <f t="shared" si="428"/>
        <v>159.57</v>
      </c>
      <c r="AV799" s="18">
        <f>AU799*节奏规划!$J788</f>
        <v>0.19946249999999999</v>
      </c>
      <c r="AW799" s="18">
        <f t="shared" si="429"/>
        <v>44.041320000000006</v>
      </c>
      <c r="AX799" s="18">
        <f>AW799*节奏规划!$J788</f>
        <v>5.5051650000000008E-2</v>
      </c>
      <c r="AY799" s="18">
        <f t="shared" si="430"/>
        <v>0</v>
      </c>
      <c r="AZ799" s="18">
        <f>AY799*节奏规划!$J788</f>
        <v>0</v>
      </c>
    </row>
    <row r="800" spans="1:52" ht="16.5" x14ac:dyDescent="0.2">
      <c r="A800" s="14">
        <v>795</v>
      </c>
      <c r="B800" s="14">
        <f>金币产出!CH800/金币产出!CB800</f>
        <v>28774710400</v>
      </c>
      <c r="C800" s="18">
        <f>INDEX(金币产出!$D$7:$D$90,MATCH(宝箱数值!A800,金币产出!$A$7:$A$90,1))</f>
        <v>195.5</v>
      </c>
      <c r="D800" s="18">
        <f t="shared" si="410"/>
        <v>144261254</v>
      </c>
      <c r="E800" s="18">
        <f t="shared" si="399"/>
        <v>8789634</v>
      </c>
      <c r="F800" s="18">
        <f t="shared" si="400"/>
        <v>31213482</v>
      </c>
      <c r="G800" s="18">
        <f t="shared" si="401"/>
        <v>66216419</v>
      </c>
      <c r="H800" s="18">
        <f t="shared" si="402"/>
        <v>89152909</v>
      </c>
      <c r="I800" s="18">
        <f t="shared" si="403"/>
        <v>144261254</v>
      </c>
      <c r="J800" s="18">
        <f t="shared" si="404"/>
        <v>144261254</v>
      </c>
      <c r="K800" s="18">
        <f t="shared" si="411"/>
        <v>1</v>
      </c>
      <c r="L800" s="18">
        <f t="shared" si="412"/>
        <v>8789.6299999999992</v>
      </c>
      <c r="M800" s="18">
        <f t="shared" si="413"/>
        <v>2</v>
      </c>
      <c r="N800" s="18">
        <f t="shared" si="414"/>
        <v>31.21</v>
      </c>
      <c r="O800" s="18">
        <f t="shared" si="415"/>
        <v>2</v>
      </c>
      <c r="P800" s="18">
        <f t="shared" si="416"/>
        <v>66.22</v>
      </c>
      <c r="Q800" s="18">
        <f t="shared" si="417"/>
        <v>2</v>
      </c>
      <c r="R800" s="18">
        <f t="shared" si="418"/>
        <v>89.15</v>
      </c>
      <c r="S800" s="18">
        <f t="shared" si="419"/>
        <v>2</v>
      </c>
      <c r="T800" s="18">
        <f t="shared" si="420"/>
        <v>144.26</v>
      </c>
      <c r="U800" s="18">
        <f t="shared" si="421"/>
        <v>2</v>
      </c>
      <c r="V800" s="18">
        <f t="shared" si="422"/>
        <v>144.26</v>
      </c>
      <c r="W800" s="18">
        <f t="shared" si="423"/>
        <v>2</v>
      </c>
      <c r="X800" s="18">
        <f t="shared" si="424"/>
        <v>144.26</v>
      </c>
      <c r="Y800" s="22">
        <v>0</v>
      </c>
      <c r="Z800" s="22">
        <v>0</v>
      </c>
      <c r="AA800" s="22">
        <v>0</v>
      </c>
      <c r="AB800" s="22">
        <v>0.2</v>
      </c>
      <c r="AC800" s="22">
        <v>0.8</v>
      </c>
      <c r="AD800" s="22">
        <v>0</v>
      </c>
      <c r="AE800" s="18">
        <f t="shared" si="425"/>
        <v>393722973.67500001</v>
      </c>
      <c r="AF800" s="18">
        <f>AE800*节奏规划!$J789</f>
        <v>492153.71709375002</v>
      </c>
      <c r="AG800" s="18">
        <f t="shared" si="426"/>
        <v>4787.1000000000004</v>
      </c>
      <c r="AH800" s="18">
        <f>AG800*节奏规划!$J789</f>
        <v>5.9838750000000003</v>
      </c>
      <c r="AI800" s="18">
        <f t="shared" si="405"/>
        <v>516.6</v>
      </c>
      <c r="AJ800" s="18">
        <f>AI800*节奏规划!$J789</f>
        <v>0.64575000000000005</v>
      </c>
      <c r="AK800" s="18">
        <f t="shared" si="406"/>
        <v>282.96000000000004</v>
      </c>
      <c r="AL800" s="18">
        <f>AK800*节奏规划!$J789</f>
        <v>0.35370000000000007</v>
      </c>
      <c r="AM800" s="18">
        <f t="shared" si="407"/>
        <v>1360.8000000000002</v>
      </c>
      <c r="AN800" s="18">
        <f>AM800*节奏规划!$J789</f>
        <v>1.7010000000000003</v>
      </c>
      <c r="AO800" s="18">
        <f t="shared" si="408"/>
        <v>319.68</v>
      </c>
      <c r="AP800" s="18">
        <f>AO800*节奏规划!$J789</f>
        <v>0.39960000000000001</v>
      </c>
      <c r="AQ800" s="18">
        <f t="shared" si="409"/>
        <v>17.28</v>
      </c>
      <c r="AR800" s="18">
        <f>AQ800*节奏规划!$J789</f>
        <v>2.1600000000000001E-2</v>
      </c>
      <c r="AS800" s="18">
        <f t="shared" si="427"/>
        <v>25.531200000000002</v>
      </c>
      <c r="AT800" s="18">
        <f>AS800*节奏规划!$J789</f>
        <v>3.1914000000000005E-2</v>
      </c>
      <c r="AU800" s="18">
        <f t="shared" si="428"/>
        <v>159.57</v>
      </c>
      <c r="AV800" s="18">
        <f>AU800*节奏规划!$J789</f>
        <v>0.19946249999999999</v>
      </c>
      <c r="AW800" s="18">
        <f t="shared" si="429"/>
        <v>44.041320000000006</v>
      </c>
      <c r="AX800" s="18">
        <f>AW800*节奏规划!$J789</f>
        <v>5.5051650000000008E-2</v>
      </c>
      <c r="AY800" s="18">
        <f t="shared" si="430"/>
        <v>0</v>
      </c>
      <c r="AZ800" s="18">
        <f>AY800*节奏规划!$J789</f>
        <v>0</v>
      </c>
    </row>
    <row r="801" spans="1:52" ht="16.5" x14ac:dyDescent="0.2">
      <c r="A801" s="14">
        <v>796</v>
      </c>
      <c r="B801" s="14">
        <f>金币产出!CH801/金币产出!CB801</f>
        <v>28875744000</v>
      </c>
      <c r="C801" s="18">
        <f>INDEX(金币产出!$D$7:$D$90,MATCH(宝箱数值!A801,金币产出!$A$7:$A$90,1))</f>
        <v>195.5</v>
      </c>
      <c r="D801" s="18">
        <f t="shared" si="410"/>
        <v>144767783</v>
      </c>
      <c r="E801" s="18">
        <f t="shared" si="399"/>
        <v>8805051</v>
      </c>
      <c r="F801" s="18">
        <f t="shared" si="400"/>
        <v>31268233</v>
      </c>
      <c r="G801" s="18">
        <f t="shared" si="401"/>
        <v>66332567</v>
      </c>
      <c r="H801" s="18">
        <f t="shared" si="402"/>
        <v>89309288</v>
      </c>
      <c r="I801" s="18">
        <f t="shared" si="403"/>
        <v>144767783</v>
      </c>
      <c r="J801" s="18">
        <f t="shared" si="404"/>
        <v>144767783</v>
      </c>
      <c r="K801" s="18">
        <f t="shared" si="411"/>
        <v>1</v>
      </c>
      <c r="L801" s="18">
        <f t="shared" si="412"/>
        <v>8805.0499999999993</v>
      </c>
      <c r="M801" s="18">
        <f t="shared" si="413"/>
        <v>2</v>
      </c>
      <c r="N801" s="18">
        <f t="shared" si="414"/>
        <v>31.27</v>
      </c>
      <c r="O801" s="18">
        <f t="shared" si="415"/>
        <v>2</v>
      </c>
      <c r="P801" s="18">
        <f t="shared" si="416"/>
        <v>66.33</v>
      </c>
      <c r="Q801" s="18">
        <f t="shared" si="417"/>
        <v>2</v>
      </c>
      <c r="R801" s="18">
        <f t="shared" si="418"/>
        <v>89.31</v>
      </c>
      <c r="S801" s="18">
        <f t="shared" si="419"/>
        <v>2</v>
      </c>
      <c r="T801" s="18">
        <f t="shared" si="420"/>
        <v>144.77000000000001</v>
      </c>
      <c r="U801" s="18">
        <f t="shared" si="421"/>
        <v>2</v>
      </c>
      <c r="V801" s="18">
        <f t="shared" si="422"/>
        <v>144.77000000000001</v>
      </c>
      <c r="W801" s="18">
        <f t="shared" si="423"/>
        <v>2</v>
      </c>
      <c r="X801" s="18">
        <f t="shared" si="424"/>
        <v>144.77000000000001</v>
      </c>
      <c r="Y801" s="22">
        <v>0</v>
      </c>
      <c r="Z801" s="22">
        <v>0</v>
      </c>
      <c r="AA801" s="22">
        <v>0</v>
      </c>
      <c r="AB801" s="22">
        <v>0.2</v>
      </c>
      <c r="AC801" s="22">
        <v>0.8</v>
      </c>
      <c r="AD801" s="22">
        <v>0</v>
      </c>
      <c r="AE801" s="18">
        <f t="shared" si="425"/>
        <v>395012828.22000003</v>
      </c>
      <c r="AF801" s="18">
        <f>AE801*节奏规划!$J790</f>
        <v>493766.03527500003</v>
      </c>
      <c r="AG801" s="18">
        <f t="shared" si="426"/>
        <v>4787.1000000000004</v>
      </c>
      <c r="AH801" s="18">
        <f>AG801*节奏规划!$J790</f>
        <v>5.9838750000000003</v>
      </c>
      <c r="AI801" s="18">
        <f t="shared" si="405"/>
        <v>516.6</v>
      </c>
      <c r="AJ801" s="18">
        <f>AI801*节奏规划!$J790</f>
        <v>0.64575000000000005</v>
      </c>
      <c r="AK801" s="18">
        <f t="shared" si="406"/>
        <v>282.96000000000004</v>
      </c>
      <c r="AL801" s="18">
        <f>AK801*节奏规划!$J790</f>
        <v>0.35370000000000007</v>
      </c>
      <c r="AM801" s="18">
        <f t="shared" si="407"/>
        <v>1360.8000000000002</v>
      </c>
      <c r="AN801" s="18">
        <f>AM801*节奏规划!$J790</f>
        <v>1.7010000000000003</v>
      </c>
      <c r="AO801" s="18">
        <f t="shared" si="408"/>
        <v>319.68</v>
      </c>
      <c r="AP801" s="18">
        <f>AO801*节奏规划!$J790</f>
        <v>0.39960000000000001</v>
      </c>
      <c r="AQ801" s="18">
        <f t="shared" si="409"/>
        <v>17.28</v>
      </c>
      <c r="AR801" s="18">
        <f>AQ801*节奏规划!$J790</f>
        <v>2.1600000000000001E-2</v>
      </c>
      <c r="AS801" s="18">
        <f t="shared" si="427"/>
        <v>25.531200000000002</v>
      </c>
      <c r="AT801" s="18">
        <f>AS801*节奏规划!$J790</f>
        <v>3.1914000000000005E-2</v>
      </c>
      <c r="AU801" s="18">
        <f t="shared" si="428"/>
        <v>159.57</v>
      </c>
      <c r="AV801" s="18">
        <f>AU801*节奏规划!$J790</f>
        <v>0.19946249999999999</v>
      </c>
      <c r="AW801" s="18">
        <f t="shared" si="429"/>
        <v>44.041320000000006</v>
      </c>
      <c r="AX801" s="18">
        <f>AW801*节奏规划!$J790</f>
        <v>5.5051650000000008E-2</v>
      </c>
      <c r="AY801" s="18">
        <f t="shared" si="430"/>
        <v>0</v>
      </c>
      <c r="AZ801" s="18">
        <f>AY801*节奏规划!$J790</f>
        <v>0</v>
      </c>
    </row>
    <row r="802" spans="1:52" ht="16.5" x14ac:dyDescent="0.2">
      <c r="A802" s="14">
        <v>797</v>
      </c>
      <c r="B802" s="14">
        <f>金币产出!CH802/金币产出!CB802</f>
        <v>28976778400</v>
      </c>
      <c r="C802" s="18">
        <f>INDEX(金币产出!$D$7:$D$90,MATCH(宝箱数值!A802,金币产出!$A$7:$A$90,1))</f>
        <v>195.5</v>
      </c>
      <c r="D802" s="18">
        <f t="shared" si="410"/>
        <v>145274317</v>
      </c>
      <c r="E802" s="18">
        <f t="shared" si="399"/>
        <v>8820442</v>
      </c>
      <c r="F802" s="18">
        <f t="shared" si="400"/>
        <v>31322888</v>
      </c>
      <c r="G802" s="18">
        <f t="shared" si="401"/>
        <v>66448512</v>
      </c>
      <c r="H802" s="18">
        <f t="shared" si="402"/>
        <v>89465396</v>
      </c>
      <c r="I802" s="18">
        <f t="shared" si="403"/>
        <v>145274317</v>
      </c>
      <c r="J802" s="18">
        <f t="shared" si="404"/>
        <v>145274317</v>
      </c>
      <c r="K802" s="18">
        <f t="shared" si="411"/>
        <v>1</v>
      </c>
      <c r="L802" s="18">
        <f t="shared" si="412"/>
        <v>8820.44</v>
      </c>
      <c r="M802" s="18">
        <f t="shared" si="413"/>
        <v>2</v>
      </c>
      <c r="N802" s="18">
        <f t="shared" si="414"/>
        <v>31.32</v>
      </c>
      <c r="O802" s="18">
        <f t="shared" si="415"/>
        <v>2</v>
      </c>
      <c r="P802" s="18">
        <f t="shared" si="416"/>
        <v>66.45</v>
      </c>
      <c r="Q802" s="18">
        <f t="shared" si="417"/>
        <v>2</v>
      </c>
      <c r="R802" s="18">
        <f t="shared" si="418"/>
        <v>89.47</v>
      </c>
      <c r="S802" s="18">
        <f t="shared" si="419"/>
        <v>2</v>
      </c>
      <c r="T802" s="18">
        <f t="shared" si="420"/>
        <v>145.27000000000001</v>
      </c>
      <c r="U802" s="18">
        <f t="shared" si="421"/>
        <v>2</v>
      </c>
      <c r="V802" s="18">
        <f t="shared" si="422"/>
        <v>145.27000000000001</v>
      </c>
      <c r="W802" s="18">
        <f t="shared" si="423"/>
        <v>2</v>
      </c>
      <c r="X802" s="18">
        <f t="shared" si="424"/>
        <v>145.27000000000001</v>
      </c>
      <c r="Y802" s="22">
        <v>0</v>
      </c>
      <c r="Z802" s="22">
        <v>0</v>
      </c>
      <c r="AA802" s="22">
        <v>0</v>
      </c>
      <c r="AB802" s="22">
        <v>0.2</v>
      </c>
      <c r="AC802" s="22">
        <v>0.8</v>
      </c>
      <c r="AD802" s="22">
        <v>0</v>
      </c>
      <c r="AE802" s="18">
        <f t="shared" si="425"/>
        <v>396302534.42400002</v>
      </c>
      <c r="AF802" s="18">
        <f>AE802*节奏规划!$J791</f>
        <v>495378.16803000006</v>
      </c>
      <c r="AG802" s="18">
        <f t="shared" si="426"/>
        <v>4787.1000000000004</v>
      </c>
      <c r="AH802" s="18">
        <f>AG802*节奏规划!$J791</f>
        <v>5.9838750000000003</v>
      </c>
      <c r="AI802" s="18">
        <f t="shared" si="405"/>
        <v>516.6</v>
      </c>
      <c r="AJ802" s="18">
        <f>AI802*节奏规划!$J791</f>
        <v>0.64575000000000005</v>
      </c>
      <c r="AK802" s="18">
        <f t="shared" si="406"/>
        <v>282.96000000000004</v>
      </c>
      <c r="AL802" s="18">
        <f>AK802*节奏规划!$J791</f>
        <v>0.35370000000000007</v>
      </c>
      <c r="AM802" s="18">
        <f t="shared" si="407"/>
        <v>1360.8000000000002</v>
      </c>
      <c r="AN802" s="18">
        <f>AM802*节奏规划!$J791</f>
        <v>1.7010000000000003</v>
      </c>
      <c r="AO802" s="18">
        <f t="shared" si="408"/>
        <v>319.68</v>
      </c>
      <c r="AP802" s="18">
        <f>AO802*节奏规划!$J791</f>
        <v>0.39960000000000001</v>
      </c>
      <c r="AQ802" s="18">
        <f t="shared" si="409"/>
        <v>17.28</v>
      </c>
      <c r="AR802" s="18">
        <f>AQ802*节奏规划!$J791</f>
        <v>2.1600000000000001E-2</v>
      </c>
      <c r="AS802" s="18">
        <f t="shared" si="427"/>
        <v>25.531200000000002</v>
      </c>
      <c r="AT802" s="18">
        <f>AS802*节奏规划!$J791</f>
        <v>3.1914000000000005E-2</v>
      </c>
      <c r="AU802" s="18">
        <f t="shared" si="428"/>
        <v>159.57</v>
      </c>
      <c r="AV802" s="18">
        <f>AU802*节奏规划!$J791</f>
        <v>0.19946249999999999</v>
      </c>
      <c r="AW802" s="18">
        <f t="shared" si="429"/>
        <v>44.041320000000006</v>
      </c>
      <c r="AX802" s="18">
        <f>AW802*节奏规划!$J791</f>
        <v>5.5051650000000008E-2</v>
      </c>
      <c r="AY802" s="18">
        <f t="shared" si="430"/>
        <v>0</v>
      </c>
      <c r="AZ802" s="18">
        <f>AY802*节奏规划!$J791</f>
        <v>0</v>
      </c>
    </row>
    <row r="803" spans="1:52" ht="16.5" x14ac:dyDescent="0.2">
      <c r="A803" s="14">
        <v>798</v>
      </c>
      <c r="B803" s="14">
        <f>金币产出!CH803/金币产出!CB803</f>
        <v>29077812000</v>
      </c>
      <c r="C803" s="18">
        <f>INDEX(金币产出!$D$7:$D$90,MATCH(宝箱数值!A803,金币产出!$A$7:$A$90,1))</f>
        <v>195.5</v>
      </c>
      <c r="D803" s="18">
        <f t="shared" si="410"/>
        <v>145780846</v>
      </c>
      <c r="E803" s="18">
        <f t="shared" si="399"/>
        <v>8835806</v>
      </c>
      <c r="F803" s="18">
        <f t="shared" si="400"/>
        <v>31377447</v>
      </c>
      <c r="G803" s="18">
        <f t="shared" si="401"/>
        <v>66564255</v>
      </c>
      <c r="H803" s="18">
        <f t="shared" si="402"/>
        <v>89621230</v>
      </c>
      <c r="I803" s="18">
        <f t="shared" si="403"/>
        <v>145780846</v>
      </c>
      <c r="J803" s="18">
        <f t="shared" si="404"/>
        <v>145780846</v>
      </c>
      <c r="K803" s="18">
        <f t="shared" si="411"/>
        <v>1</v>
      </c>
      <c r="L803" s="18">
        <f t="shared" si="412"/>
        <v>8835.81</v>
      </c>
      <c r="M803" s="18">
        <f t="shared" si="413"/>
        <v>2</v>
      </c>
      <c r="N803" s="18">
        <f t="shared" si="414"/>
        <v>31.38</v>
      </c>
      <c r="O803" s="18">
        <f t="shared" si="415"/>
        <v>2</v>
      </c>
      <c r="P803" s="18">
        <f t="shared" si="416"/>
        <v>66.56</v>
      </c>
      <c r="Q803" s="18">
        <f t="shared" si="417"/>
        <v>2</v>
      </c>
      <c r="R803" s="18">
        <f t="shared" si="418"/>
        <v>89.62</v>
      </c>
      <c r="S803" s="18">
        <f t="shared" si="419"/>
        <v>2</v>
      </c>
      <c r="T803" s="18">
        <f t="shared" si="420"/>
        <v>145.78</v>
      </c>
      <c r="U803" s="18">
        <f t="shared" si="421"/>
        <v>2</v>
      </c>
      <c r="V803" s="18">
        <f t="shared" si="422"/>
        <v>145.78</v>
      </c>
      <c r="W803" s="18">
        <f t="shared" si="423"/>
        <v>2</v>
      </c>
      <c r="X803" s="18">
        <f t="shared" si="424"/>
        <v>145.78</v>
      </c>
      <c r="Y803" s="22">
        <v>0</v>
      </c>
      <c r="Z803" s="22">
        <v>0</v>
      </c>
      <c r="AA803" s="22">
        <v>0</v>
      </c>
      <c r="AB803" s="22">
        <v>0.2</v>
      </c>
      <c r="AC803" s="22">
        <v>0.8</v>
      </c>
      <c r="AD803" s="22">
        <v>0</v>
      </c>
      <c r="AE803" s="18">
        <f t="shared" si="425"/>
        <v>397592066.87400007</v>
      </c>
      <c r="AF803" s="18">
        <f>AE803*节奏规划!$J792</f>
        <v>496990.08359250007</v>
      </c>
      <c r="AG803" s="18">
        <f t="shared" si="426"/>
        <v>4787.1000000000004</v>
      </c>
      <c r="AH803" s="18">
        <f>AG803*节奏规划!$J792</f>
        <v>5.9838750000000003</v>
      </c>
      <c r="AI803" s="18">
        <f t="shared" si="405"/>
        <v>516.6</v>
      </c>
      <c r="AJ803" s="18">
        <f>AI803*节奏规划!$J792</f>
        <v>0.64575000000000005</v>
      </c>
      <c r="AK803" s="18">
        <f t="shared" si="406"/>
        <v>282.96000000000004</v>
      </c>
      <c r="AL803" s="18">
        <f>AK803*节奏规划!$J792</f>
        <v>0.35370000000000007</v>
      </c>
      <c r="AM803" s="18">
        <f t="shared" si="407"/>
        <v>1360.8000000000002</v>
      </c>
      <c r="AN803" s="18">
        <f>AM803*节奏规划!$J792</f>
        <v>1.7010000000000003</v>
      </c>
      <c r="AO803" s="18">
        <f t="shared" si="408"/>
        <v>319.68</v>
      </c>
      <c r="AP803" s="18">
        <f>AO803*节奏规划!$J792</f>
        <v>0.39960000000000001</v>
      </c>
      <c r="AQ803" s="18">
        <f t="shared" si="409"/>
        <v>17.28</v>
      </c>
      <c r="AR803" s="18">
        <f>AQ803*节奏规划!$J792</f>
        <v>2.1600000000000001E-2</v>
      </c>
      <c r="AS803" s="18">
        <f t="shared" si="427"/>
        <v>25.531200000000002</v>
      </c>
      <c r="AT803" s="18">
        <f>AS803*节奏规划!$J792</f>
        <v>3.1914000000000005E-2</v>
      </c>
      <c r="AU803" s="18">
        <f t="shared" si="428"/>
        <v>159.57</v>
      </c>
      <c r="AV803" s="18">
        <f>AU803*节奏规划!$J792</f>
        <v>0.19946249999999999</v>
      </c>
      <c r="AW803" s="18">
        <f t="shared" si="429"/>
        <v>44.041320000000006</v>
      </c>
      <c r="AX803" s="18">
        <f>AW803*节奏规划!$J792</f>
        <v>5.5051650000000008E-2</v>
      </c>
      <c r="AY803" s="18">
        <f t="shared" si="430"/>
        <v>0</v>
      </c>
      <c r="AZ803" s="18">
        <f>AY803*节奏规划!$J792</f>
        <v>0</v>
      </c>
    </row>
    <row r="804" spans="1:52" ht="16.5" x14ac:dyDescent="0.2">
      <c r="A804" s="14">
        <v>799</v>
      </c>
      <c r="B804" s="14">
        <f>金币产出!CH804/金币产出!CB804</f>
        <v>29178846400</v>
      </c>
      <c r="C804" s="18">
        <f>INDEX(金币产出!$D$7:$D$90,MATCH(宝箱数值!A804,金币产出!$A$7:$A$90,1))</f>
        <v>195.5</v>
      </c>
      <c r="D804" s="18">
        <f t="shared" si="410"/>
        <v>146287379</v>
      </c>
      <c r="E804" s="18">
        <f t="shared" si="399"/>
        <v>8851143</v>
      </c>
      <c r="F804" s="18">
        <f t="shared" si="400"/>
        <v>31431912</v>
      </c>
      <c r="G804" s="18">
        <f t="shared" si="401"/>
        <v>66679797</v>
      </c>
      <c r="H804" s="18">
        <f t="shared" si="402"/>
        <v>89776795</v>
      </c>
      <c r="I804" s="18">
        <f t="shared" si="403"/>
        <v>146287379</v>
      </c>
      <c r="J804" s="18">
        <f t="shared" si="404"/>
        <v>146287379</v>
      </c>
      <c r="K804" s="18">
        <f t="shared" si="411"/>
        <v>1</v>
      </c>
      <c r="L804" s="18">
        <f t="shared" si="412"/>
        <v>8851.14</v>
      </c>
      <c r="M804" s="18">
        <f t="shared" si="413"/>
        <v>2</v>
      </c>
      <c r="N804" s="18">
        <f t="shared" si="414"/>
        <v>31.43</v>
      </c>
      <c r="O804" s="18">
        <f t="shared" si="415"/>
        <v>2</v>
      </c>
      <c r="P804" s="18">
        <f t="shared" si="416"/>
        <v>66.680000000000007</v>
      </c>
      <c r="Q804" s="18">
        <f t="shared" si="417"/>
        <v>2</v>
      </c>
      <c r="R804" s="18">
        <f t="shared" si="418"/>
        <v>89.78</v>
      </c>
      <c r="S804" s="18">
        <f t="shared" si="419"/>
        <v>2</v>
      </c>
      <c r="T804" s="18">
        <f t="shared" si="420"/>
        <v>146.29</v>
      </c>
      <c r="U804" s="18">
        <f t="shared" si="421"/>
        <v>2</v>
      </c>
      <c r="V804" s="18">
        <f t="shared" si="422"/>
        <v>146.29</v>
      </c>
      <c r="W804" s="18">
        <f t="shared" si="423"/>
        <v>2</v>
      </c>
      <c r="X804" s="18">
        <f t="shared" si="424"/>
        <v>146.29</v>
      </c>
      <c r="Y804" s="22">
        <v>0</v>
      </c>
      <c r="Z804" s="22">
        <v>0</v>
      </c>
      <c r="AA804" s="22">
        <v>0</v>
      </c>
      <c r="AB804" s="22">
        <v>0.2</v>
      </c>
      <c r="AC804" s="22">
        <v>0.8</v>
      </c>
      <c r="AD804" s="22">
        <v>0</v>
      </c>
      <c r="AE804" s="18">
        <f t="shared" si="425"/>
        <v>398881449.801</v>
      </c>
      <c r="AF804" s="18">
        <f>AE804*节奏规划!$J793</f>
        <v>498601.81225125003</v>
      </c>
      <c r="AG804" s="18">
        <f t="shared" si="426"/>
        <v>4787.1000000000004</v>
      </c>
      <c r="AH804" s="18">
        <f>AG804*节奏规划!$J793</f>
        <v>5.9838750000000003</v>
      </c>
      <c r="AI804" s="18">
        <f t="shared" si="405"/>
        <v>516.6</v>
      </c>
      <c r="AJ804" s="18">
        <f>AI804*节奏规划!$J793</f>
        <v>0.64575000000000005</v>
      </c>
      <c r="AK804" s="18">
        <f t="shared" si="406"/>
        <v>282.96000000000004</v>
      </c>
      <c r="AL804" s="18">
        <f>AK804*节奏规划!$J793</f>
        <v>0.35370000000000007</v>
      </c>
      <c r="AM804" s="18">
        <f t="shared" si="407"/>
        <v>1360.8000000000002</v>
      </c>
      <c r="AN804" s="18">
        <f>AM804*节奏规划!$J793</f>
        <v>1.7010000000000003</v>
      </c>
      <c r="AO804" s="18">
        <f t="shared" si="408"/>
        <v>319.68</v>
      </c>
      <c r="AP804" s="18">
        <f>AO804*节奏规划!$J793</f>
        <v>0.39960000000000001</v>
      </c>
      <c r="AQ804" s="18">
        <f t="shared" si="409"/>
        <v>17.28</v>
      </c>
      <c r="AR804" s="18">
        <f>AQ804*节奏规划!$J793</f>
        <v>2.1600000000000001E-2</v>
      </c>
      <c r="AS804" s="18">
        <f t="shared" si="427"/>
        <v>25.531200000000002</v>
      </c>
      <c r="AT804" s="18">
        <f>AS804*节奏规划!$J793</f>
        <v>3.1914000000000005E-2</v>
      </c>
      <c r="AU804" s="18">
        <f t="shared" si="428"/>
        <v>159.57</v>
      </c>
      <c r="AV804" s="18">
        <f>AU804*节奏规划!$J793</f>
        <v>0.19946249999999999</v>
      </c>
      <c r="AW804" s="18">
        <f t="shared" si="429"/>
        <v>44.041320000000006</v>
      </c>
      <c r="AX804" s="18">
        <f>AW804*节奏规划!$J793</f>
        <v>5.5051650000000008E-2</v>
      </c>
      <c r="AY804" s="18">
        <f t="shared" si="430"/>
        <v>0</v>
      </c>
      <c r="AZ804" s="18">
        <f>AY804*节奏规划!$J793</f>
        <v>0</v>
      </c>
    </row>
    <row r="805" spans="1:52" ht="16.5" x14ac:dyDescent="0.2">
      <c r="A805" s="14">
        <v>800</v>
      </c>
      <c r="B805" s="14">
        <f>金币产出!CH805/金币产出!CB805</f>
        <v>29279880000</v>
      </c>
      <c r="C805" s="18">
        <f>INDEX(金币产出!$D$7:$D$90,MATCH(宝箱数值!A805,金币产出!$A$7:$A$90,1))</f>
        <v>202.75</v>
      </c>
      <c r="D805" s="18">
        <f t="shared" si="410"/>
        <v>143278613</v>
      </c>
      <c r="E805" s="18">
        <f t="shared" si="399"/>
        <v>8759647</v>
      </c>
      <c r="F805" s="18">
        <f t="shared" si="400"/>
        <v>31106995</v>
      </c>
      <c r="G805" s="18">
        <f t="shared" si="401"/>
        <v>65990516</v>
      </c>
      <c r="H805" s="18">
        <f t="shared" si="402"/>
        <v>88848756</v>
      </c>
      <c r="I805" s="18">
        <f t="shared" si="403"/>
        <v>143278613</v>
      </c>
      <c r="J805" s="18">
        <f t="shared" si="404"/>
        <v>143278613</v>
      </c>
      <c r="K805" s="18">
        <f t="shared" si="411"/>
        <v>1</v>
      </c>
      <c r="L805" s="18">
        <f t="shared" si="412"/>
        <v>8759.65</v>
      </c>
      <c r="M805" s="18">
        <f t="shared" si="413"/>
        <v>2</v>
      </c>
      <c r="N805" s="18">
        <f t="shared" si="414"/>
        <v>31.11</v>
      </c>
      <c r="O805" s="18">
        <f t="shared" si="415"/>
        <v>2</v>
      </c>
      <c r="P805" s="18">
        <f t="shared" si="416"/>
        <v>65.989999999999995</v>
      </c>
      <c r="Q805" s="18">
        <f t="shared" si="417"/>
        <v>2</v>
      </c>
      <c r="R805" s="18">
        <f t="shared" si="418"/>
        <v>88.85</v>
      </c>
      <c r="S805" s="18">
        <f t="shared" si="419"/>
        <v>2</v>
      </c>
      <c r="T805" s="18">
        <f t="shared" si="420"/>
        <v>143.28</v>
      </c>
      <c r="U805" s="18">
        <f t="shared" si="421"/>
        <v>2</v>
      </c>
      <c r="V805" s="18">
        <f t="shared" si="422"/>
        <v>143.28</v>
      </c>
      <c r="W805" s="18">
        <f t="shared" si="423"/>
        <v>2</v>
      </c>
      <c r="X805" s="18">
        <f t="shared" si="424"/>
        <v>143.28</v>
      </c>
      <c r="Y805" s="22">
        <v>0</v>
      </c>
      <c r="Z805" s="22">
        <v>0</v>
      </c>
      <c r="AA805" s="22">
        <v>0</v>
      </c>
      <c r="AB805" s="22">
        <v>0</v>
      </c>
      <c r="AC805" s="22">
        <v>0.7</v>
      </c>
      <c r="AD805" s="22">
        <v>0.3</v>
      </c>
      <c r="AE805" s="18">
        <f t="shared" si="425"/>
        <v>433776000.85749996</v>
      </c>
      <c r="AF805" s="18">
        <f>AE805*节奏规划!$J794</f>
        <v>542220.00107187498</v>
      </c>
      <c r="AG805" s="18">
        <f t="shared" si="426"/>
        <v>6266.9249999999993</v>
      </c>
      <c r="AH805" s="18">
        <f>AG805*节奏规划!$J794</f>
        <v>7.8336562499999989</v>
      </c>
      <c r="AI805" s="18">
        <f t="shared" si="405"/>
        <v>608.84999999999991</v>
      </c>
      <c r="AJ805" s="18">
        <f>AI805*节奏规划!$J794</f>
        <v>0.76106249999999986</v>
      </c>
      <c r="AK805" s="18">
        <f t="shared" si="406"/>
        <v>348.84</v>
      </c>
      <c r="AL805" s="18">
        <f>AK805*节奏规划!$J794</f>
        <v>0.43604999999999999</v>
      </c>
      <c r="AM805" s="18">
        <f t="shared" si="407"/>
        <v>1555.1999999999998</v>
      </c>
      <c r="AN805" s="18">
        <f>AM805*节奏规划!$J794</f>
        <v>1.9439999999999997</v>
      </c>
      <c r="AO805" s="18">
        <f t="shared" si="408"/>
        <v>355.31999999999994</v>
      </c>
      <c r="AP805" s="18">
        <f>AO805*节奏规划!$J794</f>
        <v>0.44414999999999993</v>
      </c>
      <c r="AQ805" s="18">
        <f t="shared" si="409"/>
        <v>26.459999999999997</v>
      </c>
      <c r="AR805" s="18">
        <f>AQ805*节奏规划!$J794</f>
        <v>3.3075E-2</v>
      </c>
      <c r="AS805" s="18">
        <f t="shared" si="427"/>
        <v>0</v>
      </c>
      <c r="AT805" s="18">
        <f>AS805*节奏规划!$J794</f>
        <v>0</v>
      </c>
      <c r="AU805" s="18">
        <f t="shared" si="428"/>
        <v>114.43949999999998</v>
      </c>
      <c r="AV805" s="18">
        <f>AU805*节奏规划!$J794</f>
        <v>0.14304937499999998</v>
      </c>
      <c r="AW805" s="18">
        <f t="shared" si="429"/>
        <v>61.797329999999981</v>
      </c>
      <c r="AX805" s="18">
        <f>AW805*节奏规划!$J794</f>
        <v>7.724666249999998E-2</v>
      </c>
      <c r="AY805" s="18">
        <f t="shared" si="430"/>
        <v>5.8854599999999992</v>
      </c>
      <c r="AZ805" s="18">
        <f>AY805*节奏规划!$J794</f>
        <v>7.3568249999999991E-3</v>
      </c>
    </row>
    <row r="806" spans="1:52" ht="16.5" x14ac:dyDescent="0.2">
      <c r="A806" s="14">
        <v>801</v>
      </c>
      <c r="B806" s="14">
        <f>金币产出!CH806/金币产出!CB806</f>
        <v>29335392000</v>
      </c>
      <c r="C806" s="18">
        <f>INDEX(金币产出!$D$7:$D$90,MATCH(宝箱数值!A806,金币产出!$A$7:$A$90,1))</f>
        <v>202.75</v>
      </c>
      <c r="D806" s="18">
        <f t="shared" si="410"/>
        <v>143550256</v>
      </c>
      <c r="E806" s="18">
        <f t="shared" si="399"/>
        <v>8767947</v>
      </c>
      <c r="F806" s="18">
        <f t="shared" si="400"/>
        <v>31136469</v>
      </c>
      <c r="G806" s="18">
        <f t="shared" si="401"/>
        <v>66053042</v>
      </c>
      <c r="H806" s="18">
        <f t="shared" si="402"/>
        <v>88932941</v>
      </c>
      <c r="I806" s="18">
        <f t="shared" si="403"/>
        <v>143414370</v>
      </c>
      <c r="J806" s="18">
        <f t="shared" si="404"/>
        <v>143550256</v>
      </c>
      <c r="K806" s="18">
        <f t="shared" si="411"/>
        <v>1</v>
      </c>
      <c r="L806" s="18">
        <f t="shared" si="412"/>
        <v>8767.9500000000007</v>
      </c>
      <c r="M806" s="18">
        <f t="shared" si="413"/>
        <v>2</v>
      </c>
      <c r="N806" s="18">
        <f t="shared" si="414"/>
        <v>31.14</v>
      </c>
      <c r="O806" s="18">
        <f t="shared" si="415"/>
        <v>2</v>
      </c>
      <c r="P806" s="18">
        <f t="shared" si="416"/>
        <v>66.05</v>
      </c>
      <c r="Q806" s="18">
        <f t="shared" si="417"/>
        <v>2</v>
      </c>
      <c r="R806" s="18">
        <f t="shared" si="418"/>
        <v>88.93</v>
      </c>
      <c r="S806" s="18">
        <f t="shared" si="419"/>
        <v>2</v>
      </c>
      <c r="T806" s="18">
        <f t="shared" si="420"/>
        <v>143.41</v>
      </c>
      <c r="U806" s="18">
        <f t="shared" si="421"/>
        <v>2</v>
      </c>
      <c r="V806" s="18">
        <f t="shared" si="422"/>
        <v>143.55000000000001</v>
      </c>
      <c r="W806" s="18">
        <f t="shared" si="423"/>
        <v>2</v>
      </c>
      <c r="X806" s="18">
        <f t="shared" si="424"/>
        <v>143.55000000000001</v>
      </c>
      <c r="Y806" s="22">
        <v>0</v>
      </c>
      <c r="Z806" s="22">
        <v>0</v>
      </c>
      <c r="AA806" s="22">
        <v>0</v>
      </c>
      <c r="AB806" s="22">
        <v>0</v>
      </c>
      <c r="AC806" s="22">
        <v>0.7</v>
      </c>
      <c r="AD806" s="22">
        <v>0.3</v>
      </c>
      <c r="AE806" s="18">
        <f t="shared" si="425"/>
        <v>434310423.63450003</v>
      </c>
      <c r="AF806" s="18">
        <f>AE806*节奏规划!$J795</f>
        <v>542888.02954312507</v>
      </c>
      <c r="AG806" s="18">
        <f t="shared" si="426"/>
        <v>6266.9249999999993</v>
      </c>
      <c r="AH806" s="18">
        <f>AG806*节奏规划!$J795</f>
        <v>7.8336562499999989</v>
      </c>
      <c r="AI806" s="18">
        <f t="shared" si="405"/>
        <v>608.84999999999991</v>
      </c>
      <c r="AJ806" s="18">
        <f>AI806*节奏规划!$J795</f>
        <v>0.76106249999999986</v>
      </c>
      <c r="AK806" s="18">
        <f t="shared" si="406"/>
        <v>348.84</v>
      </c>
      <c r="AL806" s="18">
        <f>AK806*节奏规划!$J795</f>
        <v>0.43604999999999999</v>
      </c>
      <c r="AM806" s="18">
        <f t="shared" si="407"/>
        <v>1555.1999999999998</v>
      </c>
      <c r="AN806" s="18">
        <f>AM806*节奏规划!$J795</f>
        <v>1.9439999999999997</v>
      </c>
      <c r="AO806" s="18">
        <f t="shared" si="408"/>
        <v>355.31999999999994</v>
      </c>
      <c r="AP806" s="18">
        <f>AO806*节奏规划!$J795</f>
        <v>0.44414999999999993</v>
      </c>
      <c r="AQ806" s="18">
        <f t="shared" si="409"/>
        <v>26.459999999999997</v>
      </c>
      <c r="AR806" s="18">
        <f>AQ806*节奏规划!$J795</f>
        <v>3.3075E-2</v>
      </c>
      <c r="AS806" s="18">
        <f t="shared" si="427"/>
        <v>0</v>
      </c>
      <c r="AT806" s="18">
        <f>AS806*节奏规划!$J795</f>
        <v>0</v>
      </c>
      <c r="AU806" s="18">
        <f t="shared" si="428"/>
        <v>114.43949999999998</v>
      </c>
      <c r="AV806" s="18">
        <f>AU806*节奏规划!$J795</f>
        <v>0.14304937499999998</v>
      </c>
      <c r="AW806" s="18">
        <f t="shared" si="429"/>
        <v>61.797329999999981</v>
      </c>
      <c r="AX806" s="18">
        <f>AW806*节奏规划!$J795</f>
        <v>7.724666249999998E-2</v>
      </c>
      <c r="AY806" s="18">
        <f t="shared" si="430"/>
        <v>5.8854599999999992</v>
      </c>
      <c r="AZ806" s="18">
        <f>AY806*节奏规划!$J795</f>
        <v>7.3568249999999991E-3</v>
      </c>
    </row>
    <row r="807" spans="1:52" ht="16.5" x14ac:dyDescent="0.2">
      <c r="A807" s="14">
        <v>802</v>
      </c>
      <c r="B807" s="14">
        <f>金币产出!CH807/金币产出!CB807</f>
        <v>29390904000</v>
      </c>
      <c r="C807" s="18">
        <f>INDEX(金币产出!$D$7:$D$90,MATCH(宝箱数值!A807,金币产出!$A$7:$A$90,1))</f>
        <v>202.75</v>
      </c>
      <c r="D807" s="18">
        <f t="shared" si="410"/>
        <v>143821899</v>
      </c>
      <c r="E807" s="18">
        <f t="shared" si="399"/>
        <v>8776239</v>
      </c>
      <c r="F807" s="18">
        <f t="shared" si="400"/>
        <v>31165915</v>
      </c>
      <c r="G807" s="18">
        <f t="shared" si="401"/>
        <v>66115510</v>
      </c>
      <c r="H807" s="18">
        <f t="shared" si="402"/>
        <v>89017046</v>
      </c>
      <c r="I807" s="18">
        <f t="shared" si="403"/>
        <v>143549998</v>
      </c>
      <c r="J807" s="18">
        <f t="shared" si="404"/>
        <v>143821899</v>
      </c>
      <c r="K807" s="18">
        <f t="shared" si="411"/>
        <v>1</v>
      </c>
      <c r="L807" s="18">
        <f t="shared" si="412"/>
        <v>8776.24</v>
      </c>
      <c r="M807" s="18">
        <f t="shared" si="413"/>
        <v>2</v>
      </c>
      <c r="N807" s="18">
        <f t="shared" si="414"/>
        <v>31.17</v>
      </c>
      <c r="O807" s="18">
        <f t="shared" si="415"/>
        <v>2</v>
      </c>
      <c r="P807" s="18">
        <f t="shared" si="416"/>
        <v>66.12</v>
      </c>
      <c r="Q807" s="18">
        <f t="shared" si="417"/>
        <v>2</v>
      </c>
      <c r="R807" s="18">
        <f t="shared" si="418"/>
        <v>89.02</v>
      </c>
      <c r="S807" s="18">
        <f t="shared" si="419"/>
        <v>2</v>
      </c>
      <c r="T807" s="18">
        <f t="shared" si="420"/>
        <v>143.55000000000001</v>
      </c>
      <c r="U807" s="18">
        <f t="shared" si="421"/>
        <v>2</v>
      </c>
      <c r="V807" s="18">
        <f t="shared" si="422"/>
        <v>143.82</v>
      </c>
      <c r="W807" s="18">
        <f t="shared" si="423"/>
        <v>2</v>
      </c>
      <c r="X807" s="18">
        <f t="shared" si="424"/>
        <v>143.82</v>
      </c>
      <c r="Y807" s="22">
        <v>0</v>
      </c>
      <c r="Z807" s="22">
        <v>0</v>
      </c>
      <c r="AA807" s="22">
        <v>0</v>
      </c>
      <c r="AB807" s="22">
        <v>0</v>
      </c>
      <c r="AC807" s="22">
        <v>0.7</v>
      </c>
      <c r="AD807" s="22">
        <v>0.3</v>
      </c>
      <c r="AE807" s="18">
        <f t="shared" si="425"/>
        <v>434844573.02824992</v>
      </c>
      <c r="AF807" s="18">
        <f>AE807*节奏规划!$J796</f>
        <v>543555.71628531243</v>
      </c>
      <c r="AG807" s="18">
        <f t="shared" si="426"/>
        <v>6266.9249999999993</v>
      </c>
      <c r="AH807" s="18">
        <f>AG807*节奏规划!$J796</f>
        <v>7.8336562499999989</v>
      </c>
      <c r="AI807" s="18">
        <f t="shared" si="405"/>
        <v>608.84999999999991</v>
      </c>
      <c r="AJ807" s="18">
        <f>AI807*节奏规划!$J796</f>
        <v>0.76106249999999986</v>
      </c>
      <c r="AK807" s="18">
        <f t="shared" si="406"/>
        <v>348.84</v>
      </c>
      <c r="AL807" s="18">
        <f>AK807*节奏规划!$J796</f>
        <v>0.43604999999999999</v>
      </c>
      <c r="AM807" s="18">
        <f t="shared" si="407"/>
        <v>1555.1999999999998</v>
      </c>
      <c r="AN807" s="18">
        <f>AM807*节奏规划!$J796</f>
        <v>1.9439999999999997</v>
      </c>
      <c r="AO807" s="18">
        <f t="shared" si="408"/>
        <v>355.31999999999994</v>
      </c>
      <c r="AP807" s="18">
        <f>AO807*节奏规划!$J796</f>
        <v>0.44414999999999993</v>
      </c>
      <c r="AQ807" s="18">
        <f t="shared" si="409"/>
        <v>26.459999999999997</v>
      </c>
      <c r="AR807" s="18">
        <f>AQ807*节奏规划!$J796</f>
        <v>3.3075E-2</v>
      </c>
      <c r="AS807" s="18">
        <f t="shared" si="427"/>
        <v>0</v>
      </c>
      <c r="AT807" s="18">
        <f>AS807*节奏规划!$J796</f>
        <v>0</v>
      </c>
      <c r="AU807" s="18">
        <f t="shared" si="428"/>
        <v>114.43949999999998</v>
      </c>
      <c r="AV807" s="18">
        <f>AU807*节奏规划!$J796</f>
        <v>0.14304937499999998</v>
      </c>
      <c r="AW807" s="18">
        <f t="shared" si="429"/>
        <v>61.797329999999981</v>
      </c>
      <c r="AX807" s="18">
        <f>AW807*节奏规划!$J796</f>
        <v>7.724666249999998E-2</v>
      </c>
      <c r="AY807" s="18">
        <f t="shared" si="430"/>
        <v>5.8854599999999992</v>
      </c>
      <c r="AZ807" s="18">
        <f>AY807*节奏规划!$J796</f>
        <v>7.3568249999999991E-3</v>
      </c>
    </row>
    <row r="808" spans="1:52" ht="16.5" x14ac:dyDescent="0.2">
      <c r="A808" s="14">
        <v>803</v>
      </c>
      <c r="B808" s="14">
        <f>金币产出!CH808/金币产出!CB808</f>
        <v>29446416000</v>
      </c>
      <c r="C808" s="18">
        <f>INDEX(金币产出!$D$7:$D$90,MATCH(宝箱数值!A808,金币产出!$A$7:$A$90,1))</f>
        <v>202.75</v>
      </c>
      <c r="D808" s="18">
        <f t="shared" si="410"/>
        <v>144093543</v>
      </c>
      <c r="E808" s="18">
        <f t="shared" si="399"/>
        <v>8784523</v>
      </c>
      <c r="F808" s="18">
        <f t="shared" si="400"/>
        <v>31195333</v>
      </c>
      <c r="G808" s="18">
        <f t="shared" si="401"/>
        <v>66177918</v>
      </c>
      <c r="H808" s="18">
        <f t="shared" si="402"/>
        <v>89101072</v>
      </c>
      <c r="I808" s="18">
        <f t="shared" si="403"/>
        <v>143685500</v>
      </c>
      <c r="J808" s="18">
        <f t="shared" si="404"/>
        <v>144093543</v>
      </c>
      <c r="K808" s="18">
        <f t="shared" si="411"/>
        <v>1</v>
      </c>
      <c r="L808" s="18">
        <f t="shared" si="412"/>
        <v>8784.52</v>
      </c>
      <c r="M808" s="18">
        <f t="shared" si="413"/>
        <v>2</v>
      </c>
      <c r="N808" s="18">
        <f t="shared" si="414"/>
        <v>31.2</v>
      </c>
      <c r="O808" s="18">
        <f t="shared" si="415"/>
        <v>2</v>
      </c>
      <c r="P808" s="18">
        <f t="shared" si="416"/>
        <v>66.180000000000007</v>
      </c>
      <c r="Q808" s="18">
        <f t="shared" si="417"/>
        <v>2</v>
      </c>
      <c r="R808" s="18">
        <f t="shared" si="418"/>
        <v>89.1</v>
      </c>
      <c r="S808" s="18">
        <f t="shared" si="419"/>
        <v>2</v>
      </c>
      <c r="T808" s="18">
        <f t="shared" si="420"/>
        <v>143.69</v>
      </c>
      <c r="U808" s="18">
        <f t="shared" si="421"/>
        <v>2</v>
      </c>
      <c r="V808" s="18">
        <f t="shared" si="422"/>
        <v>144.09</v>
      </c>
      <c r="W808" s="18">
        <f t="shared" si="423"/>
        <v>2</v>
      </c>
      <c r="X808" s="18">
        <f t="shared" si="424"/>
        <v>144.09</v>
      </c>
      <c r="Y808" s="22">
        <v>0</v>
      </c>
      <c r="Z808" s="22">
        <v>0</v>
      </c>
      <c r="AA808" s="22">
        <v>0</v>
      </c>
      <c r="AB808" s="22">
        <v>0</v>
      </c>
      <c r="AC808" s="22">
        <v>0.7</v>
      </c>
      <c r="AD808" s="22">
        <v>0.3</v>
      </c>
      <c r="AE808" s="18">
        <f t="shared" si="425"/>
        <v>435378456.30475003</v>
      </c>
      <c r="AF808" s="18">
        <f>AE808*节奏规划!$J797</f>
        <v>544223.07038093754</v>
      </c>
      <c r="AG808" s="18">
        <f t="shared" si="426"/>
        <v>6266.9249999999993</v>
      </c>
      <c r="AH808" s="18">
        <f>AG808*节奏规划!$J797</f>
        <v>7.8336562499999989</v>
      </c>
      <c r="AI808" s="18">
        <f t="shared" si="405"/>
        <v>608.84999999999991</v>
      </c>
      <c r="AJ808" s="18">
        <f>AI808*节奏规划!$J797</f>
        <v>0.76106249999999986</v>
      </c>
      <c r="AK808" s="18">
        <f t="shared" si="406"/>
        <v>348.84</v>
      </c>
      <c r="AL808" s="18">
        <f>AK808*节奏规划!$J797</f>
        <v>0.43604999999999999</v>
      </c>
      <c r="AM808" s="18">
        <f t="shared" si="407"/>
        <v>1555.1999999999998</v>
      </c>
      <c r="AN808" s="18">
        <f>AM808*节奏规划!$J797</f>
        <v>1.9439999999999997</v>
      </c>
      <c r="AO808" s="18">
        <f t="shared" si="408"/>
        <v>355.31999999999994</v>
      </c>
      <c r="AP808" s="18">
        <f>AO808*节奏规划!$J797</f>
        <v>0.44414999999999993</v>
      </c>
      <c r="AQ808" s="18">
        <f t="shared" si="409"/>
        <v>26.459999999999997</v>
      </c>
      <c r="AR808" s="18">
        <f>AQ808*节奏规划!$J797</f>
        <v>3.3075E-2</v>
      </c>
      <c r="AS808" s="18">
        <f t="shared" si="427"/>
        <v>0</v>
      </c>
      <c r="AT808" s="18">
        <f>AS808*节奏规划!$J797</f>
        <v>0</v>
      </c>
      <c r="AU808" s="18">
        <f t="shared" si="428"/>
        <v>114.43949999999998</v>
      </c>
      <c r="AV808" s="18">
        <f>AU808*节奏规划!$J797</f>
        <v>0.14304937499999998</v>
      </c>
      <c r="AW808" s="18">
        <f t="shared" si="429"/>
        <v>61.797329999999981</v>
      </c>
      <c r="AX808" s="18">
        <f>AW808*节奏规划!$J797</f>
        <v>7.724666249999998E-2</v>
      </c>
      <c r="AY808" s="18">
        <f t="shared" si="430"/>
        <v>5.8854599999999992</v>
      </c>
      <c r="AZ808" s="18">
        <f>AY808*节奏规划!$J797</f>
        <v>7.3568249999999991E-3</v>
      </c>
    </row>
    <row r="809" spans="1:52" ht="16.5" x14ac:dyDescent="0.2">
      <c r="A809" s="14">
        <v>804</v>
      </c>
      <c r="B809" s="14">
        <f>金币产出!CH809/金币产出!CB809</f>
        <v>29501928000</v>
      </c>
      <c r="C809" s="18">
        <f>INDEX(金币产出!$D$7:$D$90,MATCH(宝箱数值!A809,金币产出!$A$7:$A$90,1))</f>
        <v>202.75</v>
      </c>
      <c r="D809" s="18">
        <f t="shared" si="410"/>
        <v>144365186</v>
      </c>
      <c r="E809" s="18">
        <f t="shared" si="399"/>
        <v>8792799</v>
      </c>
      <c r="F809" s="18">
        <f t="shared" si="400"/>
        <v>31224724</v>
      </c>
      <c r="G809" s="18">
        <f t="shared" si="401"/>
        <v>66240267</v>
      </c>
      <c r="H809" s="18">
        <f t="shared" si="402"/>
        <v>89185018</v>
      </c>
      <c r="I809" s="18">
        <f t="shared" si="403"/>
        <v>143820873</v>
      </c>
      <c r="J809" s="18">
        <f t="shared" si="404"/>
        <v>144365186</v>
      </c>
      <c r="K809" s="18">
        <f t="shared" si="411"/>
        <v>1</v>
      </c>
      <c r="L809" s="18">
        <f t="shared" si="412"/>
        <v>8792.7999999999993</v>
      </c>
      <c r="M809" s="18">
        <f t="shared" si="413"/>
        <v>2</v>
      </c>
      <c r="N809" s="18">
        <f t="shared" si="414"/>
        <v>31.22</v>
      </c>
      <c r="O809" s="18">
        <f t="shared" si="415"/>
        <v>2</v>
      </c>
      <c r="P809" s="18">
        <f t="shared" si="416"/>
        <v>66.239999999999995</v>
      </c>
      <c r="Q809" s="18">
        <f t="shared" si="417"/>
        <v>2</v>
      </c>
      <c r="R809" s="18">
        <f t="shared" si="418"/>
        <v>89.19</v>
      </c>
      <c r="S809" s="18">
        <f t="shared" si="419"/>
        <v>2</v>
      </c>
      <c r="T809" s="18">
        <f t="shared" si="420"/>
        <v>143.82</v>
      </c>
      <c r="U809" s="18">
        <f t="shared" si="421"/>
        <v>2</v>
      </c>
      <c r="V809" s="18">
        <f t="shared" si="422"/>
        <v>144.37</v>
      </c>
      <c r="W809" s="18">
        <f t="shared" si="423"/>
        <v>2</v>
      </c>
      <c r="X809" s="18">
        <f t="shared" si="424"/>
        <v>144.37</v>
      </c>
      <c r="Y809" s="22">
        <v>0</v>
      </c>
      <c r="Z809" s="22">
        <v>0</v>
      </c>
      <c r="AA809" s="22">
        <v>0</v>
      </c>
      <c r="AB809" s="22">
        <v>0</v>
      </c>
      <c r="AC809" s="22">
        <v>0.7</v>
      </c>
      <c r="AD809" s="22">
        <v>0.3</v>
      </c>
      <c r="AE809" s="18">
        <f t="shared" si="425"/>
        <v>435912065.28974992</v>
      </c>
      <c r="AF809" s="18">
        <f>AE809*节奏规划!$J798</f>
        <v>544890.08161218744</v>
      </c>
      <c r="AG809" s="18">
        <f t="shared" si="426"/>
        <v>6266.9249999999993</v>
      </c>
      <c r="AH809" s="18">
        <f>AG809*节奏规划!$J798</f>
        <v>7.8336562499999989</v>
      </c>
      <c r="AI809" s="18">
        <f t="shared" si="405"/>
        <v>608.84999999999991</v>
      </c>
      <c r="AJ809" s="18">
        <f>AI809*节奏规划!$J798</f>
        <v>0.76106249999999986</v>
      </c>
      <c r="AK809" s="18">
        <f t="shared" si="406"/>
        <v>348.84</v>
      </c>
      <c r="AL809" s="18">
        <f>AK809*节奏规划!$J798</f>
        <v>0.43604999999999999</v>
      </c>
      <c r="AM809" s="18">
        <f t="shared" si="407"/>
        <v>1555.1999999999998</v>
      </c>
      <c r="AN809" s="18">
        <f>AM809*节奏规划!$J798</f>
        <v>1.9439999999999997</v>
      </c>
      <c r="AO809" s="18">
        <f t="shared" si="408"/>
        <v>355.31999999999994</v>
      </c>
      <c r="AP809" s="18">
        <f>AO809*节奏规划!$J798</f>
        <v>0.44414999999999993</v>
      </c>
      <c r="AQ809" s="18">
        <f t="shared" si="409"/>
        <v>26.459999999999997</v>
      </c>
      <c r="AR809" s="18">
        <f>AQ809*节奏规划!$J798</f>
        <v>3.3075E-2</v>
      </c>
      <c r="AS809" s="18">
        <f t="shared" si="427"/>
        <v>0</v>
      </c>
      <c r="AT809" s="18">
        <f>AS809*节奏规划!$J798</f>
        <v>0</v>
      </c>
      <c r="AU809" s="18">
        <f t="shared" si="428"/>
        <v>114.43949999999998</v>
      </c>
      <c r="AV809" s="18">
        <f>AU809*节奏规划!$J798</f>
        <v>0.14304937499999998</v>
      </c>
      <c r="AW809" s="18">
        <f t="shared" si="429"/>
        <v>61.797329999999981</v>
      </c>
      <c r="AX809" s="18">
        <f>AW809*节奏规划!$J798</f>
        <v>7.724666249999998E-2</v>
      </c>
      <c r="AY809" s="18">
        <f t="shared" si="430"/>
        <v>5.8854599999999992</v>
      </c>
      <c r="AZ809" s="18">
        <f>AY809*节奏规划!$J798</f>
        <v>7.3568249999999991E-3</v>
      </c>
    </row>
    <row r="810" spans="1:52" ht="16.5" x14ac:dyDescent="0.2">
      <c r="A810" s="14">
        <v>805</v>
      </c>
      <c r="B810" s="14">
        <f>金币产出!CH810/金币产出!CB810</f>
        <v>29557440000</v>
      </c>
      <c r="C810" s="18">
        <f>INDEX(金币产出!$D$7:$D$90,MATCH(宝箱数值!A810,金币产出!$A$7:$A$90,1))</f>
        <v>202.75</v>
      </c>
      <c r="D810" s="18">
        <f t="shared" si="410"/>
        <v>144636829</v>
      </c>
      <c r="E810" s="18">
        <f t="shared" si="399"/>
        <v>8801068</v>
      </c>
      <c r="F810" s="18">
        <f t="shared" si="400"/>
        <v>31254087</v>
      </c>
      <c r="G810" s="18">
        <f t="shared" si="401"/>
        <v>66302558</v>
      </c>
      <c r="H810" s="18">
        <f t="shared" si="402"/>
        <v>89268886</v>
      </c>
      <c r="I810" s="18">
        <f t="shared" si="403"/>
        <v>143956119</v>
      </c>
      <c r="J810" s="18">
        <f t="shared" si="404"/>
        <v>144636829</v>
      </c>
      <c r="K810" s="18">
        <f t="shared" si="411"/>
        <v>1</v>
      </c>
      <c r="L810" s="18">
        <f t="shared" si="412"/>
        <v>8801.07</v>
      </c>
      <c r="M810" s="18">
        <f t="shared" si="413"/>
        <v>2</v>
      </c>
      <c r="N810" s="18">
        <f t="shared" si="414"/>
        <v>31.25</v>
      </c>
      <c r="O810" s="18">
        <f t="shared" si="415"/>
        <v>2</v>
      </c>
      <c r="P810" s="18">
        <f t="shared" si="416"/>
        <v>66.3</v>
      </c>
      <c r="Q810" s="18">
        <f t="shared" si="417"/>
        <v>2</v>
      </c>
      <c r="R810" s="18">
        <f t="shared" si="418"/>
        <v>89.27</v>
      </c>
      <c r="S810" s="18">
        <f t="shared" si="419"/>
        <v>2</v>
      </c>
      <c r="T810" s="18">
        <f t="shared" si="420"/>
        <v>143.96</v>
      </c>
      <c r="U810" s="18">
        <f t="shared" si="421"/>
        <v>2</v>
      </c>
      <c r="V810" s="18">
        <f t="shared" si="422"/>
        <v>144.63999999999999</v>
      </c>
      <c r="W810" s="18">
        <f t="shared" si="423"/>
        <v>2</v>
      </c>
      <c r="X810" s="18">
        <f t="shared" si="424"/>
        <v>144.63999999999999</v>
      </c>
      <c r="Y810" s="22">
        <v>0</v>
      </c>
      <c r="Z810" s="22">
        <v>0</v>
      </c>
      <c r="AA810" s="22">
        <v>0</v>
      </c>
      <c r="AB810" s="22">
        <v>0</v>
      </c>
      <c r="AC810" s="22">
        <v>0.7</v>
      </c>
      <c r="AD810" s="22">
        <v>0.3</v>
      </c>
      <c r="AE810" s="18">
        <f t="shared" si="425"/>
        <v>436445405.13</v>
      </c>
      <c r="AF810" s="18">
        <f>AE810*节奏规划!$J799</f>
        <v>545556.75641250005</v>
      </c>
      <c r="AG810" s="18">
        <f t="shared" si="426"/>
        <v>6266.9249999999993</v>
      </c>
      <c r="AH810" s="18">
        <f>AG810*节奏规划!$J799</f>
        <v>7.8336562499999989</v>
      </c>
      <c r="AI810" s="18">
        <f t="shared" si="405"/>
        <v>608.84999999999991</v>
      </c>
      <c r="AJ810" s="18">
        <f>AI810*节奏规划!$J799</f>
        <v>0.76106249999999986</v>
      </c>
      <c r="AK810" s="18">
        <f t="shared" si="406"/>
        <v>348.84</v>
      </c>
      <c r="AL810" s="18">
        <f>AK810*节奏规划!$J799</f>
        <v>0.43604999999999999</v>
      </c>
      <c r="AM810" s="18">
        <f t="shared" si="407"/>
        <v>1555.1999999999998</v>
      </c>
      <c r="AN810" s="18">
        <f>AM810*节奏规划!$J799</f>
        <v>1.9439999999999997</v>
      </c>
      <c r="AO810" s="18">
        <f t="shared" si="408"/>
        <v>355.31999999999994</v>
      </c>
      <c r="AP810" s="18">
        <f>AO810*节奏规划!$J799</f>
        <v>0.44414999999999993</v>
      </c>
      <c r="AQ810" s="18">
        <f t="shared" si="409"/>
        <v>26.459999999999997</v>
      </c>
      <c r="AR810" s="18">
        <f>AQ810*节奏规划!$J799</f>
        <v>3.3075E-2</v>
      </c>
      <c r="AS810" s="18">
        <f t="shared" si="427"/>
        <v>0</v>
      </c>
      <c r="AT810" s="18">
        <f>AS810*节奏规划!$J799</f>
        <v>0</v>
      </c>
      <c r="AU810" s="18">
        <f t="shared" si="428"/>
        <v>114.43949999999998</v>
      </c>
      <c r="AV810" s="18">
        <f>AU810*节奏规划!$J799</f>
        <v>0.14304937499999998</v>
      </c>
      <c r="AW810" s="18">
        <f t="shared" si="429"/>
        <v>61.797329999999981</v>
      </c>
      <c r="AX810" s="18">
        <f>AW810*节奏规划!$J799</f>
        <v>7.724666249999998E-2</v>
      </c>
      <c r="AY810" s="18">
        <f t="shared" si="430"/>
        <v>5.8854599999999992</v>
      </c>
      <c r="AZ810" s="18">
        <f>AY810*节奏规划!$J799</f>
        <v>7.3568249999999991E-3</v>
      </c>
    </row>
    <row r="811" spans="1:52" ht="16.5" x14ac:dyDescent="0.2">
      <c r="A811" s="14">
        <v>806</v>
      </c>
      <c r="B811" s="14">
        <f>金币产出!CH811/金币产出!CB811</f>
        <v>29612952000</v>
      </c>
      <c r="C811" s="18">
        <f>INDEX(金币产出!$D$7:$D$90,MATCH(宝箱数值!A811,金币产出!$A$7:$A$90,1))</f>
        <v>202.75</v>
      </c>
      <c r="D811" s="18">
        <f t="shared" si="410"/>
        <v>144908472</v>
      </c>
      <c r="E811" s="18">
        <f t="shared" si="399"/>
        <v>8809329</v>
      </c>
      <c r="F811" s="18">
        <f t="shared" si="400"/>
        <v>31283422</v>
      </c>
      <c r="G811" s="18">
        <f t="shared" si="401"/>
        <v>66364791</v>
      </c>
      <c r="H811" s="18">
        <f t="shared" si="402"/>
        <v>89352674</v>
      </c>
      <c r="I811" s="18">
        <f t="shared" si="403"/>
        <v>144091238</v>
      </c>
      <c r="J811" s="18">
        <f t="shared" si="404"/>
        <v>144908472</v>
      </c>
      <c r="K811" s="18">
        <f t="shared" si="411"/>
        <v>1</v>
      </c>
      <c r="L811" s="18">
        <f t="shared" si="412"/>
        <v>8809.33</v>
      </c>
      <c r="M811" s="18">
        <f t="shared" si="413"/>
        <v>2</v>
      </c>
      <c r="N811" s="18">
        <f t="shared" si="414"/>
        <v>31.28</v>
      </c>
      <c r="O811" s="18">
        <f t="shared" si="415"/>
        <v>2</v>
      </c>
      <c r="P811" s="18">
        <f t="shared" si="416"/>
        <v>66.36</v>
      </c>
      <c r="Q811" s="18">
        <f t="shared" si="417"/>
        <v>2</v>
      </c>
      <c r="R811" s="18">
        <f t="shared" si="418"/>
        <v>89.35</v>
      </c>
      <c r="S811" s="18">
        <f t="shared" si="419"/>
        <v>2</v>
      </c>
      <c r="T811" s="18">
        <f t="shared" si="420"/>
        <v>144.09</v>
      </c>
      <c r="U811" s="18">
        <f t="shared" si="421"/>
        <v>2</v>
      </c>
      <c r="V811" s="18">
        <f t="shared" si="422"/>
        <v>144.91</v>
      </c>
      <c r="W811" s="18">
        <f t="shared" si="423"/>
        <v>2</v>
      </c>
      <c r="X811" s="18">
        <f t="shared" si="424"/>
        <v>144.91</v>
      </c>
      <c r="Y811" s="22">
        <v>0</v>
      </c>
      <c r="Z811" s="22">
        <v>0</v>
      </c>
      <c r="AA811" s="22">
        <v>0</v>
      </c>
      <c r="AB811" s="22">
        <v>0</v>
      </c>
      <c r="AC811" s="22">
        <v>0.7</v>
      </c>
      <c r="AD811" s="22">
        <v>0.3</v>
      </c>
      <c r="AE811" s="18">
        <f t="shared" si="425"/>
        <v>436978475.82549995</v>
      </c>
      <c r="AF811" s="18">
        <f>AE811*节奏规划!$J800</f>
        <v>546223.09478187491</v>
      </c>
      <c r="AG811" s="18">
        <f t="shared" si="426"/>
        <v>6266.9249999999993</v>
      </c>
      <c r="AH811" s="18">
        <f>AG811*节奏规划!$J800</f>
        <v>7.8336562499999989</v>
      </c>
      <c r="AI811" s="18">
        <f t="shared" si="405"/>
        <v>608.84999999999991</v>
      </c>
      <c r="AJ811" s="18">
        <f>AI811*节奏规划!$J800</f>
        <v>0.76106249999999986</v>
      </c>
      <c r="AK811" s="18">
        <f t="shared" si="406"/>
        <v>348.84</v>
      </c>
      <c r="AL811" s="18">
        <f>AK811*节奏规划!$J800</f>
        <v>0.43604999999999999</v>
      </c>
      <c r="AM811" s="18">
        <f t="shared" si="407"/>
        <v>1555.1999999999998</v>
      </c>
      <c r="AN811" s="18">
        <f>AM811*节奏规划!$J800</f>
        <v>1.9439999999999997</v>
      </c>
      <c r="AO811" s="18">
        <f t="shared" si="408"/>
        <v>355.31999999999994</v>
      </c>
      <c r="AP811" s="18">
        <f>AO811*节奏规划!$J800</f>
        <v>0.44414999999999993</v>
      </c>
      <c r="AQ811" s="18">
        <f t="shared" si="409"/>
        <v>26.459999999999997</v>
      </c>
      <c r="AR811" s="18">
        <f>AQ811*节奏规划!$J800</f>
        <v>3.3075E-2</v>
      </c>
      <c r="AS811" s="18">
        <f t="shared" si="427"/>
        <v>0</v>
      </c>
      <c r="AT811" s="18">
        <f>AS811*节奏规划!$J800</f>
        <v>0</v>
      </c>
      <c r="AU811" s="18">
        <f t="shared" si="428"/>
        <v>114.43949999999998</v>
      </c>
      <c r="AV811" s="18">
        <f>AU811*节奏规划!$J800</f>
        <v>0.14304937499999998</v>
      </c>
      <c r="AW811" s="18">
        <f t="shared" si="429"/>
        <v>61.797329999999981</v>
      </c>
      <c r="AX811" s="18">
        <f>AW811*节奏规划!$J800</f>
        <v>7.724666249999998E-2</v>
      </c>
      <c r="AY811" s="18">
        <f t="shared" si="430"/>
        <v>5.8854599999999992</v>
      </c>
      <c r="AZ811" s="18">
        <f>AY811*节奏规划!$J800</f>
        <v>7.3568249999999991E-3</v>
      </c>
    </row>
    <row r="812" spans="1:52" ht="16.5" x14ac:dyDescent="0.2">
      <c r="A812" s="14">
        <v>807</v>
      </c>
      <c r="B812" s="14">
        <f>金币产出!CH812/金币产出!CB812</f>
        <v>29668464000</v>
      </c>
      <c r="C812" s="18">
        <f>INDEX(金币产出!$D$7:$D$90,MATCH(宝箱数值!A812,金币产出!$A$7:$A$90,1))</f>
        <v>202.75</v>
      </c>
      <c r="D812" s="18">
        <f t="shared" si="410"/>
        <v>145180116</v>
      </c>
      <c r="E812" s="18">
        <f t="shared" si="399"/>
        <v>8817582</v>
      </c>
      <c r="F812" s="18">
        <f t="shared" si="400"/>
        <v>31312731</v>
      </c>
      <c r="G812" s="18">
        <f t="shared" si="401"/>
        <v>66426965</v>
      </c>
      <c r="H812" s="18">
        <f t="shared" si="402"/>
        <v>89436385</v>
      </c>
      <c r="I812" s="18">
        <f t="shared" si="403"/>
        <v>144226230</v>
      </c>
      <c r="J812" s="18">
        <f t="shared" si="404"/>
        <v>145180116</v>
      </c>
      <c r="K812" s="18">
        <f t="shared" si="411"/>
        <v>1</v>
      </c>
      <c r="L812" s="18">
        <f t="shared" si="412"/>
        <v>8817.58</v>
      </c>
      <c r="M812" s="18">
        <f t="shared" si="413"/>
        <v>2</v>
      </c>
      <c r="N812" s="18">
        <f t="shared" si="414"/>
        <v>31.31</v>
      </c>
      <c r="O812" s="18">
        <f t="shared" si="415"/>
        <v>2</v>
      </c>
      <c r="P812" s="18">
        <f t="shared" si="416"/>
        <v>66.430000000000007</v>
      </c>
      <c r="Q812" s="18">
        <f t="shared" si="417"/>
        <v>2</v>
      </c>
      <c r="R812" s="18">
        <f t="shared" si="418"/>
        <v>89.44</v>
      </c>
      <c r="S812" s="18">
        <f t="shared" si="419"/>
        <v>2</v>
      </c>
      <c r="T812" s="18">
        <f t="shared" si="420"/>
        <v>144.22999999999999</v>
      </c>
      <c r="U812" s="18">
        <f t="shared" si="421"/>
        <v>2</v>
      </c>
      <c r="V812" s="18">
        <f t="shared" si="422"/>
        <v>145.18</v>
      </c>
      <c r="W812" s="18">
        <f t="shared" si="423"/>
        <v>2</v>
      </c>
      <c r="X812" s="18">
        <f t="shared" si="424"/>
        <v>145.18</v>
      </c>
      <c r="Y812" s="22">
        <v>0</v>
      </c>
      <c r="Z812" s="22">
        <v>0</v>
      </c>
      <c r="AA812" s="22">
        <v>0</v>
      </c>
      <c r="AB812" s="22">
        <v>0</v>
      </c>
      <c r="AC812" s="22">
        <v>0.7</v>
      </c>
      <c r="AD812" s="22">
        <v>0.3</v>
      </c>
      <c r="AE812" s="18">
        <f t="shared" si="425"/>
        <v>437511278.2845</v>
      </c>
      <c r="AF812" s="18">
        <f>AE812*节奏规划!$J801</f>
        <v>546889.09785562498</v>
      </c>
      <c r="AG812" s="18">
        <f t="shared" si="426"/>
        <v>6266.9249999999993</v>
      </c>
      <c r="AH812" s="18">
        <f>AG812*节奏规划!$J801</f>
        <v>7.8336562499999989</v>
      </c>
      <c r="AI812" s="18">
        <f t="shared" si="405"/>
        <v>608.84999999999991</v>
      </c>
      <c r="AJ812" s="18">
        <f>AI812*节奏规划!$J801</f>
        <v>0.76106249999999986</v>
      </c>
      <c r="AK812" s="18">
        <f t="shared" si="406"/>
        <v>348.84</v>
      </c>
      <c r="AL812" s="18">
        <f>AK812*节奏规划!$J801</f>
        <v>0.43604999999999999</v>
      </c>
      <c r="AM812" s="18">
        <f t="shared" si="407"/>
        <v>1555.1999999999998</v>
      </c>
      <c r="AN812" s="18">
        <f>AM812*节奏规划!$J801</f>
        <v>1.9439999999999997</v>
      </c>
      <c r="AO812" s="18">
        <f t="shared" si="408"/>
        <v>355.31999999999994</v>
      </c>
      <c r="AP812" s="18">
        <f>AO812*节奏规划!$J801</f>
        <v>0.44414999999999993</v>
      </c>
      <c r="AQ812" s="18">
        <f t="shared" si="409"/>
        <v>26.459999999999997</v>
      </c>
      <c r="AR812" s="18">
        <f>AQ812*节奏规划!$J801</f>
        <v>3.3075E-2</v>
      </c>
      <c r="AS812" s="18">
        <f t="shared" si="427"/>
        <v>0</v>
      </c>
      <c r="AT812" s="18">
        <f>AS812*节奏规划!$J801</f>
        <v>0</v>
      </c>
      <c r="AU812" s="18">
        <f t="shared" si="428"/>
        <v>114.43949999999998</v>
      </c>
      <c r="AV812" s="18">
        <f>AU812*节奏规划!$J801</f>
        <v>0.14304937499999998</v>
      </c>
      <c r="AW812" s="18">
        <f t="shared" si="429"/>
        <v>61.797329999999981</v>
      </c>
      <c r="AX812" s="18">
        <f>AW812*节奏规划!$J801</f>
        <v>7.724666249999998E-2</v>
      </c>
      <c r="AY812" s="18">
        <f t="shared" si="430"/>
        <v>5.8854599999999992</v>
      </c>
      <c r="AZ812" s="18">
        <f>AY812*节奏规划!$J801</f>
        <v>7.3568249999999991E-3</v>
      </c>
    </row>
    <row r="813" spans="1:52" ht="16.5" x14ac:dyDescent="0.2">
      <c r="A813" s="14">
        <v>808</v>
      </c>
      <c r="B813" s="14">
        <f>金币产出!CH813/金币产出!CB813</f>
        <v>29723976000</v>
      </c>
      <c r="C813" s="18">
        <f>INDEX(金币产出!$D$7:$D$90,MATCH(宝箱数值!A813,金币产出!$A$7:$A$90,1))</f>
        <v>202.75</v>
      </c>
      <c r="D813" s="18">
        <f t="shared" si="410"/>
        <v>145451759</v>
      </c>
      <c r="E813" s="18">
        <f t="shared" si="399"/>
        <v>8825827</v>
      </c>
      <c r="F813" s="18">
        <f t="shared" si="400"/>
        <v>31342011</v>
      </c>
      <c r="G813" s="18">
        <f t="shared" si="401"/>
        <v>66489081</v>
      </c>
      <c r="H813" s="18">
        <f t="shared" si="402"/>
        <v>89520017</v>
      </c>
      <c r="I813" s="18">
        <f t="shared" si="403"/>
        <v>144361096</v>
      </c>
      <c r="J813" s="18">
        <f t="shared" si="404"/>
        <v>145451759</v>
      </c>
      <c r="K813" s="18">
        <f t="shared" si="411"/>
        <v>1</v>
      </c>
      <c r="L813" s="18">
        <f t="shared" si="412"/>
        <v>8825.83</v>
      </c>
      <c r="M813" s="18">
        <f t="shared" si="413"/>
        <v>2</v>
      </c>
      <c r="N813" s="18">
        <f t="shared" si="414"/>
        <v>31.34</v>
      </c>
      <c r="O813" s="18">
        <f t="shared" si="415"/>
        <v>2</v>
      </c>
      <c r="P813" s="18">
        <f t="shared" si="416"/>
        <v>66.489999999999995</v>
      </c>
      <c r="Q813" s="18">
        <f t="shared" si="417"/>
        <v>2</v>
      </c>
      <c r="R813" s="18">
        <f t="shared" si="418"/>
        <v>89.52</v>
      </c>
      <c r="S813" s="18">
        <f t="shared" si="419"/>
        <v>2</v>
      </c>
      <c r="T813" s="18">
        <f t="shared" si="420"/>
        <v>144.36000000000001</v>
      </c>
      <c r="U813" s="18">
        <f t="shared" si="421"/>
        <v>2</v>
      </c>
      <c r="V813" s="18">
        <f t="shared" si="422"/>
        <v>145.44999999999999</v>
      </c>
      <c r="W813" s="18">
        <f t="shared" si="423"/>
        <v>2</v>
      </c>
      <c r="X813" s="18">
        <f t="shared" si="424"/>
        <v>145.44999999999999</v>
      </c>
      <c r="Y813" s="22">
        <v>0</v>
      </c>
      <c r="Z813" s="22">
        <v>0</v>
      </c>
      <c r="AA813" s="22">
        <v>0</v>
      </c>
      <c r="AB813" s="22">
        <v>0</v>
      </c>
      <c r="AC813" s="22">
        <v>0.7</v>
      </c>
      <c r="AD813" s="22">
        <v>0.3</v>
      </c>
      <c r="AE813" s="18">
        <f t="shared" si="425"/>
        <v>438043812.8097499</v>
      </c>
      <c r="AF813" s="18">
        <f>AE813*节奏规划!$J802</f>
        <v>547554.76601218735</v>
      </c>
      <c r="AG813" s="18">
        <f t="shared" si="426"/>
        <v>6266.9249999999993</v>
      </c>
      <c r="AH813" s="18">
        <f>AG813*节奏规划!$J802</f>
        <v>7.8336562499999989</v>
      </c>
      <c r="AI813" s="18">
        <f t="shared" si="405"/>
        <v>608.84999999999991</v>
      </c>
      <c r="AJ813" s="18">
        <f>AI813*节奏规划!$J802</f>
        <v>0.76106249999999986</v>
      </c>
      <c r="AK813" s="18">
        <f t="shared" si="406"/>
        <v>348.84</v>
      </c>
      <c r="AL813" s="18">
        <f>AK813*节奏规划!$J802</f>
        <v>0.43604999999999999</v>
      </c>
      <c r="AM813" s="18">
        <f t="shared" si="407"/>
        <v>1555.1999999999998</v>
      </c>
      <c r="AN813" s="18">
        <f>AM813*节奏规划!$J802</f>
        <v>1.9439999999999997</v>
      </c>
      <c r="AO813" s="18">
        <f t="shared" si="408"/>
        <v>355.31999999999994</v>
      </c>
      <c r="AP813" s="18">
        <f>AO813*节奏规划!$J802</f>
        <v>0.44414999999999993</v>
      </c>
      <c r="AQ813" s="18">
        <f t="shared" si="409"/>
        <v>26.459999999999997</v>
      </c>
      <c r="AR813" s="18">
        <f>AQ813*节奏规划!$J802</f>
        <v>3.3075E-2</v>
      </c>
      <c r="AS813" s="18">
        <f t="shared" si="427"/>
        <v>0</v>
      </c>
      <c r="AT813" s="18">
        <f>AS813*节奏规划!$J802</f>
        <v>0</v>
      </c>
      <c r="AU813" s="18">
        <f t="shared" si="428"/>
        <v>114.43949999999998</v>
      </c>
      <c r="AV813" s="18">
        <f>AU813*节奏规划!$J802</f>
        <v>0.14304937499999998</v>
      </c>
      <c r="AW813" s="18">
        <f t="shared" si="429"/>
        <v>61.797329999999981</v>
      </c>
      <c r="AX813" s="18">
        <f>AW813*节奏规划!$J802</f>
        <v>7.724666249999998E-2</v>
      </c>
      <c r="AY813" s="18">
        <f t="shared" si="430"/>
        <v>5.8854599999999992</v>
      </c>
      <c r="AZ813" s="18">
        <f>AY813*节奏规划!$J802</f>
        <v>7.3568249999999991E-3</v>
      </c>
    </row>
    <row r="814" spans="1:52" ht="16.5" x14ac:dyDescent="0.2">
      <c r="A814" s="14">
        <v>809</v>
      </c>
      <c r="B814" s="14">
        <f>金币产出!CH814/金币产出!CB814</f>
        <v>29779488000</v>
      </c>
      <c r="C814" s="18">
        <f>INDEX(金币产出!$D$7:$D$90,MATCH(宝箱数值!A814,金币产出!$A$7:$A$90,1))</f>
        <v>202.75</v>
      </c>
      <c r="D814" s="18">
        <f t="shared" si="410"/>
        <v>145723402</v>
      </c>
      <c r="E814" s="18">
        <f t="shared" si="399"/>
        <v>8834065</v>
      </c>
      <c r="F814" s="18">
        <f t="shared" si="400"/>
        <v>31371264</v>
      </c>
      <c r="G814" s="18">
        <f t="shared" si="401"/>
        <v>66551139</v>
      </c>
      <c r="H814" s="18">
        <f t="shared" si="402"/>
        <v>89603571</v>
      </c>
      <c r="I814" s="18">
        <f t="shared" si="403"/>
        <v>144495837</v>
      </c>
      <c r="J814" s="18">
        <f t="shared" si="404"/>
        <v>145723402</v>
      </c>
      <c r="K814" s="18">
        <f t="shared" si="411"/>
        <v>1</v>
      </c>
      <c r="L814" s="18">
        <f t="shared" si="412"/>
        <v>8834.07</v>
      </c>
      <c r="M814" s="18">
        <f t="shared" si="413"/>
        <v>2</v>
      </c>
      <c r="N814" s="18">
        <f t="shared" si="414"/>
        <v>31.37</v>
      </c>
      <c r="O814" s="18">
        <f t="shared" si="415"/>
        <v>2</v>
      </c>
      <c r="P814" s="18">
        <f t="shared" si="416"/>
        <v>66.55</v>
      </c>
      <c r="Q814" s="18">
        <f t="shared" si="417"/>
        <v>2</v>
      </c>
      <c r="R814" s="18">
        <f t="shared" si="418"/>
        <v>89.6</v>
      </c>
      <c r="S814" s="18">
        <f t="shared" si="419"/>
        <v>2</v>
      </c>
      <c r="T814" s="18">
        <f t="shared" si="420"/>
        <v>144.5</v>
      </c>
      <c r="U814" s="18">
        <f t="shared" si="421"/>
        <v>2</v>
      </c>
      <c r="V814" s="18">
        <f t="shared" si="422"/>
        <v>145.72</v>
      </c>
      <c r="W814" s="18">
        <f t="shared" si="423"/>
        <v>2</v>
      </c>
      <c r="X814" s="18">
        <f t="shared" si="424"/>
        <v>145.72</v>
      </c>
      <c r="Y814" s="22">
        <v>0</v>
      </c>
      <c r="Z814" s="22">
        <v>0</v>
      </c>
      <c r="AA814" s="22">
        <v>0</v>
      </c>
      <c r="AB814" s="22">
        <v>0</v>
      </c>
      <c r="AC814" s="22">
        <v>0.7</v>
      </c>
      <c r="AD814" s="22">
        <v>0.3</v>
      </c>
      <c r="AE814" s="18">
        <f t="shared" si="425"/>
        <v>438576082.42874998</v>
      </c>
      <c r="AF814" s="18">
        <f>AE814*节奏规划!$J803</f>
        <v>548220.10303593753</v>
      </c>
      <c r="AG814" s="18">
        <f t="shared" si="426"/>
        <v>6266.9249999999993</v>
      </c>
      <c r="AH814" s="18">
        <f>AG814*节奏规划!$J803</f>
        <v>7.8336562499999989</v>
      </c>
      <c r="AI814" s="18">
        <f t="shared" si="405"/>
        <v>608.84999999999991</v>
      </c>
      <c r="AJ814" s="18">
        <f>AI814*节奏规划!$J803</f>
        <v>0.76106249999999986</v>
      </c>
      <c r="AK814" s="18">
        <f t="shared" si="406"/>
        <v>348.84</v>
      </c>
      <c r="AL814" s="18">
        <f>AK814*节奏规划!$J803</f>
        <v>0.43604999999999999</v>
      </c>
      <c r="AM814" s="18">
        <f t="shared" si="407"/>
        <v>1555.1999999999998</v>
      </c>
      <c r="AN814" s="18">
        <f>AM814*节奏规划!$J803</f>
        <v>1.9439999999999997</v>
      </c>
      <c r="AO814" s="18">
        <f t="shared" si="408"/>
        <v>355.31999999999994</v>
      </c>
      <c r="AP814" s="18">
        <f>AO814*节奏规划!$J803</f>
        <v>0.44414999999999993</v>
      </c>
      <c r="AQ814" s="18">
        <f t="shared" si="409"/>
        <v>26.459999999999997</v>
      </c>
      <c r="AR814" s="18">
        <f>AQ814*节奏规划!$J803</f>
        <v>3.3075E-2</v>
      </c>
      <c r="AS814" s="18">
        <f t="shared" si="427"/>
        <v>0</v>
      </c>
      <c r="AT814" s="18">
        <f>AS814*节奏规划!$J803</f>
        <v>0</v>
      </c>
      <c r="AU814" s="18">
        <f t="shared" si="428"/>
        <v>114.43949999999998</v>
      </c>
      <c r="AV814" s="18">
        <f>AU814*节奏规划!$J803</f>
        <v>0.14304937499999998</v>
      </c>
      <c r="AW814" s="18">
        <f t="shared" si="429"/>
        <v>61.797329999999981</v>
      </c>
      <c r="AX814" s="18">
        <f>AW814*节奏规划!$J803</f>
        <v>7.724666249999998E-2</v>
      </c>
      <c r="AY814" s="18">
        <f t="shared" si="430"/>
        <v>5.8854599999999992</v>
      </c>
      <c r="AZ814" s="18">
        <f>AY814*节奏规划!$J803</f>
        <v>7.3568249999999991E-3</v>
      </c>
    </row>
    <row r="815" spans="1:52" ht="16.5" x14ac:dyDescent="0.2">
      <c r="A815" s="14">
        <v>810</v>
      </c>
      <c r="B815" s="14">
        <f>金币产出!CH815/金币产出!CB815</f>
        <v>29834999720</v>
      </c>
      <c r="C815" s="18">
        <f>INDEX(金币产出!$D$7:$D$90,MATCH(宝箱数值!A815,金币产出!$A$7:$A$90,1))</f>
        <v>205</v>
      </c>
      <c r="D815" s="18">
        <f t="shared" si="410"/>
        <v>144918031</v>
      </c>
      <c r="E815" s="18">
        <f t="shared" si="399"/>
        <v>8809619</v>
      </c>
      <c r="F815" s="18">
        <f t="shared" si="400"/>
        <v>31284454</v>
      </c>
      <c r="G815" s="18">
        <f t="shared" si="401"/>
        <v>66366979</v>
      </c>
      <c r="H815" s="18">
        <f t="shared" si="402"/>
        <v>89355621</v>
      </c>
      <c r="I815" s="18">
        <f t="shared" si="403"/>
        <v>144095990</v>
      </c>
      <c r="J815" s="18">
        <f t="shared" si="404"/>
        <v>144918031</v>
      </c>
      <c r="K815" s="18">
        <f t="shared" si="411"/>
        <v>1</v>
      </c>
      <c r="L815" s="18">
        <f t="shared" si="412"/>
        <v>8809.6200000000008</v>
      </c>
      <c r="M815" s="18">
        <f t="shared" si="413"/>
        <v>2</v>
      </c>
      <c r="N815" s="18">
        <f t="shared" si="414"/>
        <v>31.28</v>
      </c>
      <c r="O815" s="18">
        <f t="shared" si="415"/>
        <v>2</v>
      </c>
      <c r="P815" s="18">
        <f t="shared" si="416"/>
        <v>66.37</v>
      </c>
      <c r="Q815" s="18">
        <f t="shared" si="417"/>
        <v>2</v>
      </c>
      <c r="R815" s="18">
        <f t="shared" si="418"/>
        <v>89.36</v>
      </c>
      <c r="S815" s="18">
        <f t="shared" si="419"/>
        <v>2</v>
      </c>
      <c r="T815" s="18">
        <f t="shared" si="420"/>
        <v>144.1</v>
      </c>
      <c r="U815" s="18">
        <f t="shared" si="421"/>
        <v>2</v>
      </c>
      <c r="V815" s="18">
        <f t="shared" si="422"/>
        <v>144.91999999999999</v>
      </c>
      <c r="W815" s="18">
        <f t="shared" si="423"/>
        <v>2</v>
      </c>
      <c r="X815" s="18">
        <f t="shared" si="424"/>
        <v>144.91999999999999</v>
      </c>
      <c r="Y815" s="22">
        <v>0</v>
      </c>
      <c r="Z815" s="22">
        <v>0</v>
      </c>
      <c r="AA815" s="22">
        <v>0</v>
      </c>
      <c r="AB815" s="22">
        <v>0</v>
      </c>
      <c r="AC815" s="22">
        <v>0.7</v>
      </c>
      <c r="AD815" s="22">
        <v>0.3</v>
      </c>
      <c r="AE815" s="18">
        <f t="shared" si="425"/>
        <v>440244937.01499999</v>
      </c>
      <c r="AF815" s="18">
        <f>AE815*节奏规划!$J804</f>
        <v>536884.06953048776</v>
      </c>
      <c r="AG815" s="18">
        <f t="shared" si="426"/>
        <v>6313.5</v>
      </c>
      <c r="AH815" s="18">
        <f>AG815*节奏规划!$J804</f>
        <v>7.6993902439024389</v>
      </c>
      <c r="AI815" s="18">
        <f t="shared" si="405"/>
        <v>608.84999999999991</v>
      </c>
      <c r="AJ815" s="18">
        <f>AI815*节奏规划!$J804</f>
        <v>0.74249999999999994</v>
      </c>
      <c r="AK815" s="18">
        <f t="shared" si="406"/>
        <v>348.84</v>
      </c>
      <c r="AL815" s="18">
        <f>AK815*节奏规划!$J804</f>
        <v>0.42541463414634145</v>
      </c>
      <c r="AM815" s="18">
        <f t="shared" si="407"/>
        <v>1555.1999999999998</v>
      </c>
      <c r="AN815" s="18">
        <f>AM815*节奏规划!$J804</f>
        <v>1.8965853658536582</v>
      </c>
      <c r="AO815" s="18">
        <f t="shared" si="408"/>
        <v>355.31999999999994</v>
      </c>
      <c r="AP815" s="18">
        <f>AO815*节奏规划!$J804</f>
        <v>0.43331707317073165</v>
      </c>
      <c r="AQ815" s="18">
        <f t="shared" si="409"/>
        <v>26.459999999999997</v>
      </c>
      <c r="AR815" s="18">
        <f>AQ815*节奏规划!$J804</f>
        <v>3.2268292682926823E-2</v>
      </c>
      <c r="AS815" s="18">
        <f t="shared" si="427"/>
        <v>0</v>
      </c>
      <c r="AT815" s="18">
        <f>AS815*节奏规划!$J804</f>
        <v>0</v>
      </c>
      <c r="AU815" s="18">
        <f t="shared" si="428"/>
        <v>115.28999999999998</v>
      </c>
      <c r="AV815" s="18">
        <f>AU815*节奏规划!$J804</f>
        <v>0.14059756097560974</v>
      </c>
      <c r="AW815" s="18">
        <f t="shared" si="429"/>
        <v>62.256599999999985</v>
      </c>
      <c r="AX815" s="18">
        <f>AW815*节奏规划!$J804</f>
        <v>7.5922682926829244E-2</v>
      </c>
      <c r="AY815" s="18">
        <f t="shared" si="430"/>
        <v>5.9291999999999989</v>
      </c>
      <c r="AZ815" s="18">
        <f>AY815*节奏规划!$J804</f>
        <v>7.2307317073170719E-3</v>
      </c>
    </row>
    <row r="816" spans="1:52" ht="16.5" x14ac:dyDescent="0.2">
      <c r="A816" s="14">
        <v>811</v>
      </c>
      <c r="B816" s="14">
        <f>金币产出!CH816/金币产出!CB816</f>
        <v>29911896040</v>
      </c>
      <c r="C816" s="18">
        <f>INDEX(金币产出!$D$7:$D$90,MATCH(宝箱数值!A816,金币产出!$A$7:$A$90,1))</f>
        <v>205</v>
      </c>
      <c r="D816" s="18">
        <f t="shared" si="410"/>
        <v>145291541</v>
      </c>
      <c r="E816" s="18">
        <f t="shared" si="399"/>
        <v>8820965</v>
      </c>
      <c r="F816" s="18">
        <f t="shared" si="400"/>
        <v>31324744</v>
      </c>
      <c r="G816" s="18">
        <f t="shared" si="401"/>
        <v>66452451</v>
      </c>
      <c r="H816" s="18">
        <f t="shared" si="402"/>
        <v>89470699</v>
      </c>
      <c r="I816" s="18">
        <f t="shared" si="403"/>
        <v>144281566</v>
      </c>
      <c r="J816" s="18">
        <f t="shared" si="404"/>
        <v>145291541</v>
      </c>
      <c r="K816" s="18">
        <f t="shared" si="411"/>
        <v>1</v>
      </c>
      <c r="L816" s="18">
        <f t="shared" si="412"/>
        <v>8820.9699999999993</v>
      </c>
      <c r="M816" s="18">
        <f t="shared" si="413"/>
        <v>2</v>
      </c>
      <c r="N816" s="18">
        <f t="shared" si="414"/>
        <v>31.32</v>
      </c>
      <c r="O816" s="18">
        <f t="shared" si="415"/>
        <v>2</v>
      </c>
      <c r="P816" s="18">
        <f t="shared" si="416"/>
        <v>66.45</v>
      </c>
      <c r="Q816" s="18">
        <f t="shared" si="417"/>
        <v>2</v>
      </c>
      <c r="R816" s="18">
        <f t="shared" si="418"/>
        <v>89.47</v>
      </c>
      <c r="S816" s="18">
        <f t="shared" si="419"/>
        <v>2</v>
      </c>
      <c r="T816" s="18">
        <f t="shared" si="420"/>
        <v>144.28</v>
      </c>
      <c r="U816" s="18">
        <f t="shared" si="421"/>
        <v>2</v>
      </c>
      <c r="V816" s="18">
        <f t="shared" si="422"/>
        <v>145.29</v>
      </c>
      <c r="W816" s="18">
        <f t="shared" si="423"/>
        <v>2</v>
      </c>
      <c r="X816" s="18">
        <f t="shared" si="424"/>
        <v>145.29</v>
      </c>
      <c r="Y816" s="22">
        <v>0</v>
      </c>
      <c r="Z816" s="22">
        <v>0</v>
      </c>
      <c r="AA816" s="22">
        <v>0</v>
      </c>
      <c r="AB816" s="22">
        <v>0</v>
      </c>
      <c r="AC816" s="22">
        <v>0.7</v>
      </c>
      <c r="AD816" s="22">
        <v>0.3</v>
      </c>
      <c r="AE816" s="18">
        <f t="shared" si="425"/>
        <v>440982903.42499995</v>
      </c>
      <c r="AF816" s="18">
        <f>AE816*节奏规划!$J805</f>
        <v>537784.02856707317</v>
      </c>
      <c r="AG816" s="18">
        <f t="shared" si="426"/>
        <v>6313.5</v>
      </c>
      <c r="AH816" s="18">
        <f>AG816*节奏规划!$J805</f>
        <v>7.6993902439024389</v>
      </c>
      <c r="AI816" s="18">
        <f t="shared" si="405"/>
        <v>608.84999999999991</v>
      </c>
      <c r="AJ816" s="18">
        <f>AI816*节奏规划!$J805</f>
        <v>0.74249999999999994</v>
      </c>
      <c r="AK816" s="18">
        <f t="shared" si="406"/>
        <v>348.84</v>
      </c>
      <c r="AL816" s="18">
        <f>AK816*节奏规划!$J805</f>
        <v>0.42541463414634145</v>
      </c>
      <c r="AM816" s="18">
        <f t="shared" si="407"/>
        <v>1555.1999999999998</v>
      </c>
      <c r="AN816" s="18">
        <f>AM816*节奏规划!$J805</f>
        <v>1.8965853658536582</v>
      </c>
      <c r="AO816" s="18">
        <f t="shared" si="408"/>
        <v>355.31999999999994</v>
      </c>
      <c r="AP816" s="18">
        <f>AO816*节奏规划!$J805</f>
        <v>0.43331707317073165</v>
      </c>
      <c r="AQ816" s="18">
        <f t="shared" si="409"/>
        <v>26.459999999999997</v>
      </c>
      <c r="AR816" s="18">
        <f>AQ816*节奏规划!$J805</f>
        <v>3.2268292682926823E-2</v>
      </c>
      <c r="AS816" s="18">
        <f t="shared" si="427"/>
        <v>0</v>
      </c>
      <c r="AT816" s="18">
        <f>AS816*节奏规划!$J805</f>
        <v>0</v>
      </c>
      <c r="AU816" s="18">
        <f t="shared" si="428"/>
        <v>115.28999999999998</v>
      </c>
      <c r="AV816" s="18">
        <f>AU816*节奏规划!$J805</f>
        <v>0.14059756097560974</v>
      </c>
      <c r="AW816" s="18">
        <f t="shared" si="429"/>
        <v>62.256599999999985</v>
      </c>
      <c r="AX816" s="18">
        <f>AW816*节奏规划!$J805</f>
        <v>7.5922682926829244E-2</v>
      </c>
      <c r="AY816" s="18">
        <f t="shared" si="430"/>
        <v>5.9291999999999989</v>
      </c>
      <c r="AZ816" s="18">
        <f>AY816*节奏规划!$J805</f>
        <v>7.2307317073170719E-3</v>
      </c>
    </row>
    <row r="817" spans="1:52" ht="16.5" x14ac:dyDescent="0.2">
      <c r="A817" s="14">
        <v>812</v>
      </c>
      <c r="B817" s="14">
        <f>金币产出!CH817/金币产出!CB817</f>
        <v>29988792360</v>
      </c>
      <c r="C817" s="18">
        <f>INDEX(金币产出!$D$7:$D$90,MATCH(宝箱数值!A817,金币产出!$A$7:$A$90,1))</f>
        <v>205</v>
      </c>
      <c r="D817" s="18">
        <f t="shared" si="410"/>
        <v>145665051</v>
      </c>
      <c r="E817" s="18">
        <f t="shared" si="399"/>
        <v>8832296</v>
      </c>
      <c r="F817" s="18">
        <f t="shared" si="400"/>
        <v>31364983</v>
      </c>
      <c r="G817" s="18">
        <f t="shared" si="401"/>
        <v>66537813</v>
      </c>
      <c r="H817" s="18">
        <f t="shared" si="402"/>
        <v>89585629</v>
      </c>
      <c r="I817" s="18">
        <f t="shared" si="403"/>
        <v>144466904</v>
      </c>
      <c r="J817" s="18">
        <f t="shared" si="404"/>
        <v>145665051</v>
      </c>
      <c r="K817" s="18">
        <f t="shared" si="411"/>
        <v>1</v>
      </c>
      <c r="L817" s="18">
        <f t="shared" si="412"/>
        <v>8832.2999999999993</v>
      </c>
      <c r="M817" s="18">
        <f t="shared" si="413"/>
        <v>2</v>
      </c>
      <c r="N817" s="18">
        <f t="shared" si="414"/>
        <v>31.36</v>
      </c>
      <c r="O817" s="18">
        <f t="shared" si="415"/>
        <v>2</v>
      </c>
      <c r="P817" s="18">
        <f t="shared" si="416"/>
        <v>66.540000000000006</v>
      </c>
      <c r="Q817" s="18">
        <f t="shared" si="417"/>
        <v>2</v>
      </c>
      <c r="R817" s="18">
        <f t="shared" si="418"/>
        <v>89.59</v>
      </c>
      <c r="S817" s="18">
        <f t="shared" si="419"/>
        <v>2</v>
      </c>
      <c r="T817" s="18">
        <f t="shared" si="420"/>
        <v>144.47</v>
      </c>
      <c r="U817" s="18">
        <f t="shared" si="421"/>
        <v>2</v>
      </c>
      <c r="V817" s="18">
        <f t="shared" si="422"/>
        <v>145.66999999999999</v>
      </c>
      <c r="W817" s="18">
        <f t="shared" si="423"/>
        <v>2</v>
      </c>
      <c r="X817" s="18">
        <f t="shared" si="424"/>
        <v>145.66999999999999</v>
      </c>
      <c r="Y817" s="22">
        <v>0</v>
      </c>
      <c r="Z817" s="22">
        <v>0</v>
      </c>
      <c r="AA817" s="22">
        <v>0</v>
      </c>
      <c r="AB817" s="22">
        <v>0</v>
      </c>
      <c r="AC817" s="22">
        <v>0.7</v>
      </c>
      <c r="AD817" s="22">
        <v>0.3</v>
      </c>
      <c r="AE817" s="18">
        <f t="shared" si="425"/>
        <v>441720361.70499998</v>
      </c>
      <c r="AF817" s="18">
        <f>AE817*节奏规划!$J806</f>
        <v>538683.36793292686</v>
      </c>
      <c r="AG817" s="18">
        <f t="shared" si="426"/>
        <v>6313.5</v>
      </c>
      <c r="AH817" s="18">
        <f>AG817*节奏规划!$J806</f>
        <v>7.6993902439024389</v>
      </c>
      <c r="AI817" s="18">
        <f t="shared" si="405"/>
        <v>608.84999999999991</v>
      </c>
      <c r="AJ817" s="18">
        <f>AI817*节奏规划!$J806</f>
        <v>0.74249999999999994</v>
      </c>
      <c r="AK817" s="18">
        <f t="shared" si="406"/>
        <v>348.84</v>
      </c>
      <c r="AL817" s="18">
        <f>AK817*节奏规划!$J806</f>
        <v>0.42541463414634145</v>
      </c>
      <c r="AM817" s="18">
        <f t="shared" si="407"/>
        <v>1555.1999999999998</v>
      </c>
      <c r="AN817" s="18">
        <f>AM817*节奏规划!$J806</f>
        <v>1.8965853658536582</v>
      </c>
      <c r="AO817" s="18">
        <f t="shared" si="408"/>
        <v>355.31999999999994</v>
      </c>
      <c r="AP817" s="18">
        <f>AO817*节奏规划!$J806</f>
        <v>0.43331707317073165</v>
      </c>
      <c r="AQ817" s="18">
        <f t="shared" si="409"/>
        <v>26.459999999999997</v>
      </c>
      <c r="AR817" s="18">
        <f>AQ817*节奏规划!$J806</f>
        <v>3.2268292682926823E-2</v>
      </c>
      <c r="AS817" s="18">
        <f t="shared" si="427"/>
        <v>0</v>
      </c>
      <c r="AT817" s="18">
        <f>AS817*节奏规划!$J806</f>
        <v>0</v>
      </c>
      <c r="AU817" s="18">
        <f t="shared" si="428"/>
        <v>115.28999999999998</v>
      </c>
      <c r="AV817" s="18">
        <f>AU817*节奏规划!$J806</f>
        <v>0.14059756097560974</v>
      </c>
      <c r="AW817" s="18">
        <f t="shared" si="429"/>
        <v>62.256599999999985</v>
      </c>
      <c r="AX817" s="18">
        <f>AW817*节奏规划!$J806</f>
        <v>7.5922682926829244E-2</v>
      </c>
      <c r="AY817" s="18">
        <f t="shared" si="430"/>
        <v>5.9291999999999989</v>
      </c>
      <c r="AZ817" s="18">
        <f>AY817*节奏规划!$J806</f>
        <v>7.2307317073170719E-3</v>
      </c>
    </row>
    <row r="818" spans="1:52" ht="16.5" x14ac:dyDescent="0.2">
      <c r="A818" s="14">
        <v>813</v>
      </c>
      <c r="B818" s="14">
        <f>金币产出!CH818/金币产出!CB818</f>
        <v>30065687860</v>
      </c>
      <c r="C818" s="18">
        <f>INDEX(金币产出!$D$7:$D$90,MATCH(宝箱数值!A818,金币产出!$A$7:$A$90,1))</f>
        <v>205</v>
      </c>
      <c r="D818" s="18">
        <f t="shared" si="410"/>
        <v>146038557</v>
      </c>
      <c r="E818" s="18">
        <f t="shared" si="399"/>
        <v>8843612</v>
      </c>
      <c r="F818" s="18">
        <f t="shared" si="400"/>
        <v>31405169</v>
      </c>
      <c r="G818" s="18">
        <f t="shared" si="401"/>
        <v>66623065</v>
      </c>
      <c r="H818" s="18">
        <f t="shared" si="402"/>
        <v>89700411</v>
      </c>
      <c r="I818" s="18">
        <f t="shared" si="403"/>
        <v>144652002</v>
      </c>
      <c r="J818" s="18">
        <f t="shared" si="404"/>
        <v>146038557</v>
      </c>
      <c r="K818" s="18">
        <f t="shared" si="411"/>
        <v>1</v>
      </c>
      <c r="L818" s="18">
        <f t="shared" si="412"/>
        <v>8843.61</v>
      </c>
      <c r="M818" s="18">
        <f t="shared" si="413"/>
        <v>2</v>
      </c>
      <c r="N818" s="18">
        <f t="shared" si="414"/>
        <v>31.41</v>
      </c>
      <c r="O818" s="18">
        <f t="shared" si="415"/>
        <v>2</v>
      </c>
      <c r="P818" s="18">
        <f t="shared" si="416"/>
        <v>66.62</v>
      </c>
      <c r="Q818" s="18">
        <f t="shared" si="417"/>
        <v>2</v>
      </c>
      <c r="R818" s="18">
        <f t="shared" si="418"/>
        <v>89.7</v>
      </c>
      <c r="S818" s="18">
        <f t="shared" si="419"/>
        <v>2</v>
      </c>
      <c r="T818" s="18">
        <f t="shared" si="420"/>
        <v>144.65</v>
      </c>
      <c r="U818" s="18">
        <f t="shared" si="421"/>
        <v>2</v>
      </c>
      <c r="V818" s="18">
        <f t="shared" si="422"/>
        <v>146.04</v>
      </c>
      <c r="W818" s="18">
        <f t="shared" si="423"/>
        <v>2</v>
      </c>
      <c r="X818" s="18">
        <f t="shared" si="424"/>
        <v>146.04</v>
      </c>
      <c r="Y818" s="22">
        <v>0</v>
      </c>
      <c r="Z818" s="22">
        <v>0</v>
      </c>
      <c r="AA818" s="22">
        <v>0</v>
      </c>
      <c r="AB818" s="22">
        <v>0</v>
      </c>
      <c r="AC818" s="22">
        <v>0.7</v>
      </c>
      <c r="AD818" s="22">
        <v>0.3</v>
      </c>
      <c r="AE818" s="18">
        <f t="shared" si="425"/>
        <v>442457303.92499995</v>
      </c>
      <c r="AF818" s="18">
        <f>AE818*节奏规划!$J807</f>
        <v>539582.077957317</v>
      </c>
      <c r="AG818" s="18">
        <f t="shared" si="426"/>
        <v>6313.5</v>
      </c>
      <c r="AH818" s="18">
        <f>AG818*节奏规划!$J807</f>
        <v>7.6993902439024389</v>
      </c>
      <c r="AI818" s="18">
        <f t="shared" si="405"/>
        <v>608.84999999999991</v>
      </c>
      <c r="AJ818" s="18">
        <f>AI818*节奏规划!$J807</f>
        <v>0.74249999999999994</v>
      </c>
      <c r="AK818" s="18">
        <f t="shared" si="406"/>
        <v>348.84</v>
      </c>
      <c r="AL818" s="18">
        <f>AK818*节奏规划!$J807</f>
        <v>0.42541463414634145</v>
      </c>
      <c r="AM818" s="18">
        <f t="shared" si="407"/>
        <v>1555.1999999999998</v>
      </c>
      <c r="AN818" s="18">
        <f>AM818*节奏规划!$J807</f>
        <v>1.8965853658536582</v>
      </c>
      <c r="AO818" s="18">
        <f t="shared" si="408"/>
        <v>355.31999999999994</v>
      </c>
      <c r="AP818" s="18">
        <f>AO818*节奏规划!$J807</f>
        <v>0.43331707317073165</v>
      </c>
      <c r="AQ818" s="18">
        <f t="shared" si="409"/>
        <v>26.459999999999997</v>
      </c>
      <c r="AR818" s="18">
        <f>AQ818*节奏规划!$J807</f>
        <v>3.2268292682926823E-2</v>
      </c>
      <c r="AS818" s="18">
        <f t="shared" si="427"/>
        <v>0</v>
      </c>
      <c r="AT818" s="18">
        <f>AS818*节奏规划!$J807</f>
        <v>0</v>
      </c>
      <c r="AU818" s="18">
        <f t="shared" si="428"/>
        <v>115.28999999999998</v>
      </c>
      <c r="AV818" s="18">
        <f>AU818*节奏规划!$J807</f>
        <v>0.14059756097560974</v>
      </c>
      <c r="AW818" s="18">
        <f t="shared" si="429"/>
        <v>62.256599999999985</v>
      </c>
      <c r="AX818" s="18">
        <f>AW818*节奏规划!$J807</f>
        <v>7.5922682926829244E-2</v>
      </c>
      <c r="AY818" s="18">
        <f t="shared" si="430"/>
        <v>5.9291999999999989</v>
      </c>
      <c r="AZ818" s="18">
        <f>AY818*节奏规划!$J807</f>
        <v>7.2307317073170719E-3</v>
      </c>
    </row>
    <row r="819" spans="1:52" ht="16.5" x14ac:dyDescent="0.2">
      <c r="A819" s="14">
        <v>814</v>
      </c>
      <c r="B819" s="14">
        <f>金币产出!CH819/金币产出!CB819</f>
        <v>30142584180</v>
      </c>
      <c r="C819" s="18">
        <f>INDEX(金币产出!$D$7:$D$90,MATCH(宝箱数值!A819,金币产出!$A$7:$A$90,1))</f>
        <v>205</v>
      </c>
      <c r="D819" s="18">
        <f t="shared" si="410"/>
        <v>146412066</v>
      </c>
      <c r="E819" s="18">
        <f t="shared" si="399"/>
        <v>8854914</v>
      </c>
      <c r="F819" s="18">
        <f t="shared" si="400"/>
        <v>31445305</v>
      </c>
      <c r="G819" s="18">
        <f t="shared" si="401"/>
        <v>66708208</v>
      </c>
      <c r="H819" s="18">
        <f t="shared" si="402"/>
        <v>89815047</v>
      </c>
      <c r="I819" s="18">
        <f t="shared" si="403"/>
        <v>144836865</v>
      </c>
      <c r="J819" s="18">
        <f t="shared" si="404"/>
        <v>146412066</v>
      </c>
      <c r="K819" s="18">
        <f t="shared" si="411"/>
        <v>1</v>
      </c>
      <c r="L819" s="18">
        <f t="shared" si="412"/>
        <v>8854.91</v>
      </c>
      <c r="M819" s="18">
        <f t="shared" si="413"/>
        <v>2</v>
      </c>
      <c r="N819" s="18">
        <f t="shared" si="414"/>
        <v>31.45</v>
      </c>
      <c r="O819" s="18">
        <f t="shared" si="415"/>
        <v>2</v>
      </c>
      <c r="P819" s="18">
        <f t="shared" si="416"/>
        <v>66.709999999999994</v>
      </c>
      <c r="Q819" s="18">
        <f t="shared" si="417"/>
        <v>2</v>
      </c>
      <c r="R819" s="18">
        <f t="shared" si="418"/>
        <v>89.82</v>
      </c>
      <c r="S819" s="18">
        <f t="shared" si="419"/>
        <v>2</v>
      </c>
      <c r="T819" s="18">
        <f t="shared" si="420"/>
        <v>144.84</v>
      </c>
      <c r="U819" s="18">
        <f t="shared" si="421"/>
        <v>2</v>
      </c>
      <c r="V819" s="18">
        <f t="shared" si="422"/>
        <v>146.41</v>
      </c>
      <c r="W819" s="18">
        <f t="shared" si="423"/>
        <v>2</v>
      </c>
      <c r="X819" s="18">
        <f t="shared" si="424"/>
        <v>146.41</v>
      </c>
      <c r="Y819" s="22">
        <v>0</v>
      </c>
      <c r="Z819" s="22">
        <v>0</v>
      </c>
      <c r="AA819" s="22">
        <v>0</v>
      </c>
      <c r="AB819" s="22">
        <v>0</v>
      </c>
      <c r="AC819" s="22">
        <v>0.7</v>
      </c>
      <c r="AD819" s="22">
        <v>0.3</v>
      </c>
      <c r="AE819" s="18">
        <f t="shared" si="425"/>
        <v>443193747.16500002</v>
      </c>
      <c r="AF819" s="18">
        <f>AE819*节奏规划!$J808</f>
        <v>540480.17946951219</v>
      </c>
      <c r="AG819" s="18">
        <f t="shared" si="426"/>
        <v>6313.5</v>
      </c>
      <c r="AH819" s="18">
        <f>AG819*节奏规划!$J808</f>
        <v>7.6993902439024389</v>
      </c>
      <c r="AI819" s="18">
        <f t="shared" si="405"/>
        <v>608.84999999999991</v>
      </c>
      <c r="AJ819" s="18">
        <f>AI819*节奏规划!$J808</f>
        <v>0.74249999999999994</v>
      </c>
      <c r="AK819" s="18">
        <f t="shared" si="406"/>
        <v>348.84</v>
      </c>
      <c r="AL819" s="18">
        <f>AK819*节奏规划!$J808</f>
        <v>0.42541463414634145</v>
      </c>
      <c r="AM819" s="18">
        <f t="shared" si="407"/>
        <v>1555.1999999999998</v>
      </c>
      <c r="AN819" s="18">
        <f>AM819*节奏规划!$J808</f>
        <v>1.8965853658536582</v>
      </c>
      <c r="AO819" s="18">
        <f t="shared" si="408"/>
        <v>355.31999999999994</v>
      </c>
      <c r="AP819" s="18">
        <f>AO819*节奏规划!$J808</f>
        <v>0.43331707317073165</v>
      </c>
      <c r="AQ819" s="18">
        <f t="shared" si="409"/>
        <v>26.459999999999997</v>
      </c>
      <c r="AR819" s="18">
        <f>AQ819*节奏规划!$J808</f>
        <v>3.2268292682926823E-2</v>
      </c>
      <c r="AS819" s="18">
        <f t="shared" si="427"/>
        <v>0</v>
      </c>
      <c r="AT819" s="18">
        <f>AS819*节奏规划!$J808</f>
        <v>0</v>
      </c>
      <c r="AU819" s="18">
        <f t="shared" si="428"/>
        <v>115.28999999999998</v>
      </c>
      <c r="AV819" s="18">
        <f>AU819*节奏规划!$J808</f>
        <v>0.14059756097560974</v>
      </c>
      <c r="AW819" s="18">
        <f t="shared" si="429"/>
        <v>62.256599999999985</v>
      </c>
      <c r="AX819" s="18">
        <f>AW819*节奏规划!$J808</f>
        <v>7.5922682926829244E-2</v>
      </c>
      <c r="AY819" s="18">
        <f t="shared" si="430"/>
        <v>5.9291999999999989</v>
      </c>
      <c r="AZ819" s="18">
        <f>AY819*节奏规划!$J808</f>
        <v>7.2307317073170719E-3</v>
      </c>
    </row>
    <row r="820" spans="1:52" ht="16.5" x14ac:dyDescent="0.2">
      <c r="A820" s="14">
        <v>815</v>
      </c>
      <c r="B820" s="14">
        <f>金币产出!CH820/金币产出!CB820</f>
        <v>30219479680</v>
      </c>
      <c r="C820" s="18">
        <f>INDEX(金币产出!$D$7:$D$90,MATCH(宝箱数值!A820,金币产出!$A$7:$A$90,1))</f>
        <v>205</v>
      </c>
      <c r="D820" s="18">
        <f t="shared" si="410"/>
        <v>146785572</v>
      </c>
      <c r="E820" s="18">
        <f t="shared" si="399"/>
        <v>8866202</v>
      </c>
      <c r="F820" s="18">
        <f t="shared" si="400"/>
        <v>31485388</v>
      </c>
      <c r="G820" s="18">
        <f t="shared" si="401"/>
        <v>66793242</v>
      </c>
      <c r="H820" s="18">
        <f t="shared" si="402"/>
        <v>89929536</v>
      </c>
      <c r="I820" s="18">
        <f t="shared" si="403"/>
        <v>145021492</v>
      </c>
      <c r="J820" s="18">
        <f t="shared" si="404"/>
        <v>146785572</v>
      </c>
      <c r="K820" s="18">
        <f t="shared" si="411"/>
        <v>1</v>
      </c>
      <c r="L820" s="18">
        <f t="shared" si="412"/>
        <v>8866.2000000000007</v>
      </c>
      <c r="M820" s="18">
        <f t="shared" si="413"/>
        <v>2</v>
      </c>
      <c r="N820" s="18">
        <f t="shared" si="414"/>
        <v>31.49</v>
      </c>
      <c r="O820" s="18">
        <f t="shared" si="415"/>
        <v>2</v>
      </c>
      <c r="P820" s="18">
        <f t="shared" si="416"/>
        <v>66.790000000000006</v>
      </c>
      <c r="Q820" s="18">
        <f t="shared" si="417"/>
        <v>2</v>
      </c>
      <c r="R820" s="18">
        <f t="shared" si="418"/>
        <v>89.93</v>
      </c>
      <c r="S820" s="18">
        <f t="shared" si="419"/>
        <v>2</v>
      </c>
      <c r="T820" s="18">
        <f t="shared" si="420"/>
        <v>145.02000000000001</v>
      </c>
      <c r="U820" s="18">
        <f t="shared" si="421"/>
        <v>2</v>
      </c>
      <c r="V820" s="18">
        <f t="shared" si="422"/>
        <v>146.79</v>
      </c>
      <c r="W820" s="18">
        <f t="shared" si="423"/>
        <v>2</v>
      </c>
      <c r="X820" s="18">
        <f t="shared" si="424"/>
        <v>146.79</v>
      </c>
      <c r="Y820" s="22">
        <v>0</v>
      </c>
      <c r="Z820" s="22">
        <v>0</v>
      </c>
      <c r="AA820" s="22">
        <v>0</v>
      </c>
      <c r="AB820" s="22">
        <v>0</v>
      </c>
      <c r="AC820" s="22">
        <v>0.7</v>
      </c>
      <c r="AD820" s="22">
        <v>0.3</v>
      </c>
      <c r="AE820" s="18">
        <f t="shared" si="425"/>
        <v>443929683.79999995</v>
      </c>
      <c r="AF820" s="18">
        <f>AE820*节奏规划!$J809</f>
        <v>541377.66317073163</v>
      </c>
      <c r="AG820" s="18">
        <f t="shared" si="426"/>
        <v>6313.5</v>
      </c>
      <c r="AH820" s="18">
        <f>AG820*节奏规划!$J809</f>
        <v>7.6993902439024389</v>
      </c>
      <c r="AI820" s="18">
        <f t="shared" si="405"/>
        <v>608.84999999999991</v>
      </c>
      <c r="AJ820" s="18">
        <f>AI820*节奏规划!$J809</f>
        <v>0.74249999999999994</v>
      </c>
      <c r="AK820" s="18">
        <f t="shared" si="406"/>
        <v>348.84</v>
      </c>
      <c r="AL820" s="18">
        <f>AK820*节奏规划!$J809</f>
        <v>0.42541463414634145</v>
      </c>
      <c r="AM820" s="18">
        <f t="shared" si="407"/>
        <v>1555.1999999999998</v>
      </c>
      <c r="AN820" s="18">
        <f>AM820*节奏规划!$J809</f>
        <v>1.8965853658536582</v>
      </c>
      <c r="AO820" s="18">
        <f t="shared" si="408"/>
        <v>355.31999999999994</v>
      </c>
      <c r="AP820" s="18">
        <f>AO820*节奏规划!$J809</f>
        <v>0.43331707317073165</v>
      </c>
      <c r="AQ820" s="18">
        <f t="shared" si="409"/>
        <v>26.459999999999997</v>
      </c>
      <c r="AR820" s="18">
        <f>AQ820*节奏规划!$J809</f>
        <v>3.2268292682926823E-2</v>
      </c>
      <c r="AS820" s="18">
        <f t="shared" si="427"/>
        <v>0</v>
      </c>
      <c r="AT820" s="18">
        <f>AS820*节奏规划!$J809</f>
        <v>0</v>
      </c>
      <c r="AU820" s="18">
        <f t="shared" si="428"/>
        <v>115.28999999999998</v>
      </c>
      <c r="AV820" s="18">
        <f>AU820*节奏规划!$J809</f>
        <v>0.14059756097560974</v>
      </c>
      <c r="AW820" s="18">
        <f t="shared" si="429"/>
        <v>62.256599999999985</v>
      </c>
      <c r="AX820" s="18">
        <f>AW820*节奏规划!$J809</f>
        <v>7.5922682926829244E-2</v>
      </c>
      <c r="AY820" s="18">
        <f t="shared" si="430"/>
        <v>5.9291999999999989</v>
      </c>
      <c r="AZ820" s="18">
        <f>AY820*节奏规划!$J809</f>
        <v>7.2307317073170719E-3</v>
      </c>
    </row>
    <row r="821" spans="1:52" ht="16.5" x14ac:dyDescent="0.2">
      <c r="A821" s="14">
        <v>816</v>
      </c>
      <c r="B821" s="14">
        <f>金币产出!CH821/金币产出!CB821</f>
        <v>30296376000</v>
      </c>
      <c r="C821" s="18">
        <f>INDEX(金币产出!$D$7:$D$90,MATCH(宝箱数值!A821,金币产出!$A$7:$A$90,1))</f>
        <v>205</v>
      </c>
      <c r="D821" s="18">
        <f t="shared" si="410"/>
        <v>147159082</v>
      </c>
      <c r="E821" s="18">
        <f t="shared" si="399"/>
        <v>8877475</v>
      </c>
      <c r="F821" s="18">
        <f t="shared" si="400"/>
        <v>31525422</v>
      </c>
      <c r="G821" s="18">
        <f t="shared" si="401"/>
        <v>66878169</v>
      </c>
      <c r="H821" s="18">
        <f t="shared" si="402"/>
        <v>90043880</v>
      </c>
      <c r="I821" s="18">
        <f t="shared" si="403"/>
        <v>145205885</v>
      </c>
      <c r="J821" s="18">
        <f t="shared" si="404"/>
        <v>147159082</v>
      </c>
      <c r="K821" s="18">
        <f t="shared" si="411"/>
        <v>1</v>
      </c>
      <c r="L821" s="18">
        <f t="shared" si="412"/>
        <v>8877.48</v>
      </c>
      <c r="M821" s="18">
        <f t="shared" si="413"/>
        <v>2</v>
      </c>
      <c r="N821" s="18">
        <f t="shared" si="414"/>
        <v>31.53</v>
      </c>
      <c r="O821" s="18">
        <f t="shared" si="415"/>
        <v>2</v>
      </c>
      <c r="P821" s="18">
        <f t="shared" si="416"/>
        <v>66.88</v>
      </c>
      <c r="Q821" s="18">
        <f t="shared" si="417"/>
        <v>2</v>
      </c>
      <c r="R821" s="18">
        <f t="shared" si="418"/>
        <v>90.04</v>
      </c>
      <c r="S821" s="18">
        <f t="shared" si="419"/>
        <v>2</v>
      </c>
      <c r="T821" s="18">
        <f t="shared" si="420"/>
        <v>145.21</v>
      </c>
      <c r="U821" s="18">
        <f t="shared" si="421"/>
        <v>2</v>
      </c>
      <c r="V821" s="18">
        <f t="shared" si="422"/>
        <v>147.16</v>
      </c>
      <c r="W821" s="18">
        <f t="shared" si="423"/>
        <v>2</v>
      </c>
      <c r="X821" s="18">
        <f t="shared" si="424"/>
        <v>147.16</v>
      </c>
      <c r="Y821" s="22">
        <v>0</v>
      </c>
      <c r="Z821" s="22">
        <v>0</v>
      </c>
      <c r="AA821" s="22">
        <v>0</v>
      </c>
      <c r="AB821" s="22">
        <v>0</v>
      </c>
      <c r="AC821" s="22">
        <v>0.7</v>
      </c>
      <c r="AD821" s="22">
        <v>0.3</v>
      </c>
      <c r="AE821" s="18">
        <f t="shared" si="425"/>
        <v>444665124.50499994</v>
      </c>
      <c r="AF821" s="18">
        <f>AE821*节奏规划!$J810</f>
        <v>542274.54207926826</v>
      </c>
      <c r="AG821" s="18">
        <f t="shared" si="426"/>
        <v>6313.5</v>
      </c>
      <c r="AH821" s="18">
        <f>AG821*节奏规划!$J810</f>
        <v>7.6993902439024389</v>
      </c>
      <c r="AI821" s="18">
        <f t="shared" si="405"/>
        <v>608.84999999999991</v>
      </c>
      <c r="AJ821" s="18">
        <f>AI821*节奏规划!$J810</f>
        <v>0.74249999999999994</v>
      </c>
      <c r="AK821" s="18">
        <f t="shared" si="406"/>
        <v>348.84</v>
      </c>
      <c r="AL821" s="18">
        <f>AK821*节奏规划!$J810</f>
        <v>0.42541463414634145</v>
      </c>
      <c r="AM821" s="18">
        <f t="shared" si="407"/>
        <v>1555.1999999999998</v>
      </c>
      <c r="AN821" s="18">
        <f>AM821*节奏规划!$J810</f>
        <v>1.8965853658536582</v>
      </c>
      <c r="AO821" s="18">
        <f t="shared" si="408"/>
        <v>355.31999999999994</v>
      </c>
      <c r="AP821" s="18">
        <f>AO821*节奏规划!$J810</f>
        <v>0.43331707317073165</v>
      </c>
      <c r="AQ821" s="18">
        <f t="shared" si="409"/>
        <v>26.459999999999997</v>
      </c>
      <c r="AR821" s="18">
        <f>AQ821*节奏规划!$J810</f>
        <v>3.2268292682926823E-2</v>
      </c>
      <c r="AS821" s="18">
        <f t="shared" si="427"/>
        <v>0</v>
      </c>
      <c r="AT821" s="18">
        <f>AS821*节奏规划!$J810</f>
        <v>0</v>
      </c>
      <c r="AU821" s="18">
        <f t="shared" si="428"/>
        <v>115.28999999999998</v>
      </c>
      <c r="AV821" s="18">
        <f>AU821*节奏规划!$J810</f>
        <v>0.14059756097560974</v>
      </c>
      <c r="AW821" s="18">
        <f t="shared" si="429"/>
        <v>62.256599999999985</v>
      </c>
      <c r="AX821" s="18">
        <f>AW821*节奏规划!$J810</f>
        <v>7.5922682926829244E-2</v>
      </c>
      <c r="AY821" s="18">
        <f t="shared" si="430"/>
        <v>5.9291999999999989</v>
      </c>
      <c r="AZ821" s="18">
        <f>AY821*节奏规划!$J810</f>
        <v>7.2307317073170719E-3</v>
      </c>
    </row>
    <row r="822" spans="1:52" ht="16.5" x14ac:dyDescent="0.2">
      <c r="A822" s="14">
        <v>817</v>
      </c>
      <c r="B822" s="14">
        <f>金币产出!CH822/金币产出!CB822</f>
        <v>30373272320</v>
      </c>
      <c r="C822" s="18">
        <f>INDEX(金币产出!$D$7:$D$90,MATCH(宝箱数值!A822,金币产出!$A$7:$A$90,1))</f>
        <v>205</v>
      </c>
      <c r="D822" s="18">
        <f t="shared" si="410"/>
        <v>147532592</v>
      </c>
      <c r="E822" s="18">
        <f t="shared" si="399"/>
        <v>8888734</v>
      </c>
      <c r="F822" s="18">
        <f t="shared" si="400"/>
        <v>31565404</v>
      </c>
      <c r="G822" s="18">
        <f t="shared" si="401"/>
        <v>66962988</v>
      </c>
      <c r="H822" s="18">
        <f t="shared" si="402"/>
        <v>90158080</v>
      </c>
      <c r="I822" s="18">
        <f t="shared" si="403"/>
        <v>145390044</v>
      </c>
      <c r="J822" s="18">
        <f t="shared" si="404"/>
        <v>147532592</v>
      </c>
      <c r="K822" s="18">
        <f t="shared" si="411"/>
        <v>1</v>
      </c>
      <c r="L822" s="18">
        <f t="shared" si="412"/>
        <v>8888.73</v>
      </c>
      <c r="M822" s="18">
        <f t="shared" si="413"/>
        <v>2</v>
      </c>
      <c r="N822" s="18">
        <f t="shared" si="414"/>
        <v>31.57</v>
      </c>
      <c r="O822" s="18">
        <f t="shared" si="415"/>
        <v>2</v>
      </c>
      <c r="P822" s="18">
        <f t="shared" si="416"/>
        <v>66.959999999999994</v>
      </c>
      <c r="Q822" s="18">
        <f t="shared" si="417"/>
        <v>2</v>
      </c>
      <c r="R822" s="18">
        <f t="shared" si="418"/>
        <v>90.16</v>
      </c>
      <c r="S822" s="18">
        <f t="shared" si="419"/>
        <v>2</v>
      </c>
      <c r="T822" s="18">
        <f t="shared" si="420"/>
        <v>145.38999999999999</v>
      </c>
      <c r="U822" s="18">
        <f t="shared" si="421"/>
        <v>2</v>
      </c>
      <c r="V822" s="18">
        <f t="shared" si="422"/>
        <v>147.53</v>
      </c>
      <c r="W822" s="18">
        <f t="shared" si="423"/>
        <v>2</v>
      </c>
      <c r="X822" s="18">
        <f t="shared" si="424"/>
        <v>147.53</v>
      </c>
      <c r="Y822" s="22">
        <v>0</v>
      </c>
      <c r="Z822" s="22">
        <v>0</v>
      </c>
      <c r="AA822" s="22">
        <v>0</v>
      </c>
      <c r="AB822" s="22">
        <v>0</v>
      </c>
      <c r="AC822" s="22">
        <v>0.7</v>
      </c>
      <c r="AD822" s="22">
        <v>0.3</v>
      </c>
      <c r="AE822" s="18">
        <f t="shared" si="425"/>
        <v>445400065.62</v>
      </c>
      <c r="AF822" s="18">
        <f>AE822*节奏规划!$J811</f>
        <v>543170.8117317073</v>
      </c>
      <c r="AG822" s="18">
        <f t="shared" si="426"/>
        <v>6313.5</v>
      </c>
      <c r="AH822" s="18">
        <f>AG822*节奏规划!$J811</f>
        <v>7.6993902439024389</v>
      </c>
      <c r="AI822" s="18">
        <f t="shared" si="405"/>
        <v>608.84999999999991</v>
      </c>
      <c r="AJ822" s="18">
        <f>AI822*节奏规划!$J811</f>
        <v>0.74249999999999994</v>
      </c>
      <c r="AK822" s="18">
        <f t="shared" si="406"/>
        <v>348.84</v>
      </c>
      <c r="AL822" s="18">
        <f>AK822*节奏规划!$J811</f>
        <v>0.42541463414634145</v>
      </c>
      <c r="AM822" s="18">
        <f t="shared" si="407"/>
        <v>1555.1999999999998</v>
      </c>
      <c r="AN822" s="18">
        <f>AM822*节奏规划!$J811</f>
        <v>1.8965853658536582</v>
      </c>
      <c r="AO822" s="18">
        <f t="shared" si="408"/>
        <v>355.31999999999994</v>
      </c>
      <c r="AP822" s="18">
        <f>AO822*节奏规划!$J811</f>
        <v>0.43331707317073165</v>
      </c>
      <c r="AQ822" s="18">
        <f t="shared" si="409"/>
        <v>26.459999999999997</v>
      </c>
      <c r="AR822" s="18">
        <f>AQ822*节奏规划!$J811</f>
        <v>3.2268292682926823E-2</v>
      </c>
      <c r="AS822" s="18">
        <f t="shared" si="427"/>
        <v>0</v>
      </c>
      <c r="AT822" s="18">
        <f>AS822*节奏规划!$J811</f>
        <v>0</v>
      </c>
      <c r="AU822" s="18">
        <f t="shared" si="428"/>
        <v>115.28999999999998</v>
      </c>
      <c r="AV822" s="18">
        <f>AU822*节奏规划!$J811</f>
        <v>0.14059756097560974</v>
      </c>
      <c r="AW822" s="18">
        <f t="shared" si="429"/>
        <v>62.256599999999985</v>
      </c>
      <c r="AX822" s="18">
        <f>AW822*节奏规划!$J811</f>
        <v>7.5922682926829244E-2</v>
      </c>
      <c r="AY822" s="18">
        <f t="shared" si="430"/>
        <v>5.9291999999999989</v>
      </c>
      <c r="AZ822" s="18">
        <f>AY822*节奏规划!$J811</f>
        <v>7.2307317073170719E-3</v>
      </c>
    </row>
    <row r="823" spans="1:52" ht="16.5" x14ac:dyDescent="0.2">
      <c r="A823" s="14">
        <v>818</v>
      </c>
      <c r="B823" s="14">
        <f>金币产出!CH823/金币产出!CB823</f>
        <v>30450167820</v>
      </c>
      <c r="C823" s="18">
        <f>INDEX(金币产出!$D$7:$D$90,MATCH(宝箱数值!A823,金币产出!$A$7:$A$90,1))</f>
        <v>205</v>
      </c>
      <c r="D823" s="18">
        <f t="shared" si="410"/>
        <v>147906097</v>
      </c>
      <c r="E823" s="18">
        <f t="shared" si="399"/>
        <v>8899979</v>
      </c>
      <c r="F823" s="18">
        <f t="shared" si="400"/>
        <v>31605336</v>
      </c>
      <c r="G823" s="18">
        <f t="shared" si="401"/>
        <v>67047699</v>
      </c>
      <c r="H823" s="18">
        <f t="shared" si="402"/>
        <v>90272133</v>
      </c>
      <c r="I823" s="18">
        <f t="shared" si="403"/>
        <v>145573968</v>
      </c>
      <c r="J823" s="18">
        <f t="shared" si="404"/>
        <v>147906097</v>
      </c>
      <c r="K823" s="18">
        <f t="shared" si="411"/>
        <v>1</v>
      </c>
      <c r="L823" s="18">
        <f t="shared" si="412"/>
        <v>8899.98</v>
      </c>
      <c r="M823" s="18">
        <f t="shared" si="413"/>
        <v>2</v>
      </c>
      <c r="N823" s="18">
        <f t="shared" si="414"/>
        <v>31.61</v>
      </c>
      <c r="O823" s="18">
        <f t="shared" si="415"/>
        <v>2</v>
      </c>
      <c r="P823" s="18">
        <f t="shared" si="416"/>
        <v>67.05</v>
      </c>
      <c r="Q823" s="18">
        <f t="shared" si="417"/>
        <v>2</v>
      </c>
      <c r="R823" s="18">
        <f t="shared" si="418"/>
        <v>90.27</v>
      </c>
      <c r="S823" s="18">
        <f t="shared" si="419"/>
        <v>2</v>
      </c>
      <c r="T823" s="18">
        <f t="shared" si="420"/>
        <v>145.57</v>
      </c>
      <c r="U823" s="18">
        <f t="shared" si="421"/>
        <v>2</v>
      </c>
      <c r="V823" s="18">
        <f t="shared" si="422"/>
        <v>147.91</v>
      </c>
      <c r="W823" s="18">
        <f t="shared" si="423"/>
        <v>2</v>
      </c>
      <c r="X823" s="18">
        <f t="shared" si="424"/>
        <v>147.91</v>
      </c>
      <c r="Y823" s="22">
        <v>0</v>
      </c>
      <c r="Z823" s="22">
        <v>0</v>
      </c>
      <c r="AA823" s="22">
        <v>0</v>
      </c>
      <c r="AB823" s="22">
        <v>0</v>
      </c>
      <c r="AC823" s="22">
        <v>0.7</v>
      </c>
      <c r="AD823" s="22">
        <v>0.3</v>
      </c>
      <c r="AE823" s="18">
        <f t="shared" si="425"/>
        <v>446134500.43499994</v>
      </c>
      <c r="AF823" s="18">
        <f>AE823*节奏规划!$J812</f>
        <v>544066.46394512185</v>
      </c>
      <c r="AG823" s="18">
        <f t="shared" si="426"/>
        <v>6313.5</v>
      </c>
      <c r="AH823" s="18">
        <f>AG823*节奏规划!$J812</f>
        <v>7.6993902439024389</v>
      </c>
      <c r="AI823" s="18">
        <f t="shared" si="405"/>
        <v>608.84999999999991</v>
      </c>
      <c r="AJ823" s="18">
        <f>AI823*节奏规划!$J812</f>
        <v>0.74249999999999994</v>
      </c>
      <c r="AK823" s="18">
        <f t="shared" si="406"/>
        <v>348.84</v>
      </c>
      <c r="AL823" s="18">
        <f>AK823*节奏规划!$J812</f>
        <v>0.42541463414634145</v>
      </c>
      <c r="AM823" s="18">
        <f t="shared" si="407"/>
        <v>1555.1999999999998</v>
      </c>
      <c r="AN823" s="18">
        <f>AM823*节奏规划!$J812</f>
        <v>1.8965853658536582</v>
      </c>
      <c r="AO823" s="18">
        <f t="shared" si="408"/>
        <v>355.31999999999994</v>
      </c>
      <c r="AP823" s="18">
        <f>AO823*节奏规划!$J812</f>
        <v>0.43331707317073165</v>
      </c>
      <c r="AQ823" s="18">
        <f t="shared" si="409"/>
        <v>26.459999999999997</v>
      </c>
      <c r="AR823" s="18">
        <f>AQ823*节奏规划!$J812</f>
        <v>3.2268292682926823E-2</v>
      </c>
      <c r="AS823" s="18">
        <f t="shared" si="427"/>
        <v>0</v>
      </c>
      <c r="AT823" s="18">
        <f>AS823*节奏规划!$J812</f>
        <v>0</v>
      </c>
      <c r="AU823" s="18">
        <f t="shared" si="428"/>
        <v>115.28999999999998</v>
      </c>
      <c r="AV823" s="18">
        <f>AU823*节奏规划!$J812</f>
        <v>0.14059756097560974</v>
      </c>
      <c r="AW823" s="18">
        <f t="shared" si="429"/>
        <v>62.256599999999985</v>
      </c>
      <c r="AX823" s="18">
        <f>AW823*节奏规划!$J812</f>
        <v>7.5922682926829244E-2</v>
      </c>
      <c r="AY823" s="18">
        <f t="shared" si="430"/>
        <v>5.9291999999999989</v>
      </c>
      <c r="AZ823" s="18">
        <f>AY823*节奏规划!$J812</f>
        <v>7.2307317073170719E-3</v>
      </c>
    </row>
    <row r="824" spans="1:52" ht="16.5" x14ac:dyDescent="0.2">
      <c r="A824" s="14">
        <v>819</v>
      </c>
      <c r="B824" s="14">
        <f>金币产出!CH824/金币产出!CB824</f>
        <v>30527064140</v>
      </c>
      <c r="C824" s="18">
        <f>INDEX(金币产出!$D$7:$D$90,MATCH(宝箱数值!A824,金币产出!$A$7:$A$90,1))</f>
        <v>205</v>
      </c>
      <c r="D824" s="18">
        <f t="shared" si="410"/>
        <v>148279607</v>
      </c>
      <c r="E824" s="18">
        <f t="shared" si="399"/>
        <v>8911209</v>
      </c>
      <c r="F824" s="18">
        <f t="shared" si="400"/>
        <v>31645217</v>
      </c>
      <c r="G824" s="18">
        <f t="shared" si="401"/>
        <v>67132304</v>
      </c>
      <c r="H824" s="18">
        <f t="shared" si="402"/>
        <v>90386044</v>
      </c>
      <c r="I824" s="18">
        <f t="shared" si="403"/>
        <v>145757663</v>
      </c>
      <c r="J824" s="18">
        <f t="shared" si="404"/>
        <v>148279607</v>
      </c>
      <c r="K824" s="18">
        <f t="shared" si="411"/>
        <v>1</v>
      </c>
      <c r="L824" s="18">
        <f t="shared" si="412"/>
        <v>8911.2099999999991</v>
      </c>
      <c r="M824" s="18">
        <f t="shared" si="413"/>
        <v>2</v>
      </c>
      <c r="N824" s="18">
        <f t="shared" si="414"/>
        <v>31.65</v>
      </c>
      <c r="O824" s="18">
        <f t="shared" si="415"/>
        <v>2</v>
      </c>
      <c r="P824" s="18">
        <f t="shared" si="416"/>
        <v>67.13</v>
      </c>
      <c r="Q824" s="18">
        <f t="shared" si="417"/>
        <v>2</v>
      </c>
      <c r="R824" s="18">
        <f t="shared" si="418"/>
        <v>90.39</v>
      </c>
      <c r="S824" s="18">
        <f t="shared" si="419"/>
        <v>2</v>
      </c>
      <c r="T824" s="18">
        <f t="shared" si="420"/>
        <v>145.76</v>
      </c>
      <c r="U824" s="18">
        <f t="shared" si="421"/>
        <v>2</v>
      </c>
      <c r="V824" s="18">
        <f t="shared" si="422"/>
        <v>148.28</v>
      </c>
      <c r="W824" s="18">
        <f t="shared" si="423"/>
        <v>2</v>
      </c>
      <c r="X824" s="18">
        <f t="shared" si="424"/>
        <v>148.28</v>
      </c>
      <c r="Y824" s="22">
        <v>0</v>
      </c>
      <c r="Z824" s="22">
        <v>0</v>
      </c>
      <c r="AA824" s="22">
        <v>0</v>
      </c>
      <c r="AB824" s="22">
        <v>0</v>
      </c>
      <c r="AC824" s="22">
        <v>0.7</v>
      </c>
      <c r="AD824" s="22">
        <v>0.3</v>
      </c>
      <c r="AE824" s="18">
        <f t="shared" si="425"/>
        <v>446868450.90999997</v>
      </c>
      <c r="AF824" s="18">
        <f>AE824*节奏规划!$J813</f>
        <v>544961.52549999999</v>
      </c>
      <c r="AG824" s="18">
        <f t="shared" si="426"/>
        <v>6313.5</v>
      </c>
      <c r="AH824" s="18">
        <f>AG824*节奏规划!$J813</f>
        <v>7.6993902439024389</v>
      </c>
      <c r="AI824" s="18">
        <f t="shared" si="405"/>
        <v>608.84999999999991</v>
      </c>
      <c r="AJ824" s="18">
        <f>AI824*节奏规划!$J813</f>
        <v>0.74249999999999994</v>
      </c>
      <c r="AK824" s="18">
        <f t="shared" si="406"/>
        <v>348.84</v>
      </c>
      <c r="AL824" s="18">
        <f>AK824*节奏规划!$J813</f>
        <v>0.42541463414634145</v>
      </c>
      <c r="AM824" s="18">
        <f t="shared" si="407"/>
        <v>1555.1999999999998</v>
      </c>
      <c r="AN824" s="18">
        <f>AM824*节奏规划!$J813</f>
        <v>1.8965853658536582</v>
      </c>
      <c r="AO824" s="18">
        <f t="shared" si="408"/>
        <v>355.31999999999994</v>
      </c>
      <c r="AP824" s="18">
        <f>AO824*节奏规划!$J813</f>
        <v>0.43331707317073165</v>
      </c>
      <c r="AQ824" s="18">
        <f t="shared" si="409"/>
        <v>26.459999999999997</v>
      </c>
      <c r="AR824" s="18">
        <f>AQ824*节奏规划!$J813</f>
        <v>3.2268292682926823E-2</v>
      </c>
      <c r="AS824" s="18">
        <f t="shared" si="427"/>
        <v>0</v>
      </c>
      <c r="AT824" s="18">
        <f>AS824*节奏规划!$J813</f>
        <v>0</v>
      </c>
      <c r="AU824" s="18">
        <f t="shared" si="428"/>
        <v>115.28999999999998</v>
      </c>
      <c r="AV824" s="18">
        <f>AU824*节奏规划!$J813</f>
        <v>0.14059756097560974</v>
      </c>
      <c r="AW824" s="18">
        <f t="shared" si="429"/>
        <v>62.256599999999985</v>
      </c>
      <c r="AX824" s="18">
        <f>AW824*节奏规划!$J813</f>
        <v>7.5922682926829244E-2</v>
      </c>
      <c r="AY824" s="18">
        <f t="shared" si="430"/>
        <v>5.9291999999999989</v>
      </c>
      <c r="AZ824" s="18">
        <f>AY824*节奏规划!$J813</f>
        <v>7.2307317073170719E-3</v>
      </c>
    </row>
    <row r="825" spans="1:52" ht="16.5" x14ac:dyDescent="0.2">
      <c r="A825" s="14">
        <v>820</v>
      </c>
      <c r="B825" s="14">
        <f>金币产出!CH825/金币产出!CB825</f>
        <v>30603959640</v>
      </c>
      <c r="C825" s="18">
        <f>INDEX(金币产出!$D$7:$D$90,MATCH(宝箱数值!A825,金币产出!$A$7:$A$90,1))</f>
        <v>209.5</v>
      </c>
      <c r="D825" s="18">
        <f t="shared" si="410"/>
        <v>146491759</v>
      </c>
      <c r="E825" s="18">
        <f t="shared" si="399"/>
        <v>8857324</v>
      </c>
      <c r="F825" s="18">
        <f t="shared" si="400"/>
        <v>31453861</v>
      </c>
      <c r="G825" s="18">
        <f t="shared" si="401"/>
        <v>66726360</v>
      </c>
      <c r="H825" s="18">
        <f t="shared" si="402"/>
        <v>89839487</v>
      </c>
      <c r="I825" s="18">
        <f t="shared" si="403"/>
        <v>144876278</v>
      </c>
      <c r="J825" s="18">
        <f t="shared" si="404"/>
        <v>146491759</v>
      </c>
      <c r="K825" s="18">
        <f t="shared" si="411"/>
        <v>1</v>
      </c>
      <c r="L825" s="18">
        <f t="shared" si="412"/>
        <v>8857.32</v>
      </c>
      <c r="M825" s="18">
        <f t="shared" si="413"/>
        <v>2</v>
      </c>
      <c r="N825" s="18">
        <f t="shared" si="414"/>
        <v>31.45</v>
      </c>
      <c r="O825" s="18">
        <f t="shared" si="415"/>
        <v>2</v>
      </c>
      <c r="P825" s="18">
        <f t="shared" si="416"/>
        <v>66.73</v>
      </c>
      <c r="Q825" s="18">
        <f t="shared" si="417"/>
        <v>2</v>
      </c>
      <c r="R825" s="18">
        <f t="shared" si="418"/>
        <v>89.84</v>
      </c>
      <c r="S825" s="18">
        <f t="shared" si="419"/>
        <v>2</v>
      </c>
      <c r="T825" s="18">
        <f t="shared" si="420"/>
        <v>144.88</v>
      </c>
      <c r="U825" s="18">
        <f t="shared" si="421"/>
        <v>2</v>
      </c>
      <c r="V825" s="18">
        <f t="shared" si="422"/>
        <v>146.49</v>
      </c>
      <c r="W825" s="18">
        <f t="shared" si="423"/>
        <v>2</v>
      </c>
      <c r="X825" s="18">
        <f t="shared" si="424"/>
        <v>146.49</v>
      </c>
      <c r="Y825" s="22">
        <v>0</v>
      </c>
      <c r="Z825" s="22">
        <v>0</v>
      </c>
      <c r="AA825" s="22">
        <v>0</v>
      </c>
      <c r="AB825" s="22">
        <v>0</v>
      </c>
      <c r="AC825" s="22">
        <v>0.7</v>
      </c>
      <c r="AD825" s="22">
        <v>0.3</v>
      </c>
      <c r="AE825" s="18">
        <f t="shared" si="425"/>
        <v>449892054.51849997</v>
      </c>
      <c r="AF825" s="18">
        <f>AE825*节奏规划!$J814</f>
        <v>548648.84697378043</v>
      </c>
      <c r="AG825" s="18">
        <f t="shared" si="426"/>
        <v>6406.6500000000005</v>
      </c>
      <c r="AH825" s="18">
        <f>AG825*节奏规划!$J814</f>
        <v>7.8129878048780492</v>
      </c>
      <c r="AI825" s="18">
        <f t="shared" si="405"/>
        <v>608.84999999999991</v>
      </c>
      <c r="AJ825" s="18">
        <f>AI825*节奏规划!$J814</f>
        <v>0.74249999999999994</v>
      </c>
      <c r="AK825" s="18">
        <f t="shared" si="406"/>
        <v>348.84</v>
      </c>
      <c r="AL825" s="18">
        <f>AK825*节奏规划!$J814</f>
        <v>0.42541463414634145</v>
      </c>
      <c r="AM825" s="18">
        <f t="shared" si="407"/>
        <v>1555.1999999999998</v>
      </c>
      <c r="AN825" s="18">
        <f>AM825*节奏规划!$J814</f>
        <v>1.8965853658536582</v>
      </c>
      <c r="AO825" s="18">
        <f t="shared" si="408"/>
        <v>355.31999999999994</v>
      </c>
      <c r="AP825" s="18">
        <f>AO825*节奏规划!$J814</f>
        <v>0.43331707317073165</v>
      </c>
      <c r="AQ825" s="18">
        <f t="shared" si="409"/>
        <v>26.459999999999997</v>
      </c>
      <c r="AR825" s="18">
        <f>AQ825*节奏规划!$J814</f>
        <v>3.2268292682926823E-2</v>
      </c>
      <c r="AS825" s="18">
        <f t="shared" si="427"/>
        <v>0</v>
      </c>
      <c r="AT825" s="18">
        <f>AS825*节奏规划!$J814</f>
        <v>0</v>
      </c>
      <c r="AU825" s="18">
        <f t="shared" si="428"/>
        <v>116.991</v>
      </c>
      <c r="AV825" s="18">
        <f>AU825*节奏规划!$J814</f>
        <v>0.14267195121951221</v>
      </c>
      <c r="AW825" s="18">
        <f t="shared" si="429"/>
        <v>63.175139999999992</v>
      </c>
      <c r="AX825" s="18">
        <f>AW825*节奏规划!$J814</f>
        <v>7.7042853658536581E-2</v>
      </c>
      <c r="AY825" s="18">
        <f t="shared" si="430"/>
        <v>6.0166799999999991</v>
      </c>
      <c r="AZ825" s="18">
        <f>AY825*节奏规划!$J814</f>
        <v>7.33741463414634E-3</v>
      </c>
    </row>
    <row r="826" spans="1:52" ht="16.5" x14ac:dyDescent="0.2">
      <c r="A826" s="14">
        <v>821</v>
      </c>
      <c r="B826" s="14">
        <f>金币产出!CH826/金币产出!CB826</f>
        <v>30681827660</v>
      </c>
      <c r="C826" s="18">
        <f>INDEX(金币产出!$D$7:$D$90,MATCH(宝箱数值!A826,金币产出!$A$7:$A$90,1))</f>
        <v>209.5</v>
      </c>
      <c r="D826" s="18">
        <f t="shared" si="410"/>
        <v>146864489</v>
      </c>
      <c r="E826" s="18">
        <f t="shared" si="399"/>
        <v>8868585</v>
      </c>
      <c r="F826" s="18">
        <f t="shared" si="400"/>
        <v>31493851</v>
      </c>
      <c r="G826" s="18">
        <f t="shared" si="401"/>
        <v>66811195</v>
      </c>
      <c r="H826" s="18">
        <f t="shared" si="402"/>
        <v>89953707</v>
      </c>
      <c r="I826" s="18">
        <f t="shared" si="403"/>
        <v>145060471</v>
      </c>
      <c r="J826" s="18">
        <f t="shared" si="404"/>
        <v>146864489</v>
      </c>
      <c r="K826" s="18">
        <f t="shared" si="411"/>
        <v>1</v>
      </c>
      <c r="L826" s="18">
        <f t="shared" si="412"/>
        <v>8868.59</v>
      </c>
      <c r="M826" s="18">
        <f t="shared" si="413"/>
        <v>2</v>
      </c>
      <c r="N826" s="18">
        <f t="shared" si="414"/>
        <v>31.49</v>
      </c>
      <c r="O826" s="18">
        <f t="shared" si="415"/>
        <v>2</v>
      </c>
      <c r="P826" s="18">
        <f t="shared" si="416"/>
        <v>66.81</v>
      </c>
      <c r="Q826" s="18">
        <f t="shared" si="417"/>
        <v>2</v>
      </c>
      <c r="R826" s="18">
        <f t="shared" si="418"/>
        <v>89.95</v>
      </c>
      <c r="S826" s="18">
        <f t="shared" si="419"/>
        <v>2</v>
      </c>
      <c r="T826" s="18">
        <f t="shared" si="420"/>
        <v>145.06</v>
      </c>
      <c r="U826" s="18">
        <f t="shared" si="421"/>
        <v>2</v>
      </c>
      <c r="V826" s="18">
        <f t="shared" si="422"/>
        <v>146.86000000000001</v>
      </c>
      <c r="W826" s="18">
        <f t="shared" si="423"/>
        <v>2</v>
      </c>
      <c r="X826" s="18">
        <f t="shared" si="424"/>
        <v>146.86000000000001</v>
      </c>
      <c r="Y826" s="22">
        <v>0</v>
      </c>
      <c r="Z826" s="22">
        <v>0</v>
      </c>
      <c r="AA826" s="22">
        <v>0</v>
      </c>
      <c r="AB826" s="22">
        <v>0</v>
      </c>
      <c r="AC826" s="22">
        <v>0.7</v>
      </c>
      <c r="AD826" s="22">
        <v>0.3</v>
      </c>
      <c r="AE826" s="18">
        <f t="shared" si="425"/>
        <v>450637188.45799994</v>
      </c>
      <c r="AF826" s="18">
        <f>AE826*节奏规划!$J815</f>
        <v>549557.54689999996</v>
      </c>
      <c r="AG826" s="18">
        <f t="shared" si="426"/>
        <v>6406.6500000000005</v>
      </c>
      <c r="AH826" s="18">
        <f>AG826*节奏规划!$J815</f>
        <v>7.8129878048780492</v>
      </c>
      <c r="AI826" s="18">
        <f t="shared" si="405"/>
        <v>608.84999999999991</v>
      </c>
      <c r="AJ826" s="18">
        <f>AI826*节奏规划!$J815</f>
        <v>0.74249999999999994</v>
      </c>
      <c r="AK826" s="18">
        <f t="shared" si="406"/>
        <v>348.84</v>
      </c>
      <c r="AL826" s="18">
        <f>AK826*节奏规划!$J815</f>
        <v>0.42541463414634145</v>
      </c>
      <c r="AM826" s="18">
        <f t="shared" si="407"/>
        <v>1555.1999999999998</v>
      </c>
      <c r="AN826" s="18">
        <f>AM826*节奏规划!$J815</f>
        <v>1.8965853658536582</v>
      </c>
      <c r="AO826" s="18">
        <f t="shared" si="408"/>
        <v>355.31999999999994</v>
      </c>
      <c r="AP826" s="18">
        <f>AO826*节奏规划!$J815</f>
        <v>0.43331707317073165</v>
      </c>
      <c r="AQ826" s="18">
        <f t="shared" si="409"/>
        <v>26.459999999999997</v>
      </c>
      <c r="AR826" s="18">
        <f>AQ826*节奏规划!$J815</f>
        <v>3.2268292682926823E-2</v>
      </c>
      <c r="AS826" s="18">
        <f t="shared" si="427"/>
        <v>0</v>
      </c>
      <c r="AT826" s="18">
        <f>AS826*节奏规划!$J815</f>
        <v>0</v>
      </c>
      <c r="AU826" s="18">
        <f t="shared" si="428"/>
        <v>116.991</v>
      </c>
      <c r="AV826" s="18">
        <f>AU826*节奏规划!$J815</f>
        <v>0.14267195121951221</v>
      </c>
      <c r="AW826" s="18">
        <f t="shared" si="429"/>
        <v>63.175139999999992</v>
      </c>
      <c r="AX826" s="18">
        <f>AW826*节奏规划!$J815</f>
        <v>7.7042853658536581E-2</v>
      </c>
      <c r="AY826" s="18">
        <f t="shared" si="430"/>
        <v>6.0166799999999991</v>
      </c>
      <c r="AZ826" s="18">
        <f>AY826*节奏规划!$J815</f>
        <v>7.33741463414634E-3</v>
      </c>
    </row>
    <row r="827" spans="1:52" ht="16.5" x14ac:dyDescent="0.2">
      <c r="A827" s="14">
        <v>822</v>
      </c>
      <c r="B827" s="14">
        <f>金币产出!CH827/金币产出!CB827</f>
        <v>30759695680</v>
      </c>
      <c r="C827" s="18">
        <f>INDEX(金币产出!$D$7:$D$90,MATCH(宝箱数值!A827,金币产出!$A$7:$A$90,1))</f>
        <v>209.5</v>
      </c>
      <c r="D827" s="18">
        <f t="shared" si="410"/>
        <v>147237220</v>
      </c>
      <c r="E827" s="18">
        <f t="shared" si="399"/>
        <v>8879832</v>
      </c>
      <c r="F827" s="18">
        <f t="shared" si="400"/>
        <v>31533790</v>
      </c>
      <c r="G827" s="18">
        <f t="shared" si="401"/>
        <v>66895922</v>
      </c>
      <c r="H827" s="18">
        <f t="shared" si="402"/>
        <v>90067783</v>
      </c>
      <c r="I827" s="18">
        <f t="shared" si="403"/>
        <v>145244430</v>
      </c>
      <c r="J827" s="18">
        <f t="shared" si="404"/>
        <v>147237220</v>
      </c>
      <c r="K827" s="18">
        <f t="shared" si="411"/>
        <v>1</v>
      </c>
      <c r="L827" s="18">
        <f t="shared" si="412"/>
        <v>8879.83</v>
      </c>
      <c r="M827" s="18">
        <f t="shared" si="413"/>
        <v>2</v>
      </c>
      <c r="N827" s="18">
        <f t="shared" si="414"/>
        <v>31.53</v>
      </c>
      <c r="O827" s="18">
        <f t="shared" si="415"/>
        <v>2</v>
      </c>
      <c r="P827" s="18">
        <f t="shared" si="416"/>
        <v>66.900000000000006</v>
      </c>
      <c r="Q827" s="18">
        <f t="shared" si="417"/>
        <v>2</v>
      </c>
      <c r="R827" s="18">
        <f t="shared" si="418"/>
        <v>90.07</v>
      </c>
      <c r="S827" s="18">
        <f t="shared" si="419"/>
        <v>2</v>
      </c>
      <c r="T827" s="18">
        <f t="shared" si="420"/>
        <v>145.24</v>
      </c>
      <c r="U827" s="18">
        <f t="shared" si="421"/>
        <v>2</v>
      </c>
      <c r="V827" s="18">
        <f t="shared" si="422"/>
        <v>147.24</v>
      </c>
      <c r="W827" s="18">
        <f t="shared" si="423"/>
        <v>2</v>
      </c>
      <c r="X827" s="18">
        <f t="shared" si="424"/>
        <v>147.24</v>
      </c>
      <c r="Y827" s="22">
        <v>0</v>
      </c>
      <c r="Z827" s="22">
        <v>0</v>
      </c>
      <c r="AA827" s="22">
        <v>0</v>
      </c>
      <c r="AB827" s="22">
        <v>0</v>
      </c>
      <c r="AC827" s="22">
        <v>0.7</v>
      </c>
      <c r="AD827" s="22">
        <v>0.3</v>
      </c>
      <c r="AE827" s="18">
        <f t="shared" si="425"/>
        <v>451381816.36500001</v>
      </c>
      <c r="AF827" s="18">
        <f>AE827*节奏规划!$J816</f>
        <v>550465.6297134147</v>
      </c>
      <c r="AG827" s="18">
        <f t="shared" si="426"/>
        <v>6406.6500000000005</v>
      </c>
      <c r="AH827" s="18">
        <f>AG827*节奏规划!$J816</f>
        <v>7.8129878048780492</v>
      </c>
      <c r="AI827" s="18">
        <f t="shared" si="405"/>
        <v>608.84999999999991</v>
      </c>
      <c r="AJ827" s="18">
        <f>AI827*节奏规划!$J816</f>
        <v>0.74249999999999994</v>
      </c>
      <c r="AK827" s="18">
        <f t="shared" si="406"/>
        <v>348.84</v>
      </c>
      <c r="AL827" s="18">
        <f>AK827*节奏规划!$J816</f>
        <v>0.42541463414634145</v>
      </c>
      <c r="AM827" s="18">
        <f t="shared" si="407"/>
        <v>1555.1999999999998</v>
      </c>
      <c r="AN827" s="18">
        <f>AM827*节奏规划!$J816</f>
        <v>1.8965853658536582</v>
      </c>
      <c r="AO827" s="18">
        <f t="shared" si="408"/>
        <v>355.31999999999994</v>
      </c>
      <c r="AP827" s="18">
        <f>AO827*节奏规划!$J816</f>
        <v>0.43331707317073165</v>
      </c>
      <c r="AQ827" s="18">
        <f t="shared" si="409"/>
        <v>26.459999999999997</v>
      </c>
      <c r="AR827" s="18">
        <f>AQ827*节奏规划!$J816</f>
        <v>3.2268292682926823E-2</v>
      </c>
      <c r="AS827" s="18">
        <f t="shared" si="427"/>
        <v>0</v>
      </c>
      <c r="AT827" s="18">
        <f>AS827*节奏规划!$J816</f>
        <v>0</v>
      </c>
      <c r="AU827" s="18">
        <f t="shared" si="428"/>
        <v>116.991</v>
      </c>
      <c r="AV827" s="18">
        <f>AU827*节奏规划!$J816</f>
        <v>0.14267195121951221</v>
      </c>
      <c r="AW827" s="18">
        <f t="shared" si="429"/>
        <v>63.175139999999992</v>
      </c>
      <c r="AX827" s="18">
        <f>AW827*节奏规划!$J816</f>
        <v>7.7042853658536581E-2</v>
      </c>
      <c r="AY827" s="18">
        <f t="shared" si="430"/>
        <v>6.0166799999999991</v>
      </c>
      <c r="AZ827" s="18">
        <f>AY827*节奏规划!$J816</f>
        <v>7.33741463414634E-3</v>
      </c>
    </row>
    <row r="828" spans="1:52" ht="16.5" x14ac:dyDescent="0.2">
      <c r="A828" s="14">
        <v>823</v>
      </c>
      <c r="B828" s="14">
        <f>金币产出!CH828/金币产出!CB828</f>
        <v>30837563700</v>
      </c>
      <c r="C828" s="18">
        <f>INDEX(金币产出!$D$7:$D$90,MATCH(宝箱数值!A828,金币产出!$A$7:$A$90,1))</f>
        <v>209.5</v>
      </c>
      <c r="D828" s="18">
        <f t="shared" si="410"/>
        <v>147609950</v>
      </c>
      <c r="E828" s="18">
        <f t="shared" si="399"/>
        <v>8891064</v>
      </c>
      <c r="F828" s="18">
        <f t="shared" si="400"/>
        <v>31573679</v>
      </c>
      <c r="G828" s="18">
        <f t="shared" si="401"/>
        <v>66980542</v>
      </c>
      <c r="H828" s="18">
        <f t="shared" si="402"/>
        <v>90181714</v>
      </c>
      <c r="I828" s="18">
        <f t="shared" si="403"/>
        <v>145428157</v>
      </c>
      <c r="J828" s="18">
        <f t="shared" si="404"/>
        <v>147609950</v>
      </c>
      <c r="K828" s="18">
        <f t="shared" si="411"/>
        <v>1</v>
      </c>
      <c r="L828" s="18">
        <f t="shared" si="412"/>
        <v>8891.06</v>
      </c>
      <c r="M828" s="18">
        <f t="shared" si="413"/>
        <v>2</v>
      </c>
      <c r="N828" s="18">
        <f t="shared" si="414"/>
        <v>31.57</v>
      </c>
      <c r="O828" s="18">
        <f t="shared" si="415"/>
        <v>2</v>
      </c>
      <c r="P828" s="18">
        <f t="shared" si="416"/>
        <v>66.98</v>
      </c>
      <c r="Q828" s="18">
        <f t="shared" si="417"/>
        <v>2</v>
      </c>
      <c r="R828" s="18">
        <f t="shared" si="418"/>
        <v>90.18</v>
      </c>
      <c r="S828" s="18">
        <f t="shared" si="419"/>
        <v>2</v>
      </c>
      <c r="T828" s="18">
        <f t="shared" si="420"/>
        <v>145.43</v>
      </c>
      <c r="U828" s="18">
        <f t="shared" si="421"/>
        <v>2</v>
      </c>
      <c r="V828" s="18">
        <f t="shared" si="422"/>
        <v>147.61000000000001</v>
      </c>
      <c r="W828" s="18">
        <f t="shared" si="423"/>
        <v>2</v>
      </c>
      <c r="X828" s="18">
        <f t="shared" si="424"/>
        <v>147.61000000000001</v>
      </c>
      <c r="Y828" s="22">
        <v>0</v>
      </c>
      <c r="Z828" s="22">
        <v>0</v>
      </c>
      <c r="AA828" s="22">
        <v>0</v>
      </c>
      <c r="AB828" s="22">
        <v>0</v>
      </c>
      <c r="AC828" s="22">
        <v>0.7</v>
      </c>
      <c r="AD828" s="22">
        <v>0.3</v>
      </c>
      <c r="AE828" s="18">
        <f t="shared" si="425"/>
        <v>452125940.71549994</v>
      </c>
      <c r="AF828" s="18">
        <f>AE828*节奏规划!$J817</f>
        <v>551373.09843353648</v>
      </c>
      <c r="AG828" s="18">
        <f t="shared" si="426"/>
        <v>6406.6500000000005</v>
      </c>
      <c r="AH828" s="18">
        <f>AG828*节奏规划!$J817</f>
        <v>7.8129878048780492</v>
      </c>
      <c r="AI828" s="18">
        <f t="shared" si="405"/>
        <v>608.84999999999991</v>
      </c>
      <c r="AJ828" s="18">
        <f>AI828*节奏规划!$J817</f>
        <v>0.74249999999999994</v>
      </c>
      <c r="AK828" s="18">
        <f t="shared" si="406"/>
        <v>348.84</v>
      </c>
      <c r="AL828" s="18">
        <f>AK828*节奏规划!$J817</f>
        <v>0.42541463414634145</v>
      </c>
      <c r="AM828" s="18">
        <f t="shared" si="407"/>
        <v>1555.1999999999998</v>
      </c>
      <c r="AN828" s="18">
        <f>AM828*节奏规划!$J817</f>
        <v>1.8965853658536582</v>
      </c>
      <c r="AO828" s="18">
        <f t="shared" si="408"/>
        <v>355.31999999999994</v>
      </c>
      <c r="AP828" s="18">
        <f>AO828*节奏规划!$J817</f>
        <v>0.43331707317073165</v>
      </c>
      <c r="AQ828" s="18">
        <f t="shared" si="409"/>
        <v>26.459999999999997</v>
      </c>
      <c r="AR828" s="18">
        <f>AQ828*节奏规划!$J817</f>
        <v>3.2268292682926823E-2</v>
      </c>
      <c r="AS828" s="18">
        <f t="shared" si="427"/>
        <v>0</v>
      </c>
      <c r="AT828" s="18">
        <f>AS828*节奏规划!$J817</f>
        <v>0</v>
      </c>
      <c r="AU828" s="18">
        <f t="shared" si="428"/>
        <v>116.991</v>
      </c>
      <c r="AV828" s="18">
        <f>AU828*节奏规划!$J817</f>
        <v>0.14267195121951221</v>
      </c>
      <c r="AW828" s="18">
        <f t="shared" si="429"/>
        <v>63.175139999999992</v>
      </c>
      <c r="AX828" s="18">
        <f>AW828*节奏规划!$J817</f>
        <v>7.7042853658536581E-2</v>
      </c>
      <c r="AY828" s="18">
        <f t="shared" si="430"/>
        <v>6.0166799999999991</v>
      </c>
      <c r="AZ828" s="18">
        <f>AY828*节奏规划!$J817</f>
        <v>7.33741463414634E-3</v>
      </c>
    </row>
    <row r="829" spans="1:52" ht="16.5" x14ac:dyDescent="0.2">
      <c r="A829" s="14">
        <v>824</v>
      </c>
      <c r="B829" s="14">
        <f>金币产出!CH829/金币产出!CB829</f>
        <v>30915431720</v>
      </c>
      <c r="C829" s="18">
        <f>INDEX(金币产出!$D$7:$D$90,MATCH(宝箱数值!A829,金币产出!$A$7:$A$90,1))</f>
        <v>209.5</v>
      </c>
      <c r="D829" s="18">
        <f t="shared" si="410"/>
        <v>147982680</v>
      </c>
      <c r="E829" s="18">
        <f t="shared" si="399"/>
        <v>8902283</v>
      </c>
      <c r="F829" s="18">
        <f t="shared" si="400"/>
        <v>31613517</v>
      </c>
      <c r="G829" s="18">
        <f t="shared" si="401"/>
        <v>67065055</v>
      </c>
      <c r="H829" s="18">
        <f t="shared" si="402"/>
        <v>90295501</v>
      </c>
      <c r="I829" s="18">
        <f t="shared" si="403"/>
        <v>145611651</v>
      </c>
      <c r="J829" s="18">
        <f t="shared" si="404"/>
        <v>147982680</v>
      </c>
      <c r="K829" s="18">
        <f t="shared" si="411"/>
        <v>1</v>
      </c>
      <c r="L829" s="18">
        <f t="shared" si="412"/>
        <v>8902.2800000000007</v>
      </c>
      <c r="M829" s="18">
        <f t="shared" si="413"/>
        <v>2</v>
      </c>
      <c r="N829" s="18">
        <f t="shared" si="414"/>
        <v>31.61</v>
      </c>
      <c r="O829" s="18">
        <f t="shared" si="415"/>
        <v>2</v>
      </c>
      <c r="P829" s="18">
        <f t="shared" si="416"/>
        <v>67.069999999999993</v>
      </c>
      <c r="Q829" s="18">
        <f t="shared" si="417"/>
        <v>2</v>
      </c>
      <c r="R829" s="18">
        <f t="shared" si="418"/>
        <v>90.3</v>
      </c>
      <c r="S829" s="18">
        <f t="shared" si="419"/>
        <v>2</v>
      </c>
      <c r="T829" s="18">
        <f t="shared" si="420"/>
        <v>145.61000000000001</v>
      </c>
      <c r="U829" s="18">
        <f t="shared" si="421"/>
        <v>2</v>
      </c>
      <c r="V829" s="18">
        <f t="shared" si="422"/>
        <v>147.97999999999999</v>
      </c>
      <c r="W829" s="18">
        <f t="shared" si="423"/>
        <v>2</v>
      </c>
      <c r="X829" s="18">
        <f t="shared" si="424"/>
        <v>147.97999999999999</v>
      </c>
      <c r="Y829" s="22">
        <v>0</v>
      </c>
      <c r="Z829" s="22">
        <v>0</v>
      </c>
      <c r="AA829" s="22">
        <v>0</v>
      </c>
      <c r="AB829" s="22">
        <v>0</v>
      </c>
      <c r="AC829" s="22">
        <v>0.7</v>
      </c>
      <c r="AD829" s="22">
        <v>0.3</v>
      </c>
      <c r="AE829" s="18">
        <f t="shared" si="425"/>
        <v>452869560.27149999</v>
      </c>
      <c r="AF829" s="18">
        <f>AE829*节奏规划!$J818</f>
        <v>552279.95155060978</v>
      </c>
      <c r="AG829" s="18">
        <f t="shared" si="426"/>
        <v>6406.6500000000005</v>
      </c>
      <c r="AH829" s="18">
        <f>AG829*节奏规划!$J818</f>
        <v>7.8129878048780492</v>
      </c>
      <c r="AI829" s="18">
        <f t="shared" si="405"/>
        <v>608.84999999999991</v>
      </c>
      <c r="AJ829" s="18">
        <f>AI829*节奏规划!$J818</f>
        <v>0.74249999999999994</v>
      </c>
      <c r="AK829" s="18">
        <f t="shared" si="406"/>
        <v>348.84</v>
      </c>
      <c r="AL829" s="18">
        <f>AK829*节奏规划!$J818</f>
        <v>0.42541463414634145</v>
      </c>
      <c r="AM829" s="18">
        <f t="shared" si="407"/>
        <v>1555.1999999999998</v>
      </c>
      <c r="AN829" s="18">
        <f>AM829*节奏规划!$J818</f>
        <v>1.8965853658536582</v>
      </c>
      <c r="AO829" s="18">
        <f t="shared" si="408"/>
        <v>355.31999999999994</v>
      </c>
      <c r="AP829" s="18">
        <f>AO829*节奏规划!$J818</f>
        <v>0.43331707317073165</v>
      </c>
      <c r="AQ829" s="18">
        <f t="shared" si="409"/>
        <v>26.459999999999997</v>
      </c>
      <c r="AR829" s="18">
        <f>AQ829*节奏规划!$J818</f>
        <v>3.2268292682926823E-2</v>
      </c>
      <c r="AS829" s="18">
        <f t="shared" si="427"/>
        <v>0</v>
      </c>
      <c r="AT829" s="18">
        <f>AS829*节奏规划!$J818</f>
        <v>0</v>
      </c>
      <c r="AU829" s="18">
        <f t="shared" si="428"/>
        <v>116.991</v>
      </c>
      <c r="AV829" s="18">
        <f>AU829*节奏规划!$J818</f>
        <v>0.14267195121951221</v>
      </c>
      <c r="AW829" s="18">
        <f t="shared" si="429"/>
        <v>63.175139999999992</v>
      </c>
      <c r="AX829" s="18">
        <f>AW829*节奏规划!$J818</f>
        <v>7.7042853658536581E-2</v>
      </c>
      <c r="AY829" s="18">
        <f t="shared" si="430"/>
        <v>6.0166799999999991</v>
      </c>
      <c r="AZ829" s="18">
        <f>AY829*节奏规划!$J818</f>
        <v>7.33741463414634E-3</v>
      </c>
    </row>
    <row r="830" spans="1:52" ht="16.5" x14ac:dyDescent="0.2">
      <c r="A830" s="14">
        <v>825</v>
      </c>
      <c r="B830" s="14">
        <f>金币产出!CH830/金币产出!CB830</f>
        <v>30993299740</v>
      </c>
      <c r="C830" s="18">
        <f>INDEX(金币产出!$D$7:$D$90,MATCH(宝箱数值!A830,金币产出!$A$7:$A$90,1))</f>
        <v>209.5</v>
      </c>
      <c r="D830" s="18">
        <f t="shared" si="410"/>
        <v>148355411</v>
      </c>
      <c r="E830" s="18">
        <f t="shared" si="399"/>
        <v>8913487</v>
      </c>
      <c r="F830" s="18">
        <f t="shared" si="400"/>
        <v>31653305</v>
      </c>
      <c r="G830" s="18">
        <f t="shared" si="401"/>
        <v>67149462</v>
      </c>
      <c r="H830" s="18">
        <f t="shared" si="402"/>
        <v>90409145</v>
      </c>
      <c r="I830" s="18">
        <f t="shared" si="403"/>
        <v>145794915</v>
      </c>
      <c r="J830" s="18">
        <f t="shared" si="404"/>
        <v>148355411</v>
      </c>
      <c r="K830" s="18">
        <f t="shared" si="411"/>
        <v>1</v>
      </c>
      <c r="L830" s="18">
        <f t="shared" si="412"/>
        <v>8913.49</v>
      </c>
      <c r="M830" s="18">
        <f t="shared" si="413"/>
        <v>2</v>
      </c>
      <c r="N830" s="18">
        <f t="shared" si="414"/>
        <v>31.65</v>
      </c>
      <c r="O830" s="18">
        <f t="shared" si="415"/>
        <v>2</v>
      </c>
      <c r="P830" s="18">
        <f t="shared" si="416"/>
        <v>67.150000000000006</v>
      </c>
      <c r="Q830" s="18">
        <f t="shared" si="417"/>
        <v>2</v>
      </c>
      <c r="R830" s="18">
        <f t="shared" si="418"/>
        <v>90.41</v>
      </c>
      <c r="S830" s="18">
        <f t="shared" si="419"/>
        <v>2</v>
      </c>
      <c r="T830" s="18">
        <f t="shared" si="420"/>
        <v>145.79</v>
      </c>
      <c r="U830" s="18">
        <f t="shared" si="421"/>
        <v>2</v>
      </c>
      <c r="V830" s="18">
        <f t="shared" si="422"/>
        <v>148.36000000000001</v>
      </c>
      <c r="W830" s="18">
        <f t="shared" si="423"/>
        <v>2</v>
      </c>
      <c r="X830" s="18">
        <f t="shared" si="424"/>
        <v>148.36000000000001</v>
      </c>
      <c r="Y830" s="22">
        <v>0</v>
      </c>
      <c r="Z830" s="22">
        <v>0</v>
      </c>
      <c r="AA830" s="22">
        <v>0</v>
      </c>
      <c r="AB830" s="22">
        <v>0</v>
      </c>
      <c r="AC830" s="22">
        <v>0.7</v>
      </c>
      <c r="AD830" s="22">
        <v>0.3</v>
      </c>
      <c r="AE830" s="18">
        <f t="shared" si="425"/>
        <v>453612682.46100008</v>
      </c>
      <c r="AF830" s="18">
        <f>AE830*节奏规划!$J819</f>
        <v>553186.19812317088</v>
      </c>
      <c r="AG830" s="18">
        <f t="shared" si="426"/>
        <v>6406.6500000000005</v>
      </c>
      <c r="AH830" s="18">
        <f>AG830*节奏规划!$J819</f>
        <v>7.8129878048780492</v>
      </c>
      <c r="AI830" s="18">
        <f t="shared" si="405"/>
        <v>608.84999999999991</v>
      </c>
      <c r="AJ830" s="18">
        <f>AI830*节奏规划!$J819</f>
        <v>0.74249999999999994</v>
      </c>
      <c r="AK830" s="18">
        <f t="shared" si="406"/>
        <v>348.84</v>
      </c>
      <c r="AL830" s="18">
        <f>AK830*节奏规划!$J819</f>
        <v>0.42541463414634145</v>
      </c>
      <c r="AM830" s="18">
        <f t="shared" si="407"/>
        <v>1555.1999999999998</v>
      </c>
      <c r="AN830" s="18">
        <f>AM830*节奏规划!$J819</f>
        <v>1.8965853658536582</v>
      </c>
      <c r="AO830" s="18">
        <f t="shared" si="408"/>
        <v>355.31999999999994</v>
      </c>
      <c r="AP830" s="18">
        <f>AO830*节奏规划!$J819</f>
        <v>0.43331707317073165</v>
      </c>
      <c r="AQ830" s="18">
        <f t="shared" si="409"/>
        <v>26.459999999999997</v>
      </c>
      <c r="AR830" s="18">
        <f>AQ830*节奏规划!$J819</f>
        <v>3.2268292682926823E-2</v>
      </c>
      <c r="AS830" s="18">
        <f t="shared" si="427"/>
        <v>0</v>
      </c>
      <c r="AT830" s="18">
        <f>AS830*节奏规划!$J819</f>
        <v>0</v>
      </c>
      <c r="AU830" s="18">
        <f t="shared" si="428"/>
        <v>116.991</v>
      </c>
      <c r="AV830" s="18">
        <f>AU830*节奏规划!$J819</f>
        <v>0.14267195121951221</v>
      </c>
      <c r="AW830" s="18">
        <f t="shared" si="429"/>
        <v>63.175139999999992</v>
      </c>
      <c r="AX830" s="18">
        <f>AW830*节奏规划!$J819</f>
        <v>7.7042853658536581E-2</v>
      </c>
      <c r="AY830" s="18">
        <f t="shared" si="430"/>
        <v>6.0166799999999991</v>
      </c>
      <c r="AZ830" s="18">
        <f>AY830*节奏规划!$J819</f>
        <v>7.33741463414634E-3</v>
      </c>
    </row>
    <row r="831" spans="1:52" ht="16.5" x14ac:dyDescent="0.2">
      <c r="A831" s="14">
        <v>826</v>
      </c>
      <c r="B831" s="14">
        <f>金币产出!CH831/金币产出!CB831</f>
        <v>31071167760</v>
      </c>
      <c r="C831" s="18">
        <f>INDEX(金币产出!$D$7:$D$90,MATCH(宝箱数值!A831,金币产出!$A$7:$A$90,1))</f>
        <v>209.5</v>
      </c>
      <c r="D831" s="18">
        <f t="shared" si="410"/>
        <v>148728141</v>
      </c>
      <c r="E831" s="18">
        <f t="shared" si="399"/>
        <v>8924677</v>
      </c>
      <c r="F831" s="18">
        <f t="shared" si="400"/>
        <v>31693043</v>
      </c>
      <c r="G831" s="18">
        <f t="shared" si="401"/>
        <v>67233762</v>
      </c>
      <c r="H831" s="18">
        <f t="shared" si="402"/>
        <v>90522646</v>
      </c>
      <c r="I831" s="18">
        <f t="shared" si="403"/>
        <v>145977949</v>
      </c>
      <c r="J831" s="18">
        <f t="shared" si="404"/>
        <v>148728141</v>
      </c>
      <c r="K831" s="18">
        <f t="shared" si="411"/>
        <v>1</v>
      </c>
      <c r="L831" s="18">
        <f t="shared" si="412"/>
        <v>8924.68</v>
      </c>
      <c r="M831" s="18">
        <f t="shared" si="413"/>
        <v>2</v>
      </c>
      <c r="N831" s="18">
        <f t="shared" si="414"/>
        <v>31.69</v>
      </c>
      <c r="O831" s="18">
        <f t="shared" si="415"/>
        <v>2</v>
      </c>
      <c r="P831" s="18">
        <f t="shared" si="416"/>
        <v>67.23</v>
      </c>
      <c r="Q831" s="18">
        <f t="shared" si="417"/>
        <v>2</v>
      </c>
      <c r="R831" s="18">
        <f t="shared" si="418"/>
        <v>90.52</v>
      </c>
      <c r="S831" s="18">
        <f t="shared" si="419"/>
        <v>2</v>
      </c>
      <c r="T831" s="18">
        <f t="shared" si="420"/>
        <v>145.97999999999999</v>
      </c>
      <c r="U831" s="18">
        <f t="shared" si="421"/>
        <v>2</v>
      </c>
      <c r="V831" s="18">
        <f t="shared" si="422"/>
        <v>148.72999999999999</v>
      </c>
      <c r="W831" s="18">
        <f t="shared" si="423"/>
        <v>2</v>
      </c>
      <c r="X831" s="18">
        <f t="shared" si="424"/>
        <v>148.72999999999999</v>
      </c>
      <c r="Y831" s="22">
        <v>0</v>
      </c>
      <c r="Z831" s="22">
        <v>0</v>
      </c>
      <c r="AA831" s="22">
        <v>0</v>
      </c>
      <c r="AB831" s="22">
        <v>0</v>
      </c>
      <c r="AC831" s="22">
        <v>0.7</v>
      </c>
      <c r="AD831" s="22">
        <v>0.3</v>
      </c>
      <c r="AE831" s="18">
        <f t="shared" si="425"/>
        <v>454355305.42699999</v>
      </c>
      <c r="AF831" s="18">
        <f>AE831*节奏规划!$J820</f>
        <v>554091.83588658529</v>
      </c>
      <c r="AG831" s="18">
        <f t="shared" si="426"/>
        <v>6406.6500000000005</v>
      </c>
      <c r="AH831" s="18">
        <f>AG831*节奏规划!$J820</f>
        <v>7.8129878048780492</v>
      </c>
      <c r="AI831" s="18">
        <f t="shared" si="405"/>
        <v>608.84999999999991</v>
      </c>
      <c r="AJ831" s="18">
        <f>AI831*节奏规划!$J820</f>
        <v>0.74249999999999994</v>
      </c>
      <c r="AK831" s="18">
        <f t="shared" si="406"/>
        <v>348.84</v>
      </c>
      <c r="AL831" s="18">
        <f>AK831*节奏规划!$J820</f>
        <v>0.42541463414634145</v>
      </c>
      <c r="AM831" s="18">
        <f t="shared" si="407"/>
        <v>1555.1999999999998</v>
      </c>
      <c r="AN831" s="18">
        <f>AM831*节奏规划!$J820</f>
        <v>1.8965853658536582</v>
      </c>
      <c r="AO831" s="18">
        <f t="shared" si="408"/>
        <v>355.31999999999994</v>
      </c>
      <c r="AP831" s="18">
        <f>AO831*节奏规划!$J820</f>
        <v>0.43331707317073165</v>
      </c>
      <c r="AQ831" s="18">
        <f t="shared" si="409"/>
        <v>26.459999999999997</v>
      </c>
      <c r="AR831" s="18">
        <f>AQ831*节奏规划!$J820</f>
        <v>3.2268292682926823E-2</v>
      </c>
      <c r="AS831" s="18">
        <f t="shared" si="427"/>
        <v>0</v>
      </c>
      <c r="AT831" s="18">
        <f>AS831*节奏规划!$J820</f>
        <v>0</v>
      </c>
      <c r="AU831" s="18">
        <f t="shared" si="428"/>
        <v>116.991</v>
      </c>
      <c r="AV831" s="18">
        <f>AU831*节奏规划!$J820</f>
        <v>0.14267195121951221</v>
      </c>
      <c r="AW831" s="18">
        <f t="shared" si="429"/>
        <v>63.175139999999992</v>
      </c>
      <c r="AX831" s="18">
        <f>AW831*节奏规划!$J820</f>
        <v>7.7042853658536581E-2</v>
      </c>
      <c r="AY831" s="18">
        <f t="shared" si="430"/>
        <v>6.0166799999999991</v>
      </c>
      <c r="AZ831" s="18">
        <f>AY831*节奏规划!$J820</f>
        <v>7.33741463414634E-3</v>
      </c>
    </row>
    <row r="832" spans="1:52" ht="16.5" x14ac:dyDescent="0.2">
      <c r="A832" s="14">
        <v>827</v>
      </c>
      <c r="B832" s="14">
        <f>金币产出!CH832/金币产出!CB832</f>
        <v>31149035780</v>
      </c>
      <c r="C832" s="18">
        <f>INDEX(金币产出!$D$7:$D$90,MATCH(宝箱数值!A832,金币产出!$A$7:$A$90,1))</f>
        <v>209.5</v>
      </c>
      <c r="D832" s="18">
        <f t="shared" si="410"/>
        <v>149100871</v>
      </c>
      <c r="E832" s="18">
        <f t="shared" si="399"/>
        <v>8935853</v>
      </c>
      <c r="F832" s="18">
        <f t="shared" si="400"/>
        <v>31732732</v>
      </c>
      <c r="G832" s="18">
        <f t="shared" si="401"/>
        <v>67317957</v>
      </c>
      <c r="H832" s="18">
        <f t="shared" si="402"/>
        <v>90636006</v>
      </c>
      <c r="I832" s="18">
        <f t="shared" si="403"/>
        <v>146160753</v>
      </c>
      <c r="J832" s="18">
        <f t="shared" si="404"/>
        <v>149100871</v>
      </c>
      <c r="K832" s="18">
        <f t="shared" si="411"/>
        <v>1</v>
      </c>
      <c r="L832" s="18">
        <f t="shared" si="412"/>
        <v>8935.85</v>
      </c>
      <c r="M832" s="18">
        <f t="shared" si="413"/>
        <v>2</v>
      </c>
      <c r="N832" s="18">
        <f t="shared" si="414"/>
        <v>31.73</v>
      </c>
      <c r="O832" s="18">
        <f t="shared" si="415"/>
        <v>2</v>
      </c>
      <c r="P832" s="18">
        <f t="shared" si="416"/>
        <v>67.319999999999993</v>
      </c>
      <c r="Q832" s="18">
        <f t="shared" si="417"/>
        <v>2</v>
      </c>
      <c r="R832" s="18">
        <f t="shared" si="418"/>
        <v>90.64</v>
      </c>
      <c r="S832" s="18">
        <f t="shared" si="419"/>
        <v>2</v>
      </c>
      <c r="T832" s="18">
        <f t="shared" si="420"/>
        <v>146.16</v>
      </c>
      <c r="U832" s="18">
        <f t="shared" si="421"/>
        <v>2</v>
      </c>
      <c r="V832" s="18">
        <f t="shared" si="422"/>
        <v>149.1</v>
      </c>
      <c r="W832" s="18">
        <f t="shared" si="423"/>
        <v>2</v>
      </c>
      <c r="X832" s="18">
        <f t="shared" si="424"/>
        <v>149.1</v>
      </c>
      <c r="Y832" s="22">
        <v>0</v>
      </c>
      <c r="Z832" s="22">
        <v>0</v>
      </c>
      <c r="AA832" s="22">
        <v>0</v>
      </c>
      <c r="AB832" s="22">
        <v>0</v>
      </c>
      <c r="AC832" s="22">
        <v>0.7</v>
      </c>
      <c r="AD832" s="22">
        <v>0.3</v>
      </c>
      <c r="AE832" s="18">
        <f t="shared" si="425"/>
        <v>455097430.09799993</v>
      </c>
      <c r="AF832" s="18">
        <f>AE832*节奏规划!$J821</f>
        <v>554996.86597317061</v>
      </c>
      <c r="AG832" s="18">
        <f t="shared" si="426"/>
        <v>6406.6500000000005</v>
      </c>
      <c r="AH832" s="18">
        <f>AG832*节奏规划!$J821</f>
        <v>7.8129878048780492</v>
      </c>
      <c r="AI832" s="18">
        <f t="shared" si="405"/>
        <v>608.84999999999991</v>
      </c>
      <c r="AJ832" s="18">
        <f>AI832*节奏规划!$J821</f>
        <v>0.74249999999999994</v>
      </c>
      <c r="AK832" s="18">
        <f t="shared" si="406"/>
        <v>348.84</v>
      </c>
      <c r="AL832" s="18">
        <f>AK832*节奏规划!$J821</f>
        <v>0.42541463414634145</v>
      </c>
      <c r="AM832" s="18">
        <f t="shared" si="407"/>
        <v>1555.1999999999998</v>
      </c>
      <c r="AN832" s="18">
        <f>AM832*节奏规划!$J821</f>
        <v>1.8965853658536582</v>
      </c>
      <c r="AO832" s="18">
        <f t="shared" si="408"/>
        <v>355.31999999999994</v>
      </c>
      <c r="AP832" s="18">
        <f>AO832*节奏规划!$J821</f>
        <v>0.43331707317073165</v>
      </c>
      <c r="AQ832" s="18">
        <f t="shared" si="409"/>
        <v>26.459999999999997</v>
      </c>
      <c r="AR832" s="18">
        <f>AQ832*节奏规划!$J821</f>
        <v>3.2268292682926823E-2</v>
      </c>
      <c r="AS832" s="18">
        <f t="shared" si="427"/>
        <v>0</v>
      </c>
      <c r="AT832" s="18">
        <f>AS832*节奏规划!$J821</f>
        <v>0</v>
      </c>
      <c r="AU832" s="18">
        <f t="shared" si="428"/>
        <v>116.991</v>
      </c>
      <c r="AV832" s="18">
        <f>AU832*节奏规划!$J821</f>
        <v>0.14267195121951221</v>
      </c>
      <c r="AW832" s="18">
        <f t="shared" si="429"/>
        <v>63.175139999999992</v>
      </c>
      <c r="AX832" s="18">
        <f>AW832*节奏规划!$J821</f>
        <v>7.7042853658536581E-2</v>
      </c>
      <c r="AY832" s="18">
        <f t="shared" si="430"/>
        <v>6.0166799999999991</v>
      </c>
      <c r="AZ832" s="18">
        <f>AY832*节奏规划!$J821</f>
        <v>7.33741463414634E-3</v>
      </c>
    </row>
    <row r="833" spans="1:52" ht="16.5" x14ac:dyDescent="0.2">
      <c r="A833" s="14">
        <v>828</v>
      </c>
      <c r="B833" s="14">
        <f>金币产出!CH833/金币产出!CB833</f>
        <v>31226903800</v>
      </c>
      <c r="C833" s="18">
        <f>INDEX(金币产出!$D$7:$D$90,MATCH(宝箱数值!A833,金币产出!$A$7:$A$90,1))</f>
        <v>209.5</v>
      </c>
      <c r="D833" s="18">
        <f t="shared" si="410"/>
        <v>149473602</v>
      </c>
      <c r="E833" s="18">
        <f t="shared" si="399"/>
        <v>8947015</v>
      </c>
      <c r="F833" s="18">
        <f t="shared" si="400"/>
        <v>31772371</v>
      </c>
      <c r="G833" s="18">
        <f t="shared" si="401"/>
        <v>67402048</v>
      </c>
      <c r="H833" s="18">
        <f t="shared" si="402"/>
        <v>90749223</v>
      </c>
      <c r="I833" s="18">
        <f t="shared" si="403"/>
        <v>146343330</v>
      </c>
      <c r="J833" s="18">
        <f t="shared" si="404"/>
        <v>149473602</v>
      </c>
      <c r="K833" s="18">
        <f t="shared" si="411"/>
        <v>1</v>
      </c>
      <c r="L833" s="18">
        <f t="shared" si="412"/>
        <v>8947.02</v>
      </c>
      <c r="M833" s="18">
        <f t="shared" si="413"/>
        <v>2</v>
      </c>
      <c r="N833" s="18">
        <f t="shared" si="414"/>
        <v>31.77</v>
      </c>
      <c r="O833" s="18">
        <f t="shared" si="415"/>
        <v>2</v>
      </c>
      <c r="P833" s="18">
        <f t="shared" si="416"/>
        <v>67.400000000000006</v>
      </c>
      <c r="Q833" s="18">
        <f t="shared" si="417"/>
        <v>2</v>
      </c>
      <c r="R833" s="18">
        <f t="shared" si="418"/>
        <v>90.75</v>
      </c>
      <c r="S833" s="18">
        <f t="shared" si="419"/>
        <v>2</v>
      </c>
      <c r="T833" s="18">
        <f t="shared" si="420"/>
        <v>146.34</v>
      </c>
      <c r="U833" s="18">
        <f t="shared" si="421"/>
        <v>2</v>
      </c>
      <c r="V833" s="18">
        <f t="shared" si="422"/>
        <v>149.47</v>
      </c>
      <c r="W833" s="18">
        <f t="shared" si="423"/>
        <v>2</v>
      </c>
      <c r="X833" s="18">
        <f t="shared" si="424"/>
        <v>149.47</v>
      </c>
      <c r="Y833" s="22">
        <v>0</v>
      </c>
      <c r="Z833" s="22">
        <v>0</v>
      </c>
      <c r="AA833" s="22">
        <v>0</v>
      </c>
      <c r="AB833" s="22">
        <v>0</v>
      </c>
      <c r="AC833" s="22">
        <v>0.7</v>
      </c>
      <c r="AD833" s="22">
        <v>0.3</v>
      </c>
      <c r="AE833" s="18">
        <f t="shared" si="425"/>
        <v>455839063.90200001</v>
      </c>
      <c r="AF833" s="18">
        <f>AE833*节奏规划!$J822</f>
        <v>555901.29744146345</v>
      </c>
      <c r="AG833" s="18">
        <f t="shared" si="426"/>
        <v>6406.6500000000005</v>
      </c>
      <c r="AH833" s="18">
        <f>AG833*节奏规划!$J822</f>
        <v>7.8129878048780492</v>
      </c>
      <c r="AI833" s="18">
        <f t="shared" si="405"/>
        <v>608.84999999999991</v>
      </c>
      <c r="AJ833" s="18">
        <f>AI833*节奏规划!$J822</f>
        <v>0.74249999999999994</v>
      </c>
      <c r="AK833" s="18">
        <f t="shared" si="406"/>
        <v>348.84</v>
      </c>
      <c r="AL833" s="18">
        <f>AK833*节奏规划!$J822</f>
        <v>0.42541463414634145</v>
      </c>
      <c r="AM833" s="18">
        <f t="shared" si="407"/>
        <v>1555.1999999999998</v>
      </c>
      <c r="AN833" s="18">
        <f>AM833*节奏规划!$J822</f>
        <v>1.8965853658536582</v>
      </c>
      <c r="AO833" s="18">
        <f t="shared" si="408"/>
        <v>355.31999999999994</v>
      </c>
      <c r="AP833" s="18">
        <f>AO833*节奏规划!$J822</f>
        <v>0.43331707317073165</v>
      </c>
      <c r="AQ833" s="18">
        <f t="shared" si="409"/>
        <v>26.459999999999997</v>
      </c>
      <c r="AR833" s="18">
        <f>AQ833*节奏规划!$J822</f>
        <v>3.2268292682926823E-2</v>
      </c>
      <c r="AS833" s="18">
        <f t="shared" si="427"/>
        <v>0</v>
      </c>
      <c r="AT833" s="18">
        <f>AS833*节奏规划!$J822</f>
        <v>0</v>
      </c>
      <c r="AU833" s="18">
        <f t="shared" si="428"/>
        <v>116.991</v>
      </c>
      <c r="AV833" s="18">
        <f>AU833*节奏规划!$J822</f>
        <v>0.14267195121951221</v>
      </c>
      <c r="AW833" s="18">
        <f t="shared" si="429"/>
        <v>63.175139999999992</v>
      </c>
      <c r="AX833" s="18">
        <f>AW833*节奏规划!$J822</f>
        <v>7.7042853658536581E-2</v>
      </c>
      <c r="AY833" s="18">
        <f t="shared" si="430"/>
        <v>6.0166799999999991</v>
      </c>
      <c r="AZ833" s="18">
        <f>AY833*节奏规划!$J822</f>
        <v>7.33741463414634E-3</v>
      </c>
    </row>
    <row r="834" spans="1:52" ht="16.5" x14ac:dyDescent="0.2">
      <c r="A834" s="14">
        <v>829</v>
      </c>
      <c r="B834" s="14">
        <f>金币产出!CH834/金币产出!CB834</f>
        <v>31304771820</v>
      </c>
      <c r="C834" s="18">
        <f>INDEX(金币产出!$D$7:$D$90,MATCH(宝箱数值!A834,金币产出!$A$7:$A$90,1))</f>
        <v>209.5</v>
      </c>
      <c r="D834" s="18">
        <f t="shared" si="410"/>
        <v>149846332</v>
      </c>
      <c r="E834" s="18">
        <f t="shared" si="399"/>
        <v>8958164</v>
      </c>
      <c r="F834" s="18">
        <f t="shared" si="400"/>
        <v>31811960</v>
      </c>
      <c r="G834" s="18">
        <f t="shared" si="401"/>
        <v>67486033</v>
      </c>
      <c r="H834" s="18">
        <f t="shared" si="402"/>
        <v>90862300</v>
      </c>
      <c r="I834" s="18">
        <f t="shared" si="403"/>
        <v>146525679</v>
      </c>
      <c r="J834" s="18">
        <f t="shared" si="404"/>
        <v>149846332</v>
      </c>
      <c r="K834" s="18">
        <f t="shared" si="411"/>
        <v>1</v>
      </c>
      <c r="L834" s="18">
        <f t="shared" si="412"/>
        <v>8958.16</v>
      </c>
      <c r="M834" s="18">
        <f t="shared" si="413"/>
        <v>2</v>
      </c>
      <c r="N834" s="18">
        <f t="shared" si="414"/>
        <v>31.81</v>
      </c>
      <c r="O834" s="18">
        <f t="shared" si="415"/>
        <v>2</v>
      </c>
      <c r="P834" s="18">
        <f t="shared" si="416"/>
        <v>67.489999999999995</v>
      </c>
      <c r="Q834" s="18">
        <f t="shared" si="417"/>
        <v>2</v>
      </c>
      <c r="R834" s="18">
        <f t="shared" si="418"/>
        <v>90.86</v>
      </c>
      <c r="S834" s="18">
        <f t="shared" si="419"/>
        <v>2</v>
      </c>
      <c r="T834" s="18">
        <f t="shared" si="420"/>
        <v>146.53</v>
      </c>
      <c r="U834" s="18">
        <f t="shared" si="421"/>
        <v>2</v>
      </c>
      <c r="V834" s="18">
        <f t="shared" si="422"/>
        <v>149.85</v>
      </c>
      <c r="W834" s="18">
        <f t="shared" si="423"/>
        <v>2</v>
      </c>
      <c r="X834" s="18">
        <f t="shared" si="424"/>
        <v>149.85</v>
      </c>
      <c r="Y834" s="22">
        <v>0</v>
      </c>
      <c r="Z834" s="22">
        <v>0</v>
      </c>
      <c r="AA834" s="22">
        <v>0</v>
      </c>
      <c r="AB834" s="22">
        <v>0</v>
      </c>
      <c r="AC834" s="22">
        <v>0.7</v>
      </c>
      <c r="AD834" s="22">
        <v>0.3</v>
      </c>
      <c r="AE834" s="18">
        <f t="shared" si="425"/>
        <v>456580202.81550002</v>
      </c>
      <c r="AF834" s="18">
        <f>AE834*节奏规划!$J823</f>
        <v>556805.12538475613</v>
      </c>
      <c r="AG834" s="18">
        <f t="shared" si="426"/>
        <v>6406.6500000000005</v>
      </c>
      <c r="AH834" s="18">
        <f>AG834*节奏规划!$J823</f>
        <v>7.8129878048780492</v>
      </c>
      <c r="AI834" s="18">
        <f t="shared" si="405"/>
        <v>608.84999999999991</v>
      </c>
      <c r="AJ834" s="18">
        <f>AI834*节奏规划!$J823</f>
        <v>0.74249999999999994</v>
      </c>
      <c r="AK834" s="18">
        <f t="shared" si="406"/>
        <v>348.84</v>
      </c>
      <c r="AL834" s="18">
        <f>AK834*节奏规划!$J823</f>
        <v>0.42541463414634145</v>
      </c>
      <c r="AM834" s="18">
        <f t="shared" si="407"/>
        <v>1555.1999999999998</v>
      </c>
      <c r="AN834" s="18">
        <f>AM834*节奏规划!$J823</f>
        <v>1.8965853658536582</v>
      </c>
      <c r="AO834" s="18">
        <f t="shared" si="408"/>
        <v>355.31999999999994</v>
      </c>
      <c r="AP834" s="18">
        <f>AO834*节奏规划!$J823</f>
        <v>0.43331707317073165</v>
      </c>
      <c r="AQ834" s="18">
        <f t="shared" si="409"/>
        <v>26.459999999999997</v>
      </c>
      <c r="AR834" s="18">
        <f>AQ834*节奏规划!$J823</f>
        <v>3.2268292682926823E-2</v>
      </c>
      <c r="AS834" s="18">
        <f t="shared" si="427"/>
        <v>0</v>
      </c>
      <c r="AT834" s="18">
        <f>AS834*节奏规划!$J823</f>
        <v>0</v>
      </c>
      <c r="AU834" s="18">
        <f t="shared" si="428"/>
        <v>116.991</v>
      </c>
      <c r="AV834" s="18">
        <f>AU834*节奏规划!$J823</f>
        <v>0.14267195121951221</v>
      </c>
      <c r="AW834" s="18">
        <f t="shared" si="429"/>
        <v>63.175139999999992</v>
      </c>
      <c r="AX834" s="18">
        <f>AW834*节奏规划!$J823</f>
        <v>7.7042853658536581E-2</v>
      </c>
      <c r="AY834" s="18">
        <f t="shared" si="430"/>
        <v>6.0166799999999991</v>
      </c>
      <c r="AZ834" s="18">
        <f>AY834*节奏规划!$J823</f>
        <v>7.33741463414634E-3</v>
      </c>
    </row>
    <row r="835" spans="1:52" ht="16.5" x14ac:dyDescent="0.2">
      <c r="A835" s="14">
        <v>830</v>
      </c>
      <c r="B835" s="14">
        <f>金币产出!CH835/金币产出!CB835</f>
        <v>31382640239.999996</v>
      </c>
      <c r="C835" s="18">
        <f>INDEX(金币产出!$D$7:$D$90,MATCH(宝箱数值!A835,金币产出!$A$7:$A$90,1))</f>
        <v>214</v>
      </c>
      <c r="D835" s="18">
        <f t="shared" si="410"/>
        <v>148066243</v>
      </c>
      <c r="E835" s="18">
        <f t="shared" si="399"/>
        <v>8904796</v>
      </c>
      <c r="F835" s="18">
        <f t="shared" si="400"/>
        <v>31622442</v>
      </c>
      <c r="G835" s="18">
        <f t="shared" si="401"/>
        <v>67083987</v>
      </c>
      <c r="H835" s="18">
        <f t="shared" si="402"/>
        <v>90320991</v>
      </c>
      <c r="I835" s="18">
        <f t="shared" si="403"/>
        <v>145652758</v>
      </c>
      <c r="J835" s="18">
        <f t="shared" si="404"/>
        <v>148066243</v>
      </c>
      <c r="K835" s="18">
        <f t="shared" si="411"/>
        <v>1</v>
      </c>
      <c r="L835" s="18">
        <f t="shared" si="412"/>
        <v>8904.7999999999993</v>
      </c>
      <c r="M835" s="18">
        <f t="shared" si="413"/>
        <v>2</v>
      </c>
      <c r="N835" s="18">
        <f t="shared" si="414"/>
        <v>31.62</v>
      </c>
      <c r="O835" s="18">
        <f t="shared" si="415"/>
        <v>2</v>
      </c>
      <c r="P835" s="18">
        <f t="shared" si="416"/>
        <v>67.08</v>
      </c>
      <c r="Q835" s="18">
        <f t="shared" si="417"/>
        <v>2</v>
      </c>
      <c r="R835" s="18">
        <f t="shared" si="418"/>
        <v>90.32</v>
      </c>
      <c r="S835" s="18">
        <f t="shared" si="419"/>
        <v>2</v>
      </c>
      <c r="T835" s="18">
        <f t="shared" si="420"/>
        <v>145.65</v>
      </c>
      <c r="U835" s="18">
        <f t="shared" si="421"/>
        <v>2</v>
      </c>
      <c r="V835" s="18">
        <f t="shared" si="422"/>
        <v>148.07</v>
      </c>
      <c r="W835" s="18">
        <f t="shared" si="423"/>
        <v>2</v>
      </c>
      <c r="X835" s="18">
        <f t="shared" si="424"/>
        <v>148.07</v>
      </c>
      <c r="Y835" s="22">
        <v>0</v>
      </c>
      <c r="Z835" s="22">
        <v>0</v>
      </c>
      <c r="AA835" s="22">
        <v>0</v>
      </c>
      <c r="AB835" s="22">
        <v>0</v>
      </c>
      <c r="AC835" s="22">
        <v>0.7</v>
      </c>
      <c r="AD835" s="22">
        <v>0.3</v>
      </c>
      <c r="AE835" s="18">
        <f t="shared" si="425"/>
        <v>459623162.99000001</v>
      </c>
      <c r="AF835" s="18">
        <f>AE835*节奏规划!$J824</f>
        <v>547170.43213095248</v>
      </c>
      <c r="AG835" s="18">
        <f t="shared" si="426"/>
        <v>6499.8</v>
      </c>
      <c r="AH835" s="18">
        <f>AG835*节奏规划!$J824</f>
        <v>7.7378571428571439</v>
      </c>
      <c r="AI835" s="18">
        <f t="shared" si="405"/>
        <v>608.84999999999991</v>
      </c>
      <c r="AJ835" s="18">
        <f>AI835*节奏规划!$J824</f>
        <v>0.72482142857142851</v>
      </c>
      <c r="AK835" s="18">
        <f t="shared" si="406"/>
        <v>348.84</v>
      </c>
      <c r="AL835" s="18">
        <f>AK835*节奏规划!$J824</f>
        <v>0.41528571428571431</v>
      </c>
      <c r="AM835" s="18">
        <f t="shared" si="407"/>
        <v>1555.1999999999998</v>
      </c>
      <c r="AN835" s="18">
        <f>AM835*节奏规划!$J824</f>
        <v>1.8514285714285714</v>
      </c>
      <c r="AO835" s="18">
        <f t="shared" si="408"/>
        <v>355.31999999999994</v>
      </c>
      <c r="AP835" s="18">
        <f>AO835*节奏规划!$J824</f>
        <v>0.42299999999999999</v>
      </c>
      <c r="AQ835" s="18">
        <f t="shared" si="409"/>
        <v>26.459999999999997</v>
      </c>
      <c r="AR835" s="18">
        <f>AQ835*节奏规划!$J824</f>
        <v>3.15E-2</v>
      </c>
      <c r="AS835" s="18">
        <f t="shared" si="427"/>
        <v>0</v>
      </c>
      <c r="AT835" s="18">
        <f>AS835*节奏规划!$J824</f>
        <v>0</v>
      </c>
      <c r="AU835" s="18">
        <f t="shared" si="428"/>
        <v>118.69199999999999</v>
      </c>
      <c r="AV835" s="18">
        <f>AU835*节奏规划!$J824</f>
        <v>0.14130000000000001</v>
      </c>
      <c r="AW835" s="18">
        <f t="shared" si="429"/>
        <v>64.093679999999992</v>
      </c>
      <c r="AX835" s="18">
        <f>AW835*节奏规划!$J824</f>
        <v>7.6301999999999995E-2</v>
      </c>
      <c r="AY835" s="18">
        <f t="shared" si="430"/>
        <v>6.1041599999999994</v>
      </c>
      <c r="AZ835" s="18">
        <f>AY835*节奏规划!$J824</f>
        <v>7.2668571428571426E-3</v>
      </c>
    </row>
    <row r="836" spans="1:52" ht="16.5" x14ac:dyDescent="0.2">
      <c r="A836" s="14">
        <v>831</v>
      </c>
      <c r="B836" s="14">
        <f>金币产出!CH836/金币产出!CB836</f>
        <v>31461480119.999996</v>
      </c>
      <c r="C836" s="18">
        <f>INDEX(金币产出!$D$7:$D$90,MATCH(宝箱数值!A836,金币产出!$A$7:$A$90,1))</f>
        <v>214</v>
      </c>
      <c r="D836" s="18">
        <f t="shared" si="410"/>
        <v>148438217</v>
      </c>
      <c r="E836" s="18">
        <f t="shared" si="399"/>
        <v>8915974</v>
      </c>
      <c r="F836" s="18">
        <f t="shared" si="400"/>
        <v>31662138</v>
      </c>
      <c r="G836" s="18">
        <f t="shared" si="401"/>
        <v>67168199</v>
      </c>
      <c r="H836" s="18">
        <f t="shared" si="402"/>
        <v>90434373</v>
      </c>
      <c r="I836" s="18">
        <f t="shared" si="403"/>
        <v>145835598</v>
      </c>
      <c r="J836" s="18">
        <f t="shared" si="404"/>
        <v>148438217</v>
      </c>
      <c r="K836" s="18">
        <f t="shared" si="411"/>
        <v>1</v>
      </c>
      <c r="L836" s="18">
        <f t="shared" si="412"/>
        <v>8915.9699999999993</v>
      </c>
      <c r="M836" s="18">
        <f t="shared" si="413"/>
        <v>2</v>
      </c>
      <c r="N836" s="18">
        <f t="shared" si="414"/>
        <v>31.66</v>
      </c>
      <c r="O836" s="18">
        <f t="shared" si="415"/>
        <v>2</v>
      </c>
      <c r="P836" s="18">
        <f t="shared" si="416"/>
        <v>67.17</v>
      </c>
      <c r="Q836" s="18">
        <f t="shared" si="417"/>
        <v>2</v>
      </c>
      <c r="R836" s="18">
        <f t="shared" si="418"/>
        <v>90.43</v>
      </c>
      <c r="S836" s="18">
        <f t="shared" si="419"/>
        <v>2</v>
      </c>
      <c r="T836" s="18">
        <f t="shared" si="420"/>
        <v>145.84</v>
      </c>
      <c r="U836" s="18">
        <f t="shared" si="421"/>
        <v>2</v>
      </c>
      <c r="V836" s="18">
        <f t="shared" si="422"/>
        <v>148.44</v>
      </c>
      <c r="W836" s="18">
        <f t="shared" si="423"/>
        <v>2</v>
      </c>
      <c r="X836" s="18">
        <f t="shared" si="424"/>
        <v>148.44</v>
      </c>
      <c r="Y836" s="22">
        <v>0</v>
      </c>
      <c r="Z836" s="22">
        <v>0</v>
      </c>
      <c r="AA836" s="22">
        <v>0</v>
      </c>
      <c r="AB836" s="22">
        <v>0</v>
      </c>
      <c r="AC836" s="22">
        <v>0.7</v>
      </c>
      <c r="AD836" s="22">
        <v>0.3</v>
      </c>
      <c r="AE836" s="18">
        <f t="shared" si="425"/>
        <v>460375444.81799996</v>
      </c>
      <c r="AF836" s="18">
        <f>AE836*节奏规划!$J825</f>
        <v>548066.00573571434</v>
      </c>
      <c r="AG836" s="18">
        <f t="shared" si="426"/>
        <v>6499.8</v>
      </c>
      <c r="AH836" s="18">
        <f>AG836*节奏规划!$J825</f>
        <v>7.7378571428571439</v>
      </c>
      <c r="AI836" s="18">
        <f t="shared" si="405"/>
        <v>608.84999999999991</v>
      </c>
      <c r="AJ836" s="18">
        <f>AI836*节奏规划!$J825</f>
        <v>0.72482142857142851</v>
      </c>
      <c r="AK836" s="18">
        <f t="shared" si="406"/>
        <v>348.84</v>
      </c>
      <c r="AL836" s="18">
        <f>AK836*节奏规划!$J825</f>
        <v>0.41528571428571431</v>
      </c>
      <c r="AM836" s="18">
        <f t="shared" si="407"/>
        <v>1555.1999999999998</v>
      </c>
      <c r="AN836" s="18">
        <f>AM836*节奏规划!$J825</f>
        <v>1.8514285714285714</v>
      </c>
      <c r="AO836" s="18">
        <f t="shared" si="408"/>
        <v>355.31999999999994</v>
      </c>
      <c r="AP836" s="18">
        <f>AO836*节奏规划!$J825</f>
        <v>0.42299999999999999</v>
      </c>
      <c r="AQ836" s="18">
        <f t="shared" si="409"/>
        <v>26.459999999999997</v>
      </c>
      <c r="AR836" s="18">
        <f>AQ836*节奏规划!$J825</f>
        <v>3.15E-2</v>
      </c>
      <c r="AS836" s="18">
        <f t="shared" si="427"/>
        <v>0</v>
      </c>
      <c r="AT836" s="18">
        <f>AS836*节奏规划!$J825</f>
        <v>0</v>
      </c>
      <c r="AU836" s="18">
        <f t="shared" si="428"/>
        <v>118.69199999999999</v>
      </c>
      <c r="AV836" s="18">
        <f>AU836*节奏规划!$J825</f>
        <v>0.14130000000000001</v>
      </c>
      <c r="AW836" s="18">
        <f t="shared" si="429"/>
        <v>64.093679999999992</v>
      </c>
      <c r="AX836" s="18">
        <f>AW836*节奏规划!$J825</f>
        <v>7.6301999999999995E-2</v>
      </c>
      <c r="AY836" s="18">
        <f t="shared" si="430"/>
        <v>6.1041599999999994</v>
      </c>
      <c r="AZ836" s="18">
        <f>AY836*节奏规划!$J825</f>
        <v>7.2668571428571426E-3</v>
      </c>
    </row>
    <row r="837" spans="1:52" ht="16.5" x14ac:dyDescent="0.2">
      <c r="A837" s="14">
        <v>832</v>
      </c>
      <c r="B837" s="14">
        <f>金币产出!CH837/金币产出!CB837</f>
        <v>31540319999.999996</v>
      </c>
      <c r="C837" s="18">
        <f>INDEX(金币产出!$D$7:$D$90,MATCH(宝箱数值!A837,金币产出!$A$7:$A$90,1))</f>
        <v>214</v>
      </c>
      <c r="D837" s="18">
        <f t="shared" si="410"/>
        <v>148810191</v>
      </c>
      <c r="E837" s="18">
        <f t="shared" si="399"/>
        <v>8927138</v>
      </c>
      <c r="F837" s="18">
        <f t="shared" si="400"/>
        <v>31701784</v>
      </c>
      <c r="G837" s="18">
        <f t="shared" si="401"/>
        <v>67252305</v>
      </c>
      <c r="H837" s="18">
        <f t="shared" si="402"/>
        <v>90547613</v>
      </c>
      <c r="I837" s="18">
        <f t="shared" si="403"/>
        <v>146018210</v>
      </c>
      <c r="J837" s="18">
        <f t="shared" si="404"/>
        <v>148810191</v>
      </c>
      <c r="K837" s="18">
        <f t="shared" si="411"/>
        <v>1</v>
      </c>
      <c r="L837" s="18">
        <f t="shared" si="412"/>
        <v>8927.14</v>
      </c>
      <c r="M837" s="18">
        <f t="shared" si="413"/>
        <v>2</v>
      </c>
      <c r="N837" s="18">
        <f t="shared" si="414"/>
        <v>31.7</v>
      </c>
      <c r="O837" s="18">
        <f t="shared" si="415"/>
        <v>2</v>
      </c>
      <c r="P837" s="18">
        <f t="shared" si="416"/>
        <v>67.25</v>
      </c>
      <c r="Q837" s="18">
        <f t="shared" si="417"/>
        <v>2</v>
      </c>
      <c r="R837" s="18">
        <f t="shared" si="418"/>
        <v>90.55</v>
      </c>
      <c r="S837" s="18">
        <f t="shared" si="419"/>
        <v>2</v>
      </c>
      <c r="T837" s="18">
        <f t="shared" si="420"/>
        <v>146.02000000000001</v>
      </c>
      <c r="U837" s="18">
        <f t="shared" si="421"/>
        <v>2</v>
      </c>
      <c r="V837" s="18">
        <f t="shared" si="422"/>
        <v>148.81</v>
      </c>
      <c r="W837" s="18">
        <f t="shared" si="423"/>
        <v>2</v>
      </c>
      <c r="X837" s="18">
        <f t="shared" si="424"/>
        <v>148.81</v>
      </c>
      <c r="Y837" s="22">
        <v>0</v>
      </c>
      <c r="Z837" s="22">
        <v>0</v>
      </c>
      <c r="AA837" s="22">
        <v>0</v>
      </c>
      <c r="AB837" s="22">
        <v>0</v>
      </c>
      <c r="AC837" s="22">
        <v>0.7</v>
      </c>
      <c r="AD837" s="22">
        <v>0.3</v>
      </c>
      <c r="AE837" s="18">
        <f t="shared" si="425"/>
        <v>461127225.50200003</v>
      </c>
      <c r="AF837" s="18">
        <f>AE837*节奏规划!$J826</f>
        <v>548960.98274047626</v>
      </c>
      <c r="AG837" s="18">
        <f t="shared" si="426"/>
        <v>6499.8</v>
      </c>
      <c r="AH837" s="18">
        <f>AG837*节奏规划!$J826</f>
        <v>7.7378571428571439</v>
      </c>
      <c r="AI837" s="18">
        <f t="shared" si="405"/>
        <v>608.84999999999991</v>
      </c>
      <c r="AJ837" s="18">
        <f>AI837*节奏规划!$J826</f>
        <v>0.72482142857142851</v>
      </c>
      <c r="AK837" s="18">
        <f t="shared" si="406"/>
        <v>348.84</v>
      </c>
      <c r="AL837" s="18">
        <f>AK837*节奏规划!$J826</f>
        <v>0.41528571428571431</v>
      </c>
      <c r="AM837" s="18">
        <f t="shared" si="407"/>
        <v>1555.1999999999998</v>
      </c>
      <c r="AN837" s="18">
        <f>AM837*节奏规划!$J826</f>
        <v>1.8514285714285714</v>
      </c>
      <c r="AO837" s="18">
        <f t="shared" si="408"/>
        <v>355.31999999999994</v>
      </c>
      <c r="AP837" s="18">
        <f>AO837*节奏规划!$J826</f>
        <v>0.42299999999999999</v>
      </c>
      <c r="AQ837" s="18">
        <f t="shared" si="409"/>
        <v>26.459999999999997</v>
      </c>
      <c r="AR837" s="18">
        <f>AQ837*节奏规划!$J826</f>
        <v>3.15E-2</v>
      </c>
      <c r="AS837" s="18">
        <f t="shared" si="427"/>
        <v>0</v>
      </c>
      <c r="AT837" s="18">
        <f>AS837*节奏规划!$J826</f>
        <v>0</v>
      </c>
      <c r="AU837" s="18">
        <f t="shared" si="428"/>
        <v>118.69199999999999</v>
      </c>
      <c r="AV837" s="18">
        <f>AU837*节奏规划!$J826</f>
        <v>0.14130000000000001</v>
      </c>
      <c r="AW837" s="18">
        <f t="shared" si="429"/>
        <v>64.093679999999992</v>
      </c>
      <c r="AX837" s="18">
        <f>AW837*节奏规划!$J826</f>
        <v>7.6301999999999995E-2</v>
      </c>
      <c r="AY837" s="18">
        <f t="shared" si="430"/>
        <v>6.1041599999999994</v>
      </c>
      <c r="AZ837" s="18">
        <f>AY837*节奏规划!$J826</f>
        <v>7.2668571428571426E-3</v>
      </c>
    </row>
    <row r="838" spans="1:52" ht="16.5" x14ac:dyDescent="0.2">
      <c r="A838" s="14">
        <v>833</v>
      </c>
      <c r="B838" s="14">
        <f>金币产出!CH838/金币产出!CB838</f>
        <v>31619159879.999996</v>
      </c>
      <c r="C838" s="18">
        <f>INDEX(金币产出!$D$7:$D$90,MATCH(宝箱数值!A838,金币产出!$A$7:$A$90,1))</f>
        <v>214</v>
      </c>
      <c r="D838" s="18">
        <f t="shared" si="410"/>
        <v>149182165</v>
      </c>
      <c r="E838" s="18">
        <f t="shared" ref="E838:E901" si="431">INT(IF(A838&lt;=$BK$6,D838,SQRT(INDEX($D$6:$D$1005,$BK$6)*D838)))</f>
        <v>8938289</v>
      </c>
      <c r="F838" s="18">
        <f t="shared" ref="F838:F901" si="432">INT(IF(A838&lt;=$BK$7,D838,SQRT(INDEX($D$6:$D$1005,$BK$7)*D838)))</f>
        <v>31741381</v>
      </c>
      <c r="G838" s="18">
        <f t="shared" ref="G838:G901" si="433">INT(IF(A838&lt;=$BK$8,D838,SQRT(INDEX($D$6:$D$1005,$BK$8)*D838)))</f>
        <v>67336307</v>
      </c>
      <c r="H838" s="18">
        <f t="shared" ref="H838:H901" si="434">INT(IF(A838&lt;=$BK$9,D838,SQRT(INDEX($D$6:$D$1005,$BK$9)*D838)))</f>
        <v>90660711</v>
      </c>
      <c r="I838" s="18">
        <f t="shared" ref="I838:I901" si="435">INT(IF(A838&lt;=$BK$10,D838,SQRT(INDEX($D$6:$D$1005,$BK$10)*D838)))</f>
        <v>146200593</v>
      </c>
      <c r="J838" s="18">
        <f t="shared" ref="J838:J901" si="436">INT(IF(A838&lt;=$BK$11,D838,SQRT(INDEX($D$6:$D$1005,$BK$11)*D838)))</f>
        <v>149182165</v>
      </c>
      <c r="K838" s="18">
        <f t="shared" si="411"/>
        <v>1</v>
      </c>
      <c r="L838" s="18">
        <f t="shared" si="412"/>
        <v>8938.2900000000009</v>
      </c>
      <c r="M838" s="18">
        <f t="shared" si="413"/>
        <v>2</v>
      </c>
      <c r="N838" s="18">
        <f t="shared" si="414"/>
        <v>31.74</v>
      </c>
      <c r="O838" s="18">
        <f t="shared" si="415"/>
        <v>2</v>
      </c>
      <c r="P838" s="18">
        <f t="shared" si="416"/>
        <v>67.34</v>
      </c>
      <c r="Q838" s="18">
        <f t="shared" si="417"/>
        <v>2</v>
      </c>
      <c r="R838" s="18">
        <f t="shared" si="418"/>
        <v>90.66</v>
      </c>
      <c r="S838" s="18">
        <f t="shared" si="419"/>
        <v>2</v>
      </c>
      <c r="T838" s="18">
        <f t="shared" si="420"/>
        <v>146.19999999999999</v>
      </c>
      <c r="U838" s="18">
        <f t="shared" si="421"/>
        <v>2</v>
      </c>
      <c r="V838" s="18">
        <f t="shared" si="422"/>
        <v>149.18</v>
      </c>
      <c r="W838" s="18">
        <f t="shared" si="423"/>
        <v>2</v>
      </c>
      <c r="X838" s="18">
        <f t="shared" si="424"/>
        <v>149.18</v>
      </c>
      <c r="Y838" s="22">
        <v>0</v>
      </c>
      <c r="Z838" s="22">
        <v>0</v>
      </c>
      <c r="AA838" s="22">
        <v>0</v>
      </c>
      <c r="AB838" s="22">
        <v>0</v>
      </c>
      <c r="AC838" s="22">
        <v>0.7</v>
      </c>
      <c r="AD838" s="22">
        <v>0.3</v>
      </c>
      <c r="AE838" s="18">
        <f t="shared" si="425"/>
        <v>461878502.84399998</v>
      </c>
      <c r="AF838" s="18">
        <f>AE838*节奏规划!$J827</f>
        <v>549855.36052857141</v>
      </c>
      <c r="AG838" s="18">
        <f t="shared" si="426"/>
        <v>6499.8</v>
      </c>
      <c r="AH838" s="18">
        <f>AG838*节奏规划!$J827</f>
        <v>7.7378571428571439</v>
      </c>
      <c r="AI838" s="18">
        <f t="shared" ref="AI838:AI901" si="437">SUMPRODUCT($BK$21:$BP$21,Y838:AD838)*$D$3</f>
        <v>608.84999999999991</v>
      </c>
      <c r="AJ838" s="18">
        <f>AI838*节奏规划!$J827</f>
        <v>0.72482142857142851</v>
      </c>
      <c r="AK838" s="18">
        <f t="shared" ref="AK838:AK901" si="438">SUMPRODUCT(Y838:AD838,$BS$24:$BX$24)*$BE$6*$BE$15*$D$3</f>
        <v>348.84</v>
      </c>
      <c r="AL838" s="18">
        <f>AK838*节奏规划!$J827</f>
        <v>0.41528571428571431</v>
      </c>
      <c r="AM838" s="18">
        <f t="shared" ref="AM838:AM901" si="439">SUMPRODUCT(Y838:AD838,$BS$27:$BX$27)*$D$3</f>
        <v>1555.1999999999998</v>
      </c>
      <c r="AN838" s="18">
        <f>AM838*节奏规划!$J827</f>
        <v>1.8514285714285714</v>
      </c>
      <c r="AO838" s="18">
        <f t="shared" ref="AO838:AO901" si="440">SUMPRODUCT(Y838:AD838,$BS$30:$BX$30)*$D$3</f>
        <v>355.31999999999994</v>
      </c>
      <c r="AP838" s="18">
        <f>AO838*节奏规划!$J827</f>
        <v>0.42299999999999999</v>
      </c>
      <c r="AQ838" s="18">
        <f t="shared" ref="AQ838:AQ901" si="441">SUMPRODUCT(Y838:AD838,$BS$33:$BX$33)*$D$3</f>
        <v>26.459999999999997</v>
      </c>
      <c r="AR838" s="18">
        <f>AQ838*节奏规划!$J827</f>
        <v>3.15E-2</v>
      </c>
      <c r="AS838" s="18">
        <f t="shared" si="427"/>
        <v>0</v>
      </c>
      <c r="AT838" s="18">
        <f>AS838*节奏规划!$J827</f>
        <v>0</v>
      </c>
      <c r="AU838" s="18">
        <f t="shared" si="428"/>
        <v>118.69199999999999</v>
      </c>
      <c r="AV838" s="18">
        <f>AU838*节奏规划!$J827</f>
        <v>0.14130000000000001</v>
      </c>
      <c r="AW838" s="18">
        <f t="shared" si="429"/>
        <v>64.093679999999992</v>
      </c>
      <c r="AX838" s="18">
        <f>AW838*节奏规划!$J827</f>
        <v>7.6301999999999995E-2</v>
      </c>
      <c r="AY838" s="18">
        <f t="shared" si="430"/>
        <v>6.1041599999999994</v>
      </c>
      <c r="AZ838" s="18">
        <f>AY838*节奏规划!$J827</f>
        <v>7.2668571428571426E-3</v>
      </c>
    </row>
    <row r="839" spans="1:52" ht="16.5" x14ac:dyDescent="0.2">
      <c r="A839" s="14">
        <v>834</v>
      </c>
      <c r="B839" s="14">
        <f>金币产出!CH839/金币产出!CB839</f>
        <v>31697999759.999996</v>
      </c>
      <c r="C839" s="18">
        <f>INDEX(金币产出!$D$7:$D$90,MATCH(宝箱数值!A839,金币产出!$A$7:$A$90,1))</f>
        <v>214</v>
      </c>
      <c r="D839" s="18">
        <f t="shared" ref="D839:D902" si="442">ROUND(B839/($D$3*$H$2*(1+C839/100))/1.5,0)</f>
        <v>149554139</v>
      </c>
      <c r="E839" s="18">
        <f t="shared" si="431"/>
        <v>8949425</v>
      </c>
      <c r="F839" s="18">
        <f t="shared" si="432"/>
        <v>31780929</v>
      </c>
      <c r="G839" s="18">
        <f t="shared" si="433"/>
        <v>67420203</v>
      </c>
      <c r="H839" s="18">
        <f t="shared" si="434"/>
        <v>90773668</v>
      </c>
      <c r="I839" s="18">
        <f t="shared" si="435"/>
        <v>146382750</v>
      </c>
      <c r="J839" s="18">
        <f t="shared" si="436"/>
        <v>149554139</v>
      </c>
      <c r="K839" s="18">
        <f t="shared" ref="K839:K902" si="443">INT(LOG(E839/10,1000))</f>
        <v>1</v>
      </c>
      <c r="L839" s="18">
        <f t="shared" ref="L839:L902" si="444">ROUND(E839/1000^K839,2)</f>
        <v>8949.43</v>
      </c>
      <c r="M839" s="18">
        <f t="shared" ref="M839:M902" si="445">INT(LOG(F839/10,1000))</f>
        <v>2</v>
      </c>
      <c r="N839" s="18">
        <f t="shared" ref="N839:N902" si="446">ROUND(F839/1000^M839,2)</f>
        <v>31.78</v>
      </c>
      <c r="O839" s="18">
        <f t="shared" ref="O839:O902" si="447">INT(LOG(G839/10,1000))</f>
        <v>2</v>
      </c>
      <c r="P839" s="18">
        <f t="shared" ref="P839:P902" si="448">ROUND(G839/1000^O839,2)</f>
        <v>67.42</v>
      </c>
      <c r="Q839" s="18">
        <f t="shared" ref="Q839:Q902" si="449">INT(LOG(H839/10,1000))</f>
        <v>2</v>
      </c>
      <c r="R839" s="18">
        <f t="shared" ref="R839:R902" si="450">ROUND(H839/1000^Q839,2)</f>
        <v>90.77</v>
      </c>
      <c r="S839" s="18">
        <f t="shared" ref="S839:S902" si="451">INT(LOG(I839/10,1000))</f>
        <v>2</v>
      </c>
      <c r="T839" s="18">
        <f t="shared" ref="T839:T902" si="452">ROUND(I839/1000^S839,2)</f>
        <v>146.38</v>
      </c>
      <c r="U839" s="18">
        <f t="shared" ref="U839:U902" si="453">INT(LOG(J839/10,1000))</f>
        <v>2</v>
      </c>
      <c r="V839" s="18">
        <f t="shared" ref="V839:V902" si="454">ROUND(J839/1000^U839,2)</f>
        <v>149.55000000000001</v>
      </c>
      <c r="W839" s="18">
        <f t="shared" ref="W839:W902" si="455">INT(LOG(D839/10,1000))</f>
        <v>2</v>
      </c>
      <c r="X839" s="18">
        <f t="shared" ref="X839:X902" si="456">ROUND(D839/1000^W839,2)</f>
        <v>149.55000000000001</v>
      </c>
      <c r="Y839" s="22">
        <v>0</v>
      </c>
      <c r="Z839" s="22">
        <v>0</v>
      </c>
      <c r="AA839" s="22">
        <v>0</v>
      </c>
      <c r="AB839" s="22">
        <v>0</v>
      </c>
      <c r="AC839" s="22">
        <v>0.7</v>
      </c>
      <c r="AD839" s="22">
        <v>0.3</v>
      </c>
      <c r="AE839" s="18">
        <f t="shared" ref="AE839:AE902" si="457">SUMPRODUCT(E839:J839,Y839:AD839)*(1+$C839/100)</f>
        <v>462629283.43799996</v>
      </c>
      <c r="AF839" s="18">
        <f>AE839*节奏规划!$J828</f>
        <v>550749.14694999997</v>
      </c>
      <c r="AG839" s="18">
        <f t="shared" ref="AG839:AG902" si="458">SUMPRODUCT($BH$3:$BM$3,Y839:AD839)*$D$3*(1+$C839/100)</f>
        <v>6499.8</v>
      </c>
      <c r="AH839" s="18">
        <f>AG839*节奏规划!$J828</f>
        <v>7.7378571428571439</v>
      </c>
      <c r="AI839" s="18">
        <f t="shared" si="437"/>
        <v>608.84999999999991</v>
      </c>
      <c r="AJ839" s="18">
        <f>AI839*节奏规划!$J828</f>
        <v>0.72482142857142851</v>
      </c>
      <c r="AK839" s="18">
        <f t="shared" si="438"/>
        <v>348.84</v>
      </c>
      <c r="AL839" s="18">
        <f>AK839*节奏规划!$J828</f>
        <v>0.41528571428571431</v>
      </c>
      <c r="AM839" s="18">
        <f t="shared" si="439"/>
        <v>1555.1999999999998</v>
      </c>
      <c r="AN839" s="18">
        <f>AM839*节奏规划!$J828</f>
        <v>1.8514285714285714</v>
      </c>
      <c r="AO839" s="18">
        <f t="shared" si="440"/>
        <v>355.31999999999994</v>
      </c>
      <c r="AP839" s="18">
        <f>AO839*节奏规划!$J828</f>
        <v>0.42299999999999999</v>
      </c>
      <c r="AQ839" s="18">
        <f t="shared" si="441"/>
        <v>26.459999999999997</v>
      </c>
      <c r="AR839" s="18">
        <f>AQ839*节奏规划!$J828</f>
        <v>3.15E-2</v>
      </c>
      <c r="AS839" s="18">
        <f t="shared" ref="AS839:AS902" si="459">SUMPRODUCT(Y839:AD839,$BS$34:$BX$34,$BS$38:$BX$38,$BS$42:$BX$42)*$D$3*(1+$C839/100)</f>
        <v>0</v>
      </c>
      <c r="AT839" s="18">
        <f>AS839*节奏规划!$J828</f>
        <v>0</v>
      </c>
      <c r="AU839" s="18">
        <f t="shared" ref="AU839:AU902" si="460">SUMPRODUCT(Y839:AD839,$BS$35:$BX$35,$BS$39:$BX$39,$BS$42:$BX$42)*$D$3*(1+$C839/100)</f>
        <v>118.69199999999999</v>
      </c>
      <c r="AV839" s="18">
        <f>AU839*节奏规划!$J828</f>
        <v>0.14130000000000001</v>
      </c>
      <c r="AW839" s="18">
        <f t="shared" ref="AW839:AW902" si="461">SUMPRODUCT(Y839:AD839,$BS$36:$BX$36,$BS$40:$BX$40,$BS$42:$BX$42)*$D$3*(1+$C839/100)</f>
        <v>64.093679999999992</v>
      </c>
      <c r="AX839" s="18">
        <f>AW839*节奏规划!$J828</f>
        <v>7.6301999999999995E-2</v>
      </c>
      <c r="AY839" s="18">
        <f t="shared" ref="AY839:AY902" si="462">SUMPRODUCT(Y839:AD839,$BS$37:$BX$37,$BS$41:$BX$41,$BS$42:$BX$42)*$D$3*(1+$C839/100)</f>
        <v>6.1041599999999994</v>
      </c>
      <c r="AZ839" s="18">
        <f>AY839*节奏规划!$J828</f>
        <v>7.2668571428571426E-3</v>
      </c>
    </row>
    <row r="840" spans="1:52" ht="16.5" x14ac:dyDescent="0.2">
      <c r="A840" s="14">
        <v>835</v>
      </c>
      <c r="B840" s="14">
        <f>金币产出!CH840/金币产出!CB840</f>
        <v>31776839639.999996</v>
      </c>
      <c r="C840" s="18">
        <f>INDEX(金币产出!$D$7:$D$90,MATCH(宝箱数值!A840,金币产出!$A$7:$A$90,1))</f>
        <v>214</v>
      </c>
      <c r="D840" s="18">
        <f t="shared" si="442"/>
        <v>149926113</v>
      </c>
      <c r="E840" s="18">
        <f t="shared" si="431"/>
        <v>8960548</v>
      </c>
      <c r="F840" s="18">
        <f t="shared" si="432"/>
        <v>31820428</v>
      </c>
      <c r="G840" s="18">
        <f t="shared" si="433"/>
        <v>67503996</v>
      </c>
      <c r="H840" s="18">
        <f t="shared" si="434"/>
        <v>90886485</v>
      </c>
      <c r="I840" s="18">
        <f t="shared" si="435"/>
        <v>146564680</v>
      </c>
      <c r="J840" s="18">
        <f t="shared" si="436"/>
        <v>149926113</v>
      </c>
      <c r="K840" s="18">
        <f t="shared" si="443"/>
        <v>1</v>
      </c>
      <c r="L840" s="18">
        <f t="shared" si="444"/>
        <v>8960.5499999999993</v>
      </c>
      <c r="M840" s="18">
        <f t="shared" si="445"/>
        <v>2</v>
      </c>
      <c r="N840" s="18">
        <f t="shared" si="446"/>
        <v>31.82</v>
      </c>
      <c r="O840" s="18">
        <f t="shared" si="447"/>
        <v>2</v>
      </c>
      <c r="P840" s="18">
        <f t="shared" si="448"/>
        <v>67.5</v>
      </c>
      <c r="Q840" s="18">
        <f t="shared" si="449"/>
        <v>2</v>
      </c>
      <c r="R840" s="18">
        <f t="shared" si="450"/>
        <v>90.89</v>
      </c>
      <c r="S840" s="18">
        <f t="shared" si="451"/>
        <v>2</v>
      </c>
      <c r="T840" s="18">
        <f t="shared" si="452"/>
        <v>146.56</v>
      </c>
      <c r="U840" s="18">
        <f t="shared" si="453"/>
        <v>2</v>
      </c>
      <c r="V840" s="18">
        <f t="shared" si="454"/>
        <v>149.93</v>
      </c>
      <c r="W840" s="18">
        <f t="shared" si="455"/>
        <v>2</v>
      </c>
      <c r="X840" s="18">
        <f t="shared" si="456"/>
        <v>149.93</v>
      </c>
      <c r="Y840" s="22">
        <v>0</v>
      </c>
      <c r="Z840" s="22">
        <v>0</v>
      </c>
      <c r="AA840" s="22">
        <v>0</v>
      </c>
      <c r="AB840" s="22">
        <v>0</v>
      </c>
      <c r="AC840" s="22">
        <v>0.7</v>
      </c>
      <c r="AD840" s="22">
        <v>0.3</v>
      </c>
      <c r="AE840" s="18">
        <f t="shared" si="457"/>
        <v>463379565.08600003</v>
      </c>
      <c r="AF840" s="18">
        <f>AE840*节奏规划!$J829</f>
        <v>551642.33938809531</v>
      </c>
      <c r="AG840" s="18">
        <f t="shared" si="458"/>
        <v>6499.8</v>
      </c>
      <c r="AH840" s="18">
        <f>AG840*节奏规划!$J829</f>
        <v>7.7378571428571439</v>
      </c>
      <c r="AI840" s="18">
        <f t="shared" si="437"/>
        <v>608.84999999999991</v>
      </c>
      <c r="AJ840" s="18">
        <f>AI840*节奏规划!$J829</f>
        <v>0.72482142857142851</v>
      </c>
      <c r="AK840" s="18">
        <f t="shared" si="438"/>
        <v>348.84</v>
      </c>
      <c r="AL840" s="18">
        <f>AK840*节奏规划!$J829</f>
        <v>0.41528571428571431</v>
      </c>
      <c r="AM840" s="18">
        <f t="shared" si="439"/>
        <v>1555.1999999999998</v>
      </c>
      <c r="AN840" s="18">
        <f>AM840*节奏规划!$J829</f>
        <v>1.8514285714285714</v>
      </c>
      <c r="AO840" s="18">
        <f t="shared" si="440"/>
        <v>355.31999999999994</v>
      </c>
      <c r="AP840" s="18">
        <f>AO840*节奏规划!$J829</f>
        <v>0.42299999999999999</v>
      </c>
      <c r="AQ840" s="18">
        <f t="shared" si="441"/>
        <v>26.459999999999997</v>
      </c>
      <c r="AR840" s="18">
        <f>AQ840*节奏规划!$J829</f>
        <v>3.15E-2</v>
      </c>
      <c r="AS840" s="18">
        <f t="shared" si="459"/>
        <v>0</v>
      </c>
      <c r="AT840" s="18">
        <f>AS840*节奏规划!$J829</f>
        <v>0</v>
      </c>
      <c r="AU840" s="18">
        <f t="shared" si="460"/>
        <v>118.69199999999999</v>
      </c>
      <c r="AV840" s="18">
        <f>AU840*节奏规划!$J829</f>
        <v>0.14130000000000001</v>
      </c>
      <c r="AW840" s="18">
        <f t="shared" si="461"/>
        <v>64.093679999999992</v>
      </c>
      <c r="AX840" s="18">
        <f>AW840*节奏规划!$J829</f>
        <v>7.6301999999999995E-2</v>
      </c>
      <c r="AY840" s="18">
        <f t="shared" si="462"/>
        <v>6.1041599999999994</v>
      </c>
      <c r="AZ840" s="18">
        <f>AY840*节奏规划!$J829</f>
        <v>7.2668571428571426E-3</v>
      </c>
    </row>
    <row r="841" spans="1:52" ht="16.5" x14ac:dyDescent="0.2">
      <c r="A841" s="14">
        <v>836</v>
      </c>
      <c r="B841" s="14">
        <f>金币产出!CH841/金币产出!CB841</f>
        <v>31855680359.999996</v>
      </c>
      <c r="C841" s="18">
        <f>INDEX(金币产出!$D$7:$D$90,MATCH(宝箱数值!A841,金币产出!$A$7:$A$90,1))</f>
        <v>214</v>
      </c>
      <c r="D841" s="18">
        <f t="shared" si="442"/>
        <v>150298091</v>
      </c>
      <c r="E841" s="18">
        <f t="shared" si="431"/>
        <v>8971657</v>
      </c>
      <c r="F841" s="18">
        <f t="shared" si="432"/>
        <v>31859878</v>
      </c>
      <c r="G841" s="18">
        <f t="shared" si="433"/>
        <v>67587685</v>
      </c>
      <c r="H841" s="18">
        <f t="shared" si="434"/>
        <v>90999163</v>
      </c>
      <c r="I841" s="18">
        <f t="shared" si="435"/>
        <v>146746386</v>
      </c>
      <c r="J841" s="18">
        <f t="shared" si="436"/>
        <v>150298091</v>
      </c>
      <c r="K841" s="18">
        <f t="shared" si="443"/>
        <v>1</v>
      </c>
      <c r="L841" s="18">
        <f t="shared" si="444"/>
        <v>8971.66</v>
      </c>
      <c r="M841" s="18">
        <f t="shared" si="445"/>
        <v>2</v>
      </c>
      <c r="N841" s="18">
        <f t="shared" si="446"/>
        <v>31.86</v>
      </c>
      <c r="O841" s="18">
        <f t="shared" si="447"/>
        <v>2</v>
      </c>
      <c r="P841" s="18">
        <f t="shared" si="448"/>
        <v>67.59</v>
      </c>
      <c r="Q841" s="18">
        <f t="shared" si="449"/>
        <v>2</v>
      </c>
      <c r="R841" s="18">
        <f t="shared" si="450"/>
        <v>91</v>
      </c>
      <c r="S841" s="18">
        <f t="shared" si="451"/>
        <v>2</v>
      </c>
      <c r="T841" s="18">
        <f t="shared" si="452"/>
        <v>146.75</v>
      </c>
      <c r="U841" s="18">
        <f t="shared" si="453"/>
        <v>2</v>
      </c>
      <c r="V841" s="18">
        <f t="shared" si="454"/>
        <v>150.30000000000001</v>
      </c>
      <c r="W841" s="18">
        <f t="shared" si="455"/>
        <v>2</v>
      </c>
      <c r="X841" s="18">
        <f t="shared" si="456"/>
        <v>150.30000000000001</v>
      </c>
      <c r="Y841" s="22">
        <v>0</v>
      </c>
      <c r="Z841" s="22">
        <v>0</v>
      </c>
      <c r="AA841" s="22">
        <v>0</v>
      </c>
      <c r="AB841" s="22">
        <v>0</v>
      </c>
      <c r="AC841" s="22">
        <v>0.7</v>
      </c>
      <c r="AD841" s="22">
        <v>0.3</v>
      </c>
      <c r="AE841" s="18">
        <f t="shared" si="457"/>
        <v>464129358.15000004</v>
      </c>
      <c r="AF841" s="18">
        <f>AE841*节奏规划!$J830</f>
        <v>552534.95017857151</v>
      </c>
      <c r="AG841" s="18">
        <f t="shared" si="458"/>
        <v>6499.8</v>
      </c>
      <c r="AH841" s="18">
        <f>AG841*节奏规划!$J830</f>
        <v>7.7378571428571439</v>
      </c>
      <c r="AI841" s="18">
        <f t="shared" si="437"/>
        <v>608.84999999999991</v>
      </c>
      <c r="AJ841" s="18">
        <f>AI841*节奏规划!$J830</f>
        <v>0.72482142857142851</v>
      </c>
      <c r="AK841" s="18">
        <f t="shared" si="438"/>
        <v>348.84</v>
      </c>
      <c r="AL841" s="18">
        <f>AK841*节奏规划!$J830</f>
        <v>0.41528571428571431</v>
      </c>
      <c r="AM841" s="18">
        <f t="shared" si="439"/>
        <v>1555.1999999999998</v>
      </c>
      <c r="AN841" s="18">
        <f>AM841*节奏规划!$J830</f>
        <v>1.8514285714285714</v>
      </c>
      <c r="AO841" s="18">
        <f t="shared" si="440"/>
        <v>355.31999999999994</v>
      </c>
      <c r="AP841" s="18">
        <f>AO841*节奏规划!$J830</f>
        <v>0.42299999999999999</v>
      </c>
      <c r="AQ841" s="18">
        <f t="shared" si="441"/>
        <v>26.459999999999997</v>
      </c>
      <c r="AR841" s="18">
        <f>AQ841*节奏规划!$J830</f>
        <v>3.15E-2</v>
      </c>
      <c r="AS841" s="18">
        <f t="shared" si="459"/>
        <v>0</v>
      </c>
      <c r="AT841" s="18">
        <f>AS841*节奏规划!$J830</f>
        <v>0</v>
      </c>
      <c r="AU841" s="18">
        <f t="shared" si="460"/>
        <v>118.69199999999999</v>
      </c>
      <c r="AV841" s="18">
        <f>AU841*节奏规划!$J830</f>
        <v>0.14130000000000001</v>
      </c>
      <c r="AW841" s="18">
        <f t="shared" si="461"/>
        <v>64.093679999999992</v>
      </c>
      <c r="AX841" s="18">
        <f>AW841*节奏规划!$J830</f>
        <v>7.6301999999999995E-2</v>
      </c>
      <c r="AY841" s="18">
        <f t="shared" si="462"/>
        <v>6.1041599999999994</v>
      </c>
      <c r="AZ841" s="18">
        <f>AY841*节奏规划!$J830</f>
        <v>7.2668571428571426E-3</v>
      </c>
    </row>
    <row r="842" spans="1:52" ht="16.5" x14ac:dyDescent="0.2">
      <c r="A842" s="14">
        <v>837</v>
      </c>
      <c r="B842" s="14">
        <f>金币产出!CH842/金币产出!CB842</f>
        <v>31934520239.999996</v>
      </c>
      <c r="C842" s="18">
        <f>INDEX(金币产出!$D$7:$D$90,MATCH(宝箱数值!A842,金币产出!$A$7:$A$90,1))</f>
        <v>214</v>
      </c>
      <c r="D842" s="18">
        <f t="shared" si="442"/>
        <v>150670065</v>
      </c>
      <c r="E842" s="18">
        <f t="shared" si="431"/>
        <v>8982752</v>
      </c>
      <c r="F842" s="18">
        <f t="shared" si="432"/>
        <v>31899278</v>
      </c>
      <c r="G842" s="18">
        <f t="shared" si="433"/>
        <v>67671270</v>
      </c>
      <c r="H842" s="18">
        <f t="shared" si="434"/>
        <v>91111701</v>
      </c>
      <c r="I842" s="18">
        <f t="shared" si="435"/>
        <v>146927866</v>
      </c>
      <c r="J842" s="18">
        <f t="shared" si="436"/>
        <v>150670065</v>
      </c>
      <c r="K842" s="18">
        <f t="shared" si="443"/>
        <v>1</v>
      </c>
      <c r="L842" s="18">
        <f t="shared" si="444"/>
        <v>8982.75</v>
      </c>
      <c r="M842" s="18">
        <f t="shared" si="445"/>
        <v>2</v>
      </c>
      <c r="N842" s="18">
        <f t="shared" si="446"/>
        <v>31.9</v>
      </c>
      <c r="O842" s="18">
        <f t="shared" si="447"/>
        <v>2</v>
      </c>
      <c r="P842" s="18">
        <f t="shared" si="448"/>
        <v>67.67</v>
      </c>
      <c r="Q842" s="18">
        <f t="shared" si="449"/>
        <v>2</v>
      </c>
      <c r="R842" s="18">
        <f t="shared" si="450"/>
        <v>91.11</v>
      </c>
      <c r="S842" s="18">
        <f t="shared" si="451"/>
        <v>2</v>
      </c>
      <c r="T842" s="18">
        <f t="shared" si="452"/>
        <v>146.93</v>
      </c>
      <c r="U842" s="18">
        <f t="shared" si="453"/>
        <v>2</v>
      </c>
      <c r="V842" s="18">
        <f t="shared" si="454"/>
        <v>150.66999999999999</v>
      </c>
      <c r="W842" s="18">
        <f t="shared" si="455"/>
        <v>2</v>
      </c>
      <c r="X842" s="18">
        <f t="shared" si="456"/>
        <v>150.66999999999999</v>
      </c>
      <c r="Y842" s="22">
        <v>0</v>
      </c>
      <c r="Z842" s="22">
        <v>0</v>
      </c>
      <c r="AA842" s="22">
        <v>0</v>
      </c>
      <c r="AB842" s="22">
        <v>0</v>
      </c>
      <c r="AC842" s="22">
        <v>0.7</v>
      </c>
      <c r="AD842" s="22">
        <v>0.3</v>
      </c>
      <c r="AE842" s="18">
        <f t="shared" si="457"/>
        <v>464878650.69799995</v>
      </c>
      <c r="AF842" s="18">
        <f>AE842*节奏规划!$J831</f>
        <v>553426.96511666663</v>
      </c>
      <c r="AG842" s="18">
        <f t="shared" si="458"/>
        <v>6499.8</v>
      </c>
      <c r="AH842" s="18">
        <f>AG842*节奏规划!$J831</f>
        <v>7.7378571428571439</v>
      </c>
      <c r="AI842" s="18">
        <f t="shared" si="437"/>
        <v>608.84999999999991</v>
      </c>
      <c r="AJ842" s="18">
        <f>AI842*节奏规划!$J831</f>
        <v>0.72482142857142851</v>
      </c>
      <c r="AK842" s="18">
        <f t="shared" si="438"/>
        <v>348.84</v>
      </c>
      <c r="AL842" s="18">
        <f>AK842*节奏规划!$J831</f>
        <v>0.41528571428571431</v>
      </c>
      <c r="AM842" s="18">
        <f t="shared" si="439"/>
        <v>1555.1999999999998</v>
      </c>
      <c r="AN842" s="18">
        <f>AM842*节奏规划!$J831</f>
        <v>1.8514285714285714</v>
      </c>
      <c r="AO842" s="18">
        <f t="shared" si="440"/>
        <v>355.31999999999994</v>
      </c>
      <c r="AP842" s="18">
        <f>AO842*节奏规划!$J831</f>
        <v>0.42299999999999999</v>
      </c>
      <c r="AQ842" s="18">
        <f t="shared" si="441"/>
        <v>26.459999999999997</v>
      </c>
      <c r="AR842" s="18">
        <f>AQ842*节奏规划!$J831</f>
        <v>3.15E-2</v>
      </c>
      <c r="AS842" s="18">
        <f t="shared" si="459"/>
        <v>0</v>
      </c>
      <c r="AT842" s="18">
        <f>AS842*节奏规划!$J831</f>
        <v>0</v>
      </c>
      <c r="AU842" s="18">
        <f t="shared" si="460"/>
        <v>118.69199999999999</v>
      </c>
      <c r="AV842" s="18">
        <f>AU842*节奏规划!$J831</f>
        <v>0.14130000000000001</v>
      </c>
      <c r="AW842" s="18">
        <f t="shared" si="461"/>
        <v>64.093679999999992</v>
      </c>
      <c r="AX842" s="18">
        <f>AW842*节奏规划!$J831</f>
        <v>7.6301999999999995E-2</v>
      </c>
      <c r="AY842" s="18">
        <f t="shared" si="462"/>
        <v>6.1041599999999994</v>
      </c>
      <c r="AZ842" s="18">
        <f>AY842*节奏规划!$J831</f>
        <v>7.2668571428571426E-3</v>
      </c>
    </row>
    <row r="843" spans="1:52" ht="16.5" x14ac:dyDescent="0.2">
      <c r="A843" s="14">
        <v>838</v>
      </c>
      <c r="B843" s="14">
        <f>金币产出!CH843/金币产出!CB843</f>
        <v>32013360119.999996</v>
      </c>
      <c r="C843" s="18">
        <f>INDEX(金币产出!$D$7:$D$90,MATCH(宝箱数值!A843,金币产出!$A$7:$A$90,1))</f>
        <v>214</v>
      </c>
      <c r="D843" s="18">
        <f t="shared" si="442"/>
        <v>151042039</v>
      </c>
      <c r="E843" s="18">
        <f t="shared" si="431"/>
        <v>8993834</v>
      </c>
      <c r="F843" s="18">
        <f t="shared" si="432"/>
        <v>31938631</v>
      </c>
      <c r="G843" s="18">
        <f t="shared" si="433"/>
        <v>67754752</v>
      </c>
      <c r="H843" s="18">
        <f t="shared" si="434"/>
        <v>91224100</v>
      </c>
      <c r="I843" s="18">
        <f t="shared" si="435"/>
        <v>147109122</v>
      </c>
      <c r="J843" s="18">
        <f t="shared" si="436"/>
        <v>151042039</v>
      </c>
      <c r="K843" s="18">
        <f t="shared" si="443"/>
        <v>1</v>
      </c>
      <c r="L843" s="18">
        <f t="shared" si="444"/>
        <v>8993.83</v>
      </c>
      <c r="M843" s="18">
        <f t="shared" si="445"/>
        <v>2</v>
      </c>
      <c r="N843" s="18">
        <f t="shared" si="446"/>
        <v>31.94</v>
      </c>
      <c r="O843" s="18">
        <f t="shared" si="447"/>
        <v>2</v>
      </c>
      <c r="P843" s="18">
        <f t="shared" si="448"/>
        <v>67.75</v>
      </c>
      <c r="Q843" s="18">
        <f t="shared" si="449"/>
        <v>2</v>
      </c>
      <c r="R843" s="18">
        <f t="shared" si="450"/>
        <v>91.22</v>
      </c>
      <c r="S843" s="18">
        <f t="shared" si="451"/>
        <v>2</v>
      </c>
      <c r="T843" s="18">
        <f t="shared" si="452"/>
        <v>147.11000000000001</v>
      </c>
      <c r="U843" s="18">
        <f t="shared" si="453"/>
        <v>2</v>
      </c>
      <c r="V843" s="18">
        <f t="shared" si="454"/>
        <v>151.04</v>
      </c>
      <c r="W843" s="18">
        <f t="shared" si="455"/>
        <v>2</v>
      </c>
      <c r="X843" s="18">
        <f t="shared" si="456"/>
        <v>151.04</v>
      </c>
      <c r="Y843" s="22">
        <v>0</v>
      </c>
      <c r="Z843" s="22">
        <v>0</v>
      </c>
      <c r="AA843" s="22">
        <v>0</v>
      </c>
      <c r="AB843" s="22">
        <v>0</v>
      </c>
      <c r="AC843" s="22">
        <v>0.7</v>
      </c>
      <c r="AD843" s="22">
        <v>0.3</v>
      </c>
      <c r="AE843" s="18">
        <f t="shared" si="457"/>
        <v>465627450.89399999</v>
      </c>
      <c r="AF843" s="18">
        <f>AE843*节奏规划!$J832</f>
        <v>554318.39392142859</v>
      </c>
      <c r="AG843" s="18">
        <f t="shared" si="458"/>
        <v>6499.8</v>
      </c>
      <c r="AH843" s="18">
        <f>AG843*节奏规划!$J832</f>
        <v>7.7378571428571439</v>
      </c>
      <c r="AI843" s="18">
        <f t="shared" si="437"/>
        <v>608.84999999999991</v>
      </c>
      <c r="AJ843" s="18">
        <f>AI843*节奏规划!$J832</f>
        <v>0.72482142857142851</v>
      </c>
      <c r="AK843" s="18">
        <f t="shared" si="438"/>
        <v>348.84</v>
      </c>
      <c r="AL843" s="18">
        <f>AK843*节奏规划!$J832</f>
        <v>0.41528571428571431</v>
      </c>
      <c r="AM843" s="18">
        <f t="shared" si="439"/>
        <v>1555.1999999999998</v>
      </c>
      <c r="AN843" s="18">
        <f>AM843*节奏规划!$J832</f>
        <v>1.8514285714285714</v>
      </c>
      <c r="AO843" s="18">
        <f t="shared" si="440"/>
        <v>355.31999999999994</v>
      </c>
      <c r="AP843" s="18">
        <f>AO843*节奏规划!$J832</f>
        <v>0.42299999999999999</v>
      </c>
      <c r="AQ843" s="18">
        <f t="shared" si="441"/>
        <v>26.459999999999997</v>
      </c>
      <c r="AR843" s="18">
        <f>AQ843*节奏规划!$J832</f>
        <v>3.15E-2</v>
      </c>
      <c r="AS843" s="18">
        <f t="shared" si="459"/>
        <v>0</v>
      </c>
      <c r="AT843" s="18">
        <f>AS843*节奏规划!$J832</f>
        <v>0</v>
      </c>
      <c r="AU843" s="18">
        <f t="shared" si="460"/>
        <v>118.69199999999999</v>
      </c>
      <c r="AV843" s="18">
        <f>AU843*节奏规划!$J832</f>
        <v>0.14130000000000001</v>
      </c>
      <c r="AW843" s="18">
        <f t="shared" si="461"/>
        <v>64.093679999999992</v>
      </c>
      <c r="AX843" s="18">
        <f>AW843*节奏规划!$J832</f>
        <v>7.6301999999999995E-2</v>
      </c>
      <c r="AY843" s="18">
        <f t="shared" si="462"/>
        <v>6.1041599999999994</v>
      </c>
      <c r="AZ843" s="18">
        <f>AY843*节奏规划!$J832</f>
        <v>7.2668571428571426E-3</v>
      </c>
    </row>
    <row r="844" spans="1:52" ht="16.5" x14ac:dyDescent="0.2">
      <c r="A844" s="14">
        <v>839</v>
      </c>
      <c r="B844" s="14">
        <f>金币产出!CH844/金币产出!CB844</f>
        <v>32092199999.999996</v>
      </c>
      <c r="C844" s="18">
        <f>INDEX(金币产出!$D$7:$D$90,MATCH(宝箱数值!A844,金币产出!$A$7:$A$90,1))</f>
        <v>214</v>
      </c>
      <c r="D844" s="18">
        <f t="shared" si="442"/>
        <v>151414013</v>
      </c>
      <c r="E844" s="18">
        <f t="shared" si="431"/>
        <v>9004902</v>
      </c>
      <c r="F844" s="18">
        <f t="shared" si="432"/>
        <v>31977934</v>
      </c>
      <c r="G844" s="18">
        <f t="shared" si="433"/>
        <v>67838131</v>
      </c>
      <c r="H844" s="18">
        <f t="shared" si="434"/>
        <v>91336360</v>
      </c>
      <c r="I844" s="18">
        <f t="shared" si="435"/>
        <v>147290155</v>
      </c>
      <c r="J844" s="18">
        <f t="shared" si="436"/>
        <v>151414013</v>
      </c>
      <c r="K844" s="18">
        <f t="shared" si="443"/>
        <v>1</v>
      </c>
      <c r="L844" s="18">
        <f t="shared" si="444"/>
        <v>9004.9</v>
      </c>
      <c r="M844" s="18">
        <f t="shared" si="445"/>
        <v>2</v>
      </c>
      <c r="N844" s="18">
        <f t="shared" si="446"/>
        <v>31.98</v>
      </c>
      <c r="O844" s="18">
        <f t="shared" si="447"/>
        <v>2</v>
      </c>
      <c r="P844" s="18">
        <f t="shared" si="448"/>
        <v>67.84</v>
      </c>
      <c r="Q844" s="18">
        <f t="shared" si="449"/>
        <v>2</v>
      </c>
      <c r="R844" s="18">
        <f t="shared" si="450"/>
        <v>91.34</v>
      </c>
      <c r="S844" s="18">
        <f t="shared" si="451"/>
        <v>2</v>
      </c>
      <c r="T844" s="18">
        <f t="shared" si="452"/>
        <v>147.29</v>
      </c>
      <c r="U844" s="18">
        <f t="shared" si="453"/>
        <v>2</v>
      </c>
      <c r="V844" s="18">
        <f t="shared" si="454"/>
        <v>151.41</v>
      </c>
      <c r="W844" s="18">
        <f t="shared" si="455"/>
        <v>2</v>
      </c>
      <c r="X844" s="18">
        <f t="shared" si="456"/>
        <v>151.41</v>
      </c>
      <c r="Y844" s="22">
        <v>0</v>
      </c>
      <c r="Z844" s="22">
        <v>0</v>
      </c>
      <c r="AA844" s="22">
        <v>0</v>
      </c>
      <c r="AB844" s="22">
        <v>0</v>
      </c>
      <c r="AC844" s="22">
        <v>0.7</v>
      </c>
      <c r="AD844" s="22">
        <v>0.3</v>
      </c>
      <c r="AE844" s="18">
        <f t="shared" si="457"/>
        <v>466375760.93600005</v>
      </c>
      <c r="AF844" s="18">
        <f>AE844*节奏规划!$J833</f>
        <v>555209.23920952389</v>
      </c>
      <c r="AG844" s="18">
        <f t="shared" si="458"/>
        <v>6499.8</v>
      </c>
      <c r="AH844" s="18">
        <f>AG844*节奏规划!$J833</f>
        <v>7.7378571428571439</v>
      </c>
      <c r="AI844" s="18">
        <f t="shared" si="437"/>
        <v>608.84999999999991</v>
      </c>
      <c r="AJ844" s="18">
        <f>AI844*节奏规划!$J833</f>
        <v>0.72482142857142851</v>
      </c>
      <c r="AK844" s="18">
        <f t="shared" si="438"/>
        <v>348.84</v>
      </c>
      <c r="AL844" s="18">
        <f>AK844*节奏规划!$J833</f>
        <v>0.41528571428571431</v>
      </c>
      <c r="AM844" s="18">
        <f t="shared" si="439"/>
        <v>1555.1999999999998</v>
      </c>
      <c r="AN844" s="18">
        <f>AM844*节奏规划!$J833</f>
        <v>1.8514285714285714</v>
      </c>
      <c r="AO844" s="18">
        <f t="shared" si="440"/>
        <v>355.31999999999994</v>
      </c>
      <c r="AP844" s="18">
        <f>AO844*节奏规划!$J833</f>
        <v>0.42299999999999999</v>
      </c>
      <c r="AQ844" s="18">
        <f t="shared" si="441"/>
        <v>26.459999999999997</v>
      </c>
      <c r="AR844" s="18">
        <f>AQ844*节奏规划!$J833</f>
        <v>3.15E-2</v>
      </c>
      <c r="AS844" s="18">
        <f t="shared" si="459"/>
        <v>0</v>
      </c>
      <c r="AT844" s="18">
        <f>AS844*节奏规划!$J833</f>
        <v>0</v>
      </c>
      <c r="AU844" s="18">
        <f t="shared" si="460"/>
        <v>118.69199999999999</v>
      </c>
      <c r="AV844" s="18">
        <f>AU844*节奏规划!$J833</f>
        <v>0.14130000000000001</v>
      </c>
      <c r="AW844" s="18">
        <f t="shared" si="461"/>
        <v>64.093679999999992</v>
      </c>
      <c r="AX844" s="18">
        <f>AW844*节奏规划!$J833</f>
        <v>7.6301999999999995E-2</v>
      </c>
      <c r="AY844" s="18">
        <f t="shared" si="462"/>
        <v>6.1041599999999994</v>
      </c>
      <c r="AZ844" s="18">
        <f>AY844*节奏规划!$J833</f>
        <v>7.2668571428571426E-3</v>
      </c>
    </row>
    <row r="845" spans="1:52" ht="16.5" x14ac:dyDescent="0.2">
      <c r="A845" s="14">
        <v>840</v>
      </c>
      <c r="B845" s="14">
        <f>金币产出!CH845/金币产出!CB845</f>
        <v>32171039879.999996</v>
      </c>
      <c r="C845" s="18">
        <f>INDEX(金币产出!$D$7:$D$90,MATCH(宝箱数值!A845,金币产出!$A$7:$A$90,1))</f>
        <v>218.5</v>
      </c>
      <c r="D845" s="18">
        <f t="shared" si="442"/>
        <v>149641444</v>
      </c>
      <c r="E845" s="18">
        <f t="shared" si="431"/>
        <v>8952037</v>
      </c>
      <c r="F845" s="18">
        <f t="shared" si="432"/>
        <v>31790204</v>
      </c>
      <c r="G845" s="18">
        <f t="shared" si="433"/>
        <v>67439879</v>
      </c>
      <c r="H845" s="18">
        <f t="shared" si="434"/>
        <v>90800160</v>
      </c>
      <c r="I845" s="18">
        <f t="shared" si="435"/>
        <v>146425470</v>
      </c>
      <c r="J845" s="18">
        <f t="shared" si="436"/>
        <v>149641444</v>
      </c>
      <c r="K845" s="18">
        <f t="shared" si="443"/>
        <v>1</v>
      </c>
      <c r="L845" s="18">
        <f t="shared" si="444"/>
        <v>8952.0400000000009</v>
      </c>
      <c r="M845" s="18">
        <f t="shared" si="445"/>
        <v>2</v>
      </c>
      <c r="N845" s="18">
        <f t="shared" si="446"/>
        <v>31.79</v>
      </c>
      <c r="O845" s="18">
        <f t="shared" si="447"/>
        <v>2</v>
      </c>
      <c r="P845" s="18">
        <f t="shared" si="448"/>
        <v>67.44</v>
      </c>
      <c r="Q845" s="18">
        <f t="shared" si="449"/>
        <v>2</v>
      </c>
      <c r="R845" s="18">
        <f t="shared" si="450"/>
        <v>90.8</v>
      </c>
      <c r="S845" s="18">
        <f t="shared" si="451"/>
        <v>2</v>
      </c>
      <c r="T845" s="18">
        <f t="shared" si="452"/>
        <v>146.43</v>
      </c>
      <c r="U845" s="18">
        <f t="shared" si="453"/>
        <v>2</v>
      </c>
      <c r="V845" s="18">
        <f t="shared" si="454"/>
        <v>149.63999999999999</v>
      </c>
      <c r="W845" s="18">
        <f t="shared" si="455"/>
        <v>2</v>
      </c>
      <c r="X845" s="18">
        <f t="shared" si="456"/>
        <v>149.63999999999999</v>
      </c>
      <c r="Y845" s="22">
        <v>0</v>
      </c>
      <c r="Z845" s="22">
        <v>0</v>
      </c>
      <c r="AA845" s="22">
        <v>0</v>
      </c>
      <c r="AB845" s="22">
        <v>0</v>
      </c>
      <c r="AC845" s="22">
        <v>0.7</v>
      </c>
      <c r="AD845" s="22">
        <v>0.3</v>
      </c>
      <c r="AE845" s="18">
        <f t="shared" si="457"/>
        <v>469437985.10699999</v>
      </c>
      <c r="AF845" s="18">
        <f>AE845*节奏规划!$J834</f>
        <v>558854.744175</v>
      </c>
      <c r="AG845" s="18">
        <f t="shared" si="458"/>
        <v>6592.95</v>
      </c>
      <c r="AH845" s="18">
        <f>AG845*节奏规划!$J834</f>
        <v>7.8487500000000008</v>
      </c>
      <c r="AI845" s="18">
        <f t="shared" si="437"/>
        <v>608.84999999999991</v>
      </c>
      <c r="AJ845" s="18">
        <f>AI845*节奏规划!$J834</f>
        <v>0.72482142857142851</v>
      </c>
      <c r="AK845" s="18">
        <f t="shared" si="438"/>
        <v>348.84</v>
      </c>
      <c r="AL845" s="18">
        <f>AK845*节奏规划!$J834</f>
        <v>0.41528571428571431</v>
      </c>
      <c r="AM845" s="18">
        <f t="shared" si="439"/>
        <v>1555.1999999999998</v>
      </c>
      <c r="AN845" s="18">
        <f>AM845*节奏规划!$J834</f>
        <v>1.8514285714285714</v>
      </c>
      <c r="AO845" s="18">
        <f t="shared" si="440"/>
        <v>355.31999999999994</v>
      </c>
      <c r="AP845" s="18">
        <f>AO845*节奏规划!$J834</f>
        <v>0.42299999999999999</v>
      </c>
      <c r="AQ845" s="18">
        <f t="shared" si="441"/>
        <v>26.459999999999997</v>
      </c>
      <c r="AR845" s="18">
        <f>AQ845*节奏规划!$J834</f>
        <v>3.15E-2</v>
      </c>
      <c r="AS845" s="18">
        <f t="shared" si="459"/>
        <v>0</v>
      </c>
      <c r="AT845" s="18">
        <f>AS845*节奏规划!$J834</f>
        <v>0</v>
      </c>
      <c r="AU845" s="18">
        <f t="shared" si="460"/>
        <v>120.39299999999999</v>
      </c>
      <c r="AV845" s="18">
        <f>AU845*节奏规划!$J834</f>
        <v>0.14332500000000001</v>
      </c>
      <c r="AW845" s="18">
        <f t="shared" si="461"/>
        <v>65.012219999999985</v>
      </c>
      <c r="AX845" s="18">
        <f>AW845*节奏规划!$J834</f>
        <v>7.7395499999999992E-2</v>
      </c>
      <c r="AY845" s="18">
        <f t="shared" si="462"/>
        <v>6.1916399999999996</v>
      </c>
      <c r="AZ845" s="18">
        <f>AY845*节奏规划!$J834</f>
        <v>7.3709999999999999E-3</v>
      </c>
    </row>
    <row r="846" spans="1:52" ht="16.5" x14ac:dyDescent="0.2">
      <c r="A846" s="14">
        <v>841</v>
      </c>
      <c r="B846" s="14">
        <f>金币产出!CH846/金币产出!CB846</f>
        <v>32250851639.999996</v>
      </c>
      <c r="C846" s="18">
        <f>INDEX(金币产出!$D$7:$D$90,MATCH(宝箱数值!A846,金币产出!$A$7:$A$90,1))</f>
        <v>218.5</v>
      </c>
      <c r="D846" s="18">
        <f t="shared" si="442"/>
        <v>150012683</v>
      </c>
      <c r="E846" s="18">
        <f t="shared" si="431"/>
        <v>8963135</v>
      </c>
      <c r="F846" s="18">
        <f t="shared" si="432"/>
        <v>31829613</v>
      </c>
      <c r="G846" s="18">
        <f t="shared" si="433"/>
        <v>67523482</v>
      </c>
      <c r="H846" s="18">
        <f t="shared" si="434"/>
        <v>90912721</v>
      </c>
      <c r="I846" s="18">
        <f t="shared" si="435"/>
        <v>146606988</v>
      </c>
      <c r="J846" s="18">
        <f t="shared" si="436"/>
        <v>150012683</v>
      </c>
      <c r="K846" s="18">
        <f t="shared" si="443"/>
        <v>1</v>
      </c>
      <c r="L846" s="18">
        <f t="shared" si="444"/>
        <v>8963.14</v>
      </c>
      <c r="M846" s="18">
        <f t="shared" si="445"/>
        <v>2</v>
      </c>
      <c r="N846" s="18">
        <f t="shared" si="446"/>
        <v>31.83</v>
      </c>
      <c r="O846" s="18">
        <f t="shared" si="447"/>
        <v>2</v>
      </c>
      <c r="P846" s="18">
        <f t="shared" si="448"/>
        <v>67.52</v>
      </c>
      <c r="Q846" s="18">
        <f t="shared" si="449"/>
        <v>2</v>
      </c>
      <c r="R846" s="18">
        <f t="shared" si="450"/>
        <v>90.91</v>
      </c>
      <c r="S846" s="18">
        <f t="shared" si="451"/>
        <v>2</v>
      </c>
      <c r="T846" s="18">
        <f t="shared" si="452"/>
        <v>146.61000000000001</v>
      </c>
      <c r="U846" s="18">
        <f t="shared" si="453"/>
        <v>2</v>
      </c>
      <c r="V846" s="18">
        <f t="shared" si="454"/>
        <v>150.01</v>
      </c>
      <c r="W846" s="18">
        <f t="shared" si="455"/>
        <v>2</v>
      </c>
      <c r="X846" s="18">
        <f t="shared" si="456"/>
        <v>150.01</v>
      </c>
      <c r="Y846" s="22">
        <v>0</v>
      </c>
      <c r="Z846" s="22">
        <v>0</v>
      </c>
      <c r="AA846" s="22">
        <v>0</v>
      </c>
      <c r="AB846" s="22">
        <v>0</v>
      </c>
      <c r="AC846" s="22">
        <v>0.7</v>
      </c>
      <c r="AD846" s="22">
        <v>0.3</v>
      </c>
      <c r="AE846" s="18">
        <f t="shared" si="457"/>
        <v>470197398.35250002</v>
      </c>
      <c r="AF846" s="18">
        <f>AE846*节奏规划!$J835</f>
        <v>559758.80756250012</v>
      </c>
      <c r="AG846" s="18">
        <f t="shared" si="458"/>
        <v>6592.95</v>
      </c>
      <c r="AH846" s="18">
        <f>AG846*节奏规划!$J835</f>
        <v>7.8487500000000008</v>
      </c>
      <c r="AI846" s="18">
        <f t="shared" si="437"/>
        <v>608.84999999999991</v>
      </c>
      <c r="AJ846" s="18">
        <f>AI846*节奏规划!$J835</f>
        <v>0.72482142857142851</v>
      </c>
      <c r="AK846" s="18">
        <f t="shared" si="438"/>
        <v>348.84</v>
      </c>
      <c r="AL846" s="18">
        <f>AK846*节奏规划!$J835</f>
        <v>0.41528571428571431</v>
      </c>
      <c r="AM846" s="18">
        <f t="shared" si="439"/>
        <v>1555.1999999999998</v>
      </c>
      <c r="AN846" s="18">
        <f>AM846*节奏规划!$J835</f>
        <v>1.8514285714285714</v>
      </c>
      <c r="AO846" s="18">
        <f t="shared" si="440"/>
        <v>355.31999999999994</v>
      </c>
      <c r="AP846" s="18">
        <f>AO846*节奏规划!$J835</f>
        <v>0.42299999999999999</v>
      </c>
      <c r="AQ846" s="18">
        <f t="shared" si="441"/>
        <v>26.459999999999997</v>
      </c>
      <c r="AR846" s="18">
        <f>AQ846*节奏规划!$J835</f>
        <v>3.15E-2</v>
      </c>
      <c r="AS846" s="18">
        <f t="shared" si="459"/>
        <v>0</v>
      </c>
      <c r="AT846" s="18">
        <f>AS846*节奏规划!$J835</f>
        <v>0</v>
      </c>
      <c r="AU846" s="18">
        <f t="shared" si="460"/>
        <v>120.39299999999999</v>
      </c>
      <c r="AV846" s="18">
        <f>AU846*节奏规划!$J835</f>
        <v>0.14332500000000001</v>
      </c>
      <c r="AW846" s="18">
        <f t="shared" si="461"/>
        <v>65.012219999999985</v>
      </c>
      <c r="AX846" s="18">
        <f>AW846*节奏规划!$J835</f>
        <v>7.7395499999999992E-2</v>
      </c>
      <c r="AY846" s="18">
        <f t="shared" si="462"/>
        <v>6.1916399999999996</v>
      </c>
      <c r="AZ846" s="18">
        <f>AY846*节奏规划!$J835</f>
        <v>7.3709999999999999E-3</v>
      </c>
    </row>
    <row r="847" spans="1:52" ht="16.5" x14ac:dyDescent="0.2">
      <c r="A847" s="14">
        <v>842</v>
      </c>
      <c r="B847" s="14">
        <f>金币产出!CH847/金币产出!CB847</f>
        <v>32330664239.999996</v>
      </c>
      <c r="C847" s="18">
        <f>INDEX(金币产出!$D$7:$D$90,MATCH(宝箱数值!A847,金币产出!$A$7:$A$90,1))</f>
        <v>218.5</v>
      </c>
      <c r="D847" s="18">
        <f t="shared" si="442"/>
        <v>150383926</v>
      </c>
      <c r="E847" s="18">
        <f t="shared" si="431"/>
        <v>8974219</v>
      </c>
      <c r="F847" s="18">
        <f t="shared" si="432"/>
        <v>31868974</v>
      </c>
      <c r="G847" s="18">
        <f t="shared" si="433"/>
        <v>67606982</v>
      </c>
      <c r="H847" s="18">
        <f t="shared" si="434"/>
        <v>91025144</v>
      </c>
      <c r="I847" s="18">
        <f t="shared" si="435"/>
        <v>146788284</v>
      </c>
      <c r="J847" s="18">
        <f t="shared" si="436"/>
        <v>150383926</v>
      </c>
      <c r="K847" s="18">
        <f t="shared" si="443"/>
        <v>1</v>
      </c>
      <c r="L847" s="18">
        <f t="shared" si="444"/>
        <v>8974.2199999999993</v>
      </c>
      <c r="M847" s="18">
        <f t="shared" si="445"/>
        <v>2</v>
      </c>
      <c r="N847" s="18">
        <f t="shared" si="446"/>
        <v>31.87</v>
      </c>
      <c r="O847" s="18">
        <f t="shared" si="447"/>
        <v>2</v>
      </c>
      <c r="P847" s="18">
        <f t="shared" si="448"/>
        <v>67.61</v>
      </c>
      <c r="Q847" s="18">
        <f t="shared" si="449"/>
        <v>2</v>
      </c>
      <c r="R847" s="18">
        <f t="shared" si="450"/>
        <v>91.03</v>
      </c>
      <c r="S847" s="18">
        <f t="shared" si="451"/>
        <v>2</v>
      </c>
      <c r="T847" s="18">
        <f t="shared" si="452"/>
        <v>146.79</v>
      </c>
      <c r="U847" s="18">
        <f t="shared" si="453"/>
        <v>2</v>
      </c>
      <c r="V847" s="18">
        <f t="shared" si="454"/>
        <v>150.38</v>
      </c>
      <c r="W847" s="18">
        <f t="shared" si="455"/>
        <v>2</v>
      </c>
      <c r="X847" s="18">
        <f t="shared" si="456"/>
        <v>150.38</v>
      </c>
      <c r="Y847" s="22">
        <v>0</v>
      </c>
      <c r="Z847" s="22">
        <v>0</v>
      </c>
      <c r="AA847" s="22">
        <v>0</v>
      </c>
      <c r="AB847" s="22">
        <v>0</v>
      </c>
      <c r="AC847" s="22">
        <v>0.7</v>
      </c>
      <c r="AD847" s="22">
        <v>0.3</v>
      </c>
      <c r="AE847" s="18">
        <f t="shared" si="457"/>
        <v>470956320.47100002</v>
      </c>
      <c r="AF847" s="18">
        <f>AE847*节奏规划!$J836</f>
        <v>560662.28627500008</v>
      </c>
      <c r="AG847" s="18">
        <f t="shared" si="458"/>
        <v>6592.95</v>
      </c>
      <c r="AH847" s="18">
        <f>AG847*节奏规划!$J836</f>
        <v>7.8487500000000008</v>
      </c>
      <c r="AI847" s="18">
        <f t="shared" si="437"/>
        <v>608.84999999999991</v>
      </c>
      <c r="AJ847" s="18">
        <f>AI847*节奏规划!$J836</f>
        <v>0.72482142857142851</v>
      </c>
      <c r="AK847" s="18">
        <f t="shared" si="438"/>
        <v>348.84</v>
      </c>
      <c r="AL847" s="18">
        <f>AK847*节奏规划!$J836</f>
        <v>0.41528571428571431</v>
      </c>
      <c r="AM847" s="18">
        <f t="shared" si="439"/>
        <v>1555.1999999999998</v>
      </c>
      <c r="AN847" s="18">
        <f>AM847*节奏规划!$J836</f>
        <v>1.8514285714285714</v>
      </c>
      <c r="AO847" s="18">
        <f t="shared" si="440"/>
        <v>355.31999999999994</v>
      </c>
      <c r="AP847" s="18">
        <f>AO847*节奏规划!$J836</f>
        <v>0.42299999999999999</v>
      </c>
      <c r="AQ847" s="18">
        <f t="shared" si="441"/>
        <v>26.459999999999997</v>
      </c>
      <c r="AR847" s="18">
        <f>AQ847*节奏规划!$J836</f>
        <v>3.15E-2</v>
      </c>
      <c r="AS847" s="18">
        <f t="shared" si="459"/>
        <v>0</v>
      </c>
      <c r="AT847" s="18">
        <f>AS847*节奏规划!$J836</f>
        <v>0</v>
      </c>
      <c r="AU847" s="18">
        <f t="shared" si="460"/>
        <v>120.39299999999999</v>
      </c>
      <c r="AV847" s="18">
        <f>AU847*节奏规划!$J836</f>
        <v>0.14332500000000001</v>
      </c>
      <c r="AW847" s="18">
        <f t="shared" si="461"/>
        <v>65.012219999999985</v>
      </c>
      <c r="AX847" s="18">
        <f>AW847*节奏规划!$J836</f>
        <v>7.7395499999999992E-2</v>
      </c>
      <c r="AY847" s="18">
        <f t="shared" si="462"/>
        <v>6.1916399999999996</v>
      </c>
      <c r="AZ847" s="18">
        <f>AY847*节奏规划!$J836</f>
        <v>7.3709999999999999E-3</v>
      </c>
    </row>
    <row r="848" spans="1:52" ht="16.5" x14ac:dyDescent="0.2">
      <c r="A848" s="14">
        <v>843</v>
      </c>
      <c r="B848" s="14">
        <f>金币产出!CH848/金币产出!CB848</f>
        <v>32410475999.999996</v>
      </c>
      <c r="C848" s="18">
        <f>INDEX(金币产出!$D$7:$D$90,MATCH(宝箱数值!A848,金币产出!$A$7:$A$90,1))</f>
        <v>218.5</v>
      </c>
      <c r="D848" s="18">
        <f t="shared" si="442"/>
        <v>150755165</v>
      </c>
      <c r="E848" s="18">
        <f t="shared" si="431"/>
        <v>8985289</v>
      </c>
      <c r="F848" s="18">
        <f t="shared" si="432"/>
        <v>31908286</v>
      </c>
      <c r="G848" s="18">
        <f t="shared" si="433"/>
        <v>67690378</v>
      </c>
      <c r="H848" s="18">
        <f t="shared" si="434"/>
        <v>91137428</v>
      </c>
      <c r="I848" s="18">
        <f t="shared" si="435"/>
        <v>146969353</v>
      </c>
      <c r="J848" s="18">
        <f t="shared" si="436"/>
        <v>150755165</v>
      </c>
      <c r="K848" s="18">
        <f t="shared" si="443"/>
        <v>1</v>
      </c>
      <c r="L848" s="18">
        <f t="shared" si="444"/>
        <v>8985.2900000000009</v>
      </c>
      <c r="M848" s="18">
        <f t="shared" si="445"/>
        <v>2</v>
      </c>
      <c r="N848" s="18">
        <f t="shared" si="446"/>
        <v>31.91</v>
      </c>
      <c r="O848" s="18">
        <f t="shared" si="447"/>
        <v>2</v>
      </c>
      <c r="P848" s="18">
        <f t="shared" si="448"/>
        <v>67.69</v>
      </c>
      <c r="Q848" s="18">
        <f t="shared" si="449"/>
        <v>2</v>
      </c>
      <c r="R848" s="18">
        <f t="shared" si="450"/>
        <v>91.14</v>
      </c>
      <c r="S848" s="18">
        <f t="shared" si="451"/>
        <v>2</v>
      </c>
      <c r="T848" s="18">
        <f t="shared" si="452"/>
        <v>146.97</v>
      </c>
      <c r="U848" s="18">
        <f t="shared" si="453"/>
        <v>2</v>
      </c>
      <c r="V848" s="18">
        <f t="shared" si="454"/>
        <v>150.76</v>
      </c>
      <c r="W848" s="18">
        <f t="shared" si="455"/>
        <v>2</v>
      </c>
      <c r="X848" s="18">
        <f t="shared" si="456"/>
        <v>150.76</v>
      </c>
      <c r="Y848" s="22">
        <v>0</v>
      </c>
      <c r="Z848" s="22">
        <v>0</v>
      </c>
      <c r="AA848" s="22">
        <v>0</v>
      </c>
      <c r="AB848" s="22">
        <v>0</v>
      </c>
      <c r="AC848" s="22">
        <v>0.7</v>
      </c>
      <c r="AD848" s="22">
        <v>0.3</v>
      </c>
      <c r="AE848" s="18">
        <f t="shared" si="457"/>
        <v>471714732.671</v>
      </c>
      <c r="AF848" s="18">
        <f>AE848*节奏规划!$J837</f>
        <v>561565.15794166666</v>
      </c>
      <c r="AG848" s="18">
        <f t="shared" si="458"/>
        <v>6592.95</v>
      </c>
      <c r="AH848" s="18">
        <f>AG848*节奏规划!$J837</f>
        <v>7.8487500000000008</v>
      </c>
      <c r="AI848" s="18">
        <f t="shared" si="437"/>
        <v>608.84999999999991</v>
      </c>
      <c r="AJ848" s="18">
        <f>AI848*节奏规划!$J837</f>
        <v>0.72482142857142851</v>
      </c>
      <c r="AK848" s="18">
        <f t="shared" si="438"/>
        <v>348.84</v>
      </c>
      <c r="AL848" s="18">
        <f>AK848*节奏规划!$J837</f>
        <v>0.41528571428571431</v>
      </c>
      <c r="AM848" s="18">
        <f t="shared" si="439"/>
        <v>1555.1999999999998</v>
      </c>
      <c r="AN848" s="18">
        <f>AM848*节奏规划!$J837</f>
        <v>1.8514285714285714</v>
      </c>
      <c r="AO848" s="18">
        <f t="shared" si="440"/>
        <v>355.31999999999994</v>
      </c>
      <c r="AP848" s="18">
        <f>AO848*节奏规划!$J837</f>
        <v>0.42299999999999999</v>
      </c>
      <c r="AQ848" s="18">
        <f t="shared" si="441"/>
        <v>26.459999999999997</v>
      </c>
      <c r="AR848" s="18">
        <f>AQ848*节奏规划!$J837</f>
        <v>3.15E-2</v>
      </c>
      <c r="AS848" s="18">
        <f t="shared" si="459"/>
        <v>0</v>
      </c>
      <c r="AT848" s="18">
        <f>AS848*节奏规划!$J837</f>
        <v>0</v>
      </c>
      <c r="AU848" s="18">
        <f t="shared" si="460"/>
        <v>120.39299999999999</v>
      </c>
      <c r="AV848" s="18">
        <f>AU848*节奏规划!$J837</f>
        <v>0.14332500000000001</v>
      </c>
      <c r="AW848" s="18">
        <f t="shared" si="461"/>
        <v>65.012219999999985</v>
      </c>
      <c r="AX848" s="18">
        <f>AW848*节奏规划!$J837</f>
        <v>7.7395499999999992E-2</v>
      </c>
      <c r="AY848" s="18">
        <f t="shared" si="462"/>
        <v>6.1916399999999996</v>
      </c>
      <c r="AZ848" s="18">
        <f>AY848*节奏规划!$J837</f>
        <v>7.3709999999999999E-3</v>
      </c>
    </row>
    <row r="849" spans="1:52" ht="16.5" x14ac:dyDescent="0.2">
      <c r="A849" s="14">
        <v>844</v>
      </c>
      <c r="B849" s="14">
        <f>金币产出!CH849/金币产出!CB849</f>
        <v>32490287759.999996</v>
      </c>
      <c r="C849" s="18">
        <f>INDEX(金币产出!$D$7:$D$90,MATCH(宝箱数值!A849,金币产出!$A$7:$A$90,1))</f>
        <v>218.5</v>
      </c>
      <c r="D849" s="18">
        <f t="shared" si="442"/>
        <v>151126404</v>
      </c>
      <c r="E849" s="18">
        <f t="shared" si="431"/>
        <v>8996345</v>
      </c>
      <c r="F849" s="18">
        <f t="shared" si="432"/>
        <v>31947549</v>
      </c>
      <c r="G849" s="18">
        <f t="shared" si="433"/>
        <v>67773672</v>
      </c>
      <c r="H849" s="18">
        <f t="shared" si="434"/>
        <v>91249573</v>
      </c>
      <c r="I849" s="18">
        <f t="shared" si="435"/>
        <v>147150200</v>
      </c>
      <c r="J849" s="18">
        <f t="shared" si="436"/>
        <v>151126404</v>
      </c>
      <c r="K849" s="18">
        <f t="shared" si="443"/>
        <v>1</v>
      </c>
      <c r="L849" s="18">
        <f t="shared" si="444"/>
        <v>8996.35</v>
      </c>
      <c r="M849" s="18">
        <f t="shared" si="445"/>
        <v>2</v>
      </c>
      <c r="N849" s="18">
        <f t="shared" si="446"/>
        <v>31.95</v>
      </c>
      <c r="O849" s="18">
        <f t="shared" si="447"/>
        <v>2</v>
      </c>
      <c r="P849" s="18">
        <f t="shared" si="448"/>
        <v>67.77</v>
      </c>
      <c r="Q849" s="18">
        <f t="shared" si="449"/>
        <v>2</v>
      </c>
      <c r="R849" s="18">
        <f t="shared" si="450"/>
        <v>91.25</v>
      </c>
      <c r="S849" s="18">
        <f t="shared" si="451"/>
        <v>2</v>
      </c>
      <c r="T849" s="18">
        <f t="shared" si="452"/>
        <v>147.15</v>
      </c>
      <c r="U849" s="18">
        <f t="shared" si="453"/>
        <v>2</v>
      </c>
      <c r="V849" s="18">
        <f t="shared" si="454"/>
        <v>151.13</v>
      </c>
      <c r="W849" s="18">
        <f t="shared" si="455"/>
        <v>2</v>
      </c>
      <c r="X849" s="18">
        <f t="shared" si="456"/>
        <v>151.13</v>
      </c>
      <c r="Y849" s="22">
        <v>0</v>
      </c>
      <c r="Z849" s="22">
        <v>0</v>
      </c>
      <c r="AA849" s="22">
        <v>0</v>
      </c>
      <c r="AB849" s="22">
        <v>0</v>
      </c>
      <c r="AC849" s="22">
        <v>0.7</v>
      </c>
      <c r="AD849" s="22">
        <v>0.3</v>
      </c>
      <c r="AE849" s="18">
        <f t="shared" si="457"/>
        <v>472472649.92199999</v>
      </c>
      <c r="AF849" s="18">
        <f>AE849*节奏规划!$J838</f>
        <v>562467.44038333336</v>
      </c>
      <c r="AG849" s="18">
        <f t="shared" si="458"/>
        <v>6592.95</v>
      </c>
      <c r="AH849" s="18">
        <f>AG849*节奏规划!$J838</f>
        <v>7.8487500000000008</v>
      </c>
      <c r="AI849" s="18">
        <f t="shared" si="437"/>
        <v>608.84999999999991</v>
      </c>
      <c r="AJ849" s="18">
        <f>AI849*节奏规划!$J838</f>
        <v>0.72482142857142851</v>
      </c>
      <c r="AK849" s="18">
        <f t="shared" si="438"/>
        <v>348.84</v>
      </c>
      <c r="AL849" s="18">
        <f>AK849*节奏规划!$J838</f>
        <v>0.41528571428571431</v>
      </c>
      <c r="AM849" s="18">
        <f t="shared" si="439"/>
        <v>1555.1999999999998</v>
      </c>
      <c r="AN849" s="18">
        <f>AM849*节奏规划!$J838</f>
        <v>1.8514285714285714</v>
      </c>
      <c r="AO849" s="18">
        <f t="shared" si="440"/>
        <v>355.31999999999994</v>
      </c>
      <c r="AP849" s="18">
        <f>AO849*节奏规划!$J838</f>
        <v>0.42299999999999999</v>
      </c>
      <c r="AQ849" s="18">
        <f t="shared" si="441"/>
        <v>26.459999999999997</v>
      </c>
      <c r="AR849" s="18">
        <f>AQ849*节奏规划!$J838</f>
        <v>3.15E-2</v>
      </c>
      <c r="AS849" s="18">
        <f t="shared" si="459"/>
        <v>0</v>
      </c>
      <c r="AT849" s="18">
        <f>AS849*节奏规划!$J838</f>
        <v>0</v>
      </c>
      <c r="AU849" s="18">
        <f t="shared" si="460"/>
        <v>120.39299999999999</v>
      </c>
      <c r="AV849" s="18">
        <f>AU849*节奏规划!$J838</f>
        <v>0.14332500000000001</v>
      </c>
      <c r="AW849" s="18">
        <f t="shared" si="461"/>
        <v>65.012219999999985</v>
      </c>
      <c r="AX849" s="18">
        <f>AW849*节奏规划!$J838</f>
        <v>7.7395499999999992E-2</v>
      </c>
      <c r="AY849" s="18">
        <f t="shared" si="462"/>
        <v>6.1916399999999996</v>
      </c>
      <c r="AZ849" s="18">
        <f>AY849*节奏规划!$J838</f>
        <v>7.3709999999999999E-3</v>
      </c>
    </row>
    <row r="850" spans="1:52" ht="16.5" x14ac:dyDescent="0.2">
      <c r="A850" s="14">
        <v>845</v>
      </c>
      <c r="B850" s="14">
        <f>金币产出!CH850/金币产出!CB850</f>
        <v>32570100359.999996</v>
      </c>
      <c r="C850" s="18">
        <f>INDEX(金币产出!$D$7:$D$90,MATCH(宝箱数值!A850,金币产出!$A$7:$A$90,1))</f>
        <v>218.5</v>
      </c>
      <c r="D850" s="18">
        <f t="shared" si="442"/>
        <v>151497647</v>
      </c>
      <c r="E850" s="18">
        <f t="shared" si="431"/>
        <v>9007388</v>
      </c>
      <c r="F850" s="18">
        <f t="shared" si="432"/>
        <v>31986765</v>
      </c>
      <c r="G850" s="18">
        <f t="shared" si="433"/>
        <v>67856864</v>
      </c>
      <c r="H850" s="18">
        <f t="shared" si="434"/>
        <v>91361582</v>
      </c>
      <c r="I850" s="18">
        <f t="shared" si="435"/>
        <v>147330827</v>
      </c>
      <c r="J850" s="18">
        <f t="shared" si="436"/>
        <v>151497647</v>
      </c>
      <c r="K850" s="18">
        <f t="shared" si="443"/>
        <v>1</v>
      </c>
      <c r="L850" s="18">
        <f t="shared" si="444"/>
        <v>9007.39</v>
      </c>
      <c r="M850" s="18">
        <f t="shared" si="445"/>
        <v>2</v>
      </c>
      <c r="N850" s="18">
        <f t="shared" si="446"/>
        <v>31.99</v>
      </c>
      <c r="O850" s="18">
        <f t="shared" si="447"/>
        <v>2</v>
      </c>
      <c r="P850" s="18">
        <f t="shared" si="448"/>
        <v>67.86</v>
      </c>
      <c r="Q850" s="18">
        <f t="shared" si="449"/>
        <v>2</v>
      </c>
      <c r="R850" s="18">
        <f t="shared" si="450"/>
        <v>91.36</v>
      </c>
      <c r="S850" s="18">
        <f t="shared" si="451"/>
        <v>2</v>
      </c>
      <c r="T850" s="18">
        <f t="shared" si="452"/>
        <v>147.33000000000001</v>
      </c>
      <c r="U850" s="18">
        <f t="shared" si="453"/>
        <v>2</v>
      </c>
      <c r="V850" s="18">
        <f t="shared" si="454"/>
        <v>151.5</v>
      </c>
      <c r="W850" s="18">
        <f t="shared" si="455"/>
        <v>2</v>
      </c>
      <c r="X850" s="18">
        <f t="shared" si="456"/>
        <v>151.5</v>
      </c>
      <c r="Y850" s="22">
        <v>0</v>
      </c>
      <c r="Z850" s="22">
        <v>0</v>
      </c>
      <c r="AA850" s="22">
        <v>0</v>
      </c>
      <c r="AB850" s="22">
        <v>0</v>
      </c>
      <c r="AC850" s="22">
        <v>0.7</v>
      </c>
      <c r="AD850" s="22">
        <v>0.3</v>
      </c>
      <c r="AE850" s="18">
        <f t="shared" si="457"/>
        <v>473230080.505</v>
      </c>
      <c r="AF850" s="18">
        <f>AE850*节奏规划!$J839</f>
        <v>563369.14345833333</v>
      </c>
      <c r="AG850" s="18">
        <f t="shared" si="458"/>
        <v>6592.95</v>
      </c>
      <c r="AH850" s="18">
        <f>AG850*节奏规划!$J839</f>
        <v>7.8487500000000008</v>
      </c>
      <c r="AI850" s="18">
        <f t="shared" si="437"/>
        <v>608.84999999999991</v>
      </c>
      <c r="AJ850" s="18">
        <f>AI850*节奏规划!$J839</f>
        <v>0.72482142857142851</v>
      </c>
      <c r="AK850" s="18">
        <f t="shared" si="438"/>
        <v>348.84</v>
      </c>
      <c r="AL850" s="18">
        <f>AK850*节奏规划!$J839</f>
        <v>0.41528571428571431</v>
      </c>
      <c r="AM850" s="18">
        <f t="shared" si="439"/>
        <v>1555.1999999999998</v>
      </c>
      <c r="AN850" s="18">
        <f>AM850*节奏规划!$J839</f>
        <v>1.8514285714285714</v>
      </c>
      <c r="AO850" s="18">
        <f t="shared" si="440"/>
        <v>355.31999999999994</v>
      </c>
      <c r="AP850" s="18">
        <f>AO850*节奏规划!$J839</f>
        <v>0.42299999999999999</v>
      </c>
      <c r="AQ850" s="18">
        <f t="shared" si="441"/>
        <v>26.459999999999997</v>
      </c>
      <c r="AR850" s="18">
        <f>AQ850*节奏规划!$J839</f>
        <v>3.15E-2</v>
      </c>
      <c r="AS850" s="18">
        <f t="shared" si="459"/>
        <v>0</v>
      </c>
      <c r="AT850" s="18">
        <f>AS850*节奏规划!$J839</f>
        <v>0</v>
      </c>
      <c r="AU850" s="18">
        <f t="shared" si="460"/>
        <v>120.39299999999999</v>
      </c>
      <c r="AV850" s="18">
        <f>AU850*节奏规划!$J839</f>
        <v>0.14332500000000001</v>
      </c>
      <c r="AW850" s="18">
        <f t="shared" si="461"/>
        <v>65.012219999999985</v>
      </c>
      <c r="AX850" s="18">
        <f>AW850*节奏规划!$J839</f>
        <v>7.7395499999999992E-2</v>
      </c>
      <c r="AY850" s="18">
        <f t="shared" si="462"/>
        <v>6.1916399999999996</v>
      </c>
      <c r="AZ850" s="18">
        <f>AY850*节奏规划!$J839</f>
        <v>7.3709999999999999E-3</v>
      </c>
    </row>
    <row r="851" spans="1:52" ht="16.5" x14ac:dyDescent="0.2">
      <c r="A851" s="14">
        <v>846</v>
      </c>
      <c r="B851" s="14">
        <f>金币产出!CH851/金币产出!CB851</f>
        <v>32649912119.999996</v>
      </c>
      <c r="C851" s="18">
        <f>INDEX(金币产出!$D$7:$D$90,MATCH(宝箱数值!A851,金币产出!$A$7:$A$90,1))</f>
        <v>218.5</v>
      </c>
      <c r="D851" s="18">
        <f t="shared" si="442"/>
        <v>151868886</v>
      </c>
      <c r="E851" s="18">
        <f t="shared" si="431"/>
        <v>9018417</v>
      </c>
      <c r="F851" s="18">
        <f t="shared" si="432"/>
        <v>32025932</v>
      </c>
      <c r="G851" s="18">
        <f t="shared" si="433"/>
        <v>67939953</v>
      </c>
      <c r="H851" s="18">
        <f t="shared" si="434"/>
        <v>91473452</v>
      </c>
      <c r="I851" s="18">
        <f t="shared" si="435"/>
        <v>147511231</v>
      </c>
      <c r="J851" s="18">
        <f t="shared" si="436"/>
        <v>151868886</v>
      </c>
      <c r="K851" s="18">
        <f t="shared" si="443"/>
        <v>1</v>
      </c>
      <c r="L851" s="18">
        <f t="shared" si="444"/>
        <v>9018.42</v>
      </c>
      <c r="M851" s="18">
        <f t="shared" si="445"/>
        <v>2</v>
      </c>
      <c r="N851" s="18">
        <f t="shared" si="446"/>
        <v>32.03</v>
      </c>
      <c r="O851" s="18">
        <f t="shared" si="447"/>
        <v>2</v>
      </c>
      <c r="P851" s="18">
        <f t="shared" si="448"/>
        <v>67.94</v>
      </c>
      <c r="Q851" s="18">
        <f t="shared" si="449"/>
        <v>2</v>
      </c>
      <c r="R851" s="18">
        <f t="shared" si="450"/>
        <v>91.47</v>
      </c>
      <c r="S851" s="18">
        <f t="shared" si="451"/>
        <v>2</v>
      </c>
      <c r="T851" s="18">
        <f t="shared" si="452"/>
        <v>147.51</v>
      </c>
      <c r="U851" s="18">
        <f t="shared" si="453"/>
        <v>2</v>
      </c>
      <c r="V851" s="18">
        <f t="shared" si="454"/>
        <v>151.87</v>
      </c>
      <c r="W851" s="18">
        <f t="shared" si="455"/>
        <v>2</v>
      </c>
      <c r="X851" s="18">
        <f t="shared" si="456"/>
        <v>151.87</v>
      </c>
      <c r="Y851" s="22">
        <v>0</v>
      </c>
      <c r="Z851" s="22">
        <v>0</v>
      </c>
      <c r="AA851" s="22">
        <v>0</v>
      </c>
      <c r="AB851" s="22">
        <v>0</v>
      </c>
      <c r="AC851" s="22">
        <v>0.7</v>
      </c>
      <c r="AD851" s="22">
        <v>0.3</v>
      </c>
      <c r="AE851" s="18">
        <f t="shared" si="457"/>
        <v>473987010.08750004</v>
      </c>
      <c r="AF851" s="18">
        <f>AE851*节奏规划!$J840</f>
        <v>564270.2501041668</v>
      </c>
      <c r="AG851" s="18">
        <f t="shared" si="458"/>
        <v>6592.95</v>
      </c>
      <c r="AH851" s="18">
        <f>AG851*节奏规划!$J840</f>
        <v>7.8487500000000008</v>
      </c>
      <c r="AI851" s="18">
        <f t="shared" si="437"/>
        <v>608.84999999999991</v>
      </c>
      <c r="AJ851" s="18">
        <f>AI851*节奏规划!$J840</f>
        <v>0.72482142857142851</v>
      </c>
      <c r="AK851" s="18">
        <f t="shared" si="438"/>
        <v>348.84</v>
      </c>
      <c r="AL851" s="18">
        <f>AK851*节奏规划!$J840</f>
        <v>0.41528571428571431</v>
      </c>
      <c r="AM851" s="18">
        <f t="shared" si="439"/>
        <v>1555.1999999999998</v>
      </c>
      <c r="AN851" s="18">
        <f>AM851*节奏规划!$J840</f>
        <v>1.8514285714285714</v>
      </c>
      <c r="AO851" s="18">
        <f t="shared" si="440"/>
        <v>355.31999999999994</v>
      </c>
      <c r="AP851" s="18">
        <f>AO851*节奏规划!$J840</f>
        <v>0.42299999999999999</v>
      </c>
      <c r="AQ851" s="18">
        <f t="shared" si="441"/>
        <v>26.459999999999997</v>
      </c>
      <c r="AR851" s="18">
        <f>AQ851*节奏规划!$J840</f>
        <v>3.15E-2</v>
      </c>
      <c r="AS851" s="18">
        <f t="shared" si="459"/>
        <v>0</v>
      </c>
      <c r="AT851" s="18">
        <f>AS851*节奏规划!$J840</f>
        <v>0</v>
      </c>
      <c r="AU851" s="18">
        <f t="shared" si="460"/>
        <v>120.39299999999999</v>
      </c>
      <c r="AV851" s="18">
        <f>AU851*节奏规划!$J840</f>
        <v>0.14332500000000001</v>
      </c>
      <c r="AW851" s="18">
        <f t="shared" si="461"/>
        <v>65.012219999999985</v>
      </c>
      <c r="AX851" s="18">
        <f>AW851*节奏规划!$J840</f>
        <v>7.7395499999999992E-2</v>
      </c>
      <c r="AY851" s="18">
        <f t="shared" si="462"/>
        <v>6.1916399999999996</v>
      </c>
      <c r="AZ851" s="18">
        <f>AY851*节奏规划!$J840</f>
        <v>7.3709999999999999E-3</v>
      </c>
    </row>
    <row r="852" spans="1:52" ht="16.5" x14ac:dyDescent="0.2">
      <c r="A852" s="14">
        <v>847</v>
      </c>
      <c r="B852" s="14">
        <f>金币产出!CH852/金币产出!CB852</f>
        <v>32729723879.999996</v>
      </c>
      <c r="C852" s="18">
        <f>INDEX(金币产出!$D$7:$D$90,MATCH(宝箱数值!A852,金币产出!$A$7:$A$90,1))</f>
        <v>218.5</v>
      </c>
      <c r="D852" s="18">
        <f t="shared" si="442"/>
        <v>152240125</v>
      </c>
      <c r="E852" s="18">
        <f t="shared" si="431"/>
        <v>9029433</v>
      </c>
      <c r="F852" s="18">
        <f t="shared" si="432"/>
        <v>32065051</v>
      </c>
      <c r="G852" s="18">
        <f t="shared" si="433"/>
        <v>68022941</v>
      </c>
      <c r="H852" s="18">
        <f t="shared" si="434"/>
        <v>91585186</v>
      </c>
      <c r="I852" s="18">
        <f t="shared" si="435"/>
        <v>147691414</v>
      </c>
      <c r="J852" s="18">
        <f t="shared" si="436"/>
        <v>152240125</v>
      </c>
      <c r="K852" s="18">
        <f t="shared" si="443"/>
        <v>1</v>
      </c>
      <c r="L852" s="18">
        <f t="shared" si="444"/>
        <v>9029.43</v>
      </c>
      <c r="M852" s="18">
        <f t="shared" si="445"/>
        <v>2</v>
      </c>
      <c r="N852" s="18">
        <f t="shared" si="446"/>
        <v>32.07</v>
      </c>
      <c r="O852" s="18">
        <f t="shared" si="447"/>
        <v>2</v>
      </c>
      <c r="P852" s="18">
        <f t="shared" si="448"/>
        <v>68.02</v>
      </c>
      <c r="Q852" s="18">
        <f t="shared" si="449"/>
        <v>2</v>
      </c>
      <c r="R852" s="18">
        <f t="shared" si="450"/>
        <v>91.59</v>
      </c>
      <c r="S852" s="18">
        <f t="shared" si="451"/>
        <v>2</v>
      </c>
      <c r="T852" s="18">
        <f t="shared" si="452"/>
        <v>147.69</v>
      </c>
      <c r="U852" s="18">
        <f t="shared" si="453"/>
        <v>2</v>
      </c>
      <c r="V852" s="18">
        <f t="shared" si="454"/>
        <v>152.24</v>
      </c>
      <c r="W852" s="18">
        <f t="shared" si="455"/>
        <v>2</v>
      </c>
      <c r="X852" s="18">
        <f t="shared" si="456"/>
        <v>152.24</v>
      </c>
      <c r="Y852" s="22">
        <v>0</v>
      </c>
      <c r="Z852" s="22">
        <v>0</v>
      </c>
      <c r="AA852" s="22">
        <v>0</v>
      </c>
      <c r="AB852" s="22">
        <v>0</v>
      </c>
      <c r="AC852" s="22">
        <v>0.7</v>
      </c>
      <c r="AD852" s="22">
        <v>0.3</v>
      </c>
      <c r="AE852" s="18">
        <f t="shared" si="457"/>
        <v>474743446.95050007</v>
      </c>
      <c r="AF852" s="18">
        <f>AE852*节奏规划!$J841</f>
        <v>565170.77017916681</v>
      </c>
      <c r="AG852" s="18">
        <f t="shared" si="458"/>
        <v>6592.95</v>
      </c>
      <c r="AH852" s="18">
        <f>AG852*节奏规划!$J841</f>
        <v>7.8487500000000008</v>
      </c>
      <c r="AI852" s="18">
        <f t="shared" si="437"/>
        <v>608.84999999999991</v>
      </c>
      <c r="AJ852" s="18">
        <f>AI852*节奏规划!$J841</f>
        <v>0.72482142857142851</v>
      </c>
      <c r="AK852" s="18">
        <f t="shared" si="438"/>
        <v>348.84</v>
      </c>
      <c r="AL852" s="18">
        <f>AK852*节奏规划!$J841</f>
        <v>0.41528571428571431</v>
      </c>
      <c r="AM852" s="18">
        <f t="shared" si="439"/>
        <v>1555.1999999999998</v>
      </c>
      <c r="AN852" s="18">
        <f>AM852*节奏规划!$J841</f>
        <v>1.8514285714285714</v>
      </c>
      <c r="AO852" s="18">
        <f t="shared" si="440"/>
        <v>355.31999999999994</v>
      </c>
      <c r="AP852" s="18">
        <f>AO852*节奏规划!$J841</f>
        <v>0.42299999999999999</v>
      </c>
      <c r="AQ852" s="18">
        <f t="shared" si="441"/>
        <v>26.459999999999997</v>
      </c>
      <c r="AR852" s="18">
        <f>AQ852*节奏规划!$J841</f>
        <v>3.15E-2</v>
      </c>
      <c r="AS852" s="18">
        <f t="shared" si="459"/>
        <v>0</v>
      </c>
      <c r="AT852" s="18">
        <f>AS852*节奏规划!$J841</f>
        <v>0</v>
      </c>
      <c r="AU852" s="18">
        <f t="shared" si="460"/>
        <v>120.39299999999999</v>
      </c>
      <c r="AV852" s="18">
        <f>AU852*节奏规划!$J841</f>
        <v>0.14332500000000001</v>
      </c>
      <c r="AW852" s="18">
        <f t="shared" si="461"/>
        <v>65.012219999999985</v>
      </c>
      <c r="AX852" s="18">
        <f>AW852*节奏规划!$J841</f>
        <v>7.7395499999999992E-2</v>
      </c>
      <c r="AY852" s="18">
        <f t="shared" si="462"/>
        <v>6.1916399999999996</v>
      </c>
      <c r="AZ852" s="18">
        <f>AY852*节奏规划!$J841</f>
        <v>7.3709999999999999E-3</v>
      </c>
    </row>
    <row r="853" spans="1:52" ht="16.5" x14ac:dyDescent="0.2">
      <c r="A853" s="14">
        <v>848</v>
      </c>
      <c r="B853" s="14">
        <f>金币产出!CH853/金币产出!CB853</f>
        <v>32809535639.999996</v>
      </c>
      <c r="C853" s="18">
        <f>INDEX(金币产出!$D$7:$D$90,MATCH(宝箱数值!A853,金币产出!$A$7:$A$90,1))</f>
        <v>218.5</v>
      </c>
      <c r="D853" s="18">
        <f t="shared" si="442"/>
        <v>152611364</v>
      </c>
      <c r="E853" s="18">
        <f t="shared" si="431"/>
        <v>9040436</v>
      </c>
      <c r="F853" s="18">
        <f t="shared" si="432"/>
        <v>32104123</v>
      </c>
      <c r="G853" s="18">
        <f t="shared" si="433"/>
        <v>68105828</v>
      </c>
      <c r="H853" s="18">
        <f t="shared" si="434"/>
        <v>91696784</v>
      </c>
      <c r="I853" s="18">
        <f t="shared" si="435"/>
        <v>147871378</v>
      </c>
      <c r="J853" s="18">
        <f t="shared" si="436"/>
        <v>152611364</v>
      </c>
      <c r="K853" s="18">
        <f t="shared" si="443"/>
        <v>1</v>
      </c>
      <c r="L853" s="18">
        <f t="shared" si="444"/>
        <v>9040.44</v>
      </c>
      <c r="M853" s="18">
        <f t="shared" si="445"/>
        <v>2</v>
      </c>
      <c r="N853" s="18">
        <f t="shared" si="446"/>
        <v>32.1</v>
      </c>
      <c r="O853" s="18">
        <f t="shared" si="447"/>
        <v>2</v>
      </c>
      <c r="P853" s="18">
        <f t="shared" si="448"/>
        <v>68.11</v>
      </c>
      <c r="Q853" s="18">
        <f t="shared" si="449"/>
        <v>2</v>
      </c>
      <c r="R853" s="18">
        <f t="shared" si="450"/>
        <v>91.7</v>
      </c>
      <c r="S853" s="18">
        <f t="shared" si="451"/>
        <v>2</v>
      </c>
      <c r="T853" s="18">
        <f t="shared" si="452"/>
        <v>147.87</v>
      </c>
      <c r="U853" s="18">
        <f t="shared" si="453"/>
        <v>2</v>
      </c>
      <c r="V853" s="18">
        <f t="shared" si="454"/>
        <v>152.61000000000001</v>
      </c>
      <c r="W853" s="18">
        <f t="shared" si="455"/>
        <v>2</v>
      </c>
      <c r="X853" s="18">
        <f t="shared" si="456"/>
        <v>152.61000000000001</v>
      </c>
      <c r="Y853" s="22">
        <v>0</v>
      </c>
      <c r="Z853" s="22">
        <v>0</v>
      </c>
      <c r="AA853" s="22">
        <v>0</v>
      </c>
      <c r="AB853" s="22">
        <v>0</v>
      </c>
      <c r="AC853" s="22">
        <v>0.7</v>
      </c>
      <c r="AD853" s="22">
        <v>0.3</v>
      </c>
      <c r="AE853" s="18">
        <f t="shared" si="457"/>
        <v>475499395.55299997</v>
      </c>
      <c r="AF853" s="18">
        <f>AE853*节奏规划!$J842</f>
        <v>566070.70899166667</v>
      </c>
      <c r="AG853" s="18">
        <f t="shared" si="458"/>
        <v>6592.95</v>
      </c>
      <c r="AH853" s="18">
        <f>AG853*节奏规划!$J842</f>
        <v>7.8487500000000008</v>
      </c>
      <c r="AI853" s="18">
        <f t="shared" si="437"/>
        <v>608.84999999999991</v>
      </c>
      <c r="AJ853" s="18">
        <f>AI853*节奏规划!$J842</f>
        <v>0.72482142857142851</v>
      </c>
      <c r="AK853" s="18">
        <f t="shared" si="438"/>
        <v>348.84</v>
      </c>
      <c r="AL853" s="18">
        <f>AK853*节奏规划!$J842</f>
        <v>0.41528571428571431</v>
      </c>
      <c r="AM853" s="18">
        <f t="shared" si="439"/>
        <v>1555.1999999999998</v>
      </c>
      <c r="AN853" s="18">
        <f>AM853*节奏规划!$J842</f>
        <v>1.8514285714285714</v>
      </c>
      <c r="AO853" s="18">
        <f t="shared" si="440"/>
        <v>355.31999999999994</v>
      </c>
      <c r="AP853" s="18">
        <f>AO853*节奏规划!$J842</f>
        <v>0.42299999999999999</v>
      </c>
      <c r="AQ853" s="18">
        <f t="shared" si="441"/>
        <v>26.459999999999997</v>
      </c>
      <c r="AR853" s="18">
        <f>AQ853*节奏规划!$J842</f>
        <v>3.15E-2</v>
      </c>
      <c r="AS853" s="18">
        <f t="shared" si="459"/>
        <v>0</v>
      </c>
      <c r="AT853" s="18">
        <f>AS853*节奏规划!$J842</f>
        <v>0</v>
      </c>
      <c r="AU853" s="18">
        <f t="shared" si="460"/>
        <v>120.39299999999999</v>
      </c>
      <c r="AV853" s="18">
        <f>AU853*节奏规划!$J842</f>
        <v>0.14332500000000001</v>
      </c>
      <c r="AW853" s="18">
        <f t="shared" si="461"/>
        <v>65.012219999999985</v>
      </c>
      <c r="AX853" s="18">
        <f>AW853*节奏规划!$J842</f>
        <v>7.7395499999999992E-2</v>
      </c>
      <c r="AY853" s="18">
        <f t="shared" si="462"/>
        <v>6.1916399999999996</v>
      </c>
      <c r="AZ853" s="18">
        <f>AY853*节奏规划!$J842</f>
        <v>7.3709999999999999E-3</v>
      </c>
    </row>
    <row r="854" spans="1:52" ht="16.5" x14ac:dyDescent="0.2">
      <c r="A854" s="14">
        <v>849</v>
      </c>
      <c r="B854" s="14">
        <f>金币产出!CH854/金币产出!CB854</f>
        <v>32889348239.999996</v>
      </c>
      <c r="C854" s="18">
        <f>INDEX(金币产出!$D$7:$D$90,MATCH(宝箱数值!A854,金币产出!$A$7:$A$90,1))</f>
        <v>218.5</v>
      </c>
      <c r="D854" s="18">
        <f t="shared" si="442"/>
        <v>152982607</v>
      </c>
      <c r="E854" s="18">
        <f t="shared" si="431"/>
        <v>9051425</v>
      </c>
      <c r="F854" s="18">
        <f t="shared" si="432"/>
        <v>32143147</v>
      </c>
      <c r="G854" s="18">
        <f t="shared" si="433"/>
        <v>68188615</v>
      </c>
      <c r="H854" s="18">
        <f t="shared" si="434"/>
        <v>91808247</v>
      </c>
      <c r="I854" s="18">
        <f t="shared" si="435"/>
        <v>148051125</v>
      </c>
      <c r="J854" s="18">
        <f t="shared" si="436"/>
        <v>152982607</v>
      </c>
      <c r="K854" s="18">
        <f t="shared" si="443"/>
        <v>1</v>
      </c>
      <c r="L854" s="18">
        <f t="shared" si="444"/>
        <v>9051.43</v>
      </c>
      <c r="M854" s="18">
        <f t="shared" si="445"/>
        <v>2</v>
      </c>
      <c r="N854" s="18">
        <f t="shared" si="446"/>
        <v>32.14</v>
      </c>
      <c r="O854" s="18">
        <f t="shared" si="447"/>
        <v>2</v>
      </c>
      <c r="P854" s="18">
        <f t="shared" si="448"/>
        <v>68.19</v>
      </c>
      <c r="Q854" s="18">
        <f t="shared" si="449"/>
        <v>2</v>
      </c>
      <c r="R854" s="18">
        <f t="shared" si="450"/>
        <v>91.81</v>
      </c>
      <c r="S854" s="18">
        <f t="shared" si="451"/>
        <v>2</v>
      </c>
      <c r="T854" s="18">
        <f t="shared" si="452"/>
        <v>148.05000000000001</v>
      </c>
      <c r="U854" s="18">
        <f t="shared" si="453"/>
        <v>2</v>
      </c>
      <c r="V854" s="18">
        <f t="shared" si="454"/>
        <v>152.97999999999999</v>
      </c>
      <c r="W854" s="18">
        <f t="shared" si="455"/>
        <v>2</v>
      </c>
      <c r="X854" s="18">
        <f t="shared" si="456"/>
        <v>152.97999999999999</v>
      </c>
      <c r="Y854" s="22">
        <v>0</v>
      </c>
      <c r="Z854" s="22">
        <v>0</v>
      </c>
      <c r="AA854" s="22">
        <v>0</v>
      </c>
      <c r="AB854" s="22">
        <v>0</v>
      </c>
      <c r="AC854" s="22">
        <v>0.7</v>
      </c>
      <c r="AD854" s="22">
        <v>0.3</v>
      </c>
      <c r="AE854" s="18">
        <f t="shared" si="457"/>
        <v>476254864.176</v>
      </c>
      <c r="AF854" s="18">
        <f>AE854*节奏规划!$J843</f>
        <v>566970.07640000002</v>
      </c>
      <c r="AG854" s="18">
        <f t="shared" si="458"/>
        <v>6592.95</v>
      </c>
      <c r="AH854" s="18">
        <f>AG854*节奏规划!$J843</f>
        <v>7.8487500000000008</v>
      </c>
      <c r="AI854" s="18">
        <f t="shared" si="437"/>
        <v>608.84999999999991</v>
      </c>
      <c r="AJ854" s="18">
        <f>AI854*节奏规划!$J843</f>
        <v>0.72482142857142851</v>
      </c>
      <c r="AK854" s="18">
        <f t="shared" si="438"/>
        <v>348.84</v>
      </c>
      <c r="AL854" s="18">
        <f>AK854*节奏规划!$J843</f>
        <v>0.41528571428571431</v>
      </c>
      <c r="AM854" s="18">
        <f t="shared" si="439"/>
        <v>1555.1999999999998</v>
      </c>
      <c r="AN854" s="18">
        <f>AM854*节奏规划!$J843</f>
        <v>1.8514285714285714</v>
      </c>
      <c r="AO854" s="18">
        <f t="shared" si="440"/>
        <v>355.31999999999994</v>
      </c>
      <c r="AP854" s="18">
        <f>AO854*节奏规划!$J843</f>
        <v>0.42299999999999999</v>
      </c>
      <c r="AQ854" s="18">
        <f t="shared" si="441"/>
        <v>26.459999999999997</v>
      </c>
      <c r="AR854" s="18">
        <f>AQ854*节奏规划!$J843</f>
        <v>3.15E-2</v>
      </c>
      <c r="AS854" s="18">
        <f t="shared" si="459"/>
        <v>0</v>
      </c>
      <c r="AT854" s="18">
        <f>AS854*节奏规划!$J843</f>
        <v>0</v>
      </c>
      <c r="AU854" s="18">
        <f t="shared" si="460"/>
        <v>120.39299999999999</v>
      </c>
      <c r="AV854" s="18">
        <f>AU854*节奏规划!$J843</f>
        <v>0.14332500000000001</v>
      </c>
      <c r="AW854" s="18">
        <f t="shared" si="461"/>
        <v>65.012219999999985</v>
      </c>
      <c r="AX854" s="18">
        <f>AW854*节奏规划!$J843</f>
        <v>7.7395499999999992E-2</v>
      </c>
      <c r="AY854" s="18">
        <f t="shared" si="462"/>
        <v>6.1916399999999996</v>
      </c>
      <c r="AZ854" s="18">
        <f>AY854*节奏规划!$J843</f>
        <v>7.3709999999999999E-3</v>
      </c>
    </row>
    <row r="855" spans="1:52" ht="16.5" x14ac:dyDescent="0.2">
      <c r="A855" s="14">
        <v>850</v>
      </c>
      <c r="B855" s="14">
        <f>金币产出!CH855/金币产出!CB855</f>
        <v>32969160380</v>
      </c>
      <c r="C855" s="18">
        <f>INDEX(金币产出!$D$7:$D$90,MATCH(宝箱数值!A855,金币产出!$A$7:$A$90,1))</f>
        <v>223</v>
      </c>
      <c r="D855" s="18">
        <f t="shared" si="442"/>
        <v>151217339</v>
      </c>
      <c r="E855" s="18">
        <f t="shared" si="431"/>
        <v>8999051</v>
      </c>
      <c r="F855" s="18">
        <f t="shared" si="432"/>
        <v>31957159</v>
      </c>
      <c r="G855" s="18">
        <f t="shared" si="433"/>
        <v>67794059</v>
      </c>
      <c r="H855" s="18">
        <f t="shared" si="434"/>
        <v>91277022</v>
      </c>
      <c r="I855" s="18">
        <f t="shared" si="435"/>
        <v>147194465</v>
      </c>
      <c r="J855" s="18">
        <f t="shared" si="436"/>
        <v>151217339</v>
      </c>
      <c r="K855" s="18">
        <f t="shared" si="443"/>
        <v>1</v>
      </c>
      <c r="L855" s="18">
        <f t="shared" si="444"/>
        <v>8999.0499999999993</v>
      </c>
      <c r="M855" s="18">
        <f t="shared" si="445"/>
        <v>2</v>
      </c>
      <c r="N855" s="18">
        <f t="shared" si="446"/>
        <v>31.96</v>
      </c>
      <c r="O855" s="18">
        <f t="shared" si="447"/>
        <v>2</v>
      </c>
      <c r="P855" s="18">
        <f t="shared" si="448"/>
        <v>67.790000000000006</v>
      </c>
      <c r="Q855" s="18">
        <f t="shared" si="449"/>
        <v>2</v>
      </c>
      <c r="R855" s="18">
        <f t="shared" si="450"/>
        <v>91.28</v>
      </c>
      <c r="S855" s="18">
        <f t="shared" si="451"/>
        <v>2</v>
      </c>
      <c r="T855" s="18">
        <f t="shared" si="452"/>
        <v>147.19</v>
      </c>
      <c r="U855" s="18">
        <f t="shared" si="453"/>
        <v>2</v>
      </c>
      <c r="V855" s="18">
        <f t="shared" si="454"/>
        <v>151.22</v>
      </c>
      <c r="W855" s="18">
        <f t="shared" si="455"/>
        <v>2</v>
      </c>
      <c r="X855" s="18">
        <f t="shared" si="456"/>
        <v>151.22</v>
      </c>
      <c r="Y855" s="22">
        <v>0</v>
      </c>
      <c r="Z855" s="22">
        <v>0</v>
      </c>
      <c r="AA855" s="22">
        <v>0</v>
      </c>
      <c r="AB855" s="22">
        <v>0</v>
      </c>
      <c r="AC855" s="22">
        <v>0.7</v>
      </c>
      <c r="AD855" s="22">
        <v>0.3</v>
      </c>
      <c r="AE855" s="18">
        <f t="shared" si="457"/>
        <v>479336286.85599995</v>
      </c>
      <c r="AF855" s="18">
        <f>AE855*节奏规划!$J844</f>
        <v>557367.77541395347</v>
      </c>
      <c r="AG855" s="18">
        <f t="shared" si="458"/>
        <v>6686.1</v>
      </c>
      <c r="AH855" s="18">
        <f>AG855*节奏规划!$J844</f>
        <v>7.7745348837209303</v>
      </c>
      <c r="AI855" s="18">
        <f t="shared" si="437"/>
        <v>608.84999999999991</v>
      </c>
      <c r="AJ855" s="18">
        <f>AI855*节奏规划!$J844</f>
        <v>0.70796511627906966</v>
      </c>
      <c r="AK855" s="18">
        <f t="shared" si="438"/>
        <v>348.84</v>
      </c>
      <c r="AL855" s="18">
        <f>AK855*节奏规划!$J844</f>
        <v>0.40562790697674417</v>
      </c>
      <c r="AM855" s="18">
        <f t="shared" si="439"/>
        <v>1555.1999999999998</v>
      </c>
      <c r="AN855" s="18">
        <f>AM855*节奏规划!$J844</f>
        <v>1.8083720930232556</v>
      </c>
      <c r="AO855" s="18">
        <f t="shared" si="440"/>
        <v>355.31999999999994</v>
      </c>
      <c r="AP855" s="18">
        <f>AO855*节奏规划!$J844</f>
        <v>0.41316279069767436</v>
      </c>
      <c r="AQ855" s="18">
        <f t="shared" si="441"/>
        <v>26.459999999999997</v>
      </c>
      <c r="AR855" s="18">
        <f>AQ855*节奏规划!$J844</f>
        <v>3.0767441860465112E-2</v>
      </c>
      <c r="AS855" s="18">
        <f t="shared" si="459"/>
        <v>0</v>
      </c>
      <c r="AT855" s="18">
        <f>AS855*节奏规划!$J844</f>
        <v>0</v>
      </c>
      <c r="AU855" s="18">
        <f t="shared" si="460"/>
        <v>122.09399999999999</v>
      </c>
      <c r="AV855" s="18">
        <f>AU855*节奏规划!$J844</f>
        <v>0.14196976744186046</v>
      </c>
      <c r="AW855" s="18">
        <f t="shared" si="461"/>
        <v>65.930759999999978</v>
      </c>
      <c r="AX855" s="18">
        <f>AW855*节奏规划!$J844</f>
        <v>7.6663674418604624E-2</v>
      </c>
      <c r="AY855" s="18">
        <f t="shared" si="462"/>
        <v>6.2791199999999989</v>
      </c>
      <c r="AZ855" s="18">
        <f>AY855*节奏规划!$J844</f>
        <v>7.3013023255813943E-3</v>
      </c>
    </row>
    <row r="856" spans="1:52" ht="16.5" x14ac:dyDescent="0.2">
      <c r="A856" s="14">
        <v>851</v>
      </c>
      <c r="B856" s="14">
        <f>金币产出!CH856/金币产出!CB856</f>
        <v>33268644200</v>
      </c>
      <c r="C856" s="18">
        <f>INDEX(金币产出!$D$7:$D$90,MATCH(宝箱数值!A856,金币产出!$A$7:$A$90,1))</f>
        <v>223</v>
      </c>
      <c r="D856" s="18">
        <f t="shared" si="442"/>
        <v>152590961</v>
      </c>
      <c r="E856" s="18">
        <f t="shared" si="431"/>
        <v>9039832</v>
      </c>
      <c r="F856" s="18">
        <f t="shared" si="432"/>
        <v>32101977</v>
      </c>
      <c r="G856" s="18">
        <f t="shared" si="433"/>
        <v>68101275</v>
      </c>
      <c r="H856" s="18">
        <f t="shared" si="434"/>
        <v>91690654</v>
      </c>
      <c r="I856" s="18">
        <f t="shared" si="435"/>
        <v>147861493</v>
      </c>
      <c r="J856" s="18">
        <f t="shared" si="436"/>
        <v>152590961</v>
      </c>
      <c r="K856" s="18">
        <f t="shared" si="443"/>
        <v>1</v>
      </c>
      <c r="L856" s="18">
        <f t="shared" si="444"/>
        <v>9039.83</v>
      </c>
      <c r="M856" s="18">
        <f t="shared" si="445"/>
        <v>2</v>
      </c>
      <c r="N856" s="18">
        <f t="shared" si="446"/>
        <v>32.1</v>
      </c>
      <c r="O856" s="18">
        <f t="shared" si="447"/>
        <v>2</v>
      </c>
      <c r="P856" s="18">
        <f t="shared" si="448"/>
        <v>68.099999999999994</v>
      </c>
      <c r="Q856" s="18">
        <f t="shared" si="449"/>
        <v>2</v>
      </c>
      <c r="R856" s="18">
        <f t="shared" si="450"/>
        <v>91.69</v>
      </c>
      <c r="S856" s="18">
        <f t="shared" si="451"/>
        <v>2</v>
      </c>
      <c r="T856" s="18">
        <f t="shared" si="452"/>
        <v>147.86000000000001</v>
      </c>
      <c r="U856" s="18">
        <f t="shared" si="453"/>
        <v>2</v>
      </c>
      <c r="V856" s="18">
        <f t="shared" si="454"/>
        <v>152.59</v>
      </c>
      <c r="W856" s="18">
        <f t="shared" si="455"/>
        <v>2</v>
      </c>
      <c r="X856" s="18">
        <f t="shared" si="456"/>
        <v>152.59</v>
      </c>
      <c r="Y856" s="22">
        <v>0</v>
      </c>
      <c r="Z856" s="22">
        <v>0</v>
      </c>
      <c r="AA856" s="22">
        <v>0</v>
      </c>
      <c r="AB856" s="22">
        <v>0</v>
      </c>
      <c r="AC856" s="22">
        <v>0.7</v>
      </c>
      <c r="AD856" s="22">
        <v>0.3</v>
      </c>
      <c r="AE856" s="18">
        <f t="shared" si="457"/>
        <v>482175476.88199991</v>
      </c>
      <c r="AF856" s="18">
        <f>AE856*节奏规划!$J845</f>
        <v>560669.15916511614</v>
      </c>
      <c r="AG856" s="18">
        <f t="shared" si="458"/>
        <v>6686.1</v>
      </c>
      <c r="AH856" s="18">
        <f>AG856*节奏规划!$J845</f>
        <v>7.7745348837209303</v>
      </c>
      <c r="AI856" s="18">
        <f t="shared" si="437"/>
        <v>608.84999999999991</v>
      </c>
      <c r="AJ856" s="18">
        <f>AI856*节奏规划!$J845</f>
        <v>0.70796511627906966</v>
      </c>
      <c r="AK856" s="18">
        <f t="shared" si="438"/>
        <v>348.84</v>
      </c>
      <c r="AL856" s="18">
        <f>AK856*节奏规划!$J845</f>
        <v>0.40562790697674417</v>
      </c>
      <c r="AM856" s="18">
        <f t="shared" si="439"/>
        <v>1555.1999999999998</v>
      </c>
      <c r="AN856" s="18">
        <f>AM856*节奏规划!$J845</f>
        <v>1.8083720930232556</v>
      </c>
      <c r="AO856" s="18">
        <f t="shared" si="440"/>
        <v>355.31999999999994</v>
      </c>
      <c r="AP856" s="18">
        <f>AO856*节奏规划!$J845</f>
        <v>0.41316279069767436</v>
      </c>
      <c r="AQ856" s="18">
        <f t="shared" si="441"/>
        <v>26.459999999999997</v>
      </c>
      <c r="AR856" s="18">
        <f>AQ856*节奏规划!$J845</f>
        <v>3.0767441860465112E-2</v>
      </c>
      <c r="AS856" s="18">
        <f t="shared" si="459"/>
        <v>0</v>
      </c>
      <c r="AT856" s="18">
        <f>AS856*节奏规划!$J845</f>
        <v>0</v>
      </c>
      <c r="AU856" s="18">
        <f t="shared" si="460"/>
        <v>122.09399999999999</v>
      </c>
      <c r="AV856" s="18">
        <f>AU856*节奏规划!$J845</f>
        <v>0.14196976744186046</v>
      </c>
      <c r="AW856" s="18">
        <f t="shared" si="461"/>
        <v>65.930759999999978</v>
      </c>
      <c r="AX856" s="18">
        <f>AW856*节奏规划!$J845</f>
        <v>7.6663674418604624E-2</v>
      </c>
      <c r="AY856" s="18">
        <f t="shared" si="462"/>
        <v>6.2791199999999989</v>
      </c>
      <c r="AZ856" s="18">
        <f>AY856*节奏规划!$J845</f>
        <v>7.3013023255813943E-3</v>
      </c>
    </row>
    <row r="857" spans="1:52" ht="16.5" x14ac:dyDescent="0.2">
      <c r="A857" s="14">
        <v>852</v>
      </c>
      <c r="B857" s="14">
        <f>金币产出!CH857/金币产出!CB857</f>
        <v>33568128020</v>
      </c>
      <c r="C857" s="18">
        <f>INDEX(金币产出!$D$7:$D$90,MATCH(宝箱数值!A857,金币产出!$A$7:$A$90,1))</f>
        <v>223</v>
      </c>
      <c r="D857" s="18">
        <f t="shared" si="442"/>
        <v>153964582</v>
      </c>
      <c r="E857" s="18">
        <f t="shared" si="431"/>
        <v>9080429</v>
      </c>
      <c r="F857" s="18">
        <f t="shared" si="432"/>
        <v>32246144</v>
      </c>
      <c r="G857" s="18">
        <f t="shared" si="433"/>
        <v>68407112</v>
      </c>
      <c r="H857" s="18">
        <f t="shared" si="434"/>
        <v>92102428</v>
      </c>
      <c r="I857" s="18">
        <f t="shared" si="435"/>
        <v>148525525</v>
      </c>
      <c r="J857" s="18">
        <f t="shared" si="436"/>
        <v>153964582</v>
      </c>
      <c r="K857" s="18">
        <f t="shared" si="443"/>
        <v>1</v>
      </c>
      <c r="L857" s="18">
        <f t="shared" si="444"/>
        <v>9080.43</v>
      </c>
      <c r="M857" s="18">
        <f t="shared" si="445"/>
        <v>2</v>
      </c>
      <c r="N857" s="18">
        <f t="shared" si="446"/>
        <v>32.25</v>
      </c>
      <c r="O857" s="18">
        <f t="shared" si="447"/>
        <v>2</v>
      </c>
      <c r="P857" s="18">
        <f t="shared" si="448"/>
        <v>68.41</v>
      </c>
      <c r="Q857" s="18">
        <f t="shared" si="449"/>
        <v>2</v>
      </c>
      <c r="R857" s="18">
        <f t="shared" si="450"/>
        <v>92.1</v>
      </c>
      <c r="S857" s="18">
        <f t="shared" si="451"/>
        <v>2</v>
      </c>
      <c r="T857" s="18">
        <f t="shared" si="452"/>
        <v>148.53</v>
      </c>
      <c r="U857" s="18">
        <f t="shared" si="453"/>
        <v>2</v>
      </c>
      <c r="V857" s="18">
        <f t="shared" si="454"/>
        <v>153.96</v>
      </c>
      <c r="W857" s="18">
        <f t="shared" si="455"/>
        <v>2</v>
      </c>
      <c r="X857" s="18">
        <f t="shared" si="456"/>
        <v>153.96</v>
      </c>
      <c r="Y857" s="22">
        <v>0</v>
      </c>
      <c r="Z857" s="22">
        <v>0</v>
      </c>
      <c r="AA857" s="22">
        <v>0</v>
      </c>
      <c r="AB857" s="22">
        <v>0</v>
      </c>
      <c r="AC857" s="22">
        <v>0.7</v>
      </c>
      <c r="AD857" s="22">
        <v>0.3</v>
      </c>
      <c r="AE857" s="18">
        <f t="shared" si="457"/>
        <v>485007891.98299998</v>
      </c>
      <c r="AF857" s="18">
        <f>AE857*节奏规划!$J846</f>
        <v>563962.6650965116</v>
      </c>
      <c r="AG857" s="18">
        <f t="shared" si="458"/>
        <v>6686.1</v>
      </c>
      <c r="AH857" s="18">
        <f>AG857*节奏规划!$J846</f>
        <v>7.7745348837209303</v>
      </c>
      <c r="AI857" s="18">
        <f t="shared" si="437"/>
        <v>608.84999999999991</v>
      </c>
      <c r="AJ857" s="18">
        <f>AI857*节奏规划!$J846</f>
        <v>0.70796511627906966</v>
      </c>
      <c r="AK857" s="18">
        <f t="shared" si="438"/>
        <v>348.84</v>
      </c>
      <c r="AL857" s="18">
        <f>AK857*节奏规划!$J846</f>
        <v>0.40562790697674417</v>
      </c>
      <c r="AM857" s="18">
        <f t="shared" si="439"/>
        <v>1555.1999999999998</v>
      </c>
      <c r="AN857" s="18">
        <f>AM857*节奏规划!$J846</f>
        <v>1.8083720930232556</v>
      </c>
      <c r="AO857" s="18">
        <f t="shared" si="440"/>
        <v>355.31999999999994</v>
      </c>
      <c r="AP857" s="18">
        <f>AO857*节奏规划!$J846</f>
        <v>0.41316279069767436</v>
      </c>
      <c r="AQ857" s="18">
        <f t="shared" si="441"/>
        <v>26.459999999999997</v>
      </c>
      <c r="AR857" s="18">
        <f>AQ857*节奏规划!$J846</f>
        <v>3.0767441860465112E-2</v>
      </c>
      <c r="AS857" s="18">
        <f t="shared" si="459"/>
        <v>0</v>
      </c>
      <c r="AT857" s="18">
        <f>AS857*节奏规划!$J846</f>
        <v>0</v>
      </c>
      <c r="AU857" s="18">
        <f t="shared" si="460"/>
        <v>122.09399999999999</v>
      </c>
      <c r="AV857" s="18">
        <f>AU857*节奏规划!$J846</f>
        <v>0.14196976744186046</v>
      </c>
      <c r="AW857" s="18">
        <f t="shared" si="461"/>
        <v>65.930759999999978</v>
      </c>
      <c r="AX857" s="18">
        <f>AW857*节奏规划!$J846</f>
        <v>7.6663674418604624E-2</v>
      </c>
      <c r="AY857" s="18">
        <f t="shared" si="462"/>
        <v>6.2791199999999989</v>
      </c>
      <c r="AZ857" s="18">
        <f>AY857*节奏规划!$J846</f>
        <v>7.3013023255813943E-3</v>
      </c>
    </row>
    <row r="858" spans="1:52" ht="16.5" x14ac:dyDescent="0.2">
      <c r="A858" s="14">
        <v>853</v>
      </c>
      <c r="B858" s="14">
        <f>金币产出!CH858/金币产出!CB858</f>
        <v>33867611840</v>
      </c>
      <c r="C858" s="18">
        <f>INDEX(金币产出!$D$7:$D$90,MATCH(宝箱数值!A858,金币产出!$A$7:$A$90,1))</f>
        <v>223</v>
      </c>
      <c r="D858" s="18">
        <f t="shared" si="442"/>
        <v>155338204</v>
      </c>
      <c r="E858" s="18">
        <f t="shared" si="431"/>
        <v>9120845</v>
      </c>
      <c r="F858" s="18">
        <f t="shared" si="432"/>
        <v>32389669</v>
      </c>
      <c r="G858" s="18">
        <f t="shared" si="433"/>
        <v>68711587</v>
      </c>
      <c r="H858" s="18">
        <f t="shared" si="434"/>
        <v>92512370</v>
      </c>
      <c r="I858" s="18">
        <f t="shared" si="435"/>
        <v>149186602</v>
      </c>
      <c r="J858" s="18">
        <f t="shared" si="436"/>
        <v>155338204</v>
      </c>
      <c r="K858" s="18">
        <f t="shared" si="443"/>
        <v>1</v>
      </c>
      <c r="L858" s="18">
        <f t="shared" si="444"/>
        <v>9120.85</v>
      </c>
      <c r="M858" s="18">
        <f t="shared" si="445"/>
        <v>2</v>
      </c>
      <c r="N858" s="18">
        <f t="shared" si="446"/>
        <v>32.39</v>
      </c>
      <c r="O858" s="18">
        <f t="shared" si="447"/>
        <v>2</v>
      </c>
      <c r="P858" s="18">
        <f t="shared" si="448"/>
        <v>68.709999999999994</v>
      </c>
      <c r="Q858" s="18">
        <f t="shared" si="449"/>
        <v>2</v>
      </c>
      <c r="R858" s="18">
        <f t="shared" si="450"/>
        <v>92.51</v>
      </c>
      <c r="S858" s="18">
        <f t="shared" si="451"/>
        <v>2</v>
      </c>
      <c r="T858" s="18">
        <f t="shared" si="452"/>
        <v>149.19</v>
      </c>
      <c r="U858" s="18">
        <f t="shared" si="453"/>
        <v>2</v>
      </c>
      <c r="V858" s="18">
        <f t="shared" si="454"/>
        <v>155.34</v>
      </c>
      <c r="W858" s="18">
        <f t="shared" si="455"/>
        <v>2</v>
      </c>
      <c r="X858" s="18">
        <f t="shared" si="456"/>
        <v>155.34</v>
      </c>
      <c r="Y858" s="22">
        <v>0</v>
      </c>
      <c r="Z858" s="22">
        <v>0</v>
      </c>
      <c r="AA858" s="22">
        <v>0</v>
      </c>
      <c r="AB858" s="22">
        <v>0</v>
      </c>
      <c r="AC858" s="22">
        <v>0.7</v>
      </c>
      <c r="AD858" s="22">
        <v>0.3</v>
      </c>
      <c r="AE858" s="18">
        <f t="shared" si="457"/>
        <v>487833626.79799998</v>
      </c>
      <c r="AF858" s="18">
        <f>AE858*节奏规划!$J847</f>
        <v>567248.40325348836</v>
      </c>
      <c r="AG858" s="18">
        <f t="shared" si="458"/>
        <v>6686.1</v>
      </c>
      <c r="AH858" s="18">
        <f>AG858*节奏规划!$J847</f>
        <v>7.7745348837209303</v>
      </c>
      <c r="AI858" s="18">
        <f t="shared" si="437"/>
        <v>608.84999999999991</v>
      </c>
      <c r="AJ858" s="18">
        <f>AI858*节奏规划!$J847</f>
        <v>0.70796511627906966</v>
      </c>
      <c r="AK858" s="18">
        <f t="shared" si="438"/>
        <v>348.84</v>
      </c>
      <c r="AL858" s="18">
        <f>AK858*节奏规划!$J847</f>
        <v>0.40562790697674417</v>
      </c>
      <c r="AM858" s="18">
        <f t="shared" si="439"/>
        <v>1555.1999999999998</v>
      </c>
      <c r="AN858" s="18">
        <f>AM858*节奏规划!$J847</f>
        <v>1.8083720930232556</v>
      </c>
      <c r="AO858" s="18">
        <f t="shared" si="440"/>
        <v>355.31999999999994</v>
      </c>
      <c r="AP858" s="18">
        <f>AO858*节奏规划!$J847</f>
        <v>0.41316279069767436</v>
      </c>
      <c r="AQ858" s="18">
        <f t="shared" si="441"/>
        <v>26.459999999999997</v>
      </c>
      <c r="AR858" s="18">
        <f>AQ858*节奏规划!$J847</f>
        <v>3.0767441860465112E-2</v>
      </c>
      <c r="AS858" s="18">
        <f t="shared" si="459"/>
        <v>0</v>
      </c>
      <c r="AT858" s="18">
        <f>AS858*节奏规划!$J847</f>
        <v>0</v>
      </c>
      <c r="AU858" s="18">
        <f t="shared" si="460"/>
        <v>122.09399999999999</v>
      </c>
      <c r="AV858" s="18">
        <f>AU858*节奏规划!$J847</f>
        <v>0.14196976744186046</v>
      </c>
      <c r="AW858" s="18">
        <f t="shared" si="461"/>
        <v>65.930759999999978</v>
      </c>
      <c r="AX858" s="18">
        <f>AW858*节奏规划!$J847</f>
        <v>7.6663674418604624E-2</v>
      </c>
      <c r="AY858" s="18">
        <f t="shared" si="462"/>
        <v>6.2791199999999989</v>
      </c>
      <c r="AZ858" s="18">
        <f>AY858*节奏规划!$J847</f>
        <v>7.3013023255813943E-3</v>
      </c>
    </row>
    <row r="859" spans="1:52" ht="16.5" x14ac:dyDescent="0.2">
      <c r="A859" s="14">
        <v>854</v>
      </c>
      <c r="B859" s="14">
        <f>金币产出!CH859/金币产出!CB859</f>
        <v>34167095660</v>
      </c>
      <c r="C859" s="18">
        <f>INDEX(金币产出!$D$7:$D$90,MATCH(宝箱数值!A859,金币产出!$A$7:$A$90,1))</f>
        <v>223</v>
      </c>
      <c r="D859" s="18">
        <f t="shared" si="442"/>
        <v>156711825</v>
      </c>
      <c r="E859" s="18">
        <f t="shared" si="431"/>
        <v>9161083</v>
      </c>
      <c r="F859" s="18">
        <f t="shared" si="432"/>
        <v>32532561</v>
      </c>
      <c r="G859" s="18">
        <f t="shared" si="433"/>
        <v>69014719</v>
      </c>
      <c r="H859" s="18">
        <f t="shared" si="434"/>
        <v>92920503</v>
      </c>
      <c r="I859" s="18">
        <f t="shared" si="435"/>
        <v>149844762</v>
      </c>
      <c r="J859" s="18">
        <f t="shared" si="436"/>
        <v>156711825</v>
      </c>
      <c r="K859" s="18">
        <f t="shared" si="443"/>
        <v>1</v>
      </c>
      <c r="L859" s="18">
        <f t="shared" si="444"/>
        <v>9161.08</v>
      </c>
      <c r="M859" s="18">
        <f t="shared" si="445"/>
        <v>2</v>
      </c>
      <c r="N859" s="18">
        <f t="shared" si="446"/>
        <v>32.53</v>
      </c>
      <c r="O859" s="18">
        <f t="shared" si="447"/>
        <v>2</v>
      </c>
      <c r="P859" s="18">
        <f t="shared" si="448"/>
        <v>69.010000000000005</v>
      </c>
      <c r="Q859" s="18">
        <f t="shared" si="449"/>
        <v>2</v>
      </c>
      <c r="R859" s="18">
        <f t="shared" si="450"/>
        <v>92.92</v>
      </c>
      <c r="S859" s="18">
        <f t="shared" si="451"/>
        <v>2</v>
      </c>
      <c r="T859" s="18">
        <f t="shared" si="452"/>
        <v>149.84</v>
      </c>
      <c r="U859" s="18">
        <f t="shared" si="453"/>
        <v>2</v>
      </c>
      <c r="V859" s="18">
        <f t="shared" si="454"/>
        <v>156.71</v>
      </c>
      <c r="W859" s="18">
        <f t="shared" si="455"/>
        <v>2</v>
      </c>
      <c r="X859" s="18">
        <f t="shared" si="456"/>
        <v>156.71</v>
      </c>
      <c r="Y859" s="22">
        <v>0</v>
      </c>
      <c r="Z859" s="22">
        <v>0</v>
      </c>
      <c r="AA859" s="22">
        <v>0</v>
      </c>
      <c r="AB859" s="22">
        <v>0</v>
      </c>
      <c r="AC859" s="22">
        <v>0.7</v>
      </c>
      <c r="AD859" s="22">
        <v>0.3</v>
      </c>
      <c r="AE859" s="18">
        <f t="shared" si="457"/>
        <v>490652765.30699992</v>
      </c>
      <c r="AF859" s="18">
        <f>AE859*节奏规划!$J848</f>
        <v>570526.47128720919</v>
      </c>
      <c r="AG859" s="18">
        <f t="shared" si="458"/>
        <v>6686.1</v>
      </c>
      <c r="AH859" s="18">
        <f>AG859*节奏规划!$J848</f>
        <v>7.7745348837209303</v>
      </c>
      <c r="AI859" s="18">
        <f t="shared" si="437"/>
        <v>608.84999999999991</v>
      </c>
      <c r="AJ859" s="18">
        <f>AI859*节奏规划!$J848</f>
        <v>0.70796511627906966</v>
      </c>
      <c r="AK859" s="18">
        <f t="shared" si="438"/>
        <v>348.84</v>
      </c>
      <c r="AL859" s="18">
        <f>AK859*节奏规划!$J848</f>
        <v>0.40562790697674417</v>
      </c>
      <c r="AM859" s="18">
        <f t="shared" si="439"/>
        <v>1555.1999999999998</v>
      </c>
      <c r="AN859" s="18">
        <f>AM859*节奏规划!$J848</f>
        <v>1.8083720930232556</v>
      </c>
      <c r="AO859" s="18">
        <f t="shared" si="440"/>
        <v>355.31999999999994</v>
      </c>
      <c r="AP859" s="18">
        <f>AO859*节奏规划!$J848</f>
        <v>0.41316279069767436</v>
      </c>
      <c r="AQ859" s="18">
        <f t="shared" si="441"/>
        <v>26.459999999999997</v>
      </c>
      <c r="AR859" s="18">
        <f>AQ859*节奏规划!$J848</f>
        <v>3.0767441860465112E-2</v>
      </c>
      <c r="AS859" s="18">
        <f t="shared" si="459"/>
        <v>0</v>
      </c>
      <c r="AT859" s="18">
        <f>AS859*节奏规划!$J848</f>
        <v>0</v>
      </c>
      <c r="AU859" s="18">
        <f t="shared" si="460"/>
        <v>122.09399999999999</v>
      </c>
      <c r="AV859" s="18">
        <f>AU859*节奏规划!$J848</f>
        <v>0.14196976744186046</v>
      </c>
      <c r="AW859" s="18">
        <f t="shared" si="461"/>
        <v>65.930759999999978</v>
      </c>
      <c r="AX859" s="18">
        <f>AW859*节奏规划!$J848</f>
        <v>7.6663674418604624E-2</v>
      </c>
      <c r="AY859" s="18">
        <f t="shared" si="462"/>
        <v>6.2791199999999989</v>
      </c>
      <c r="AZ859" s="18">
        <f>AY859*节奏规划!$J848</f>
        <v>7.3013023255813943E-3</v>
      </c>
    </row>
    <row r="860" spans="1:52" ht="16.5" x14ac:dyDescent="0.2">
      <c r="A860" s="14">
        <v>855</v>
      </c>
      <c r="B860" s="14">
        <f>金币产出!CH860/金币产出!CB860</f>
        <v>34466580340</v>
      </c>
      <c r="C860" s="18">
        <f>INDEX(金币产出!$D$7:$D$90,MATCH(宝箱数值!A860,金币产出!$A$7:$A$90,1))</f>
        <v>223</v>
      </c>
      <c r="D860" s="18">
        <f t="shared" si="442"/>
        <v>158085450</v>
      </c>
      <c r="E860" s="18">
        <f t="shared" si="431"/>
        <v>9201145</v>
      </c>
      <c r="F860" s="18">
        <f t="shared" si="432"/>
        <v>32674829</v>
      </c>
      <c r="G860" s="18">
        <f t="shared" si="433"/>
        <v>69316526</v>
      </c>
      <c r="H860" s="18">
        <f t="shared" si="434"/>
        <v>93326852</v>
      </c>
      <c r="I860" s="18">
        <f t="shared" si="435"/>
        <v>150500046</v>
      </c>
      <c r="J860" s="18">
        <f t="shared" si="436"/>
        <v>158085450</v>
      </c>
      <c r="K860" s="18">
        <f t="shared" si="443"/>
        <v>1</v>
      </c>
      <c r="L860" s="18">
        <f t="shared" si="444"/>
        <v>9201.15</v>
      </c>
      <c r="M860" s="18">
        <f t="shared" si="445"/>
        <v>2</v>
      </c>
      <c r="N860" s="18">
        <f t="shared" si="446"/>
        <v>32.67</v>
      </c>
      <c r="O860" s="18">
        <f t="shared" si="447"/>
        <v>2</v>
      </c>
      <c r="P860" s="18">
        <f t="shared" si="448"/>
        <v>69.319999999999993</v>
      </c>
      <c r="Q860" s="18">
        <f t="shared" si="449"/>
        <v>2</v>
      </c>
      <c r="R860" s="18">
        <f t="shared" si="450"/>
        <v>93.33</v>
      </c>
      <c r="S860" s="18">
        <f t="shared" si="451"/>
        <v>2</v>
      </c>
      <c r="T860" s="18">
        <f t="shared" si="452"/>
        <v>150.5</v>
      </c>
      <c r="U860" s="18">
        <f t="shared" si="453"/>
        <v>2</v>
      </c>
      <c r="V860" s="18">
        <f t="shared" si="454"/>
        <v>158.09</v>
      </c>
      <c r="W860" s="18">
        <f t="shared" si="455"/>
        <v>2</v>
      </c>
      <c r="X860" s="18">
        <f t="shared" si="456"/>
        <v>158.09</v>
      </c>
      <c r="Y860" s="22">
        <v>0</v>
      </c>
      <c r="Z860" s="22">
        <v>0</v>
      </c>
      <c r="AA860" s="22">
        <v>0</v>
      </c>
      <c r="AB860" s="22">
        <v>0</v>
      </c>
      <c r="AC860" s="22">
        <v>0.7</v>
      </c>
      <c r="AD860" s="22">
        <v>0.3</v>
      </c>
      <c r="AE860" s="18">
        <f t="shared" si="457"/>
        <v>493465405.05599993</v>
      </c>
      <c r="AF860" s="18">
        <f>AE860*节奏规划!$J849</f>
        <v>573796.9826232557</v>
      </c>
      <c r="AG860" s="18">
        <f t="shared" si="458"/>
        <v>6686.1</v>
      </c>
      <c r="AH860" s="18">
        <f>AG860*节奏规划!$J849</f>
        <v>7.7745348837209303</v>
      </c>
      <c r="AI860" s="18">
        <f t="shared" si="437"/>
        <v>608.84999999999991</v>
      </c>
      <c r="AJ860" s="18">
        <f>AI860*节奏规划!$J849</f>
        <v>0.70796511627906966</v>
      </c>
      <c r="AK860" s="18">
        <f t="shared" si="438"/>
        <v>348.84</v>
      </c>
      <c r="AL860" s="18">
        <f>AK860*节奏规划!$J849</f>
        <v>0.40562790697674417</v>
      </c>
      <c r="AM860" s="18">
        <f t="shared" si="439"/>
        <v>1555.1999999999998</v>
      </c>
      <c r="AN860" s="18">
        <f>AM860*节奏规划!$J849</f>
        <v>1.8083720930232556</v>
      </c>
      <c r="AO860" s="18">
        <f t="shared" si="440"/>
        <v>355.31999999999994</v>
      </c>
      <c r="AP860" s="18">
        <f>AO860*节奏规划!$J849</f>
        <v>0.41316279069767436</v>
      </c>
      <c r="AQ860" s="18">
        <f t="shared" si="441"/>
        <v>26.459999999999997</v>
      </c>
      <c r="AR860" s="18">
        <f>AQ860*节奏规划!$J849</f>
        <v>3.0767441860465112E-2</v>
      </c>
      <c r="AS860" s="18">
        <f t="shared" si="459"/>
        <v>0</v>
      </c>
      <c r="AT860" s="18">
        <f>AS860*节奏规划!$J849</f>
        <v>0</v>
      </c>
      <c r="AU860" s="18">
        <f t="shared" si="460"/>
        <v>122.09399999999999</v>
      </c>
      <c r="AV860" s="18">
        <f>AU860*节奏规划!$J849</f>
        <v>0.14196976744186046</v>
      </c>
      <c r="AW860" s="18">
        <f t="shared" si="461"/>
        <v>65.930759999999978</v>
      </c>
      <c r="AX860" s="18">
        <f>AW860*节奏规划!$J849</f>
        <v>7.6663674418604624E-2</v>
      </c>
      <c r="AY860" s="18">
        <f t="shared" si="462"/>
        <v>6.2791199999999989</v>
      </c>
      <c r="AZ860" s="18">
        <f>AY860*节奏规划!$J849</f>
        <v>7.3013023255813943E-3</v>
      </c>
    </row>
    <row r="861" spans="1:52" ht="16.5" x14ac:dyDescent="0.2">
      <c r="A861" s="14">
        <v>856</v>
      </c>
      <c r="B861" s="14">
        <f>金币产出!CH861/金币产出!CB861</f>
        <v>34766064160</v>
      </c>
      <c r="C861" s="18">
        <f>INDEX(金币产出!$D$7:$D$90,MATCH(宝箱数值!A861,金币产出!$A$7:$A$90,1))</f>
        <v>223</v>
      </c>
      <c r="D861" s="18">
        <f t="shared" si="442"/>
        <v>159459072</v>
      </c>
      <c r="E861" s="18">
        <f t="shared" si="431"/>
        <v>9241034</v>
      </c>
      <c r="F861" s="18">
        <f t="shared" si="432"/>
        <v>32816479</v>
      </c>
      <c r="G861" s="18">
        <f t="shared" si="433"/>
        <v>69617024</v>
      </c>
      <c r="H861" s="18">
        <f t="shared" si="434"/>
        <v>93731439</v>
      </c>
      <c r="I861" s="18">
        <f t="shared" si="435"/>
        <v>151152488</v>
      </c>
      <c r="J861" s="18">
        <f t="shared" si="436"/>
        <v>159459072</v>
      </c>
      <c r="K861" s="18">
        <f t="shared" si="443"/>
        <v>1</v>
      </c>
      <c r="L861" s="18">
        <f t="shared" si="444"/>
        <v>9241.0300000000007</v>
      </c>
      <c r="M861" s="18">
        <f t="shared" si="445"/>
        <v>2</v>
      </c>
      <c r="N861" s="18">
        <f t="shared" si="446"/>
        <v>32.82</v>
      </c>
      <c r="O861" s="18">
        <f t="shared" si="447"/>
        <v>2</v>
      </c>
      <c r="P861" s="18">
        <f t="shared" si="448"/>
        <v>69.62</v>
      </c>
      <c r="Q861" s="18">
        <f t="shared" si="449"/>
        <v>2</v>
      </c>
      <c r="R861" s="18">
        <f t="shared" si="450"/>
        <v>93.73</v>
      </c>
      <c r="S861" s="18">
        <f t="shared" si="451"/>
        <v>2</v>
      </c>
      <c r="T861" s="18">
        <f t="shared" si="452"/>
        <v>151.15</v>
      </c>
      <c r="U861" s="18">
        <f t="shared" si="453"/>
        <v>2</v>
      </c>
      <c r="V861" s="18">
        <f t="shared" si="454"/>
        <v>159.46</v>
      </c>
      <c r="W861" s="18">
        <f t="shared" si="455"/>
        <v>2</v>
      </c>
      <c r="X861" s="18">
        <f t="shared" si="456"/>
        <v>159.46</v>
      </c>
      <c r="Y861" s="22">
        <v>0</v>
      </c>
      <c r="Z861" s="22">
        <v>0</v>
      </c>
      <c r="AA861" s="22">
        <v>0</v>
      </c>
      <c r="AB861" s="22">
        <v>0</v>
      </c>
      <c r="AC861" s="22">
        <v>0.7</v>
      </c>
      <c r="AD861" s="22">
        <v>0.3</v>
      </c>
      <c r="AE861" s="18">
        <f t="shared" si="457"/>
        <v>496271616.13599998</v>
      </c>
      <c r="AF861" s="18">
        <f>AE861*节奏规划!$J850</f>
        <v>577060.01876279071</v>
      </c>
      <c r="AG861" s="18">
        <f t="shared" si="458"/>
        <v>6686.1</v>
      </c>
      <c r="AH861" s="18">
        <f>AG861*节奏规划!$J850</f>
        <v>7.7745348837209303</v>
      </c>
      <c r="AI861" s="18">
        <f t="shared" si="437"/>
        <v>608.84999999999991</v>
      </c>
      <c r="AJ861" s="18">
        <f>AI861*节奏规划!$J850</f>
        <v>0.70796511627906966</v>
      </c>
      <c r="AK861" s="18">
        <f t="shared" si="438"/>
        <v>348.84</v>
      </c>
      <c r="AL861" s="18">
        <f>AK861*节奏规划!$J850</f>
        <v>0.40562790697674417</v>
      </c>
      <c r="AM861" s="18">
        <f t="shared" si="439"/>
        <v>1555.1999999999998</v>
      </c>
      <c r="AN861" s="18">
        <f>AM861*节奏规划!$J850</f>
        <v>1.8083720930232556</v>
      </c>
      <c r="AO861" s="18">
        <f t="shared" si="440"/>
        <v>355.31999999999994</v>
      </c>
      <c r="AP861" s="18">
        <f>AO861*节奏规划!$J850</f>
        <v>0.41316279069767436</v>
      </c>
      <c r="AQ861" s="18">
        <f t="shared" si="441"/>
        <v>26.459999999999997</v>
      </c>
      <c r="AR861" s="18">
        <f>AQ861*节奏规划!$J850</f>
        <v>3.0767441860465112E-2</v>
      </c>
      <c r="AS861" s="18">
        <f t="shared" si="459"/>
        <v>0</v>
      </c>
      <c r="AT861" s="18">
        <f>AS861*节奏规划!$J850</f>
        <v>0</v>
      </c>
      <c r="AU861" s="18">
        <f t="shared" si="460"/>
        <v>122.09399999999999</v>
      </c>
      <c r="AV861" s="18">
        <f>AU861*节奏规划!$J850</f>
        <v>0.14196976744186046</v>
      </c>
      <c r="AW861" s="18">
        <f t="shared" si="461"/>
        <v>65.930759999999978</v>
      </c>
      <c r="AX861" s="18">
        <f>AW861*节奏规划!$J850</f>
        <v>7.6663674418604624E-2</v>
      </c>
      <c r="AY861" s="18">
        <f t="shared" si="462"/>
        <v>6.2791199999999989</v>
      </c>
      <c r="AZ861" s="18">
        <f>AY861*节奏规划!$J850</f>
        <v>7.3013023255813943E-3</v>
      </c>
    </row>
    <row r="862" spans="1:52" ht="16.5" x14ac:dyDescent="0.2">
      <c r="A862" s="14">
        <v>857</v>
      </c>
      <c r="B862" s="14">
        <f>金币产出!CH862/金币产出!CB862</f>
        <v>35065547980</v>
      </c>
      <c r="C862" s="18">
        <f>INDEX(金币产出!$D$7:$D$90,MATCH(宝箱数值!A862,金币产出!$A$7:$A$90,1))</f>
        <v>223</v>
      </c>
      <c r="D862" s="18">
        <f t="shared" si="442"/>
        <v>160832693</v>
      </c>
      <c r="E862" s="18">
        <f t="shared" si="431"/>
        <v>9280751</v>
      </c>
      <c r="F862" s="18">
        <f t="shared" si="432"/>
        <v>32957521</v>
      </c>
      <c r="G862" s="18">
        <f t="shared" si="433"/>
        <v>69916231</v>
      </c>
      <c r="H862" s="18">
        <f t="shared" si="434"/>
        <v>94134286</v>
      </c>
      <c r="I862" s="18">
        <f t="shared" si="435"/>
        <v>151802125</v>
      </c>
      <c r="J862" s="18">
        <f t="shared" si="436"/>
        <v>160832693</v>
      </c>
      <c r="K862" s="18">
        <f t="shared" si="443"/>
        <v>1</v>
      </c>
      <c r="L862" s="18">
        <f t="shared" si="444"/>
        <v>9280.75</v>
      </c>
      <c r="M862" s="18">
        <f t="shared" si="445"/>
        <v>2</v>
      </c>
      <c r="N862" s="18">
        <f t="shared" si="446"/>
        <v>32.96</v>
      </c>
      <c r="O862" s="18">
        <f t="shared" si="447"/>
        <v>2</v>
      </c>
      <c r="P862" s="18">
        <f t="shared" si="448"/>
        <v>69.92</v>
      </c>
      <c r="Q862" s="18">
        <f t="shared" si="449"/>
        <v>2</v>
      </c>
      <c r="R862" s="18">
        <f t="shared" si="450"/>
        <v>94.13</v>
      </c>
      <c r="S862" s="18">
        <f t="shared" si="451"/>
        <v>2</v>
      </c>
      <c r="T862" s="18">
        <f t="shared" si="452"/>
        <v>151.80000000000001</v>
      </c>
      <c r="U862" s="18">
        <f t="shared" si="453"/>
        <v>2</v>
      </c>
      <c r="V862" s="18">
        <f t="shared" si="454"/>
        <v>160.83000000000001</v>
      </c>
      <c r="W862" s="18">
        <f t="shared" si="455"/>
        <v>2</v>
      </c>
      <c r="X862" s="18">
        <f t="shared" si="456"/>
        <v>160.83000000000001</v>
      </c>
      <c r="Y862" s="22">
        <v>0</v>
      </c>
      <c r="Z862" s="22">
        <v>0</v>
      </c>
      <c r="AA862" s="22">
        <v>0</v>
      </c>
      <c r="AB862" s="22">
        <v>0</v>
      </c>
      <c r="AC862" s="22">
        <v>0.7</v>
      </c>
      <c r="AD862" s="22">
        <v>0.3</v>
      </c>
      <c r="AE862" s="18">
        <f t="shared" si="457"/>
        <v>499071484.14200002</v>
      </c>
      <c r="AF862" s="18">
        <f>AE862*节奏规划!$J851</f>
        <v>580315.67923488375</v>
      </c>
      <c r="AG862" s="18">
        <f t="shared" si="458"/>
        <v>6686.1</v>
      </c>
      <c r="AH862" s="18">
        <f>AG862*节奏规划!$J851</f>
        <v>7.7745348837209303</v>
      </c>
      <c r="AI862" s="18">
        <f t="shared" si="437"/>
        <v>608.84999999999991</v>
      </c>
      <c r="AJ862" s="18">
        <f>AI862*节奏规划!$J851</f>
        <v>0.70796511627906966</v>
      </c>
      <c r="AK862" s="18">
        <f t="shared" si="438"/>
        <v>348.84</v>
      </c>
      <c r="AL862" s="18">
        <f>AK862*节奏规划!$J851</f>
        <v>0.40562790697674417</v>
      </c>
      <c r="AM862" s="18">
        <f t="shared" si="439"/>
        <v>1555.1999999999998</v>
      </c>
      <c r="AN862" s="18">
        <f>AM862*节奏规划!$J851</f>
        <v>1.8083720930232556</v>
      </c>
      <c r="AO862" s="18">
        <f t="shared" si="440"/>
        <v>355.31999999999994</v>
      </c>
      <c r="AP862" s="18">
        <f>AO862*节奏规划!$J851</f>
        <v>0.41316279069767436</v>
      </c>
      <c r="AQ862" s="18">
        <f t="shared" si="441"/>
        <v>26.459999999999997</v>
      </c>
      <c r="AR862" s="18">
        <f>AQ862*节奏规划!$J851</f>
        <v>3.0767441860465112E-2</v>
      </c>
      <c r="AS862" s="18">
        <f t="shared" si="459"/>
        <v>0</v>
      </c>
      <c r="AT862" s="18">
        <f>AS862*节奏规划!$J851</f>
        <v>0</v>
      </c>
      <c r="AU862" s="18">
        <f t="shared" si="460"/>
        <v>122.09399999999999</v>
      </c>
      <c r="AV862" s="18">
        <f>AU862*节奏规划!$J851</f>
        <v>0.14196976744186046</v>
      </c>
      <c r="AW862" s="18">
        <f t="shared" si="461"/>
        <v>65.930759999999978</v>
      </c>
      <c r="AX862" s="18">
        <f>AW862*节奏规划!$J851</f>
        <v>7.6663674418604624E-2</v>
      </c>
      <c r="AY862" s="18">
        <f t="shared" si="462"/>
        <v>6.2791199999999989</v>
      </c>
      <c r="AZ862" s="18">
        <f>AY862*节奏规划!$J851</f>
        <v>7.3013023255813943E-3</v>
      </c>
    </row>
    <row r="863" spans="1:52" ht="16.5" x14ac:dyDescent="0.2">
      <c r="A863" s="14">
        <v>858</v>
      </c>
      <c r="B863" s="14">
        <f>金币产出!CH863/金币产出!CB863</f>
        <v>35365031800</v>
      </c>
      <c r="C863" s="18">
        <f>INDEX(金币产出!$D$7:$D$90,MATCH(宝箱数值!A863,金币产出!$A$7:$A$90,1))</f>
        <v>223</v>
      </c>
      <c r="D863" s="18">
        <f t="shared" si="442"/>
        <v>162206315</v>
      </c>
      <c r="E863" s="18">
        <f t="shared" si="431"/>
        <v>9320298</v>
      </c>
      <c r="F863" s="18">
        <f t="shared" si="432"/>
        <v>33097962</v>
      </c>
      <c r="G863" s="18">
        <f t="shared" si="433"/>
        <v>70214162</v>
      </c>
      <c r="H863" s="18">
        <f t="shared" si="434"/>
        <v>94535417</v>
      </c>
      <c r="I863" s="18">
        <f t="shared" si="435"/>
        <v>152448994</v>
      </c>
      <c r="J863" s="18">
        <f t="shared" si="436"/>
        <v>162206315</v>
      </c>
      <c r="K863" s="18">
        <f t="shared" si="443"/>
        <v>1</v>
      </c>
      <c r="L863" s="18">
        <f t="shared" si="444"/>
        <v>9320.2999999999993</v>
      </c>
      <c r="M863" s="18">
        <f t="shared" si="445"/>
        <v>2</v>
      </c>
      <c r="N863" s="18">
        <f t="shared" si="446"/>
        <v>33.1</v>
      </c>
      <c r="O863" s="18">
        <f t="shared" si="447"/>
        <v>2</v>
      </c>
      <c r="P863" s="18">
        <f t="shared" si="448"/>
        <v>70.209999999999994</v>
      </c>
      <c r="Q863" s="18">
        <f t="shared" si="449"/>
        <v>2</v>
      </c>
      <c r="R863" s="18">
        <f t="shared" si="450"/>
        <v>94.54</v>
      </c>
      <c r="S863" s="18">
        <f t="shared" si="451"/>
        <v>2</v>
      </c>
      <c r="T863" s="18">
        <f t="shared" si="452"/>
        <v>152.44999999999999</v>
      </c>
      <c r="U863" s="18">
        <f t="shared" si="453"/>
        <v>2</v>
      </c>
      <c r="V863" s="18">
        <f t="shared" si="454"/>
        <v>162.21</v>
      </c>
      <c r="W863" s="18">
        <f t="shared" si="455"/>
        <v>2</v>
      </c>
      <c r="X863" s="18">
        <f t="shared" si="456"/>
        <v>162.21</v>
      </c>
      <c r="Y863" s="22">
        <v>0</v>
      </c>
      <c r="Z863" s="22">
        <v>0</v>
      </c>
      <c r="AA863" s="22">
        <v>0</v>
      </c>
      <c r="AB863" s="22">
        <v>0</v>
      </c>
      <c r="AC863" s="22">
        <v>0.7</v>
      </c>
      <c r="AD863" s="22">
        <v>0.3</v>
      </c>
      <c r="AE863" s="18">
        <f t="shared" si="457"/>
        <v>501865094.66900003</v>
      </c>
      <c r="AF863" s="18">
        <f>AE863*节奏规划!$J852</f>
        <v>583564.06356860464</v>
      </c>
      <c r="AG863" s="18">
        <f t="shared" si="458"/>
        <v>6686.1</v>
      </c>
      <c r="AH863" s="18">
        <f>AG863*节奏规划!$J852</f>
        <v>7.7745348837209303</v>
      </c>
      <c r="AI863" s="18">
        <f t="shared" si="437"/>
        <v>608.84999999999991</v>
      </c>
      <c r="AJ863" s="18">
        <f>AI863*节奏规划!$J852</f>
        <v>0.70796511627906966</v>
      </c>
      <c r="AK863" s="18">
        <f t="shared" si="438"/>
        <v>348.84</v>
      </c>
      <c r="AL863" s="18">
        <f>AK863*节奏规划!$J852</f>
        <v>0.40562790697674417</v>
      </c>
      <c r="AM863" s="18">
        <f t="shared" si="439"/>
        <v>1555.1999999999998</v>
      </c>
      <c r="AN863" s="18">
        <f>AM863*节奏规划!$J852</f>
        <v>1.8083720930232556</v>
      </c>
      <c r="AO863" s="18">
        <f t="shared" si="440"/>
        <v>355.31999999999994</v>
      </c>
      <c r="AP863" s="18">
        <f>AO863*节奏规划!$J852</f>
        <v>0.41316279069767436</v>
      </c>
      <c r="AQ863" s="18">
        <f t="shared" si="441"/>
        <v>26.459999999999997</v>
      </c>
      <c r="AR863" s="18">
        <f>AQ863*节奏规划!$J852</f>
        <v>3.0767441860465112E-2</v>
      </c>
      <c r="AS863" s="18">
        <f t="shared" si="459"/>
        <v>0</v>
      </c>
      <c r="AT863" s="18">
        <f>AS863*节奏规划!$J852</f>
        <v>0</v>
      </c>
      <c r="AU863" s="18">
        <f t="shared" si="460"/>
        <v>122.09399999999999</v>
      </c>
      <c r="AV863" s="18">
        <f>AU863*节奏规划!$J852</f>
        <v>0.14196976744186046</v>
      </c>
      <c r="AW863" s="18">
        <f t="shared" si="461"/>
        <v>65.930759999999978</v>
      </c>
      <c r="AX863" s="18">
        <f>AW863*节奏规划!$J852</f>
        <v>7.6663674418604624E-2</v>
      </c>
      <c r="AY863" s="18">
        <f t="shared" si="462"/>
        <v>6.2791199999999989</v>
      </c>
      <c r="AZ863" s="18">
        <f>AY863*节奏规划!$J852</f>
        <v>7.3013023255813943E-3</v>
      </c>
    </row>
    <row r="864" spans="1:52" ht="16.5" x14ac:dyDescent="0.2">
      <c r="A864" s="14">
        <v>859</v>
      </c>
      <c r="B864" s="14">
        <f>金币产出!CH864/金币产出!CB864</f>
        <v>35664515620</v>
      </c>
      <c r="C864" s="18">
        <f>INDEX(金币产出!$D$7:$D$90,MATCH(宝箱数值!A864,金币产出!$A$7:$A$90,1))</f>
        <v>223</v>
      </c>
      <c r="D864" s="18">
        <f t="shared" si="442"/>
        <v>163579936</v>
      </c>
      <c r="E864" s="18">
        <f t="shared" si="431"/>
        <v>9359679</v>
      </c>
      <c r="F864" s="18">
        <f t="shared" si="432"/>
        <v>33237809</v>
      </c>
      <c r="G864" s="18">
        <f t="shared" si="433"/>
        <v>70510835</v>
      </c>
      <c r="H864" s="18">
        <f t="shared" si="434"/>
        <v>94934853</v>
      </c>
      <c r="I864" s="18">
        <f t="shared" si="435"/>
        <v>153093129</v>
      </c>
      <c r="J864" s="18">
        <f t="shared" si="436"/>
        <v>163579936</v>
      </c>
      <c r="K864" s="18">
        <f t="shared" si="443"/>
        <v>1</v>
      </c>
      <c r="L864" s="18">
        <f t="shared" si="444"/>
        <v>9359.68</v>
      </c>
      <c r="M864" s="18">
        <f t="shared" si="445"/>
        <v>2</v>
      </c>
      <c r="N864" s="18">
        <f t="shared" si="446"/>
        <v>33.24</v>
      </c>
      <c r="O864" s="18">
        <f t="shared" si="447"/>
        <v>2</v>
      </c>
      <c r="P864" s="18">
        <f t="shared" si="448"/>
        <v>70.510000000000005</v>
      </c>
      <c r="Q864" s="18">
        <f t="shared" si="449"/>
        <v>2</v>
      </c>
      <c r="R864" s="18">
        <f t="shared" si="450"/>
        <v>94.93</v>
      </c>
      <c r="S864" s="18">
        <f t="shared" si="451"/>
        <v>2</v>
      </c>
      <c r="T864" s="18">
        <f t="shared" si="452"/>
        <v>153.09</v>
      </c>
      <c r="U864" s="18">
        <f t="shared" si="453"/>
        <v>2</v>
      </c>
      <c r="V864" s="18">
        <f t="shared" si="454"/>
        <v>163.58000000000001</v>
      </c>
      <c r="W864" s="18">
        <f t="shared" si="455"/>
        <v>2</v>
      </c>
      <c r="X864" s="18">
        <f t="shared" si="456"/>
        <v>163.58000000000001</v>
      </c>
      <c r="Y864" s="22">
        <v>0</v>
      </c>
      <c r="Z864" s="22">
        <v>0</v>
      </c>
      <c r="AA864" s="22">
        <v>0</v>
      </c>
      <c r="AB864" s="22">
        <v>0</v>
      </c>
      <c r="AC864" s="22">
        <v>0.7</v>
      </c>
      <c r="AD864" s="22">
        <v>0.3</v>
      </c>
      <c r="AE864" s="18">
        <f t="shared" si="457"/>
        <v>504652522.653</v>
      </c>
      <c r="AF864" s="18">
        <f>AE864*节奏规划!$J853</f>
        <v>586805.25889883714</v>
      </c>
      <c r="AG864" s="18">
        <f t="shared" si="458"/>
        <v>6686.1</v>
      </c>
      <c r="AH864" s="18">
        <f>AG864*节奏规划!$J853</f>
        <v>7.7745348837209303</v>
      </c>
      <c r="AI864" s="18">
        <f t="shared" si="437"/>
        <v>608.84999999999991</v>
      </c>
      <c r="AJ864" s="18">
        <f>AI864*节奏规划!$J853</f>
        <v>0.70796511627906966</v>
      </c>
      <c r="AK864" s="18">
        <f t="shared" si="438"/>
        <v>348.84</v>
      </c>
      <c r="AL864" s="18">
        <f>AK864*节奏规划!$J853</f>
        <v>0.40562790697674417</v>
      </c>
      <c r="AM864" s="18">
        <f t="shared" si="439"/>
        <v>1555.1999999999998</v>
      </c>
      <c r="AN864" s="18">
        <f>AM864*节奏规划!$J853</f>
        <v>1.8083720930232556</v>
      </c>
      <c r="AO864" s="18">
        <f t="shared" si="440"/>
        <v>355.31999999999994</v>
      </c>
      <c r="AP864" s="18">
        <f>AO864*节奏规划!$J853</f>
        <v>0.41316279069767436</v>
      </c>
      <c r="AQ864" s="18">
        <f t="shared" si="441"/>
        <v>26.459999999999997</v>
      </c>
      <c r="AR864" s="18">
        <f>AQ864*节奏规划!$J853</f>
        <v>3.0767441860465112E-2</v>
      </c>
      <c r="AS864" s="18">
        <f t="shared" si="459"/>
        <v>0</v>
      </c>
      <c r="AT864" s="18">
        <f>AS864*节奏规划!$J853</f>
        <v>0</v>
      </c>
      <c r="AU864" s="18">
        <f t="shared" si="460"/>
        <v>122.09399999999999</v>
      </c>
      <c r="AV864" s="18">
        <f>AU864*节奏规划!$J853</f>
        <v>0.14196976744186046</v>
      </c>
      <c r="AW864" s="18">
        <f t="shared" si="461"/>
        <v>65.930759999999978</v>
      </c>
      <c r="AX864" s="18">
        <f>AW864*节奏规划!$J853</f>
        <v>7.6663674418604624E-2</v>
      </c>
      <c r="AY864" s="18">
        <f t="shared" si="462"/>
        <v>6.2791199999999989</v>
      </c>
      <c r="AZ864" s="18">
        <f>AY864*节奏规划!$J853</f>
        <v>7.3013023255813943E-3</v>
      </c>
    </row>
    <row r="865" spans="1:52" ht="16.5" x14ac:dyDescent="0.2">
      <c r="A865" s="14">
        <v>860</v>
      </c>
      <c r="B865" s="14">
        <f>金币产出!CH865/金币产出!CB865</f>
        <v>35964000300</v>
      </c>
      <c r="C865" s="18">
        <f>INDEX(金币产出!$D$7:$D$90,MATCH(宝箱数值!A865,金币产出!$A$7:$A$90,1))</f>
        <v>250</v>
      </c>
      <c r="D865" s="18">
        <f t="shared" si="442"/>
        <v>152228573</v>
      </c>
      <c r="E865" s="18">
        <f t="shared" si="431"/>
        <v>9029091</v>
      </c>
      <c r="F865" s="18">
        <f t="shared" si="432"/>
        <v>32063835</v>
      </c>
      <c r="G865" s="18">
        <f t="shared" si="433"/>
        <v>68020360</v>
      </c>
      <c r="H865" s="18">
        <f t="shared" si="434"/>
        <v>91581711</v>
      </c>
      <c r="I865" s="18">
        <f t="shared" si="435"/>
        <v>147685811</v>
      </c>
      <c r="J865" s="18">
        <f t="shared" si="436"/>
        <v>152228573</v>
      </c>
      <c r="K865" s="18">
        <f t="shared" si="443"/>
        <v>1</v>
      </c>
      <c r="L865" s="18">
        <f t="shared" si="444"/>
        <v>9029.09</v>
      </c>
      <c r="M865" s="18">
        <f t="shared" si="445"/>
        <v>2</v>
      </c>
      <c r="N865" s="18">
        <f t="shared" si="446"/>
        <v>32.06</v>
      </c>
      <c r="O865" s="18">
        <f t="shared" si="447"/>
        <v>2</v>
      </c>
      <c r="P865" s="18">
        <f t="shared" si="448"/>
        <v>68.02</v>
      </c>
      <c r="Q865" s="18">
        <f t="shared" si="449"/>
        <v>2</v>
      </c>
      <c r="R865" s="18">
        <f t="shared" si="450"/>
        <v>91.58</v>
      </c>
      <c r="S865" s="18">
        <f t="shared" si="451"/>
        <v>2</v>
      </c>
      <c r="T865" s="18">
        <f t="shared" si="452"/>
        <v>147.69</v>
      </c>
      <c r="U865" s="18">
        <f t="shared" si="453"/>
        <v>2</v>
      </c>
      <c r="V865" s="18">
        <f t="shared" si="454"/>
        <v>152.22999999999999</v>
      </c>
      <c r="W865" s="18">
        <f t="shared" si="455"/>
        <v>2</v>
      </c>
      <c r="X865" s="18">
        <f t="shared" si="456"/>
        <v>152.22999999999999</v>
      </c>
      <c r="Y865" s="22">
        <v>0</v>
      </c>
      <c r="Z865" s="22">
        <v>0</v>
      </c>
      <c r="AA865" s="22">
        <v>0</v>
      </c>
      <c r="AB865" s="22">
        <v>0</v>
      </c>
      <c r="AC865" s="22">
        <v>0.7</v>
      </c>
      <c r="AD865" s="22">
        <v>0.3</v>
      </c>
      <c r="AE865" s="18">
        <f t="shared" si="457"/>
        <v>521670238.59999996</v>
      </c>
      <c r="AF865" s="18">
        <f>AE865*节奏规划!$J854</f>
        <v>606593.30069767439</v>
      </c>
      <c r="AG865" s="18">
        <f t="shared" si="458"/>
        <v>7245</v>
      </c>
      <c r="AH865" s="18">
        <f>AG865*节奏规划!$J854</f>
        <v>8.4244186046511622</v>
      </c>
      <c r="AI865" s="18">
        <f t="shared" si="437"/>
        <v>608.84999999999991</v>
      </c>
      <c r="AJ865" s="18">
        <f>AI865*节奏规划!$J854</f>
        <v>0.70796511627906966</v>
      </c>
      <c r="AK865" s="18">
        <f t="shared" si="438"/>
        <v>348.84</v>
      </c>
      <c r="AL865" s="18">
        <f>AK865*节奏规划!$J854</f>
        <v>0.40562790697674417</v>
      </c>
      <c r="AM865" s="18">
        <f t="shared" si="439"/>
        <v>1555.1999999999998</v>
      </c>
      <c r="AN865" s="18">
        <f>AM865*节奏规划!$J854</f>
        <v>1.8083720930232556</v>
      </c>
      <c r="AO865" s="18">
        <f t="shared" si="440"/>
        <v>355.31999999999994</v>
      </c>
      <c r="AP865" s="18">
        <f>AO865*节奏规划!$J854</f>
        <v>0.41316279069767436</v>
      </c>
      <c r="AQ865" s="18">
        <f t="shared" si="441"/>
        <v>26.459999999999997</v>
      </c>
      <c r="AR865" s="18">
        <f>AQ865*节奏规划!$J854</f>
        <v>3.0767441860465112E-2</v>
      </c>
      <c r="AS865" s="18">
        <f t="shared" si="459"/>
        <v>0</v>
      </c>
      <c r="AT865" s="18">
        <f>AS865*节奏规划!$J854</f>
        <v>0</v>
      </c>
      <c r="AU865" s="18">
        <f t="shared" si="460"/>
        <v>132.29999999999998</v>
      </c>
      <c r="AV865" s="18">
        <f>AU865*节奏规划!$J854</f>
        <v>0.15383720930232556</v>
      </c>
      <c r="AW865" s="18">
        <f t="shared" si="461"/>
        <v>71.441999999999979</v>
      </c>
      <c r="AX865" s="18">
        <f>AW865*节奏规划!$J854</f>
        <v>8.3072093023255786E-2</v>
      </c>
      <c r="AY865" s="18">
        <f t="shared" si="462"/>
        <v>6.8039999999999994</v>
      </c>
      <c r="AZ865" s="18">
        <f>AY865*节奏规划!$J854</f>
        <v>7.9116279069767429E-3</v>
      </c>
    </row>
    <row r="866" spans="1:52" ht="16.5" x14ac:dyDescent="0.2">
      <c r="A866" s="14">
        <v>861</v>
      </c>
      <c r="B866" s="14">
        <f>金币产出!CH866/金币产出!CB866</f>
        <v>36053099740</v>
      </c>
      <c r="C866" s="18">
        <f>INDEX(金币产出!$D$7:$D$90,MATCH(宝箱数值!A866,金币产出!$A$7:$A$90,1))</f>
        <v>250</v>
      </c>
      <c r="D866" s="18">
        <f t="shared" si="442"/>
        <v>152605713</v>
      </c>
      <c r="E866" s="18">
        <f t="shared" si="431"/>
        <v>9040268</v>
      </c>
      <c r="F866" s="18">
        <f t="shared" si="432"/>
        <v>32103528</v>
      </c>
      <c r="G866" s="18">
        <f t="shared" si="433"/>
        <v>68104567</v>
      </c>
      <c r="H866" s="18">
        <f t="shared" si="434"/>
        <v>91695086</v>
      </c>
      <c r="I866" s="18">
        <f t="shared" si="435"/>
        <v>147868640</v>
      </c>
      <c r="J866" s="18">
        <f t="shared" si="436"/>
        <v>152605713</v>
      </c>
      <c r="K866" s="18">
        <f t="shared" si="443"/>
        <v>1</v>
      </c>
      <c r="L866" s="18">
        <f t="shared" si="444"/>
        <v>9040.27</v>
      </c>
      <c r="M866" s="18">
        <f t="shared" si="445"/>
        <v>2</v>
      </c>
      <c r="N866" s="18">
        <f t="shared" si="446"/>
        <v>32.1</v>
      </c>
      <c r="O866" s="18">
        <f t="shared" si="447"/>
        <v>2</v>
      </c>
      <c r="P866" s="18">
        <f t="shared" si="448"/>
        <v>68.099999999999994</v>
      </c>
      <c r="Q866" s="18">
        <f t="shared" si="449"/>
        <v>2</v>
      </c>
      <c r="R866" s="18">
        <f t="shared" si="450"/>
        <v>91.7</v>
      </c>
      <c r="S866" s="18">
        <f t="shared" si="451"/>
        <v>2</v>
      </c>
      <c r="T866" s="18">
        <f t="shared" si="452"/>
        <v>147.87</v>
      </c>
      <c r="U866" s="18">
        <f t="shared" si="453"/>
        <v>2</v>
      </c>
      <c r="V866" s="18">
        <f t="shared" si="454"/>
        <v>152.61000000000001</v>
      </c>
      <c r="W866" s="18">
        <f t="shared" si="455"/>
        <v>2</v>
      </c>
      <c r="X866" s="18">
        <f t="shared" si="456"/>
        <v>152.61000000000001</v>
      </c>
      <c r="Y866" s="22">
        <v>0</v>
      </c>
      <c r="Z866" s="22">
        <v>0</v>
      </c>
      <c r="AA866" s="22">
        <v>0</v>
      </c>
      <c r="AB866" s="22">
        <v>0</v>
      </c>
      <c r="AC866" s="22">
        <v>0.7</v>
      </c>
      <c r="AD866" s="22">
        <v>0.3</v>
      </c>
      <c r="AE866" s="18">
        <f t="shared" si="457"/>
        <v>522514166.65000004</v>
      </c>
      <c r="AF866" s="18">
        <f>AE866*节奏规划!$J855</f>
        <v>607574.61238372093</v>
      </c>
      <c r="AG866" s="18">
        <f t="shared" si="458"/>
        <v>7245</v>
      </c>
      <c r="AH866" s="18">
        <f>AG866*节奏规划!$J855</f>
        <v>8.4244186046511622</v>
      </c>
      <c r="AI866" s="18">
        <f t="shared" si="437"/>
        <v>608.84999999999991</v>
      </c>
      <c r="AJ866" s="18">
        <f>AI866*节奏规划!$J855</f>
        <v>0.70796511627906966</v>
      </c>
      <c r="AK866" s="18">
        <f t="shared" si="438"/>
        <v>348.84</v>
      </c>
      <c r="AL866" s="18">
        <f>AK866*节奏规划!$J855</f>
        <v>0.40562790697674417</v>
      </c>
      <c r="AM866" s="18">
        <f t="shared" si="439"/>
        <v>1555.1999999999998</v>
      </c>
      <c r="AN866" s="18">
        <f>AM866*节奏规划!$J855</f>
        <v>1.8083720930232556</v>
      </c>
      <c r="AO866" s="18">
        <f t="shared" si="440"/>
        <v>355.31999999999994</v>
      </c>
      <c r="AP866" s="18">
        <f>AO866*节奏规划!$J855</f>
        <v>0.41316279069767436</v>
      </c>
      <c r="AQ866" s="18">
        <f t="shared" si="441"/>
        <v>26.459999999999997</v>
      </c>
      <c r="AR866" s="18">
        <f>AQ866*节奏规划!$J855</f>
        <v>3.0767441860465112E-2</v>
      </c>
      <c r="AS866" s="18">
        <f t="shared" si="459"/>
        <v>0</v>
      </c>
      <c r="AT866" s="18">
        <f>AS866*节奏规划!$J855</f>
        <v>0</v>
      </c>
      <c r="AU866" s="18">
        <f t="shared" si="460"/>
        <v>132.29999999999998</v>
      </c>
      <c r="AV866" s="18">
        <f>AU866*节奏规划!$J855</f>
        <v>0.15383720930232556</v>
      </c>
      <c r="AW866" s="18">
        <f t="shared" si="461"/>
        <v>71.441999999999979</v>
      </c>
      <c r="AX866" s="18">
        <f>AW866*节奏规划!$J855</f>
        <v>8.3072093023255786E-2</v>
      </c>
      <c r="AY866" s="18">
        <f t="shared" si="462"/>
        <v>6.8039999999999994</v>
      </c>
      <c r="AZ866" s="18">
        <f>AY866*节奏规划!$J855</f>
        <v>7.9116279069767429E-3</v>
      </c>
    </row>
    <row r="867" spans="1:52" ht="16.5" x14ac:dyDescent="0.2">
      <c r="A867" s="14">
        <v>862</v>
      </c>
      <c r="B867" s="14">
        <f>金币产出!CH867/金币产出!CB867</f>
        <v>36142200040</v>
      </c>
      <c r="C867" s="18">
        <f>INDEX(金币产出!$D$7:$D$90,MATCH(宝箱数值!A867,金币产出!$A$7:$A$90,1))</f>
        <v>250</v>
      </c>
      <c r="D867" s="18">
        <f t="shared" si="442"/>
        <v>152982857</v>
      </c>
      <c r="E867" s="18">
        <f t="shared" si="431"/>
        <v>9051432</v>
      </c>
      <c r="F867" s="18">
        <f t="shared" si="432"/>
        <v>32143174</v>
      </c>
      <c r="G867" s="18">
        <f t="shared" si="433"/>
        <v>68188671</v>
      </c>
      <c r="H867" s="18">
        <f t="shared" si="434"/>
        <v>91808322</v>
      </c>
      <c r="I867" s="18">
        <f t="shared" si="435"/>
        <v>148051246</v>
      </c>
      <c r="J867" s="18">
        <f t="shared" si="436"/>
        <v>152982857</v>
      </c>
      <c r="K867" s="18">
        <f t="shared" si="443"/>
        <v>1</v>
      </c>
      <c r="L867" s="18">
        <f t="shared" si="444"/>
        <v>9051.43</v>
      </c>
      <c r="M867" s="18">
        <f t="shared" si="445"/>
        <v>2</v>
      </c>
      <c r="N867" s="18">
        <f t="shared" si="446"/>
        <v>32.14</v>
      </c>
      <c r="O867" s="18">
        <f t="shared" si="447"/>
        <v>2</v>
      </c>
      <c r="P867" s="18">
        <f t="shared" si="448"/>
        <v>68.19</v>
      </c>
      <c r="Q867" s="18">
        <f t="shared" si="449"/>
        <v>2</v>
      </c>
      <c r="R867" s="18">
        <f t="shared" si="450"/>
        <v>91.81</v>
      </c>
      <c r="S867" s="18">
        <f t="shared" si="451"/>
        <v>2</v>
      </c>
      <c r="T867" s="18">
        <f t="shared" si="452"/>
        <v>148.05000000000001</v>
      </c>
      <c r="U867" s="18">
        <f t="shared" si="453"/>
        <v>2</v>
      </c>
      <c r="V867" s="18">
        <f t="shared" si="454"/>
        <v>152.97999999999999</v>
      </c>
      <c r="W867" s="18">
        <f t="shared" si="455"/>
        <v>2</v>
      </c>
      <c r="X867" s="18">
        <f t="shared" si="456"/>
        <v>152.97999999999999</v>
      </c>
      <c r="Y867" s="22">
        <v>0</v>
      </c>
      <c r="Z867" s="22">
        <v>0</v>
      </c>
      <c r="AA867" s="22">
        <v>0</v>
      </c>
      <c r="AB867" s="22">
        <v>0</v>
      </c>
      <c r="AC867" s="22">
        <v>0.7</v>
      </c>
      <c r="AD867" s="22">
        <v>0.3</v>
      </c>
      <c r="AE867" s="18">
        <f t="shared" si="457"/>
        <v>523357552.54999995</v>
      </c>
      <c r="AF867" s="18">
        <f>AE867*节奏规划!$J856</f>
        <v>608555.29366279067</v>
      </c>
      <c r="AG867" s="18">
        <f t="shared" si="458"/>
        <v>7245</v>
      </c>
      <c r="AH867" s="18">
        <f>AG867*节奏规划!$J856</f>
        <v>8.4244186046511622</v>
      </c>
      <c r="AI867" s="18">
        <f t="shared" si="437"/>
        <v>608.84999999999991</v>
      </c>
      <c r="AJ867" s="18">
        <f>AI867*节奏规划!$J856</f>
        <v>0.70796511627906966</v>
      </c>
      <c r="AK867" s="18">
        <f t="shared" si="438"/>
        <v>348.84</v>
      </c>
      <c r="AL867" s="18">
        <f>AK867*节奏规划!$J856</f>
        <v>0.40562790697674417</v>
      </c>
      <c r="AM867" s="18">
        <f t="shared" si="439"/>
        <v>1555.1999999999998</v>
      </c>
      <c r="AN867" s="18">
        <f>AM867*节奏规划!$J856</f>
        <v>1.8083720930232556</v>
      </c>
      <c r="AO867" s="18">
        <f t="shared" si="440"/>
        <v>355.31999999999994</v>
      </c>
      <c r="AP867" s="18">
        <f>AO867*节奏规划!$J856</f>
        <v>0.41316279069767436</v>
      </c>
      <c r="AQ867" s="18">
        <f t="shared" si="441"/>
        <v>26.459999999999997</v>
      </c>
      <c r="AR867" s="18">
        <f>AQ867*节奏规划!$J856</f>
        <v>3.0767441860465112E-2</v>
      </c>
      <c r="AS867" s="18">
        <f t="shared" si="459"/>
        <v>0</v>
      </c>
      <c r="AT867" s="18">
        <f>AS867*节奏规划!$J856</f>
        <v>0</v>
      </c>
      <c r="AU867" s="18">
        <f t="shared" si="460"/>
        <v>132.29999999999998</v>
      </c>
      <c r="AV867" s="18">
        <f>AU867*节奏规划!$J856</f>
        <v>0.15383720930232556</v>
      </c>
      <c r="AW867" s="18">
        <f t="shared" si="461"/>
        <v>71.441999999999979</v>
      </c>
      <c r="AX867" s="18">
        <f>AW867*节奏规划!$J856</f>
        <v>8.3072093023255786E-2</v>
      </c>
      <c r="AY867" s="18">
        <f t="shared" si="462"/>
        <v>6.8039999999999994</v>
      </c>
      <c r="AZ867" s="18">
        <f>AY867*节奏规划!$J856</f>
        <v>7.9116279069767429E-3</v>
      </c>
    </row>
    <row r="868" spans="1:52" ht="16.5" x14ac:dyDescent="0.2">
      <c r="A868" s="14">
        <v>863</v>
      </c>
      <c r="B868" s="14">
        <f>金币产出!CH868/金币产出!CB868</f>
        <v>36231300340</v>
      </c>
      <c r="C868" s="18">
        <f>INDEX(金币产出!$D$7:$D$90,MATCH(宝箱数值!A868,金币产出!$A$7:$A$90,1))</f>
        <v>250</v>
      </c>
      <c r="D868" s="18">
        <f t="shared" si="442"/>
        <v>153360001</v>
      </c>
      <c r="E868" s="18">
        <f t="shared" si="431"/>
        <v>9062583</v>
      </c>
      <c r="F868" s="18">
        <f t="shared" si="432"/>
        <v>32182770</v>
      </c>
      <c r="G868" s="18">
        <f t="shared" si="433"/>
        <v>68272671</v>
      </c>
      <c r="H868" s="18">
        <f t="shared" si="434"/>
        <v>91921419</v>
      </c>
      <c r="I868" s="18">
        <f t="shared" si="435"/>
        <v>148233627</v>
      </c>
      <c r="J868" s="18">
        <f t="shared" si="436"/>
        <v>153360001</v>
      </c>
      <c r="K868" s="18">
        <f t="shared" si="443"/>
        <v>1</v>
      </c>
      <c r="L868" s="18">
        <f t="shared" si="444"/>
        <v>9062.58</v>
      </c>
      <c r="M868" s="18">
        <f t="shared" si="445"/>
        <v>2</v>
      </c>
      <c r="N868" s="18">
        <f t="shared" si="446"/>
        <v>32.18</v>
      </c>
      <c r="O868" s="18">
        <f t="shared" si="447"/>
        <v>2</v>
      </c>
      <c r="P868" s="18">
        <f t="shared" si="448"/>
        <v>68.27</v>
      </c>
      <c r="Q868" s="18">
        <f t="shared" si="449"/>
        <v>2</v>
      </c>
      <c r="R868" s="18">
        <f t="shared" si="450"/>
        <v>91.92</v>
      </c>
      <c r="S868" s="18">
        <f t="shared" si="451"/>
        <v>2</v>
      </c>
      <c r="T868" s="18">
        <f t="shared" si="452"/>
        <v>148.22999999999999</v>
      </c>
      <c r="U868" s="18">
        <f t="shared" si="453"/>
        <v>2</v>
      </c>
      <c r="V868" s="18">
        <f t="shared" si="454"/>
        <v>153.36000000000001</v>
      </c>
      <c r="W868" s="18">
        <f t="shared" si="455"/>
        <v>2</v>
      </c>
      <c r="X868" s="18">
        <f t="shared" si="456"/>
        <v>153.36000000000001</v>
      </c>
      <c r="Y868" s="22">
        <v>0</v>
      </c>
      <c r="Z868" s="22">
        <v>0</v>
      </c>
      <c r="AA868" s="22">
        <v>0</v>
      </c>
      <c r="AB868" s="22">
        <v>0</v>
      </c>
      <c r="AC868" s="22">
        <v>0.7</v>
      </c>
      <c r="AD868" s="22">
        <v>0.3</v>
      </c>
      <c r="AE868" s="18">
        <f t="shared" si="457"/>
        <v>524200387.19999993</v>
      </c>
      <c r="AF868" s="18">
        <f>AE868*节奏规划!$J857</f>
        <v>609535.33395348827</v>
      </c>
      <c r="AG868" s="18">
        <f t="shared" si="458"/>
        <v>7245</v>
      </c>
      <c r="AH868" s="18">
        <f>AG868*节奏规划!$J857</f>
        <v>8.4244186046511622</v>
      </c>
      <c r="AI868" s="18">
        <f t="shared" si="437"/>
        <v>608.84999999999991</v>
      </c>
      <c r="AJ868" s="18">
        <f>AI868*节奏规划!$J857</f>
        <v>0.70796511627906966</v>
      </c>
      <c r="AK868" s="18">
        <f t="shared" si="438"/>
        <v>348.84</v>
      </c>
      <c r="AL868" s="18">
        <f>AK868*节奏规划!$J857</f>
        <v>0.40562790697674417</v>
      </c>
      <c r="AM868" s="18">
        <f t="shared" si="439"/>
        <v>1555.1999999999998</v>
      </c>
      <c r="AN868" s="18">
        <f>AM868*节奏规划!$J857</f>
        <v>1.8083720930232556</v>
      </c>
      <c r="AO868" s="18">
        <f t="shared" si="440"/>
        <v>355.31999999999994</v>
      </c>
      <c r="AP868" s="18">
        <f>AO868*节奏规划!$J857</f>
        <v>0.41316279069767436</v>
      </c>
      <c r="AQ868" s="18">
        <f t="shared" si="441"/>
        <v>26.459999999999997</v>
      </c>
      <c r="AR868" s="18">
        <f>AQ868*节奏规划!$J857</f>
        <v>3.0767441860465112E-2</v>
      </c>
      <c r="AS868" s="18">
        <f t="shared" si="459"/>
        <v>0</v>
      </c>
      <c r="AT868" s="18">
        <f>AS868*节奏规划!$J857</f>
        <v>0</v>
      </c>
      <c r="AU868" s="18">
        <f t="shared" si="460"/>
        <v>132.29999999999998</v>
      </c>
      <c r="AV868" s="18">
        <f>AU868*节奏规划!$J857</f>
        <v>0.15383720930232556</v>
      </c>
      <c r="AW868" s="18">
        <f t="shared" si="461"/>
        <v>71.441999999999979</v>
      </c>
      <c r="AX868" s="18">
        <f>AW868*节奏规划!$J857</f>
        <v>8.3072093023255786E-2</v>
      </c>
      <c r="AY868" s="18">
        <f t="shared" si="462"/>
        <v>6.8039999999999994</v>
      </c>
      <c r="AZ868" s="18">
        <f>AY868*节奏规划!$J857</f>
        <v>7.9116279069767429E-3</v>
      </c>
    </row>
    <row r="869" spans="1:52" ht="16.5" x14ac:dyDescent="0.2">
      <c r="A869" s="14">
        <v>864</v>
      </c>
      <c r="B869" s="14">
        <f>金币产出!CH869/金币产出!CB869</f>
        <v>36320399780</v>
      </c>
      <c r="C869" s="18">
        <f>INDEX(金币产出!$D$7:$D$90,MATCH(宝箱数值!A869,金币产出!$A$7:$A$90,1))</f>
        <v>250</v>
      </c>
      <c r="D869" s="18">
        <f t="shared" si="442"/>
        <v>153737142</v>
      </c>
      <c r="E869" s="18">
        <f t="shared" si="431"/>
        <v>9073719</v>
      </c>
      <c r="F869" s="18">
        <f t="shared" si="432"/>
        <v>32222318</v>
      </c>
      <c r="G869" s="18">
        <f t="shared" si="433"/>
        <v>68356567</v>
      </c>
      <c r="H869" s="18">
        <f t="shared" si="434"/>
        <v>92034375</v>
      </c>
      <c r="I869" s="18">
        <f t="shared" si="435"/>
        <v>148415782</v>
      </c>
      <c r="J869" s="18">
        <f t="shared" si="436"/>
        <v>153737142</v>
      </c>
      <c r="K869" s="18">
        <f t="shared" si="443"/>
        <v>1</v>
      </c>
      <c r="L869" s="18">
        <f t="shared" si="444"/>
        <v>9073.7199999999993</v>
      </c>
      <c r="M869" s="18">
        <f t="shared" si="445"/>
        <v>2</v>
      </c>
      <c r="N869" s="18">
        <f t="shared" si="446"/>
        <v>32.22</v>
      </c>
      <c r="O869" s="18">
        <f t="shared" si="447"/>
        <v>2</v>
      </c>
      <c r="P869" s="18">
        <f t="shared" si="448"/>
        <v>68.36</v>
      </c>
      <c r="Q869" s="18">
        <f t="shared" si="449"/>
        <v>2</v>
      </c>
      <c r="R869" s="18">
        <f t="shared" si="450"/>
        <v>92.03</v>
      </c>
      <c r="S869" s="18">
        <f t="shared" si="451"/>
        <v>2</v>
      </c>
      <c r="T869" s="18">
        <f t="shared" si="452"/>
        <v>148.41999999999999</v>
      </c>
      <c r="U869" s="18">
        <f t="shared" si="453"/>
        <v>2</v>
      </c>
      <c r="V869" s="18">
        <f t="shared" si="454"/>
        <v>153.74</v>
      </c>
      <c r="W869" s="18">
        <f t="shared" si="455"/>
        <v>2</v>
      </c>
      <c r="X869" s="18">
        <f t="shared" si="456"/>
        <v>153.74</v>
      </c>
      <c r="Y869" s="22">
        <v>0</v>
      </c>
      <c r="Z869" s="22">
        <v>0</v>
      </c>
      <c r="AA869" s="22">
        <v>0</v>
      </c>
      <c r="AB869" s="22">
        <v>0</v>
      </c>
      <c r="AC869" s="22">
        <v>0.7</v>
      </c>
      <c r="AD869" s="22">
        <v>0.3</v>
      </c>
      <c r="AE869" s="18">
        <f t="shared" si="457"/>
        <v>525042665</v>
      </c>
      <c r="AF869" s="18">
        <f>AE869*节奏规划!$J858</f>
        <v>610514.72674418602</v>
      </c>
      <c r="AG869" s="18">
        <f t="shared" si="458"/>
        <v>7245</v>
      </c>
      <c r="AH869" s="18">
        <f>AG869*节奏规划!$J858</f>
        <v>8.4244186046511622</v>
      </c>
      <c r="AI869" s="18">
        <f t="shared" si="437"/>
        <v>608.84999999999991</v>
      </c>
      <c r="AJ869" s="18">
        <f>AI869*节奏规划!$J858</f>
        <v>0.70796511627906966</v>
      </c>
      <c r="AK869" s="18">
        <f t="shared" si="438"/>
        <v>348.84</v>
      </c>
      <c r="AL869" s="18">
        <f>AK869*节奏规划!$J858</f>
        <v>0.40562790697674417</v>
      </c>
      <c r="AM869" s="18">
        <f t="shared" si="439"/>
        <v>1555.1999999999998</v>
      </c>
      <c r="AN869" s="18">
        <f>AM869*节奏规划!$J858</f>
        <v>1.8083720930232556</v>
      </c>
      <c r="AO869" s="18">
        <f t="shared" si="440"/>
        <v>355.31999999999994</v>
      </c>
      <c r="AP869" s="18">
        <f>AO869*节奏规划!$J858</f>
        <v>0.41316279069767436</v>
      </c>
      <c r="AQ869" s="18">
        <f t="shared" si="441"/>
        <v>26.459999999999997</v>
      </c>
      <c r="AR869" s="18">
        <f>AQ869*节奏规划!$J858</f>
        <v>3.0767441860465112E-2</v>
      </c>
      <c r="AS869" s="18">
        <f t="shared" si="459"/>
        <v>0</v>
      </c>
      <c r="AT869" s="18">
        <f>AS869*节奏规划!$J858</f>
        <v>0</v>
      </c>
      <c r="AU869" s="18">
        <f t="shared" si="460"/>
        <v>132.29999999999998</v>
      </c>
      <c r="AV869" s="18">
        <f>AU869*节奏规划!$J858</f>
        <v>0.15383720930232556</v>
      </c>
      <c r="AW869" s="18">
        <f t="shared" si="461"/>
        <v>71.441999999999979</v>
      </c>
      <c r="AX869" s="18">
        <f>AW869*节奏规划!$J858</f>
        <v>8.3072093023255786E-2</v>
      </c>
      <c r="AY869" s="18">
        <f t="shared" si="462"/>
        <v>6.8039999999999994</v>
      </c>
      <c r="AZ869" s="18">
        <f>AY869*节奏规划!$J858</f>
        <v>7.9116279069767429E-3</v>
      </c>
    </row>
    <row r="870" spans="1:52" ht="16.5" x14ac:dyDescent="0.2">
      <c r="A870" s="14">
        <v>865</v>
      </c>
      <c r="B870" s="14">
        <f>金币产出!CH870/金币产出!CB870</f>
        <v>36409500080</v>
      </c>
      <c r="C870" s="18">
        <f>INDEX(金币产出!$D$7:$D$90,MATCH(宝箱数值!A870,金币产出!$A$7:$A$90,1))</f>
        <v>250</v>
      </c>
      <c r="D870" s="18">
        <f t="shared" si="442"/>
        <v>154114286</v>
      </c>
      <c r="E870" s="18">
        <f t="shared" si="431"/>
        <v>9084842</v>
      </c>
      <c r="F870" s="18">
        <f t="shared" si="432"/>
        <v>32261817</v>
      </c>
      <c r="G870" s="18">
        <f t="shared" si="433"/>
        <v>68440361</v>
      </c>
      <c r="H870" s="18">
        <f t="shared" si="434"/>
        <v>92147194</v>
      </c>
      <c r="I870" s="18">
        <f t="shared" si="435"/>
        <v>148597715</v>
      </c>
      <c r="J870" s="18">
        <f t="shared" si="436"/>
        <v>154114286</v>
      </c>
      <c r="K870" s="18">
        <f t="shared" si="443"/>
        <v>1</v>
      </c>
      <c r="L870" s="18">
        <f t="shared" si="444"/>
        <v>9084.84</v>
      </c>
      <c r="M870" s="18">
        <f t="shared" si="445"/>
        <v>2</v>
      </c>
      <c r="N870" s="18">
        <f t="shared" si="446"/>
        <v>32.26</v>
      </c>
      <c r="O870" s="18">
        <f t="shared" si="447"/>
        <v>2</v>
      </c>
      <c r="P870" s="18">
        <f t="shared" si="448"/>
        <v>68.44</v>
      </c>
      <c r="Q870" s="18">
        <f t="shared" si="449"/>
        <v>2</v>
      </c>
      <c r="R870" s="18">
        <f t="shared" si="450"/>
        <v>92.15</v>
      </c>
      <c r="S870" s="18">
        <f t="shared" si="451"/>
        <v>2</v>
      </c>
      <c r="T870" s="18">
        <f t="shared" si="452"/>
        <v>148.6</v>
      </c>
      <c r="U870" s="18">
        <f t="shared" si="453"/>
        <v>2</v>
      </c>
      <c r="V870" s="18">
        <f t="shared" si="454"/>
        <v>154.11000000000001</v>
      </c>
      <c r="W870" s="18">
        <f t="shared" si="455"/>
        <v>2</v>
      </c>
      <c r="X870" s="18">
        <f t="shared" si="456"/>
        <v>154.11000000000001</v>
      </c>
      <c r="Y870" s="22">
        <v>0</v>
      </c>
      <c r="Z870" s="22">
        <v>0</v>
      </c>
      <c r="AA870" s="22">
        <v>0</v>
      </c>
      <c r="AB870" s="22">
        <v>0</v>
      </c>
      <c r="AC870" s="22">
        <v>0.7</v>
      </c>
      <c r="AD870" s="22">
        <v>0.3</v>
      </c>
      <c r="AE870" s="18">
        <f t="shared" si="457"/>
        <v>525884402.05000007</v>
      </c>
      <c r="AF870" s="18">
        <f>AE870*节奏规划!$J859</f>
        <v>611493.49075581401</v>
      </c>
      <c r="AG870" s="18">
        <f t="shared" si="458"/>
        <v>7245</v>
      </c>
      <c r="AH870" s="18">
        <f>AG870*节奏规划!$J859</f>
        <v>8.4244186046511622</v>
      </c>
      <c r="AI870" s="18">
        <f t="shared" si="437"/>
        <v>608.84999999999991</v>
      </c>
      <c r="AJ870" s="18">
        <f>AI870*节奏规划!$J859</f>
        <v>0.70796511627906966</v>
      </c>
      <c r="AK870" s="18">
        <f t="shared" si="438"/>
        <v>348.84</v>
      </c>
      <c r="AL870" s="18">
        <f>AK870*节奏规划!$J859</f>
        <v>0.40562790697674417</v>
      </c>
      <c r="AM870" s="18">
        <f t="shared" si="439"/>
        <v>1555.1999999999998</v>
      </c>
      <c r="AN870" s="18">
        <f>AM870*节奏规划!$J859</f>
        <v>1.8083720930232556</v>
      </c>
      <c r="AO870" s="18">
        <f t="shared" si="440"/>
        <v>355.31999999999994</v>
      </c>
      <c r="AP870" s="18">
        <f>AO870*节奏规划!$J859</f>
        <v>0.41316279069767436</v>
      </c>
      <c r="AQ870" s="18">
        <f t="shared" si="441"/>
        <v>26.459999999999997</v>
      </c>
      <c r="AR870" s="18">
        <f>AQ870*节奏规划!$J859</f>
        <v>3.0767441860465112E-2</v>
      </c>
      <c r="AS870" s="18">
        <f t="shared" si="459"/>
        <v>0</v>
      </c>
      <c r="AT870" s="18">
        <f>AS870*节奏规划!$J859</f>
        <v>0</v>
      </c>
      <c r="AU870" s="18">
        <f t="shared" si="460"/>
        <v>132.29999999999998</v>
      </c>
      <c r="AV870" s="18">
        <f>AU870*节奏规划!$J859</f>
        <v>0.15383720930232556</v>
      </c>
      <c r="AW870" s="18">
        <f t="shared" si="461"/>
        <v>71.441999999999979</v>
      </c>
      <c r="AX870" s="18">
        <f>AW870*节奏规划!$J859</f>
        <v>8.3072093023255786E-2</v>
      </c>
      <c r="AY870" s="18">
        <f t="shared" si="462"/>
        <v>6.8039999999999994</v>
      </c>
      <c r="AZ870" s="18">
        <f>AY870*节奏规划!$J859</f>
        <v>7.9116279069767429E-3</v>
      </c>
    </row>
    <row r="871" spans="1:52" ht="16.5" x14ac:dyDescent="0.2">
      <c r="A871" s="14">
        <v>866</v>
      </c>
      <c r="B871" s="14">
        <f>金币产出!CH871/金币产出!CB871</f>
        <v>36498600380</v>
      </c>
      <c r="C871" s="18">
        <f>INDEX(金币产出!$D$7:$D$90,MATCH(宝箱数值!A871,金币产出!$A$7:$A$90,1))</f>
        <v>250</v>
      </c>
      <c r="D871" s="18">
        <f t="shared" si="442"/>
        <v>154491430</v>
      </c>
      <c r="E871" s="18">
        <f t="shared" si="431"/>
        <v>9095951</v>
      </c>
      <c r="F871" s="18">
        <f t="shared" si="432"/>
        <v>32301268</v>
      </c>
      <c r="G871" s="18">
        <f t="shared" si="433"/>
        <v>68524052</v>
      </c>
      <c r="H871" s="18">
        <f t="shared" si="434"/>
        <v>92259875</v>
      </c>
      <c r="I871" s="18">
        <f t="shared" si="435"/>
        <v>148779426</v>
      </c>
      <c r="J871" s="18">
        <f t="shared" si="436"/>
        <v>154491430</v>
      </c>
      <c r="K871" s="18">
        <f t="shared" si="443"/>
        <v>1</v>
      </c>
      <c r="L871" s="18">
        <f t="shared" si="444"/>
        <v>9095.9500000000007</v>
      </c>
      <c r="M871" s="18">
        <f t="shared" si="445"/>
        <v>2</v>
      </c>
      <c r="N871" s="18">
        <f t="shared" si="446"/>
        <v>32.299999999999997</v>
      </c>
      <c r="O871" s="18">
        <f t="shared" si="447"/>
        <v>2</v>
      </c>
      <c r="P871" s="18">
        <f t="shared" si="448"/>
        <v>68.52</v>
      </c>
      <c r="Q871" s="18">
        <f t="shared" si="449"/>
        <v>2</v>
      </c>
      <c r="R871" s="18">
        <f t="shared" si="450"/>
        <v>92.26</v>
      </c>
      <c r="S871" s="18">
        <f t="shared" si="451"/>
        <v>2</v>
      </c>
      <c r="T871" s="18">
        <f t="shared" si="452"/>
        <v>148.78</v>
      </c>
      <c r="U871" s="18">
        <f t="shared" si="453"/>
        <v>2</v>
      </c>
      <c r="V871" s="18">
        <f t="shared" si="454"/>
        <v>154.49</v>
      </c>
      <c r="W871" s="18">
        <f t="shared" si="455"/>
        <v>2</v>
      </c>
      <c r="X871" s="18">
        <f t="shared" si="456"/>
        <v>154.49</v>
      </c>
      <c r="Y871" s="22">
        <v>0</v>
      </c>
      <c r="Z871" s="22">
        <v>0</v>
      </c>
      <c r="AA871" s="22">
        <v>0</v>
      </c>
      <c r="AB871" s="22">
        <v>0</v>
      </c>
      <c r="AC871" s="22">
        <v>0.7</v>
      </c>
      <c r="AD871" s="22">
        <v>0.3</v>
      </c>
      <c r="AE871" s="18">
        <f t="shared" si="457"/>
        <v>526725595.19999993</v>
      </c>
      <c r="AF871" s="18">
        <f>AE871*节奏规划!$J860</f>
        <v>612471.62232558127</v>
      </c>
      <c r="AG871" s="18">
        <f t="shared" si="458"/>
        <v>7245</v>
      </c>
      <c r="AH871" s="18">
        <f>AG871*节奏规划!$J860</f>
        <v>8.4244186046511622</v>
      </c>
      <c r="AI871" s="18">
        <f t="shared" si="437"/>
        <v>608.84999999999991</v>
      </c>
      <c r="AJ871" s="18">
        <f>AI871*节奏规划!$J860</f>
        <v>0.70796511627906966</v>
      </c>
      <c r="AK871" s="18">
        <f t="shared" si="438"/>
        <v>348.84</v>
      </c>
      <c r="AL871" s="18">
        <f>AK871*节奏规划!$J860</f>
        <v>0.40562790697674417</v>
      </c>
      <c r="AM871" s="18">
        <f t="shared" si="439"/>
        <v>1555.1999999999998</v>
      </c>
      <c r="AN871" s="18">
        <f>AM871*节奏规划!$J860</f>
        <v>1.8083720930232556</v>
      </c>
      <c r="AO871" s="18">
        <f t="shared" si="440"/>
        <v>355.31999999999994</v>
      </c>
      <c r="AP871" s="18">
        <f>AO871*节奏规划!$J860</f>
        <v>0.41316279069767436</v>
      </c>
      <c r="AQ871" s="18">
        <f t="shared" si="441"/>
        <v>26.459999999999997</v>
      </c>
      <c r="AR871" s="18">
        <f>AQ871*节奏规划!$J860</f>
        <v>3.0767441860465112E-2</v>
      </c>
      <c r="AS871" s="18">
        <f t="shared" si="459"/>
        <v>0</v>
      </c>
      <c r="AT871" s="18">
        <f>AS871*节奏规划!$J860</f>
        <v>0</v>
      </c>
      <c r="AU871" s="18">
        <f t="shared" si="460"/>
        <v>132.29999999999998</v>
      </c>
      <c r="AV871" s="18">
        <f>AU871*节奏规划!$J860</f>
        <v>0.15383720930232556</v>
      </c>
      <c r="AW871" s="18">
        <f t="shared" si="461"/>
        <v>71.441999999999979</v>
      </c>
      <c r="AX871" s="18">
        <f>AW871*节奏规划!$J860</f>
        <v>8.3072093023255786E-2</v>
      </c>
      <c r="AY871" s="18">
        <f t="shared" si="462"/>
        <v>6.8039999999999994</v>
      </c>
      <c r="AZ871" s="18">
        <f>AY871*节奏规划!$J860</f>
        <v>7.9116279069767429E-3</v>
      </c>
    </row>
    <row r="872" spans="1:52" ht="16.5" x14ac:dyDescent="0.2">
      <c r="A872" s="14">
        <v>867</v>
      </c>
      <c r="B872" s="14">
        <f>金币产出!CH872/金币产出!CB872</f>
        <v>36587699820</v>
      </c>
      <c r="C872" s="18">
        <f>INDEX(金币产出!$D$7:$D$90,MATCH(宝箱数值!A872,金币产出!$A$7:$A$90,1))</f>
        <v>250</v>
      </c>
      <c r="D872" s="18">
        <f t="shared" si="442"/>
        <v>154868571</v>
      </c>
      <c r="E872" s="18">
        <f t="shared" si="431"/>
        <v>9107047</v>
      </c>
      <c r="F872" s="18">
        <f t="shared" si="432"/>
        <v>32340670</v>
      </c>
      <c r="G872" s="18">
        <f t="shared" si="433"/>
        <v>68607641</v>
      </c>
      <c r="H872" s="18">
        <f t="shared" si="434"/>
        <v>92372418</v>
      </c>
      <c r="I872" s="18">
        <f t="shared" si="435"/>
        <v>148960914</v>
      </c>
      <c r="J872" s="18">
        <f t="shared" si="436"/>
        <v>154868571</v>
      </c>
      <c r="K872" s="18">
        <f t="shared" si="443"/>
        <v>1</v>
      </c>
      <c r="L872" s="18">
        <f t="shared" si="444"/>
        <v>9107.0499999999993</v>
      </c>
      <c r="M872" s="18">
        <f t="shared" si="445"/>
        <v>2</v>
      </c>
      <c r="N872" s="18">
        <f t="shared" si="446"/>
        <v>32.340000000000003</v>
      </c>
      <c r="O872" s="18">
        <f t="shared" si="447"/>
        <v>2</v>
      </c>
      <c r="P872" s="18">
        <f t="shared" si="448"/>
        <v>68.61</v>
      </c>
      <c r="Q872" s="18">
        <f t="shared" si="449"/>
        <v>2</v>
      </c>
      <c r="R872" s="18">
        <f t="shared" si="450"/>
        <v>92.37</v>
      </c>
      <c r="S872" s="18">
        <f t="shared" si="451"/>
        <v>2</v>
      </c>
      <c r="T872" s="18">
        <f t="shared" si="452"/>
        <v>148.96</v>
      </c>
      <c r="U872" s="18">
        <f t="shared" si="453"/>
        <v>2</v>
      </c>
      <c r="V872" s="18">
        <f t="shared" si="454"/>
        <v>154.87</v>
      </c>
      <c r="W872" s="18">
        <f t="shared" si="455"/>
        <v>2</v>
      </c>
      <c r="X872" s="18">
        <f t="shared" si="456"/>
        <v>154.87</v>
      </c>
      <c r="Y872" s="22">
        <v>0</v>
      </c>
      <c r="Z872" s="22">
        <v>0</v>
      </c>
      <c r="AA872" s="22">
        <v>0</v>
      </c>
      <c r="AB872" s="22">
        <v>0</v>
      </c>
      <c r="AC872" s="22">
        <v>0.7</v>
      </c>
      <c r="AD872" s="22">
        <v>0.3</v>
      </c>
      <c r="AE872" s="18">
        <f t="shared" si="457"/>
        <v>527566238.84999996</v>
      </c>
      <c r="AF872" s="18">
        <f>AE872*节奏规划!$J861</f>
        <v>613449.11494186043</v>
      </c>
      <c r="AG872" s="18">
        <f t="shared" si="458"/>
        <v>7245</v>
      </c>
      <c r="AH872" s="18">
        <f>AG872*节奏规划!$J861</f>
        <v>8.4244186046511622</v>
      </c>
      <c r="AI872" s="18">
        <f t="shared" si="437"/>
        <v>608.84999999999991</v>
      </c>
      <c r="AJ872" s="18">
        <f>AI872*节奏规划!$J861</f>
        <v>0.70796511627906966</v>
      </c>
      <c r="AK872" s="18">
        <f t="shared" si="438"/>
        <v>348.84</v>
      </c>
      <c r="AL872" s="18">
        <f>AK872*节奏规划!$J861</f>
        <v>0.40562790697674417</v>
      </c>
      <c r="AM872" s="18">
        <f t="shared" si="439"/>
        <v>1555.1999999999998</v>
      </c>
      <c r="AN872" s="18">
        <f>AM872*节奏规划!$J861</f>
        <v>1.8083720930232556</v>
      </c>
      <c r="AO872" s="18">
        <f t="shared" si="440"/>
        <v>355.31999999999994</v>
      </c>
      <c r="AP872" s="18">
        <f>AO872*节奏规划!$J861</f>
        <v>0.41316279069767436</v>
      </c>
      <c r="AQ872" s="18">
        <f t="shared" si="441"/>
        <v>26.459999999999997</v>
      </c>
      <c r="AR872" s="18">
        <f>AQ872*节奏规划!$J861</f>
        <v>3.0767441860465112E-2</v>
      </c>
      <c r="AS872" s="18">
        <f t="shared" si="459"/>
        <v>0</v>
      </c>
      <c r="AT872" s="18">
        <f>AS872*节奏规划!$J861</f>
        <v>0</v>
      </c>
      <c r="AU872" s="18">
        <f t="shared" si="460"/>
        <v>132.29999999999998</v>
      </c>
      <c r="AV872" s="18">
        <f>AU872*节奏规划!$J861</f>
        <v>0.15383720930232556</v>
      </c>
      <c r="AW872" s="18">
        <f t="shared" si="461"/>
        <v>71.441999999999979</v>
      </c>
      <c r="AX872" s="18">
        <f>AW872*节奏规划!$J861</f>
        <v>8.3072093023255786E-2</v>
      </c>
      <c r="AY872" s="18">
        <f t="shared" si="462"/>
        <v>6.8039999999999994</v>
      </c>
      <c r="AZ872" s="18">
        <f>AY872*节奏规划!$J861</f>
        <v>7.9116279069767429E-3</v>
      </c>
    </row>
    <row r="873" spans="1:52" ht="16.5" x14ac:dyDescent="0.2">
      <c r="A873" s="14">
        <v>868</v>
      </c>
      <c r="B873" s="14">
        <f>金币产出!CH873/金币产出!CB873</f>
        <v>36676800120</v>
      </c>
      <c r="C873" s="18">
        <f>INDEX(金币产出!$D$7:$D$90,MATCH(宝箱数值!A873,金币产出!$A$7:$A$90,1))</f>
        <v>250</v>
      </c>
      <c r="D873" s="18">
        <f t="shared" si="442"/>
        <v>155245715</v>
      </c>
      <c r="E873" s="18">
        <f t="shared" si="431"/>
        <v>9118129</v>
      </c>
      <c r="F873" s="18">
        <f t="shared" si="432"/>
        <v>32380025</v>
      </c>
      <c r="G873" s="18">
        <f t="shared" si="433"/>
        <v>68691128</v>
      </c>
      <c r="H873" s="18">
        <f t="shared" si="434"/>
        <v>92484825</v>
      </c>
      <c r="I873" s="18">
        <f t="shared" si="435"/>
        <v>149142182</v>
      </c>
      <c r="J873" s="18">
        <f t="shared" si="436"/>
        <v>155245715</v>
      </c>
      <c r="K873" s="18">
        <f t="shared" si="443"/>
        <v>1</v>
      </c>
      <c r="L873" s="18">
        <f t="shared" si="444"/>
        <v>9118.1299999999992</v>
      </c>
      <c r="M873" s="18">
        <f t="shared" si="445"/>
        <v>2</v>
      </c>
      <c r="N873" s="18">
        <f t="shared" si="446"/>
        <v>32.380000000000003</v>
      </c>
      <c r="O873" s="18">
        <f t="shared" si="447"/>
        <v>2</v>
      </c>
      <c r="P873" s="18">
        <f t="shared" si="448"/>
        <v>68.69</v>
      </c>
      <c r="Q873" s="18">
        <f t="shared" si="449"/>
        <v>2</v>
      </c>
      <c r="R873" s="18">
        <f t="shared" si="450"/>
        <v>92.48</v>
      </c>
      <c r="S873" s="18">
        <f t="shared" si="451"/>
        <v>2</v>
      </c>
      <c r="T873" s="18">
        <f t="shared" si="452"/>
        <v>149.13999999999999</v>
      </c>
      <c r="U873" s="18">
        <f t="shared" si="453"/>
        <v>2</v>
      </c>
      <c r="V873" s="18">
        <f t="shared" si="454"/>
        <v>155.25</v>
      </c>
      <c r="W873" s="18">
        <f t="shared" si="455"/>
        <v>2</v>
      </c>
      <c r="X873" s="18">
        <f t="shared" si="456"/>
        <v>155.25</v>
      </c>
      <c r="Y873" s="22">
        <v>0</v>
      </c>
      <c r="Z873" s="22">
        <v>0</v>
      </c>
      <c r="AA873" s="22">
        <v>0</v>
      </c>
      <c r="AB873" s="22">
        <v>0</v>
      </c>
      <c r="AC873" s="22">
        <v>0.7</v>
      </c>
      <c r="AD873" s="22">
        <v>0.3</v>
      </c>
      <c r="AE873" s="18">
        <f t="shared" si="457"/>
        <v>528406346.64999992</v>
      </c>
      <c r="AF873" s="18">
        <f>AE873*节奏规划!$J862</f>
        <v>614425.98447674408</v>
      </c>
      <c r="AG873" s="18">
        <f t="shared" si="458"/>
        <v>7245</v>
      </c>
      <c r="AH873" s="18">
        <f>AG873*节奏规划!$J862</f>
        <v>8.4244186046511622</v>
      </c>
      <c r="AI873" s="18">
        <f t="shared" si="437"/>
        <v>608.84999999999991</v>
      </c>
      <c r="AJ873" s="18">
        <f>AI873*节奏规划!$J862</f>
        <v>0.70796511627906966</v>
      </c>
      <c r="AK873" s="18">
        <f t="shared" si="438"/>
        <v>348.84</v>
      </c>
      <c r="AL873" s="18">
        <f>AK873*节奏规划!$J862</f>
        <v>0.40562790697674417</v>
      </c>
      <c r="AM873" s="18">
        <f t="shared" si="439"/>
        <v>1555.1999999999998</v>
      </c>
      <c r="AN873" s="18">
        <f>AM873*节奏规划!$J862</f>
        <v>1.8083720930232556</v>
      </c>
      <c r="AO873" s="18">
        <f t="shared" si="440"/>
        <v>355.31999999999994</v>
      </c>
      <c r="AP873" s="18">
        <f>AO873*节奏规划!$J862</f>
        <v>0.41316279069767436</v>
      </c>
      <c r="AQ873" s="18">
        <f t="shared" si="441"/>
        <v>26.459999999999997</v>
      </c>
      <c r="AR873" s="18">
        <f>AQ873*节奏规划!$J862</f>
        <v>3.0767441860465112E-2</v>
      </c>
      <c r="AS873" s="18">
        <f t="shared" si="459"/>
        <v>0</v>
      </c>
      <c r="AT873" s="18">
        <f>AS873*节奏规划!$J862</f>
        <v>0</v>
      </c>
      <c r="AU873" s="18">
        <f t="shared" si="460"/>
        <v>132.29999999999998</v>
      </c>
      <c r="AV873" s="18">
        <f>AU873*节奏规划!$J862</f>
        <v>0.15383720930232556</v>
      </c>
      <c r="AW873" s="18">
        <f t="shared" si="461"/>
        <v>71.441999999999979</v>
      </c>
      <c r="AX873" s="18">
        <f>AW873*节奏规划!$J862</f>
        <v>8.3072093023255786E-2</v>
      </c>
      <c r="AY873" s="18">
        <f t="shared" si="462"/>
        <v>6.8039999999999994</v>
      </c>
      <c r="AZ873" s="18">
        <f>AY873*节奏规划!$J862</f>
        <v>7.9116279069767429E-3</v>
      </c>
    </row>
    <row r="874" spans="1:52" ht="16.5" x14ac:dyDescent="0.2">
      <c r="A874" s="14">
        <v>869</v>
      </c>
      <c r="B874" s="14">
        <f>金币产出!CH874/金币产出!CB874</f>
        <v>36765900420</v>
      </c>
      <c r="C874" s="18">
        <f>INDEX(金币产出!$D$7:$D$90,MATCH(宝箱数值!A874,金币产出!$A$7:$A$90,1))</f>
        <v>250</v>
      </c>
      <c r="D874" s="18">
        <f t="shared" si="442"/>
        <v>155622859</v>
      </c>
      <c r="E874" s="18">
        <f t="shared" si="431"/>
        <v>9129198</v>
      </c>
      <c r="F874" s="18">
        <f t="shared" si="432"/>
        <v>32419332</v>
      </c>
      <c r="G874" s="18">
        <f t="shared" si="433"/>
        <v>68774515</v>
      </c>
      <c r="H874" s="18">
        <f t="shared" si="434"/>
        <v>92597095</v>
      </c>
      <c r="I874" s="18">
        <f t="shared" si="435"/>
        <v>149323231</v>
      </c>
      <c r="J874" s="18">
        <f t="shared" si="436"/>
        <v>155622859</v>
      </c>
      <c r="K874" s="18">
        <f t="shared" si="443"/>
        <v>1</v>
      </c>
      <c r="L874" s="18">
        <f t="shared" si="444"/>
        <v>9129.2000000000007</v>
      </c>
      <c r="M874" s="18">
        <f t="shared" si="445"/>
        <v>2</v>
      </c>
      <c r="N874" s="18">
        <f t="shared" si="446"/>
        <v>32.42</v>
      </c>
      <c r="O874" s="18">
        <f t="shared" si="447"/>
        <v>2</v>
      </c>
      <c r="P874" s="18">
        <f t="shared" si="448"/>
        <v>68.77</v>
      </c>
      <c r="Q874" s="18">
        <f t="shared" si="449"/>
        <v>2</v>
      </c>
      <c r="R874" s="18">
        <f t="shared" si="450"/>
        <v>92.6</v>
      </c>
      <c r="S874" s="18">
        <f t="shared" si="451"/>
        <v>2</v>
      </c>
      <c r="T874" s="18">
        <f t="shared" si="452"/>
        <v>149.32</v>
      </c>
      <c r="U874" s="18">
        <f t="shared" si="453"/>
        <v>2</v>
      </c>
      <c r="V874" s="18">
        <f t="shared" si="454"/>
        <v>155.62</v>
      </c>
      <c r="W874" s="18">
        <f t="shared" si="455"/>
        <v>2</v>
      </c>
      <c r="X874" s="18">
        <f t="shared" si="456"/>
        <v>155.62</v>
      </c>
      <c r="Y874" s="22">
        <v>0</v>
      </c>
      <c r="Z874" s="22">
        <v>0</v>
      </c>
      <c r="AA874" s="22">
        <v>0</v>
      </c>
      <c r="AB874" s="22">
        <v>0</v>
      </c>
      <c r="AC874" s="22">
        <v>0.7</v>
      </c>
      <c r="AD874" s="22">
        <v>0.3</v>
      </c>
      <c r="AE874" s="18">
        <f t="shared" si="457"/>
        <v>529245917.89999992</v>
      </c>
      <c r="AF874" s="18">
        <f>AE874*节奏规划!$J863</f>
        <v>615402.23011627898</v>
      </c>
      <c r="AG874" s="18">
        <f t="shared" si="458"/>
        <v>7245</v>
      </c>
      <c r="AH874" s="18">
        <f>AG874*节奏规划!$J863</f>
        <v>8.4244186046511622</v>
      </c>
      <c r="AI874" s="18">
        <f t="shared" si="437"/>
        <v>608.84999999999991</v>
      </c>
      <c r="AJ874" s="18">
        <f>AI874*节奏规划!$J863</f>
        <v>0.70796511627906966</v>
      </c>
      <c r="AK874" s="18">
        <f t="shared" si="438"/>
        <v>348.84</v>
      </c>
      <c r="AL874" s="18">
        <f>AK874*节奏规划!$J863</f>
        <v>0.40562790697674417</v>
      </c>
      <c r="AM874" s="18">
        <f t="shared" si="439"/>
        <v>1555.1999999999998</v>
      </c>
      <c r="AN874" s="18">
        <f>AM874*节奏规划!$J863</f>
        <v>1.8083720930232556</v>
      </c>
      <c r="AO874" s="18">
        <f t="shared" si="440"/>
        <v>355.31999999999994</v>
      </c>
      <c r="AP874" s="18">
        <f>AO874*节奏规划!$J863</f>
        <v>0.41316279069767436</v>
      </c>
      <c r="AQ874" s="18">
        <f t="shared" si="441"/>
        <v>26.459999999999997</v>
      </c>
      <c r="AR874" s="18">
        <f>AQ874*节奏规划!$J863</f>
        <v>3.0767441860465112E-2</v>
      </c>
      <c r="AS874" s="18">
        <f t="shared" si="459"/>
        <v>0</v>
      </c>
      <c r="AT874" s="18">
        <f>AS874*节奏规划!$J863</f>
        <v>0</v>
      </c>
      <c r="AU874" s="18">
        <f t="shared" si="460"/>
        <v>132.29999999999998</v>
      </c>
      <c r="AV874" s="18">
        <f>AU874*节奏规划!$J863</f>
        <v>0.15383720930232556</v>
      </c>
      <c r="AW874" s="18">
        <f t="shared" si="461"/>
        <v>71.441999999999979</v>
      </c>
      <c r="AX874" s="18">
        <f>AW874*节奏规划!$J863</f>
        <v>8.3072093023255786E-2</v>
      </c>
      <c r="AY874" s="18">
        <f t="shared" si="462"/>
        <v>6.8039999999999994</v>
      </c>
      <c r="AZ874" s="18">
        <f>AY874*节奏规划!$J863</f>
        <v>7.9116279069767429E-3</v>
      </c>
    </row>
    <row r="875" spans="1:52" ht="16.5" x14ac:dyDescent="0.2">
      <c r="A875" s="14">
        <v>870</v>
      </c>
      <c r="B875" s="14">
        <f>金币产出!CH875/金币产出!CB875</f>
        <v>36855000160</v>
      </c>
      <c r="C875" s="18">
        <f>INDEX(金币产出!$D$7:$D$90,MATCH(宝箱数值!A875,金币产出!$A$7:$A$90,1))</f>
        <v>255</v>
      </c>
      <c r="D875" s="18">
        <f t="shared" si="442"/>
        <v>153802818</v>
      </c>
      <c r="E875" s="18">
        <f t="shared" si="431"/>
        <v>9075657</v>
      </c>
      <c r="F875" s="18">
        <f t="shared" si="432"/>
        <v>32229199</v>
      </c>
      <c r="G875" s="18">
        <f t="shared" si="433"/>
        <v>68371166</v>
      </c>
      <c r="H875" s="18">
        <f t="shared" si="434"/>
        <v>92054032</v>
      </c>
      <c r="I875" s="18">
        <f t="shared" si="435"/>
        <v>148447480</v>
      </c>
      <c r="J875" s="18">
        <f t="shared" si="436"/>
        <v>153802818</v>
      </c>
      <c r="K875" s="18">
        <f t="shared" si="443"/>
        <v>1</v>
      </c>
      <c r="L875" s="18">
        <f t="shared" si="444"/>
        <v>9075.66</v>
      </c>
      <c r="M875" s="18">
        <f t="shared" si="445"/>
        <v>2</v>
      </c>
      <c r="N875" s="18">
        <f t="shared" si="446"/>
        <v>32.229999999999997</v>
      </c>
      <c r="O875" s="18">
        <f t="shared" si="447"/>
        <v>2</v>
      </c>
      <c r="P875" s="18">
        <f t="shared" si="448"/>
        <v>68.37</v>
      </c>
      <c r="Q875" s="18">
        <f t="shared" si="449"/>
        <v>2</v>
      </c>
      <c r="R875" s="18">
        <f t="shared" si="450"/>
        <v>92.05</v>
      </c>
      <c r="S875" s="18">
        <f t="shared" si="451"/>
        <v>2</v>
      </c>
      <c r="T875" s="18">
        <f t="shared" si="452"/>
        <v>148.44999999999999</v>
      </c>
      <c r="U875" s="18">
        <f t="shared" si="453"/>
        <v>2</v>
      </c>
      <c r="V875" s="18">
        <f t="shared" si="454"/>
        <v>153.80000000000001</v>
      </c>
      <c r="W875" s="18">
        <f t="shared" si="455"/>
        <v>2</v>
      </c>
      <c r="X875" s="18">
        <f t="shared" si="456"/>
        <v>153.80000000000001</v>
      </c>
      <c r="Y875" s="22">
        <v>0</v>
      </c>
      <c r="Z875" s="22">
        <v>0</v>
      </c>
      <c r="AA875" s="22">
        <v>0</v>
      </c>
      <c r="AB875" s="22">
        <v>0</v>
      </c>
      <c r="AC875" s="22">
        <v>0.7</v>
      </c>
      <c r="AD875" s="22">
        <v>0.3</v>
      </c>
      <c r="AE875" s="18">
        <f t="shared" si="457"/>
        <v>532691988.96999997</v>
      </c>
      <c r="AF875" s="18">
        <f>AE875*节奏规划!$J864</f>
        <v>605331.80564772722</v>
      </c>
      <c r="AG875" s="18">
        <f t="shared" si="458"/>
        <v>7348.5</v>
      </c>
      <c r="AH875" s="18">
        <f>AG875*节奏规划!$J864</f>
        <v>8.3505681818181809</v>
      </c>
      <c r="AI875" s="18">
        <f t="shared" si="437"/>
        <v>608.84999999999991</v>
      </c>
      <c r="AJ875" s="18">
        <f>AI875*节奏规划!$J864</f>
        <v>0.69187499999999991</v>
      </c>
      <c r="AK875" s="18">
        <f t="shared" si="438"/>
        <v>348.84</v>
      </c>
      <c r="AL875" s="18">
        <f>AK875*节奏规划!$J864</f>
        <v>0.39640909090909088</v>
      </c>
      <c r="AM875" s="18">
        <f t="shared" si="439"/>
        <v>1555.1999999999998</v>
      </c>
      <c r="AN875" s="18">
        <f>AM875*节奏规划!$J864</f>
        <v>1.7672727272727269</v>
      </c>
      <c r="AO875" s="18">
        <f t="shared" si="440"/>
        <v>355.31999999999994</v>
      </c>
      <c r="AP875" s="18">
        <f>AO875*节奏规划!$J864</f>
        <v>0.40377272727272717</v>
      </c>
      <c r="AQ875" s="18">
        <f t="shared" si="441"/>
        <v>26.459999999999997</v>
      </c>
      <c r="AR875" s="18">
        <f>AQ875*节奏规划!$J864</f>
        <v>3.0068181818181813E-2</v>
      </c>
      <c r="AS875" s="18">
        <f t="shared" si="459"/>
        <v>0</v>
      </c>
      <c r="AT875" s="18">
        <f>AS875*节奏规划!$J864</f>
        <v>0</v>
      </c>
      <c r="AU875" s="18">
        <f t="shared" si="460"/>
        <v>134.18999999999997</v>
      </c>
      <c r="AV875" s="18">
        <f>AU875*节奏规划!$J864</f>
        <v>0.15248863636363633</v>
      </c>
      <c r="AW875" s="18">
        <f t="shared" si="461"/>
        <v>72.462599999999981</v>
      </c>
      <c r="AX875" s="18">
        <f>AW875*节奏规划!$J864</f>
        <v>8.2343863636363604E-2</v>
      </c>
      <c r="AY875" s="18">
        <f t="shared" si="462"/>
        <v>6.9011999999999984</v>
      </c>
      <c r="AZ875" s="18">
        <f>AY875*节奏规划!$J864</f>
        <v>7.8422727272727255E-3</v>
      </c>
    </row>
    <row r="876" spans="1:52" ht="16.5" x14ac:dyDescent="0.2">
      <c r="A876" s="14">
        <v>871</v>
      </c>
      <c r="B876" s="14">
        <f>金币产出!CH876/金币产出!CB876</f>
        <v>36920340160</v>
      </c>
      <c r="C876" s="18">
        <f>INDEX(金币产出!$D$7:$D$90,MATCH(宝箱数值!A876,金币产出!$A$7:$A$90,1))</f>
        <v>255</v>
      </c>
      <c r="D876" s="18">
        <f t="shared" si="442"/>
        <v>154075494</v>
      </c>
      <c r="E876" s="18">
        <f t="shared" si="431"/>
        <v>9083699</v>
      </c>
      <c r="F876" s="18">
        <f t="shared" si="432"/>
        <v>32257756</v>
      </c>
      <c r="G876" s="18">
        <f t="shared" si="433"/>
        <v>68431747</v>
      </c>
      <c r="H876" s="18">
        <f t="shared" si="434"/>
        <v>92135596</v>
      </c>
      <c r="I876" s="18">
        <f t="shared" si="435"/>
        <v>148579012</v>
      </c>
      <c r="J876" s="18">
        <f t="shared" si="436"/>
        <v>154075494</v>
      </c>
      <c r="K876" s="18">
        <f t="shared" si="443"/>
        <v>1</v>
      </c>
      <c r="L876" s="18">
        <f t="shared" si="444"/>
        <v>9083.7000000000007</v>
      </c>
      <c r="M876" s="18">
        <f t="shared" si="445"/>
        <v>2</v>
      </c>
      <c r="N876" s="18">
        <f t="shared" si="446"/>
        <v>32.26</v>
      </c>
      <c r="O876" s="18">
        <f t="shared" si="447"/>
        <v>2</v>
      </c>
      <c r="P876" s="18">
        <f t="shared" si="448"/>
        <v>68.430000000000007</v>
      </c>
      <c r="Q876" s="18">
        <f t="shared" si="449"/>
        <v>2</v>
      </c>
      <c r="R876" s="18">
        <f t="shared" si="450"/>
        <v>92.14</v>
      </c>
      <c r="S876" s="18">
        <f t="shared" si="451"/>
        <v>2</v>
      </c>
      <c r="T876" s="18">
        <f t="shared" si="452"/>
        <v>148.58000000000001</v>
      </c>
      <c r="U876" s="18">
        <f t="shared" si="453"/>
        <v>2</v>
      </c>
      <c r="V876" s="18">
        <f t="shared" si="454"/>
        <v>154.08000000000001</v>
      </c>
      <c r="W876" s="18">
        <f t="shared" si="455"/>
        <v>2</v>
      </c>
      <c r="X876" s="18">
        <f t="shared" si="456"/>
        <v>154.08000000000001</v>
      </c>
      <c r="Y876" s="22">
        <v>0</v>
      </c>
      <c r="Z876" s="22">
        <v>0</v>
      </c>
      <c r="AA876" s="22">
        <v>0</v>
      </c>
      <c r="AB876" s="22">
        <v>0</v>
      </c>
      <c r="AC876" s="22">
        <v>0.7</v>
      </c>
      <c r="AD876" s="22">
        <v>0.3</v>
      </c>
      <c r="AE876" s="18">
        <f t="shared" si="457"/>
        <v>533309245.92999995</v>
      </c>
      <c r="AF876" s="18">
        <f>AE876*节奏规划!$J865</f>
        <v>606033.23401136359</v>
      </c>
      <c r="AG876" s="18">
        <f t="shared" si="458"/>
        <v>7348.5</v>
      </c>
      <c r="AH876" s="18">
        <f>AG876*节奏规划!$J865</f>
        <v>8.3505681818181809</v>
      </c>
      <c r="AI876" s="18">
        <f t="shared" si="437"/>
        <v>608.84999999999991</v>
      </c>
      <c r="AJ876" s="18">
        <f>AI876*节奏规划!$J865</f>
        <v>0.69187499999999991</v>
      </c>
      <c r="AK876" s="18">
        <f t="shared" si="438"/>
        <v>348.84</v>
      </c>
      <c r="AL876" s="18">
        <f>AK876*节奏规划!$J865</f>
        <v>0.39640909090909088</v>
      </c>
      <c r="AM876" s="18">
        <f t="shared" si="439"/>
        <v>1555.1999999999998</v>
      </c>
      <c r="AN876" s="18">
        <f>AM876*节奏规划!$J865</f>
        <v>1.7672727272727269</v>
      </c>
      <c r="AO876" s="18">
        <f t="shared" si="440"/>
        <v>355.31999999999994</v>
      </c>
      <c r="AP876" s="18">
        <f>AO876*节奏规划!$J865</f>
        <v>0.40377272727272717</v>
      </c>
      <c r="AQ876" s="18">
        <f t="shared" si="441"/>
        <v>26.459999999999997</v>
      </c>
      <c r="AR876" s="18">
        <f>AQ876*节奏规划!$J865</f>
        <v>3.0068181818181813E-2</v>
      </c>
      <c r="AS876" s="18">
        <f t="shared" si="459"/>
        <v>0</v>
      </c>
      <c r="AT876" s="18">
        <f>AS876*节奏规划!$J865</f>
        <v>0</v>
      </c>
      <c r="AU876" s="18">
        <f t="shared" si="460"/>
        <v>134.18999999999997</v>
      </c>
      <c r="AV876" s="18">
        <f>AU876*节奏规划!$J865</f>
        <v>0.15248863636363633</v>
      </c>
      <c r="AW876" s="18">
        <f t="shared" si="461"/>
        <v>72.462599999999981</v>
      </c>
      <c r="AX876" s="18">
        <f>AW876*节奏规划!$J865</f>
        <v>8.2343863636363604E-2</v>
      </c>
      <c r="AY876" s="18">
        <f t="shared" si="462"/>
        <v>6.9011999999999984</v>
      </c>
      <c r="AZ876" s="18">
        <f>AY876*节奏规划!$J865</f>
        <v>7.8422727272727255E-3</v>
      </c>
    </row>
    <row r="877" spans="1:52" ht="16.5" x14ac:dyDescent="0.2">
      <c r="A877" s="14">
        <v>872</v>
      </c>
      <c r="B877" s="14">
        <f>金币产出!CH877/金币产出!CB877</f>
        <v>36985680160</v>
      </c>
      <c r="C877" s="18">
        <f>INDEX(金币产出!$D$7:$D$90,MATCH(宝箱数值!A877,金币产出!$A$7:$A$90,1))</f>
        <v>255</v>
      </c>
      <c r="D877" s="18">
        <f t="shared" si="442"/>
        <v>154348170</v>
      </c>
      <c r="E877" s="18">
        <f t="shared" si="431"/>
        <v>9091733</v>
      </c>
      <c r="F877" s="18">
        <f t="shared" si="432"/>
        <v>32286288</v>
      </c>
      <c r="G877" s="18">
        <f t="shared" si="433"/>
        <v>68492274</v>
      </c>
      <c r="H877" s="18">
        <f t="shared" si="434"/>
        <v>92217089</v>
      </c>
      <c r="I877" s="18">
        <f t="shared" si="435"/>
        <v>148710429</v>
      </c>
      <c r="J877" s="18">
        <f t="shared" si="436"/>
        <v>154348170</v>
      </c>
      <c r="K877" s="18">
        <f t="shared" si="443"/>
        <v>1</v>
      </c>
      <c r="L877" s="18">
        <f t="shared" si="444"/>
        <v>9091.73</v>
      </c>
      <c r="M877" s="18">
        <f t="shared" si="445"/>
        <v>2</v>
      </c>
      <c r="N877" s="18">
        <f t="shared" si="446"/>
        <v>32.29</v>
      </c>
      <c r="O877" s="18">
        <f t="shared" si="447"/>
        <v>2</v>
      </c>
      <c r="P877" s="18">
        <f t="shared" si="448"/>
        <v>68.489999999999995</v>
      </c>
      <c r="Q877" s="18">
        <f t="shared" si="449"/>
        <v>2</v>
      </c>
      <c r="R877" s="18">
        <f t="shared" si="450"/>
        <v>92.22</v>
      </c>
      <c r="S877" s="18">
        <f t="shared" si="451"/>
        <v>2</v>
      </c>
      <c r="T877" s="18">
        <f t="shared" si="452"/>
        <v>148.71</v>
      </c>
      <c r="U877" s="18">
        <f t="shared" si="453"/>
        <v>2</v>
      </c>
      <c r="V877" s="18">
        <f t="shared" si="454"/>
        <v>154.35</v>
      </c>
      <c r="W877" s="18">
        <f t="shared" si="455"/>
        <v>2</v>
      </c>
      <c r="X877" s="18">
        <f t="shared" si="456"/>
        <v>154.35</v>
      </c>
      <c r="Y877" s="22">
        <v>0</v>
      </c>
      <c r="Z877" s="22">
        <v>0</v>
      </c>
      <c r="AA877" s="22">
        <v>0</v>
      </c>
      <c r="AB877" s="22">
        <v>0</v>
      </c>
      <c r="AC877" s="22">
        <v>0.7</v>
      </c>
      <c r="AD877" s="22">
        <v>0.3</v>
      </c>
      <c r="AE877" s="18">
        <f t="shared" si="457"/>
        <v>533926217.11500001</v>
      </c>
      <c r="AF877" s="18">
        <f>AE877*节奏规划!$J866</f>
        <v>606734.33763068181</v>
      </c>
      <c r="AG877" s="18">
        <f t="shared" si="458"/>
        <v>7348.5</v>
      </c>
      <c r="AH877" s="18">
        <f>AG877*节奏规划!$J866</f>
        <v>8.3505681818181809</v>
      </c>
      <c r="AI877" s="18">
        <f t="shared" si="437"/>
        <v>608.84999999999991</v>
      </c>
      <c r="AJ877" s="18">
        <f>AI877*节奏规划!$J866</f>
        <v>0.69187499999999991</v>
      </c>
      <c r="AK877" s="18">
        <f t="shared" si="438"/>
        <v>348.84</v>
      </c>
      <c r="AL877" s="18">
        <f>AK877*节奏规划!$J866</f>
        <v>0.39640909090909088</v>
      </c>
      <c r="AM877" s="18">
        <f t="shared" si="439"/>
        <v>1555.1999999999998</v>
      </c>
      <c r="AN877" s="18">
        <f>AM877*节奏规划!$J866</f>
        <v>1.7672727272727269</v>
      </c>
      <c r="AO877" s="18">
        <f t="shared" si="440"/>
        <v>355.31999999999994</v>
      </c>
      <c r="AP877" s="18">
        <f>AO877*节奏规划!$J866</f>
        <v>0.40377272727272717</v>
      </c>
      <c r="AQ877" s="18">
        <f t="shared" si="441"/>
        <v>26.459999999999997</v>
      </c>
      <c r="AR877" s="18">
        <f>AQ877*节奏规划!$J866</f>
        <v>3.0068181818181813E-2</v>
      </c>
      <c r="AS877" s="18">
        <f t="shared" si="459"/>
        <v>0</v>
      </c>
      <c r="AT877" s="18">
        <f>AS877*节奏规划!$J866</f>
        <v>0</v>
      </c>
      <c r="AU877" s="18">
        <f t="shared" si="460"/>
        <v>134.18999999999997</v>
      </c>
      <c r="AV877" s="18">
        <f>AU877*节奏规划!$J866</f>
        <v>0.15248863636363633</v>
      </c>
      <c r="AW877" s="18">
        <f t="shared" si="461"/>
        <v>72.462599999999981</v>
      </c>
      <c r="AX877" s="18">
        <f>AW877*节奏规划!$J866</f>
        <v>8.2343863636363604E-2</v>
      </c>
      <c r="AY877" s="18">
        <f t="shared" si="462"/>
        <v>6.9011999999999984</v>
      </c>
      <c r="AZ877" s="18">
        <f>AY877*节奏规划!$J866</f>
        <v>7.8422727272727255E-3</v>
      </c>
    </row>
    <row r="878" spans="1:52" ht="16.5" x14ac:dyDescent="0.2">
      <c r="A878" s="14">
        <v>873</v>
      </c>
      <c r="B878" s="14">
        <f>金币产出!CH878/金币产出!CB878</f>
        <v>37051020160</v>
      </c>
      <c r="C878" s="18">
        <f>INDEX(金币产出!$D$7:$D$90,MATCH(宝箱数值!A878,金币产出!$A$7:$A$90,1))</f>
        <v>255</v>
      </c>
      <c r="D878" s="18">
        <f t="shared" si="442"/>
        <v>154620846</v>
      </c>
      <c r="E878" s="18">
        <f t="shared" si="431"/>
        <v>9099760</v>
      </c>
      <c r="F878" s="18">
        <f t="shared" si="432"/>
        <v>32314794</v>
      </c>
      <c r="G878" s="18">
        <f t="shared" si="433"/>
        <v>68552747</v>
      </c>
      <c r="H878" s="18">
        <f t="shared" si="434"/>
        <v>92298510</v>
      </c>
      <c r="I878" s="18">
        <f t="shared" si="435"/>
        <v>148841729</v>
      </c>
      <c r="J878" s="18">
        <f t="shared" si="436"/>
        <v>154620846</v>
      </c>
      <c r="K878" s="18">
        <f t="shared" si="443"/>
        <v>1</v>
      </c>
      <c r="L878" s="18">
        <f t="shared" si="444"/>
        <v>9099.76</v>
      </c>
      <c r="M878" s="18">
        <f t="shared" si="445"/>
        <v>2</v>
      </c>
      <c r="N878" s="18">
        <f t="shared" si="446"/>
        <v>32.31</v>
      </c>
      <c r="O878" s="18">
        <f t="shared" si="447"/>
        <v>2</v>
      </c>
      <c r="P878" s="18">
        <f t="shared" si="448"/>
        <v>68.55</v>
      </c>
      <c r="Q878" s="18">
        <f t="shared" si="449"/>
        <v>2</v>
      </c>
      <c r="R878" s="18">
        <f t="shared" si="450"/>
        <v>92.3</v>
      </c>
      <c r="S878" s="18">
        <f t="shared" si="451"/>
        <v>2</v>
      </c>
      <c r="T878" s="18">
        <f t="shared" si="452"/>
        <v>148.84</v>
      </c>
      <c r="U878" s="18">
        <f t="shared" si="453"/>
        <v>2</v>
      </c>
      <c r="V878" s="18">
        <f t="shared" si="454"/>
        <v>154.62</v>
      </c>
      <c r="W878" s="18">
        <f t="shared" si="455"/>
        <v>2</v>
      </c>
      <c r="X878" s="18">
        <f t="shared" si="456"/>
        <v>154.62</v>
      </c>
      <c r="Y878" s="22">
        <v>0</v>
      </c>
      <c r="Z878" s="22">
        <v>0</v>
      </c>
      <c r="AA878" s="22">
        <v>0</v>
      </c>
      <c r="AB878" s="22">
        <v>0</v>
      </c>
      <c r="AC878" s="22">
        <v>0.7</v>
      </c>
      <c r="AD878" s="22">
        <v>0.3</v>
      </c>
      <c r="AE878" s="18">
        <f t="shared" si="457"/>
        <v>534542897.55499995</v>
      </c>
      <c r="AF878" s="18">
        <f>AE878*节奏规划!$J867</f>
        <v>607435.11085795448</v>
      </c>
      <c r="AG878" s="18">
        <f t="shared" si="458"/>
        <v>7348.5</v>
      </c>
      <c r="AH878" s="18">
        <f>AG878*节奏规划!$J867</f>
        <v>8.3505681818181809</v>
      </c>
      <c r="AI878" s="18">
        <f t="shared" si="437"/>
        <v>608.84999999999991</v>
      </c>
      <c r="AJ878" s="18">
        <f>AI878*节奏规划!$J867</f>
        <v>0.69187499999999991</v>
      </c>
      <c r="AK878" s="18">
        <f t="shared" si="438"/>
        <v>348.84</v>
      </c>
      <c r="AL878" s="18">
        <f>AK878*节奏规划!$J867</f>
        <v>0.39640909090909088</v>
      </c>
      <c r="AM878" s="18">
        <f t="shared" si="439"/>
        <v>1555.1999999999998</v>
      </c>
      <c r="AN878" s="18">
        <f>AM878*节奏规划!$J867</f>
        <v>1.7672727272727269</v>
      </c>
      <c r="AO878" s="18">
        <f t="shared" si="440"/>
        <v>355.31999999999994</v>
      </c>
      <c r="AP878" s="18">
        <f>AO878*节奏规划!$J867</f>
        <v>0.40377272727272717</v>
      </c>
      <c r="AQ878" s="18">
        <f t="shared" si="441"/>
        <v>26.459999999999997</v>
      </c>
      <c r="AR878" s="18">
        <f>AQ878*节奏规划!$J867</f>
        <v>3.0068181818181813E-2</v>
      </c>
      <c r="AS878" s="18">
        <f t="shared" si="459"/>
        <v>0</v>
      </c>
      <c r="AT878" s="18">
        <f>AS878*节奏规划!$J867</f>
        <v>0</v>
      </c>
      <c r="AU878" s="18">
        <f t="shared" si="460"/>
        <v>134.18999999999997</v>
      </c>
      <c r="AV878" s="18">
        <f>AU878*节奏规划!$J867</f>
        <v>0.15248863636363633</v>
      </c>
      <c r="AW878" s="18">
        <f t="shared" si="461"/>
        <v>72.462599999999981</v>
      </c>
      <c r="AX878" s="18">
        <f>AW878*节奏规划!$J867</f>
        <v>8.2343863636363604E-2</v>
      </c>
      <c r="AY878" s="18">
        <f t="shared" si="462"/>
        <v>6.9011999999999984</v>
      </c>
      <c r="AZ878" s="18">
        <f>AY878*节奏规划!$J867</f>
        <v>7.8422727272727255E-3</v>
      </c>
    </row>
    <row r="879" spans="1:52" ht="16.5" x14ac:dyDescent="0.2">
      <c r="A879" s="14">
        <v>874</v>
      </c>
      <c r="B879" s="14">
        <f>金币产出!CH879/金币产出!CB879</f>
        <v>37116360160</v>
      </c>
      <c r="C879" s="18">
        <f>INDEX(金币产出!$D$7:$D$90,MATCH(宝箱数值!A879,金币产出!$A$7:$A$90,1))</f>
        <v>255</v>
      </c>
      <c r="D879" s="18">
        <f t="shared" si="442"/>
        <v>154893522</v>
      </c>
      <c r="E879" s="18">
        <f t="shared" si="431"/>
        <v>9107781</v>
      </c>
      <c r="F879" s="18">
        <f t="shared" si="432"/>
        <v>32343275</v>
      </c>
      <c r="G879" s="18">
        <f t="shared" si="433"/>
        <v>68613167</v>
      </c>
      <c r="H879" s="18">
        <f t="shared" si="434"/>
        <v>92379859</v>
      </c>
      <c r="I879" s="18">
        <f t="shared" si="435"/>
        <v>148972913</v>
      </c>
      <c r="J879" s="18">
        <f t="shared" si="436"/>
        <v>154893522</v>
      </c>
      <c r="K879" s="18">
        <f t="shared" si="443"/>
        <v>1</v>
      </c>
      <c r="L879" s="18">
        <f t="shared" si="444"/>
        <v>9107.7800000000007</v>
      </c>
      <c r="M879" s="18">
        <f t="shared" si="445"/>
        <v>2</v>
      </c>
      <c r="N879" s="18">
        <f t="shared" si="446"/>
        <v>32.340000000000003</v>
      </c>
      <c r="O879" s="18">
        <f t="shared" si="447"/>
        <v>2</v>
      </c>
      <c r="P879" s="18">
        <f t="shared" si="448"/>
        <v>68.61</v>
      </c>
      <c r="Q879" s="18">
        <f t="shared" si="449"/>
        <v>2</v>
      </c>
      <c r="R879" s="18">
        <f t="shared" si="450"/>
        <v>92.38</v>
      </c>
      <c r="S879" s="18">
        <f t="shared" si="451"/>
        <v>2</v>
      </c>
      <c r="T879" s="18">
        <f t="shared" si="452"/>
        <v>148.97</v>
      </c>
      <c r="U879" s="18">
        <f t="shared" si="453"/>
        <v>2</v>
      </c>
      <c r="V879" s="18">
        <f t="shared" si="454"/>
        <v>154.88999999999999</v>
      </c>
      <c r="W879" s="18">
        <f t="shared" si="455"/>
        <v>2</v>
      </c>
      <c r="X879" s="18">
        <f t="shared" si="456"/>
        <v>154.88999999999999</v>
      </c>
      <c r="Y879" s="22">
        <v>0</v>
      </c>
      <c r="Z879" s="22">
        <v>0</v>
      </c>
      <c r="AA879" s="22">
        <v>0</v>
      </c>
      <c r="AB879" s="22">
        <v>0</v>
      </c>
      <c r="AC879" s="22">
        <v>0.7</v>
      </c>
      <c r="AD879" s="22">
        <v>0.3</v>
      </c>
      <c r="AE879" s="18">
        <f t="shared" si="457"/>
        <v>535159289.73499995</v>
      </c>
      <c r="AF879" s="18">
        <f>AE879*节奏规划!$J868</f>
        <v>608135.55651704536</v>
      </c>
      <c r="AG879" s="18">
        <f t="shared" si="458"/>
        <v>7348.5</v>
      </c>
      <c r="AH879" s="18">
        <f>AG879*节奏规划!$J868</f>
        <v>8.3505681818181809</v>
      </c>
      <c r="AI879" s="18">
        <f t="shared" si="437"/>
        <v>608.84999999999991</v>
      </c>
      <c r="AJ879" s="18">
        <f>AI879*节奏规划!$J868</f>
        <v>0.69187499999999991</v>
      </c>
      <c r="AK879" s="18">
        <f t="shared" si="438"/>
        <v>348.84</v>
      </c>
      <c r="AL879" s="18">
        <f>AK879*节奏规划!$J868</f>
        <v>0.39640909090909088</v>
      </c>
      <c r="AM879" s="18">
        <f t="shared" si="439"/>
        <v>1555.1999999999998</v>
      </c>
      <c r="AN879" s="18">
        <f>AM879*节奏规划!$J868</f>
        <v>1.7672727272727269</v>
      </c>
      <c r="AO879" s="18">
        <f t="shared" si="440"/>
        <v>355.31999999999994</v>
      </c>
      <c r="AP879" s="18">
        <f>AO879*节奏规划!$J868</f>
        <v>0.40377272727272717</v>
      </c>
      <c r="AQ879" s="18">
        <f t="shared" si="441"/>
        <v>26.459999999999997</v>
      </c>
      <c r="AR879" s="18">
        <f>AQ879*节奏规划!$J868</f>
        <v>3.0068181818181813E-2</v>
      </c>
      <c r="AS879" s="18">
        <f t="shared" si="459"/>
        <v>0</v>
      </c>
      <c r="AT879" s="18">
        <f>AS879*节奏规划!$J868</f>
        <v>0</v>
      </c>
      <c r="AU879" s="18">
        <f t="shared" si="460"/>
        <v>134.18999999999997</v>
      </c>
      <c r="AV879" s="18">
        <f>AU879*节奏规划!$J868</f>
        <v>0.15248863636363633</v>
      </c>
      <c r="AW879" s="18">
        <f t="shared" si="461"/>
        <v>72.462599999999981</v>
      </c>
      <c r="AX879" s="18">
        <f>AW879*节奏规划!$J868</f>
        <v>8.2343863636363604E-2</v>
      </c>
      <c r="AY879" s="18">
        <f t="shared" si="462"/>
        <v>6.9011999999999984</v>
      </c>
      <c r="AZ879" s="18">
        <f>AY879*节奏规划!$J868</f>
        <v>7.8422727272727255E-3</v>
      </c>
    </row>
    <row r="880" spans="1:52" ht="16.5" x14ac:dyDescent="0.2">
      <c r="A880" s="14">
        <v>875</v>
      </c>
      <c r="B880" s="14">
        <f>金币产出!CH880/金币产出!CB880</f>
        <v>37181700160</v>
      </c>
      <c r="C880" s="18">
        <f>INDEX(金币产出!$D$7:$D$90,MATCH(宝箱数值!A880,金币产出!$A$7:$A$90,1))</f>
        <v>255</v>
      </c>
      <c r="D880" s="18">
        <f t="shared" si="442"/>
        <v>155166198</v>
      </c>
      <c r="E880" s="18">
        <f t="shared" si="431"/>
        <v>9115794</v>
      </c>
      <c r="F880" s="18">
        <f t="shared" si="432"/>
        <v>32371732</v>
      </c>
      <c r="G880" s="18">
        <f t="shared" si="433"/>
        <v>68673534</v>
      </c>
      <c r="H880" s="18">
        <f t="shared" si="434"/>
        <v>92461136</v>
      </c>
      <c r="I880" s="18">
        <f t="shared" si="435"/>
        <v>149103982</v>
      </c>
      <c r="J880" s="18">
        <f t="shared" si="436"/>
        <v>155166198</v>
      </c>
      <c r="K880" s="18">
        <f t="shared" si="443"/>
        <v>1</v>
      </c>
      <c r="L880" s="18">
        <f t="shared" si="444"/>
        <v>9115.7900000000009</v>
      </c>
      <c r="M880" s="18">
        <f t="shared" si="445"/>
        <v>2</v>
      </c>
      <c r="N880" s="18">
        <f t="shared" si="446"/>
        <v>32.369999999999997</v>
      </c>
      <c r="O880" s="18">
        <f t="shared" si="447"/>
        <v>2</v>
      </c>
      <c r="P880" s="18">
        <f t="shared" si="448"/>
        <v>68.67</v>
      </c>
      <c r="Q880" s="18">
        <f t="shared" si="449"/>
        <v>2</v>
      </c>
      <c r="R880" s="18">
        <f t="shared" si="450"/>
        <v>92.46</v>
      </c>
      <c r="S880" s="18">
        <f t="shared" si="451"/>
        <v>2</v>
      </c>
      <c r="T880" s="18">
        <f t="shared" si="452"/>
        <v>149.1</v>
      </c>
      <c r="U880" s="18">
        <f t="shared" si="453"/>
        <v>2</v>
      </c>
      <c r="V880" s="18">
        <f t="shared" si="454"/>
        <v>155.16999999999999</v>
      </c>
      <c r="W880" s="18">
        <f t="shared" si="455"/>
        <v>2</v>
      </c>
      <c r="X880" s="18">
        <f t="shared" si="456"/>
        <v>155.16999999999999</v>
      </c>
      <c r="Y880" s="22">
        <v>0</v>
      </c>
      <c r="Z880" s="22">
        <v>0</v>
      </c>
      <c r="AA880" s="22">
        <v>0</v>
      </c>
      <c r="AB880" s="22">
        <v>0</v>
      </c>
      <c r="AC880" s="22">
        <v>0.7</v>
      </c>
      <c r="AD880" s="22">
        <v>0.3</v>
      </c>
      <c r="AE880" s="18">
        <f t="shared" si="457"/>
        <v>535775396.13999993</v>
      </c>
      <c r="AF880" s="18">
        <f>AE880*节奏规划!$J869</f>
        <v>608835.6774318181</v>
      </c>
      <c r="AG880" s="18">
        <f t="shared" si="458"/>
        <v>7348.5</v>
      </c>
      <c r="AH880" s="18">
        <f>AG880*节奏规划!$J869</f>
        <v>8.3505681818181809</v>
      </c>
      <c r="AI880" s="18">
        <f t="shared" si="437"/>
        <v>608.84999999999991</v>
      </c>
      <c r="AJ880" s="18">
        <f>AI880*节奏规划!$J869</f>
        <v>0.69187499999999991</v>
      </c>
      <c r="AK880" s="18">
        <f t="shared" si="438"/>
        <v>348.84</v>
      </c>
      <c r="AL880" s="18">
        <f>AK880*节奏规划!$J869</f>
        <v>0.39640909090909088</v>
      </c>
      <c r="AM880" s="18">
        <f t="shared" si="439"/>
        <v>1555.1999999999998</v>
      </c>
      <c r="AN880" s="18">
        <f>AM880*节奏规划!$J869</f>
        <v>1.7672727272727269</v>
      </c>
      <c r="AO880" s="18">
        <f t="shared" si="440"/>
        <v>355.31999999999994</v>
      </c>
      <c r="AP880" s="18">
        <f>AO880*节奏规划!$J869</f>
        <v>0.40377272727272717</v>
      </c>
      <c r="AQ880" s="18">
        <f t="shared" si="441"/>
        <v>26.459999999999997</v>
      </c>
      <c r="AR880" s="18">
        <f>AQ880*节奏规划!$J869</f>
        <v>3.0068181818181813E-2</v>
      </c>
      <c r="AS880" s="18">
        <f t="shared" si="459"/>
        <v>0</v>
      </c>
      <c r="AT880" s="18">
        <f>AS880*节奏规划!$J869</f>
        <v>0</v>
      </c>
      <c r="AU880" s="18">
        <f t="shared" si="460"/>
        <v>134.18999999999997</v>
      </c>
      <c r="AV880" s="18">
        <f>AU880*节奏规划!$J869</f>
        <v>0.15248863636363633</v>
      </c>
      <c r="AW880" s="18">
        <f t="shared" si="461"/>
        <v>72.462599999999981</v>
      </c>
      <c r="AX880" s="18">
        <f>AW880*节奏规划!$J869</f>
        <v>8.2343863636363604E-2</v>
      </c>
      <c r="AY880" s="18">
        <f t="shared" si="462"/>
        <v>6.9011999999999984</v>
      </c>
      <c r="AZ880" s="18">
        <f>AY880*节奏规划!$J869</f>
        <v>7.8422727272727255E-3</v>
      </c>
    </row>
    <row r="881" spans="1:52" ht="16.5" x14ac:dyDescent="0.2">
      <c r="A881" s="14">
        <v>876</v>
      </c>
      <c r="B881" s="14">
        <f>金币产出!CH881/金币产出!CB881</f>
        <v>37247040160</v>
      </c>
      <c r="C881" s="18">
        <f>INDEX(金币产出!$D$7:$D$90,MATCH(宝箱数值!A881,金币产出!$A$7:$A$90,1))</f>
        <v>255</v>
      </c>
      <c r="D881" s="18">
        <f t="shared" si="442"/>
        <v>155438874</v>
      </c>
      <c r="E881" s="18">
        <f t="shared" si="431"/>
        <v>9123800</v>
      </c>
      <c r="F881" s="18">
        <f t="shared" si="432"/>
        <v>32400163</v>
      </c>
      <c r="G881" s="18">
        <f t="shared" si="433"/>
        <v>68733848</v>
      </c>
      <c r="H881" s="18">
        <f t="shared" si="434"/>
        <v>92542342</v>
      </c>
      <c r="I881" s="18">
        <f t="shared" si="435"/>
        <v>149234936</v>
      </c>
      <c r="J881" s="18">
        <f t="shared" si="436"/>
        <v>155438874</v>
      </c>
      <c r="K881" s="18">
        <f t="shared" si="443"/>
        <v>1</v>
      </c>
      <c r="L881" s="18">
        <f t="shared" si="444"/>
        <v>9123.7999999999993</v>
      </c>
      <c r="M881" s="18">
        <f t="shared" si="445"/>
        <v>2</v>
      </c>
      <c r="N881" s="18">
        <f t="shared" si="446"/>
        <v>32.4</v>
      </c>
      <c r="O881" s="18">
        <f t="shared" si="447"/>
        <v>2</v>
      </c>
      <c r="P881" s="18">
        <f t="shared" si="448"/>
        <v>68.73</v>
      </c>
      <c r="Q881" s="18">
        <f t="shared" si="449"/>
        <v>2</v>
      </c>
      <c r="R881" s="18">
        <f t="shared" si="450"/>
        <v>92.54</v>
      </c>
      <c r="S881" s="18">
        <f t="shared" si="451"/>
        <v>2</v>
      </c>
      <c r="T881" s="18">
        <f t="shared" si="452"/>
        <v>149.22999999999999</v>
      </c>
      <c r="U881" s="18">
        <f t="shared" si="453"/>
        <v>2</v>
      </c>
      <c r="V881" s="18">
        <f t="shared" si="454"/>
        <v>155.44</v>
      </c>
      <c r="W881" s="18">
        <f t="shared" si="455"/>
        <v>2</v>
      </c>
      <c r="X881" s="18">
        <f t="shared" si="456"/>
        <v>155.44</v>
      </c>
      <c r="Y881" s="22">
        <v>0</v>
      </c>
      <c r="Z881" s="22">
        <v>0</v>
      </c>
      <c r="AA881" s="22">
        <v>0</v>
      </c>
      <c r="AB881" s="22">
        <v>0</v>
      </c>
      <c r="AC881" s="22">
        <v>0.7</v>
      </c>
      <c r="AD881" s="22">
        <v>0.3</v>
      </c>
      <c r="AE881" s="18">
        <f t="shared" si="457"/>
        <v>536391216.76999986</v>
      </c>
      <c r="AF881" s="18">
        <f>AE881*节奏规划!$J870</f>
        <v>609535.47360227257</v>
      </c>
      <c r="AG881" s="18">
        <f t="shared" si="458"/>
        <v>7348.5</v>
      </c>
      <c r="AH881" s="18">
        <f>AG881*节奏规划!$J870</f>
        <v>8.3505681818181809</v>
      </c>
      <c r="AI881" s="18">
        <f t="shared" si="437"/>
        <v>608.84999999999991</v>
      </c>
      <c r="AJ881" s="18">
        <f>AI881*节奏规划!$J870</f>
        <v>0.69187499999999991</v>
      </c>
      <c r="AK881" s="18">
        <f t="shared" si="438"/>
        <v>348.84</v>
      </c>
      <c r="AL881" s="18">
        <f>AK881*节奏规划!$J870</f>
        <v>0.39640909090909088</v>
      </c>
      <c r="AM881" s="18">
        <f t="shared" si="439"/>
        <v>1555.1999999999998</v>
      </c>
      <c r="AN881" s="18">
        <f>AM881*节奏规划!$J870</f>
        <v>1.7672727272727269</v>
      </c>
      <c r="AO881" s="18">
        <f t="shared" si="440"/>
        <v>355.31999999999994</v>
      </c>
      <c r="AP881" s="18">
        <f>AO881*节奏规划!$J870</f>
        <v>0.40377272727272717</v>
      </c>
      <c r="AQ881" s="18">
        <f t="shared" si="441"/>
        <v>26.459999999999997</v>
      </c>
      <c r="AR881" s="18">
        <f>AQ881*节奏规划!$J870</f>
        <v>3.0068181818181813E-2</v>
      </c>
      <c r="AS881" s="18">
        <f t="shared" si="459"/>
        <v>0</v>
      </c>
      <c r="AT881" s="18">
        <f>AS881*节奏规划!$J870</f>
        <v>0</v>
      </c>
      <c r="AU881" s="18">
        <f t="shared" si="460"/>
        <v>134.18999999999997</v>
      </c>
      <c r="AV881" s="18">
        <f>AU881*节奏规划!$J870</f>
        <v>0.15248863636363633</v>
      </c>
      <c r="AW881" s="18">
        <f t="shared" si="461"/>
        <v>72.462599999999981</v>
      </c>
      <c r="AX881" s="18">
        <f>AW881*节奏规划!$J870</f>
        <v>8.2343863636363604E-2</v>
      </c>
      <c r="AY881" s="18">
        <f t="shared" si="462"/>
        <v>6.9011999999999984</v>
      </c>
      <c r="AZ881" s="18">
        <f>AY881*节奏规划!$J870</f>
        <v>7.8422727272727255E-3</v>
      </c>
    </row>
    <row r="882" spans="1:52" ht="16.5" x14ac:dyDescent="0.2">
      <c r="A882" s="14">
        <v>877</v>
      </c>
      <c r="B882" s="14">
        <f>金币产出!CH882/金币产出!CB882</f>
        <v>37312380160</v>
      </c>
      <c r="C882" s="18">
        <f>INDEX(金币产出!$D$7:$D$90,MATCH(宝箱数值!A882,金币产出!$A$7:$A$90,1))</f>
        <v>255</v>
      </c>
      <c r="D882" s="18">
        <f t="shared" si="442"/>
        <v>155711550</v>
      </c>
      <c r="E882" s="18">
        <f t="shared" si="431"/>
        <v>9131799</v>
      </c>
      <c r="F882" s="18">
        <f t="shared" si="432"/>
        <v>32428569</v>
      </c>
      <c r="G882" s="18">
        <f t="shared" si="433"/>
        <v>68794110</v>
      </c>
      <c r="H882" s="18">
        <f t="shared" si="434"/>
        <v>92623477</v>
      </c>
      <c r="I882" s="18">
        <f t="shared" si="435"/>
        <v>149365775</v>
      </c>
      <c r="J882" s="18">
        <f t="shared" si="436"/>
        <v>155711550</v>
      </c>
      <c r="K882" s="18">
        <f t="shared" si="443"/>
        <v>1</v>
      </c>
      <c r="L882" s="18">
        <f t="shared" si="444"/>
        <v>9131.7999999999993</v>
      </c>
      <c r="M882" s="18">
        <f t="shared" si="445"/>
        <v>2</v>
      </c>
      <c r="N882" s="18">
        <f t="shared" si="446"/>
        <v>32.43</v>
      </c>
      <c r="O882" s="18">
        <f t="shared" si="447"/>
        <v>2</v>
      </c>
      <c r="P882" s="18">
        <f t="shared" si="448"/>
        <v>68.790000000000006</v>
      </c>
      <c r="Q882" s="18">
        <f t="shared" si="449"/>
        <v>2</v>
      </c>
      <c r="R882" s="18">
        <f t="shared" si="450"/>
        <v>92.62</v>
      </c>
      <c r="S882" s="18">
        <f t="shared" si="451"/>
        <v>2</v>
      </c>
      <c r="T882" s="18">
        <f t="shared" si="452"/>
        <v>149.37</v>
      </c>
      <c r="U882" s="18">
        <f t="shared" si="453"/>
        <v>2</v>
      </c>
      <c r="V882" s="18">
        <f t="shared" si="454"/>
        <v>155.71</v>
      </c>
      <c r="W882" s="18">
        <f t="shared" si="455"/>
        <v>2</v>
      </c>
      <c r="X882" s="18">
        <f t="shared" si="456"/>
        <v>155.71</v>
      </c>
      <c r="Y882" s="22">
        <v>0</v>
      </c>
      <c r="Z882" s="22">
        <v>0</v>
      </c>
      <c r="AA882" s="22">
        <v>0</v>
      </c>
      <c r="AB882" s="22">
        <v>0</v>
      </c>
      <c r="AC882" s="22">
        <v>0.7</v>
      </c>
      <c r="AD882" s="22">
        <v>0.3</v>
      </c>
      <c r="AE882" s="18">
        <f t="shared" si="457"/>
        <v>537006751.625</v>
      </c>
      <c r="AF882" s="18">
        <f>AE882*节奏规划!$J871</f>
        <v>610234.94502840901</v>
      </c>
      <c r="AG882" s="18">
        <f t="shared" si="458"/>
        <v>7348.5</v>
      </c>
      <c r="AH882" s="18">
        <f>AG882*节奏规划!$J871</f>
        <v>8.3505681818181809</v>
      </c>
      <c r="AI882" s="18">
        <f t="shared" si="437"/>
        <v>608.84999999999991</v>
      </c>
      <c r="AJ882" s="18">
        <f>AI882*节奏规划!$J871</f>
        <v>0.69187499999999991</v>
      </c>
      <c r="AK882" s="18">
        <f t="shared" si="438"/>
        <v>348.84</v>
      </c>
      <c r="AL882" s="18">
        <f>AK882*节奏规划!$J871</f>
        <v>0.39640909090909088</v>
      </c>
      <c r="AM882" s="18">
        <f t="shared" si="439"/>
        <v>1555.1999999999998</v>
      </c>
      <c r="AN882" s="18">
        <f>AM882*节奏规划!$J871</f>
        <v>1.7672727272727269</v>
      </c>
      <c r="AO882" s="18">
        <f t="shared" si="440"/>
        <v>355.31999999999994</v>
      </c>
      <c r="AP882" s="18">
        <f>AO882*节奏规划!$J871</f>
        <v>0.40377272727272717</v>
      </c>
      <c r="AQ882" s="18">
        <f t="shared" si="441"/>
        <v>26.459999999999997</v>
      </c>
      <c r="AR882" s="18">
        <f>AQ882*节奏规划!$J871</f>
        <v>3.0068181818181813E-2</v>
      </c>
      <c r="AS882" s="18">
        <f t="shared" si="459"/>
        <v>0</v>
      </c>
      <c r="AT882" s="18">
        <f>AS882*节奏规划!$J871</f>
        <v>0</v>
      </c>
      <c r="AU882" s="18">
        <f t="shared" si="460"/>
        <v>134.18999999999997</v>
      </c>
      <c r="AV882" s="18">
        <f>AU882*节奏规划!$J871</f>
        <v>0.15248863636363633</v>
      </c>
      <c r="AW882" s="18">
        <f t="shared" si="461"/>
        <v>72.462599999999981</v>
      </c>
      <c r="AX882" s="18">
        <f>AW882*节奏规划!$J871</f>
        <v>8.2343863636363604E-2</v>
      </c>
      <c r="AY882" s="18">
        <f t="shared" si="462"/>
        <v>6.9011999999999984</v>
      </c>
      <c r="AZ882" s="18">
        <f>AY882*节奏规划!$J871</f>
        <v>7.8422727272727255E-3</v>
      </c>
    </row>
    <row r="883" spans="1:52" ht="16.5" x14ac:dyDescent="0.2">
      <c r="A883" s="14">
        <v>878</v>
      </c>
      <c r="B883" s="14">
        <f>金币产出!CH883/金币产出!CB883</f>
        <v>37377720160</v>
      </c>
      <c r="C883" s="18">
        <f>INDEX(金币产出!$D$7:$D$90,MATCH(宝箱数值!A883,金币产出!$A$7:$A$90,1))</f>
        <v>255</v>
      </c>
      <c r="D883" s="18">
        <f t="shared" si="442"/>
        <v>155984226</v>
      </c>
      <c r="E883" s="18">
        <f t="shared" si="431"/>
        <v>9139791</v>
      </c>
      <c r="F883" s="18">
        <f t="shared" si="432"/>
        <v>32456950</v>
      </c>
      <c r="G883" s="18">
        <f t="shared" si="433"/>
        <v>68854318</v>
      </c>
      <c r="H883" s="18">
        <f t="shared" si="434"/>
        <v>92704541</v>
      </c>
      <c r="I883" s="18">
        <f t="shared" si="435"/>
        <v>149496500</v>
      </c>
      <c r="J883" s="18">
        <f t="shared" si="436"/>
        <v>155984226</v>
      </c>
      <c r="K883" s="18">
        <f t="shared" si="443"/>
        <v>1</v>
      </c>
      <c r="L883" s="18">
        <f t="shared" si="444"/>
        <v>9139.7900000000009</v>
      </c>
      <c r="M883" s="18">
        <f t="shared" si="445"/>
        <v>2</v>
      </c>
      <c r="N883" s="18">
        <f t="shared" si="446"/>
        <v>32.46</v>
      </c>
      <c r="O883" s="18">
        <f t="shared" si="447"/>
        <v>2</v>
      </c>
      <c r="P883" s="18">
        <f t="shared" si="448"/>
        <v>68.849999999999994</v>
      </c>
      <c r="Q883" s="18">
        <f t="shared" si="449"/>
        <v>2</v>
      </c>
      <c r="R883" s="18">
        <f t="shared" si="450"/>
        <v>92.7</v>
      </c>
      <c r="S883" s="18">
        <f t="shared" si="451"/>
        <v>2</v>
      </c>
      <c r="T883" s="18">
        <f t="shared" si="452"/>
        <v>149.5</v>
      </c>
      <c r="U883" s="18">
        <f t="shared" si="453"/>
        <v>2</v>
      </c>
      <c r="V883" s="18">
        <f t="shared" si="454"/>
        <v>155.97999999999999</v>
      </c>
      <c r="W883" s="18">
        <f t="shared" si="455"/>
        <v>2</v>
      </c>
      <c r="X883" s="18">
        <f t="shared" si="456"/>
        <v>155.97999999999999</v>
      </c>
      <c r="Y883" s="22">
        <v>0</v>
      </c>
      <c r="Z883" s="22">
        <v>0</v>
      </c>
      <c r="AA883" s="22">
        <v>0</v>
      </c>
      <c r="AB883" s="22">
        <v>0</v>
      </c>
      <c r="AC883" s="22">
        <v>0.7</v>
      </c>
      <c r="AD883" s="22">
        <v>0.3</v>
      </c>
      <c r="AE883" s="18">
        <f t="shared" si="457"/>
        <v>537622003.19000006</v>
      </c>
      <c r="AF883" s="18">
        <f>AE883*节奏规划!$J872</f>
        <v>610934.09453409095</v>
      </c>
      <c r="AG883" s="18">
        <f t="shared" si="458"/>
        <v>7348.5</v>
      </c>
      <c r="AH883" s="18">
        <f>AG883*节奏规划!$J872</f>
        <v>8.3505681818181809</v>
      </c>
      <c r="AI883" s="18">
        <f t="shared" si="437"/>
        <v>608.84999999999991</v>
      </c>
      <c r="AJ883" s="18">
        <f>AI883*节奏规划!$J872</f>
        <v>0.69187499999999991</v>
      </c>
      <c r="AK883" s="18">
        <f t="shared" si="438"/>
        <v>348.84</v>
      </c>
      <c r="AL883" s="18">
        <f>AK883*节奏规划!$J872</f>
        <v>0.39640909090909088</v>
      </c>
      <c r="AM883" s="18">
        <f t="shared" si="439"/>
        <v>1555.1999999999998</v>
      </c>
      <c r="AN883" s="18">
        <f>AM883*节奏规划!$J872</f>
        <v>1.7672727272727269</v>
      </c>
      <c r="AO883" s="18">
        <f t="shared" si="440"/>
        <v>355.31999999999994</v>
      </c>
      <c r="AP883" s="18">
        <f>AO883*节奏规划!$J872</f>
        <v>0.40377272727272717</v>
      </c>
      <c r="AQ883" s="18">
        <f t="shared" si="441"/>
        <v>26.459999999999997</v>
      </c>
      <c r="AR883" s="18">
        <f>AQ883*节奏规划!$J872</f>
        <v>3.0068181818181813E-2</v>
      </c>
      <c r="AS883" s="18">
        <f t="shared" si="459"/>
        <v>0</v>
      </c>
      <c r="AT883" s="18">
        <f>AS883*节奏规划!$J872</f>
        <v>0</v>
      </c>
      <c r="AU883" s="18">
        <f t="shared" si="460"/>
        <v>134.18999999999997</v>
      </c>
      <c r="AV883" s="18">
        <f>AU883*节奏规划!$J872</f>
        <v>0.15248863636363633</v>
      </c>
      <c r="AW883" s="18">
        <f t="shared" si="461"/>
        <v>72.462599999999981</v>
      </c>
      <c r="AX883" s="18">
        <f>AW883*节奏规划!$J872</f>
        <v>8.2343863636363604E-2</v>
      </c>
      <c r="AY883" s="18">
        <f t="shared" si="462"/>
        <v>6.9011999999999984</v>
      </c>
      <c r="AZ883" s="18">
        <f>AY883*节奏规划!$J872</f>
        <v>7.8422727272727255E-3</v>
      </c>
    </row>
    <row r="884" spans="1:52" ht="16.5" x14ac:dyDescent="0.2">
      <c r="A884" s="14">
        <v>879</v>
      </c>
      <c r="B884" s="14">
        <f>金币产出!CH884/金币产出!CB884</f>
        <v>37443060160</v>
      </c>
      <c r="C884" s="18">
        <f>INDEX(金币产出!$D$7:$D$90,MATCH(宝箱数值!A884,金币产出!$A$7:$A$90,1))</f>
        <v>255</v>
      </c>
      <c r="D884" s="18">
        <f t="shared" si="442"/>
        <v>156256902</v>
      </c>
      <c r="E884" s="18">
        <f t="shared" si="431"/>
        <v>9147776</v>
      </c>
      <c r="F884" s="18">
        <f t="shared" si="432"/>
        <v>32485307</v>
      </c>
      <c r="G884" s="18">
        <f t="shared" si="433"/>
        <v>68914474</v>
      </c>
      <c r="H884" s="18">
        <f t="shared" si="434"/>
        <v>92785534</v>
      </c>
      <c r="I884" s="18">
        <f t="shared" si="435"/>
        <v>149627110</v>
      </c>
      <c r="J884" s="18">
        <f t="shared" si="436"/>
        <v>156256902</v>
      </c>
      <c r="K884" s="18">
        <f t="shared" si="443"/>
        <v>1</v>
      </c>
      <c r="L884" s="18">
        <f t="shared" si="444"/>
        <v>9147.7800000000007</v>
      </c>
      <c r="M884" s="18">
        <f t="shared" si="445"/>
        <v>2</v>
      </c>
      <c r="N884" s="18">
        <f t="shared" si="446"/>
        <v>32.49</v>
      </c>
      <c r="O884" s="18">
        <f t="shared" si="447"/>
        <v>2</v>
      </c>
      <c r="P884" s="18">
        <f t="shared" si="448"/>
        <v>68.91</v>
      </c>
      <c r="Q884" s="18">
        <f t="shared" si="449"/>
        <v>2</v>
      </c>
      <c r="R884" s="18">
        <f t="shared" si="450"/>
        <v>92.79</v>
      </c>
      <c r="S884" s="18">
        <f t="shared" si="451"/>
        <v>2</v>
      </c>
      <c r="T884" s="18">
        <f t="shared" si="452"/>
        <v>149.63</v>
      </c>
      <c r="U884" s="18">
        <f t="shared" si="453"/>
        <v>2</v>
      </c>
      <c r="V884" s="18">
        <f t="shared" si="454"/>
        <v>156.26</v>
      </c>
      <c r="W884" s="18">
        <f t="shared" si="455"/>
        <v>2</v>
      </c>
      <c r="X884" s="18">
        <f t="shared" si="456"/>
        <v>156.26</v>
      </c>
      <c r="Y884" s="22">
        <v>0</v>
      </c>
      <c r="Z884" s="22">
        <v>0</v>
      </c>
      <c r="AA884" s="22">
        <v>0</v>
      </c>
      <c r="AB884" s="22">
        <v>0</v>
      </c>
      <c r="AC884" s="22">
        <v>0.7</v>
      </c>
      <c r="AD884" s="22">
        <v>0.3</v>
      </c>
      <c r="AE884" s="18">
        <f t="shared" si="457"/>
        <v>538236968.9799999</v>
      </c>
      <c r="AF884" s="18">
        <f>AE884*节奏规划!$J873</f>
        <v>611632.9192954544</v>
      </c>
      <c r="AG884" s="18">
        <f t="shared" si="458"/>
        <v>7348.5</v>
      </c>
      <c r="AH884" s="18">
        <f>AG884*节奏规划!$J873</f>
        <v>8.3505681818181809</v>
      </c>
      <c r="AI884" s="18">
        <f t="shared" si="437"/>
        <v>608.84999999999991</v>
      </c>
      <c r="AJ884" s="18">
        <f>AI884*节奏规划!$J873</f>
        <v>0.69187499999999991</v>
      </c>
      <c r="AK884" s="18">
        <f t="shared" si="438"/>
        <v>348.84</v>
      </c>
      <c r="AL884" s="18">
        <f>AK884*节奏规划!$J873</f>
        <v>0.39640909090909088</v>
      </c>
      <c r="AM884" s="18">
        <f t="shared" si="439"/>
        <v>1555.1999999999998</v>
      </c>
      <c r="AN884" s="18">
        <f>AM884*节奏规划!$J873</f>
        <v>1.7672727272727269</v>
      </c>
      <c r="AO884" s="18">
        <f t="shared" si="440"/>
        <v>355.31999999999994</v>
      </c>
      <c r="AP884" s="18">
        <f>AO884*节奏规划!$J873</f>
        <v>0.40377272727272717</v>
      </c>
      <c r="AQ884" s="18">
        <f t="shared" si="441"/>
        <v>26.459999999999997</v>
      </c>
      <c r="AR884" s="18">
        <f>AQ884*节奏规划!$J873</f>
        <v>3.0068181818181813E-2</v>
      </c>
      <c r="AS884" s="18">
        <f t="shared" si="459"/>
        <v>0</v>
      </c>
      <c r="AT884" s="18">
        <f>AS884*节奏规划!$J873</f>
        <v>0</v>
      </c>
      <c r="AU884" s="18">
        <f t="shared" si="460"/>
        <v>134.18999999999997</v>
      </c>
      <c r="AV884" s="18">
        <f>AU884*节奏规划!$J873</f>
        <v>0.15248863636363633</v>
      </c>
      <c r="AW884" s="18">
        <f t="shared" si="461"/>
        <v>72.462599999999981</v>
      </c>
      <c r="AX884" s="18">
        <f>AW884*节奏规划!$J873</f>
        <v>8.2343863636363604E-2</v>
      </c>
      <c r="AY884" s="18">
        <f t="shared" si="462"/>
        <v>6.9011999999999984</v>
      </c>
      <c r="AZ884" s="18">
        <f>AY884*节奏规划!$J873</f>
        <v>7.8422727272727255E-3</v>
      </c>
    </row>
    <row r="885" spans="1:52" ht="16.5" x14ac:dyDescent="0.2">
      <c r="A885" s="14">
        <v>880</v>
      </c>
      <c r="B885" s="14">
        <f>金币产出!CH885/金币产出!CB885</f>
        <v>37508400160</v>
      </c>
      <c r="C885" s="18">
        <f>INDEX(金币产出!$D$7:$D$90,MATCH(宝箱数值!A885,金币产出!$A$7:$A$90,1))</f>
        <v>257.5</v>
      </c>
      <c r="D885" s="18">
        <f t="shared" si="442"/>
        <v>155434966</v>
      </c>
      <c r="E885" s="18">
        <f t="shared" si="431"/>
        <v>9123685</v>
      </c>
      <c r="F885" s="18">
        <f t="shared" si="432"/>
        <v>32399755</v>
      </c>
      <c r="G885" s="18">
        <f t="shared" si="433"/>
        <v>68732984</v>
      </c>
      <c r="H885" s="18">
        <f t="shared" si="434"/>
        <v>92541179</v>
      </c>
      <c r="I885" s="18">
        <f t="shared" si="435"/>
        <v>149233060</v>
      </c>
      <c r="J885" s="18">
        <f t="shared" si="436"/>
        <v>155434966</v>
      </c>
      <c r="K885" s="18">
        <f t="shared" si="443"/>
        <v>1</v>
      </c>
      <c r="L885" s="18">
        <f t="shared" si="444"/>
        <v>9123.69</v>
      </c>
      <c r="M885" s="18">
        <f t="shared" si="445"/>
        <v>2</v>
      </c>
      <c r="N885" s="18">
        <f t="shared" si="446"/>
        <v>32.4</v>
      </c>
      <c r="O885" s="18">
        <f t="shared" si="447"/>
        <v>2</v>
      </c>
      <c r="P885" s="18">
        <f t="shared" si="448"/>
        <v>68.73</v>
      </c>
      <c r="Q885" s="18">
        <f t="shared" si="449"/>
        <v>2</v>
      </c>
      <c r="R885" s="18">
        <f t="shared" si="450"/>
        <v>92.54</v>
      </c>
      <c r="S885" s="18">
        <f t="shared" si="451"/>
        <v>2</v>
      </c>
      <c r="T885" s="18">
        <f t="shared" si="452"/>
        <v>149.22999999999999</v>
      </c>
      <c r="U885" s="18">
        <f t="shared" si="453"/>
        <v>2</v>
      </c>
      <c r="V885" s="18">
        <f t="shared" si="454"/>
        <v>155.43</v>
      </c>
      <c r="W885" s="18">
        <f t="shared" si="455"/>
        <v>2</v>
      </c>
      <c r="X885" s="18">
        <f t="shared" si="456"/>
        <v>155.43</v>
      </c>
      <c r="Y885" s="22">
        <v>0</v>
      </c>
      <c r="Z885" s="22">
        <v>0</v>
      </c>
      <c r="AA885" s="22">
        <v>0</v>
      </c>
      <c r="AB885" s="22">
        <v>0</v>
      </c>
      <c r="AC885" s="22">
        <v>0.7</v>
      </c>
      <c r="AD885" s="22">
        <v>0.3</v>
      </c>
      <c r="AE885" s="18">
        <f t="shared" si="457"/>
        <v>540159733.68500006</v>
      </c>
      <c r="AF885" s="18">
        <f>AE885*节奏规划!$J874</f>
        <v>613817.87918749999</v>
      </c>
      <c r="AG885" s="18">
        <f t="shared" si="458"/>
        <v>7400.25</v>
      </c>
      <c r="AH885" s="18">
        <f>AG885*节奏规划!$J874</f>
        <v>8.4093749999999989</v>
      </c>
      <c r="AI885" s="18">
        <f t="shared" si="437"/>
        <v>608.84999999999991</v>
      </c>
      <c r="AJ885" s="18">
        <f>AI885*节奏规划!$J874</f>
        <v>0.69187499999999991</v>
      </c>
      <c r="AK885" s="18">
        <f t="shared" si="438"/>
        <v>348.84</v>
      </c>
      <c r="AL885" s="18">
        <f>AK885*节奏规划!$J874</f>
        <v>0.39640909090909088</v>
      </c>
      <c r="AM885" s="18">
        <f t="shared" si="439"/>
        <v>1555.1999999999998</v>
      </c>
      <c r="AN885" s="18">
        <f>AM885*节奏规划!$J874</f>
        <v>1.7672727272727269</v>
      </c>
      <c r="AO885" s="18">
        <f t="shared" si="440"/>
        <v>355.31999999999994</v>
      </c>
      <c r="AP885" s="18">
        <f>AO885*节奏规划!$J874</f>
        <v>0.40377272727272717</v>
      </c>
      <c r="AQ885" s="18">
        <f t="shared" si="441"/>
        <v>26.459999999999997</v>
      </c>
      <c r="AR885" s="18">
        <f>AQ885*节奏规划!$J874</f>
        <v>3.0068181818181813E-2</v>
      </c>
      <c r="AS885" s="18">
        <f t="shared" si="459"/>
        <v>0</v>
      </c>
      <c r="AT885" s="18">
        <f>AS885*节奏规划!$J874</f>
        <v>0</v>
      </c>
      <c r="AU885" s="18">
        <f t="shared" si="460"/>
        <v>135.13499999999999</v>
      </c>
      <c r="AV885" s="18">
        <f>AU885*节奏规划!$J874</f>
        <v>0.15356249999999999</v>
      </c>
      <c r="AW885" s="18">
        <f t="shared" si="461"/>
        <v>72.972899999999981</v>
      </c>
      <c r="AX885" s="18">
        <f>AW885*节奏规划!$J874</f>
        <v>8.2923749999999977E-2</v>
      </c>
      <c r="AY885" s="18">
        <f t="shared" si="462"/>
        <v>6.9497999999999998</v>
      </c>
      <c r="AZ885" s="18">
        <f>AY885*节奏规划!$J874</f>
        <v>7.8975E-3</v>
      </c>
    </row>
    <row r="886" spans="1:52" ht="16.5" x14ac:dyDescent="0.2">
      <c r="A886" s="14">
        <v>881</v>
      </c>
      <c r="B886" s="14">
        <f>金币产出!CH886/金币产出!CB886</f>
        <v>37574279600</v>
      </c>
      <c r="C886" s="18">
        <f>INDEX(金币产出!$D$7:$D$90,MATCH(宝箱数值!A886,金币产出!$A$7:$A$90,1))</f>
        <v>257.5</v>
      </c>
      <c r="D886" s="18">
        <f t="shared" si="442"/>
        <v>155707970</v>
      </c>
      <c r="E886" s="18">
        <f t="shared" si="431"/>
        <v>9131694</v>
      </c>
      <c r="F886" s="18">
        <f t="shared" si="432"/>
        <v>32428196</v>
      </c>
      <c r="G886" s="18">
        <f t="shared" si="433"/>
        <v>68793319</v>
      </c>
      <c r="H886" s="18">
        <f t="shared" si="434"/>
        <v>92622412</v>
      </c>
      <c r="I886" s="18">
        <f t="shared" si="435"/>
        <v>149364058</v>
      </c>
      <c r="J886" s="18">
        <f t="shared" si="436"/>
        <v>155707970</v>
      </c>
      <c r="K886" s="18">
        <f t="shared" si="443"/>
        <v>1</v>
      </c>
      <c r="L886" s="18">
        <f t="shared" si="444"/>
        <v>9131.69</v>
      </c>
      <c r="M886" s="18">
        <f t="shared" si="445"/>
        <v>2</v>
      </c>
      <c r="N886" s="18">
        <f t="shared" si="446"/>
        <v>32.43</v>
      </c>
      <c r="O886" s="18">
        <f t="shared" si="447"/>
        <v>2</v>
      </c>
      <c r="P886" s="18">
        <f t="shared" si="448"/>
        <v>68.790000000000006</v>
      </c>
      <c r="Q886" s="18">
        <f t="shared" si="449"/>
        <v>2</v>
      </c>
      <c r="R886" s="18">
        <f t="shared" si="450"/>
        <v>92.62</v>
      </c>
      <c r="S886" s="18">
        <f t="shared" si="451"/>
        <v>2</v>
      </c>
      <c r="T886" s="18">
        <f t="shared" si="452"/>
        <v>149.36000000000001</v>
      </c>
      <c r="U886" s="18">
        <f t="shared" si="453"/>
        <v>2</v>
      </c>
      <c r="V886" s="18">
        <f t="shared" si="454"/>
        <v>155.71</v>
      </c>
      <c r="W886" s="18">
        <f t="shared" si="455"/>
        <v>2</v>
      </c>
      <c r="X886" s="18">
        <f t="shared" si="456"/>
        <v>155.71</v>
      </c>
      <c r="Y886" s="22">
        <v>0</v>
      </c>
      <c r="Z886" s="22">
        <v>0</v>
      </c>
      <c r="AA886" s="22">
        <v>0</v>
      </c>
      <c r="AB886" s="22">
        <v>0</v>
      </c>
      <c r="AC886" s="22">
        <v>0.7</v>
      </c>
      <c r="AD886" s="22">
        <v>0.3</v>
      </c>
      <c r="AE886" s="18">
        <f t="shared" si="457"/>
        <v>540780352.97000003</v>
      </c>
      <c r="AF886" s="18">
        <f>AE886*节奏规划!$J875</f>
        <v>614523.12837499997</v>
      </c>
      <c r="AG886" s="18">
        <f t="shared" si="458"/>
        <v>7400.25</v>
      </c>
      <c r="AH886" s="18">
        <f>AG886*节奏规划!$J875</f>
        <v>8.4093749999999989</v>
      </c>
      <c r="AI886" s="18">
        <f t="shared" si="437"/>
        <v>608.84999999999991</v>
      </c>
      <c r="AJ886" s="18">
        <f>AI886*节奏规划!$J875</f>
        <v>0.69187499999999991</v>
      </c>
      <c r="AK886" s="18">
        <f t="shared" si="438"/>
        <v>348.84</v>
      </c>
      <c r="AL886" s="18">
        <f>AK886*节奏规划!$J875</f>
        <v>0.39640909090909088</v>
      </c>
      <c r="AM886" s="18">
        <f t="shared" si="439"/>
        <v>1555.1999999999998</v>
      </c>
      <c r="AN886" s="18">
        <f>AM886*节奏规划!$J875</f>
        <v>1.7672727272727269</v>
      </c>
      <c r="AO886" s="18">
        <f t="shared" si="440"/>
        <v>355.31999999999994</v>
      </c>
      <c r="AP886" s="18">
        <f>AO886*节奏规划!$J875</f>
        <v>0.40377272727272717</v>
      </c>
      <c r="AQ886" s="18">
        <f t="shared" si="441"/>
        <v>26.459999999999997</v>
      </c>
      <c r="AR886" s="18">
        <f>AQ886*节奏规划!$J875</f>
        <v>3.0068181818181813E-2</v>
      </c>
      <c r="AS886" s="18">
        <f t="shared" si="459"/>
        <v>0</v>
      </c>
      <c r="AT886" s="18">
        <f>AS886*节奏规划!$J875</f>
        <v>0</v>
      </c>
      <c r="AU886" s="18">
        <f t="shared" si="460"/>
        <v>135.13499999999999</v>
      </c>
      <c r="AV886" s="18">
        <f>AU886*节奏规划!$J875</f>
        <v>0.15356249999999999</v>
      </c>
      <c r="AW886" s="18">
        <f t="shared" si="461"/>
        <v>72.972899999999981</v>
      </c>
      <c r="AX886" s="18">
        <f>AW886*节奏规划!$J875</f>
        <v>8.2923749999999977E-2</v>
      </c>
      <c r="AY886" s="18">
        <f t="shared" si="462"/>
        <v>6.9497999999999998</v>
      </c>
      <c r="AZ886" s="18">
        <f>AY886*节奏规划!$J875</f>
        <v>7.8975E-3</v>
      </c>
    </row>
    <row r="887" spans="1:52" ht="16.5" x14ac:dyDescent="0.2">
      <c r="A887" s="14">
        <v>882</v>
      </c>
      <c r="B887" s="14">
        <f>金币产出!CH887/金币产出!CB887</f>
        <v>37640159920</v>
      </c>
      <c r="C887" s="18">
        <f>INDEX(金币产出!$D$7:$D$90,MATCH(宝箱数值!A887,金币产出!$A$7:$A$90,1))</f>
        <v>257.5</v>
      </c>
      <c r="D887" s="18">
        <f t="shared" si="442"/>
        <v>155980979</v>
      </c>
      <c r="E887" s="18">
        <f t="shared" si="431"/>
        <v>9139696</v>
      </c>
      <c r="F887" s="18">
        <f t="shared" si="432"/>
        <v>32456613</v>
      </c>
      <c r="G887" s="18">
        <f t="shared" si="433"/>
        <v>68853601</v>
      </c>
      <c r="H887" s="18">
        <f t="shared" si="434"/>
        <v>92703576</v>
      </c>
      <c r="I887" s="18">
        <f t="shared" si="435"/>
        <v>149494944</v>
      </c>
      <c r="J887" s="18">
        <f t="shared" si="436"/>
        <v>155980979</v>
      </c>
      <c r="K887" s="18">
        <f t="shared" si="443"/>
        <v>1</v>
      </c>
      <c r="L887" s="18">
        <f t="shared" si="444"/>
        <v>9139.7000000000007</v>
      </c>
      <c r="M887" s="18">
        <f t="shared" si="445"/>
        <v>2</v>
      </c>
      <c r="N887" s="18">
        <f t="shared" si="446"/>
        <v>32.46</v>
      </c>
      <c r="O887" s="18">
        <f t="shared" si="447"/>
        <v>2</v>
      </c>
      <c r="P887" s="18">
        <f t="shared" si="448"/>
        <v>68.849999999999994</v>
      </c>
      <c r="Q887" s="18">
        <f t="shared" si="449"/>
        <v>2</v>
      </c>
      <c r="R887" s="18">
        <f t="shared" si="450"/>
        <v>92.7</v>
      </c>
      <c r="S887" s="18">
        <f t="shared" si="451"/>
        <v>2</v>
      </c>
      <c r="T887" s="18">
        <f t="shared" si="452"/>
        <v>149.49</v>
      </c>
      <c r="U887" s="18">
        <f t="shared" si="453"/>
        <v>2</v>
      </c>
      <c r="V887" s="18">
        <f t="shared" si="454"/>
        <v>155.97999999999999</v>
      </c>
      <c r="W887" s="18">
        <f t="shared" si="455"/>
        <v>2</v>
      </c>
      <c r="X887" s="18">
        <f t="shared" si="456"/>
        <v>155.97999999999999</v>
      </c>
      <c r="Y887" s="22">
        <v>0</v>
      </c>
      <c r="Z887" s="22">
        <v>0</v>
      </c>
      <c r="AA887" s="22">
        <v>0</v>
      </c>
      <c r="AB887" s="22">
        <v>0</v>
      </c>
      <c r="AC887" s="22">
        <v>0.7</v>
      </c>
      <c r="AD887" s="22">
        <v>0.3</v>
      </c>
      <c r="AE887" s="18">
        <f t="shared" si="457"/>
        <v>541400697.33749998</v>
      </c>
      <c r="AF887" s="18">
        <f>AE887*节奏规划!$J876</f>
        <v>615228.06515624991</v>
      </c>
      <c r="AG887" s="18">
        <f t="shared" si="458"/>
        <v>7400.25</v>
      </c>
      <c r="AH887" s="18">
        <f>AG887*节奏规划!$J876</f>
        <v>8.4093749999999989</v>
      </c>
      <c r="AI887" s="18">
        <f t="shared" si="437"/>
        <v>608.84999999999991</v>
      </c>
      <c r="AJ887" s="18">
        <f>AI887*节奏规划!$J876</f>
        <v>0.69187499999999991</v>
      </c>
      <c r="AK887" s="18">
        <f t="shared" si="438"/>
        <v>348.84</v>
      </c>
      <c r="AL887" s="18">
        <f>AK887*节奏规划!$J876</f>
        <v>0.39640909090909088</v>
      </c>
      <c r="AM887" s="18">
        <f t="shared" si="439"/>
        <v>1555.1999999999998</v>
      </c>
      <c r="AN887" s="18">
        <f>AM887*节奏规划!$J876</f>
        <v>1.7672727272727269</v>
      </c>
      <c r="AO887" s="18">
        <f t="shared" si="440"/>
        <v>355.31999999999994</v>
      </c>
      <c r="AP887" s="18">
        <f>AO887*节奏规划!$J876</f>
        <v>0.40377272727272717</v>
      </c>
      <c r="AQ887" s="18">
        <f t="shared" si="441"/>
        <v>26.459999999999997</v>
      </c>
      <c r="AR887" s="18">
        <f>AQ887*节奏规划!$J876</f>
        <v>3.0068181818181813E-2</v>
      </c>
      <c r="AS887" s="18">
        <f t="shared" si="459"/>
        <v>0</v>
      </c>
      <c r="AT887" s="18">
        <f>AS887*节奏规划!$J876</f>
        <v>0</v>
      </c>
      <c r="AU887" s="18">
        <f t="shared" si="460"/>
        <v>135.13499999999999</v>
      </c>
      <c r="AV887" s="18">
        <f>AU887*节奏规划!$J876</f>
        <v>0.15356249999999999</v>
      </c>
      <c r="AW887" s="18">
        <f t="shared" si="461"/>
        <v>72.972899999999981</v>
      </c>
      <c r="AX887" s="18">
        <f>AW887*节奏规划!$J876</f>
        <v>8.2923749999999977E-2</v>
      </c>
      <c r="AY887" s="18">
        <f t="shared" si="462"/>
        <v>6.9497999999999998</v>
      </c>
      <c r="AZ887" s="18">
        <f>AY887*节奏规划!$J876</f>
        <v>7.8975E-3</v>
      </c>
    </row>
    <row r="888" spans="1:52" ht="16.5" x14ac:dyDescent="0.2">
      <c r="A888" s="14">
        <v>883</v>
      </c>
      <c r="B888" s="14">
        <f>金币产出!CH888/金币产出!CB888</f>
        <v>37706040240</v>
      </c>
      <c r="C888" s="18">
        <f>INDEX(金币产出!$D$7:$D$90,MATCH(宝箱数值!A888,金币产出!$A$7:$A$90,1))</f>
        <v>257.5</v>
      </c>
      <c r="D888" s="18">
        <f t="shared" si="442"/>
        <v>156253987</v>
      </c>
      <c r="E888" s="18">
        <f t="shared" si="431"/>
        <v>9147691</v>
      </c>
      <c r="F888" s="18">
        <f t="shared" si="432"/>
        <v>32485004</v>
      </c>
      <c r="G888" s="18">
        <f t="shared" si="433"/>
        <v>68913831</v>
      </c>
      <c r="H888" s="18">
        <f t="shared" si="434"/>
        <v>92784669</v>
      </c>
      <c r="I888" s="18">
        <f t="shared" si="435"/>
        <v>149625714</v>
      </c>
      <c r="J888" s="18">
        <f t="shared" si="436"/>
        <v>156253987</v>
      </c>
      <c r="K888" s="18">
        <f t="shared" si="443"/>
        <v>1</v>
      </c>
      <c r="L888" s="18">
        <f t="shared" si="444"/>
        <v>9147.69</v>
      </c>
      <c r="M888" s="18">
        <f t="shared" si="445"/>
        <v>2</v>
      </c>
      <c r="N888" s="18">
        <f t="shared" si="446"/>
        <v>32.49</v>
      </c>
      <c r="O888" s="18">
        <f t="shared" si="447"/>
        <v>2</v>
      </c>
      <c r="P888" s="18">
        <f t="shared" si="448"/>
        <v>68.91</v>
      </c>
      <c r="Q888" s="18">
        <f t="shared" si="449"/>
        <v>2</v>
      </c>
      <c r="R888" s="18">
        <f t="shared" si="450"/>
        <v>92.78</v>
      </c>
      <c r="S888" s="18">
        <f t="shared" si="451"/>
        <v>2</v>
      </c>
      <c r="T888" s="18">
        <f t="shared" si="452"/>
        <v>149.63</v>
      </c>
      <c r="U888" s="18">
        <f t="shared" si="453"/>
        <v>2</v>
      </c>
      <c r="V888" s="18">
        <f t="shared" si="454"/>
        <v>156.25</v>
      </c>
      <c r="W888" s="18">
        <f t="shared" si="455"/>
        <v>2</v>
      </c>
      <c r="X888" s="18">
        <f t="shared" si="456"/>
        <v>156.25</v>
      </c>
      <c r="Y888" s="22">
        <v>0</v>
      </c>
      <c r="Z888" s="22">
        <v>0</v>
      </c>
      <c r="AA888" s="22">
        <v>0</v>
      </c>
      <c r="AB888" s="22">
        <v>0</v>
      </c>
      <c r="AC888" s="22">
        <v>0.7</v>
      </c>
      <c r="AD888" s="22">
        <v>0.3</v>
      </c>
      <c r="AE888" s="18">
        <f t="shared" si="457"/>
        <v>542020750.34250009</v>
      </c>
      <c r="AF888" s="18">
        <f>AE888*节奏规划!$J877</f>
        <v>615932.67084375012</v>
      </c>
      <c r="AG888" s="18">
        <f t="shared" si="458"/>
        <v>7400.25</v>
      </c>
      <c r="AH888" s="18">
        <f>AG888*节奏规划!$J877</f>
        <v>8.4093749999999989</v>
      </c>
      <c r="AI888" s="18">
        <f t="shared" si="437"/>
        <v>608.84999999999991</v>
      </c>
      <c r="AJ888" s="18">
        <f>AI888*节奏规划!$J877</f>
        <v>0.69187499999999991</v>
      </c>
      <c r="AK888" s="18">
        <f t="shared" si="438"/>
        <v>348.84</v>
      </c>
      <c r="AL888" s="18">
        <f>AK888*节奏规划!$J877</f>
        <v>0.39640909090909088</v>
      </c>
      <c r="AM888" s="18">
        <f t="shared" si="439"/>
        <v>1555.1999999999998</v>
      </c>
      <c r="AN888" s="18">
        <f>AM888*节奏规划!$J877</f>
        <v>1.7672727272727269</v>
      </c>
      <c r="AO888" s="18">
        <f t="shared" si="440"/>
        <v>355.31999999999994</v>
      </c>
      <c r="AP888" s="18">
        <f>AO888*节奏规划!$J877</f>
        <v>0.40377272727272717</v>
      </c>
      <c r="AQ888" s="18">
        <f t="shared" si="441"/>
        <v>26.459999999999997</v>
      </c>
      <c r="AR888" s="18">
        <f>AQ888*节奏规划!$J877</f>
        <v>3.0068181818181813E-2</v>
      </c>
      <c r="AS888" s="18">
        <f t="shared" si="459"/>
        <v>0</v>
      </c>
      <c r="AT888" s="18">
        <f>AS888*节奏规划!$J877</f>
        <v>0</v>
      </c>
      <c r="AU888" s="18">
        <f t="shared" si="460"/>
        <v>135.13499999999999</v>
      </c>
      <c r="AV888" s="18">
        <f>AU888*节奏规划!$J877</f>
        <v>0.15356249999999999</v>
      </c>
      <c r="AW888" s="18">
        <f t="shared" si="461"/>
        <v>72.972899999999981</v>
      </c>
      <c r="AX888" s="18">
        <f>AW888*节奏规划!$J877</f>
        <v>8.2923749999999977E-2</v>
      </c>
      <c r="AY888" s="18">
        <f t="shared" si="462"/>
        <v>6.9497999999999998</v>
      </c>
      <c r="AZ888" s="18">
        <f>AY888*节奏规划!$J877</f>
        <v>7.8975E-3</v>
      </c>
    </row>
    <row r="889" spans="1:52" ht="16.5" x14ac:dyDescent="0.2">
      <c r="A889" s="14">
        <v>884</v>
      </c>
      <c r="B889" s="14">
        <f>金币产出!CH889/金币产出!CB889</f>
        <v>37771919680</v>
      </c>
      <c r="C889" s="18">
        <f>INDEX(金币产出!$D$7:$D$90,MATCH(宝箱数值!A889,金币产出!$A$7:$A$90,1))</f>
        <v>257.5</v>
      </c>
      <c r="D889" s="18">
        <f t="shared" si="442"/>
        <v>156526992</v>
      </c>
      <c r="E889" s="18">
        <f t="shared" si="431"/>
        <v>9155679</v>
      </c>
      <c r="F889" s="18">
        <f t="shared" si="432"/>
        <v>32513370</v>
      </c>
      <c r="G889" s="18">
        <f t="shared" si="433"/>
        <v>68974007</v>
      </c>
      <c r="H889" s="18">
        <f t="shared" si="434"/>
        <v>92865689</v>
      </c>
      <c r="I889" s="18">
        <f t="shared" si="435"/>
        <v>149756369</v>
      </c>
      <c r="J889" s="18">
        <f t="shared" si="436"/>
        <v>156526992</v>
      </c>
      <c r="K889" s="18">
        <f t="shared" si="443"/>
        <v>1</v>
      </c>
      <c r="L889" s="18">
        <f t="shared" si="444"/>
        <v>9155.68</v>
      </c>
      <c r="M889" s="18">
        <f t="shared" si="445"/>
        <v>2</v>
      </c>
      <c r="N889" s="18">
        <f t="shared" si="446"/>
        <v>32.51</v>
      </c>
      <c r="O889" s="18">
        <f t="shared" si="447"/>
        <v>2</v>
      </c>
      <c r="P889" s="18">
        <f t="shared" si="448"/>
        <v>68.97</v>
      </c>
      <c r="Q889" s="18">
        <f t="shared" si="449"/>
        <v>2</v>
      </c>
      <c r="R889" s="18">
        <f t="shared" si="450"/>
        <v>92.87</v>
      </c>
      <c r="S889" s="18">
        <f t="shared" si="451"/>
        <v>2</v>
      </c>
      <c r="T889" s="18">
        <f t="shared" si="452"/>
        <v>149.76</v>
      </c>
      <c r="U889" s="18">
        <f t="shared" si="453"/>
        <v>2</v>
      </c>
      <c r="V889" s="18">
        <f t="shared" si="454"/>
        <v>156.53</v>
      </c>
      <c r="W889" s="18">
        <f t="shared" si="455"/>
        <v>2</v>
      </c>
      <c r="X889" s="18">
        <f t="shared" si="456"/>
        <v>156.53</v>
      </c>
      <c r="Y889" s="22">
        <v>0</v>
      </c>
      <c r="Z889" s="22">
        <v>0</v>
      </c>
      <c r="AA889" s="22">
        <v>0</v>
      </c>
      <c r="AB889" s="22">
        <v>0</v>
      </c>
      <c r="AC889" s="22">
        <v>0.7</v>
      </c>
      <c r="AD889" s="22">
        <v>0.3</v>
      </c>
      <c r="AE889" s="18">
        <f t="shared" si="457"/>
        <v>542640512.34250009</v>
      </c>
      <c r="AF889" s="18">
        <f>AE889*节奏规划!$J878</f>
        <v>616636.94584375003</v>
      </c>
      <c r="AG889" s="18">
        <f t="shared" si="458"/>
        <v>7400.25</v>
      </c>
      <c r="AH889" s="18">
        <f>AG889*节奏规划!$J878</f>
        <v>8.4093749999999989</v>
      </c>
      <c r="AI889" s="18">
        <f t="shared" si="437"/>
        <v>608.84999999999991</v>
      </c>
      <c r="AJ889" s="18">
        <f>AI889*节奏规划!$J878</f>
        <v>0.69187499999999991</v>
      </c>
      <c r="AK889" s="18">
        <f t="shared" si="438"/>
        <v>348.84</v>
      </c>
      <c r="AL889" s="18">
        <f>AK889*节奏规划!$J878</f>
        <v>0.39640909090909088</v>
      </c>
      <c r="AM889" s="18">
        <f t="shared" si="439"/>
        <v>1555.1999999999998</v>
      </c>
      <c r="AN889" s="18">
        <f>AM889*节奏规划!$J878</f>
        <v>1.7672727272727269</v>
      </c>
      <c r="AO889" s="18">
        <f t="shared" si="440"/>
        <v>355.31999999999994</v>
      </c>
      <c r="AP889" s="18">
        <f>AO889*节奏规划!$J878</f>
        <v>0.40377272727272717</v>
      </c>
      <c r="AQ889" s="18">
        <f t="shared" si="441"/>
        <v>26.459999999999997</v>
      </c>
      <c r="AR889" s="18">
        <f>AQ889*节奏规划!$J878</f>
        <v>3.0068181818181813E-2</v>
      </c>
      <c r="AS889" s="18">
        <f t="shared" si="459"/>
        <v>0</v>
      </c>
      <c r="AT889" s="18">
        <f>AS889*节奏规划!$J878</f>
        <v>0</v>
      </c>
      <c r="AU889" s="18">
        <f t="shared" si="460"/>
        <v>135.13499999999999</v>
      </c>
      <c r="AV889" s="18">
        <f>AU889*节奏规划!$J878</f>
        <v>0.15356249999999999</v>
      </c>
      <c r="AW889" s="18">
        <f t="shared" si="461"/>
        <v>72.972899999999981</v>
      </c>
      <c r="AX889" s="18">
        <f>AW889*节奏规划!$J878</f>
        <v>8.2923749999999977E-2</v>
      </c>
      <c r="AY889" s="18">
        <f t="shared" si="462"/>
        <v>6.9497999999999998</v>
      </c>
      <c r="AZ889" s="18">
        <f>AY889*节奏规划!$J878</f>
        <v>7.8975E-3</v>
      </c>
    </row>
    <row r="890" spans="1:52" ht="16.5" x14ac:dyDescent="0.2">
      <c r="A890" s="14">
        <v>885</v>
      </c>
      <c r="B890" s="14">
        <f>金币产出!CH890/金币产出!CB890</f>
        <v>37837800000</v>
      </c>
      <c r="C890" s="18">
        <f>INDEX(金币产出!$D$7:$D$90,MATCH(宝箱数值!A890,金币产出!$A$7:$A$90,1))</f>
        <v>257.5</v>
      </c>
      <c r="D890" s="18">
        <f t="shared" si="442"/>
        <v>156800000</v>
      </c>
      <c r="E890" s="18">
        <f t="shared" si="431"/>
        <v>9163660</v>
      </c>
      <c r="F890" s="18">
        <f t="shared" si="432"/>
        <v>32541712</v>
      </c>
      <c r="G890" s="18">
        <f t="shared" si="433"/>
        <v>69034132</v>
      </c>
      <c r="H890" s="18">
        <f t="shared" si="434"/>
        <v>92946640</v>
      </c>
      <c r="I890" s="18">
        <f t="shared" si="435"/>
        <v>149886912</v>
      </c>
      <c r="J890" s="18">
        <f t="shared" si="436"/>
        <v>156800000</v>
      </c>
      <c r="K890" s="18">
        <f t="shared" si="443"/>
        <v>1</v>
      </c>
      <c r="L890" s="18">
        <f t="shared" si="444"/>
        <v>9163.66</v>
      </c>
      <c r="M890" s="18">
        <f t="shared" si="445"/>
        <v>2</v>
      </c>
      <c r="N890" s="18">
        <f t="shared" si="446"/>
        <v>32.54</v>
      </c>
      <c r="O890" s="18">
        <f t="shared" si="447"/>
        <v>2</v>
      </c>
      <c r="P890" s="18">
        <f t="shared" si="448"/>
        <v>69.03</v>
      </c>
      <c r="Q890" s="18">
        <f t="shared" si="449"/>
        <v>2</v>
      </c>
      <c r="R890" s="18">
        <f t="shared" si="450"/>
        <v>92.95</v>
      </c>
      <c r="S890" s="18">
        <f t="shared" si="451"/>
        <v>2</v>
      </c>
      <c r="T890" s="18">
        <f t="shared" si="452"/>
        <v>149.88999999999999</v>
      </c>
      <c r="U890" s="18">
        <f t="shared" si="453"/>
        <v>2</v>
      </c>
      <c r="V890" s="18">
        <f t="shared" si="454"/>
        <v>156.80000000000001</v>
      </c>
      <c r="W890" s="18">
        <f t="shared" si="455"/>
        <v>2</v>
      </c>
      <c r="X890" s="18">
        <f t="shared" si="456"/>
        <v>156.80000000000001</v>
      </c>
      <c r="Y890" s="22">
        <v>0</v>
      </c>
      <c r="Z890" s="22">
        <v>0</v>
      </c>
      <c r="AA890" s="22">
        <v>0</v>
      </c>
      <c r="AB890" s="22">
        <v>0</v>
      </c>
      <c r="AC890" s="22">
        <v>0.7</v>
      </c>
      <c r="AD890" s="22">
        <v>0.3</v>
      </c>
      <c r="AE890" s="18">
        <f t="shared" si="457"/>
        <v>543259997.27999997</v>
      </c>
      <c r="AF890" s="18">
        <f>AE890*节奏规划!$J879</f>
        <v>617340.90599999996</v>
      </c>
      <c r="AG890" s="18">
        <f t="shared" si="458"/>
        <v>7400.25</v>
      </c>
      <c r="AH890" s="18">
        <f>AG890*节奏规划!$J879</f>
        <v>8.4093749999999989</v>
      </c>
      <c r="AI890" s="18">
        <f t="shared" si="437"/>
        <v>608.84999999999991</v>
      </c>
      <c r="AJ890" s="18">
        <f>AI890*节奏规划!$J879</f>
        <v>0.69187499999999991</v>
      </c>
      <c r="AK890" s="18">
        <f t="shared" si="438"/>
        <v>348.84</v>
      </c>
      <c r="AL890" s="18">
        <f>AK890*节奏规划!$J879</f>
        <v>0.39640909090909088</v>
      </c>
      <c r="AM890" s="18">
        <f t="shared" si="439"/>
        <v>1555.1999999999998</v>
      </c>
      <c r="AN890" s="18">
        <f>AM890*节奏规划!$J879</f>
        <v>1.7672727272727269</v>
      </c>
      <c r="AO890" s="18">
        <f t="shared" si="440"/>
        <v>355.31999999999994</v>
      </c>
      <c r="AP890" s="18">
        <f>AO890*节奏规划!$J879</f>
        <v>0.40377272727272717</v>
      </c>
      <c r="AQ890" s="18">
        <f t="shared" si="441"/>
        <v>26.459999999999997</v>
      </c>
      <c r="AR890" s="18">
        <f>AQ890*节奏规划!$J879</f>
        <v>3.0068181818181813E-2</v>
      </c>
      <c r="AS890" s="18">
        <f t="shared" si="459"/>
        <v>0</v>
      </c>
      <c r="AT890" s="18">
        <f>AS890*节奏规划!$J879</f>
        <v>0</v>
      </c>
      <c r="AU890" s="18">
        <f t="shared" si="460"/>
        <v>135.13499999999999</v>
      </c>
      <c r="AV890" s="18">
        <f>AU890*节奏规划!$J879</f>
        <v>0.15356249999999999</v>
      </c>
      <c r="AW890" s="18">
        <f t="shared" si="461"/>
        <v>72.972899999999981</v>
      </c>
      <c r="AX890" s="18">
        <f>AW890*节奏规划!$J879</f>
        <v>8.2923749999999977E-2</v>
      </c>
      <c r="AY890" s="18">
        <f t="shared" si="462"/>
        <v>6.9497999999999998</v>
      </c>
      <c r="AZ890" s="18">
        <f>AY890*节奏规划!$J879</f>
        <v>7.8975E-3</v>
      </c>
    </row>
    <row r="891" spans="1:52" ht="16.5" x14ac:dyDescent="0.2">
      <c r="A891" s="14">
        <v>886</v>
      </c>
      <c r="B891" s="14">
        <f>金币产出!CH891/金币产出!CB891</f>
        <v>37903680320</v>
      </c>
      <c r="C891" s="18">
        <f>INDEX(金币产出!$D$7:$D$90,MATCH(宝箱数值!A891,金币产出!$A$7:$A$90,1))</f>
        <v>257.5</v>
      </c>
      <c r="D891" s="18">
        <f t="shared" si="442"/>
        <v>157073008</v>
      </c>
      <c r="E891" s="18">
        <f t="shared" si="431"/>
        <v>9171634</v>
      </c>
      <c r="F891" s="18">
        <f t="shared" si="432"/>
        <v>32570029</v>
      </c>
      <c r="G891" s="18">
        <f t="shared" si="433"/>
        <v>69094204</v>
      </c>
      <c r="H891" s="18">
        <f t="shared" si="434"/>
        <v>93027521</v>
      </c>
      <c r="I891" s="18">
        <f t="shared" si="435"/>
        <v>150017341</v>
      </c>
      <c r="J891" s="18">
        <f t="shared" si="436"/>
        <v>157073008</v>
      </c>
      <c r="K891" s="18">
        <f t="shared" si="443"/>
        <v>1</v>
      </c>
      <c r="L891" s="18">
        <f t="shared" si="444"/>
        <v>9171.6299999999992</v>
      </c>
      <c r="M891" s="18">
        <f t="shared" si="445"/>
        <v>2</v>
      </c>
      <c r="N891" s="18">
        <f t="shared" si="446"/>
        <v>32.57</v>
      </c>
      <c r="O891" s="18">
        <f t="shared" si="447"/>
        <v>2</v>
      </c>
      <c r="P891" s="18">
        <f t="shared" si="448"/>
        <v>69.09</v>
      </c>
      <c r="Q891" s="18">
        <f t="shared" si="449"/>
        <v>2</v>
      </c>
      <c r="R891" s="18">
        <f t="shared" si="450"/>
        <v>93.03</v>
      </c>
      <c r="S891" s="18">
        <f t="shared" si="451"/>
        <v>2</v>
      </c>
      <c r="T891" s="18">
        <f t="shared" si="452"/>
        <v>150.02000000000001</v>
      </c>
      <c r="U891" s="18">
        <f t="shared" si="453"/>
        <v>2</v>
      </c>
      <c r="V891" s="18">
        <f t="shared" si="454"/>
        <v>157.07</v>
      </c>
      <c r="W891" s="18">
        <f t="shared" si="455"/>
        <v>2</v>
      </c>
      <c r="X891" s="18">
        <f t="shared" si="456"/>
        <v>157.07</v>
      </c>
      <c r="Y891" s="22">
        <v>0</v>
      </c>
      <c r="Z891" s="22">
        <v>0</v>
      </c>
      <c r="AA891" s="22">
        <v>0</v>
      </c>
      <c r="AB891" s="22">
        <v>0</v>
      </c>
      <c r="AC891" s="22">
        <v>0.7</v>
      </c>
      <c r="AD891" s="22">
        <v>0.3</v>
      </c>
      <c r="AE891" s="18">
        <f t="shared" si="457"/>
        <v>543879196.9325</v>
      </c>
      <c r="AF891" s="18">
        <f>AE891*节奏规划!$J880</f>
        <v>618044.54196874995</v>
      </c>
      <c r="AG891" s="18">
        <f t="shared" si="458"/>
        <v>7400.25</v>
      </c>
      <c r="AH891" s="18">
        <f>AG891*节奏规划!$J880</f>
        <v>8.4093749999999989</v>
      </c>
      <c r="AI891" s="18">
        <f t="shared" si="437"/>
        <v>608.84999999999991</v>
      </c>
      <c r="AJ891" s="18">
        <f>AI891*节奏规划!$J880</f>
        <v>0.69187499999999991</v>
      </c>
      <c r="AK891" s="18">
        <f t="shared" si="438"/>
        <v>348.84</v>
      </c>
      <c r="AL891" s="18">
        <f>AK891*节奏规划!$J880</f>
        <v>0.39640909090909088</v>
      </c>
      <c r="AM891" s="18">
        <f t="shared" si="439"/>
        <v>1555.1999999999998</v>
      </c>
      <c r="AN891" s="18">
        <f>AM891*节奏规划!$J880</f>
        <v>1.7672727272727269</v>
      </c>
      <c r="AO891" s="18">
        <f t="shared" si="440"/>
        <v>355.31999999999994</v>
      </c>
      <c r="AP891" s="18">
        <f>AO891*节奏规划!$J880</f>
        <v>0.40377272727272717</v>
      </c>
      <c r="AQ891" s="18">
        <f t="shared" si="441"/>
        <v>26.459999999999997</v>
      </c>
      <c r="AR891" s="18">
        <f>AQ891*节奏规划!$J880</f>
        <v>3.0068181818181813E-2</v>
      </c>
      <c r="AS891" s="18">
        <f t="shared" si="459"/>
        <v>0</v>
      </c>
      <c r="AT891" s="18">
        <f>AS891*节奏规划!$J880</f>
        <v>0</v>
      </c>
      <c r="AU891" s="18">
        <f t="shared" si="460"/>
        <v>135.13499999999999</v>
      </c>
      <c r="AV891" s="18">
        <f>AU891*节奏规划!$J880</f>
        <v>0.15356249999999999</v>
      </c>
      <c r="AW891" s="18">
        <f t="shared" si="461"/>
        <v>72.972899999999981</v>
      </c>
      <c r="AX891" s="18">
        <f>AW891*节奏规划!$J880</f>
        <v>8.2923749999999977E-2</v>
      </c>
      <c r="AY891" s="18">
        <f t="shared" si="462"/>
        <v>6.9497999999999998</v>
      </c>
      <c r="AZ891" s="18">
        <f>AY891*节奏规划!$J880</f>
        <v>7.8975E-3</v>
      </c>
    </row>
    <row r="892" spans="1:52" ht="16.5" x14ac:dyDescent="0.2">
      <c r="A892" s="14">
        <v>887</v>
      </c>
      <c r="B892" s="14">
        <f>金币产出!CH892/金币产出!CB892</f>
        <v>37969559760</v>
      </c>
      <c r="C892" s="18">
        <f>INDEX(金币产出!$D$7:$D$90,MATCH(宝箱数值!A892,金币产出!$A$7:$A$90,1))</f>
        <v>257.5</v>
      </c>
      <c r="D892" s="18">
        <f t="shared" si="442"/>
        <v>157346013</v>
      </c>
      <c r="E892" s="18">
        <f t="shared" si="431"/>
        <v>9179601</v>
      </c>
      <c r="F892" s="18">
        <f t="shared" si="432"/>
        <v>32598322</v>
      </c>
      <c r="G892" s="18">
        <f t="shared" si="433"/>
        <v>69154224</v>
      </c>
      <c r="H892" s="18">
        <f t="shared" si="434"/>
        <v>93108330</v>
      </c>
      <c r="I892" s="18">
        <f t="shared" si="435"/>
        <v>150147655</v>
      </c>
      <c r="J892" s="18">
        <f t="shared" si="436"/>
        <v>157346013</v>
      </c>
      <c r="K892" s="18">
        <f t="shared" si="443"/>
        <v>1</v>
      </c>
      <c r="L892" s="18">
        <f t="shared" si="444"/>
        <v>9179.6</v>
      </c>
      <c r="M892" s="18">
        <f t="shared" si="445"/>
        <v>2</v>
      </c>
      <c r="N892" s="18">
        <f t="shared" si="446"/>
        <v>32.6</v>
      </c>
      <c r="O892" s="18">
        <f t="shared" si="447"/>
        <v>2</v>
      </c>
      <c r="P892" s="18">
        <f t="shared" si="448"/>
        <v>69.150000000000006</v>
      </c>
      <c r="Q892" s="18">
        <f t="shared" si="449"/>
        <v>2</v>
      </c>
      <c r="R892" s="18">
        <f t="shared" si="450"/>
        <v>93.11</v>
      </c>
      <c r="S892" s="18">
        <f t="shared" si="451"/>
        <v>2</v>
      </c>
      <c r="T892" s="18">
        <f t="shared" si="452"/>
        <v>150.15</v>
      </c>
      <c r="U892" s="18">
        <f t="shared" si="453"/>
        <v>2</v>
      </c>
      <c r="V892" s="18">
        <f t="shared" si="454"/>
        <v>157.35</v>
      </c>
      <c r="W892" s="18">
        <f t="shared" si="455"/>
        <v>2</v>
      </c>
      <c r="X892" s="18">
        <f t="shared" si="456"/>
        <v>157.35</v>
      </c>
      <c r="Y892" s="22">
        <v>0</v>
      </c>
      <c r="Z892" s="22">
        <v>0</v>
      </c>
      <c r="AA892" s="22">
        <v>0</v>
      </c>
      <c r="AB892" s="22">
        <v>0</v>
      </c>
      <c r="AC892" s="22">
        <v>0.7</v>
      </c>
      <c r="AD892" s="22">
        <v>0.3</v>
      </c>
      <c r="AE892" s="18">
        <f t="shared" si="457"/>
        <v>544498105.58000004</v>
      </c>
      <c r="AF892" s="18">
        <f>AE892*节奏规划!$J881</f>
        <v>618747.84724999999</v>
      </c>
      <c r="AG892" s="18">
        <f t="shared" si="458"/>
        <v>7400.25</v>
      </c>
      <c r="AH892" s="18">
        <f>AG892*节奏规划!$J881</f>
        <v>8.4093749999999989</v>
      </c>
      <c r="AI892" s="18">
        <f t="shared" si="437"/>
        <v>608.84999999999991</v>
      </c>
      <c r="AJ892" s="18">
        <f>AI892*节奏规划!$J881</f>
        <v>0.69187499999999991</v>
      </c>
      <c r="AK892" s="18">
        <f t="shared" si="438"/>
        <v>348.84</v>
      </c>
      <c r="AL892" s="18">
        <f>AK892*节奏规划!$J881</f>
        <v>0.39640909090909088</v>
      </c>
      <c r="AM892" s="18">
        <f t="shared" si="439"/>
        <v>1555.1999999999998</v>
      </c>
      <c r="AN892" s="18">
        <f>AM892*节奏规划!$J881</f>
        <v>1.7672727272727269</v>
      </c>
      <c r="AO892" s="18">
        <f t="shared" si="440"/>
        <v>355.31999999999994</v>
      </c>
      <c r="AP892" s="18">
        <f>AO892*节奏规划!$J881</f>
        <v>0.40377272727272717</v>
      </c>
      <c r="AQ892" s="18">
        <f t="shared" si="441"/>
        <v>26.459999999999997</v>
      </c>
      <c r="AR892" s="18">
        <f>AQ892*节奏规划!$J881</f>
        <v>3.0068181818181813E-2</v>
      </c>
      <c r="AS892" s="18">
        <f t="shared" si="459"/>
        <v>0</v>
      </c>
      <c r="AT892" s="18">
        <f>AS892*节奏规划!$J881</f>
        <v>0</v>
      </c>
      <c r="AU892" s="18">
        <f t="shared" si="460"/>
        <v>135.13499999999999</v>
      </c>
      <c r="AV892" s="18">
        <f>AU892*节奏规划!$J881</f>
        <v>0.15356249999999999</v>
      </c>
      <c r="AW892" s="18">
        <f t="shared" si="461"/>
        <v>72.972899999999981</v>
      </c>
      <c r="AX892" s="18">
        <f>AW892*节奏规划!$J881</f>
        <v>8.2923749999999977E-2</v>
      </c>
      <c r="AY892" s="18">
        <f t="shared" si="462"/>
        <v>6.9497999999999998</v>
      </c>
      <c r="AZ892" s="18">
        <f>AY892*节奏规划!$J881</f>
        <v>7.8975E-3</v>
      </c>
    </row>
    <row r="893" spans="1:52" ht="16.5" x14ac:dyDescent="0.2">
      <c r="A893" s="14">
        <v>888</v>
      </c>
      <c r="B893" s="14">
        <f>金币产出!CH893/金币产出!CB893</f>
        <v>38035440080</v>
      </c>
      <c r="C893" s="18">
        <f>INDEX(金币产出!$D$7:$D$90,MATCH(宝箱数值!A893,金币产出!$A$7:$A$90,1))</f>
        <v>257.5</v>
      </c>
      <c r="D893" s="18">
        <f t="shared" si="442"/>
        <v>157619021</v>
      </c>
      <c r="E893" s="18">
        <f t="shared" si="431"/>
        <v>9187561</v>
      </c>
      <c r="F893" s="18">
        <f t="shared" si="432"/>
        <v>32626590</v>
      </c>
      <c r="G893" s="18">
        <f t="shared" si="433"/>
        <v>69214192</v>
      </c>
      <c r="H893" s="18">
        <f t="shared" si="434"/>
        <v>93189071</v>
      </c>
      <c r="I893" s="18">
        <f t="shared" si="435"/>
        <v>150277858</v>
      </c>
      <c r="J893" s="18">
        <f t="shared" si="436"/>
        <v>157619021</v>
      </c>
      <c r="K893" s="18">
        <f t="shared" si="443"/>
        <v>1</v>
      </c>
      <c r="L893" s="18">
        <f t="shared" si="444"/>
        <v>9187.56</v>
      </c>
      <c r="M893" s="18">
        <f t="shared" si="445"/>
        <v>2</v>
      </c>
      <c r="N893" s="18">
        <f t="shared" si="446"/>
        <v>32.630000000000003</v>
      </c>
      <c r="O893" s="18">
        <f t="shared" si="447"/>
        <v>2</v>
      </c>
      <c r="P893" s="18">
        <f t="shared" si="448"/>
        <v>69.209999999999994</v>
      </c>
      <c r="Q893" s="18">
        <f t="shared" si="449"/>
        <v>2</v>
      </c>
      <c r="R893" s="18">
        <f t="shared" si="450"/>
        <v>93.19</v>
      </c>
      <c r="S893" s="18">
        <f t="shared" si="451"/>
        <v>2</v>
      </c>
      <c r="T893" s="18">
        <f t="shared" si="452"/>
        <v>150.28</v>
      </c>
      <c r="U893" s="18">
        <f t="shared" si="453"/>
        <v>2</v>
      </c>
      <c r="V893" s="18">
        <f t="shared" si="454"/>
        <v>157.62</v>
      </c>
      <c r="W893" s="18">
        <f t="shared" si="455"/>
        <v>2</v>
      </c>
      <c r="X893" s="18">
        <f t="shared" si="456"/>
        <v>157.62</v>
      </c>
      <c r="Y893" s="22">
        <v>0</v>
      </c>
      <c r="Z893" s="22">
        <v>0</v>
      </c>
      <c r="AA893" s="22">
        <v>0</v>
      </c>
      <c r="AB893" s="22">
        <v>0</v>
      </c>
      <c r="AC893" s="22">
        <v>0.7</v>
      </c>
      <c r="AD893" s="22">
        <v>0.3</v>
      </c>
      <c r="AE893" s="18">
        <f t="shared" si="457"/>
        <v>545116739.6674999</v>
      </c>
      <c r="AF893" s="18">
        <f>AE893*节奏规划!$J882</f>
        <v>619450.84053124988</v>
      </c>
      <c r="AG893" s="18">
        <f t="shared" si="458"/>
        <v>7400.25</v>
      </c>
      <c r="AH893" s="18">
        <f>AG893*节奏规划!$J882</f>
        <v>8.4093749999999989</v>
      </c>
      <c r="AI893" s="18">
        <f t="shared" si="437"/>
        <v>608.84999999999991</v>
      </c>
      <c r="AJ893" s="18">
        <f>AI893*节奏规划!$J882</f>
        <v>0.69187499999999991</v>
      </c>
      <c r="AK893" s="18">
        <f t="shared" si="438"/>
        <v>348.84</v>
      </c>
      <c r="AL893" s="18">
        <f>AK893*节奏规划!$J882</f>
        <v>0.39640909090909088</v>
      </c>
      <c r="AM893" s="18">
        <f t="shared" si="439"/>
        <v>1555.1999999999998</v>
      </c>
      <c r="AN893" s="18">
        <f>AM893*节奏规划!$J882</f>
        <v>1.7672727272727269</v>
      </c>
      <c r="AO893" s="18">
        <f t="shared" si="440"/>
        <v>355.31999999999994</v>
      </c>
      <c r="AP893" s="18">
        <f>AO893*节奏规划!$J882</f>
        <v>0.40377272727272717</v>
      </c>
      <c r="AQ893" s="18">
        <f t="shared" si="441"/>
        <v>26.459999999999997</v>
      </c>
      <c r="AR893" s="18">
        <f>AQ893*节奏规划!$J882</f>
        <v>3.0068181818181813E-2</v>
      </c>
      <c r="AS893" s="18">
        <f t="shared" si="459"/>
        <v>0</v>
      </c>
      <c r="AT893" s="18">
        <f>AS893*节奏规划!$J882</f>
        <v>0</v>
      </c>
      <c r="AU893" s="18">
        <f t="shared" si="460"/>
        <v>135.13499999999999</v>
      </c>
      <c r="AV893" s="18">
        <f>AU893*节奏规划!$J882</f>
        <v>0.15356249999999999</v>
      </c>
      <c r="AW893" s="18">
        <f t="shared" si="461"/>
        <v>72.972899999999981</v>
      </c>
      <c r="AX893" s="18">
        <f>AW893*节奏规划!$J882</f>
        <v>8.2923749999999977E-2</v>
      </c>
      <c r="AY893" s="18">
        <f t="shared" si="462"/>
        <v>6.9497999999999998</v>
      </c>
      <c r="AZ893" s="18">
        <f>AY893*节奏规划!$J882</f>
        <v>7.8975E-3</v>
      </c>
    </row>
    <row r="894" spans="1:52" ht="16.5" x14ac:dyDescent="0.2">
      <c r="A894" s="14">
        <v>889</v>
      </c>
      <c r="B894" s="14">
        <f>金币产出!CH894/金币产出!CB894</f>
        <v>38101320400</v>
      </c>
      <c r="C894" s="18">
        <f>INDEX(金币产出!$D$7:$D$90,MATCH(宝箱数值!A894,金币产出!$A$7:$A$90,1))</f>
        <v>257.5</v>
      </c>
      <c r="D894" s="18">
        <f t="shared" si="442"/>
        <v>157892030</v>
      </c>
      <c r="E894" s="18">
        <f t="shared" si="431"/>
        <v>9195515</v>
      </c>
      <c r="F894" s="18">
        <f t="shared" si="432"/>
        <v>32654834</v>
      </c>
      <c r="G894" s="18">
        <f t="shared" si="433"/>
        <v>69274108</v>
      </c>
      <c r="H894" s="18">
        <f t="shared" si="434"/>
        <v>93269741</v>
      </c>
      <c r="I894" s="18">
        <f t="shared" si="435"/>
        <v>150407948</v>
      </c>
      <c r="J894" s="18">
        <f t="shared" si="436"/>
        <v>157892030</v>
      </c>
      <c r="K894" s="18">
        <f t="shared" si="443"/>
        <v>1</v>
      </c>
      <c r="L894" s="18">
        <f t="shared" si="444"/>
        <v>9195.52</v>
      </c>
      <c r="M894" s="18">
        <f t="shared" si="445"/>
        <v>2</v>
      </c>
      <c r="N894" s="18">
        <f t="shared" si="446"/>
        <v>32.65</v>
      </c>
      <c r="O894" s="18">
        <f t="shared" si="447"/>
        <v>2</v>
      </c>
      <c r="P894" s="18">
        <f t="shared" si="448"/>
        <v>69.27</v>
      </c>
      <c r="Q894" s="18">
        <f t="shared" si="449"/>
        <v>2</v>
      </c>
      <c r="R894" s="18">
        <f t="shared" si="450"/>
        <v>93.27</v>
      </c>
      <c r="S894" s="18">
        <f t="shared" si="451"/>
        <v>2</v>
      </c>
      <c r="T894" s="18">
        <f t="shared" si="452"/>
        <v>150.41</v>
      </c>
      <c r="U894" s="18">
        <f t="shared" si="453"/>
        <v>2</v>
      </c>
      <c r="V894" s="18">
        <f t="shared" si="454"/>
        <v>157.88999999999999</v>
      </c>
      <c r="W894" s="18">
        <f t="shared" si="455"/>
        <v>2</v>
      </c>
      <c r="X894" s="18">
        <f t="shared" si="456"/>
        <v>157.88999999999999</v>
      </c>
      <c r="Y894" s="22">
        <v>0</v>
      </c>
      <c r="Z894" s="22">
        <v>0</v>
      </c>
      <c r="AA894" s="22">
        <v>0</v>
      </c>
      <c r="AB894" s="22">
        <v>0</v>
      </c>
      <c r="AC894" s="22">
        <v>0.7</v>
      </c>
      <c r="AD894" s="22">
        <v>0.3</v>
      </c>
      <c r="AE894" s="18">
        <f t="shared" si="457"/>
        <v>545735092.04499996</v>
      </c>
      <c r="AF894" s="18">
        <f>AE894*节奏规划!$J883</f>
        <v>620153.51368749992</v>
      </c>
      <c r="AG894" s="18">
        <f t="shared" si="458"/>
        <v>7400.25</v>
      </c>
      <c r="AH894" s="18">
        <f>AG894*节奏规划!$J883</f>
        <v>8.4093749999999989</v>
      </c>
      <c r="AI894" s="18">
        <f t="shared" si="437"/>
        <v>608.84999999999991</v>
      </c>
      <c r="AJ894" s="18">
        <f>AI894*节奏规划!$J883</f>
        <v>0.69187499999999991</v>
      </c>
      <c r="AK894" s="18">
        <f t="shared" si="438"/>
        <v>348.84</v>
      </c>
      <c r="AL894" s="18">
        <f>AK894*节奏规划!$J883</f>
        <v>0.39640909090909088</v>
      </c>
      <c r="AM894" s="18">
        <f t="shared" si="439"/>
        <v>1555.1999999999998</v>
      </c>
      <c r="AN894" s="18">
        <f>AM894*节奏规划!$J883</f>
        <v>1.7672727272727269</v>
      </c>
      <c r="AO894" s="18">
        <f t="shared" si="440"/>
        <v>355.31999999999994</v>
      </c>
      <c r="AP894" s="18">
        <f>AO894*节奏规划!$J883</f>
        <v>0.40377272727272717</v>
      </c>
      <c r="AQ894" s="18">
        <f t="shared" si="441"/>
        <v>26.459999999999997</v>
      </c>
      <c r="AR894" s="18">
        <f>AQ894*节奏规划!$J883</f>
        <v>3.0068181818181813E-2</v>
      </c>
      <c r="AS894" s="18">
        <f t="shared" si="459"/>
        <v>0</v>
      </c>
      <c r="AT894" s="18">
        <f>AS894*节奏规划!$J883</f>
        <v>0</v>
      </c>
      <c r="AU894" s="18">
        <f t="shared" si="460"/>
        <v>135.13499999999999</v>
      </c>
      <c r="AV894" s="18">
        <f>AU894*节奏规划!$J883</f>
        <v>0.15356249999999999</v>
      </c>
      <c r="AW894" s="18">
        <f t="shared" si="461"/>
        <v>72.972899999999981</v>
      </c>
      <c r="AX894" s="18">
        <f>AW894*节奏规划!$J883</f>
        <v>8.2923749999999977E-2</v>
      </c>
      <c r="AY894" s="18">
        <f t="shared" si="462"/>
        <v>6.9497999999999998</v>
      </c>
      <c r="AZ894" s="18">
        <f>AY894*节奏规划!$J883</f>
        <v>7.8975E-3</v>
      </c>
    </row>
    <row r="895" spans="1:52" ht="16.5" x14ac:dyDescent="0.2">
      <c r="A895" s="14">
        <v>890</v>
      </c>
      <c r="B895" s="14">
        <f>金币产出!CH895/金币产出!CB895</f>
        <v>38167200000</v>
      </c>
      <c r="C895" s="18">
        <f>INDEX(金币产出!$D$7:$D$90,MATCH(宝箱数值!A895,金币产出!$A$7:$A$90,1))</f>
        <v>260</v>
      </c>
      <c r="D895" s="18">
        <f t="shared" si="442"/>
        <v>157066667</v>
      </c>
      <c r="E895" s="18">
        <f t="shared" si="431"/>
        <v>9171449</v>
      </c>
      <c r="F895" s="18">
        <f t="shared" si="432"/>
        <v>32569372</v>
      </c>
      <c r="G895" s="18">
        <f t="shared" si="433"/>
        <v>69092810</v>
      </c>
      <c r="H895" s="18">
        <f t="shared" si="434"/>
        <v>93025643</v>
      </c>
      <c r="I895" s="18">
        <f t="shared" si="435"/>
        <v>150014313</v>
      </c>
      <c r="J895" s="18">
        <f t="shared" si="436"/>
        <v>157066667</v>
      </c>
      <c r="K895" s="18">
        <f t="shared" si="443"/>
        <v>1</v>
      </c>
      <c r="L895" s="18">
        <f t="shared" si="444"/>
        <v>9171.4500000000007</v>
      </c>
      <c r="M895" s="18">
        <f t="shared" si="445"/>
        <v>2</v>
      </c>
      <c r="N895" s="18">
        <f t="shared" si="446"/>
        <v>32.57</v>
      </c>
      <c r="O895" s="18">
        <f t="shared" si="447"/>
        <v>2</v>
      </c>
      <c r="P895" s="18">
        <f t="shared" si="448"/>
        <v>69.09</v>
      </c>
      <c r="Q895" s="18">
        <f t="shared" si="449"/>
        <v>2</v>
      </c>
      <c r="R895" s="18">
        <f t="shared" si="450"/>
        <v>93.03</v>
      </c>
      <c r="S895" s="18">
        <f t="shared" si="451"/>
        <v>2</v>
      </c>
      <c r="T895" s="18">
        <f t="shared" si="452"/>
        <v>150.01</v>
      </c>
      <c r="U895" s="18">
        <f t="shared" si="453"/>
        <v>2</v>
      </c>
      <c r="V895" s="18">
        <f t="shared" si="454"/>
        <v>157.07</v>
      </c>
      <c r="W895" s="18">
        <f t="shared" si="455"/>
        <v>2</v>
      </c>
      <c r="X895" s="18">
        <f t="shared" si="456"/>
        <v>157.07</v>
      </c>
      <c r="Y895" s="22">
        <v>0</v>
      </c>
      <c r="Z895" s="22">
        <v>0</v>
      </c>
      <c r="AA895" s="22">
        <v>0</v>
      </c>
      <c r="AB895" s="22">
        <v>0</v>
      </c>
      <c r="AC895" s="22">
        <v>0.7</v>
      </c>
      <c r="AD895" s="22">
        <v>0.3</v>
      </c>
      <c r="AE895" s="18">
        <f t="shared" si="457"/>
        <v>547668069.12</v>
      </c>
      <c r="AF895" s="18">
        <f>AE895*节奏规划!$J884</f>
        <v>608520.07680000004</v>
      </c>
      <c r="AG895" s="18">
        <f t="shared" si="458"/>
        <v>7452</v>
      </c>
      <c r="AH895" s="18">
        <f>AG895*节奏规划!$J884</f>
        <v>8.2799999999999994</v>
      </c>
      <c r="AI895" s="18">
        <f t="shared" si="437"/>
        <v>608.84999999999991</v>
      </c>
      <c r="AJ895" s="18">
        <f>AI895*节奏规划!$J884</f>
        <v>0.67649999999999988</v>
      </c>
      <c r="AK895" s="18">
        <f t="shared" si="438"/>
        <v>348.84</v>
      </c>
      <c r="AL895" s="18">
        <f>AK895*节奏规划!$J884</f>
        <v>0.38759999999999994</v>
      </c>
      <c r="AM895" s="18">
        <f t="shared" si="439"/>
        <v>1555.1999999999998</v>
      </c>
      <c r="AN895" s="18">
        <f>AM895*节奏规划!$J884</f>
        <v>1.7279999999999998</v>
      </c>
      <c r="AO895" s="18">
        <f t="shared" si="440"/>
        <v>355.31999999999994</v>
      </c>
      <c r="AP895" s="18">
        <f>AO895*节奏规划!$J884</f>
        <v>0.39479999999999993</v>
      </c>
      <c r="AQ895" s="18">
        <f t="shared" si="441"/>
        <v>26.459999999999997</v>
      </c>
      <c r="AR895" s="18">
        <f>AQ895*节奏规划!$J884</f>
        <v>2.9399999999999996E-2</v>
      </c>
      <c r="AS895" s="18">
        <f t="shared" si="459"/>
        <v>0</v>
      </c>
      <c r="AT895" s="18">
        <f>AS895*节奏规划!$J884</f>
        <v>0</v>
      </c>
      <c r="AU895" s="18">
        <f t="shared" si="460"/>
        <v>136.07999999999998</v>
      </c>
      <c r="AV895" s="18">
        <f>AU895*节奏规划!$J884</f>
        <v>0.15119999999999997</v>
      </c>
      <c r="AW895" s="18">
        <f t="shared" si="461"/>
        <v>73.483199999999982</v>
      </c>
      <c r="AX895" s="18">
        <f>AW895*节奏规划!$J884</f>
        <v>8.1647999999999984E-2</v>
      </c>
      <c r="AY895" s="18">
        <f t="shared" si="462"/>
        <v>6.9983999999999993</v>
      </c>
      <c r="AZ895" s="18">
        <f>AY895*节奏规划!$J884</f>
        <v>7.7759999999999991E-3</v>
      </c>
    </row>
    <row r="896" spans="1:52" ht="16.5" x14ac:dyDescent="0.2">
      <c r="A896" s="14">
        <v>891</v>
      </c>
      <c r="B896" s="14">
        <f>金币产出!CH896/金币产出!CB896</f>
        <v>38233620000</v>
      </c>
      <c r="C896" s="18">
        <f>INDEX(金币产出!$D$7:$D$90,MATCH(宝箱数值!A896,金币产出!$A$7:$A$90,1))</f>
        <v>260</v>
      </c>
      <c r="D896" s="18">
        <f t="shared" si="442"/>
        <v>157340000</v>
      </c>
      <c r="E896" s="18">
        <f t="shared" si="431"/>
        <v>9179426</v>
      </c>
      <c r="F896" s="18">
        <f t="shared" si="432"/>
        <v>32597699</v>
      </c>
      <c r="G896" s="18">
        <f t="shared" si="433"/>
        <v>69152902</v>
      </c>
      <c r="H896" s="18">
        <f t="shared" si="434"/>
        <v>93106551</v>
      </c>
      <c r="I896" s="18">
        <f t="shared" si="435"/>
        <v>150144786</v>
      </c>
      <c r="J896" s="18">
        <f t="shared" si="436"/>
        <v>157340000</v>
      </c>
      <c r="K896" s="18">
        <f t="shared" si="443"/>
        <v>1</v>
      </c>
      <c r="L896" s="18">
        <f t="shared" si="444"/>
        <v>9179.43</v>
      </c>
      <c r="M896" s="18">
        <f t="shared" si="445"/>
        <v>2</v>
      </c>
      <c r="N896" s="18">
        <f t="shared" si="446"/>
        <v>32.6</v>
      </c>
      <c r="O896" s="18">
        <f t="shared" si="447"/>
        <v>2</v>
      </c>
      <c r="P896" s="18">
        <f t="shared" si="448"/>
        <v>69.150000000000006</v>
      </c>
      <c r="Q896" s="18">
        <f t="shared" si="449"/>
        <v>2</v>
      </c>
      <c r="R896" s="18">
        <f t="shared" si="450"/>
        <v>93.11</v>
      </c>
      <c r="S896" s="18">
        <f t="shared" si="451"/>
        <v>2</v>
      </c>
      <c r="T896" s="18">
        <f t="shared" si="452"/>
        <v>150.13999999999999</v>
      </c>
      <c r="U896" s="18">
        <f t="shared" si="453"/>
        <v>2</v>
      </c>
      <c r="V896" s="18">
        <f t="shared" si="454"/>
        <v>157.34</v>
      </c>
      <c r="W896" s="18">
        <f t="shared" si="455"/>
        <v>2</v>
      </c>
      <c r="X896" s="18">
        <f t="shared" si="456"/>
        <v>157.34</v>
      </c>
      <c r="Y896" s="22">
        <v>0</v>
      </c>
      <c r="Z896" s="22">
        <v>0</v>
      </c>
      <c r="AA896" s="22">
        <v>0</v>
      </c>
      <c r="AB896" s="22">
        <v>0</v>
      </c>
      <c r="AC896" s="22">
        <v>0.7</v>
      </c>
      <c r="AD896" s="22">
        <v>0.3</v>
      </c>
      <c r="AE896" s="18">
        <f t="shared" si="457"/>
        <v>548292060.72000003</v>
      </c>
      <c r="AF896" s="18">
        <f>AE896*节奏规划!$J885</f>
        <v>609213.40080000006</v>
      </c>
      <c r="AG896" s="18">
        <f t="shared" si="458"/>
        <v>7452</v>
      </c>
      <c r="AH896" s="18">
        <f>AG896*节奏规划!$J885</f>
        <v>8.2799999999999994</v>
      </c>
      <c r="AI896" s="18">
        <f t="shared" si="437"/>
        <v>608.84999999999991</v>
      </c>
      <c r="AJ896" s="18">
        <f>AI896*节奏规划!$J885</f>
        <v>0.67649999999999988</v>
      </c>
      <c r="AK896" s="18">
        <f t="shared" si="438"/>
        <v>348.84</v>
      </c>
      <c r="AL896" s="18">
        <f>AK896*节奏规划!$J885</f>
        <v>0.38759999999999994</v>
      </c>
      <c r="AM896" s="18">
        <f t="shared" si="439"/>
        <v>1555.1999999999998</v>
      </c>
      <c r="AN896" s="18">
        <f>AM896*节奏规划!$J885</f>
        <v>1.7279999999999998</v>
      </c>
      <c r="AO896" s="18">
        <f t="shared" si="440"/>
        <v>355.31999999999994</v>
      </c>
      <c r="AP896" s="18">
        <f>AO896*节奏规划!$J885</f>
        <v>0.39479999999999993</v>
      </c>
      <c r="AQ896" s="18">
        <f t="shared" si="441"/>
        <v>26.459999999999997</v>
      </c>
      <c r="AR896" s="18">
        <f>AQ896*节奏规划!$J885</f>
        <v>2.9399999999999996E-2</v>
      </c>
      <c r="AS896" s="18">
        <f t="shared" si="459"/>
        <v>0</v>
      </c>
      <c r="AT896" s="18">
        <f>AS896*节奏规划!$J885</f>
        <v>0</v>
      </c>
      <c r="AU896" s="18">
        <f t="shared" si="460"/>
        <v>136.07999999999998</v>
      </c>
      <c r="AV896" s="18">
        <f>AU896*节奏规划!$J885</f>
        <v>0.15119999999999997</v>
      </c>
      <c r="AW896" s="18">
        <f t="shared" si="461"/>
        <v>73.483199999999982</v>
      </c>
      <c r="AX896" s="18">
        <f>AW896*节奏规划!$J885</f>
        <v>8.1647999999999984E-2</v>
      </c>
      <c r="AY896" s="18">
        <f t="shared" si="462"/>
        <v>6.9983999999999993</v>
      </c>
      <c r="AZ896" s="18">
        <f>AY896*节奏规划!$J885</f>
        <v>7.7759999999999991E-3</v>
      </c>
    </row>
    <row r="897" spans="1:52" ht="16.5" x14ac:dyDescent="0.2">
      <c r="A897" s="14">
        <v>892</v>
      </c>
      <c r="B897" s="14">
        <f>金币产出!CH897/金币产出!CB897</f>
        <v>38300040000</v>
      </c>
      <c r="C897" s="18">
        <f>INDEX(金币产出!$D$7:$D$90,MATCH(宝箱数值!A897,金币产出!$A$7:$A$90,1))</f>
        <v>260</v>
      </c>
      <c r="D897" s="18">
        <f t="shared" si="442"/>
        <v>157613333</v>
      </c>
      <c r="E897" s="18">
        <f t="shared" si="431"/>
        <v>9187395</v>
      </c>
      <c r="F897" s="18">
        <f t="shared" si="432"/>
        <v>32626001</v>
      </c>
      <c r="G897" s="18">
        <f t="shared" si="433"/>
        <v>69212943</v>
      </c>
      <c r="H897" s="18">
        <f t="shared" si="434"/>
        <v>93187389</v>
      </c>
      <c r="I897" s="18">
        <f t="shared" si="435"/>
        <v>150275146</v>
      </c>
      <c r="J897" s="18">
        <f t="shared" si="436"/>
        <v>157613333</v>
      </c>
      <c r="K897" s="18">
        <f t="shared" si="443"/>
        <v>1</v>
      </c>
      <c r="L897" s="18">
        <f t="shared" si="444"/>
        <v>9187.4</v>
      </c>
      <c r="M897" s="18">
        <f t="shared" si="445"/>
        <v>2</v>
      </c>
      <c r="N897" s="18">
        <f t="shared" si="446"/>
        <v>32.630000000000003</v>
      </c>
      <c r="O897" s="18">
        <f t="shared" si="447"/>
        <v>2</v>
      </c>
      <c r="P897" s="18">
        <f t="shared" si="448"/>
        <v>69.209999999999994</v>
      </c>
      <c r="Q897" s="18">
        <f t="shared" si="449"/>
        <v>2</v>
      </c>
      <c r="R897" s="18">
        <f t="shared" si="450"/>
        <v>93.19</v>
      </c>
      <c r="S897" s="18">
        <f t="shared" si="451"/>
        <v>2</v>
      </c>
      <c r="T897" s="18">
        <f t="shared" si="452"/>
        <v>150.28</v>
      </c>
      <c r="U897" s="18">
        <f t="shared" si="453"/>
        <v>2</v>
      </c>
      <c r="V897" s="18">
        <f t="shared" si="454"/>
        <v>157.61000000000001</v>
      </c>
      <c r="W897" s="18">
        <f t="shared" si="455"/>
        <v>2</v>
      </c>
      <c r="X897" s="18">
        <f t="shared" si="456"/>
        <v>157.61000000000001</v>
      </c>
      <c r="Y897" s="22">
        <v>0</v>
      </c>
      <c r="Z897" s="22">
        <v>0</v>
      </c>
      <c r="AA897" s="22">
        <v>0</v>
      </c>
      <c r="AB897" s="22">
        <v>0</v>
      </c>
      <c r="AC897" s="22">
        <v>0.7</v>
      </c>
      <c r="AD897" s="22">
        <v>0.3</v>
      </c>
      <c r="AE897" s="18">
        <f t="shared" si="457"/>
        <v>548915767.55999994</v>
      </c>
      <c r="AF897" s="18">
        <f>AE897*节奏规划!$J886</f>
        <v>609906.40839999996</v>
      </c>
      <c r="AG897" s="18">
        <f t="shared" si="458"/>
        <v>7452</v>
      </c>
      <c r="AH897" s="18">
        <f>AG897*节奏规划!$J886</f>
        <v>8.2799999999999994</v>
      </c>
      <c r="AI897" s="18">
        <f t="shared" si="437"/>
        <v>608.84999999999991</v>
      </c>
      <c r="AJ897" s="18">
        <f>AI897*节奏规划!$J886</f>
        <v>0.67649999999999988</v>
      </c>
      <c r="AK897" s="18">
        <f t="shared" si="438"/>
        <v>348.84</v>
      </c>
      <c r="AL897" s="18">
        <f>AK897*节奏规划!$J886</f>
        <v>0.38759999999999994</v>
      </c>
      <c r="AM897" s="18">
        <f t="shared" si="439"/>
        <v>1555.1999999999998</v>
      </c>
      <c r="AN897" s="18">
        <f>AM897*节奏规划!$J886</f>
        <v>1.7279999999999998</v>
      </c>
      <c r="AO897" s="18">
        <f t="shared" si="440"/>
        <v>355.31999999999994</v>
      </c>
      <c r="AP897" s="18">
        <f>AO897*节奏规划!$J886</f>
        <v>0.39479999999999993</v>
      </c>
      <c r="AQ897" s="18">
        <f t="shared" si="441"/>
        <v>26.459999999999997</v>
      </c>
      <c r="AR897" s="18">
        <f>AQ897*节奏规划!$J886</f>
        <v>2.9399999999999996E-2</v>
      </c>
      <c r="AS897" s="18">
        <f t="shared" si="459"/>
        <v>0</v>
      </c>
      <c r="AT897" s="18">
        <f>AS897*节奏规划!$J886</f>
        <v>0</v>
      </c>
      <c r="AU897" s="18">
        <f t="shared" si="460"/>
        <v>136.07999999999998</v>
      </c>
      <c r="AV897" s="18">
        <f>AU897*节奏规划!$J886</f>
        <v>0.15119999999999997</v>
      </c>
      <c r="AW897" s="18">
        <f t="shared" si="461"/>
        <v>73.483199999999982</v>
      </c>
      <c r="AX897" s="18">
        <f>AW897*节奏规划!$J886</f>
        <v>8.1647999999999984E-2</v>
      </c>
      <c r="AY897" s="18">
        <f t="shared" si="462"/>
        <v>6.9983999999999993</v>
      </c>
      <c r="AZ897" s="18">
        <f>AY897*节奏规划!$J886</f>
        <v>7.7759999999999991E-3</v>
      </c>
    </row>
    <row r="898" spans="1:52" ht="16.5" x14ac:dyDescent="0.2">
      <c r="A898" s="14">
        <v>893</v>
      </c>
      <c r="B898" s="14">
        <f>金币产出!CH898/金币产出!CB898</f>
        <v>38366460000</v>
      </c>
      <c r="C898" s="18">
        <f>INDEX(金币产出!$D$7:$D$90,MATCH(宝箱数值!A898,金币产出!$A$7:$A$90,1))</f>
        <v>260</v>
      </c>
      <c r="D898" s="18">
        <f t="shared" si="442"/>
        <v>157886667</v>
      </c>
      <c r="E898" s="18">
        <f t="shared" si="431"/>
        <v>9195358</v>
      </c>
      <c r="F898" s="18">
        <f t="shared" si="432"/>
        <v>32654279</v>
      </c>
      <c r="G898" s="18">
        <f t="shared" si="433"/>
        <v>69272932</v>
      </c>
      <c r="H898" s="18">
        <f t="shared" si="434"/>
        <v>93268157</v>
      </c>
      <c r="I898" s="18">
        <f t="shared" si="435"/>
        <v>150405394</v>
      </c>
      <c r="J898" s="18">
        <f t="shared" si="436"/>
        <v>157886667</v>
      </c>
      <c r="K898" s="18">
        <f t="shared" si="443"/>
        <v>1</v>
      </c>
      <c r="L898" s="18">
        <f t="shared" si="444"/>
        <v>9195.36</v>
      </c>
      <c r="M898" s="18">
        <f t="shared" si="445"/>
        <v>2</v>
      </c>
      <c r="N898" s="18">
        <f t="shared" si="446"/>
        <v>32.65</v>
      </c>
      <c r="O898" s="18">
        <f t="shared" si="447"/>
        <v>2</v>
      </c>
      <c r="P898" s="18">
        <f t="shared" si="448"/>
        <v>69.27</v>
      </c>
      <c r="Q898" s="18">
        <f t="shared" si="449"/>
        <v>2</v>
      </c>
      <c r="R898" s="18">
        <f t="shared" si="450"/>
        <v>93.27</v>
      </c>
      <c r="S898" s="18">
        <f t="shared" si="451"/>
        <v>2</v>
      </c>
      <c r="T898" s="18">
        <f t="shared" si="452"/>
        <v>150.41</v>
      </c>
      <c r="U898" s="18">
        <f t="shared" si="453"/>
        <v>2</v>
      </c>
      <c r="V898" s="18">
        <f t="shared" si="454"/>
        <v>157.88999999999999</v>
      </c>
      <c r="W898" s="18">
        <f t="shared" si="455"/>
        <v>2</v>
      </c>
      <c r="X898" s="18">
        <f t="shared" si="456"/>
        <v>157.88999999999999</v>
      </c>
      <c r="Y898" s="22">
        <v>0</v>
      </c>
      <c r="Z898" s="22">
        <v>0</v>
      </c>
      <c r="AA898" s="22">
        <v>0</v>
      </c>
      <c r="AB898" s="22">
        <v>0</v>
      </c>
      <c r="AC898" s="22">
        <v>0.7</v>
      </c>
      <c r="AD898" s="22">
        <v>0.3</v>
      </c>
      <c r="AE898" s="18">
        <f t="shared" si="457"/>
        <v>549539193.24000001</v>
      </c>
      <c r="AF898" s="18">
        <f>AE898*节奏规划!$J887</f>
        <v>610599.10360000003</v>
      </c>
      <c r="AG898" s="18">
        <f t="shared" si="458"/>
        <v>7452</v>
      </c>
      <c r="AH898" s="18">
        <f>AG898*节奏规划!$J887</f>
        <v>8.2799999999999994</v>
      </c>
      <c r="AI898" s="18">
        <f t="shared" si="437"/>
        <v>608.84999999999991</v>
      </c>
      <c r="AJ898" s="18">
        <f>AI898*节奏规划!$J887</f>
        <v>0.67649999999999988</v>
      </c>
      <c r="AK898" s="18">
        <f t="shared" si="438"/>
        <v>348.84</v>
      </c>
      <c r="AL898" s="18">
        <f>AK898*节奏规划!$J887</f>
        <v>0.38759999999999994</v>
      </c>
      <c r="AM898" s="18">
        <f t="shared" si="439"/>
        <v>1555.1999999999998</v>
      </c>
      <c r="AN898" s="18">
        <f>AM898*节奏规划!$J887</f>
        <v>1.7279999999999998</v>
      </c>
      <c r="AO898" s="18">
        <f t="shared" si="440"/>
        <v>355.31999999999994</v>
      </c>
      <c r="AP898" s="18">
        <f>AO898*节奏规划!$J887</f>
        <v>0.39479999999999993</v>
      </c>
      <c r="AQ898" s="18">
        <f t="shared" si="441"/>
        <v>26.459999999999997</v>
      </c>
      <c r="AR898" s="18">
        <f>AQ898*节奏规划!$J887</f>
        <v>2.9399999999999996E-2</v>
      </c>
      <c r="AS898" s="18">
        <f t="shared" si="459"/>
        <v>0</v>
      </c>
      <c r="AT898" s="18">
        <f>AS898*节奏规划!$J887</f>
        <v>0</v>
      </c>
      <c r="AU898" s="18">
        <f t="shared" si="460"/>
        <v>136.07999999999998</v>
      </c>
      <c r="AV898" s="18">
        <f>AU898*节奏规划!$J887</f>
        <v>0.15119999999999997</v>
      </c>
      <c r="AW898" s="18">
        <f t="shared" si="461"/>
        <v>73.483199999999982</v>
      </c>
      <c r="AX898" s="18">
        <f>AW898*节奏规划!$J887</f>
        <v>8.1647999999999984E-2</v>
      </c>
      <c r="AY898" s="18">
        <f t="shared" si="462"/>
        <v>6.9983999999999993</v>
      </c>
      <c r="AZ898" s="18">
        <f>AY898*节奏规划!$J887</f>
        <v>7.7759999999999991E-3</v>
      </c>
    </row>
    <row r="899" spans="1:52" ht="16.5" x14ac:dyDescent="0.2">
      <c r="A899" s="14">
        <v>894</v>
      </c>
      <c r="B899" s="14">
        <f>金币产出!CH899/金币产出!CB899</f>
        <v>38432880000</v>
      </c>
      <c r="C899" s="18">
        <f>INDEX(金币产出!$D$7:$D$90,MATCH(宝箱数值!A899,金币产出!$A$7:$A$90,1))</f>
        <v>260</v>
      </c>
      <c r="D899" s="18">
        <f t="shared" si="442"/>
        <v>158160000</v>
      </c>
      <c r="E899" s="18">
        <f t="shared" si="431"/>
        <v>9203314</v>
      </c>
      <c r="F899" s="18">
        <f t="shared" si="432"/>
        <v>32682532</v>
      </c>
      <c r="G899" s="18">
        <f t="shared" si="433"/>
        <v>69332868</v>
      </c>
      <c r="H899" s="18">
        <f t="shared" si="434"/>
        <v>93348855</v>
      </c>
      <c r="I899" s="18">
        <f t="shared" si="435"/>
        <v>150535528</v>
      </c>
      <c r="J899" s="18">
        <f t="shared" si="436"/>
        <v>158160000</v>
      </c>
      <c r="K899" s="18">
        <f t="shared" si="443"/>
        <v>1</v>
      </c>
      <c r="L899" s="18">
        <f t="shared" si="444"/>
        <v>9203.31</v>
      </c>
      <c r="M899" s="18">
        <f t="shared" si="445"/>
        <v>2</v>
      </c>
      <c r="N899" s="18">
        <f t="shared" si="446"/>
        <v>32.68</v>
      </c>
      <c r="O899" s="18">
        <f t="shared" si="447"/>
        <v>2</v>
      </c>
      <c r="P899" s="18">
        <f t="shared" si="448"/>
        <v>69.33</v>
      </c>
      <c r="Q899" s="18">
        <f t="shared" si="449"/>
        <v>2</v>
      </c>
      <c r="R899" s="18">
        <f t="shared" si="450"/>
        <v>93.35</v>
      </c>
      <c r="S899" s="18">
        <f t="shared" si="451"/>
        <v>2</v>
      </c>
      <c r="T899" s="18">
        <f t="shared" si="452"/>
        <v>150.54</v>
      </c>
      <c r="U899" s="18">
        <f t="shared" si="453"/>
        <v>2</v>
      </c>
      <c r="V899" s="18">
        <f t="shared" si="454"/>
        <v>158.16</v>
      </c>
      <c r="W899" s="18">
        <f t="shared" si="455"/>
        <v>2</v>
      </c>
      <c r="X899" s="18">
        <f t="shared" si="456"/>
        <v>158.16</v>
      </c>
      <c r="Y899" s="22">
        <v>0</v>
      </c>
      <c r="Z899" s="22">
        <v>0</v>
      </c>
      <c r="AA899" s="22">
        <v>0</v>
      </c>
      <c r="AB899" s="22">
        <v>0</v>
      </c>
      <c r="AC899" s="22">
        <v>0.7</v>
      </c>
      <c r="AD899" s="22">
        <v>0.3</v>
      </c>
      <c r="AE899" s="18">
        <f t="shared" si="457"/>
        <v>550162330.55999994</v>
      </c>
      <c r="AF899" s="18">
        <f>AE899*节奏规划!$J888</f>
        <v>611291.47839999991</v>
      </c>
      <c r="AG899" s="18">
        <f t="shared" si="458"/>
        <v>7452</v>
      </c>
      <c r="AH899" s="18">
        <f>AG899*节奏规划!$J888</f>
        <v>8.2799999999999994</v>
      </c>
      <c r="AI899" s="18">
        <f t="shared" si="437"/>
        <v>608.84999999999991</v>
      </c>
      <c r="AJ899" s="18">
        <f>AI899*节奏规划!$J888</f>
        <v>0.67649999999999988</v>
      </c>
      <c r="AK899" s="18">
        <f t="shared" si="438"/>
        <v>348.84</v>
      </c>
      <c r="AL899" s="18">
        <f>AK899*节奏规划!$J888</f>
        <v>0.38759999999999994</v>
      </c>
      <c r="AM899" s="18">
        <f t="shared" si="439"/>
        <v>1555.1999999999998</v>
      </c>
      <c r="AN899" s="18">
        <f>AM899*节奏规划!$J888</f>
        <v>1.7279999999999998</v>
      </c>
      <c r="AO899" s="18">
        <f t="shared" si="440"/>
        <v>355.31999999999994</v>
      </c>
      <c r="AP899" s="18">
        <f>AO899*节奏规划!$J888</f>
        <v>0.39479999999999993</v>
      </c>
      <c r="AQ899" s="18">
        <f t="shared" si="441"/>
        <v>26.459999999999997</v>
      </c>
      <c r="AR899" s="18">
        <f>AQ899*节奏规划!$J888</f>
        <v>2.9399999999999996E-2</v>
      </c>
      <c r="AS899" s="18">
        <f t="shared" si="459"/>
        <v>0</v>
      </c>
      <c r="AT899" s="18">
        <f>AS899*节奏规划!$J888</f>
        <v>0</v>
      </c>
      <c r="AU899" s="18">
        <f t="shared" si="460"/>
        <v>136.07999999999998</v>
      </c>
      <c r="AV899" s="18">
        <f>AU899*节奏规划!$J888</f>
        <v>0.15119999999999997</v>
      </c>
      <c r="AW899" s="18">
        <f t="shared" si="461"/>
        <v>73.483199999999982</v>
      </c>
      <c r="AX899" s="18">
        <f>AW899*节奏规划!$J888</f>
        <v>8.1647999999999984E-2</v>
      </c>
      <c r="AY899" s="18">
        <f t="shared" si="462"/>
        <v>6.9983999999999993</v>
      </c>
      <c r="AZ899" s="18">
        <f>AY899*节奏规划!$J888</f>
        <v>7.7759999999999991E-3</v>
      </c>
    </row>
    <row r="900" spans="1:52" ht="16.5" x14ac:dyDescent="0.2">
      <c r="A900" s="14">
        <v>895</v>
      </c>
      <c r="B900" s="14">
        <f>金币产出!CH900/金币产出!CB900</f>
        <v>38499300000</v>
      </c>
      <c r="C900" s="18">
        <f>INDEX(金币产出!$D$7:$D$90,MATCH(宝箱数值!A900,金币产出!$A$7:$A$90,1))</f>
        <v>260</v>
      </c>
      <c r="D900" s="18">
        <f t="shared" si="442"/>
        <v>158433333</v>
      </c>
      <c r="E900" s="18">
        <f t="shared" si="431"/>
        <v>9211264</v>
      </c>
      <c r="F900" s="18">
        <f t="shared" si="432"/>
        <v>32710761</v>
      </c>
      <c r="G900" s="18">
        <f t="shared" si="433"/>
        <v>69392753</v>
      </c>
      <c r="H900" s="18">
        <f t="shared" si="434"/>
        <v>93429483</v>
      </c>
      <c r="I900" s="18">
        <f t="shared" si="435"/>
        <v>150665550</v>
      </c>
      <c r="J900" s="18">
        <f t="shared" si="436"/>
        <v>158433333</v>
      </c>
      <c r="K900" s="18">
        <f t="shared" si="443"/>
        <v>1</v>
      </c>
      <c r="L900" s="18">
        <f t="shared" si="444"/>
        <v>9211.26</v>
      </c>
      <c r="M900" s="18">
        <f t="shared" si="445"/>
        <v>2</v>
      </c>
      <c r="N900" s="18">
        <f t="shared" si="446"/>
        <v>32.71</v>
      </c>
      <c r="O900" s="18">
        <f t="shared" si="447"/>
        <v>2</v>
      </c>
      <c r="P900" s="18">
        <f t="shared" si="448"/>
        <v>69.39</v>
      </c>
      <c r="Q900" s="18">
        <f t="shared" si="449"/>
        <v>2</v>
      </c>
      <c r="R900" s="18">
        <f t="shared" si="450"/>
        <v>93.43</v>
      </c>
      <c r="S900" s="18">
        <f t="shared" si="451"/>
        <v>2</v>
      </c>
      <c r="T900" s="18">
        <f t="shared" si="452"/>
        <v>150.66999999999999</v>
      </c>
      <c r="U900" s="18">
        <f t="shared" si="453"/>
        <v>2</v>
      </c>
      <c r="V900" s="18">
        <f t="shared" si="454"/>
        <v>158.43</v>
      </c>
      <c r="W900" s="18">
        <f t="shared" si="455"/>
        <v>2</v>
      </c>
      <c r="X900" s="18">
        <f t="shared" si="456"/>
        <v>158.43</v>
      </c>
      <c r="Y900" s="22">
        <v>0</v>
      </c>
      <c r="Z900" s="22">
        <v>0</v>
      </c>
      <c r="AA900" s="22">
        <v>0</v>
      </c>
      <c r="AB900" s="22">
        <v>0</v>
      </c>
      <c r="AC900" s="22">
        <v>0.7</v>
      </c>
      <c r="AD900" s="22">
        <v>0.3</v>
      </c>
      <c r="AE900" s="18">
        <f t="shared" si="457"/>
        <v>550785185.63999999</v>
      </c>
      <c r="AF900" s="18">
        <f>AE900*节奏规划!$J889</f>
        <v>611983.53960000002</v>
      </c>
      <c r="AG900" s="18">
        <f t="shared" si="458"/>
        <v>7452</v>
      </c>
      <c r="AH900" s="18">
        <f>AG900*节奏规划!$J889</f>
        <v>8.2799999999999994</v>
      </c>
      <c r="AI900" s="18">
        <f t="shared" si="437"/>
        <v>608.84999999999991</v>
      </c>
      <c r="AJ900" s="18">
        <f>AI900*节奏规划!$J889</f>
        <v>0.67649999999999988</v>
      </c>
      <c r="AK900" s="18">
        <f t="shared" si="438"/>
        <v>348.84</v>
      </c>
      <c r="AL900" s="18">
        <f>AK900*节奏规划!$J889</f>
        <v>0.38759999999999994</v>
      </c>
      <c r="AM900" s="18">
        <f t="shared" si="439"/>
        <v>1555.1999999999998</v>
      </c>
      <c r="AN900" s="18">
        <f>AM900*节奏规划!$J889</f>
        <v>1.7279999999999998</v>
      </c>
      <c r="AO900" s="18">
        <f t="shared" si="440"/>
        <v>355.31999999999994</v>
      </c>
      <c r="AP900" s="18">
        <f>AO900*节奏规划!$J889</f>
        <v>0.39479999999999993</v>
      </c>
      <c r="AQ900" s="18">
        <f t="shared" si="441"/>
        <v>26.459999999999997</v>
      </c>
      <c r="AR900" s="18">
        <f>AQ900*节奏规划!$J889</f>
        <v>2.9399999999999996E-2</v>
      </c>
      <c r="AS900" s="18">
        <f t="shared" si="459"/>
        <v>0</v>
      </c>
      <c r="AT900" s="18">
        <f>AS900*节奏规划!$J889</f>
        <v>0</v>
      </c>
      <c r="AU900" s="18">
        <f t="shared" si="460"/>
        <v>136.07999999999998</v>
      </c>
      <c r="AV900" s="18">
        <f>AU900*节奏规划!$J889</f>
        <v>0.15119999999999997</v>
      </c>
      <c r="AW900" s="18">
        <f t="shared" si="461"/>
        <v>73.483199999999982</v>
      </c>
      <c r="AX900" s="18">
        <f>AW900*节奏规划!$J889</f>
        <v>8.1647999999999984E-2</v>
      </c>
      <c r="AY900" s="18">
        <f t="shared" si="462"/>
        <v>6.9983999999999993</v>
      </c>
      <c r="AZ900" s="18">
        <f>AY900*节奏规划!$J889</f>
        <v>7.7759999999999991E-3</v>
      </c>
    </row>
    <row r="901" spans="1:52" ht="16.5" x14ac:dyDescent="0.2">
      <c r="A901" s="14">
        <v>896</v>
      </c>
      <c r="B901" s="14">
        <f>金币产出!CH901/金币产出!CB901</f>
        <v>38565720000</v>
      </c>
      <c r="C901" s="18">
        <f>INDEX(金币产出!$D$7:$D$90,MATCH(宝箱数值!A901,金币产出!$A$7:$A$90,1))</f>
        <v>260</v>
      </c>
      <c r="D901" s="18">
        <f t="shared" si="442"/>
        <v>158706667</v>
      </c>
      <c r="E901" s="18">
        <f t="shared" si="431"/>
        <v>9219206</v>
      </c>
      <c r="F901" s="18">
        <f t="shared" si="432"/>
        <v>32738966</v>
      </c>
      <c r="G901" s="18">
        <f t="shared" si="433"/>
        <v>69452587</v>
      </c>
      <c r="H901" s="18">
        <f t="shared" si="434"/>
        <v>93510042</v>
      </c>
      <c r="I901" s="18">
        <f t="shared" si="435"/>
        <v>150795461</v>
      </c>
      <c r="J901" s="18">
        <f t="shared" si="436"/>
        <v>158706667</v>
      </c>
      <c r="K901" s="18">
        <f t="shared" si="443"/>
        <v>1</v>
      </c>
      <c r="L901" s="18">
        <f t="shared" si="444"/>
        <v>9219.2099999999991</v>
      </c>
      <c r="M901" s="18">
        <f t="shared" si="445"/>
        <v>2</v>
      </c>
      <c r="N901" s="18">
        <f t="shared" si="446"/>
        <v>32.74</v>
      </c>
      <c r="O901" s="18">
        <f t="shared" si="447"/>
        <v>2</v>
      </c>
      <c r="P901" s="18">
        <f t="shared" si="448"/>
        <v>69.45</v>
      </c>
      <c r="Q901" s="18">
        <f t="shared" si="449"/>
        <v>2</v>
      </c>
      <c r="R901" s="18">
        <f t="shared" si="450"/>
        <v>93.51</v>
      </c>
      <c r="S901" s="18">
        <f t="shared" si="451"/>
        <v>2</v>
      </c>
      <c r="T901" s="18">
        <f t="shared" si="452"/>
        <v>150.80000000000001</v>
      </c>
      <c r="U901" s="18">
        <f t="shared" si="453"/>
        <v>2</v>
      </c>
      <c r="V901" s="18">
        <f t="shared" si="454"/>
        <v>158.71</v>
      </c>
      <c r="W901" s="18">
        <f t="shared" si="455"/>
        <v>2</v>
      </c>
      <c r="X901" s="18">
        <f t="shared" si="456"/>
        <v>158.71</v>
      </c>
      <c r="Y901" s="22">
        <v>0</v>
      </c>
      <c r="Z901" s="22">
        <v>0</v>
      </c>
      <c r="AA901" s="22">
        <v>0</v>
      </c>
      <c r="AB901" s="22">
        <v>0</v>
      </c>
      <c r="AC901" s="22">
        <v>0.7</v>
      </c>
      <c r="AD901" s="22">
        <v>0.3</v>
      </c>
      <c r="AE901" s="18">
        <f t="shared" si="457"/>
        <v>551407762.07999992</v>
      </c>
      <c r="AF901" s="18">
        <f>AE901*节奏规划!$J890</f>
        <v>612675.29119999986</v>
      </c>
      <c r="AG901" s="18">
        <f t="shared" si="458"/>
        <v>7452</v>
      </c>
      <c r="AH901" s="18">
        <f>AG901*节奏规划!$J890</f>
        <v>8.2799999999999994</v>
      </c>
      <c r="AI901" s="18">
        <f t="shared" si="437"/>
        <v>608.84999999999991</v>
      </c>
      <c r="AJ901" s="18">
        <f>AI901*节奏规划!$J890</f>
        <v>0.67649999999999988</v>
      </c>
      <c r="AK901" s="18">
        <f t="shared" si="438"/>
        <v>348.84</v>
      </c>
      <c r="AL901" s="18">
        <f>AK901*节奏规划!$J890</f>
        <v>0.38759999999999994</v>
      </c>
      <c r="AM901" s="18">
        <f t="shared" si="439"/>
        <v>1555.1999999999998</v>
      </c>
      <c r="AN901" s="18">
        <f>AM901*节奏规划!$J890</f>
        <v>1.7279999999999998</v>
      </c>
      <c r="AO901" s="18">
        <f t="shared" si="440"/>
        <v>355.31999999999994</v>
      </c>
      <c r="AP901" s="18">
        <f>AO901*节奏规划!$J890</f>
        <v>0.39479999999999993</v>
      </c>
      <c r="AQ901" s="18">
        <f t="shared" si="441"/>
        <v>26.459999999999997</v>
      </c>
      <c r="AR901" s="18">
        <f>AQ901*节奏规划!$J890</f>
        <v>2.9399999999999996E-2</v>
      </c>
      <c r="AS901" s="18">
        <f t="shared" si="459"/>
        <v>0</v>
      </c>
      <c r="AT901" s="18">
        <f>AS901*节奏规划!$J890</f>
        <v>0</v>
      </c>
      <c r="AU901" s="18">
        <f t="shared" si="460"/>
        <v>136.07999999999998</v>
      </c>
      <c r="AV901" s="18">
        <f>AU901*节奏规划!$J890</f>
        <v>0.15119999999999997</v>
      </c>
      <c r="AW901" s="18">
        <f t="shared" si="461"/>
        <v>73.483199999999982</v>
      </c>
      <c r="AX901" s="18">
        <f>AW901*节奏规划!$J890</f>
        <v>8.1647999999999984E-2</v>
      </c>
      <c r="AY901" s="18">
        <f t="shared" si="462"/>
        <v>6.9983999999999993</v>
      </c>
      <c r="AZ901" s="18">
        <f>AY901*节奏规划!$J890</f>
        <v>7.7759999999999991E-3</v>
      </c>
    </row>
    <row r="902" spans="1:52" ht="16.5" x14ac:dyDescent="0.2">
      <c r="A902" s="14">
        <v>897</v>
      </c>
      <c r="B902" s="14">
        <f>金币产出!CH902/金币产出!CB902</f>
        <v>38632140000</v>
      </c>
      <c r="C902" s="18">
        <f>INDEX(金币产出!$D$7:$D$90,MATCH(宝箱数值!A902,金币产出!$A$7:$A$90,1))</f>
        <v>260</v>
      </c>
      <c r="D902" s="18">
        <f t="shared" si="442"/>
        <v>158980000</v>
      </c>
      <c r="E902" s="18">
        <f t="shared" ref="E902:E965" si="463">INT(IF(A902&lt;=$BK$6,D902,SQRT(INDEX($D$6:$D$1005,$BK$6)*D902)))</f>
        <v>9227141</v>
      </c>
      <c r="F902" s="18">
        <f t="shared" ref="F902:F965" si="464">INT(IF(A902&lt;=$BK$7,D902,SQRT(INDEX($D$6:$D$1005,$BK$7)*D902)))</f>
        <v>32767146</v>
      </c>
      <c r="G902" s="18">
        <f t="shared" ref="G902:G965" si="465">INT(IF(A902&lt;=$BK$8,D902,SQRT(INDEX($D$6:$D$1005,$BK$8)*D902)))</f>
        <v>69512368</v>
      </c>
      <c r="H902" s="18">
        <f t="shared" ref="H902:H965" si="466">INT(IF(A902&lt;=$BK$9,D902,SQRT(INDEX($D$6:$D$1005,$BK$9)*D902)))</f>
        <v>93590531</v>
      </c>
      <c r="I902" s="18">
        <f t="shared" ref="I902:I965" si="467">INT(IF(A902&lt;=$BK$10,D902,SQRT(INDEX($D$6:$D$1005,$BK$10)*D902)))</f>
        <v>150925259</v>
      </c>
      <c r="J902" s="18">
        <f t="shared" ref="J902:J965" si="468">INT(IF(A902&lt;=$BK$11,D902,SQRT(INDEX($D$6:$D$1005,$BK$11)*D902)))</f>
        <v>158980000</v>
      </c>
      <c r="K902" s="18">
        <f t="shared" si="443"/>
        <v>1</v>
      </c>
      <c r="L902" s="18">
        <f t="shared" si="444"/>
        <v>9227.14</v>
      </c>
      <c r="M902" s="18">
        <f t="shared" si="445"/>
        <v>2</v>
      </c>
      <c r="N902" s="18">
        <f t="shared" si="446"/>
        <v>32.770000000000003</v>
      </c>
      <c r="O902" s="18">
        <f t="shared" si="447"/>
        <v>2</v>
      </c>
      <c r="P902" s="18">
        <f t="shared" si="448"/>
        <v>69.510000000000005</v>
      </c>
      <c r="Q902" s="18">
        <f t="shared" si="449"/>
        <v>2</v>
      </c>
      <c r="R902" s="18">
        <f t="shared" si="450"/>
        <v>93.59</v>
      </c>
      <c r="S902" s="18">
        <f t="shared" si="451"/>
        <v>2</v>
      </c>
      <c r="T902" s="18">
        <f t="shared" si="452"/>
        <v>150.93</v>
      </c>
      <c r="U902" s="18">
        <f t="shared" si="453"/>
        <v>2</v>
      </c>
      <c r="V902" s="18">
        <f t="shared" si="454"/>
        <v>158.97999999999999</v>
      </c>
      <c r="W902" s="18">
        <f t="shared" si="455"/>
        <v>2</v>
      </c>
      <c r="X902" s="18">
        <f t="shared" si="456"/>
        <v>158.97999999999999</v>
      </c>
      <c r="Y902" s="22">
        <v>0</v>
      </c>
      <c r="Z902" s="22">
        <v>0</v>
      </c>
      <c r="AA902" s="22">
        <v>0</v>
      </c>
      <c r="AB902" s="22">
        <v>0</v>
      </c>
      <c r="AC902" s="22">
        <v>0.7</v>
      </c>
      <c r="AD902" s="22">
        <v>0.3</v>
      </c>
      <c r="AE902" s="18">
        <f t="shared" si="457"/>
        <v>552030052.68000007</v>
      </c>
      <c r="AF902" s="18">
        <f>AE902*节奏规划!$J891</f>
        <v>613366.7252000001</v>
      </c>
      <c r="AG902" s="18">
        <f t="shared" si="458"/>
        <v>7452</v>
      </c>
      <c r="AH902" s="18">
        <f>AG902*节奏规划!$J891</f>
        <v>8.2799999999999994</v>
      </c>
      <c r="AI902" s="18">
        <f t="shared" ref="AI902:AI965" si="469">SUMPRODUCT($BK$21:$BP$21,Y902:AD902)*$D$3</f>
        <v>608.84999999999991</v>
      </c>
      <c r="AJ902" s="18">
        <f>AI902*节奏规划!$J891</f>
        <v>0.67649999999999988</v>
      </c>
      <c r="AK902" s="18">
        <f t="shared" ref="AK902:AK965" si="470">SUMPRODUCT(Y902:AD902,$BS$24:$BX$24)*$BE$6*$BE$15*$D$3</f>
        <v>348.84</v>
      </c>
      <c r="AL902" s="18">
        <f>AK902*节奏规划!$J891</f>
        <v>0.38759999999999994</v>
      </c>
      <c r="AM902" s="18">
        <f t="shared" ref="AM902:AM965" si="471">SUMPRODUCT(Y902:AD902,$BS$27:$BX$27)*$D$3</f>
        <v>1555.1999999999998</v>
      </c>
      <c r="AN902" s="18">
        <f>AM902*节奏规划!$J891</f>
        <v>1.7279999999999998</v>
      </c>
      <c r="AO902" s="18">
        <f t="shared" ref="AO902:AO965" si="472">SUMPRODUCT(Y902:AD902,$BS$30:$BX$30)*$D$3</f>
        <v>355.31999999999994</v>
      </c>
      <c r="AP902" s="18">
        <f>AO902*节奏规划!$J891</f>
        <v>0.39479999999999993</v>
      </c>
      <c r="AQ902" s="18">
        <f t="shared" ref="AQ902:AQ965" si="473">SUMPRODUCT(Y902:AD902,$BS$33:$BX$33)*$D$3</f>
        <v>26.459999999999997</v>
      </c>
      <c r="AR902" s="18">
        <f>AQ902*节奏规划!$J891</f>
        <v>2.9399999999999996E-2</v>
      </c>
      <c r="AS902" s="18">
        <f t="shared" si="459"/>
        <v>0</v>
      </c>
      <c r="AT902" s="18">
        <f>AS902*节奏规划!$J891</f>
        <v>0</v>
      </c>
      <c r="AU902" s="18">
        <f t="shared" si="460"/>
        <v>136.07999999999998</v>
      </c>
      <c r="AV902" s="18">
        <f>AU902*节奏规划!$J891</f>
        <v>0.15119999999999997</v>
      </c>
      <c r="AW902" s="18">
        <f t="shared" si="461"/>
        <v>73.483199999999982</v>
      </c>
      <c r="AX902" s="18">
        <f>AW902*节奏规划!$J891</f>
        <v>8.1647999999999984E-2</v>
      </c>
      <c r="AY902" s="18">
        <f t="shared" si="462"/>
        <v>6.9983999999999993</v>
      </c>
      <c r="AZ902" s="18">
        <f>AY902*节奏规划!$J891</f>
        <v>7.7759999999999991E-3</v>
      </c>
    </row>
    <row r="903" spans="1:52" ht="16.5" x14ac:dyDescent="0.2">
      <c r="A903" s="14">
        <v>898</v>
      </c>
      <c r="B903" s="14">
        <f>金币产出!CH903/金币产出!CB903</f>
        <v>38698560000</v>
      </c>
      <c r="C903" s="18">
        <f>INDEX(金币产出!$D$7:$D$90,MATCH(宝箱数值!A903,金币产出!$A$7:$A$90,1))</f>
        <v>260</v>
      </c>
      <c r="D903" s="18">
        <f t="shared" ref="D903:D966" si="474">ROUND(B903/($D$3*$H$2*(1+C903/100))/1.5,0)</f>
        <v>159253333</v>
      </c>
      <c r="E903" s="18">
        <f t="shared" si="463"/>
        <v>9235070</v>
      </c>
      <c r="F903" s="18">
        <f t="shared" si="464"/>
        <v>32795302</v>
      </c>
      <c r="G903" s="18">
        <f t="shared" si="465"/>
        <v>69572099</v>
      </c>
      <c r="H903" s="18">
        <f t="shared" si="466"/>
        <v>93670952</v>
      </c>
      <c r="I903" s="18">
        <f t="shared" si="467"/>
        <v>151054945</v>
      </c>
      <c r="J903" s="18">
        <f t="shared" si="468"/>
        <v>159253333</v>
      </c>
      <c r="K903" s="18">
        <f t="shared" ref="K903:K966" si="475">INT(LOG(E903/10,1000))</f>
        <v>1</v>
      </c>
      <c r="L903" s="18">
        <f t="shared" ref="L903:L966" si="476">ROUND(E903/1000^K903,2)</f>
        <v>9235.07</v>
      </c>
      <c r="M903" s="18">
        <f t="shared" ref="M903:M966" si="477">INT(LOG(F903/10,1000))</f>
        <v>2</v>
      </c>
      <c r="N903" s="18">
        <f t="shared" ref="N903:N966" si="478">ROUND(F903/1000^M903,2)</f>
        <v>32.799999999999997</v>
      </c>
      <c r="O903" s="18">
        <f t="shared" ref="O903:O966" si="479">INT(LOG(G903/10,1000))</f>
        <v>2</v>
      </c>
      <c r="P903" s="18">
        <f t="shared" ref="P903:P966" si="480">ROUND(G903/1000^O903,2)</f>
        <v>69.569999999999993</v>
      </c>
      <c r="Q903" s="18">
        <f t="shared" ref="Q903:Q966" si="481">INT(LOG(H903/10,1000))</f>
        <v>2</v>
      </c>
      <c r="R903" s="18">
        <f t="shared" ref="R903:R966" si="482">ROUND(H903/1000^Q903,2)</f>
        <v>93.67</v>
      </c>
      <c r="S903" s="18">
        <f t="shared" ref="S903:S966" si="483">INT(LOG(I903/10,1000))</f>
        <v>2</v>
      </c>
      <c r="T903" s="18">
        <f t="shared" ref="T903:T966" si="484">ROUND(I903/1000^S903,2)</f>
        <v>151.05000000000001</v>
      </c>
      <c r="U903" s="18">
        <f t="shared" ref="U903:U966" si="485">INT(LOG(J903/10,1000))</f>
        <v>2</v>
      </c>
      <c r="V903" s="18">
        <f t="shared" ref="V903:V966" si="486">ROUND(J903/1000^U903,2)</f>
        <v>159.25</v>
      </c>
      <c r="W903" s="18">
        <f t="shared" ref="W903:W966" si="487">INT(LOG(D903/10,1000))</f>
        <v>2</v>
      </c>
      <c r="X903" s="18">
        <f t="shared" ref="X903:X966" si="488">ROUND(D903/1000^W903,2)</f>
        <v>159.25</v>
      </c>
      <c r="Y903" s="22">
        <v>0</v>
      </c>
      <c r="Z903" s="22">
        <v>0</v>
      </c>
      <c r="AA903" s="22">
        <v>0</v>
      </c>
      <c r="AB903" s="22">
        <v>0</v>
      </c>
      <c r="AC903" s="22">
        <v>0.7</v>
      </c>
      <c r="AD903" s="22">
        <v>0.3</v>
      </c>
      <c r="AE903" s="18">
        <f t="shared" ref="AE903:AE966" si="489">SUMPRODUCT(E903:J903,Y903:AD903)*(1+$C903/100)</f>
        <v>552652061.04000008</v>
      </c>
      <c r="AF903" s="18">
        <f>AE903*节奏规划!$J892</f>
        <v>614057.84560000012</v>
      </c>
      <c r="AG903" s="18">
        <f t="shared" ref="AG903:AG966" si="490">SUMPRODUCT($BH$3:$BM$3,Y903:AD903)*$D$3*(1+$C903/100)</f>
        <v>7452</v>
      </c>
      <c r="AH903" s="18">
        <f>AG903*节奏规划!$J892</f>
        <v>8.2799999999999994</v>
      </c>
      <c r="AI903" s="18">
        <f t="shared" si="469"/>
        <v>608.84999999999991</v>
      </c>
      <c r="AJ903" s="18">
        <f>AI903*节奏规划!$J892</f>
        <v>0.67649999999999988</v>
      </c>
      <c r="AK903" s="18">
        <f t="shared" si="470"/>
        <v>348.84</v>
      </c>
      <c r="AL903" s="18">
        <f>AK903*节奏规划!$J892</f>
        <v>0.38759999999999994</v>
      </c>
      <c r="AM903" s="18">
        <f t="shared" si="471"/>
        <v>1555.1999999999998</v>
      </c>
      <c r="AN903" s="18">
        <f>AM903*节奏规划!$J892</f>
        <v>1.7279999999999998</v>
      </c>
      <c r="AO903" s="18">
        <f t="shared" si="472"/>
        <v>355.31999999999994</v>
      </c>
      <c r="AP903" s="18">
        <f>AO903*节奏规划!$J892</f>
        <v>0.39479999999999993</v>
      </c>
      <c r="AQ903" s="18">
        <f t="shared" si="473"/>
        <v>26.459999999999997</v>
      </c>
      <c r="AR903" s="18">
        <f>AQ903*节奏规划!$J892</f>
        <v>2.9399999999999996E-2</v>
      </c>
      <c r="AS903" s="18">
        <f t="shared" ref="AS903:AS966" si="491">SUMPRODUCT(Y903:AD903,$BS$34:$BX$34,$BS$38:$BX$38,$BS$42:$BX$42)*$D$3*(1+$C903/100)</f>
        <v>0</v>
      </c>
      <c r="AT903" s="18">
        <f>AS903*节奏规划!$J892</f>
        <v>0</v>
      </c>
      <c r="AU903" s="18">
        <f t="shared" ref="AU903:AU966" si="492">SUMPRODUCT(Y903:AD903,$BS$35:$BX$35,$BS$39:$BX$39,$BS$42:$BX$42)*$D$3*(1+$C903/100)</f>
        <v>136.07999999999998</v>
      </c>
      <c r="AV903" s="18">
        <f>AU903*节奏规划!$J892</f>
        <v>0.15119999999999997</v>
      </c>
      <c r="AW903" s="18">
        <f t="shared" ref="AW903:AW966" si="493">SUMPRODUCT(Y903:AD903,$BS$36:$BX$36,$BS$40:$BX$40,$BS$42:$BX$42)*$D$3*(1+$C903/100)</f>
        <v>73.483199999999982</v>
      </c>
      <c r="AX903" s="18">
        <f>AW903*节奏规划!$J892</f>
        <v>8.1647999999999984E-2</v>
      </c>
      <c r="AY903" s="18">
        <f t="shared" ref="AY903:AY966" si="494">SUMPRODUCT(Y903:AD903,$BS$37:$BX$37,$BS$41:$BX$41,$BS$42:$BX$42)*$D$3*(1+$C903/100)</f>
        <v>6.9983999999999993</v>
      </c>
      <c r="AZ903" s="18">
        <f>AY903*节奏规划!$J892</f>
        <v>7.7759999999999991E-3</v>
      </c>
    </row>
    <row r="904" spans="1:52" ht="16.5" x14ac:dyDescent="0.2">
      <c r="A904" s="14">
        <v>899</v>
      </c>
      <c r="B904" s="14">
        <f>金币产出!CH904/金币产出!CB904</f>
        <v>38764980000</v>
      </c>
      <c r="C904" s="18">
        <f>INDEX(金币产出!$D$7:$D$90,MATCH(宝箱数值!A904,金币产出!$A$7:$A$90,1))</f>
        <v>260</v>
      </c>
      <c r="D904" s="18">
        <f t="shared" si="474"/>
        <v>159526667</v>
      </c>
      <c r="E904" s="18">
        <f t="shared" si="463"/>
        <v>9242992</v>
      </c>
      <c r="F904" s="18">
        <f t="shared" si="464"/>
        <v>32823434</v>
      </c>
      <c r="G904" s="18">
        <f t="shared" si="465"/>
        <v>69631778</v>
      </c>
      <c r="H904" s="18">
        <f t="shared" si="466"/>
        <v>93751303</v>
      </c>
      <c r="I904" s="18">
        <f t="shared" si="467"/>
        <v>151184521</v>
      </c>
      <c r="J904" s="18">
        <f t="shared" si="468"/>
        <v>159526667</v>
      </c>
      <c r="K904" s="18">
        <f t="shared" si="475"/>
        <v>1</v>
      </c>
      <c r="L904" s="18">
        <f t="shared" si="476"/>
        <v>9242.99</v>
      </c>
      <c r="M904" s="18">
        <f t="shared" si="477"/>
        <v>2</v>
      </c>
      <c r="N904" s="18">
        <f t="shared" si="478"/>
        <v>32.82</v>
      </c>
      <c r="O904" s="18">
        <f t="shared" si="479"/>
        <v>2</v>
      </c>
      <c r="P904" s="18">
        <f t="shared" si="480"/>
        <v>69.63</v>
      </c>
      <c r="Q904" s="18">
        <f t="shared" si="481"/>
        <v>2</v>
      </c>
      <c r="R904" s="18">
        <f t="shared" si="482"/>
        <v>93.75</v>
      </c>
      <c r="S904" s="18">
        <f t="shared" si="483"/>
        <v>2</v>
      </c>
      <c r="T904" s="18">
        <f t="shared" si="484"/>
        <v>151.18</v>
      </c>
      <c r="U904" s="18">
        <f t="shared" si="485"/>
        <v>2</v>
      </c>
      <c r="V904" s="18">
        <f t="shared" si="486"/>
        <v>159.53</v>
      </c>
      <c r="W904" s="18">
        <f t="shared" si="487"/>
        <v>2</v>
      </c>
      <c r="X904" s="18">
        <f t="shared" si="488"/>
        <v>159.53</v>
      </c>
      <c r="Y904" s="22">
        <v>0</v>
      </c>
      <c r="Z904" s="22">
        <v>0</v>
      </c>
      <c r="AA904" s="22">
        <v>0</v>
      </c>
      <c r="AB904" s="22">
        <v>0</v>
      </c>
      <c r="AC904" s="22">
        <v>0.7</v>
      </c>
      <c r="AD904" s="22">
        <v>0.3</v>
      </c>
      <c r="AE904" s="18">
        <f t="shared" si="489"/>
        <v>553273793.27999997</v>
      </c>
      <c r="AF904" s="18">
        <f>AE904*节奏规划!$J893</f>
        <v>614748.65919999999</v>
      </c>
      <c r="AG904" s="18">
        <f t="shared" si="490"/>
        <v>7452</v>
      </c>
      <c r="AH904" s="18">
        <f>AG904*节奏规划!$J893</f>
        <v>8.2799999999999994</v>
      </c>
      <c r="AI904" s="18">
        <f t="shared" si="469"/>
        <v>608.84999999999991</v>
      </c>
      <c r="AJ904" s="18">
        <f>AI904*节奏规划!$J893</f>
        <v>0.67649999999999988</v>
      </c>
      <c r="AK904" s="18">
        <f t="shared" si="470"/>
        <v>348.84</v>
      </c>
      <c r="AL904" s="18">
        <f>AK904*节奏规划!$J893</f>
        <v>0.38759999999999994</v>
      </c>
      <c r="AM904" s="18">
        <f t="shared" si="471"/>
        <v>1555.1999999999998</v>
      </c>
      <c r="AN904" s="18">
        <f>AM904*节奏规划!$J893</f>
        <v>1.7279999999999998</v>
      </c>
      <c r="AO904" s="18">
        <f t="shared" si="472"/>
        <v>355.31999999999994</v>
      </c>
      <c r="AP904" s="18">
        <f>AO904*节奏规划!$J893</f>
        <v>0.39479999999999993</v>
      </c>
      <c r="AQ904" s="18">
        <f t="shared" si="473"/>
        <v>26.459999999999997</v>
      </c>
      <c r="AR904" s="18">
        <f>AQ904*节奏规划!$J893</f>
        <v>2.9399999999999996E-2</v>
      </c>
      <c r="AS904" s="18">
        <f t="shared" si="491"/>
        <v>0</v>
      </c>
      <c r="AT904" s="18">
        <f>AS904*节奏规划!$J893</f>
        <v>0</v>
      </c>
      <c r="AU904" s="18">
        <f t="shared" si="492"/>
        <v>136.07999999999998</v>
      </c>
      <c r="AV904" s="18">
        <f>AU904*节奏规划!$J893</f>
        <v>0.15119999999999997</v>
      </c>
      <c r="AW904" s="18">
        <f t="shared" si="493"/>
        <v>73.483199999999982</v>
      </c>
      <c r="AX904" s="18">
        <f>AW904*节奏规划!$J893</f>
        <v>8.1647999999999984E-2</v>
      </c>
      <c r="AY904" s="18">
        <f t="shared" si="494"/>
        <v>6.9983999999999993</v>
      </c>
      <c r="AZ904" s="18">
        <f>AY904*节奏规划!$J893</f>
        <v>7.7759999999999991E-3</v>
      </c>
    </row>
    <row r="905" spans="1:52" ht="16.5" x14ac:dyDescent="0.2">
      <c r="A905" s="14">
        <v>900</v>
      </c>
      <c r="B905" s="14">
        <f>金币产出!CH905/金币产出!CB905</f>
        <v>38831400000</v>
      </c>
      <c r="C905" s="18">
        <f>INDEX(金币产出!$D$7:$D$90,MATCH(宝箱数值!A905,金币产出!$A$7:$A$90,1))</f>
        <v>262.5</v>
      </c>
      <c r="D905" s="18">
        <f t="shared" si="474"/>
        <v>158697931</v>
      </c>
      <c r="E905" s="18">
        <f t="shared" si="463"/>
        <v>9218952</v>
      </c>
      <c r="F905" s="18">
        <f t="shared" si="464"/>
        <v>32738065</v>
      </c>
      <c r="G905" s="18">
        <f t="shared" si="465"/>
        <v>69450675</v>
      </c>
      <c r="H905" s="18">
        <f t="shared" si="466"/>
        <v>93507468</v>
      </c>
      <c r="I905" s="18">
        <f t="shared" si="467"/>
        <v>150791310</v>
      </c>
      <c r="J905" s="18">
        <f t="shared" si="468"/>
        <v>158697931</v>
      </c>
      <c r="K905" s="18">
        <f t="shared" si="475"/>
        <v>1</v>
      </c>
      <c r="L905" s="18">
        <f t="shared" si="476"/>
        <v>9218.9500000000007</v>
      </c>
      <c r="M905" s="18">
        <f t="shared" si="477"/>
        <v>2</v>
      </c>
      <c r="N905" s="18">
        <f t="shared" si="478"/>
        <v>32.74</v>
      </c>
      <c r="O905" s="18">
        <f t="shared" si="479"/>
        <v>2</v>
      </c>
      <c r="P905" s="18">
        <f t="shared" si="480"/>
        <v>69.45</v>
      </c>
      <c r="Q905" s="18">
        <f t="shared" si="481"/>
        <v>2</v>
      </c>
      <c r="R905" s="18">
        <f t="shared" si="482"/>
        <v>93.51</v>
      </c>
      <c r="S905" s="18">
        <f t="shared" si="483"/>
        <v>2</v>
      </c>
      <c r="T905" s="18">
        <f t="shared" si="484"/>
        <v>150.79</v>
      </c>
      <c r="U905" s="18">
        <f t="shared" si="485"/>
        <v>2</v>
      </c>
      <c r="V905" s="18">
        <f t="shared" si="486"/>
        <v>158.69999999999999</v>
      </c>
      <c r="W905" s="18">
        <f t="shared" si="487"/>
        <v>2</v>
      </c>
      <c r="X905" s="18">
        <f t="shared" si="488"/>
        <v>158.69999999999999</v>
      </c>
      <c r="Y905" s="22">
        <v>0</v>
      </c>
      <c r="Z905" s="22">
        <v>0</v>
      </c>
      <c r="AA905" s="22">
        <v>0</v>
      </c>
      <c r="AB905" s="22">
        <v>0</v>
      </c>
      <c r="AC905" s="22">
        <v>0.7</v>
      </c>
      <c r="AD905" s="22">
        <v>0.3</v>
      </c>
      <c r="AE905" s="18">
        <f t="shared" si="489"/>
        <v>555216949.0875001</v>
      </c>
      <c r="AF905" s="18">
        <f>AE905*节奏规划!$J894</f>
        <v>616907.72120833339</v>
      </c>
      <c r="AG905" s="18">
        <f t="shared" si="490"/>
        <v>7503.75</v>
      </c>
      <c r="AH905" s="18">
        <f>AG905*节奏规划!$J894</f>
        <v>8.3375000000000004</v>
      </c>
      <c r="AI905" s="18">
        <f t="shared" si="469"/>
        <v>608.84999999999991</v>
      </c>
      <c r="AJ905" s="18">
        <f>AI905*节奏规划!$J894</f>
        <v>0.67649999999999988</v>
      </c>
      <c r="AK905" s="18">
        <f t="shared" si="470"/>
        <v>348.84</v>
      </c>
      <c r="AL905" s="18">
        <f>AK905*节奏规划!$J894</f>
        <v>0.38759999999999994</v>
      </c>
      <c r="AM905" s="18">
        <f t="shared" si="471"/>
        <v>1555.1999999999998</v>
      </c>
      <c r="AN905" s="18">
        <f>AM905*节奏规划!$J894</f>
        <v>1.7279999999999998</v>
      </c>
      <c r="AO905" s="18">
        <f t="shared" si="472"/>
        <v>355.31999999999994</v>
      </c>
      <c r="AP905" s="18">
        <f>AO905*节奏规划!$J894</f>
        <v>0.39479999999999993</v>
      </c>
      <c r="AQ905" s="18">
        <f t="shared" si="473"/>
        <v>26.459999999999997</v>
      </c>
      <c r="AR905" s="18">
        <f>AQ905*节奏规划!$J894</f>
        <v>2.9399999999999996E-2</v>
      </c>
      <c r="AS905" s="18">
        <f t="shared" si="491"/>
        <v>0</v>
      </c>
      <c r="AT905" s="18">
        <f>AS905*节奏规划!$J894</f>
        <v>0</v>
      </c>
      <c r="AU905" s="18">
        <f t="shared" si="492"/>
        <v>137.02499999999998</v>
      </c>
      <c r="AV905" s="18">
        <f>AU905*节奏规划!$J894</f>
        <v>0.15224999999999997</v>
      </c>
      <c r="AW905" s="18">
        <f t="shared" si="493"/>
        <v>73.993499999999983</v>
      </c>
      <c r="AX905" s="18">
        <f>AW905*节奏规划!$J894</f>
        <v>8.2214999999999983E-2</v>
      </c>
      <c r="AY905" s="18">
        <f t="shared" si="494"/>
        <v>7.0469999999999988</v>
      </c>
      <c r="AZ905" s="18">
        <f>AY905*节奏规划!$J894</f>
        <v>7.8299999999999984E-3</v>
      </c>
    </row>
    <row r="906" spans="1:52" ht="16.5" x14ac:dyDescent="0.2">
      <c r="A906" s="14">
        <v>901</v>
      </c>
      <c r="B906" s="14">
        <f>金币产出!CH906/金币产出!CB906</f>
        <v>38898360000</v>
      </c>
      <c r="C906" s="18">
        <f>INDEX(金币产出!$D$7:$D$90,MATCH(宝箱数值!A906,金币产出!$A$7:$A$90,1))</f>
        <v>262.5</v>
      </c>
      <c r="D906" s="18">
        <f t="shared" si="474"/>
        <v>158971586</v>
      </c>
      <c r="E906" s="18">
        <f t="shared" si="463"/>
        <v>9226897</v>
      </c>
      <c r="F906" s="18">
        <f t="shared" si="464"/>
        <v>32766279</v>
      </c>
      <c r="G906" s="18">
        <f t="shared" si="465"/>
        <v>69510529</v>
      </c>
      <c r="H906" s="18">
        <f t="shared" si="466"/>
        <v>93588055</v>
      </c>
      <c r="I906" s="18">
        <f t="shared" si="467"/>
        <v>150921265</v>
      </c>
      <c r="J906" s="18">
        <f t="shared" si="468"/>
        <v>158971586</v>
      </c>
      <c r="K906" s="18">
        <f t="shared" si="475"/>
        <v>1</v>
      </c>
      <c r="L906" s="18">
        <f t="shared" si="476"/>
        <v>9226.9</v>
      </c>
      <c r="M906" s="18">
        <f t="shared" si="477"/>
        <v>2</v>
      </c>
      <c r="N906" s="18">
        <f t="shared" si="478"/>
        <v>32.770000000000003</v>
      </c>
      <c r="O906" s="18">
        <f t="shared" si="479"/>
        <v>2</v>
      </c>
      <c r="P906" s="18">
        <f t="shared" si="480"/>
        <v>69.510000000000005</v>
      </c>
      <c r="Q906" s="18">
        <f t="shared" si="481"/>
        <v>2</v>
      </c>
      <c r="R906" s="18">
        <f t="shared" si="482"/>
        <v>93.59</v>
      </c>
      <c r="S906" s="18">
        <f t="shared" si="483"/>
        <v>2</v>
      </c>
      <c r="T906" s="18">
        <f t="shared" si="484"/>
        <v>150.91999999999999</v>
      </c>
      <c r="U906" s="18">
        <f t="shared" si="485"/>
        <v>2</v>
      </c>
      <c r="V906" s="18">
        <f t="shared" si="486"/>
        <v>158.97</v>
      </c>
      <c r="W906" s="18">
        <f t="shared" si="487"/>
        <v>2</v>
      </c>
      <c r="X906" s="18">
        <f t="shared" si="488"/>
        <v>158.97</v>
      </c>
      <c r="Y906" s="22">
        <v>0</v>
      </c>
      <c r="Z906" s="22">
        <v>0</v>
      </c>
      <c r="AA906" s="22">
        <v>0</v>
      </c>
      <c r="AB906" s="22">
        <v>0</v>
      </c>
      <c r="AC906" s="22">
        <v>0.7</v>
      </c>
      <c r="AD906" s="22">
        <v>0.3</v>
      </c>
      <c r="AE906" s="18">
        <f t="shared" si="489"/>
        <v>555844309.7125001</v>
      </c>
      <c r="AF906" s="18">
        <f>AE906*节奏规划!$J895</f>
        <v>617604.78856944456</v>
      </c>
      <c r="AG906" s="18">
        <f t="shared" si="490"/>
        <v>7503.75</v>
      </c>
      <c r="AH906" s="18">
        <f>AG906*节奏规划!$J895</f>
        <v>8.3375000000000004</v>
      </c>
      <c r="AI906" s="18">
        <f t="shared" si="469"/>
        <v>608.84999999999991</v>
      </c>
      <c r="AJ906" s="18">
        <f>AI906*节奏规划!$J895</f>
        <v>0.67649999999999988</v>
      </c>
      <c r="AK906" s="18">
        <f t="shared" si="470"/>
        <v>348.84</v>
      </c>
      <c r="AL906" s="18">
        <f>AK906*节奏规划!$J895</f>
        <v>0.38759999999999994</v>
      </c>
      <c r="AM906" s="18">
        <f t="shared" si="471"/>
        <v>1555.1999999999998</v>
      </c>
      <c r="AN906" s="18">
        <f>AM906*节奏规划!$J895</f>
        <v>1.7279999999999998</v>
      </c>
      <c r="AO906" s="18">
        <f t="shared" si="472"/>
        <v>355.31999999999994</v>
      </c>
      <c r="AP906" s="18">
        <f>AO906*节奏规划!$J895</f>
        <v>0.39479999999999993</v>
      </c>
      <c r="AQ906" s="18">
        <f t="shared" si="473"/>
        <v>26.459999999999997</v>
      </c>
      <c r="AR906" s="18">
        <f>AQ906*节奏规划!$J895</f>
        <v>2.9399999999999996E-2</v>
      </c>
      <c r="AS906" s="18">
        <f t="shared" si="491"/>
        <v>0</v>
      </c>
      <c r="AT906" s="18">
        <f>AS906*节奏规划!$J895</f>
        <v>0</v>
      </c>
      <c r="AU906" s="18">
        <f t="shared" si="492"/>
        <v>137.02499999999998</v>
      </c>
      <c r="AV906" s="18">
        <f>AU906*节奏规划!$J895</f>
        <v>0.15224999999999997</v>
      </c>
      <c r="AW906" s="18">
        <f t="shared" si="493"/>
        <v>73.993499999999983</v>
      </c>
      <c r="AX906" s="18">
        <f>AW906*节奏规划!$J895</f>
        <v>8.2214999999999983E-2</v>
      </c>
      <c r="AY906" s="18">
        <f t="shared" si="494"/>
        <v>7.0469999999999988</v>
      </c>
      <c r="AZ906" s="18">
        <f>AY906*节奏规划!$J895</f>
        <v>7.8299999999999984E-3</v>
      </c>
    </row>
    <row r="907" spans="1:52" ht="16.5" x14ac:dyDescent="0.2">
      <c r="A907" s="14">
        <v>902</v>
      </c>
      <c r="B907" s="14">
        <f>金币产出!CH907/金币产出!CB907</f>
        <v>38965320000</v>
      </c>
      <c r="C907" s="18">
        <f>INDEX(金币产出!$D$7:$D$90,MATCH(宝箱数值!A907,金币产出!$A$7:$A$90,1))</f>
        <v>262.5</v>
      </c>
      <c r="D907" s="18">
        <f t="shared" si="474"/>
        <v>159245241</v>
      </c>
      <c r="E907" s="18">
        <f t="shared" si="463"/>
        <v>9234836</v>
      </c>
      <c r="F907" s="18">
        <f t="shared" si="464"/>
        <v>32794469</v>
      </c>
      <c r="G907" s="18">
        <f t="shared" si="465"/>
        <v>69570331</v>
      </c>
      <c r="H907" s="18">
        <f t="shared" si="466"/>
        <v>93668572</v>
      </c>
      <c r="I907" s="18">
        <f t="shared" si="467"/>
        <v>151051108</v>
      </c>
      <c r="J907" s="18">
        <f t="shared" si="468"/>
        <v>159245241</v>
      </c>
      <c r="K907" s="18">
        <f t="shared" si="475"/>
        <v>1</v>
      </c>
      <c r="L907" s="18">
        <f t="shared" si="476"/>
        <v>9234.84</v>
      </c>
      <c r="M907" s="18">
        <f t="shared" si="477"/>
        <v>2</v>
      </c>
      <c r="N907" s="18">
        <f t="shared" si="478"/>
        <v>32.79</v>
      </c>
      <c r="O907" s="18">
        <f t="shared" si="479"/>
        <v>2</v>
      </c>
      <c r="P907" s="18">
        <f t="shared" si="480"/>
        <v>69.569999999999993</v>
      </c>
      <c r="Q907" s="18">
        <f t="shared" si="481"/>
        <v>2</v>
      </c>
      <c r="R907" s="18">
        <f t="shared" si="482"/>
        <v>93.67</v>
      </c>
      <c r="S907" s="18">
        <f t="shared" si="483"/>
        <v>2</v>
      </c>
      <c r="T907" s="18">
        <f t="shared" si="484"/>
        <v>151.05000000000001</v>
      </c>
      <c r="U907" s="18">
        <f t="shared" si="485"/>
        <v>2</v>
      </c>
      <c r="V907" s="18">
        <f t="shared" si="486"/>
        <v>159.25</v>
      </c>
      <c r="W907" s="18">
        <f t="shared" si="487"/>
        <v>2</v>
      </c>
      <c r="X907" s="18">
        <f t="shared" si="488"/>
        <v>159.25</v>
      </c>
      <c r="Y907" s="22">
        <v>0</v>
      </c>
      <c r="Z907" s="22">
        <v>0</v>
      </c>
      <c r="AA907" s="22">
        <v>0</v>
      </c>
      <c r="AB907" s="22">
        <v>0</v>
      </c>
      <c r="AC907" s="22">
        <v>0.7</v>
      </c>
      <c r="AD907" s="22">
        <v>0.3</v>
      </c>
      <c r="AE907" s="18">
        <f t="shared" si="489"/>
        <v>556471386.13749993</v>
      </c>
      <c r="AF907" s="18">
        <f>AE907*节奏规划!$J896</f>
        <v>618301.54015277768</v>
      </c>
      <c r="AG907" s="18">
        <f t="shared" si="490"/>
        <v>7503.75</v>
      </c>
      <c r="AH907" s="18">
        <f>AG907*节奏规划!$J896</f>
        <v>8.3375000000000004</v>
      </c>
      <c r="AI907" s="18">
        <f t="shared" si="469"/>
        <v>608.84999999999991</v>
      </c>
      <c r="AJ907" s="18">
        <f>AI907*节奏规划!$J896</f>
        <v>0.67649999999999988</v>
      </c>
      <c r="AK907" s="18">
        <f t="shared" si="470"/>
        <v>348.84</v>
      </c>
      <c r="AL907" s="18">
        <f>AK907*节奏规划!$J896</f>
        <v>0.38759999999999994</v>
      </c>
      <c r="AM907" s="18">
        <f t="shared" si="471"/>
        <v>1555.1999999999998</v>
      </c>
      <c r="AN907" s="18">
        <f>AM907*节奏规划!$J896</f>
        <v>1.7279999999999998</v>
      </c>
      <c r="AO907" s="18">
        <f t="shared" si="472"/>
        <v>355.31999999999994</v>
      </c>
      <c r="AP907" s="18">
        <f>AO907*节奏规划!$J896</f>
        <v>0.39479999999999993</v>
      </c>
      <c r="AQ907" s="18">
        <f t="shared" si="473"/>
        <v>26.459999999999997</v>
      </c>
      <c r="AR907" s="18">
        <f>AQ907*节奏规划!$J896</f>
        <v>2.9399999999999996E-2</v>
      </c>
      <c r="AS907" s="18">
        <f t="shared" si="491"/>
        <v>0</v>
      </c>
      <c r="AT907" s="18">
        <f>AS907*节奏规划!$J896</f>
        <v>0</v>
      </c>
      <c r="AU907" s="18">
        <f t="shared" si="492"/>
        <v>137.02499999999998</v>
      </c>
      <c r="AV907" s="18">
        <f>AU907*节奏规划!$J896</f>
        <v>0.15224999999999997</v>
      </c>
      <c r="AW907" s="18">
        <f t="shared" si="493"/>
        <v>73.993499999999983</v>
      </c>
      <c r="AX907" s="18">
        <f>AW907*节奏规划!$J896</f>
        <v>8.2214999999999983E-2</v>
      </c>
      <c r="AY907" s="18">
        <f t="shared" si="494"/>
        <v>7.0469999999999988</v>
      </c>
      <c r="AZ907" s="18">
        <f>AY907*节奏规划!$J896</f>
        <v>7.8299999999999984E-3</v>
      </c>
    </row>
    <row r="908" spans="1:52" ht="16.5" x14ac:dyDescent="0.2">
      <c r="A908" s="14">
        <v>903</v>
      </c>
      <c r="B908" s="14">
        <f>金币产出!CH908/金币产出!CB908</f>
        <v>39032280000</v>
      </c>
      <c r="C908" s="18">
        <f>INDEX(金币产出!$D$7:$D$90,MATCH(宝箱数值!A908,金币产出!$A$7:$A$90,1))</f>
        <v>262.5</v>
      </c>
      <c r="D908" s="18">
        <f t="shared" si="474"/>
        <v>159518897</v>
      </c>
      <c r="E908" s="18">
        <f t="shared" si="463"/>
        <v>9242767</v>
      </c>
      <c r="F908" s="18">
        <f t="shared" si="464"/>
        <v>32822635</v>
      </c>
      <c r="G908" s="18">
        <f t="shared" si="465"/>
        <v>69630082</v>
      </c>
      <c r="H908" s="18">
        <f t="shared" si="466"/>
        <v>93749020</v>
      </c>
      <c r="I908" s="18">
        <f t="shared" si="467"/>
        <v>151180839</v>
      </c>
      <c r="J908" s="18">
        <f t="shared" si="468"/>
        <v>159518897</v>
      </c>
      <c r="K908" s="18">
        <f t="shared" si="475"/>
        <v>1</v>
      </c>
      <c r="L908" s="18">
        <f t="shared" si="476"/>
        <v>9242.77</v>
      </c>
      <c r="M908" s="18">
        <f t="shared" si="477"/>
        <v>2</v>
      </c>
      <c r="N908" s="18">
        <f t="shared" si="478"/>
        <v>32.82</v>
      </c>
      <c r="O908" s="18">
        <f t="shared" si="479"/>
        <v>2</v>
      </c>
      <c r="P908" s="18">
        <f t="shared" si="480"/>
        <v>69.63</v>
      </c>
      <c r="Q908" s="18">
        <f t="shared" si="481"/>
        <v>2</v>
      </c>
      <c r="R908" s="18">
        <f t="shared" si="482"/>
        <v>93.75</v>
      </c>
      <c r="S908" s="18">
        <f t="shared" si="483"/>
        <v>2</v>
      </c>
      <c r="T908" s="18">
        <f t="shared" si="484"/>
        <v>151.18</v>
      </c>
      <c r="U908" s="18">
        <f t="shared" si="485"/>
        <v>2</v>
      </c>
      <c r="V908" s="18">
        <f t="shared" si="486"/>
        <v>159.52000000000001</v>
      </c>
      <c r="W908" s="18">
        <f t="shared" si="487"/>
        <v>2</v>
      </c>
      <c r="X908" s="18">
        <f t="shared" si="488"/>
        <v>159.52000000000001</v>
      </c>
      <c r="Y908" s="22">
        <v>0</v>
      </c>
      <c r="Z908" s="22">
        <v>0</v>
      </c>
      <c r="AA908" s="22">
        <v>0</v>
      </c>
      <c r="AB908" s="22">
        <v>0</v>
      </c>
      <c r="AC908" s="22">
        <v>0.7</v>
      </c>
      <c r="AD908" s="22">
        <v>0.3</v>
      </c>
      <c r="AE908" s="18">
        <f t="shared" si="489"/>
        <v>557098179.45000005</v>
      </c>
      <c r="AF908" s="18">
        <f>AE908*节奏规划!$J897</f>
        <v>618997.97716666677</v>
      </c>
      <c r="AG908" s="18">
        <f t="shared" si="490"/>
        <v>7503.75</v>
      </c>
      <c r="AH908" s="18">
        <f>AG908*节奏规划!$J897</f>
        <v>8.3375000000000004</v>
      </c>
      <c r="AI908" s="18">
        <f t="shared" si="469"/>
        <v>608.84999999999991</v>
      </c>
      <c r="AJ908" s="18">
        <f>AI908*节奏规划!$J897</f>
        <v>0.67649999999999988</v>
      </c>
      <c r="AK908" s="18">
        <f t="shared" si="470"/>
        <v>348.84</v>
      </c>
      <c r="AL908" s="18">
        <f>AK908*节奏规划!$J897</f>
        <v>0.38759999999999994</v>
      </c>
      <c r="AM908" s="18">
        <f t="shared" si="471"/>
        <v>1555.1999999999998</v>
      </c>
      <c r="AN908" s="18">
        <f>AM908*节奏规划!$J897</f>
        <v>1.7279999999999998</v>
      </c>
      <c r="AO908" s="18">
        <f t="shared" si="472"/>
        <v>355.31999999999994</v>
      </c>
      <c r="AP908" s="18">
        <f>AO908*节奏规划!$J897</f>
        <v>0.39479999999999993</v>
      </c>
      <c r="AQ908" s="18">
        <f t="shared" si="473"/>
        <v>26.459999999999997</v>
      </c>
      <c r="AR908" s="18">
        <f>AQ908*节奏规划!$J897</f>
        <v>2.9399999999999996E-2</v>
      </c>
      <c r="AS908" s="18">
        <f t="shared" si="491"/>
        <v>0</v>
      </c>
      <c r="AT908" s="18">
        <f>AS908*节奏规划!$J897</f>
        <v>0</v>
      </c>
      <c r="AU908" s="18">
        <f t="shared" si="492"/>
        <v>137.02499999999998</v>
      </c>
      <c r="AV908" s="18">
        <f>AU908*节奏规划!$J897</f>
        <v>0.15224999999999997</v>
      </c>
      <c r="AW908" s="18">
        <f t="shared" si="493"/>
        <v>73.993499999999983</v>
      </c>
      <c r="AX908" s="18">
        <f>AW908*节奏规划!$J897</f>
        <v>8.2214999999999983E-2</v>
      </c>
      <c r="AY908" s="18">
        <f t="shared" si="494"/>
        <v>7.0469999999999988</v>
      </c>
      <c r="AZ908" s="18">
        <f>AY908*节奏规划!$J897</f>
        <v>7.8299999999999984E-3</v>
      </c>
    </row>
    <row r="909" spans="1:52" ht="16.5" x14ac:dyDescent="0.2">
      <c r="A909" s="14">
        <v>904</v>
      </c>
      <c r="B909" s="14">
        <f>金币产出!CH909/金币产出!CB909</f>
        <v>39099240000</v>
      </c>
      <c r="C909" s="18">
        <f>INDEX(金币产出!$D$7:$D$90,MATCH(宝箱数值!A909,金币产出!$A$7:$A$90,1))</f>
        <v>262.5</v>
      </c>
      <c r="D909" s="18">
        <f t="shared" si="474"/>
        <v>159792552</v>
      </c>
      <c r="E909" s="18">
        <f t="shared" si="463"/>
        <v>9250692</v>
      </c>
      <c r="F909" s="18">
        <f t="shared" si="464"/>
        <v>32850776</v>
      </c>
      <c r="G909" s="18">
        <f t="shared" si="465"/>
        <v>69689782</v>
      </c>
      <c r="H909" s="18">
        <f t="shared" si="466"/>
        <v>93829399</v>
      </c>
      <c r="I909" s="18">
        <f t="shared" si="467"/>
        <v>151310459</v>
      </c>
      <c r="J909" s="18">
        <f t="shared" si="468"/>
        <v>159792552</v>
      </c>
      <c r="K909" s="18">
        <f t="shared" si="475"/>
        <v>1</v>
      </c>
      <c r="L909" s="18">
        <f t="shared" si="476"/>
        <v>9250.69</v>
      </c>
      <c r="M909" s="18">
        <f t="shared" si="477"/>
        <v>2</v>
      </c>
      <c r="N909" s="18">
        <f t="shared" si="478"/>
        <v>32.85</v>
      </c>
      <c r="O909" s="18">
        <f t="shared" si="479"/>
        <v>2</v>
      </c>
      <c r="P909" s="18">
        <f t="shared" si="480"/>
        <v>69.69</v>
      </c>
      <c r="Q909" s="18">
        <f t="shared" si="481"/>
        <v>2</v>
      </c>
      <c r="R909" s="18">
        <f t="shared" si="482"/>
        <v>93.83</v>
      </c>
      <c r="S909" s="18">
        <f t="shared" si="483"/>
        <v>2</v>
      </c>
      <c r="T909" s="18">
        <f t="shared" si="484"/>
        <v>151.31</v>
      </c>
      <c r="U909" s="18">
        <f t="shared" si="485"/>
        <v>2</v>
      </c>
      <c r="V909" s="18">
        <f t="shared" si="486"/>
        <v>159.79</v>
      </c>
      <c r="W909" s="18">
        <f t="shared" si="487"/>
        <v>2</v>
      </c>
      <c r="X909" s="18">
        <f t="shared" si="488"/>
        <v>159.79</v>
      </c>
      <c r="Y909" s="22">
        <v>0</v>
      </c>
      <c r="Z909" s="22">
        <v>0</v>
      </c>
      <c r="AA909" s="22">
        <v>0</v>
      </c>
      <c r="AB909" s="22">
        <v>0</v>
      </c>
      <c r="AC909" s="22">
        <v>0.7</v>
      </c>
      <c r="AD909" s="22">
        <v>0.3</v>
      </c>
      <c r="AE909" s="18">
        <f t="shared" si="489"/>
        <v>557724690.01250005</v>
      </c>
      <c r="AF909" s="18">
        <f>AE909*节奏规划!$J898</f>
        <v>619694.10001388891</v>
      </c>
      <c r="AG909" s="18">
        <f t="shared" si="490"/>
        <v>7503.75</v>
      </c>
      <c r="AH909" s="18">
        <f>AG909*节奏规划!$J898</f>
        <v>8.3375000000000004</v>
      </c>
      <c r="AI909" s="18">
        <f t="shared" si="469"/>
        <v>608.84999999999991</v>
      </c>
      <c r="AJ909" s="18">
        <f>AI909*节奏规划!$J898</f>
        <v>0.67649999999999988</v>
      </c>
      <c r="AK909" s="18">
        <f t="shared" si="470"/>
        <v>348.84</v>
      </c>
      <c r="AL909" s="18">
        <f>AK909*节奏规划!$J898</f>
        <v>0.38759999999999994</v>
      </c>
      <c r="AM909" s="18">
        <f t="shared" si="471"/>
        <v>1555.1999999999998</v>
      </c>
      <c r="AN909" s="18">
        <f>AM909*节奏规划!$J898</f>
        <v>1.7279999999999998</v>
      </c>
      <c r="AO909" s="18">
        <f t="shared" si="472"/>
        <v>355.31999999999994</v>
      </c>
      <c r="AP909" s="18">
        <f>AO909*节奏规划!$J898</f>
        <v>0.39479999999999993</v>
      </c>
      <c r="AQ909" s="18">
        <f t="shared" si="473"/>
        <v>26.459999999999997</v>
      </c>
      <c r="AR909" s="18">
        <f>AQ909*节奏规划!$J898</f>
        <v>2.9399999999999996E-2</v>
      </c>
      <c r="AS909" s="18">
        <f t="shared" si="491"/>
        <v>0</v>
      </c>
      <c r="AT909" s="18">
        <f>AS909*节奏规划!$J898</f>
        <v>0</v>
      </c>
      <c r="AU909" s="18">
        <f t="shared" si="492"/>
        <v>137.02499999999998</v>
      </c>
      <c r="AV909" s="18">
        <f>AU909*节奏规划!$J898</f>
        <v>0.15224999999999997</v>
      </c>
      <c r="AW909" s="18">
        <f t="shared" si="493"/>
        <v>73.993499999999983</v>
      </c>
      <c r="AX909" s="18">
        <f>AW909*节奏规划!$J898</f>
        <v>8.2214999999999983E-2</v>
      </c>
      <c r="AY909" s="18">
        <f t="shared" si="494"/>
        <v>7.0469999999999988</v>
      </c>
      <c r="AZ909" s="18">
        <f>AY909*节奏规划!$J898</f>
        <v>7.8299999999999984E-3</v>
      </c>
    </row>
    <row r="910" spans="1:52" ht="16.5" x14ac:dyDescent="0.2">
      <c r="A910" s="14">
        <v>905</v>
      </c>
      <c r="B910" s="14">
        <f>金币产出!CH910/金币产出!CB910</f>
        <v>39166200000</v>
      </c>
      <c r="C910" s="18">
        <f>INDEX(金币产出!$D$7:$D$90,MATCH(宝箱数值!A910,金币产出!$A$7:$A$90,1))</f>
        <v>262.5</v>
      </c>
      <c r="D910" s="18">
        <f t="shared" si="474"/>
        <v>160066207</v>
      </c>
      <c r="E910" s="18">
        <f t="shared" si="463"/>
        <v>9258609</v>
      </c>
      <c r="F910" s="18">
        <f t="shared" si="464"/>
        <v>32878894</v>
      </c>
      <c r="G910" s="18">
        <f t="shared" si="465"/>
        <v>69749431</v>
      </c>
      <c r="H910" s="18">
        <f t="shared" si="466"/>
        <v>93909709</v>
      </c>
      <c r="I910" s="18">
        <f t="shared" si="467"/>
        <v>151439968</v>
      </c>
      <c r="J910" s="18">
        <f t="shared" si="468"/>
        <v>160066207</v>
      </c>
      <c r="K910" s="18">
        <f t="shared" si="475"/>
        <v>1</v>
      </c>
      <c r="L910" s="18">
        <f t="shared" si="476"/>
        <v>9258.61</v>
      </c>
      <c r="M910" s="18">
        <f t="shared" si="477"/>
        <v>2</v>
      </c>
      <c r="N910" s="18">
        <f t="shared" si="478"/>
        <v>32.880000000000003</v>
      </c>
      <c r="O910" s="18">
        <f t="shared" si="479"/>
        <v>2</v>
      </c>
      <c r="P910" s="18">
        <f t="shared" si="480"/>
        <v>69.75</v>
      </c>
      <c r="Q910" s="18">
        <f t="shared" si="481"/>
        <v>2</v>
      </c>
      <c r="R910" s="18">
        <f t="shared" si="482"/>
        <v>93.91</v>
      </c>
      <c r="S910" s="18">
        <f t="shared" si="483"/>
        <v>2</v>
      </c>
      <c r="T910" s="18">
        <f t="shared" si="484"/>
        <v>151.44</v>
      </c>
      <c r="U910" s="18">
        <f t="shared" si="485"/>
        <v>2</v>
      </c>
      <c r="V910" s="18">
        <f t="shared" si="486"/>
        <v>160.07</v>
      </c>
      <c r="W910" s="18">
        <f t="shared" si="487"/>
        <v>2</v>
      </c>
      <c r="X910" s="18">
        <f t="shared" si="488"/>
        <v>160.07</v>
      </c>
      <c r="Y910" s="22">
        <v>0</v>
      </c>
      <c r="Z910" s="22">
        <v>0</v>
      </c>
      <c r="AA910" s="22">
        <v>0</v>
      </c>
      <c r="AB910" s="22">
        <v>0</v>
      </c>
      <c r="AC910" s="22">
        <v>0.7</v>
      </c>
      <c r="AD910" s="22">
        <v>0.3</v>
      </c>
      <c r="AE910" s="18">
        <f t="shared" si="489"/>
        <v>558350918.9124999</v>
      </c>
      <c r="AF910" s="18">
        <f>AE910*节奏规划!$J899</f>
        <v>620389.90990277764</v>
      </c>
      <c r="AG910" s="18">
        <f t="shared" si="490"/>
        <v>7503.75</v>
      </c>
      <c r="AH910" s="18">
        <f>AG910*节奏规划!$J899</f>
        <v>8.3375000000000004</v>
      </c>
      <c r="AI910" s="18">
        <f t="shared" si="469"/>
        <v>608.84999999999991</v>
      </c>
      <c r="AJ910" s="18">
        <f>AI910*节奏规划!$J899</f>
        <v>0.67649999999999988</v>
      </c>
      <c r="AK910" s="18">
        <f t="shared" si="470"/>
        <v>348.84</v>
      </c>
      <c r="AL910" s="18">
        <f>AK910*节奏规划!$J899</f>
        <v>0.38759999999999994</v>
      </c>
      <c r="AM910" s="18">
        <f t="shared" si="471"/>
        <v>1555.1999999999998</v>
      </c>
      <c r="AN910" s="18">
        <f>AM910*节奏规划!$J899</f>
        <v>1.7279999999999998</v>
      </c>
      <c r="AO910" s="18">
        <f t="shared" si="472"/>
        <v>355.31999999999994</v>
      </c>
      <c r="AP910" s="18">
        <f>AO910*节奏规划!$J899</f>
        <v>0.39479999999999993</v>
      </c>
      <c r="AQ910" s="18">
        <f t="shared" si="473"/>
        <v>26.459999999999997</v>
      </c>
      <c r="AR910" s="18">
        <f>AQ910*节奏规划!$J899</f>
        <v>2.9399999999999996E-2</v>
      </c>
      <c r="AS910" s="18">
        <f t="shared" si="491"/>
        <v>0</v>
      </c>
      <c r="AT910" s="18">
        <f>AS910*节奏规划!$J899</f>
        <v>0</v>
      </c>
      <c r="AU910" s="18">
        <f t="shared" si="492"/>
        <v>137.02499999999998</v>
      </c>
      <c r="AV910" s="18">
        <f>AU910*节奏规划!$J899</f>
        <v>0.15224999999999997</v>
      </c>
      <c r="AW910" s="18">
        <f t="shared" si="493"/>
        <v>73.993499999999983</v>
      </c>
      <c r="AX910" s="18">
        <f>AW910*节奏规划!$J899</f>
        <v>8.2214999999999983E-2</v>
      </c>
      <c r="AY910" s="18">
        <f t="shared" si="494"/>
        <v>7.0469999999999988</v>
      </c>
      <c r="AZ910" s="18">
        <f>AY910*节奏规划!$J899</f>
        <v>7.8299999999999984E-3</v>
      </c>
    </row>
    <row r="911" spans="1:52" ht="16.5" x14ac:dyDescent="0.2">
      <c r="A911" s="14">
        <v>906</v>
      </c>
      <c r="B911" s="14">
        <f>金币产出!CH911/金币产出!CB911</f>
        <v>39233160000</v>
      </c>
      <c r="C911" s="18">
        <f>INDEX(金币产出!$D$7:$D$90,MATCH(宝箱数值!A911,金币产出!$A$7:$A$90,1))</f>
        <v>262.5</v>
      </c>
      <c r="D911" s="18">
        <f t="shared" si="474"/>
        <v>160339862</v>
      </c>
      <c r="E911" s="18">
        <f t="shared" si="463"/>
        <v>9266520</v>
      </c>
      <c r="F911" s="18">
        <f t="shared" si="464"/>
        <v>32906987</v>
      </c>
      <c r="G911" s="18">
        <f t="shared" si="465"/>
        <v>69809028</v>
      </c>
      <c r="H911" s="18">
        <f t="shared" si="466"/>
        <v>93989950</v>
      </c>
      <c r="I911" s="18">
        <f t="shared" si="467"/>
        <v>151569367</v>
      </c>
      <c r="J911" s="18">
        <f t="shared" si="468"/>
        <v>160339862</v>
      </c>
      <c r="K911" s="18">
        <f t="shared" si="475"/>
        <v>1</v>
      </c>
      <c r="L911" s="18">
        <f t="shared" si="476"/>
        <v>9266.52</v>
      </c>
      <c r="M911" s="18">
        <f t="shared" si="477"/>
        <v>2</v>
      </c>
      <c r="N911" s="18">
        <f t="shared" si="478"/>
        <v>32.909999999999997</v>
      </c>
      <c r="O911" s="18">
        <f t="shared" si="479"/>
        <v>2</v>
      </c>
      <c r="P911" s="18">
        <f t="shared" si="480"/>
        <v>69.81</v>
      </c>
      <c r="Q911" s="18">
        <f t="shared" si="481"/>
        <v>2</v>
      </c>
      <c r="R911" s="18">
        <f t="shared" si="482"/>
        <v>93.99</v>
      </c>
      <c r="S911" s="18">
        <f t="shared" si="483"/>
        <v>2</v>
      </c>
      <c r="T911" s="18">
        <f t="shared" si="484"/>
        <v>151.57</v>
      </c>
      <c r="U911" s="18">
        <f t="shared" si="485"/>
        <v>2</v>
      </c>
      <c r="V911" s="18">
        <f t="shared" si="486"/>
        <v>160.34</v>
      </c>
      <c r="W911" s="18">
        <f t="shared" si="487"/>
        <v>2</v>
      </c>
      <c r="X911" s="18">
        <f t="shared" si="488"/>
        <v>160.34</v>
      </c>
      <c r="Y911" s="22">
        <v>0</v>
      </c>
      <c r="Z911" s="22">
        <v>0</v>
      </c>
      <c r="AA911" s="22">
        <v>0</v>
      </c>
      <c r="AB911" s="22">
        <v>0</v>
      </c>
      <c r="AC911" s="22">
        <v>0.7</v>
      </c>
      <c r="AD911" s="22">
        <v>0.3</v>
      </c>
      <c r="AE911" s="18">
        <f t="shared" si="489"/>
        <v>558976868.6875</v>
      </c>
      <c r="AF911" s="18">
        <f>AE911*节奏规划!$J900</f>
        <v>621085.40965277783</v>
      </c>
      <c r="AG911" s="18">
        <f t="shared" si="490"/>
        <v>7503.75</v>
      </c>
      <c r="AH911" s="18">
        <f>AG911*节奏规划!$J900</f>
        <v>8.3375000000000004</v>
      </c>
      <c r="AI911" s="18">
        <f t="shared" si="469"/>
        <v>608.84999999999991</v>
      </c>
      <c r="AJ911" s="18">
        <f>AI911*节奏规划!$J900</f>
        <v>0.67649999999999988</v>
      </c>
      <c r="AK911" s="18">
        <f t="shared" si="470"/>
        <v>348.84</v>
      </c>
      <c r="AL911" s="18">
        <f>AK911*节奏规划!$J900</f>
        <v>0.38759999999999994</v>
      </c>
      <c r="AM911" s="18">
        <f t="shared" si="471"/>
        <v>1555.1999999999998</v>
      </c>
      <c r="AN911" s="18">
        <f>AM911*节奏规划!$J900</f>
        <v>1.7279999999999998</v>
      </c>
      <c r="AO911" s="18">
        <f t="shared" si="472"/>
        <v>355.31999999999994</v>
      </c>
      <c r="AP911" s="18">
        <f>AO911*节奏规划!$J900</f>
        <v>0.39479999999999993</v>
      </c>
      <c r="AQ911" s="18">
        <f t="shared" si="473"/>
        <v>26.459999999999997</v>
      </c>
      <c r="AR911" s="18">
        <f>AQ911*节奏规划!$J900</f>
        <v>2.9399999999999996E-2</v>
      </c>
      <c r="AS911" s="18">
        <f t="shared" si="491"/>
        <v>0</v>
      </c>
      <c r="AT911" s="18">
        <f>AS911*节奏规划!$J900</f>
        <v>0</v>
      </c>
      <c r="AU911" s="18">
        <f t="shared" si="492"/>
        <v>137.02499999999998</v>
      </c>
      <c r="AV911" s="18">
        <f>AU911*节奏规划!$J900</f>
        <v>0.15224999999999997</v>
      </c>
      <c r="AW911" s="18">
        <f t="shared" si="493"/>
        <v>73.993499999999983</v>
      </c>
      <c r="AX911" s="18">
        <f>AW911*节奏规划!$J900</f>
        <v>8.2214999999999983E-2</v>
      </c>
      <c r="AY911" s="18">
        <f t="shared" si="494"/>
        <v>7.0469999999999988</v>
      </c>
      <c r="AZ911" s="18">
        <f>AY911*节奏规划!$J900</f>
        <v>7.8299999999999984E-3</v>
      </c>
    </row>
    <row r="912" spans="1:52" ht="16.5" x14ac:dyDescent="0.2">
      <c r="A912" s="14">
        <v>907</v>
      </c>
      <c r="B912" s="14">
        <f>金币产出!CH912/金币产出!CB912</f>
        <v>39300120000</v>
      </c>
      <c r="C912" s="18">
        <f>INDEX(金币产出!$D$7:$D$90,MATCH(宝箱数值!A912,金币产出!$A$7:$A$90,1))</f>
        <v>262.5</v>
      </c>
      <c r="D912" s="18">
        <f t="shared" si="474"/>
        <v>160613517</v>
      </c>
      <c r="E912" s="18">
        <f t="shared" si="463"/>
        <v>9274425</v>
      </c>
      <c r="F912" s="18">
        <f t="shared" si="464"/>
        <v>32935057</v>
      </c>
      <c r="G912" s="18">
        <f t="shared" si="465"/>
        <v>69868575</v>
      </c>
      <c r="H912" s="18">
        <f t="shared" si="466"/>
        <v>94070123</v>
      </c>
      <c r="I912" s="18">
        <f t="shared" si="467"/>
        <v>151698655</v>
      </c>
      <c r="J912" s="18">
        <f t="shared" si="468"/>
        <v>160613517</v>
      </c>
      <c r="K912" s="18">
        <f t="shared" si="475"/>
        <v>1</v>
      </c>
      <c r="L912" s="18">
        <f t="shared" si="476"/>
        <v>9274.43</v>
      </c>
      <c r="M912" s="18">
        <f t="shared" si="477"/>
        <v>2</v>
      </c>
      <c r="N912" s="18">
        <f t="shared" si="478"/>
        <v>32.94</v>
      </c>
      <c r="O912" s="18">
        <f t="shared" si="479"/>
        <v>2</v>
      </c>
      <c r="P912" s="18">
        <f t="shared" si="480"/>
        <v>69.87</v>
      </c>
      <c r="Q912" s="18">
        <f t="shared" si="481"/>
        <v>2</v>
      </c>
      <c r="R912" s="18">
        <f t="shared" si="482"/>
        <v>94.07</v>
      </c>
      <c r="S912" s="18">
        <f t="shared" si="483"/>
        <v>2</v>
      </c>
      <c r="T912" s="18">
        <f t="shared" si="484"/>
        <v>151.69999999999999</v>
      </c>
      <c r="U912" s="18">
        <f t="shared" si="485"/>
        <v>2</v>
      </c>
      <c r="V912" s="18">
        <f t="shared" si="486"/>
        <v>160.61000000000001</v>
      </c>
      <c r="W912" s="18">
        <f t="shared" si="487"/>
        <v>2</v>
      </c>
      <c r="X912" s="18">
        <f t="shared" si="488"/>
        <v>160.61000000000001</v>
      </c>
      <c r="Y912" s="22">
        <v>0</v>
      </c>
      <c r="Z912" s="22">
        <v>0</v>
      </c>
      <c r="AA912" s="22">
        <v>0</v>
      </c>
      <c r="AB912" s="22">
        <v>0</v>
      </c>
      <c r="AC912" s="22">
        <v>0.7</v>
      </c>
      <c r="AD912" s="22">
        <v>0.3</v>
      </c>
      <c r="AE912" s="18">
        <f t="shared" si="489"/>
        <v>559602536.79999995</v>
      </c>
      <c r="AF912" s="18">
        <f>AE912*节奏规划!$J901</f>
        <v>621780.59644444438</v>
      </c>
      <c r="AG912" s="18">
        <f t="shared" si="490"/>
        <v>7503.75</v>
      </c>
      <c r="AH912" s="18">
        <f>AG912*节奏规划!$J901</f>
        <v>8.3375000000000004</v>
      </c>
      <c r="AI912" s="18">
        <f t="shared" si="469"/>
        <v>608.84999999999991</v>
      </c>
      <c r="AJ912" s="18">
        <f>AI912*节奏规划!$J901</f>
        <v>0.67649999999999988</v>
      </c>
      <c r="AK912" s="18">
        <f t="shared" si="470"/>
        <v>348.84</v>
      </c>
      <c r="AL912" s="18">
        <f>AK912*节奏规划!$J901</f>
        <v>0.38759999999999994</v>
      </c>
      <c r="AM912" s="18">
        <f t="shared" si="471"/>
        <v>1555.1999999999998</v>
      </c>
      <c r="AN912" s="18">
        <f>AM912*节奏规划!$J901</f>
        <v>1.7279999999999998</v>
      </c>
      <c r="AO912" s="18">
        <f t="shared" si="472"/>
        <v>355.31999999999994</v>
      </c>
      <c r="AP912" s="18">
        <f>AO912*节奏规划!$J901</f>
        <v>0.39479999999999993</v>
      </c>
      <c r="AQ912" s="18">
        <f t="shared" si="473"/>
        <v>26.459999999999997</v>
      </c>
      <c r="AR912" s="18">
        <f>AQ912*节奏规划!$J901</f>
        <v>2.9399999999999996E-2</v>
      </c>
      <c r="AS912" s="18">
        <f t="shared" si="491"/>
        <v>0</v>
      </c>
      <c r="AT912" s="18">
        <f>AS912*节奏规划!$J901</f>
        <v>0</v>
      </c>
      <c r="AU912" s="18">
        <f t="shared" si="492"/>
        <v>137.02499999999998</v>
      </c>
      <c r="AV912" s="18">
        <f>AU912*节奏规划!$J901</f>
        <v>0.15224999999999997</v>
      </c>
      <c r="AW912" s="18">
        <f t="shared" si="493"/>
        <v>73.993499999999983</v>
      </c>
      <c r="AX912" s="18">
        <f>AW912*节奏规划!$J901</f>
        <v>8.2214999999999983E-2</v>
      </c>
      <c r="AY912" s="18">
        <f t="shared" si="494"/>
        <v>7.0469999999999988</v>
      </c>
      <c r="AZ912" s="18">
        <f>AY912*节奏规划!$J901</f>
        <v>7.8299999999999984E-3</v>
      </c>
    </row>
    <row r="913" spans="1:52" ht="16.5" x14ac:dyDescent="0.2">
      <c r="A913" s="14">
        <v>908</v>
      </c>
      <c r="B913" s="14">
        <f>金币产出!CH913/金币产出!CB913</f>
        <v>39367080000</v>
      </c>
      <c r="C913" s="18">
        <f>INDEX(金币产出!$D$7:$D$90,MATCH(宝箱数值!A913,金币产出!$A$7:$A$90,1))</f>
        <v>262.5</v>
      </c>
      <c r="D913" s="18">
        <f t="shared" si="474"/>
        <v>160887172</v>
      </c>
      <c r="E913" s="18">
        <f t="shared" si="463"/>
        <v>9282322</v>
      </c>
      <c r="F913" s="18">
        <f t="shared" si="464"/>
        <v>32963102</v>
      </c>
      <c r="G913" s="18">
        <f t="shared" si="465"/>
        <v>69928071</v>
      </c>
      <c r="H913" s="18">
        <f t="shared" si="466"/>
        <v>94150228</v>
      </c>
      <c r="I913" s="18">
        <f t="shared" si="467"/>
        <v>151827832</v>
      </c>
      <c r="J913" s="18">
        <f t="shared" si="468"/>
        <v>160887172</v>
      </c>
      <c r="K913" s="18">
        <f t="shared" si="475"/>
        <v>1</v>
      </c>
      <c r="L913" s="18">
        <f t="shared" si="476"/>
        <v>9282.32</v>
      </c>
      <c r="M913" s="18">
        <f t="shared" si="477"/>
        <v>2</v>
      </c>
      <c r="N913" s="18">
        <f t="shared" si="478"/>
        <v>32.96</v>
      </c>
      <c r="O913" s="18">
        <f t="shared" si="479"/>
        <v>2</v>
      </c>
      <c r="P913" s="18">
        <f t="shared" si="480"/>
        <v>69.930000000000007</v>
      </c>
      <c r="Q913" s="18">
        <f t="shared" si="481"/>
        <v>2</v>
      </c>
      <c r="R913" s="18">
        <f t="shared" si="482"/>
        <v>94.15</v>
      </c>
      <c r="S913" s="18">
        <f t="shared" si="483"/>
        <v>2</v>
      </c>
      <c r="T913" s="18">
        <f t="shared" si="484"/>
        <v>151.83000000000001</v>
      </c>
      <c r="U913" s="18">
        <f t="shared" si="485"/>
        <v>2</v>
      </c>
      <c r="V913" s="18">
        <f t="shared" si="486"/>
        <v>160.88999999999999</v>
      </c>
      <c r="W913" s="18">
        <f t="shared" si="487"/>
        <v>2</v>
      </c>
      <c r="X913" s="18">
        <f t="shared" si="488"/>
        <v>160.88999999999999</v>
      </c>
      <c r="Y913" s="22">
        <v>0</v>
      </c>
      <c r="Z913" s="22">
        <v>0</v>
      </c>
      <c r="AA913" s="22">
        <v>0</v>
      </c>
      <c r="AB913" s="22">
        <v>0</v>
      </c>
      <c r="AC913" s="22">
        <v>0.7</v>
      </c>
      <c r="AD913" s="22">
        <v>0.3</v>
      </c>
      <c r="AE913" s="18">
        <f t="shared" si="489"/>
        <v>560227923.25</v>
      </c>
      <c r="AF913" s="18">
        <f>AE913*节奏规划!$J902</f>
        <v>622475.47027777776</v>
      </c>
      <c r="AG913" s="18">
        <f t="shared" si="490"/>
        <v>7503.75</v>
      </c>
      <c r="AH913" s="18">
        <f>AG913*节奏规划!$J902</f>
        <v>8.3375000000000004</v>
      </c>
      <c r="AI913" s="18">
        <f t="shared" si="469"/>
        <v>608.84999999999991</v>
      </c>
      <c r="AJ913" s="18">
        <f>AI913*节奏规划!$J902</f>
        <v>0.67649999999999988</v>
      </c>
      <c r="AK913" s="18">
        <f t="shared" si="470"/>
        <v>348.84</v>
      </c>
      <c r="AL913" s="18">
        <f>AK913*节奏规划!$J902</f>
        <v>0.38759999999999994</v>
      </c>
      <c r="AM913" s="18">
        <f t="shared" si="471"/>
        <v>1555.1999999999998</v>
      </c>
      <c r="AN913" s="18">
        <f>AM913*节奏规划!$J902</f>
        <v>1.7279999999999998</v>
      </c>
      <c r="AO913" s="18">
        <f t="shared" si="472"/>
        <v>355.31999999999994</v>
      </c>
      <c r="AP913" s="18">
        <f>AO913*节奏规划!$J902</f>
        <v>0.39479999999999993</v>
      </c>
      <c r="AQ913" s="18">
        <f t="shared" si="473"/>
        <v>26.459999999999997</v>
      </c>
      <c r="AR913" s="18">
        <f>AQ913*节奏规划!$J902</f>
        <v>2.9399999999999996E-2</v>
      </c>
      <c r="AS913" s="18">
        <f t="shared" si="491"/>
        <v>0</v>
      </c>
      <c r="AT913" s="18">
        <f>AS913*节奏规划!$J902</f>
        <v>0</v>
      </c>
      <c r="AU913" s="18">
        <f t="shared" si="492"/>
        <v>137.02499999999998</v>
      </c>
      <c r="AV913" s="18">
        <f>AU913*节奏规划!$J902</f>
        <v>0.15224999999999997</v>
      </c>
      <c r="AW913" s="18">
        <f t="shared" si="493"/>
        <v>73.993499999999983</v>
      </c>
      <c r="AX913" s="18">
        <f>AW913*节奏规划!$J902</f>
        <v>8.2214999999999983E-2</v>
      </c>
      <c r="AY913" s="18">
        <f t="shared" si="494"/>
        <v>7.0469999999999988</v>
      </c>
      <c r="AZ913" s="18">
        <f>AY913*节奏规划!$J902</f>
        <v>7.8299999999999984E-3</v>
      </c>
    </row>
    <row r="914" spans="1:52" ht="16.5" x14ac:dyDescent="0.2">
      <c r="A914" s="14">
        <v>909</v>
      </c>
      <c r="B914" s="14">
        <f>金币产出!CH914/金币产出!CB914</f>
        <v>39434040000</v>
      </c>
      <c r="C914" s="18">
        <f>INDEX(金币产出!$D$7:$D$90,MATCH(宝箱数值!A914,金币产出!$A$7:$A$90,1))</f>
        <v>262.5</v>
      </c>
      <c r="D914" s="18">
        <f t="shared" si="474"/>
        <v>161160828</v>
      </c>
      <c r="E914" s="18">
        <f t="shared" si="463"/>
        <v>9290213</v>
      </c>
      <c r="F914" s="18">
        <f t="shared" si="464"/>
        <v>32991124</v>
      </c>
      <c r="G914" s="18">
        <f t="shared" si="465"/>
        <v>69987517</v>
      </c>
      <c r="H914" s="18">
        <f t="shared" si="466"/>
        <v>94230265</v>
      </c>
      <c r="I914" s="18">
        <f t="shared" si="467"/>
        <v>151956901</v>
      </c>
      <c r="J914" s="18">
        <f t="shared" si="468"/>
        <v>161160828</v>
      </c>
      <c r="K914" s="18">
        <f t="shared" si="475"/>
        <v>1</v>
      </c>
      <c r="L914" s="18">
        <f t="shared" si="476"/>
        <v>9290.2099999999991</v>
      </c>
      <c r="M914" s="18">
        <f t="shared" si="477"/>
        <v>2</v>
      </c>
      <c r="N914" s="18">
        <f t="shared" si="478"/>
        <v>32.99</v>
      </c>
      <c r="O914" s="18">
        <f t="shared" si="479"/>
        <v>2</v>
      </c>
      <c r="P914" s="18">
        <f t="shared" si="480"/>
        <v>69.989999999999995</v>
      </c>
      <c r="Q914" s="18">
        <f t="shared" si="481"/>
        <v>2</v>
      </c>
      <c r="R914" s="18">
        <f t="shared" si="482"/>
        <v>94.23</v>
      </c>
      <c r="S914" s="18">
        <f t="shared" si="483"/>
        <v>2</v>
      </c>
      <c r="T914" s="18">
        <f t="shared" si="484"/>
        <v>151.96</v>
      </c>
      <c r="U914" s="18">
        <f t="shared" si="485"/>
        <v>2</v>
      </c>
      <c r="V914" s="18">
        <f t="shared" si="486"/>
        <v>161.16</v>
      </c>
      <c r="W914" s="18">
        <f t="shared" si="487"/>
        <v>2</v>
      </c>
      <c r="X914" s="18">
        <f t="shared" si="488"/>
        <v>161.16</v>
      </c>
      <c r="Y914" s="22">
        <v>0</v>
      </c>
      <c r="Z914" s="22">
        <v>0</v>
      </c>
      <c r="AA914" s="22">
        <v>0</v>
      </c>
      <c r="AB914" s="22">
        <v>0</v>
      </c>
      <c r="AC914" s="22">
        <v>0.7</v>
      </c>
      <c r="AD914" s="22">
        <v>0.3</v>
      </c>
      <c r="AE914" s="18">
        <f t="shared" si="489"/>
        <v>560853036.73749995</v>
      </c>
      <c r="AF914" s="18">
        <f>AE914*节奏规划!$J903</f>
        <v>623170.04081944434</v>
      </c>
      <c r="AG914" s="18">
        <f t="shared" si="490"/>
        <v>7503.75</v>
      </c>
      <c r="AH914" s="18">
        <f>AG914*节奏规划!$J903</f>
        <v>8.3375000000000004</v>
      </c>
      <c r="AI914" s="18">
        <f t="shared" si="469"/>
        <v>608.84999999999991</v>
      </c>
      <c r="AJ914" s="18">
        <f>AI914*节奏规划!$J903</f>
        <v>0.67649999999999988</v>
      </c>
      <c r="AK914" s="18">
        <f t="shared" si="470"/>
        <v>348.84</v>
      </c>
      <c r="AL914" s="18">
        <f>AK914*节奏规划!$J903</f>
        <v>0.38759999999999994</v>
      </c>
      <c r="AM914" s="18">
        <f t="shared" si="471"/>
        <v>1555.1999999999998</v>
      </c>
      <c r="AN914" s="18">
        <f>AM914*节奏规划!$J903</f>
        <v>1.7279999999999998</v>
      </c>
      <c r="AO914" s="18">
        <f t="shared" si="472"/>
        <v>355.31999999999994</v>
      </c>
      <c r="AP914" s="18">
        <f>AO914*节奏规划!$J903</f>
        <v>0.39479999999999993</v>
      </c>
      <c r="AQ914" s="18">
        <f t="shared" si="473"/>
        <v>26.459999999999997</v>
      </c>
      <c r="AR914" s="18">
        <f>AQ914*节奏规划!$J903</f>
        <v>2.9399999999999996E-2</v>
      </c>
      <c r="AS914" s="18">
        <f t="shared" si="491"/>
        <v>0</v>
      </c>
      <c r="AT914" s="18">
        <f>AS914*节奏规划!$J903</f>
        <v>0</v>
      </c>
      <c r="AU914" s="18">
        <f t="shared" si="492"/>
        <v>137.02499999999998</v>
      </c>
      <c r="AV914" s="18">
        <f>AU914*节奏规划!$J903</f>
        <v>0.15224999999999997</v>
      </c>
      <c r="AW914" s="18">
        <f t="shared" si="493"/>
        <v>73.993499999999983</v>
      </c>
      <c r="AX914" s="18">
        <f>AW914*节奏规划!$J903</f>
        <v>8.2214999999999983E-2</v>
      </c>
      <c r="AY914" s="18">
        <f t="shared" si="494"/>
        <v>7.0469999999999988</v>
      </c>
      <c r="AZ914" s="18">
        <f>AY914*节奏规划!$J903</f>
        <v>7.8299999999999984E-3</v>
      </c>
    </row>
    <row r="915" spans="1:52" ht="16.5" x14ac:dyDescent="0.2">
      <c r="A915" s="14">
        <v>910</v>
      </c>
      <c r="B915" s="14">
        <f>金币产出!CH915/金币产出!CB915</f>
        <v>39501000400</v>
      </c>
      <c r="C915" s="18">
        <f>INDEX(金币产出!$D$7:$D$90,MATCH(宝箱数值!A915,金币产出!$A$7:$A$90,1))</f>
        <v>265</v>
      </c>
      <c r="D915" s="18">
        <f t="shared" si="474"/>
        <v>160328769</v>
      </c>
      <c r="E915" s="18">
        <f t="shared" si="463"/>
        <v>9266200</v>
      </c>
      <c r="F915" s="18">
        <f t="shared" si="464"/>
        <v>32905849</v>
      </c>
      <c r="G915" s="18">
        <f t="shared" si="465"/>
        <v>69806613</v>
      </c>
      <c r="H915" s="18">
        <f t="shared" si="466"/>
        <v>93986699</v>
      </c>
      <c r="I915" s="18">
        <f t="shared" si="467"/>
        <v>151564123</v>
      </c>
      <c r="J915" s="18">
        <f t="shared" si="468"/>
        <v>160328769</v>
      </c>
      <c r="K915" s="18">
        <f t="shared" si="475"/>
        <v>1</v>
      </c>
      <c r="L915" s="18">
        <f t="shared" si="476"/>
        <v>9266.2000000000007</v>
      </c>
      <c r="M915" s="18">
        <f t="shared" si="477"/>
        <v>2</v>
      </c>
      <c r="N915" s="18">
        <f t="shared" si="478"/>
        <v>32.909999999999997</v>
      </c>
      <c r="O915" s="18">
        <f t="shared" si="479"/>
        <v>2</v>
      </c>
      <c r="P915" s="18">
        <f t="shared" si="480"/>
        <v>69.81</v>
      </c>
      <c r="Q915" s="18">
        <f t="shared" si="481"/>
        <v>2</v>
      </c>
      <c r="R915" s="18">
        <f t="shared" si="482"/>
        <v>93.99</v>
      </c>
      <c r="S915" s="18">
        <f t="shared" si="483"/>
        <v>2</v>
      </c>
      <c r="T915" s="18">
        <f t="shared" si="484"/>
        <v>151.56</v>
      </c>
      <c r="U915" s="18">
        <f t="shared" si="485"/>
        <v>2</v>
      </c>
      <c r="V915" s="18">
        <f t="shared" si="486"/>
        <v>160.33000000000001</v>
      </c>
      <c r="W915" s="18">
        <f t="shared" si="487"/>
        <v>2</v>
      </c>
      <c r="X915" s="18">
        <f t="shared" si="488"/>
        <v>160.33000000000001</v>
      </c>
      <c r="Y915" s="22">
        <v>0</v>
      </c>
      <c r="Z915" s="22">
        <v>0</v>
      </c>
      <c r="AA915" s="22">
        <v>0</v>
      </c>
      <c r="AB915" s="22">
        <v>0</v>
      </c>
      <c r="AC915" s="22">
        <v>0.7</v>
      </c>
      <c r="AD915" s="22">
        <v>0.3</v>
      </c>
      <c r="AE915" s="18">
        <f t="shared" si="489"/>
        <v>562806336.31999993</v>
      </c>
      <c r="AF915" s="18">
        <f>AE915*节奏规划!$J904</f>
        <v>611746.01773913042</v>
      </c>
      <c r="AG915" s="18">
        <f t="shared" si="490"/>
        <v>7555.5</v>
      </c>
      <c r="AH915" s="18">
        <f>AG915*节奏规划!$J904</f>
        <v>8.2125000000000004</v>
      </c>
      <c r="AI915" s="18">
        <f t="shared" si="469"/>
        <v>608.84999999999991</v>
      </c>
      <c r="AJ915" s="18">
        <f>AI915*节奏规划!$J904</f>
        <v>0.66179347826086943</v>
      </c>
      <c r="AK915" s="18">
        <f t="shared" si="470"/>
        <v>348.84</v>
      </c>
      <c r="AL915" s="18">
        <f>AK915*节奏规划!$J904</f>
        <v>0.37917391304347825</v>
      </c>
      <c r="AM915" s="18">
        <f t="shared" si="471"/>
        <v>1555.1999999999998</v>
      </c>
      <c r="AN915" s="18">
        <f>AM915*节奏规划!$J904</f>
        <v>1.6904347826086954</v>
      </c>
      <c r="AO915" s="18">
        <f t="shared" si="472"/>
        <v>355.31999999999994</v>
      </c>
      <c r="AP915" s="18">
        <f>AO915*节奏规划!$J904</f>
        <v>0.38621739130434773</v>
      </c>
      <c r="AQ915" s="18">
        <f t="shared" si="473"/>
        <v>26.459999999999997</v>
      </c>
      <c r="AR915" s="18">
        <f>AQ915*节奏规划!$J904</f>
        <v>2.8760869565217388E-2</v>
      </c>
      <c r="AS915" s="18">
        <f t="shared" si="491"/>
        <v>0</v>
      </c>
      <c r="AT915" s="18">
        <f>AS915*节奏规划!$J904</f>
        <v>0</v>
      </c>
      <c r="AU915" s="18">
        <f t="shared" si="492"/>
        <v>137.97</v>
      </c>
      <c r="AV915" s="18">
        <f>AU915*节奏规划!$J904</f>
        <v>0.14996739130434783</v>
      </c>
      <c r="AW915" s="18">
        <f t="shared" si="493"/>
        <v>74.503799999999984</v>
      </c>
      <c r="AX915" s="18">
        <f>AW915*节奏规划!$J904</f>
        <v>8.0982391304347812E-2</v>
      </c>
      <c r="AY915" s="18">
        <f t="shared" si="494"/>
        <v>7.0955999999999992</v>
      </c>
      <c r="AZ915" s="18">
        <f>AY915*节奏规划!$J904</f>
        <v>7.7126086956521732E-3</v>
      </c>
    </row>
    <row r="916" spans="1:52" ht="16.5" x14ac:dyDescent="0.2">
      <c r="A916" s="14">
        <v>911</v>
      </c>
      <c r="B916" s="14">
        <f>金币产出!CH916/金币产出!CB916</f>
        <v>39568499880</v>
      </c>
      <c r="C916" s="18">
        <f>INDEX(金币产出!$D$7:$D$90,MATCH(宝箱数值!A916,金币产出!$A$7:$A$90,1))</f>
        <v>265</v>
      </c>
      <c r="D916" s="18">
        <f t="shared" si="474"/>
        <v>160602739</v>
      </c>
      <c r="E916" s="18">
        <f t="shared" si="463"/>
        <v>9274114</v>
      </c>
      <c r="F916" s="18">
        <f t="shared" si="464"/>
        <v>32933952</v>
      </c>
      <c r="G916" s="18">
        <f t="shared" si="465"/>
        <v>69866231</v>
      </c>
      <c r="H916" s="18">
        <f t="shared" si="466"/>
        <v>94066967</v>
      </c>
      <c r="I916" s="18">
        <f t="shared" si="467"/>
        <v>151693565</v>
      </c>
      <c r="J916" s="18">
        <f t="shared" si="468"/>
        <v>160602739</v>
      </c>
      <c r="K916" s="18">
        <f t="shared" si="475"/>
        <v>1</v>
      </c>
      <c r="L916" s="18">
        <f t="shared" si="476"/>
        <v>9274.11</v>
      </c>
      <c r="M916" s="18">
        <f t="shared" si="477"/>
        <v>2</v>
      </c>
      <c r="N916" s="18">
        <f t="shared" si="478"/>
        <v>32.93</v>
      </c>
      <c r="O916" s="18">
        <f t="shared" si="479"/>
        <v>2</v>
      </c>
      <c r="P916" s="18">
        <f t="shared" si="480"/>
        <v>69.87</v>
      </c>
      <c r="Q916" s="18">
        <f t="shared" si="481"/>
        <v>2</v>
      </c>
      <c r="R916" s="18">
        <f t="shared" si="482"/>
        <v>94.07</v>
      </c>
      <c r="S916" s="18">
        <f t="shared" si="483"/>
        <v>2</v>
      </c>
      <c r="T916" s="18">
        <f t="shared" si="484"/>
        <v>151.69</v>
      </c>
      <c r="U916" s="18">
        <f t="shared" si="485"/>
        <v>2</v>
      </c>
      <c r="V916" s="18">
        <f t="shared" si="486"/>
        <v>160.6</v>
      </c>
      <c r="W916" s="18">
        <f t="shared" si="487"/>
        <v>2</v>
      </c>
      <c r="X916" s="18">
        <f t="shared" si="488"/>
        <v>160.6</v>
      </c>
      <c r="Y916" s="22">
        <v>0</v>
      </c>
      <c r="Z916" s="22">
        <v>0</v>
      </c>
      <c r="AA916" s="22">
        <v>0</v>
      </c>
      <c r="AB916" s="22">
        <v>0</v>
      </c>
      <c r="AC916" s="22">
        <v>0.7</v>
      </c>
      <c r="AD916" s="22">
        <v>0.3</v>
      </c>
      <c r="AE916" s="18">
        <f t="shared" si="489"/>
        <v>563437057.77999997</v>
      </c>
      <c r="AF916" s="18">
        <f>AE916*节奏规划!$J905</f>
        <v>612431.58454347821</v>
      </c>
      <c r="AG916" s="18">
        <f t="shared" si="490"/>
        <v>7555.5</v>
      </c>
      <c r="AH916" s="18">
        <f>AG916*节奏规划!$J905</f>
        <v>8.2125000000000004</v>
      </c>
      <c r="AI916" s="18">
        <f t="shared" si="469"/>
        <v>608.84999999999991</v>
      </c>
      <c r="AJ916" s="18">
        <f>AI916*节奏规划!$J905</f>
        <v>0.66179347826086943</v>
      </c>
      <c r="AK916" s="18">
        <f t="shared" si="470"/>
        <v>348.84</v>
      </c>
      <c r="AL916" s="18">
        <f>AK916*节奏规划!$J905</f>
        <v>0.37917391304347825</v>
      </c>
      <c r="AM916" s="18">
        <f t="shared" si="471"/>
        <v>1555.1999999999998</v>
      </c>
      <c r="AN916" s="18">
        <f>AM916*节奏规划!$J905</f>
        <v>1.6904347826086954</v>
      </c>
      <c r="AO916" s="18">
        <f t="shared" si="472"/>
        <v>355.31999999999994</v>
      </c>
      <c r="AP916" s="18">
        <f>AO916*节奏规划!$J905</f>
        <v>0.38621739130434773</v>
      </c>
      <c r="AQ916" s="18">
        <f t="shared" si="473"/>
        <v>26.459999999999997</v>
      </c>
      <c r="AR916" s="18">
        <f>AQ916*节奏规划!$J905</f>
        <v>2.8760869565217388E-2</v>
      </c>
      <c r="AS916" s="18">
        <f t="shared" si="491"/>
        <v>0</v>
      </c>
      <c r="AT916" s="18">
        <f>AS916*节奏规划!$J905</f>
        <v>0</v>
      </c>
      <c r="AU916" s="18">
        <f t="shared" si="492"/>
        <v>137.97</v>
      </c>
      <c r="AV916" s="18">
        <f>AU916*节奏规划!$J905</f>
        <v>0.14996739130434783</v>
      </c>
      <c r="AW916" s="18">
        <f t="shared" si="493"/>
        <v>74.503799999999984</v>
      </c>
      <c r="AX916" s="18">
        <f>AW916*节奏规划!$J905</f>
        <v>8.0982391304347812E-2</v>
      </c>
      <c r="AY916" s="18">
        <f t="shared" si="494"/>
        <v>7.0955999999999992</v>
      </c>
      <c r="AZ916" s="18">
        <f>AY916*节奏规划!$J905</f>
        <v>7.7126086956521732E-3</v>
      </c>
    </row>
    <row r="917" spans="1:52" ht="16.5" x14ac:dyDescent="0.2">
      <c r="A917" s="14">
        <v>912</v>
      </c>
      <c r="B917" s="14">
        <f>金币产出!CH917/金币产出!CB917</f>
        <v>39636000280</v>
      </c>
      <c r="C917" s="18">
        <f>INDEX(金币产出!$D$7:$D$90,MATCH(宝箱数值!A917,金币产出!$A$7:$A$90,1))</f>
        <v>265</v>
      </c>
      <c r="D917" s="18">
        <f t="shared" si="474"/>
        <v>160876713</v>
      </c>
      <c r="E917" s="18">
        <f t="shared" si="463"/>
        <v>9282021</v>
      </c>
      <c r="F917" s="18">
        <f t="shared" si="464"/>
        <v>32962031</v>
      </c>
      <c r="G917" s="18">
        <f t="shared" si="465"/>
        <v>69925798</v>
      </c>
      <c r="H917" s="18">
        <f t="shared" si="466"/>
        <v>94147168</v>
      </c>
      <c r="I917" s="18">
        <f t="shared" si="467"/>
        <v>151822897</v>
      </c>
      <c r="J917" s="18">
        <f t="shared" si="468"/>
        <v>160876713</v>
      </c>
      <c r="K917" s="18">
        <f t="shared" si="475"/>
        <v>1</v>
      </c>
      <c r="L917" s="18">
        <f t="shared" si="476"/>
        <v>9282.02</v>
      </c>
      <c r="M917" s="18">
        <f t="shared" si="477"/>
        <v>2</v>
      </c>
      <c r="N917" s="18">
        <f t="shared" si="478"/>
        <v>32.96</v>
      </c>
      <c r="O917" s="18">
        <f t="shared" si="479"/>
        <v>2</v>
      </c>
      <c r="P917" s="18">
        <f t="shared" si="480"/>
        <v>69.930000000000007</v>
      </c>
      <c r="Q917" s="18">
        <f t="shared" si="481"/>
        <v>2</v>
      </c>
      <c r="R917" s="18">
        <f t="shared" si="482"/>
        <v>94.15</v>
      </c>
      <c r="S917" s="18">
        <f t="shared" si="483"/>
        <v>2</v>
      </c>
      <c r="T917" s="18">
        <f t="shared" si="484"/>
        <v>151.82</v>
      </c>
      <c r="U917" s="18">
        <f t="shared" si="485"/>
        <v>2</v>
      </c>
      <c r="V917" s="18">
        <f t="shared" si="486"/>
        <v>160.88</v>
      </c>
      <c r="W917" s="18">
        <f t="shared" si="487"/>
        <v>2</v>
      </c>
      <c r="X917" s="18">
        <f t="shared" si="488"/>
        <v>160.88</v>
      </c>
      <c r="Y917" s="22">
        <v>0</v>
      </c>
      <c r="Z917" s="22">
        <v>0</v>
      </c>
      <c r="AA917" s="22">
        <v>0</v>
      </c>
      <c r="AB917" s="22">
        <v>0</v>
      </c>
      <c r="AC917" s="22">
        <v>0.7</v>
      </c>
      <c r="AD917" s="22">
        <v>0.3</v>
      </c>
      <c r="AE917" s="18">
        <f t="shared" si="489"/>
        <v>564067502.56999993</v>
      </c>
      <c r="AF917" s="18">
        <f>AE917*节奏规划!$J906</f>
        <v>613116.85061956511</v>
      </c>
      <c r="AG917" s="18">
        <f t="shared" si="490"/>
        <v>7555.5</v>
      </c>
      <c r="AH917" s="18">
        <f>AG917*节奏规划!$J906</f>
        <v>8.2125000000000004</v>
      </c>
      <c r="AI917" s="18">
        <f t="shared" si="469"/>
        <v>608.84999999999991</v>
      </c>
      <c r="AJ917" s="18">
        <f>AI917*节奏规划!$J906</f>
        <v>0.66179347826086943</v>
      </c>
      <c r="AK917" s="18">
        <f t="shared" si="470"/>
        <v>348.84</v>
      </c>
      <c r="AL917" s="18">
        <f>AK917*节奏规划!$J906</f>
        <v>0.37917391304347825</v>
      </c>
      <c r="AM917" s="18">
        <f t="shared" si="471"/>
        <v>1555.1999999999998</v>
      </c>
      <c r="AN917" s="18">
        <f>AM917*节奏规划!$J906</f>
        <v>1.6904347826086954</v>
      </c>
      <c r="AO917" s="18">
        <f t="shared" si="472"/>
        <v>355.31999999999994</v>
      </c>
      <c r="AP917" s="18">
        <f>AO917*节奏规划!$J906</f>
        <v>0.38621739130434773</v>
      </c>
      <c r="AQ917" s="18">
        <f t="shared" si="473"/>
        <v>26.459999999999997</v>
      </c>
      <c r="AR917" s="18">
        <f>AQ917*节奏规划!$J906</f>
        <v>2.8760869565217388E-2</v>
      </c>
      <c r="AS917" s="18">
        <f t="shared" si="491"/>
        <v>0</v>
      </c>
      <c r="AT917" s="18">
        <f>AS917*节奏规划!$J906</f>
        <v>0</v>
      </c>
      <c r="AU917" s="18">
        <f t="shared" si="492"/>
        <v>137.97</v>
      </c>
      <c r="AV917" s="18">
        <f>AU917*节奏规划!$J906</f>
        <v>0.14996739130434783</v>
      </c>
      <c r="AW917" s="18">
        <f t="shared" si="493"/>
        <v>74.503799999999984</v>
      </c>
      <c r="AX917" s="18">
        <f>AW917*节奏规划!$J906</f>
        <v>8.0982391304347812E-2</v>
      </c>
      <c r="AY917" s="18">
        <f t="shared" si="494"/>
        <v>7.0955999999999992</v>
      </c>
      <c r="AZ917" s="18">
        <f>AY917*节奏规划!$J906</f>
        <v>7.7126086956521732E-3</v>
      </c>
    </row>
    <row r="918" spans="1:52" ht="16.5" x14ac:dyDescent="0.2">
      <c r="A918" s="14">
        <v>913</v>
      </c>
      <c r="B918" s="14">
        <f>金币产出!CH918/金币产出!CB918</f>
        <v>39703499760</v>
      </c>
      <c r="C918" s="18">
        <f>INDEX(金币产出!$D$7:$D$90,MATCH(宝箱数值!A918,金币产出!$A$7:$A$90,1))</f>
        <v>265</v>
      </c>
      <c r="D918" s="18">
        <f t="shared" si="474"/>
        <v>161150684</v>
      </c>
      <c r="E918" s="18">
        <f t="shared" si="463"/>
        <v>9289921</v>
      </c>
      <c r="F918" s="18">
        <f t="shared" si="464"/>
        <v>32990086</v>
      </c>
      <c r="G918" s="18">
        <f t="shared" si="465"/>
        <v>69985314</v>
      </c>
      <c r="H918" s="18">
        <f t="shared" si="466"/>
        <v>94227299</v>
      </c>
      <c r="I918" s="18">
        <f t="shared" si="467"/>
        <v>151952119</v>
      </c>
      <c r="J918" s="18">
        <f t="shared" si="468"/>
        <v>161150684</v>
      </c>
      <c r="K918" s="18">
        <f t="shared" si="475"/>
        <v>1</v>
      </c>
      <c r="L918" s="18">
        <f t="shared" si="476"/>
        <v>9289.92</v>
      </c>
      <c r="M918" s="18">
        <f t="shared" si="477"/>
        <v>2</v>
      </c>
      <c r="N918" s="18">
        <f t="shared" si="478"/>
        <v>32.99</v>
      </c>
      <c r="O918" s="18">
        <f t="shared" si="479"/>
        <v>2</v>
      </c>
      <c r="P918" s="18">
        <f t="shared" si="480"/>
        <v>69.989999999999995</v>
      </c>
      <c r="Q918" s="18">
        <f t="shared" si="481"/>
        <v>2</v>
      </c>
      <c r="R918" s="18">
        <f t="shared" si="482"/>
        <v>94.23</v>
      </c>
      <c r="S918" s="18">
        <f t="shared" si="483"/>
        <v>2</v>
      </c>
      <c r="T918" s="18">
        <f t="shared" si="484"/>
        <v>151.94999999999999</v>
      </c>
      <c r="U918" s="18">
        <f t="shared" si="485"/>
        <v>2</v>
      </c>
      <c r="V918" s="18">
        <f t="shared" si="486"/>
        <v>161.15</v>
      </c>
      <c r="W918" s="18">
        <f t="shared" si="487"/>
        <v>2</v>
      </c>
      <c r="X918" s="18">
        <f t="shared" si="488"/>
        <v>161.15</v>
      </c>
      <c r="Y918" s="22">
        <v>0</v>
      </c>
      <c r="Z918" s="22">
        <v>0</v>
      </c>
      <c r="AA918" s="22">
        <v>0</v>
      </c>
      <c r="AB918" s="22">
        <v>0</v>
      </c>
      <c r="AC918" s="22">
        <v>0.7</v>
      </c>
      <c r="AD918" s="22">
        <v>0.3</v>
      </c>
      <c r="AE918" s="18">
        <f t="shared" si="489"/>
        <v>564697663.02499998</v>
      </c>
      <c r="AF918" s="18">
        <f>AE918*节奏规划!$J907</f>
        <v>613801.8076358696</v>
      </c>
      <c r="AG918" s="18">
        <f t="shared" si="490"/>
        <v>7555.5</v>
      </c>
      <c r="AH918" s="18">
        <f>AG918*节奏规划!$J907</f>
        <v>8.2125000000000004</v>
      </c>
      <c r="AI918" s="18">
        <f t="shared" si="469"/>
        <v>608.84999999999991</v>
      </c>
      <c r="AJ918" s="18">
        <f>AI918*节奏规划!$J907</f>
        <v>0.66179347826086943</v>
      </c>
      <c r="AK918" s="18">
        <f t="shared" si="470"/>
        <v>348.84</v>
      </c>
      <c r="AL918" s="18">
        <f>AK918*节奏规划!$J907</f>
        <v>0.37917391304347825</v>
      </c>
      <c r="AM918" s="18">
        <f t="shared" si="471"/>
        <v>1555.1999999999998</v>
      </c>
      <c r="AN918" s="18">
        <f>AM918*节奏规划!$J907</f>
        <v>1.6904347826086954</v>
      </c>
      <c r="AO918" s="18">
        <f t="shared" si="472"/>
        <v>355.31999999999994</v>
      </c>
      <c r="AP918" s="18">
        <f>AO918*节奏规划!$J907</f>
        <v>0.38621739130434773</v>
      </c>
      <c r="AQ918" s="18">
        <f t="shared" si="473"/>
        <v>26.459999999999997</v>
      </c>
      <c r="AR918" s="18">
        <f>AQ918*节奏规划!$J907</f>
        <v>2.8760869565217388E-2</v>
      </c>
      <c r="AS918" s="18">
        <f t="shared" si="491"/>
        <v>0</v>
      </c>
      <c r="AT918" s="18">
        <f>AS918*节奏规划!$J907</f>
        <v>0</v>
      </c>
      <c r="AU918" s="18">
        <f t="shared" si="492"/>
        <v>137.97</v>
      </c>
      <c r="AV918" s="18">
        <f>AU918*节奏规划!$J907</f>
        <v>0.14996739130434783</v>
      </c>
      <c r="AW918" s="18">
        <f t="shared" si="493"/>
        <v>74.503799999999984</v>
      </c>
      <c r="AX918" s="18">
        <f>AW918*节奏规划!$J907</f>
        <v>8.0982391304347812E-2</v>
      </c>
      <c r="AY918" s="18">
        <f t="shared" si="494"/>
        <v>7.0955999999999992</v>
      </c>
      <c r="AZ918" s="18">
        <f>AY918*节奏规划!$J907</f>
        <v>7.7126086956521732E-3</v>
      </c>
    </row>
    <row r="919" spans="1:52" ht="16.5" x14ac:dyDescent="0.2">
      <c r="A919" s="14">
        <v>914</v>
      </c>
      <c r="B919" s="14">
        <f>金币产出!CH919/金币产出!CB919</f>
        <v>39771000160</v>
      </c>
      <c r="C919" s="18">
        <f>INDEX(金币产出!$D$7:$D$90,MATCH(宝箱数值!A919,金币产出!$A$7:$A$90,1))</f>
        <v>265</v>
      </c>
      <c r="D919" s="18">
        <f t="shared" si="474"/>
        <v>161424658</v>
      </c>
      <c r="E919" s="18">
        <f t="shared" si="463"/>
        <v>9297814</v>
      </c>
      <c r="F919" s="18">
        <f t="shared" si="464"/>
        <v>33018118</v>
      </c>
      <c r="G919" s="18">
        <f t="shared" si="465"/>
        <v>70044780</v>
      </c>
      <c r="H919" s="18">
        <f t="shared" si="466"/>
        <v>94307364</v>
      </c>
      <c r="I919" s="18">
        <f t="shared" si="467"/>
        <v>152081231</v>
      </c>
      <c r="J919" s="18">
        <f t="shared" si="468"/>
        <v>161424658</v>
      </c>
      <c r="K919" s="18">
        <f t="shared" si="475"/>
        <v>1</v>
      </c>
      <c r="L919" s="18">
        <f t="shared" si="476"/>
        <v>9297.81</v>
      </c>
      <c r="M919" s="18">
        <f t="shared" si="477"/>
        <v>2</v>
      </c>
      <c r="N919" s="18">
        <f t="shared" si="478"/>
        <v>33.020000000000003</v>
      </c>
      <c r="O919" s="18">
        <f t="shared" si="479"/>
        <v>2</v>
      </c>
      <c r="P919" s="18">
        <f t="shared" si="480"/>
        <v>70.040000000000006</v>
      </c>
      <c r="Q919" s="18">
        <f t="shared" si="481"/>
        <v>2</v>
      </c>
      <c r="R919" s="18">
        <f t="shared" si="482"/>
        <v>94.31</v>
      </c>
      <c r="S919" s="18">
        <f t="shared" si="483"/>
        <v>2</v>
      </c>
      <c r="T919" s="18">
        <f t="shared" si="484"/>
        <v>152.08000000000001</v>
      </c>
      <c r="U919" s="18">
        <f t="shared" si="485"/>
        <v>2</v>
      </c>
      <c r="V919" s="18">
        <f t="shared" si="486"/>
        <v>161.41999999999999</v>
      </c>
      <c r="W919" s="18">
        <f t="shared" si="487"/>
        <v>2</v>
      </c>
      <c r="X919" s="18">
        <f t="shared" si="488"/>
        <v>161.41999999999999</v>
      </c>
      <c r="Y919" s="22">
        <v>0</v>
      </c>
      <c r="Z919" s="22">
        <v>0</v>
      </c>
      <c r="AA919" s="22">
        <v>0</v>
      </c>
      <c r="AB919" s="22">
        <v>0</v>
      </c>
      <c r="AC919" s="22">
        <v>0.7</v>
      </c>
      <c r="AD919" s="22">
        <v>0.3</v>
      </c>
      <c r="AE919" s="18">
        <f t="shared" si="489"/>
        <v>565327545.71499991</v>
      </c>
      <c r="AF919" s="18">
        <f>AE919*节奏规划!$J908</f>
        <v>614486.46273369552</v>
      </c>
      <c r="AG919" s="18">
        <f t="shared" si="490"/>
        <v>7555.5</v>
      </c>
      <c r="AH919" s="18">
        <f>AG919*节奏规划!$J908</f>
        <v>8.2125000000000004</v>
      </c>
      <c r="AI919" s="18">
        <f t="shared" si="469"/>
        <v>608.84999999999991</v>
      </c>
      <c r="AJ919" s="18">
        <f>AI919*节奏规划!$J908</f>
        <v>0.66179347826086943</v>
      </c>
      <c r="AK919" s="18">
        <f t="shared" si="470"/>
        <v>348.84</v>
      </c>
      <c r="AL919" s="18">
        <f>AK919*节奏规划!$J908</f>
        <v>0.37917391304347825</v>
      </c>
      <c r="AM919" s="18">
        <f t="shared" si="471"/>
        <v>1555.1999999999998</v>
      </c>
      <c r="AN919" s="18">
        <f>AM919*节奏规划!$J908</f>
        <v>1.6904347826086954</v>
      </c>
      <c r="AO919" s="18">
        <f t="shared" si="472"/>
        <v>355.31999999999994</v>
      </c>
      <c r="AP919" s="18">
        <f>AO919*节奏规划!$J908</f>
        <v>0.38621739130434773</v>
      </c>
      <c r="AQ919" s="18">
        <f t="shared" si="473"/>
        <v>26.459999999999997</v>
      </c>
      <c r="AR919" s="18">
        <f>AQ919*节奏规划!$J908</f>
        <v>2.8760869565217388E-2</v>
      </c>
      <c r="AS919" s="18">
        <f t="shared" si="491"/>
        <v>0</v>
      </c>
      <c r="AT919" s="18">
        <f>AS919*节奏规划!$J908</f>
        <v>0</v>
      </c>
      <c r="AU919" s="18">
        <f t="shared" si="492"/>
        <v>137.97</v>
      </c>
      <c r="AV919" s="18">
        <f>AU919*节奏规划!$J908</f>
        <v>0.14996739130434783</v>
      </c>
      <c r="AW919" s="18">
        <f t="shared" si="493"/>
        <v>74.503799999999984</v>
      </c>
      <c r="AX919" s="18">
        <f>AW919*节奏规划!$J908</f>
        <v>8.0982391304347812E-2</v>
      </c>
      <c r="AY919" s="18">
        <f t="shared" si="494"/>
        <v>7.0955999999999992</v>
      </c>
      <c r="AZ919" s="18">
        <f>AY919*节奏规划!$J908</f>
        <v>7.7126086956521732E-3</v>
      </c>
    </row>
    <row r="920" spans="1:52" ht="16.5" x14ac:dyDescent="0.2">
      <c r="A920" s="14">
        <v>915</v>
      </c>
      <c r="B920" s="14">
        <f>金币产出!CH920/金币产出!CB920</f>
        <v>39838499640</v>
      </c>
      <c r="C920" s="18">
        <f>INDEX(金币产出!$D$7:$D$90,MATCH(宝箱数值!A920,金币产出!$A$7:$A$90,1))</f>
        <v>265</v>
      </c>
      <c r="D920" s="18">
        <f t="shared" si="474"/>
        <v>161698629</v>
      </c>
      <c r="E920" s="18">
        <f t="shared" si="463"/>
        <v>9305701</v>
      </c>
      <c r="F920" s="18">
        <f t="shared" si="464"/>
        <v>33046125</v>
      </c>
      <c r="G920" s="18">
        <f t="shared" si="465"/>
        <v>70104195</v>
      </c>
      <c r="H920" s="18">
        <f t="shared" si="466"/>
        <v>94387359</v>
      </c>
      <c r="I920" s="18">
        <f t="shared" si="467"/>
        <v>152210233</v>
      </c>
      <c r="J920" s="18">
        <f t="shared" si="468"/>
        <v>161698629</v>
      </c>
      <c r="K920" s="18">
        <f t="shared" si="475"/>
        <v>1</v>
      </c>
      <c r="L920" s="18">
        <f t="shared" si="476"/>
        <v>9305.7000000000007</v>
      </c>
      <c r="M920" s="18">
        <f t="shared" si="477"/>
        <v>2</v>
      </c>
      <c r="N920" s="18">
        <f t="shared" si="478"/>
        <v>33.049999999999997</v>
      </c>
      <c r="O920" s="18">
        <f t="shared" si="479"/>
        <v>2</v>
      </c>
      <c r="P920" s="18">
        <f t="shared" si="480"/>
        <v>70.099999999999994</v>
      </c>
      <c r="Q920" s="18">
        <f t="shared" si="481"/>
        <v>2</v>
      </c>
      <c r="R920" s="18">
        <f t="shared" si="482"/>
        <v>94.39</v>
      </c>
      <c r="S920" s="18">
        <f t="shared" si="483"/>
        <v>2</v>
      </c>
      <c r="T920" s="18">
        <f t="shared" si="484"/>
        <v>152.21</v>
      </c>
      <c r="U920" s="18">
        <f t="shared" si="485"/>
        <v>2</v>
      </c>
      <c r="V920" s="18">
        <f t="shared" si="486"/>
        <v>161.69999999999999</v>
      </c>
      <c r="W920" s="18">
        <f t="shared" si="487"/>
        <v>2</v>
      </c>
      <c r="X920" s="18">
        <f t="shared" si="488"/>
        <v>161.69999999999999</v>
      </c>
      <c r="Y920" s="22">
        <v>0</v>
      </c>
      <c r="Z920" s="22">
        <v>0</v>
      </c>
      <c r="AA920" s="22">
        <v>0</v>
      </c>
      <c r="AB920" s="22">
        <v>0</v>
      </c>
      <c r="AC920" s="22">
        <v>0.7</v>
      </c>
      <c r="AD920" s="22">
        <v>0.3</v>
      </c>
      <c r="AE920" s="18">
        <f t="shared" si="489"/>
        <v>565957144.06999993</v>
      </c>
      <c r="AF920" s="18">
        <f>AE920*节奏规划!$J909</f>
        <v>615170.80877173902</v>
      </c>
      <c r="AG920" s="18">
        <f t="shared" si="490"/>
        <v>7555.5</v>
      </c>
      <c r="AH920" s="18">
        <f>AG920*节奏规划!$J909</f>
        <v>8.2125000000000004</v>
      </c>
      <c r="AI920" s="18">
        <f t="shared" si="469"/>
        <v>608.84999999999991</v>
      </c>
      <c r="AJ920" s="18">
        <f>AI920*节奏规划!$J909</f>
        <v>0.66179347826086943</v>
      </c>
      <c r="AK920" s="18">
        <f t="shared" si="470"/>
        <v>348.84</v>
      </c>
      <c r="AL920" s="18">
        <f>AK920*节奏规划!$J909</f>
        <v>0.37917391304347825</v>
      </c>
      <c r="AM920" s="18">
        <f t="shared" si="471"/>
        <v>1555.1999999999998</v>
      </c>
      <c r="AN920" s="18">
        <f>AM920*节奏规划!$J909</f>
        <v>1.6904347826086954</v>
      </c>
      <c r="AO920" s="18">
        <f t="shared" si="472"/>
        <v>355.31999999999994</v>
      </c>
      <c r="AP920" s="18">
        <f>AO920*节奏规划!$J909</f>
        <v>0.38621739130434773</v>
      </c>
      <c r="AQ920" s="18">
        <f t="shared" si="473"/>
        <v>26.459999999999997</v>
      </c>
      <c r="AR920" s="18">
        <f>AQ920*节奏规划!$J909</f>
        <v>2.8760869565217388E-2</v>
      </c>
      <c r="AS920" s="18">
        <f t="shared" si="491"/>
        <v>0</v>
      </c>
      <c r="AT920" s="18">
        <f>AS920*节奏规划!$J909</f>
        <v>0</v>
      </c>
      <c r="AU920" s="18">
        <f t="shared" si="492"/>
        <v>137.97</v>
      </c>
      <c r="AV920" s="18">
        <f>AU920*节奏规划!$J909</f>
        <v>0.14996739130434783</v>
      </c>
      <c r="AW920" s="18">
        <f t="shared" si="493"/>
        <v>74.503799999999984</v>
      </c>
      <c r="AX920" s="18">
        <f>AW920*节奏规划!$J909</f>
        <v>8.0982391304347812E-2</v>
      </c>
      <c r="AY920" s="18">
        <f t="shared" si="494"/>
        <v>7.0955999999999992</v>
      </c>
      <c r="AZ920" s="18">
        <f>AY920*节奏规划!$J909</f>
        <v>7.7126086956521732E-3</v>
      </c>
    </row>
    <row r="921" spans="1:52" ht="16.5" x14ac:dyDescent="0.2">
      <c r="A921" s="14">
        <v>916</v>
      </c>
      <c r="B921" s="14">
        <f>金币产出!CH921/金币产出!CB921</f>
        <v>39906000040</v>
      </c>
      <c r="C921" s="18">
        <f>INDEX(金币产出!$D$7:$D$90,MATCH(宝箱数值!A921,金币产出!$A$7:$A$90,1))</f>
        <v>265</v>
      </c>
      <c r="D921" s="18">
        <f t="shared" si="474"/>
        <v>161972603</v>
      </c>
      <c r="E921" s="18">
        <f t="shared" si="463"/>
        <v>9313581</v>
      </c>
      <c r="F921" s="18">
        <f t="shared" si="464"/>
        <v>33074109</v>
      </c>
      <c r="G921" s="18">
        <f t="shared" si="465"/>
        <v>70163561</v>
      </c>
      <c r="H921" s="18">
        <f t="shared" si="466"/>
        <v>94467288</v>
      </c>
      <c r="I921" s="18">
        <f t="shared" si="467"/>
        <v>152339127</v>
      </c>
      <c r="J921" s="18">
        <f t="shared" si="468"/>
        <v>161972603</v>
      </c>
      <c r="K921" s="18">
        <f t="shared" si="475"/>
        <v>1</v>
      </c>
      <c r="L921" s="18">
        <f t="shared" si="476"/>
        <v>9313.58</v>
      </c>
      <c r="M921" s="18">
        <f t="shared" si="477"/>
        <v>2</v>
      </c>
      <c r="N921" s="18">
        <f t="shared" si="478"/>
        <v>33.07</v>
      </c>
      <c r="O921" s="18">
        <f t="shared" si="479"/>
        <v>2</v>
      </c>
      <c r="P921" s="18">
        <f t="shared" si="480"/>
        <v>70.16</v>
      </c>
      <c r="Q921" s="18">
        <f t="shared" si="481"/>
        <v>2</v>
      </c>
      <c r="R921" s="18">
        <f t="shared" si="482"/>
        <v>94.47</v>
      </c>
      <c r="S921" s="18">
        <f t="shared" si="483"/>
        <v>2</v>
      </c>
      <c r="T921" s="18">
        <f t="shared" si="484"/>
        <v>152.34</v>
      </c>
      <c r="U921" s="18">
        <f t="shared" si="485"/>
        <v>2</v>
      </c>
      <c r="V921" s="18">
        <f t="shared" si="486"/>
        <v>161.97</v>
      </c>
      <c r="W921" s="18">
        <f t="shared" si="487"/>
        <v>2</v>
      </c>
      <c r="X921" s="18">
        <f t="shared" si="488"/>
        <v>161.97</v>
      </c>
      <c r="Y921" s="22">
        <v>0</v>
      </c>
      <c r="Z921" s="22">
        <v>0</v>
      </c>
      <c r="AA921" s="22">
        <v>0</v>
      </c>
      <c r="AB921" s="22">
        <v>0</v>
      </c>
      <c r="AC921" s="22">
        <v>0.7</v>
      </c>
      <c r="AD921" s="22">
        <v>0.3</v>
      </c>
      <c r="AE921" s="18">
        <f t="shared" si="489"/>
        <v>566586469.76999986</v>
      </c>
      <c r="AF921" s="18">
        <f>AE921*节奏规划!$J910</f>
        <v>615854.85844565206</v>
      </c>
      <c r="AG921" s="18">
        <f t="shared" si="490"/>
        <v>7555.5</v>
      </c>
      <c r="AH921" s="18">
        <f>AG921*节奏规划!$J910</f>
        <v>8.2125000000000004</v>
      </c>
      <c r="AI921" s="18">
        <f t="shared" si="469"/>
        <v>608.84999999999991</v>
      </c>
      <c r="AJ921" s="18">
        <f>AI921*节奏规划!$J910</f>
        <v>0.66179347826086943</v>
      </c>
      <c r="AK921" s="18">
        <f t="shared" si="470"/>
        <v>348.84</v>
      </c>
      <c r="AL921" s="18">
        <f>AK921*节奏规划!$J910</f>
        <v>0.37917391304347825</v>
      </c>
      <c r="AM921" s="18">
        <f t="shared" si="471"/>
        <v>1555.1999999999998</v>
      </c>
      <c r="AN921" s="18">
        <f>AM921*节奏规划!$J910</f>
        <v>1.6904347826086954</v>
      </c>
      <c r="AO921" s="18">
        <f t="shared" si="472"/>
        <v>355.31999999999994</v>
      </c>
      <c r="AP921" s="18">
        <f>AO921*节奏规划!$J910</f>
        <v>0.38621739130434773</v>
      </c>
      <c r="AQ921" s="18">
        <f t="shared" si="473"/>
        <v>26.459999999999997</v>
      </c>
      <c r="AR921" s="18">
        <f>AQ921*节奏规划!$J910</f>
        <v>2.8760869565217388E-2</v>
      </c>
      <c r="AS921" s="18">
        <f t="shared" si="491"/>
        <v>0</v>
      </c>
      <c r="AT921" s="18">
        <f>AS921*节奏规划!$J910</f>
        <v>0</v>
      </c>
      <c r="AU921" s="18">
        <f t="shared" si="492"/>
        <v>137.97</v>
      </c>
      <c r="AV921" s="18">
        <f>AU921*节奏规划!$J910</f>
        <v>0.14996739130434783</v>
      </c>
      <c r="AW921" s="18">
        <f t="shared" si="493"/>
        <v>74.503799999999984</v>
      </c>
      <c r="AX921" s="18">
        <f>AW921*节奏规划!$J910</f>
        <v>8.0982391304347812E-2</v>
      </c>
      <c r="AY921" s="18">
        <f t="shared" si="494"/>
        <v>7.0955999999999992</v>
      </c>
      <c r="AZ921" s="18">
        <f>AY921*节奏规划!$J910</f>
        <v>7.7126086956521732E-3</v>
      </c>
    </row>
    <row r="922" spans="1:52" ht="16.5" x14ac:dyDescent="0.2">
      <c r="A922" s="14">
        <v>917</v>
      </c>
      <c r="B922" s="14">
        <f>金币产出!CH922/金币产出!CB922</f>
        <v>39973500440</v>
      </c>
      <c r="C922" s="18">
        <f>INDEX(金币产出!$D$7:$D$90,MATCH(宝箱数值!A922,金币产出!$A$7:$A$90,1))</f>
        <v>265</v>
      </c>
      <c r="D922" s="18">
        <f t="shared" si="474"/>
        <v>162246577</v>
      </c>
      <c r="E922" s="18">
        <f t="shared" si="463"/>
        <v>9321455</v>
      </c>
      <c r="F922" s="18">
        <f t="shared" si="464"/>
        <v>33102069</v>
      </c>
      <c r="G922" s="18">
        <f t="shared" si="465"/>
        <v>70222876</v>
      </c>
      <c r="H922" s="18">
        <f t="shared" si="466"/>
        <v>94547149</v>
      </c>
      <c r="I922" s="18">
        <f t="shared" si="467"/>
        <v>152467913</v>
      </c>
      <c r="J922" s="18">
        <f t="shared" si="468"/>
        <v>162246577</v>
      </c>
      <c r="K922" s="18">
        <f t="shared" si="475"/>
        <v>1</v>
      </c>
      <c r="L922" s="18">
        <f t="shared" si="476"/>
        <v>9321.4599999999991</v>
      </c>
      <c r="M922" s="18">
        <f t="shared" si="477"/>
        <v>2</v>
      </c>
      <c r="N922" s="18">
        <f t="shared" si="478"/>
        <v>33.1</v>
      </c>
      <c r="O922" s="18">
        <f t="shared" si="479"/>
        <v>2</v>
      </c>
      <c r="P922" s="18">
        <f t="shared" si="480"/>
        <v>70.22</v>
      </c>
      <c r="Q922" s="18">
        <f t="shared" si="481"/>
        <v>2</v>
      </c>
      <c r="R922" s="18">
        <f t="shared" si="482"/>
        <v>94.55</v>
      </c>
      <c r="S922" s="18">
        <f t="shared" si="483"/>
        <v>2</v>
      </c>
      <c r="T922" s="18">
        <f t="shared" si="484"/>
        <v>152.47</v>
      </c>
      <c r="U922" s="18">
        <f t="shared" si="485"/>
        <v>2</v>
      </c>
      <c r="V922" s="18">
        <f t="shared" si="486"/>
        <v>162.25</v>
      </c>
      <c r="W922" s="18">
        <f t="shared" si="487"/>
        <v>2</v>
      </c>
      <c r="X922" s="18">
        <f t="shared" si="488"/>
        <v>162.25</v>
      </c>
      <c r="Y922" s="22">
        <v>0</v>
      </c>
      <c r="Z922" s="22">
        <v>0</v>
      </c>
      <c r="AA922" s="22">
        <v>0</v>
      </c>
      <c r="AB922" s="22">
        <v>0</v>
      </c>
      <c r="AC922" s="22">
        <v>0.7</v>
      </c>
      <c r="AD922" s="22">
        <v>0.3</v>
      </c>
      <c r="AE922" s="18">
        <f t="shared" si="489"/>
        <v>567215519.52999997</v>
      </c>
      <c r="AF922" s="18">
        <f>AE922*节奏规划!$J911</f>
        <v>616538.60818478256</v>
      </c>
      <c r="AG922" s="18">
        <f t="shared" si="490"/>
        <v>7555.5</v>
      </c>
      <c r="AH922" s="18">
        <f>AG922*节奏规划!$J911</f>
        <v>8.2125000000000004</v>
      </c>
      <c r="AI922" s="18">
        <f t="shared" si="469"/>
        <v>608.84999999999991</v>
      </c>
      <c r="AJ922" s="18">
        <f>AI922*节奏规划!$J911</f>
        <v>0.66179347826086943</v>
      </c>
      <c r="AK922" s="18">
        <f t="shared" si="470"/>
        <v>348.84</v>
      </c>
      <c r="AL922" s="18">
        <f>AK922*节奏规划!$J911</f>
        <v>0.37917391304347825</v>
      </c>
      <c r="AM922" s="18">
        <f t="shared" si="471"/>
        <v>1555.1999999999998</v>
      </c>
      <c r="AN922" s="18">
        <f>AM922*节奏规划!$J911</f>
        <v>1.6904347826086954</v>
      </c>
      <c r="AO922" s="18">
        <f t="shared" si="472"/>
        <v>355.31999999999994</v>
      </c>
      <c r="AP922" s="18">
        <f>AO922*节奏规划!$J911</f>
        <v>0.38621739130434773</v>
      </c>
      <c r="AQ922" s="18">
        <f t="shared" si="473"/>
        <v>26.459999999999997</v>
      </c>
      <c r="AR922" s="18">
        <f>AQ922*节奏规划!$J911</f>
        <v>2.8760869565217388E-2</v>
      </c>
      <c r="AS922" s="18">
        <f t="shared" si="491"/>
        <v>0</v>
      </c>
      <c r="AT922" s="18">
        <f>AS922*节奏规划!$J911</f>
        <v>0</v>
      </c>
      <c r="AU922" s="18">
        <f t="shared" si="492"/>
        <v>137.97</v>
      </c>
      <c r="AV922" s="18">
        <f>AU922*节奏规划!$J911</f>
        <v>0.14996739130434783</v>
      </c>
      <c r="AW922" s="18">
        <f t="shared" si="493"/>
        <v>74.503799999999984</v>
      </c>
      <c r="AX922" s="18">
        <f>AW922*节奏规划!$J911</f>
        <v>8.0982391304347812E-2</v>
      </c>
      <c r="AY922" s="18">
        <f t="shared" si="494"/>
        <v>7.0955999999999992</v>
      </c>
      <c r="AZ922" s="18">
        <f>AY922*节奏规划!$J911</f>
        <v>7.7126086956521732E-3</v>
      </c>
    </row>
    <row r="923" spans="1:52" ht="16.5" x14ac:dyDescent="0.2">
      <c r="A923" s="14">
        <v>918</v>
      </c>
      <c r="B923" s="14">
        <f>金币产出!CH923/金币产出!CB923</f>
        <v>40040999920</v>
      </c>
      <c r="C923" s="18">
        <f>INDEX(金币产出!$D$7:$D$90,MATCH(宝箱数值!A923,金币产出!$A$7:$A$90,1))</f>
        <v>265</v>
      </c>
      <c r="D923" s="18">
        <f t="shared" si="474"/>
        <v>162520548</v>
      </c>
      <c r="E923" s="18">
        <f t="shared" si="463"/>
        <v>9329322</v>
      </c>
      <c r="F923" s="18">
        <f t="shared" si="464"/>
        <v>33130006</v>
      </c>
      <c r="G923" s="18">
        <f t="shared" si="465"/>
        <v>70282140</v>
      </c>
      <c r="H923" s="18">
        <f t="shared" si="466"/>
        <v>94626942</v>
      </c>
      <c r="I923" s="18">
        <f t="shared" si="467"/>
        <v>152596588</v>
      </c>
      <c r="J923" s="18">
        <f t="shared" si="468"/>
        <v>162520548</v>
      </c>
      <c r="K923" s="18">
        <f t="shared" si="475"/>
        <v>1</v>
      </c>
      <c r="L923" s="18">
        <f t="shared" si="476"/>
        <v>9329.32</v>
      </c>
      <c r="M923" s="18">
        <f t="shared" si="477"/>
        <v>2</v>
      </c>
      <c r="N923" s="18">
        <f t="shared" si="478"/>
        <v>33.130000000000003</v>
      </c>
      <c r="O923" s="18">
        <f t="shared" si="479"/>
        <v>2</v>
      </c>
      <c r="P923" s="18">
        <f t="shared" si="480"/>
        <v>70.28</v>
      </c>
      <c r="Q923" s="18">
        <f t="shared" si="481"/>
        <v>2</v>
      </c>
      <c r="R923" s="18">
        <f t="shared" si="482"/>
        <v>94.63</v>
      </c>
      <c r="S923" s="18">
        <f t="shared" si="483"/>
        <v>2</v>
      </c>
      <c r="T923" s="18">
        <f t="shared" si="484"/>
        <v>152.6</v>
      </c>
      <c r="U923" s="18">
        <f t="shared" si="485"/>
        <v>2</v>
      </c>
      <c r="V923" s="18">
        <f t="shared" si="486"/>
        <v>162.52000000000001</v>
      </c>
      <c r="W923" s="18">
        <f t="shared" si="487"/>
        <v>2</v>
      </c>
      <c r="X923" s="18">
        <f t="shared" si="488"/>
        <v>162.52000000000001</v>
      </c>
      <c r="Y923" s="22">
        <v>0</v>
      </c>
      <c r="Z923" s="22">
        <v>0</v>
      </c>
      <c r="AA923" s="22">
        <v>0</v>
      </c>
      <c r="AB923" s="22">
        <v>0</v>
      </c>
      <c r="AC923" s="22">
        <v>0.7</v>
      </c>
      <c r="AD923" s="22">
        <v>0.3</v>
      </c>
      <c r="AE923" s="18">
        <f t="shared" si="489"/>
        <v>567844282.39999998</v>
      </c>
      <c r="AF923" s="18">
        <f>AE923*节奏规划!$J912</f>
        <v>617222.04608695651</v>
      </c>
      <c r="AG923" s="18">
        <f t="shared" si="490"/>
        <v>7555.5</v>
      </c>
      <c r="AH923" s="18">
        <f>AG923*节奏规划!$J912</f>
        <v>8.2125000000000004</v>
      </c>
      <c r="AI923" s="18">
        <f t="shared" si="469"/>
        <v>608.84999999999991</v>
      </c>
      <c r="AJ923" s="18">
        <f>AI923*节奏规划!$J912</f>
        <v>0.66179347826086943</v>
      </c>
      <c r="AK923" s="18">
        <f t="shared" si="470"/>
        <v>348.84</v>
      </c>
      <c r="AL923" s="18">
        <f>AK923*节奏规划!$J912</f>
        <v>0.37917391304347825</v>
      </c>
      <c r="AM923" s="18">
        <f t="shared" si="471"/>
        <v>1555.1999999999998</v>
      </c>
      <c r="AN923" s="18">
        <f>AM923*节奏规划!$J912</f>
        <v>1.6904347826086954</v>
      </c>
      <c r="AO923" s="18">
        <f t="shared" si="472"/>
        <v>355.31999999999994</v>
      </c>
      <c r="AP923" s="18">
        <f>AO923*节奏规划!$J912</f>
        <v>0.38621739130434773</v>
      </c>
      <c r="AQ923" s="18">
        <f t="shared" si="473"/>
        <v>26.459999999999997</v>
      </c>
      <c r="AR923" s="18">
        <f>AQ923*节奏规划!$J912</f>
        <v>2.8760869565217388E-2</v>
      </c>
      <c r="AS923" s="18">
        <f t="shared" si="491"/>
        <v>0</v>
      </c>
      <c r="AT923" s="18">
        <f>AS923*节奏规划!$J912</f>
        <v>0</v>
      </c>
      <c r="AU923" s="18">
        <f t="shared" si="492"/>
        <v>137.97</v>
      </c>
      <c r="AV923" s="18">
        <f>AU923*节奏规划!$J912</f>
        <v>0.14996739130434783</v>
      </c>
      <c r="AW923" s="18">
        <f t="shared" si="493"/>
        <v>74.503799999999984</v>
      </c>
      <c r="AX923" s="18">
        <f>AW923*节奏规划!$J912</f>
        <v>8.0982391304347812E-2</v>
      </c>
      <c r="AY923" s="18">
        <f t="shared" si="494"/>
        <v>7.0955999999999992</v>
      </c>
      <c r="AZ923" s="18">
        <f>AY923*节奏规划!$J912</f>
        <v>7.7126086956521732E-3</v>
      </c>
    </row>
    <row r="924" spans="1:52" ht="16.5" x14ac:dyDescent="0.2">
      <c r="A924" s="14">
        <v>919</v>
      </c>
      <c r="B924" s="14">
        <f>金币产出!CH924/金币产出!CB924</f>
        <v>40108500320</v>
      </c>
      <c r="C924" s="18">
        <f>INDEX(金币产出!$D$7:$D$90,MATCH(宝箱数值!A924,金币产出!$A$7:$A$90,1))</f>
        <v>265</v>
      </c>
      <c r="D924" s="18">
        <f t="shared" si="474"/>
        <v>162794522</v>
      </c>
      <c r="E924" s="18">
        <f t="shared" si="463"/>
        <v>9337182</v>
      </c>
      <c r="F924" s="18">
        <f t="shared" si="464"/>
        <v>33157919</v>
      </c>
      <c r="G924" s="18">
        <f t="shared" si="465"/>
        <v>70341356</v>
      </c>
      <c r="H924" s="18">
        <f t="shared" si="466"/>
        <v>94706669</v>
      </c>
      <c r="I924" s="18">
        <f t="shared" si="467"/>
        <v>152725156</v>
      </c>
      <c r="J924" s="18">
        <f t="shared" si="468"/>
        <v>162794522</v>
      </c>
      <c r="K924" s="18">
        <f t="shared" si="475"/>
        <v>1</v>
      </c>
      <c r="L924" s="18">
        <f t="shared" si="476"/>
        <v>9337.18</v>
      </c>
      <c r="M924" s="18">
        <f t="shared" si="477"/>
        <v>2</v>
      </c>
      <c r="N924" s="18">
        <f t="shared" si="478"/>
        <v>33.159999999999997</v>
      </c>
      <c r="O924" s="18">
        <f t="shared" si="479"/>
        <v>2</v>
      </c>
      <c r="P924" s="18">
        <f t="shared" si="480"/>
        <v>70.34</v>
      </c>
      <c r="Q924" s="18">
        <f t="shared" si="481"/>
        <v>2</v>
      </c>
      <c r="R924" s="18">
        <f t="shared" si="482"/>
        <v>94.71</v>
      </c>
      <c r="S924" s="18">
        <f t="shared" si="483"/>
        <v>2</v>
      </c>
      <c r="T924" s="18">
        <f t="shared" si="484"/>
        <v>152.72999999999999</v>
      </c>
      <c r="U924" s="18">
        <f t="shared" si="485"/>
        <v>2</v>
      </c>
      <c r="V924" s="18">
        <f t="shared" si="486"/>
        <v>162.79</v>
      </c>
      <c r="W924" s="18">
        <f t="shared" si="487"/>
        <v>2</v>
      </c>
      <c r="X924" s="18">
        <f t="shared" si="488"/>
        <v>162.79</v>
      </c>
      <c r="Y924" s="22">
        <v>0</v>
      </c>
      <c r="Z924" s="22">
        <v>0</v>
      </c>
      <c r="AA924" s="22">
        <v>0</v>
      </c>
      <c r="AB924" s="22">
        <v>0</v>
      </c>
      <c r="AC924" s="22">
        <v>0.7</v>
      </c>
      <c r="AD924" s="22">
        <v>0.3</v>
      </c>
      <c r="AE924" s="18">
        <f t="shared" si="489"/>
        <v>568472775.16999996</v>
      </c>
      <c r="AF924" s="18">
        <f>AE924*节奏规划!$J913</f>
        <v>617905.1904021739</v>
      </c>
      <c r="AG924" s="18">
        <f t="shared" si="490"/>
        <v>7555.5</v>
      </c>
      <c r="AH924" s="18">
        <f>AG924*节奏规划!$J913</f>
        <v>8.2125000000000004</v>
      </c>
      <c r="AI924" s="18">
        <f t="shared" si="469"/>
        <v>608.84999999999991</v>
      </c>
      <c r="AJ924" s="18">
        <f>AI924*节奏规划!$J913</f>
        <v>0.66179347826086943</v>
      </c>
      <c r="AK924" s="18">
        <f t="shared" si="470"/>
        <v>348.84</v>
      </c>
      <c r="AL924" s="18">
        <f>AK924*节奏规划!$J913</f>
        <v>0.37917391304347825</v>
      </c>
      <c r="AM924" s="18">
        <f t="shared" si="471"/>
        <v>1555.1999999999998</v>
      </c>
      <c r="AN924" s="18">
        <f>AM924*节奏规划!$J913</f>
        <v>1.6904347826086954</v>
      </c>
      <c r="AO924" s="18">
        <f t="shared" si="472"/>
        <v>355.31999999999994</v>
      </c>
      <c r="AP924" s="18">
        <f>AO924*节奏规划!$J913</f>
        <v>0.38621739130434773</v>
      </c>
      <c r="AQ924" s="18">
        <f t="shared" si="473"/>
        <v>26.459999999999997</v>
      </c>
      <c r="AR924" s="18">
        <f>AQ924*节奏规划!$J913</f>
        <v>2.8760869565217388E-2</v>
      </c>
      <c r="AS924" s="18">
        <f t="shared" si="491"/>
        <v>0</v>
      </c>
      <c r="AT924" s="18">
        <f>AS924*节奏规划!$J913</f>
        <v>0</v>
      </c>
      <c r="AU924" s="18">
        <f t="shared" si="492"/>
        <v>137.97</v>
      </c>
      <c r="AV924" s="18">
        <f>AU924*节奏规划!$J913</f>
        <v>0.14996739130434783</v>
      </c>
      <c r="AW924" s="18">
        <f t="shared" si="493"/>
        <v>74.503799999999984</v>
      </c>
      <c r="AX924" s="18">
        <f>AW924*节奏规划!$J913</f>
        <v>8.0982391304347812E-2</v>
      </c>
      <c r="AY924" s="18">
        <f t="shared" si="494"/>
        <v>7.0955999999999992</v>
      </c>
      <c r="AZ924" s="18">
        <f>AY924*节奏规划!$J913</f>
        <v>7.7126086956521732E-3</v>
      </c>
    </row>
    <row r="925" spans="1:52" ht="16.5" x14ac:dyDescent="0.2">
      <c r="A925" s="14">
        <v>920</v>
      </c>
      <c r="B925" s="14">
        <f>金币产出!CH925/金币产出!CB925</f>
        <v>40175999800</v>
      </c>
      <c r="C925" s="18">
        <f>INDEX(金币产出!$D$7:$D$90,MATCH(宝箱数值!A925,金币产出!$A$7:$A$90,1))</f>
        <v>267.5</v>
      </c>
      <c r="D925" s="18">
        <f t="shared" si="474"/>
        <v>161959183</v>
      </c>
      <c r="E925" s="18">
        <f t="shared" si="463"/>
        <v>9313196</v>
      </c>
      <c r="F925" s="18">
        <f t="shared" si="464"/>
        <v>33072739</v>
      </c>
      <c r="G925" s="18">
        <f t="shared" si="465"/>
        <v>70160654</v>
      </c>
      <c r="H925" s="18">
        <f t="shared" si="466"/>
        <v>94463375</v>
      </c>
      <c r="I925" s="18">
        <f t="shared" si="467"/>
        <v>152332816</v>
      </c>
      <c r="J925" s="18">
        <f t="shared" si="468"/>
        <v>161959183</v>
      </c>
      <c r="K925" s="18">
        <f t="shared" si="475"/>
        <v>1</v>
      </c>
      <c r="L925" s="18">
        <f t="shared" si="476"/>
        <v>9313.2000000000007</v>
      </c>
      <c r="M925" s="18">
        <f t="shared" si="477"/>
        <v>2</v>
      </c>
      <c r="N925" s="18">
        <f t="shared" si="478"/>
        <v>33.07</v>
      </c>
      <c r="O925" s="18">
        <f t="shared" si="479"/>
        <v>2</v>
      </c>
      <c r="P925" s="18">
        <f t="shared" si="480"/>
        <v>70.16</v>
      </c>
      <c r="Q925" s="18">
        <f t="shared" si="481"/>
        <v>2</v>
      </c>
      <c r="R925" s="18">
        <f t="shared" si="482"/>
        <v>94.46</v>
      </c>
      <c r="S925" s="18">
        <f t="shared" si="483"/>
        <v>2</v>
      </c>
      <c r="T925" s="18">
        <f t="shared" si="484"/>
        <v>152.33000000000001</v>
      </c>
      <c r="U925" s="18">
        <f t="shared" si="485"/>
        <v>2</v>
      </c>
      <c r="V925" s="18">
        <f t="shared" si="486"/>
        <v>161.96</v>
      </c>
      <c r="W925" s="18">
        <f t="shared" si="487"/>
        <v>2</v>
      </c>
      <c r="X925" s="18">
        <f t="shared" si="488"/>
        <v>161.96</v>
      </c>
      <c r="Y925" s="22">
        <v>0</v>
      </c>
      <c r="Z925" s="22">
        <v>0</v>
      </c>
      <c r="AA925" s="22">
        <v>0</v>
      </c>
      <c r="AB925" s="22">
        <v>0</v>
      </c>
      <c r="AC925" s="22">
        <v>0.7</v>
      </c>
      <c r="AD925" s="22">
        <v>0.3</v>
      </c>
      <c r="AE925" s="18">
        <f t="shared" si="489"/>
        <v>570436168.4174999</v>
      </c>
      <c r="AF925" s="18">
        <f>AE925*节奏规划!$J914</f>
        <v>620039.31349728256</v>
      </c>
      <c r="AG925" s="18">
        <f t="shared" si="490"/>
        <v>7607.25</v>
      </c>
      <c r="AH925" s="18">
        <f>AG925*节奏规划!$J914</f>
        <v>8.2687500000000007</v>
      </c>
      <c r="AI925" s="18">
        <f t="shared" si="469"/>
        <v>608.84999999999991</v>
      </c>
      <c r="AJ925" s="18">
        <f>AI925*节奏规划!$J914</f>
        <v>0.66179347826086943</v>
      </c>
      <c r="AK925" s="18">
        <f t="shared" si="470"/>
        <v>348.84</v>
      </c>
      <c r="AL925" s="18">
        <f>AK925*节奏规划!$J914</f>
        <v>0.37917391304347825</v>
      </c>
      <c r="AM925" s="18">
        <f t="shared" si="471"/>
        <v>1555.1999999999998</v>
      </c>
      <c r="AN925" s="18">
        <f>AM925*节奏规划!$J914</f>
        <v>1.6904347826086954</v>
      </c>
      <c r="AO925" s="18">
        <f t="shared" si="472"/>
        <v>355.31999999999994</v>
      </c>
      <c r="AP925" s="18">
        <f>AO925*节奏规划!$J914</f>
        <v>0.38621739130434773</v>
      </c>
      <c r="AQ925" s="18">
        <f t="shared" si="473"/>
        <v>26.459999999999997</v>
      </c>
      <c r="AR925" s="18">
        <f>AQ925*节奏规划!$J914</f>
        <v>2.8760869565217388E-2</v>
      </c>
      <c r="AS925" s="18">
        <f t="shared" si="491"/>
        <v>0</v>
      </c>
      <c r="AT925" s="18">
        <f>AS925*节奏规划!$J914</f>
        <v>0</v>
      </c>
      <c r="AU925" s="18">
        <f t="shared" si="492"/>
        <v>138.91499999999999</v>
      </c>
      <c r="AV925" s="18">
        <f>AU925*节奏规划!$J914</f>
        <v>0.1509945652173913</v>
      </c>
      <c r="AW925" s="18">
        <f t="shared" si="493"/>
        <v>75.014099999999985</v>
      </c>
      <c r="AX925" s="18">
        <f>AW925*节奏规划!$J914</f>
        <v>8.1537065217391291E-2</v>
      </c>
      <c r="AY925" s="18">
        <f t="shared" si="494"/>
        <v>7.1441999999999988</v>
      </c>
      <c r="AZ925" s="18">
        <f>AY925*节奏规划!$J914</f>
        <v>7.7654347826086947E-3</v>
      </c>
    </row>
    <row r="926" spans="1:52" ht="16.5" x14ac:dyDescent="0.2">
      <c r="A926" s="14">
        <v>921</v>
      </c>
      <c r="B926" s="14">
        <f>金币产出!CH926/金币产出!CB926</f>
        <v>40244040240</v>
      </c>
      <c r="C926" s="18">
        <f>INDEX(金币产出!$D$7:$D$90,MATCH(宝箱数值!A926,金币产出!$A$7:$A$90,1))</f>
        <v>267.5</v>
      </c>
      <c r="D926" s="18">
        <f t="shared" si="474"/>
        <v>162233470</v>
      </c>
      <c r="E926" s="18">
        <f t="shared" si="463"/>
        <v>9321078</v>
      </c>
      <c r="F926" s="18">
        <f t="shared" si="464"/>
        <v>33100732</v>
      </c>
      <c r="G926" s="18">
        <f t="shared" si="465"/>
        <v>70220039</v>
      </c>
      <c r="H926" s="18">
        <f t="shared" si="466"/>
        <v>94543330</v>
      </c>
      <c r="I926" s="18">
        <f t="shared" si="467"/>
        <v>152461754</v>
      </c>
      <c r="J926" s="18">
        <f t="shared" si="468"/>
        <v>162233470</v>
      </c>
      <c r="K926" s="18">
        <f t="shared" si="475"/>
        <v>1</v>
      </c>
      <c r="L926" s="18">
        <f t="shared" si="476"/>
        <v>9321.08</v>
      </c>
      <c r="M926" s="18">
        <f t="shared" si="477"/>
        <v>2</v>
      </c>
      <c r="N926" s="18">
        <f t="shared" si="478"/>
        <v>33.1</v>
      </c>
      <c r="O926" s="18">
        <f t="shared" si="479"/>
        <v>2</v>
      </c>
      <c r="P926" s="18">
        <f t="shared" si="480"/>
        <v>70.22</v>
      </c>
      <c r="Q926" s="18">
        <f t="shared" si="481"/>
        <v>2</v>
      </c>
      <c r="R926" s="18">
        <f t="shared" si="482"/>
        <v>94.54</v>
      </c>
      <c r="S926" s="18">
        <f t="shared" si="483"/>
        <v>2</v>
      </c>
      <c r="T926" s="18">
        <f t="shared" si="484"/>
        <v>152.46</v>
      </c>
      <c r="U926" s="18">
        <f t="shared" si="485"/>
        <v>2</v>
      </c>
      <c r="V926" s="18">
        <f t="shared" si="486"/>
        <v>162.22999999999999</v>
      </c>
      <c r="W926" s="18">
        <f t="shared" si="487"/>
        <v>2</v>
      </c>
      <c r="X926" s="18">
        <f t="shared" si="488"/>
        <v>162.22999999999999</v>
      </c>
      <c r="Y926" s="22">
        <v>0</v>
      </c>
      <c r="Z926" s="22">
        <v>0</v>
      </c>
      <c r="AA926" s="22">
        <v>0</v>
      </c>
      <c r="AB926" s="22">
        <v>0</v>
      </c>
      <c r="AC926" s="22">
        <v>0.7</v>
      </c>
      <c r="AD926" s="22">
        <v>0.3</v>
      </c>
      <c r="AE926" s="18">
        <f t="shared" si="489"/>
        <v>571070262.84000003</v>
      </c>
      <c r="AF926" s="18">
        <f>AE926*节奏规划!$J915</f>
        <v>620728.54656521743</v>
      </c>
      <c r="AG926" s="18">
        <f t="shared" si="490"/>
        <v>7607.25</v>
      </c>
      <c r="AH926" s="18">
        <f>AG926*节奏规划!$J915</f>
        <v>8.2687500000000007</v>
      </c>
      <c r="AI926" s="18">
        <f t="shared" si="469"/>
        <v>608.84999999999991</v>
      </c>
      <c r="AJ926" s="18">
        <f>AI926*节奏规划!$J915</f>
        <v>0.66179347826086943</v>
      </c>
      <c r="AK926" s="18">
        <f t="shared" si="470"/>
        <v>348.84</v>
      </c>
      <c r="AL926" s="18">
        <f>AK926*节奏规划!$J915</f>
        <v>0.37917391304347825</v>
      </c>
      <c r="AM926" s="18">
        <f t="shared" si="471"/>
        <v>1555.1999999999998</v>
      </c>
      <c r="AN926" s="18">
        <f>AM926*节奏规划!$J915</f>
        <v>1.6904347826086954</v>
      </c>
      <c r="AO926" s="18">
        <f t="shared" si="472"/>
        <v>355.31999999999994</v>
      </c>
      <c r="AP926" s="18">
        <f>AO926*节奏规划!$J915</f>
        <v>0.38621739130434773</v>
      </c>
      <c r="AQ926" s="18">
        <f t="shared" si="473"/>
        <v>26.459999999999997</v>
      </c>
      <c r="AR926" s="18">
        <f>AQ926*节奏规划!$J915</f>
        <v>2.8760869565217388E-2</v>
      </c>
      <c r="AS926" s="18">
        <f t="shared" si="491"/>
        <v>0</v>
      </c>
      <c r="AT926" s="18">
        <f>AS926*节奏规划!$J915</f>
        <v>0</v>
      </c>
      <c r="AU926" s="18">
        <f t="shared" si="492"/>
        <v>138.91499999999999</v>
      </c>
      <c r="AV926" s="18">
        <f>AU926*节奏规划!$J915</f>
        <v>0.1509945652173913</v>
      </c>
      <c r="AW926" s="18">
        <f t="shared" si="493"/>
        <v>75.014099999999985</v>
      </c>
      <c r="AX926" s="18">
        <f>AW926*节奏规划!$J915</f>
        <v>8.1537065217391291E-2</v>
      </c>
      <c r="AY926" s="18">
        <f t="shared" si="494"/>
        <v>7.1441999999999988</v>
      </c>
      <c r="AZ926" s="18">
        <f>AY926*节奏规划!$J915</f>
        <v>7.7654347826086947E-3</v>
      </c>
    </row>
    <row r="927" spans="1:52" ht="16.5" x14ac:dyDescent="0.2">
      <c r="A927" s="14">
        <v>922</v>
      </c>
      <c r="B927" s="14">
        <f>金币产出!CH927/金币产出!CB927</f>
        <v>40312079760</v>
      </c>
      <c r="C927" s="18">
        <f>INDEX(金币产出!$D$7:$D$90,MATCH(宝箱数值!A927,金币产出!$A$7:$A$90,1))</f>
        <v>267.5</v>
      </c>
      <c r="D927" s="18">
        <f t="shared" si="474"/>
        <v>162507754</v>
      </c>
      <c r="E927" s="18">
        <f t="shared" si="463"/>
        <v>9328955</v>
      </c>
      <c r="F927" s="18">
        <f t="shared" si="464"/>
        <v>33128702</v>
      </c>
      <c r="G927" s="18">
        <f t="shared" si="465"/>
        <v>70279374</v>
      </c>
      <c r="H927" s="18">
        <f t="shared" si="466"/>
        <v>94623217</v>
      </c>
      <c r="I927" s="18">
        <f t="shared" si="467"/>
        <v>152590581</v>
      </c>
      <c r="J927" s="18">
        <f t="shared" si="468"/>
        <v>162507754</v>
      </c>
      <c r="K927" s="18">
        <f t="shared" si="475"/>
        <v>1</v>
      </c>
      <c r="L927" s="18">
        <f t="shared" si="476"/>
        <v>9328.9599999999991</v>
      </c>
      <c r="M927" s="18">
        <f t="shared" si="477"/>
        <v>2</v>
      </c>
      <c r="N927" s="18">
        <f t="shared" si="478"/>
        <v>33.130000000000003</v>
      </c>
      <c r="O927" s="18">
        <f t="shared" si="479"/>
        <v>2</v>
      </c>
      <c r="P927" s="18">
        <f t="shared" si="480"/>
        <v>70.28</v>
      </c>
      <c r="Q927" s="18">
        <f t="shared" si="481"/>
        <v>2</v>
      </c>
      <c r="R927" s="18">
        <f t="shared" si="482"/>
        <v>94.62</v>
      </c>
      <c r="S927" s="18">
        <f t="shared" si="483"/>
        <v>2</v>
      </c>
      <c r="T927" s="18">
        <f t="shared" si="484"/>
        <v>152.59</v>
      </c>
      <c r="U927" s="18">
        <f t="shared" si="485"/>
        <v>2</v>
      </c>
      <c r="V927" s="18">
        <f t="shared" si="486"/>
        <v>162.51</v>
      </c>
      <c r="W927" s="18">
        <f t="shared" si="487"/>
        <v>2</v>
      </c>
      <c r="X927" s="18">
        <f t="shared" si="488"/>
        <v>162.51</v>
      </c>
      <c r="Y927" s="22">
        <v>0</v>
      </c>
      <c r="Z927" s="22">
        <v>0</v>
      </c>
      <c r="AA927" s="22">
        <v>0</v>
      </c>
      <c r="AB927" s="22">
        <v>0</v>
      </c>
      <c r="AC927" s="22">
        <v>0.7</v>
      </c>
      <c r="AD927" s="22">
        <v>0.3</v>
      </c>
      <c r="AE927" s="18">
        <f t="shared" si="489"/>
        <v>571704068.40749991</v>
      </c>
      <c r="AF927" s="18">
        <f>AE927*节奏规划!$J916</f>
        <v>621417.46566032595</v>
      </c>
      <c r="AG927" s="18">
        <f t="shared" si="490"/>
        <v>7607.25</v>
      </c>
      <c r="AH927" s="18">
        <f>AG927*节奏规划!$J916</f>
        <v>8.2687500000000007</v>
      </c>
      <c r="AI927" s="18">
        <f t="shared" si="469"/>
        <v>608.84999999999991</v>
      </c>
      <c r="AJ927" s="18">
        <f>AI927*节奏规划!$J916</f>
        <v>0.66179347826086943</v>
      </c>
      <c r="AK927" s="18">
        <f t="shared" si="470"/>
        <v>348.84</v>
      </c>
      <c r="AL927" s="18">
        <f>AK927*节奏规划!$J916</f>
        <v>0.37917391304347825</v>
      </c>
      <c r="AM927" s="18">
        <f t="shared" si="471"/>
        <v>1555.1999999999998</v>
      </c>
      <c r="AN927" s="18">
        <f>AM927*节奏规划!$J916</f>
        <v>1.6904347826086954</v>
      </c>
      <c r="AO927" s="18">
        <f t="shared" si="472"/>
        <v>355.31999999999994</v>
      </c>
      <c r="AP927" s="18">
        <f>AO927*节奏规划!$J916</f>
        <v>0.38621739130434773</v>
      </c>
      <c r="AQ927" s="18">
        <f t="shared" si="473"/>
        <v>26.459999999999997</v>
      </c>
      <c r="AR927" s="18">
        <f>AQ927*节奏规划!$J916</f>
        <v>2.8760869565217388E-2</v>
      </c>
      <c r="AS927" s="18">
        <f t="shared" si="491"/>
        <v>0</v>
      </c>
      <c r="AT927" s="18">
        <f>AS927*节奏规划!$J916</f>
        <v>0</v>
      </c>
      <c r="AU927" s="18">
        <f t="shared" si="492"/>
        <v>138.91499999999999</v>
      </c>
      <c r="AV927" s="18">
        <f>AU927*节奏规划!$J916</f>
        <v>0.1509945652173913</v>
      </c>
      <c r="AW927" s="18">
        <f t="shared" si="493"/>
        <v>75.014099999999985</v>
      </c>
      <c r="AX927" s="18">
        <f>AW927*节奏规划!$J916</f>
        <v>8.1537065217391291E-2</v>
      </c>
      <c r="AY927" s="18">
        <f t="shared" si="494"/>
        <v>7.1441999999999988</v>
      </c>
      <c r="AZ927" s="18">
        <f>AY927*节奏规划!$J916</f>
        <v>7.7654347826086947E-3</v>
      </c>
    </row>
    <row r="928" spans="1:52" ht="16.5" x14ac:dyDescent="0.2">
      <c r="A928" s="14">
        <v>923</v>
      </c>
      <c r="B928" s="14">
        <f>金币产出!CH928/金币产出!CB928</f>
        <v>40380120200</v>
      </c>
      <c r="C928" s="18">
        <f>INDEX(金币产出!$D$7:$D$90,MATCH(宝箱数值!A928,金币产出!$A$7:$A$90,1))</f>
        <v>267.5</v>
      </c>
      <c r="D928" s="18">
        <f t="shared" si="474"/>
        <v>162782042</v>
      </c>
      <c r="E928" s="18">
        <f t="shared" si="463"/>
        <v>9336824</v>
      </c>
      <c r="F928" s="18">
        <f t="shared" si="464"/>
        <v>33156648</v>
      </c>
      <c r="G928" s="18">
        <f t="shared" si="465"/>
        <v>70338659</v>
      </c>
      <c r="H928" s="18">
        <f t="shared" si="466"/>
        <v>94703038</v>
      </c>
      <c r="I928" s="18">
        <f t="shared" si="467"/>
        <v>152719301</v>
      </c>
      <c r="J928" s="18">
        <f t="shared" si="468"/>
        <v>162782042</v>
      </c>
      <c r="K928" s="18">
        <f t="shared" si="475"/>
        <v>1</v>
      </c>
      <c r="L928" s="18">
        <f t="shared" si="476"/>
        <v>9336.82</v>
      </c>
      <c r="M928" s="18">
        <f t="shared" si="477"/>
        <v>2</v>
      </c>
      <c r="N928" s="18">
        <f t="shared" si="478"/>
        <v>33.159999999999997</v>
      </c>
      <c r="O928" s="18">
        <f t="shared" si="479"/>
        <v>2</v>
      </c>
      <c r="P928" s="18">
        <f t="shared" si="480"/>
        <v>70.34</v>
      </c>
      <c r="Q928" s="18">
        <f t="shared" si="481"/>
        <v>2</v>
      </c>
      <c r="R928" s="18">
        <f t="shared" si="482"/>
        <v>94.7</v>
      </c>
      <c r="S928" s="18">
        <f t="shared" si="483"/>
        <v>2</v>
      </c>
      <c r="T928" s="18">
        <f t="shared" si="484"/>
        <v>152.72</v>
      </c>
      <c r="U928" s="18">
        <f t="shared" si="485"/>
        <v>2</v>
      </c>
      <c r="V928" s="18">
        <f t="shared" si="486"/>
        <v>162.78</v>
      </c>
      <c r="W928" s="18">
        <f t="shared" si="487"/>
        <v>2</v>
      </c>
      <c r="X928" s="18">
        <f t="shared" si="488"/>
        <v>162.78</v>
      </c>
      <c r="Y928" s="22">
        <v>0</v>
      </c>
      <c r="Z928" s="22">
        <v>0</v>
      </c>
      <c r="AA928" s="22">
        <v>0</v>
      </c>
      <c r="AB928" s="22">
        <v>0</v>
      </c>
      <c r="AC928" s="22">
        <v>0.7</v>
      </c>
      <c r="AD928" s="22">
        <v>0.3</v>
      </c>
      <c r="AE928" s="18">
        <f t="shared" si="489"/>
        <v>572337603.12749994</v>
      </c>
      <c r="AF928" s="18">
        <f>AE928*节奏规划!$J917</f>
        <v>622106.09035597823</v>
      </c>
      <c r="AG928" s="18">
        <f t="shared" si="490"/>
        <v>7607.25</v>
      </c>
      <c r="AH928" s="18">
        <f>AG928*节奏规划!$J917</f>
        <v>8.2687500000000007</v>
      </c>
      <c r="AI928" s="18">
        <f t="shared" si="469"/>
        <v>608.84999999999991</v>
      </c>
      <c r="AJ928" s="18">
        <f>AI928*节奏规划!$J917</f>
        <v>0.66179347826086943</v>
      </c>
      <c r="AK928" s="18">
        <f t="shared" si="470"/>
        <v>348.84</v>
      </c>
      <c r="AL928" s="18">
        <f>AK928*节奏规划!$J917</f>
        <v>0.37917391304347825</v>
      </c>
      <c r="AM928" s="18">
        <f t="shared" si="471"/>
        <v>1555.1999999999998</v>
      </c>
      <c r="AN928" s="18">
        <f>AM928*节奏规划!$J917</f>
        <v>1.6904347826086954</v>
      </c>
      <c r="AO928" s="18">
        <f t="shared" si="472"/>
        <v>355.31999999999994</v>
      </c>
      <c r="AP928" s="18">
        <f>AO928*节奏规划!$J917</f>
        <v>0.38621739130434773</v>
      </c>
      <c r="AQ928" s="18">
        <f t="shared" si="473"/>
        <v>26.459999999999997</v>
      </c>
      <c r="AR928" s="18">
        <f>AQ928*节奏规划!$J917</f>
        <v>2.8760869565217388E-2</v>
      </c>
      <c r="AS928" s="18">
        <f t="shared" si="491"/>
        <v>0</v>
      </c>
      <c r="AT928" s="18">
        <f>AS928*节奏规划!$J917</f>
        <v>0</v>
      </c>
      <c r="AU928" s="18">
        <f t="shared" si="492"/>
        <v>138.91499999999999</v>
      </c>
      <c r="AV928" s="18">
        <f>AU928*节奏规划!$J917</f>
        <v>0.1509945652173913</v>
      </c>
      <c r="AW928" s="18">
        <f t="shared" si="493"/>
        <v>75.014099999999985</v>
      </c>
      <c r="AX928" s="18">
        <f>AW928*节奏规划!$J917</f>
        <v>8.1537065217391291E-2</v>
      </c>
      <c r="AY928" s="18">
        <f t="shared" si="494"/>
        <v>7.1441999999999988</v>
      </c>
      <c r="AZ928" s="18">
        <f>AY928*节奏规划!$J917</f>
        <v>7.7654347826086947E-3</v>
      </c>
    </row>
    <row r="929" spans="1:52" ht="16.5" x14ac:dyDescent="0.2">
      <c r="A929" s="14">
        <v>924</v>
      </c>
      <c r="B929" s="14">
        <f>金币产出!CH929/金币产出!CB929</f>
        <v>40448159720</v>
      </c>
      <c r="C929" s="18">
        <f>INDEX(金币产出!$D$7:$D$90,MATCH(宝箱数值!A929,金币产出!$A$7:$A$90,1))</f>
        <v>267.5</v>
      </c>
      <c r="D929" s="18">
        <f t="shared" si="474"/>
        <v>163056325</v>
      </c>
      <c r="E929" s="18">
        <f t="shared" si="463"/>
        <v>9344687</v>
      </c>
      <c r="F929" s="18">
        <f t="shared" si="464"/>
        <v>33184570</v>
      </c>
      <c r="G929" s="18">
        <f t="shared" si="465"/>
        <v>70397894</v>
      </c>
      <c r="H929" s="18">
        <f t="shared" si="466"/>
        <v>94782791</v>
      </c>
      <c r="I929" s="18">
        <f t="shared" si="467"/>
        <v>152847911</v>
      </c>
      <c r="J929" s="18">
        <f t="shared" si="468"/>
        <v>163056325</v>
      </c>
      <c r="K929" s="18">
        <f t="shared" si="475"/>
        <v>1</v>
      </c>
      <c r="L929" s="18">
        <f t="shared" si="476"/>
        <v>9344.69</v>
      </c>
      <c r="M929" s="18">
        <f t="shared" si="477"/>
        <v>2</v>
      </c>
      <c r="N929" s="18">
        <f t="shared" si="478"/>
        <v>33.18</v>
      </c>
      <c r="O929" s="18">
        <f t="shared" si="479"/>
        <v>2</v>
      </c>
      <c r="P929" s="18">
        <f t="shared" si="480"/>
        <v>70.400000000000006</v>
      </c>
      <c r="Q929" s="18">
        <f t="shared" si="481"/>
        <v>2</v>
      </c>
      <c r="R929" s="18">
        <f t="shared" si="482"/>
        <v>94.78</v>
      </c>
      <c r="S929" s="18">
        <f t="shared" si="483"/>
        <v>2</v>
      </c>
      <c r="T929" s="18">
        <f t="shared" si="484"/>
        <v>152.85</v>
      </c>
      <c r="U929" s="18">
        <f t="shared" si="485"/>
        <v>2</v>
      </c>
      <c r="V929" s="18">
        <f t="shared" si="486"/>
        <v>163.06</v>
      </c>
      <c r="W929" s="18">
        <f t="shared" si="487"/>
        <v>2</v>
      </c>
      <c r="X929" s="18">
        <f t="shared" si="488"/>
        <v>163.06</v>
      </c>
      <c r="Y929" s="22">
        <v>0</v>
      </c>
      <c r="Z929" s="22">
        <v>0</v>
      </c>
      <c r="AA929" s="22">
        <v>0</v>
      </c>
      <c r="AB929" s="22">
        <v>0</v>
      </c>
      <c r="AC929" s="22">
        <v>0.7</v>
      </c>
      <c r="AD929" s="22">
        <v>0.3</v>
      </c>
      <c r="AE929" s="18">
        <f t="shared" si="489"/>
        <v>572970849.3599999</v>
      </c>
      <c r="AF929" s="18">
        <f>AE929*节奏规划!$J918</f>
        <v>622794.40147826076</v>
      </c>
      <c r="AG929" s="18">
        <f t="shared" si="490"/>
        <v>7607.25</v>
      </c>
      <c r="AH929" s="18">
        <f>AG929*节奏规划!$J918</f>
        <v>8.2687500000000007</v>
      </c>
      <c r="AI929" s="18">
        <f t="shared" si="469"/>
        <v>608.84999999999991</v>
      </c>
      <c r="AJ929" s="18">
        <f>AI929*节奏规划!$J918</f>
        <v>0.66179347826086943</v>
      </c>
      <c r="AK929" s="18">
        <f t="shared" si="470"/>
        <v>348.84</v>
      </c>
      <c r="AL929" s="18">
        <f>AK929*节奏规划!$J918</f>
        <v>0.37917391304347825</v>
      </c>
      <c r="AM929" s="18">
        <f t="shared" si="471"/>
        <v>1555.1999999999998</v>
      </c>
      <c r="AN929" s="18">
        <f>AM929*节奏规划!$J918</f>
        <v>1.6904347826086954</v>
      </c>
      <c r="AO929" s="18">
        <f t="shared" si="472"/>
        <v>355.31999999999994</v>
      </c>
      <c r="AP929" s="18">
        <f>AO929*节奏规划!$J918</f>
        <v>0.38621739130434773</v>
      </c>
      <c r="AQ929" s="18">
        <f t="shared" si="473"/>
        <v>26.459999999999997</v>
      </c>
      <c r="AR929" s="18">
        <f>AQ929*节奏规划!$J918</f>
        <v>2.8760869565217388E-2</v>
      </c>
      <c r="AS929" s="18">
        <f t="shared" si="491"/>
        <v>0</v>
      </c>
      <c r="AT929" s="18">
        <f>AS929*节奏规划!$J918</f>
        <v>0</v>
      </c>
      <c r="AU929" s="18">
        <f t="shared" si="492"/>
        <v>138.91499999999999</v>
      </c>
      <c r="AV929" s="18">
        <f>AU929*节奏规划!$J918</f>
        <v>0.1509945652173913</v>
      </c>
      <c r="AW929" s="18">
        <f t="shared" si="493"/>
        <v>75.014099999999985</v>
      </c>
      <c r="AX929" s="18">
        <f>AW929*节奏规划!$J918</f>
        <v>8.1537065217391291E-2</v>
      </c>
      <c r="AY929" s="18">
        <f t="shared" si="494"/>
        <v>7.1441999999999988</v>
      </c>
      <c r="AZ929" s="18">
        <f>AY929*节奏规划!$J918</f>
        <v>7.7654347826086947E-3</v>
      </c>
    </row>
    <row r="930" spans="1:52" ht="16.5" x14ac:dyDescent="0.2">
      <c r="A930" s="14">
        <v>925</v>
      </c>
      <c r="B930" s="14">
        <f>金币产出!CH930/金币产出!CB930</f>
        <v>40516200160</v>
      </c>
      <c r="C930" s="18">
        <f>INDEX(金币产出!$D$7:$D$90,MATCH(宝箱数值!A930,金币产出!$A$7:$A$90,1))</f>
        <v>267.5</v>
      </c>
      <c r="D930" s="18">
        <f t="shared" si="474"/>
        <v>163330613</v>
      </c>
      <c r="E930" s="18">
        <f t="shared" si="463"/>
        <v>9352543</v>
      </c>
      <c r="F930" s="18">
        <f t="shared" si="464"/>
        <v>33212469</v>
      </c>
      <c r="G930" s="18">
        <f t="shared" si="465"/>
        <v>70457079</v>
      </c>
      <c r="H930" s="18">
        <f t="shared" si="466"/>
        <v>94862478</v>
      </c>
      <c r="I930" s="18">
        <f t="shared" si="467"/>
        <v>152976415</v>
      </c>
      <c r="J930" s="18">
        <f t="shared" si="468"/>
        <v>163330613</v>
      </c>
      <c r="K930" s="18">
        <f t="shared" si="475"/>
        <v>1</v>
      </c>
      <c r="L930" s="18">
        <f t="shared" si="476"/>
        <v>9352.5400000000009</v>
      </c>
      <c r="M930" s="18">
        <f t="shared" si="477"/>
        <v>2</v>
      </c>
      <c r="N930" s="18">
        <f t="shared" si="478"/>
        <v>33.21</v>
      </c>
      <c r="O930" s="18">
        <f t="shared" si="479"/>
        <v>2</v>
      </c>
      <c r="P930" s="18">
        <f t="shared" si="480"/>
        <v>70.459999999999994</v>
      </c>
      <c r="Q930" s="18">
        <f t="shared" si="481"/>
        <v>2</v>
      </c>
      <c r="R930" s="18">
        <f t="shared" si="482"/>
        <v>94.86</v>
      </c>
      <c r="S930" s="18">
        <f t="shared" si="483"/>
        <v>2</v>
      </c>
      <c r="T930" s="18">
        <f t="shared" si="484"/>
        <v>152.97999999999999</v>
      </c>
      <c r="U930" s="18">
        <f t="shared" si="485"/>
        <v>2</v>
      </c>
      <c r="V930" s="18">
        <f t="shared" si="486"/>
        <v>163.33000000000001</v>
      </c>
      <c r="W930" s="18">
        <f t="shared" si="487"/>
        <v>2</v>
      </c>
      <c r="X930" s="18">
        <f t="shared" si="488"/>
        <v>163.33000000000001</v>
      </c>
      <c r="Y930" s="22">
        <v>0</v>
      </c>
      <c r="Z930" s="22">
        <v>0</v>
      </c>
      <c r="AA930" s="22">
        <v>0</v>
      </c>
      <c r="AB930" s="22">
        <v>0</v>
      </c>
      <c r="AC930" s="22">
        <v>0.7</v>
      </c>
      <c r="AD930" s="22">
        <v>0.3</v>
      </c>
      <c r="AE930" s="18">
        <f t="shared" si="489"/>
        <v>573603828.41999996</v>
      </c>
      <c r="AF930" s="18">
        <f>AE930*节奏规划!$J919</f>
        <v>623482.42219565215</v>
      </c>
      <c r="AG930" s="18">
        <f t="shared" si="490"/>
        <v>7607.25</v>
      </c>
      <c r="AH930" s="18">
        <f>AG930*节奏规划!$J919</f>
        <v>8.2687500000000007</v>
      </c>
      <c r="AI930" s="18">
        <f t="shared" si="469"/>
        <v>608.84999999999991</v>
      </c>
      <c r="AJ930" s="18">
        <f>AI930*节奏规划!$J919</f>
        <v>0.66179347826086943</v>
      </c>
      <c r="AK930" s="18">
        <f t="shared" si="470"/>
        <v>348.84</v>
      </c>
      <c r="AL930" s="18">
        <f>AK930*节奏规划!$J919</f>
        <v>0.37917391304347825</v>
      </c>
      <c r="AM930" s="18">
        <f t="shared" si="471"/>
        <v>1555.1999999999998</v>
      </c>
      <c r="AN930" s="18">
        <f>AM930*节奏规划!$J919</f>
        <v>1.6904347826086954</v>
      </c>
      <c r="AO930" s="18">
        <f t="shared" si="472"/>
        <v>355.31999999999994</v>
      </c>
      <c r="AP930" s="18">
        <f>AO930*节奏规划!$J919</f>
        <v>0.38621739130434773</v>
      </c>
      <c r="AQ930" s="18">
        <f t="shared" si="473"/>
        <v>26.459999999999997</v>
      </c>
      <c r="AR930" s="18">
        <f>AQ930*节奏规划!$J919</f>
        <v>2.8760869565217388E-2</v>
      </c>
      <c r="AS930" s="18">
        <f t="shared" si="491"/>
        <v>0</v>
      </c>
      <c r="AT930" s="18">
        <f>AS930*节奏规划!$J919</f>
        <v>0</v>
      </c>
      <c r="AU930" s="18">
        <f t="shared" si="492"/>
        <v>138.91499999999999</v>
      </c>
      <c r="AV930" s="18">
        <f>AU930*节奏规划!$J919</f>
        <v>0.1509945652173913</v>
      </c>
      <c r="AW930" s="18">
        <f t="shared" si="493"/>
        <v>75.014099999999985</v>
      </c>
      <c r="AX930" s="18">
        <f>AW930*节奏规划!$J919</f>
        <v>8.1537065217391291E-2</v>
      </c>
      <c r="AY930" s="18">
        <f t="shared" si="494"/>
        <v>7.1441999999999988</v>
      </c>
      <c r="AZ930" s="18">
        <f>AY930*节奏规划!$J919</f>
        <v>7.7654347826086947E-3</v>
      </c>
    </row>
    <row r="931" spans="1:52" ht="16.5" x14ac:dyDescent="0.2">
      <c r="A931" s="14">
        <v>926</v>
      </c>
      <c r="B931" s="14">
        <f>金币产出!CH931/金币产出!CB931</f>
        <v>40584239680</v>
      </c>
      <c r="C931" s="18">
        <f>INDEX(金币产出!$D$7:$D$90,MATCH(宝箱数值!A931,金币产出!$A$7:$A$90,1))</f>
        <v>267.5</v>
      </c>
      <c r="D931" s="18">
        <f t="shared" si="474"/>
        <v>163604897</v>
      </c>
      <c r="E931" s="18">
        <f t="shared" si="463"/>
        <v>9360393</v>
      </c>
      <c r="F931" s="18">
        <f t="shared" si="464"/>
        <v>33240345</v>
      </c>
      <c r="G931" s="18">
        <f t="shared" si="465"/>
        <v>70516214</v>
      </c>
      <c r="H931" s="18">
        <f t="shared" si="466"/>
        <v>94942096</v>
      </c>
      <c r="I931" s="18">
        <f t="shared" si="467"/>
        <v>153104809</v>
      </c>
      <c r="J931" s="18">
        <f t="shared" si="468"/>
        <v>163604897</v>
      </c>
      <c r="K931" s="18">
        <f t="shared" si="475"/>
        <v>1</v>
      </c>
      <c r="L931" s="18">
        <f t="shared" si="476"/>
        <v>9360.39</v>
      </c>
      <c r="M931" s="18">
        <f t="shared" si="477"/>
        <v>2</v>
      </c>
      <c r="N931" s="18">
        <f t="shared" si="478"/>
        <v>33.24</v>
      </c>
      <c r="O931" s="18">
        <f t="shared" si="479"/>
        <v>2</v>
      </c>
      <c r="P931" s="18">
        <f t="shared" si="480"/>
        <v>70.52</v>
      </c>
      <c r="Q931" s="18">
        <f t="shared" si="481"/>
        <v>2</v>
      </c>
      <c r="R931" s="18">
        <f t="shared" si="482"/>
        <v>94.94</v>
      </c>
      <c r="S931" s="18">
        <f t="shared" si="483"/>
        <v>2</v>
      </c>
      <c r="T931" s="18">
        <f t="shared" si="484"/>
        <v>153.1</v>
      </c>
      <c r="U931" s="18">
        <f t="shared" si="485"/>
        <v>2</v>
      </c>
      <c r="V931" s="18">
        <f t="shared" si="486"/>
        <v>163.6</v>
      </c>
      <c r="W931" s="18">
        <f t="shared" si="487"/>
        <v>2</v>
      </c>
      <c r="X931" s="18">
        <f t="shared" si="488"/>
        <v>163.6</v>
      </c>
      <c r="Y931" s="22">
        <v>0</v>
      </c>
      <c r="Z931" s="22">
        <v>0</v>
      </c>
      <c r="AA931" s="22">
        <v>0</v>
      </c>
      <c r="AB931" s="22">
        <v>0</v>
      </c>
      <c r="AC931" s="22">
        <v>0.7</v>
      </c>
      <c r="AD931" s="22">
        <v>0.3</v>
      </c>
      <c r="AE931" s="18">
        <f t="shared" si="489"/>
        <v>574236520.09500003</v>
      </c>
      <c r="AF931" s="18">
        <f>AE931*节奏规划!$J920</f>
        <v>624170.13053804357</v>
      </c>
      <c r="AG931" s="18">
        <f t="shared" si="490"/>
        <v>7607.25</v>
      </c>
      <c r="AH931" s="18">
        <f>AG931*节奏规划!$J920</f>
        <v>8.2687500000000007</v>
      </c>
      <c r="AI931" s="18">
        <f t="shared" si="469"/>
        <v>608.84999999999991</v>
      </c>
      <c r="AJ931" s="18">
        <f>AI931*节奏规划!$J920</f>
        <v>0.66179347826086943</v>
      </c>
      <c r="AK931" s="18">
        <f t="shared" si="470"/>
        <v>348.84</v>
      </c>
      <c r="AL931" s="18">
        <f>AK931*节奏规划!$J920</f>
        <v>0.37917391304347825</v>
      </c>
      <c r="AM931" s="18">
        <f t="shared" si="471"/>
        <v>1555.1999999999998</v>
      </c>
      <c r="AN931" s="18">
        <f>AM931*节奏规划!$J920</f>
        <v>1.6904347826086954</v>
      </c>
      <c r="AO931" s="18">
        <f t="shared" si="472"/>
        <v>355.31999999999994</v>
      </c>
      <c r="AP931" s="18">
        <f>AO931*节奏规划!$J920</f>
        <v>0.38621739130434773</v>
      </c>
      <c r="AQ931" s="18">
        <f t="shared" si="473"/>
        <v>26.459999999999997</v>
      </c>
      <c r="AR931" s="18">
        <f>AQ931*节奏规划!$J920</f>
        <v>2.8760869565217388E-2</v>
      </c>
      <c r="AS931" s="18">
        <f t="shared" si="491"/>
        <v>0</v>
      </c>
      <c r="AT931" s="18">
        <f>AS931*节奏规划!$J920</f>
        <v>0</v>
      </c>
      <c r="AU931" s="18">
        <f t="shared" si="492"/>
        <v>138.91499999999999</v>
      </c>
      <c r="AV931" s="18">
        <f>AU931*节奏规划!$J920</f>
        <v>0.1509945652173913</v>
      </c>
      <c r="AW931" s="18">
        <f t="shared" si="493"/>
        <v>75.014099999999985</v>
      </c>
      <c r="AX931" s="18">
        <f>AW931*节奏规划!$J920</f>
        <v>8.1537065217391291E-2</v>
      </c>
      <c r="AY931" s="18">
        <f t="shared" si="494"/>
        <v>7.1441999999999988</v>
      </c>
      <c r="AZ931" s="18">
        <f>AY931*节奏规划!$J920</f>
        <v>7.7654347826086947E-3</v>
      </c>
    </row>
    <row r="932" spans="1:52" ht="16.5" x14ac:dyDescent="0.2">
      <c r="A932" s="14">
        <v>927</v>
      </c>
      <c r="B932" s="14">
        <f>金币产出!CH932/金币产出!CB932</f>
        <v>40652280120</v>
      </c>
      <c r="C932" s="18">
        <f>INDEX(金币产出!$D$7:$D$90,MATCH(宝箱数值!A932,金币产出!$A$7:$A$90,1))</f>
        <v>267.5</v>
      </c>
      <c r="D932" s="18">
        <f t="shared" si="474"/>
        <v>163879184</v>
      </c>
      <c r="E932" s="18">
        <f t="shared" si="463"/>
        <v>9368236</v>
      </c>
      <c r="F932" s="18">
        <f t="shared" si="464"/>
        <v>33268197</v>
      </c>
      <c r="G932" s="18">
        <f t="shared" si="465"/>
        <v>70575301</v>
      </c>
      <c r="H932" s="18">
        <f t="shared" si="466"/>
        <v>95021649</v>
      </c>
      <c r="I932" s="18">
        <f t="shared" si="467"/>
        <v>153233097</v>
      </c>
      <c r="J932" s="18">
        <f t="shared" si="468"/>
        <v>163879184</v>
      </c>
      <c r="K932" s="18">
        <f t="shared" si="475"/>
        <v>1</v>
      </c>
      <c r="L932" s="18">
        <f t="shared" si="476"/>
        <v>9368.24</v>
      </c>
      <c r="M932" s="18">
        <f t="shared" si="477"/>
        <v>2</v>
      </c>
      <c r="N932" s="18">
        <f t="shared" si="478"/>
        <v>33.270000000000003</v>
      </c>
      <c r="O932" s="18">
        <f t="shared" si="479"/>
        <v>2</v>
      </c>
      <c r="P932" s="18">
        <f t="shared" si="480"/>
        <v>70.58</v>
      </c>
      <c r="Q932" s="18">
        <f t="shared" si="481"/>
        <v>2</v>
      </c>
      <c r="R932" s="18">
        <f t="shared" si="482"/>
        <v>95.02</v>
      </c>
      <c r="S932" s="18">
        <f t="shared" si="483"/>
        <v>2</v>
      </c>
      <c r="T932" s="18">
        <f t="shared" si="484"/>
        <v>153.22999999999999</v>
      </c>
      <c r="U932" s="18">
        <f t="shared" si="485"/>
        <v>2</v>
      </c>
      <c r="V932" s="18">
        <f t="shared" si="486"/>
        <v>163.88</v>
      </c>
      <c r="W932" s="18">
        <f t="shared" si="487"/>
        <v>2</v>
      </c>
      <c r="X932" s="18">
        <f t="shared" si="488"/>
        <v>163.88</v>
      </c>
      <c r="Y932" s="22">
        <v>0</v>
      </c>
      <c r="Z932" s="22">
        <v>0</v>
      </c>
      <c r="AA932" s="22">
        <v>0</v>
      </c>
      <c r="AB932" s="22">
        <v>0</v>
      </c>
      <c r="AC932" s="22">
        <v>0.7</v>
      </c>
      <c r="AD932" s="22">
        <v>0.3</v>
      </c>
      <c r="AE932" s="18">
        <f t="shared" si="489"/>
        <v>574868942.39249992</v>
      </c>
      <c r="AF932" s="18">
        <f>AE932*节奏规划!$J921</f>
        <v>624857.5460788043</v>
      </c>
      <c r="AG932" s="18">
        <f t="shared" si="490"/>
        <v>7607.25</v>
      </c>
      <c r="AH932" s="18">
        <f>AG932*节奏规划!$J921</f>
        <v>8.2687500000000007</v>
      </c>
      <c r="AI932" s="18">
        <f t="shared" si="469"/>
        <v>608.84999999999991</v>
      </c>
      <c r="AJ932" s="18">
        <f>AI932*节奏规划!$J921</f>
        <v>0.66179347826086943</v>
      </c>
      <c r="AK932" s="18">
        <f t="shared" si="470"/>
        <v>348.84</v>
      </c>
      <c r="AL932" s="18">
        <f>AK932*节奏规划!$J921</f>
        <v>0.37917391304347825</v>
      </c>
      <c r="AM932" s="18">
        <f t="shared" si="471"/>
        <v>1555.1999999999998</v>
      </c>
      <c r="AN932" s="18">
        <f>AM932*节奏规划!$J921</f>
        <v>1.6904347826086954</v>
      </c>
      <c r="AO932" s="18">
        <f t="shared" si="472"/>
        <v>355.31999999999994</v>
      </c>
      <c r="AP932" s="18">
        <f>AO932*节奏规划!$J921</f>
        <v>0.38621739130434773</v>
      </c>
      <c r="AQ932" s="18">
        <f t="shared" si="473"/>
        <v>26.459999999999997</v>
      </c>
      <c r="AR932" s="18">
        <f>AQ932*节奏规划!$J921</f>
        <v>2.8760869565217388E-2</v>
      </c>
      <c r="AS932" s="18">
        <f t="shared" si="491"/>
        <v>0</v>
      </c>
      <c r="AT932" s="18">
        <f>AS932*节奏规划!$J921</f>
        <v>0</v>
      </c>
      <c r="AU932" s="18">
        <f t="shared" si="492"/>
        <v>138.91499999999999</v>
      </c>
      <c r="AV932" s="18">
        <f>AU932*节奏规划!$J921</f>
        <v>0.1509945652173913</v>
      </c>
      <c r="AW932" s="18">
        <f t="shared" si="493"/>
        <v>75.014099999999985</v>
      </c>
      <c r="AX932" s="18">
        <f>AW932*节奏规划!$J921</f>
        <v>8.1537065217391291E-2</v>
      </c>
      <c r="AY932" s="18">
        <f t="shared" si="494"/>
        <v>7.1441999999999988</v>
      </c>
      <c r="AZ932" s="18">
        <f>AY932*节奏规划!$J921</f>
        <v>7.7654347826086947E-3</v>
      </c>
    </row>
    <row r="933" spans="1:52" ht="16.5" x14ac:dyDescent="0.2">
      <c r="A933" s="14">
        <v>928</v>
      </c>
      <c r="B933" s="14">
        <f>金币产出!CH933/金币产出!CB933</f>
        <v>40720319640</v>
      </c>
      <c r="C933" s="18">
        <f>INDEX(金币产出!$D$7:$D$90,MATCH(宝箱数值!A933,金币产出!$A$7:$A$90,1))</f>
        <v>267.5</v>
      </c>
      <c r="D933" s="18">
        <f t="shared" si="474"/>
        <v>164153468</v>
      </c>
      <c r="E933" s="18">
        <f t="shared" si="463"/>
        <v>9376073</v>
      </c>
      <c r="F933" s="18">
        <f t="shared" si="464"/>
        <v>33296026</v>
      </c>
      <c r="G933" s="18">
        <f t="shared" si="465"/>
        <v>70634337</v>
      </c>
      <c r="H933" s="18">
        <f t="shared" si="466"/>
        <v>95101135</v>
      </c>
      <c r="I933" s="18">
        <f t="shared" si="467"/>
        <v>153361276</v>
      </c>
      <c r="J933" s="18">
        <f t="shared" si="468"/>
        <v>164153468</v>
      </c>
      <c r="K933" s="18">
        <f t="shared" si="475"/>
        <v>1</v>
      </c>
      <c r="L933" s="18">
        <f t="shared" si="476"/>
        <v>9376.07</v>
      </c>
      <c r="M933" s="18">
        <f t="shared" si="477"/>
        <v>2</v>
      </c>
      <c r="N933" s="18">
        <f t="shared" si="478"/>
        <v>33.299999999999997</v>
      </c>
      <c r="O933" s="18">
        <f t="shared" si="479"/>
        <v>2</v>
      </c>
      <c r="P933" s="18">
        <f t="shared" si="480"/>
        <v>70.63</v>
      </c>
      <c r="Q933" s="18">
        <f t="shared" si="481"/>
        <v>2</v>
      </c>
      <c r="R933" s="18">
        <f t="shared" si="482"/>
        <v>95.1</v>
      </c>
      <c r="S933" s="18">
        <f t="shared" si="483"/>
        <v>2</v>
      </c>
      <c r="T933" s="18">
        <f t="shared" si="484"/>
        <v>153.36000000000001</v>
      </c>
      <c r="U933" s="18">
        <f t="shared" si="485"/>
        <v>2</v>
      </c>
      <c r="V933" s="18">
        <f t="shared" si="486"/>
        <v>164.15</v>
      </c>
      <c r="W933" s="18">
        <f t="shared" si="487"/>
        <v>2</v>
      </c>
      <c r="X933" s="18">
        <f t="shared" si="488"/>
        <v>164.15</v>
      </c>
      <c r="Y933" s="22">
        <v>0</v>
      </c>
      <c r="Z933" s="22">
        <v>0</v>
      </c>
      <c r="AA933" s="22">
        <v>0</v>
      </c>
      <c r="AB933" s="22">
        <v>0</v>
      </c>
      <c r="AC933" s="22">
        <v>0.7</v>
      </c>
      <c r="AD933" s="22">
        <v>0.3</v>
      </c>
      <c r="AE933" s="18">
        <f t="shared" si="489"/>
        <v>575501080.9799999</v>
      </c>
      <c r="AF933" s="18">
        <f>AE933*节奏规划!$J922</f>
        <v>625544.65323913028</v>
      </c>
      <c r="AG933" s="18">
        <f t="shared" si="490"/>
        <v>7607.25</v>
      </c>
      <c r="AH933" s="18">
        <f>AG933*节奏规划!$J922</f>
        <v>8.2687500000000007</v>
      </c>
      <c r="AI933" s="18">
        <f t="shared" si="469"/>
        <v>608.84999999999991</v>
      </c>
      <c r="AJ933" s="18">
        <f>AI933*节奏规划!$J922</f>
        <v>0.66179347826086943</v>
      </c>
      <c r="AK933" s="18">
        <f t="shared" si="470"/>
        <v>348.84</v>
      </c>
      <c r="AL933" s="18">
        <f>AK933*节奏规划!$J922</f>
        <v>0.37917391304347825</v>
      </c>
      <c r="AM933" s="18">
        <f t="shared" si="471"/>
        <v>1555.1999999999998</v>
      </c>
      <c r="AN933" s="18">
        <f>AM933*节奏规划!$J922</f>
        <v>1.6904347826086954</v>
      </c>
      <c r="AO933" s="18">
        <f t="shared" si="472"/>
        <v>355.31999999999994</v>
      </c>
      <c r="AP933" s="18">
        <f>AO933*节奏规划!$J922</f>
        <v>0.38621739130434773</v>
      </c>
      <c r="AQ933" s="18">
        <f t="shared" si="473"/>
        <v>26.459999999999997</v>
      </c>
      <c r="AR933" s="18">
        <f>AQ933*节奏规划!$J922</f>
        <v>2.8760869565217388E-2</v>
      </c>
      <c r="AS933" s="18">
        <f t="shared" si="491"/>
        <v>0</v>
      </c>
      <c r="AT933" s="18">
        <f>AS933*节奏规划!$J922</f>
        <v>0</v>
      </c>
      <c r="AU933" s="18">
        <f t="shared" si="492"/>
        <v>138.91499999999999</v>
      </c>
      <c r="AV933" s="18">
        <f>AU933*节奏规划!$J922</f>
        <v>0.1509945652173913</v>
      </c>
      <c r="AW933" s="18">
        <f t="shared" si="493"/>
        <v>75.014099999999985</v>
      </c>
      <c r="AX933" s="18">
        <f>AW933*节奏规划!$J922</f>
        <v>8.1537065217391291E-2</v>
      </c>
      <c r="AY933" s="18">
        <f t="shared" si="494"/>
        <v>7.1441999999999988</v>
      </c>
      <c r="AZ933" s="18">
        <f>AY933*节奏规划!$J922</f>
        <v>7.7654347826086947E-3</v>
      </c>
    </row>
    <row r="934" spans="1:52" ht="16.5" x14ac:dyDescent="0.2">
      <c r="A934" s="14">
        <v>929</v>
      </c>
      <c r="B934" s="14">
        <f>金币产出!CH934/金币产出!CB934</f>
        <v>40788360080</v>
      </c>
      <c r="C934" s="18">
        <f>INDEX(金币产出!$D$7:$D$90,MATCH(宝箱数值!A934,金币产出!$A$7:$A$90,1))</f>
        <v>267.5</v>
      </c>
      <c r="D934" s="18">
        <f t="shared" si="474"/>
        <v>164427755</v>
      </c>
      <c r="E934" s="18">
        <f t="shared" si="463"/>
        <v>9383903</v>
      </c>
      <c r="F934" s="18">
        <f t="shared" si="464"/>
        <v>33323832</v>
      </c>
      <c r="G934" s="18">
        <f t="shared" si="465"/>
        <v>70693324</v>
      </c>
      <c r="H934" s="18">
        <f t="shared" si="466"/>
        <v>95180555</v>
      </c>
      <c r="I934" s="18">
        <f t="shared" si="467"/>
        <v>153489350</v>
      </c>
      <c r="J934" s="18">
        <f t="shared" si="468"/>
        <v>164427755</v>
      </c>
      <c r="K934" s="18">
        <f t="shared" si="475"/>
        <v>1</v>
      </c>
      <c r="L934" s="18">
        <f t="shared" si="476"/>
        <v>9383.9</v>
      </c>
      <c r="M934" s="18">
        <f t="shared" si="477"/>
        <v>2</v>
      </c>
      <c r="N934" s="18">
        <f t="shared" si="478"/>
        <v>33.32</v>
      </c>
      <c r="O934" s="18">
        <f t="shared" si="479"/>
        <v>2</v>
      </c>
      <c r="P934" s="18">
        <f t="shared" si="480"/>
        <v>70.69</v>
      </c>
      <c r="Q934" s="18">
        <f t="shared" si="481"/>
        <v>2</v>
      </c>
      <c r="R934" s="18">
        <f t="shared" si="482"/>
        <v>95.18</v>
      </c>
      <c r="S934" s="18">
        <f t="shared" si="483"/>
        <v>2</v>
      </c>
      <c r="T934" s="18">
        <f t="shared" si="484"/>
        <v>153.49</v>
      </c>
      <c r="U934" s="18">
        <f t="shared" si="485"/>
        <v>2</v>
      </c>
      <c r="V934" s="18">
        <f t="shared" si="486"/>
        <v>164.43</v>
      </c>
      <c r="W934" s="18">
        <f t="shared" si="487"/>
        <v>2</v>
      </c>
      <c r="X934" s="18">
        <f t="shared" si="488"/>
        <v>164.43</v>
      </c>
      <c r="Y934" s="22">
        <v>0</v>
      </c>
      <c r="Z934" s="22">
        <v>0</v>
      </c>
      <c r="AA934" s="22">
        <v>0</v>
      </c>
      <c r="AB934" s="22">
        <v>0</v>
      </c>
      <c r="AC934" s="22">
        <v>0.7</v>
      </c>
      <c r="AD934" s="22">
        <v>0.3</v>
      </c>
      <c r="AE934" s="18">
        <f t="shared" si="489"/>
        <v>576132952.76249993</v>
      </c>
      <c r="AF934" s="18">
        <f>AE934*节奏规划!$J923</f>
        <v>626231.47039402172</v>
      </c>
      <c r="AG934" s="18">
        <f t="shared" si="490"/>
        <v>7607.25</v>
      </c>
      <c r="AH934" s="18">
        <f>AG934*节奏规划!$J923</f>
        <v>8.2687500000000007</v>
      </c>
      <c r="AI934" s="18">
        <f t="shared" si="469"/>
        <v>608.84999999999991</v>
      </c>
      <c r="AJ934" s="18">
        <f>AI934*节奏规划!$J923</f>
        <v>0.66179347826086943</v>
      </c>
      <c r="AK934" s="18">
        <f t="shared" si="470"/>
        <v>348.84</v>
      </c>
      <c r="AL934" s="18">
        <f>AK934*节奏规划!$J923</f>
        <v>0.37917391304347825</v>
      </c>
      <c r="AM934" s="18">
        <f t="shared" si="471"/>
        <v>1555.1999999999998</v>
      </c>
      <c r="AN934" s="18">
        <f>AM934*节奏规划!$J923</f>
        <v>1.6904347826086954</v>
      </c>
      <c r="AO934" s="18">
        <f t="shared" si="472"/>
        <v>355.31999999999994</v>
      </c>
      <c r="AP934" s="18">
        <f>AO934*节奏规划!$J923</f>
        <v>0.38621739130434773</v>
      </c>
      <c r="AQ934" s="18">
        <f t="shared" si="473"/>
        <v>26.459999999999997</v>
      </c>
      <c r="AR934" s="18">
        <f>AQ934*节奏规划!$J923</f>
        <v>2.8760869565217388E-2</v>
      </c>
      <c r="AS934" s="18">
        <f t="shared" si="491"/>
        <v>0</v>
      </c>
      <c r="AT934" s="18">
        <f>AS934*节奏规划!$J923</f>
        <v>0</v>
      </c>
      <c r="AU934" s="18">
        <f t="shared" si="492"/>
        <v>138.91499999999999</v>
      </c>
      <c r="AV934" s="18">
        <f>AU934*节奏规划!$J923</f>
        <v>0.1509945652173913</v>
      </c>
      <c r="AW934" s="18">
        <f t="shared" si="493"/>
        <v>75.014099999999985</v>
      </c>
      <c r="AX934" s="18">
        <f>AW934*节奏规划!$J923</f>
        <v>8.1537065217391291E-2</v>
      </c>
      <c r="AY934" s="18">
        <f t="shared" si="494"/>
        <v>7.1441999999999988</v>
      </c>
      <c r="AZ934" s="18">
        <f>AY934*节奏规划!$J923</f>
        <v>7.7654347826086947E-3</v>
      </c>
    </row>
    <row r="935" spans="1:52" ht="16.5" x14ac:dyDescent="0.2">
      <c r="A935" s="14">
        <v>930</v>
      </c>
      <c r="B935" s="14">
        <f>金币产出!CH935/金币产出!CB935</f>
        <v>40856399700</v>
      </c>
      <c r="C935" s="18">
        <f>INDEX(金币产出!$D$7:$D$90,MATCH(宝箱数值!A935,金币产出!$A$7:$A$90,1))</f>
        <v>270</v>
      </c>
      <c r="D935" s="18">
        <f t="shared" si="474"/>
        <v>163589188</v>
      </c>
      <c r="E935" s="18">
        <f t="shared" si="463"/>
        <v>9359944</v>
      </c>
      <c r="F935" s="18">
        <f t="shared" si="464"/>
        <v>33238749</v>
      </c>
      <c r="G935" s="18">
        <f t="shared" si="465"/>
        <v>70512829</v>
      </c>
      <c r="H935" s="18">
        <f t="shared" si="466"/>
        <v>94937538</v>
      </c>
      <c r="I935" s="18">
        <f t="shared" si="467"/>
        <v>153097459</v>
      </c>
      <c r="J935" s="18">
        <f t="shared" si="468"/>
        <v>163589188</v>
      </c>
      <c r="K935" s="18">
        <f t="shared" si="475"/>
        <v>1</v>
      </c>
      <c r="L935" s="18">
        <f t="shared" si="476"/>
        <v>9359.94</v>
      </c>
      <c r="M935" s="18">
        <f t="shared" si="477"/>
        <v>2</v>
      </c>
      <c r="N935" s="18">
        <f t="shared" si="478"/>
        <v>33.24</v>
      </c>
      <c r="O935" s="18">
        <f t="shared" si="479"/>
        <v>2</v>
      </c>
      <c r="P935" s="18">
        <f t="shared" si="480"/>
        <v>70.510000000000005</v>
      </c>
      <c r="Q935" s="18">
        <f t="shared" si="481"/>
        <v>2</v>
      </c>
      <c r="R935" s="18">
        <f t="shared" si="482"/>
        <v>94.94</v>
      </c>
      <c r="S935" s="18">
        <f t="shared" si="483"/>
        <v>2</v>
      </c>
      <c r="T935" s="18">
        <f t="shared" si="484"/>
        <v>153.1</v>
      </c>
      <c r="U935" s="18">
        <f t="shared" si="485"/>
        <v>2</v>
      </c>
      <c r="V935" s="18">
        <f t="shared" si="486"/>
        <v>163.59</v>
      </c>
      <c r="W935" s="18">
        <f t="shared" si="487"/>
        <v>2</v>
      </c>
      <c r="X935" s="18">
        <f t="shared" si="488"/>
        <v>163.59</v>
      </c>
      <c r="Y935" s="22">
        <v>0</v>
      </c>
      <c r="Z935" s="22">
        <v>0</v>
      </c>
      <c r="AA935" s="22">
        <v>0</v>
      </c>
      <c r="AB935" s="22">
        <v>0</v>
      </c>
      <c r="AC935" s="22">
        <v>0.7</v>
      </c>
      <c r="AD935" s="22">
        <v>0.3</v>
      </c>
      <c r="AE935" s="18">
        <f t="shared" si="489"/>
        <v>578106417.49000001</v>
      </c>
      <c r="AF935" s="18">
        <f>AE935*节奏规划!$J924</f>
        <v>615006.82711702131</v>
      </c>
      <c r="AG935" s="18">
        <f t="shared" si="490"/>
        <v>7659</v>
      </c>
      <c r="AH935" s="18">
        <f>AG935*节奏规划!$J924</f>
        <v>8.1478723404255327</v>
      </c>
      <c r="AI935" s="18">
        <f t="shared" si="469"/>
        <v>608.84999999999991</v>
      </c>
      <c r="AJ935" s="18">
        <f>AI935*节奏规划!$J924</f>
        <v>0.64771276595744676</v>
      </c>
      <c r="AK935" s="18">
        <f t="shared" si="470"/>
        <v>348.84</v>
      </c>
      <c r="AL935" s="18">
        <f>AK935*节奏规划!$J924</f>
        <v>0.37110638297872339</v>
      </c>
      <c r="AM935" s="18">
        <f t="shared" si="471"/>
        <v>1555.1999999999998</v>
      </c>
      <c r="AN935" s="18">
        <f>AM935*节奏规划!$J924</f>
        <v>1.6544680851063829</v>
      </c>
      <c r="AO935" s="18">
        <f t="shared" si="472"/>
        <v>355.31999999999994</v>
      </c>
      <c r="AP935" s="18">
        <f>AO935*节奏规划!$J924</f>
        <v>0.37799999999999995</v>
      </c>
      <c r="AQ935" s="18">
        <f t="shared" si="473"/>
        <v>26.459999999999997</v>
      </c>
      <c r="AR935" s="18">
        <f>AQ935*节奏规划!$J924</f>
        <v>2.8148936170212763E-2</v>
      </c>
      <c r="AS935" s="18">
        <f t="shared" si="491"/>
        <v>0</v>
      </c>
      <c r="AT935" s="18">
        <f>AS935*节奏规划!$J924</f>
        <v>0</v>
      </c>
      <c r="AU935" s="18">
        <f t="shared" si="492"/>
        <v>139.85999999999999</v>
      </c>
      <c r="AV935" s="18">
        <f>AU935*节奏规划!$J924</f>
        <v>0.14878723404255317</v>
      </c>
      <c r="AW935" s="18">
        <f t="shared" si="493"/>
        <v>75.524399999999986</v>
      </c>
      <c r="AX935" s="18">
        <f>AW935*节奏规划!$J924</f>
        <v>8.0345106382978704E-2</v>
      </c>
      <c r="AY935" s="18">
        <f t="shared" si="494"/>
        <v>7.1927999999999992</v>
      </c>
      <c r="AZ935" s="18">
        <f>AY935*节奏规划!$J924</f>
        <v>7.6519148936170208E-3</v>
      </c>
    </row>
    <row r="936" spans="1:52" ht="16.5" x14ac:dyDescent="0.2">
      <c r="A936" s="14">
        <v>931</v>
      </c>
      <c r="B936" s="14">
        <f>金币产出!CH936/金币产出!CB936</f>
        <v>40924980220</v>
      </c>
      <c r="C936" s="18">
        <f>INDEX(金币产出!$D$7:$D$90,MATCH(宝箱数值!A936,金币产出!$A$7:$A$90,1))</f>
        <v>270</v>
      </c>
      <c r="D936" s="18">
        <f t="shared" si="474"/>
        <v>163863785</v>
      </c>
      <c r="E936" s="18">
        <f t="shared" si="463"/>
        <v>9367796</v>
      </c>
      <c r="F936" s="18">
        <f t="shared" si="464"/>
        <v>33266634</v>
      </c>
      <c r="G936" s="18">
        <f t="shared" si="465"/>
        <v>70571985</v>
      </c>
      <c r="H936" s="18">
        <f t="shared" si="466"/>
        <v>95017185</v>
      </c>
      <c r="I936" s="18">
        <f t="shared" si="467"/>
        <v>153225898</v>
      </c>
      <c r="J936" s="18">
        <f t="shared" si="468"/>
        <v>163863785</v>
      </c>
      <c r="K936" s="18">
        <f t="shared" si="475"/>
        <v>1</v>
      </c>
      <c r="L936" s="18">
        <f t="shared" si="476"/>
        <v>9367.7999999999993</v>
      </c>
      <c r="M936" s="18">
        <f t="shared" si="477"/>
        <v>2</v>
      </c>
      <c r="N936" s="18">
        <f t="shared" si="478"/>
        <v>33.270000000000003</v>
      </c>
      <c r="O936" s="18">
        <f t="shared" si="479"/>
        <v>2</v>
      </c>
      <c r="P936" s="18">
        <f t="shared" si="480"/>
        <v>70.569999999999993</v>
      </c>
      <c r="Q936" s="18">
        <f t="shared" si="481"/>
        <v>2</v>
      </c>
      <c r="R936" s="18">
        <f t="shared" si="482"/>
        <v>95.02</v>
      </c>
      <c r="S936" s="18">
        <f t="shared" si="483"/>
        <v>2</v>
      </c>
      <c r="T936" s="18">
        <f t="shared" si="484"/>
        <v>153.22999999999999</v>
      </c>
      <c r="U936" s="18">
        <f t="shared" si="485"/>
        <v>2</v>
      </c>
      <c r="V936" s="18">
        <f t="shared" si="486"/>
        <v>163.86</v>
      </c>
      <c r="W936" s="18">
        <f t="shared" si="487"/>
        <v>2</v>
      </c>
      <c r="X936" s="18">
        <f t="shared" si="488"/>
        <v>163.86</v>
      </c>
      <c r="Y936" s="22">
        <v>0</v>
      </c>
      <c r="Z936" s="22">
        <v>0</v>
      </c>
      <c r="AA936" s="22">
        <v>0</v>
      </c>
      <c r="AB936" s="22">
        <v>0</v>
      </c>
      <c r="AC936" s="22">
        <v>0.7</v>
      </c>
      <c r="AD936" s="22">
        <v>0.3</v>
      </c>
      <c r="AE936" s="18">
        <f t="shared" si="489"/>
        <v>578743877.16999996</v>
      </c>
      <c r="AF936" s="18">
        <f>AE936*节奏规划!$J925</f>
        <v>615684.97571276594</v>
      </c>
      <c r="AG936" s="18">
        <f t="shared" si="490"/>
        <v>7659</v>
      </c>
      <c r="AH936" s="18">
        <f>AG936*节奏规划!$J925</f>
        <v>8.1478723404255327</v>
      </c>
      <c r="AI936" s="18">
        <f t="shared" si="469"/>
        <v>608.84999999999991</v>
      </c>
      <c r="AJ936" s="18">
        <f>AI936*节奏规划!$J925</f>
        <v>0.64771276595744676</v>
      </c>
      <c r="AK936" s="18">
        <f t="shared" si="470"/>
        <v>348.84</v>
      </c>
      <c r="AL936" s="18">
        <f>AK936*节奏规划!$J925</f>
        <v>0.37110638297872339</v>
      </c>
      <c r="AM936" s="18">
        <f t="shared" si="471"/>
        <v>1555.1999999999998</v>
      </c>
      <c r="AN936" s="18">
        <f>AM936*节奏规划!$J925</f>
        <v>1.6544680851063829</v>
      </c>
      <c r="AO936" s="18">
        <f t="shared" si="472"/>
        <v>355.31999999999994</v>
      </c>
      <c r="AP936" s="18">
        <f>AO936*节奏规划!$J925</f>
        <v>0.37799999999999995</v>
      </c>
      <c r="AQ936" s="18">
        <f t="shared" si="473"/>
        <v>26.459999999999997</v>
      </c>
      <c r="AR936" s="18">
        <f>AQ936*节奏规划!$J925</f>
        <v>2.8148936170212763E-2</v>
      </c>
      <c r="AS936" s="18">
        <f t="shared" si="491"/>
        <v>0</v>
      </c>
      <c r="AT936" s="18">
        <f>AS936*节奏规划!$J925</f>
        <v>0</v>
      </c>
      <c r="AU936" s="18">
        <f t="shared" si="492"/>
        <v>139.85999999999999</v>
      </c>
      <c r="AV936" s="18">
        <f>AU936*节奏规划!$J925</f>
        <v>0.14878723404255317</v>
      </c>
      <c r="AW936" s="18">
        <f t="shared" si="493"/>
        <v>75.524399999999986</v>
      </c>
      <c r="AX936" s="18">
        <f>AW936*节奏规划!$J925</f>
        <v>8.0345106382978704E-2</v>
      </c>
      <c r="AY936" s="18">
        <f t="shared" si="494"/>
        <v>7.1927999999999992</v>
      </c>
      <c r="AZ936" s="18">
        <f>AY936*节奏规划!$J925</f>
        <v>7.6519148936170208E-3</v>
      </c>
    </row>
    <row r="937" spans="1:52" ht="16.5" x14ac:dyDescent="0.2">
      <c r="A937" s="14">
        <v>932</v>
      </c>
      <c r="B937" s="14">
        <f>金币产出!CH937/金币产出!CB937</f>
        <v>40993559800</v>
      </c>
      <c r="C937" s="18">
        <f>INDEX(金币产出!$D$7:$D$90,MATCH(宝箱数值!A937,金币产出!$A$7:$A$90,1))</f>
        <v>270</v>
      </c>
      <c r="D937" s="18">
        <f t="shared" si="474"/>
        <v>164138378</v>
      </c>
      <c r="E937" s="18">
        <f t="shared" si="463"/>
        <v>9375642</v>
      </c>
      <c r="F937" s="18">
        <f t="shared" si="464"/>
        <v>33294496</v>
      </c>
      <c r="G937" s="18">
        <f t="shared" si="465"/>
        <v>70631090</v>
      </c>
      <c r="H937" s="18">
        <f t="shared" si="466"/>
        <v>95096763</v>
      </c>
      <c r="I937" s="18">
        <f t="shared" si="467"/>
        <v>153354227</v>
      </c>
      <c r="J937" s="18">
        <f t="shared" si="468"/>
        <v>164138378</v>
      </c>
      <c r="K937" s="18">
        <f t="shared" si="475"/>
        <v>1</v>
      </c>
      <c r="L937" s="18">
        <f t="shared" si="476"/>
        <v>9375.64</v>
      </c>
      <c r="M937" s="18">
        <f t="shared" si="477"/>
        <v>2</v>
      </c>
      <c r="N937" s="18">
        <f t="shared" si="478"/>
        <v>33.29</v>
      </c>
      <c r="O937" s="18">
        <f t="shared" si="479"/>
        <v>2</v>
      </c>
      <c r="P937" s="18">
        <f t="shared" si="480"/>
        <v>70.63</v>
      </c>
      <c r="Q937" s="18">
        <f t="shared" si="481"/>
        <v>2</v>
      </c>
      <c r="R937" s="18">
        <f t="shared" si="482"/>
        <v>95.1</v>
      </c>
      <c r="S937" s="18">
        <f t="shared" si="483"/>
        <v>2</v>
      </c>
      <c r="T937" s="18">
        <f t="shared" si="484"/>
        <v>153.35</v>
      </c>
      <c r="U937" s="18">
        <f t="shared" si="485"/>
        <v>2</v>
      </c>
      <c r="V937" s="18">
        <f t="shared" si="486"/>
        <v>164.14</v>
      </c>
      <c r="W937" s="18">
        <f t="shared" si="487"/>
        <v>2</v>
      </c>
      <c r="X937" s="18">
        <f t="shared" si="488"/>
        <v>164.14</v>
      </c>
      <c r="Y937" s="22">
        <v>0</v>
      </c>
      <c r="Z937" s="22">
        <v>0</v>
      </c>
      <c r="AA937" s="22">
        <v>0</v>
      </c>
      <c r="AB937" s="22">
        <v>0</v>
      </c>
      <c r="AC937" s="22">
        <v>0.7</v>
      </c>
      <c r="AD937" s="22">
        <v>0.3</v>
      </c>
      <c r="AE937" s="18">
        <f t="shared" si="489"/>
        <v>579381047.50999999</v>
      </c>
      <c r="AF937" s="18">
        <f>AE937*节奏规划!$J926</f>
        <v>616362.81649999996</v>
      </c>
      <c r="AG937" s="18">
        <f t="shared" si="490"/>
        <v>7659</v>
      </c>
      <c r="AH937" s="18">
        <f>AG937*节奏规划!$J926</f>
        <v>8.1478723404255327</v>
      </c>
      <c r="AI937" s="18">
        <f t="shared" si="469"/>
        <v>608.84999999999991</v>
      </c>
      <c r="AJ937" s="18">
        <f>AI937*节奏规划!$J926</f>
        <v>0.64771276595744676</v>
      </c>
      <c r="AK937" s="18">
        <f t="shared" si="470"/>
        <v>348.84</v>
      </c>
      <c r="AL937" s="18">
        <f>AK937*节奏规划!$J926</f>
        <v>0.37110638297872339</v>
      </c>
      <c r="AM937" s="18">
        <f t="shared" si="471"/>
        <v>1555.1999999999998</v>
      </c>
      <c r="AN937" s="18">
        <f>AM937*节奏规划!$J926</f>
        <v>1.6544680851063829</v>
      </c>
      <c r="AO937" s="18">
        <f t="shared" si="472"/>
        <v>355.31999999999994</v>
      </c>
      <c r="AP937" s="18">
        <f>AO937*节奏规划!$J926</f>
        <v>0.37799999999999995</v>
      </c>
      <c r="AQ937" s="18">
        <f t="shared" si="473"/>
        <v>26.459999999999997</v>
      </c>
      <c r="AR937" s="18">
        <f>AQ937*节奏规划!$J926</f>
        <v>2.8148936170212763E-2</v>
      </c>
      <c r="AS937" s="18">
        <f t="shared" si="491"/>
        <v>0</v>
      </c>
      <c r="AT937" s="18">
        <f>AS937*节奏规划!$J926</f>
        <v>0</v>
      </c>
      <c r="AU937" s="18">
        <f t="shared" si="492"/>
        <v>139.85999999999999</v>
      </c>
      <c r="AV937" s="18">
        <f>AU937*节奏规划!$J926</f>
        <v>0.14878723404255317</v>
      </c>
      <c r="AW937" s="18">
        <f t="shared" si="493"/>
        <v>75.524399999999986</v>
      </c>
      <c r="AX937" s="18">
        <f>AW937*节奏规划!$J926</f>
        <v>8.0345106382978704E-2</v>
      </c>
      <c r="AY937" s="18">
        <f t="shared" si="494"/>
        <v>7.1927999999999992</v>
      </c>
      <c r="AZ937" s="18">
        <f>AY937*节奏规划!$J926</f>
        <v>7.6519148936170208E-3</v>
      </c>
    </row>
    <row r="938" spans="1:52" ht="16.5" x14ac:dyDescent="0.2">
      <c r="A938" s="14">
        <v>933</v>
      </c>
      <c r="B938" s="14">
        <f>金币产出!CH938/金币产出!CB938</f>
        <v>41062140320</v>
      </c>
      <c r="C938" s="18">
        <f>INDEX(金币产出!$D$7:$D$90,MATCH(宝箱数值!A938,金币产出!$A$7:$A$90,1))</f>
        <v>270</v>
      </c>
      <c r="D938" s="18">
        <f t="shared" si="474"/>
        <v>164412974</v>
      </c>
      <c r="E938" s="18">
        <f t="shared" si="463"/>
        <v>9383481</v>
      </c>
      <c r="F938" s="18">
        <f t="shared" si="464"/>
        <v>33322334</v>
      </c>
      <c r="G938" s="18">
        <f t="shared" si="465"/>
        <v>70690147</v>
      </c>
      <c r="H938" s="18">
        <f t="shared" si="466"/>
        <v>95176276</v>
      </c>
      <c r="I938" s="18">
        <f t="shared" si="467"/>
        <v>153482451</v>
      </c>
      <c r="J938" s="18">
        <f t="shared" si="468"/>
        <v>164412974</v>
      </c>
      <c r="K938" s="18">
        <f t="shared" si="475"/>
        <v>1</v>
      </c>
      <c r="L938" s="18">
        <f t="shared" si="476"/>
        <v>9383.48</v>
      </c>
      <c r="M938" s="18">
        <f t="shared" si="477"/>
        <v>2</v>
      </c>
      <c r="N938" s="18">
        <f t="shared" si="478"/>
        <v>33.32</v>
      </c>
      <c r="O938" s="18">
        <f t="shared" si="479"/>
        <v>2</v>
      </c>
      <c r="P938" s="18">
        <f t="shared" si="480"/>
        <v>70.69</v>
      </c>
      <c r="Q938" s="18">
        <f t="shared" si="481"/>
        <v>2</v>
      </c>
      <c r="R938" s="18">
        <f t="shared" si="482"/>
        <v>95.18</v>
      </c>
      <c r="S938" s="18">
        <f t="shared" si="483"/>
        <v>2</v>
      </c>
      <c r="T938" s="18">
        <f t="shared" si="484"/>
        <v>153.47999999999999</v>
      </c>
      <c r="U938" s="18">
        <f t="shared" si="485"/>
        <v>2</v>
      </c>
      <c r="V938" s="18">
        <f t="shared" si="486"/>
        <v>164.41</v>
      </c>
      <c r="W938" s="18">
        <f t="shared" si="487"/>
        <v>2</v>
      </c>
      <c r="X938" s="18">
        <f t="shared" si="488"/>
        <v>164.41</v>
      </c>
      <c r="Y938" s="22">
        <v>0</v>
      </c>
      <c r="Z938" s="22">
        <v>0</v>
      </c>
      <c r="AA938" s="22">
        <v>0</v>
      </c>
      <c r="AB938" s="22">
        <v>0</v>
      </c>
      <c r="AC938" s="22">
        <v>0.7</v>
      </c>
      <c r="AD938" s="22">
        <v>0.3</v>
      </c>
      <c r="AE938" s="18">
        <f t="shared" si="489"/>
        <v>580017949.2299999</v>
      </c>
      <c r="AF938" s="18">
        <f>AE938*节奏规划!$J927</f>
        <v>617040.37152127654</v>
      </c>
      <c r="AG938" s="18">
        <f t="shared" si="490"/>
        <v>7659</v>
      </c>
      <c r="AH938" s="18">
        <f>AG938*节奏规划!$J927</f>
        <v>8.1478723404255327</v>
      </c>
      <c r="AI938" s="18">
        <f t="shared" si="469"/>
        <v>608.84999999999991</v>
      </c>
      <c r="AJ938" s="18">
        <f>AI938*节奏规划!$J927</f>
        <v>0.64771276595744676</v>
      </c>
      <c r="AK938" s="18">
        <f t="shared" si="470"/>
        <v>348.84</v>
      </c>
      <c r="AL938" s="18">
        <f>AK938*节奏规划!$J927</f>
        <v>0.37110638297872339</v>
      </c>
      <c r="AM938" s="18">
        <f t="shared" si="471"/>
        <v>1555.1999999999998</v>
      </c>
      <c r="AN938" s="18">
        <f>AM938*节奏规划!$J927</f>
        <v>1.6544680851063829</v>
      </c>
      <c r="AO938" s="18">
        <f t="shared" si="472"/>
        <v>355.31999999999994</v>
      </c>
      <c r="AP938" s="18">
        <f>AO938*节奏规划!$J927</f>
        <v>0.37799999999999995</v>
      </c>
      <c r="AQ938" s="18">
        <f t="shared" si="473"/>
        <v>26.459999999999997</v>
      </c>
      <c r="AR938" s="18">
        <f>AQ938*节奏规划!$J927</f>
        <v>2.8148936170212763E-2</v>
      </c>
      <c r="AS938" s="18">
        <f t="shared" si="491"/>
        <v>0</v>
      </c>
      <c r="AT938" s="18">
        <f>AS938*节奏规划!$J927</f>
        <v>0</v>
      </c>
      <c r="AU938" s="18">
        <f t="shared" si="492"/>
        <v>139.85999999999999</v>
      </c>
      <c r="AV938" s="18">
        <f>AU938*节奏规划!$J927</f>
        <v>0.14878723404255317</v>
      </c>
      <c r="AW938" s="18">
        <f t="shared" si="493"/>
        <v>75.524399999999986</v>
      </c>
      <c r="AX938" s="18">
        <f>AW938*节奏规划!$J927</f>
        <v>8.0345106382978704E-2</v>
      </c>
      <c r="AY938" s="18">
        <f t="shared" si="494"/>
        <v>7.1927999999999992</v>
      </c>
      <c r="AZ938" s="18">
        <f>AY938*节奏规划!$J927</f>
        <v>7.6519148936170208E-3</v>
      </c>
    </row>
    <row r="939" spans="1:52" ht="16.5" x14ac:dyDescent="0.2">
      <c r="A939" s="14">
        <v>934</v>
      </c>
      <c r="B939" s="14">
        <f>金币产出!CH939/金币产出!CB939</f>
        <v>41130719900</v>
      </c>
      <c r="C939" s="18">
        <f>INDEX(金币产出!$D$7:$D$90,MATCH(宝箱数值!A939,金币产出!$A$7:$A$90,1))</f>
        <v>270</v>
      </c>
      <c r="D939" s="18">
        <f t="shared" si="474"/>
        <v>164687567</v>
      </c>
      <c r="E939" s="18">
        <f t="shared" si="463"/>
        <v>9391314</v>
      </c>
      <c r="F939" s="18">
        <f t="shared" si="464"/>
        <v>33350149</v>
      </c>
      <c r="G939" s="18">
        <f t="shared" si="465"/>
        <v>70749153</v>
      </c>
      <c r="H939" s="18">
        <f t="shared" si="466"/>
        <v>95255722</v>
      </c>
      <c r="I939" s="18">
        <f t="shared" si="467"/>
        <v>153610566</v>
      </c>
      <c r="J939" s="18">
        <f t="shared" si="468"/>
        <v>164687567</v>
      </c>
      <c r="K939" s="18">
        <f t="shared" si="475"/>
        <v>1</v>
      </c>
      <c r="L939" s="18">
        <f t="shared" si="476"/>
        <v>9391.31</v>
      </c>
      <c r="M939" s="18">
        <f t="shared" si="477"/>
        <v>2</v>
      </c>
      <c r="N939" s="18">
        <f t="shared" si="478"/>
        <v>33.35</v>
      </c>
      <c r="O939" s="18">
        <f t="shared" si="479"/>
        <v>2</v>
      </c>
      <c r="P939" s="18">
        <f t="shared" si="480"/>
        <v>70.75</v>
      </c>
      <c r="Q939" s="18">
        <f t="shared" si="481"/>
        <v>2</v>
      </c>
      <c r="R939" s="18">
        <f t="shared" si="482"/>
        <v>95.26</v>
      </c>
      <c r="S939" s="18">
        <f t="shared" si="483"/>
        <v>2</v>
      </c>
      <c r="T939" s="18">
        <f t="shared" si="484"/>
        <v>153.61000000000001</v>
      </c>
      <c r="U939" s="18">
        <f t="shared" si="485"/>
        <v>2</v>
      </c>
      <c r="V939" s="18">
        <f t="shared" si="486"/>
        <v>164.69</v>
      </c>
      <c r="W939" s="18">
        <f t="shared" si="487"/>
        <v>2</v>
      </c>
      <c r="X939" s="18">
        <f t="shared" si="488"/>
        <v>164.69</v>
      </c>
      <c r="Y939" s="22">
        <v>0</v>
      </c>
      <c r="Z939" s="22">
        <v>0</v>
      </c>
      <c r="AA939" s="22">
        <v>0</v>
      </c>
      <c r="AB939" s="22">
        <v>0</v>
      </c>
      <c r="AC939" s="22">
        <v>0.7</v>
      </c>
      <c r="AD939" s="22">
        <v>0.3</v>
      </c>
      <c r="AE939" s="18">
        <f t="shared" si="489"/>
        <v>580654565.30999994</v>
      </c>
      <c r="AF939" s="18">
        <f>AE939*节奏规划!$J928</f>
        <v>617717.62267021276</v>
      </c>
      <c r="AG939" s="18">
        <f t="shared" si="490"/>
        <v>7659</v>
      </c>
      <c r="AH939" s="18">
        <f>AG939*节奏规划!$J928</f>
        <v>8.1478723404255327</v>
      </c>
      <c r="AI939" s="18">
        <f t="shared" si="469"/>
        <v>608.84999999999991</v>
      </c>
      <c r="AJ939" s="18">
        <f>AI939*节奏规划!$J928</f>
        <v>0.64771276595744676</v>
      </c>
      <c r="AK939" s="18">
        <f t="shared" si="470"/>
        <v>348.84</v>
      </c>
      <c r="AL939" s="18">
        <f>AK939*节奏规划!$J928</f>
        <v>0.37110638297872339</v>
      </c>
      <c r="AM939" s="18">
        <f t="shared" si="471"/>
        <v>1555.1999999999998</v>
      </c>
      <c r="AN939" s="18">
        <f>AM939*节奏规划!$J928</f>
        <v>1.6544680851063829</v>
      </c>
      <c r="AO939" s="18">
        <f t="shared" si="472"/>
        <v>355.31999999999994</v>
      </c>
      <c r="AP939" s="18">
        <f>AO939*节奏规划!$J928</f>
        <v>0.37799999999999995</v>
      </c>
      <c r="AQ939" s="18">
        <f t="shared" si="473"/>
        <v>26.459999999999997</v>
      </c>
      <c r="AR939" s="18">
        <f>AQ939*节奏规划!$J928</f>
        <v>2.8148936170212763E-2</v>
      </c>
      <c r="AS939" s="18">
        <f t="shared" si="491"/>
        <v>0</v>
      </c>
      <c r="AT939" s="18">
        <f>AS939*节奏规划!$J928</f>
        <v>0</v>
      </c>
      <c r="AU939" s="18">
        <f t="shared" si="492"/>
        <v>139.85999999999999</v>
      </c>
      <c r="AV939" s="18">
        <f>AU939*节奏规划!$J928</f>
        <v>0.14878723404255317</v>
      </c>
      <c r="AW939" s="18">
        <f t="shared" si="493"/>
        <v>75.524399999999986</v>
      </c>
      <c r="AX939" s="18">
        <f>AW939*节奏规划!$J928</f>
        <v>8.0345106382978704E-2</v>
      </c>
      <c r="AY939" s="18">
        <f t="shared" si="494"/>
        <v>7.1927999999999992</v>
      </c>
      <c r="AZ939" s="18">
        <f>AY939*节奏规划!$J928</f>
        <v>7.6519148936170208E-3</v>
      </c>
    </row>
    <row r="940" spans="1:52" ht="16.5" x14ac:dyDescent="0.2">
      <c r="A940" s="14">
        <v>935</v>
      </c>
      <c r="B940" s="14">
        <f>金币产出!CH940/金币产出!CB940</f>
        <v>41199300420</v>
      </c>
      <c r="C940" s="18">
        <f>INDEX(金币产出!$D$7:$D$90,MATCH(宝箱数值!A940,金币产出!$A$7:$A$90,1))</f>
        <v>270</v>
      </c>
      <c r="D940" s="18">
        <f t="shared" si="474"/>
        <v>164962164</v>
      </c>
      <c r="E940" s="18">
        <f t="shared" si="463"/>
        <v>9399140</v>
      </c>
      <c r="F940" s="18">
        <f t="shared" si="464"/>
        <v>33377941</v>
      </c>
      <c r="G940" s="18">
        <f t="shared" si="465"/>
        <v>70808112</v>
      </c>
      <c r="H940" s="18">
        <f t="shared" si="466"/>
        <v>95335103</v>
      </c>
      <c r="I940" s="18">
        <f t="shared" si="467"/>
        <v>153738576</v>
      </c>
      <c r="J940" s="18">
        <f t="shared" si="468"/>
        <v>164962164</v>
      </c>
      <c r="K940" s="18">
        <f t="shared" si="475"/>
        <v>1</v>
      </c>
      <c r="L940" s="18">
        <f t="shared" si="476"/>
        <v>9399.14</v>
      </c>
      <c r="M940" s="18">
        <f t="shared" si="477"/>
        <v>2</v>
      </c>
      <c r="N940" s="18">
        <f t="shared" si="478"/>
        <v>33.380000000000003</v>
      </c>
      <c r="O940" s="18">
        <f t="shared" si="479"/>
        <v>2</v>
      </c>
      <c r="P940" s="18">
        <f t="shared" si="480"/>
        <v>70.81</v>
      </c>
      <c r="Q940" s="18">
        <f t="shared" si="481"/>
        <v>2</v>
      </c>
      <c r="R940" s="18">
        <f t="shared" si="482"/>
        <v>95.34</v>
      </c>
      <c r="S940" s="18">
        <f t="shared" si="483"/>
        <v>2</v>
      </c>
      <c r="T940" s="18">
        <f t="shared" si="484"/>
        <v>153.74</v>
      </c>
      <c r="U940" s="18">
        <f t="shared" si="485"/>
        <v>2</v>
      </c>
      <c r="V940" s="18">
        <f t="shared" si="486"/>
        <v>164.96</v>
      </c>
      <c r="W940" s="18">
        <f t="shared" si="487"/>
        <v>2</v>
      </c>
      <c r="X940" s="18">
        <f t="shared" si="488"/>
        <v>164.96</v>
      </c>
      <c r="Y940" s="22">
        <v>0</v>
      </c>
      <c r="Z940" s="22">
        <v>0</v>
      </c>
      <c r="AA940" s="22">
        <v>0</v>
      </c>
      <c r="AB940" s="22">
        <v>0</v>
      </c>
      <c r="AC940" s="22">
        <v>0.7</v>
      </c>
      <c r="AD940" s="22">
        <v>0.3</v>
      </c>
      <c r="AE940" s="18">
        <f t="shared" si="489"/>
        <v>581290913.88</v>
      </c>
      <c r="AF940" s="18">
        <f>AE940*节奏规划!$J929</f>
        <v>618394.58923404256</v>
      </c>
      <c r="AG940" s="18">
        <f t="shared" si="490"/>
        <v>7659</v>
      </c>
      <c r="AH940" s="18">
        <f>AG940*节奏规划!$J929</f>
        <v>8.1478723404255327</v>
      </c>
      <c r="AI940" s="18">
        <f t="shared" si="469"/>
        <v>608.84999999999991</v>
      </c>
      <c r="AJ940" s="18">
        <f>AI940*节奏规划!$J929</f>
        <v>0.64771276595744676</v>
      </c>
      <c r="AK940" s="18">
        <f t="shared" si="470"/>
        <v>348.84</v>
      </c>
      <c r="AL940" s="18">
        <f>AK940*节奏规划!$J929</f>
        <v>0.37110638297872339</v>
      </c>
      <c r="AM940" s="18">
        <f t="shared" si="471"/>
        <v>1555.1999999999998</v>
      </c>
      <c r="AN940" s="18">
        <f>AM940*节奏规划!$J929</f>
        <v>1.6544680851063829</v>
      </c>
      <c r="AO940" s="18">
        <f t="shared" si="472"/>
        <v>355.31999999999994</v>
      </c>
      <c r="AP940" s="18">
        <f>AO940*节奏规划!$J929</f>
        <v>0.37799999999999995</v>
      </c>
      <c r="AQ940" s="18">
        <f t="shared" si="473"/>
        <v>26.459999999999997</v>
      </c>
      <c r="AR940" s="18">
        <f>AQ940*节奏规划!$J929</f>
        <v>2.8148936170212763E-2</v>
      </c>
      <c r="AS940" s="18">
        <f t="shared" si="491"/>
        <v>0</v>
      </c>
      <c r="AT940" s="18">
        <f>AS940*节奏规划!$J929</f>
        <v>0</v>
      </c>
      <c r="AU940" s="18">
        <f t="shared" si="492"/>
        <v>139.85999999999999</v>
      </c>
      <c r="AV940" s="18">
        <f>AU940*节奏规划!$J929</f>
        <v>0.14878723404255317</v>
      </c>
      <c r="AW940" s="18">
        <f t="shared" si="493"/>
        <v>75.524399999999986</v>
      </c>
      <c r="AX940" s="18">
        <f>AW940*节奏规划!$J929</f>
        <v>8.0345106382978704E-2</v>
      </c>
      <c r="AY940" s="18">
        <f t="shared" si="494"/>
        <v>7.1927999999999992</v>
      </c>
      <c r="AZ940" s="18">
        <f>AY940*节奏规划!$J929</f>
        <v>7.6519148936170208E-3</v>
      </c>
    </row>
    <row r="941" spans="1:52" ht="16.5" x14ac:dyDescent="0.2">
      <c r="A941" s="14">
        <v>936</v>
      </c>
      <c r="B941" s="14">
        <f>金币产出!CH941/金币产出!CB941</f>
        <v>41267880000</v>
      </c>
      <c r="C941" s="18">
        <f>INDEX(金币产出!$D$7:$D$90,MATCH(宝箱数值!A941,金币产出!$A$7:$A$90,1))</f>
        <v>270</v>
      </c>
      <c r="D941" s="18">
        <f t="shared" si="474"/>
        <v>165236757</v>
      </c>
      <c r="E941" s="18">
        <f t="shared" si="463"/>
        <v>9406959</v>
      </c>
      <c r="F941" s="18">
        <f t="shared" si="464"/>
        <v>33405710</v>
      </c>
      <c r="G941" s="18">
        <f t="shared" si="465"/>
        <v>70867020</v>
      </c>
      <c r="H941" s="18">
        <f t="shared" si="466"/>
        <v>95414416</v>
      </c>
      <c r="I941" s="18">
        <f t="shared" si="467"/>
        <v>153866478</v>
      </c>
      <c r="J941" s="18">
        <f t="shared" si="468"/>
        <v>165236757</v>
      </c>
      <c r="K941" s="18">
        <f t="shared" si="475"/>
        <v>1</v>
      </c>
      <c r="L941" s="18">
        <f t="shared" si="476"/>
        <v>9406.9599999999991</v>
      </c>
      <c r="M941" s="18">
        <f t="shared" si="477"/>
        <v>2</v>
      </c>
      <c r="N941" s="18">
        <f t="shared" si="478"/>
        <v>33.409999999999997</v>
      </c>
      <c r="O941" s="18">
        <f t="shared" si="479"/>
        <v>2</v>
      </c>
      <c r="P941" s="18">
        <f t="shared" si="480"/>
        <v>70.87</v>
      </c>
      <c r="Q941" s="18">
        <f t="shared" si="481"/>
        <v>2</v>
      </c>
      <c r="R941" s="18">
        <f t="shared" si="482"/>
        <v>95.41</v>
      </c>
      <c r="S941" s="18">
        <f t="shared" si="483"/>
        <v>2</v>
      </c>
      <c r="T941" s="18">
        <f t="shared" si="484"/>
        <v>153.87</v>
      </c>
      <c r="U941" s="18">
        <f t="shared" si="485"/>
        <v>2</v>
      </c>
      <c r="V941" s="18">
        <f t="shared" si="486"/>
        <v>165.24</v>
      </c>
      <c r="W941" s="18">
        <f t="shared" si="487"/>
        <v>2</v>
      </c>
      <c r="X941" s="18">
        <f t="shared" si="488"/>
        <v>165.24</v>
      </c>
      <c r="Y941" s="22">
        <v>0</v>
      </c>
      <c r="Z941" s="22">
        <v>0</v>
      </c>
      <c r="AA941" s="22">
        <v>0</v>
      </c>
      <c r="AB941" s="22">
        <v>0</v>
      </c>
      <c r="AC941" s="22">
        <v>0.7</v>
      </c>
      <c r="AD941" s="22">
        <v>0.3</v>
      </c>
      <c r="AE941" s="18">
        <f t="shared" si="489"/>
        <v>581926978.28999996</v>
      </c>
      <c r="AF941" s="18">
        <f>AE941*节奏规划!$J930</f>
        <v>619071.25349999999</v>
      </c>
      <c r="AG941" s="18">
        <f t="shared" si="490"/>
        <v>7659</v>
      </c>
      <c r="AH941" s="18">
        <f>AG941*节奏规划!$J930</f>
        <v>8.1478723404255327</v>
      </c>
      <c r="AI941" s="18">
        <f t="shared" si="469"/>
        <v>608.84999999999991</v>
      </c>
      <c r="AJ941" s="18">
        <f>AI941*节奏规划!$J930</f>
        <v>0.64771276595744676</v>
      </c>
      <c r="AK941" s="18">
        <f t="shared" si="470"/>
        <v>348.84</v>
      </c>
      <c r="AL941" s="18">
        <f>AK941*节奏规划!$J930</f>
        <v>0.37110638297872339</v>
      </c>
      <c r="AM941" s="18">
        <f t="shared" si="471"/>
        <v>1555.1999999999998</v>
      </c>
      <c r="AN941" s="18">
        <f>AM941*节奏规划!$J930</f>
        <v>1.6544680851063829</v>
      </c>
      <c r="AO941" s="18">
        <f t="shared" si="472"/>
        <v>355.31999999999994</v>
      </c>
      <c r="AP941" s="18">
        <f>AO941*节奏规划!$J930</f>
        <v>0.37799999999999995</v>
      </c>
      <c r="AQ941" s="18">
        <f t="shared" si="473"/>
        <v>26.459999999999997</v>
      </c>
      <c r="AR941" s="18">
        <f>AQ941*节奏规划!$J930</f>
        <v>2.8148936170212763E-2</v>
      </c>
      <c r="AS941" s="18">
        <f t="shared" si="491"/>
        <v>0</v>
      </c>
      <c r="AT941" s="18">
        <f>AS941*节奏规划!$J930</f>
        <v>0</v>
      </c>
      <c r="AU941" s="18">
        <f t="shared" si="492"/>
        <v>139.85999999999999</v>
      </c>
      <c r="AV941" s="18">
        <f>AU941*节奏规划!$J930</f>
        <v>0.14878723404255317</v>
      </c>
      <c r="AW941" s="18">
        <f t="shared" si="493"/>
        <v>75.524399999999986</v>
      </c>
      <c r="AX941" s="18">
        <f>AW941*节奏规划!$J930</f>
        <v>8.0345106382978704E-2</v>
      </c>
      <c r="AY941" s="18">
        <f t="shared" si="494"/>
        <v>7.1927999999999992</v>
      </c>
      <c r="AZ941" s="18">
        <f>AY941*节奏规划!$J930</f>
        <v>7.6519148936170208E-3</v>
      </c>
    </row>
    <row r="942" spans="1:52" ht="16.5" x14ac:dyDescent="0.2">
      <c r="A942" s="14">
        <v>937</v>
      </c>
      <c r="B942" s="14">
        <f>金币产出!CH942/金币产出!CB942</f>
        <v>41336459580</v>
      </c>
      <c r="C942" s="18">
        <f>INDEX(金币产出!$D$7:$D$90,MATCH(宝箱数值!A942,金币产出!$A$7:$A$90,1))</f>
        <v>270</v>
      </c>
      <c r="D942" s="18">
        <f t="shared" si="474"/>
        <v>165511350</v>
      </c>
      <c r="E942" s="18">
        <f t="shared" si="463"/>
        <v>9414772</v>
      </c>
      <c r="F942" s="18">
        <f t="shared" si="464"/>
        <v>33433455</v>
      </c>
      <c r="G942" s="18">
        <f t="shared" si="465"/>
        <v>70925880</v>
      </c>
      <c r="H942" s="18">
        <f t="shared" si="466"/>
        <v>95493664</v>
      </c>
      <c r="I942" s="18">
        <f t="shared" si="467"/>
        <v>153994274</v>
      </c>
      <c r="J942" s="18">
        <f t="shared" si="468"/>
        <v>165511350</v>
      </c>
      <c r="K942" s="18">
        <f t="shared" si="475"/>
        <v>1</v>
      </c>
      <c r="L942" s="18">
        <f t="shared" si="476"/>
        <v>9414.77</v>
      </c>
      <c r="M942" s="18">
        <f t="shared" si="477"/>
        <v>2</v>
      </c>
      <c r="N942" s="18">
        <f t="shared" si="478"/>
        <v>33.43</v>
      </c>
      <c r="O942" s="18">
        <f t="shared" si="479"/>
        <v>2</v>
      </c>
      <c r="P942" s="18">
        <f t="shared" si="480"/>
        <v>70.930000000000007</v>
      </c>
      <c r="Q942" s="18">
        <f t="shared" si="481"/>
        <v>2</v>
      </c>
      <c r="R942" s="18">
        <f t="shared" si="482"/>
        <v>95.49</v>
      </c>
      <c r="S942" s="18">
        <f t="shared" si="483"/>
        <v>2</v>
      </c>
      <c r="T942" s="18">
        <f t="shared" si="484"/>
        <v>153.99</v>
      </c>
      <c r="U942" s="18">
        <f t="shared" si="485"/>
        <v>2</v>
      </c>
      <c r="V942" s="18">
        <f t="shared" si="486"/>
        <v>165.51</v>
      </c>
      <c r="W942" s="18">
        <f t="shared" si="487"/>
        <v>2</v>
      </c>
      <c r="X942" s="18">
        <f t="shared" si="488"/>
        <v>165.51</v>
      </c>
      <c r="Y942" s="22">
        <v>0</v>
      </c>
      <c r="Z942" s="22">
        <v>0</v>
      </c>
      <c r="AA942" s="22">
        <v>0</v>
      </c>
      <c r="AB942" s="22">
        <v>0</v>
      </c>
      <c r="AC942" s="22">
        <v>0.7</v>
      </c>
      <c r="AD942" s="22">
        <v>0.3</v>
      </c>
      <c r="AE942" s="18">
        <f t="shared" si="489"/>
        <v>582562768.16000009</v>
      </c>
      <c r="AF942" s="18">
        <f>AE942*节奏规划!$J931</f>
        <v>619747.62570212781</v>
      </c>
      <c r="AG942" s="18">
        <f t="shared" si="490"/>
        <v>7659</v>
      </c>
      <c r="AH942" s="18">
        <f>AG942*节奏规划!$J931</f>
        <v>8.1478723404255327</v>
      </c>
      <c r="AI942" s="18">
        <f t="shared" si="469"/>
        <v>608.84999999999991</v>
      </c>
      <c r="AJ942" s="18">
        <f>AI942*节奏规划!$J931</f>
        <v>0.64771276595744676</v>
      </c>
      <c r="AK942" s="18">
        <f t="shared" si="470"/>
        <v>348.84</v>
      </c>
      <c r="AL942" s="18">
        <f>AK942*节奏规划!$J931</f>
        <v>0.37110638297872339</v>
      </c>
      <c r="AM942" s="18">
        <f t="shared" si="471"/>
        <v>1555.1999999999998</v>
      </c>
      <c r="AN942" s="18">
        <f>AM942*节奏规划!$J931</f>
        <v>1.6544680851063829</v>
      </c>
      <c r="AO942" s="18">
        <f t="shared" si="472"/>
        <v>355.31999999999994</v>
      </c>
      <c r="AP942" s="18">
        <f>AO942*节奏规划!$J931</f>
        <v>0.37799999999999995</v>
      </c>
      <c r="AQ942" s="18">
        <f t="shared" si="473"/>
        <v>26.459999999999997</v>
      </c>
      <c r="AR942" s="18">
        <f>AQ942*节奏规划!$J931</f>
        <v>2.8148936170212763E-2</v>
      </c>
      <c r="AS942" s="18">
        <f t="shared" si="491"/>
        <v>0</v>
      </c>
      <c r="AT942" s="18">
        <f>AS942*节奏规划!$J931</f>
        <v>0</v>
      </c>
      <c r="AU942" s="18">
        <f t="shared" si="492"/>
        <v>139.85999999999999</v>
      </c>
      <c r="AV942" s="18">
        <f>AU942*节奏规划!$J931</f>
        <v>0.14878723404255317</v>
      </c>
      <c r="AW942" s="18">
        <f t="shared" si="493"/>
        <v>75.524399999999986</v>
      </c>
      <c r="AX942" s="18">
        <f>AW942*节奏规划!$J931</f>
        <v>8.0345106382978704E-2</v>
      </c>
      <c r="AY942" s="18">
        <f t="shared" si="494"/>
        <v>7.1927999999999992</v>
      </c>
      <c r="AZ942" s="18">
        <f>AY942*节奏规划!$J931</f>
        <v>7.6519148936170208E-3</v>
      </c>
    </row>
    <row r="943" spans="1:52" ht="16.5" x14ac:dyDescent="0.2">
      <c r="A943" s="14">
        <v>938</v>
      </c>
      <c r="B943" s="14">
        <f>金币产出!CH943/金币产出!CB943</f>
        <v>41405040100</v>
      </c>
      <c r="C943" s="18">
        <f>INDEX(金币产出!$D$7:$D$90,MATCH(宝箱数值!A943,金币产出!$A$7:$A$90,1))</f>
        <v>270</v>
      </c>
      <c r="D943" s="18">
        <f t="shared" si="474"/>
        <v>165785946</v>
      </c>
      <c r="E943" s="18">
        <f t="shared" si="463"/>
        <v>9422579</v>
      </c>
      <c r="F943" s="18">
        <f t="shared" si="464"/>
        <v>33461178</v>
      </c>
      <c r="G943" s="18">
        <f t="shared" si="465"/>
        <v>70984691</v>
      </c>
      <c r="H943" s="18">
        <f t="shared" si="466"/>
        <v>95572847</v>
      </c>
      <c r="I943" s="18">
        <f t="shared" si="467"/>
        <v>154121965</v>
      </c>
      <c r="J943" s="18">
        <f t="shared" si="468"/>
        <v>165785946</v>
      </c>
      <c r="K943" s="18">
        <f t="shared" si="475"/>
        <v>1</v>
      </c>
      <c r="L943" s="18">
        <f t="shared" si="476"/>
        <v>9422.58</v>
      </c>
      <c r="M943" s="18">
        <f t="shared" si="477"/>
        <v>2</v>
      </c>
      <c r="N943" s="18">
        <f t="shared" si="478"/>
        <v>33.46</v>
      </c>
      <c r="O943" s="18">
        <f t="shared" si="479"/>
        <v>2</v>
      </c>
      <c r="P943" s="18">
        <f t="shared" si="480"/>
        <v>70.98</v>
      </c>
      <c r="Q943" s="18">
        <f t="shared" si="481"/>
        <v>2</v>
      </c>
      <c r="R943" s="18">
        <f t="shared" si="482"/>
        <v>95.57</v>
      </c>
      <c r="S943" s="18">
        <f t="shared" si="483"/>
        <v>2</v>
      </c>
      <c r="T943" s="18">
        <f t="shared" si="484"/>
        <v>154.12</v>
      </c>
      <c r="U943" s="18">
        <f t="shared" si="485"/>
        <v>2</v>
      </c>
      <c r="V943" s="18">
        <f t="shared" si="486"/>
        <v>165.79</v>
      </c>
      <c r="W943" s="18">
        <f t="shared" si="487"/>
        <v>2</v>
      </c>
      <c r="X943" s="18">
        <f t="shared" si="488"/>
        <v>165.79</v>
      </c>
      <c r="Y943" s="22">
        <v>0</v>
      </c>
      <c r="Z943" s="22">
        <v>0</v>
      </c>
      <c r="AA943" s="22">
        <v>0</v>
      </c>
      <c r="AB943" s="22">
        <v>0</v>
      </c>
      <c r="AC943" s="22">
        <v>0.7</v>
      </c>
      <c r="AD943" s="22">
        <v>0.3</v>
      </c>
      <c r="AE943" s="18">
        <f t="shared" si="489"/>
        <v>583198289.41000009</v>
      </c>
      <c r="AF943" s="18">
        <f>AE943*节奏规划!$J932</f>
        <v>620423.71213829797</v>
      </c>
      <c r="AG943" s="18">
        <f t="shared" si="490"/>
        <v>7659</v>
      </c>
      <c r="AH943" s="18">
        <f>AG943*节奏规划!$J932</f>
        <v>8.1478723404255327</v>
      </c>
      <c r="AI943" s="18">
        <f t="shared" si="469"/>
        <v>608.84999999999991</v>
      </c>
      <c r="AJ943" s="18">
        <f>AI943*节奏规划!$J932</f>
        <v>0.64771276595744676</v>
      </c>
      <c r="AK943" s="18">
        <f t="shared" si="470"/>
        <v>348.84</v>
      </c>
      <c r="AL943" s="18">
        <f>AK943*节奏规划!$J932</f>
        <v>0.37110638297872339</v>
      </c>
      <c r="AM943" s="18">
        <f t="shared" si="471"/>
        <v>1555.1999999999998</v>
      </c>
      <c r="AN943" s="18">
        <f>AM943*节奏规划!$J932</f>
        <v>1.6544680851063829</v>
      </c>
      <c r="AO943" s="18">
        <f t="shared" si="472"/>
        <v>355.31999999999994</v>
      </c>
      <c r="AP943" s="18">
        <f>AO943*节奏规划!$J932</f>
        <v>0.37799999999999995</v>
      </c>
      <c r="AQ943" s="18">
        <f t="shared" si="473"/>
        <v>26.459999999999997</v>
      </c>
      <c r="AR943" s="18">
        <f>AQ943*节奏规划!$J932</f>
        <v>2.8148936170212763E-2</v>
      </c>
      <c r="AS943" s="18">
        <f t="shared" si="491"/>
        <v>0</v>
      </c>
      <c r="AT943" s="18">
        <f>AS943*节奏规划!$J932</f>
        <v>0</v>
      </c>
      <c r="AU943" s="18">
        <f t="shared" si="492"/>
        <v>139.85999999999999</v>
      </c>
      <c r="AV943" s="18">
        <f>AU943*节奏规划!$J932</f>
        <v>0.14878723404255317</v>
      </c>
      <c r="AW943" s="18">
        <f t="shared" si="493"/>
        <v>75.524399999999986</v>
      </c>
      <c r="AX943" s="18">
        <f>AW943*节奏规划!$J932</f>
        <v>8.0345106382978704E-2</v>
      </c>
      <c r="AY943" s="18">
        <f t="shared" si="494"/>
        <v>7.1927999999999992</v>
      </c>
      <c r="AZ943" s="18">
        <f>AY943*节奏规划!$J932</f>
        <v>7.6519148936170208E-3</v>
      </c>
    </row>
    <row r="944" spans="1:52" ht="16.5" x14ac:dyDescent="0.2">
      <c r="A944" s="14">
        <v>939</v>
      </c>
      <c r="B944" s="14">
        <f>金币产出!CH944/金币产出!CB944</f>
        <v>41473619680</v>
      </c>
      <c r="C944" s="18">
        <f>INDEX(金币产出!$D$7:$D$90,MATCH(宝箱数值!A944,金币产出!$A$7:$A$90,1))</f>
        <v>270</v>
      </c>
      <c r="D944" s="18">
        <f t="shared" si="474"/>
        <v>166060539</v>
      </c>
      <c r="E944" s="18">
        <f t="shared" si="463"/>
        <v>9430379</v>
      </c>
      <c r="F944" s="18">
        <f t="shared" si="464"/>
        <v>33488878</v>
      </c>
      <c r="G944" s="18">
        <f t="shared" si="465"/>
        <v>71043453</v>
      </c>
      <c r="H944" s="18">
        <f t="shared" si="466"/>
        <v>95651963</v>
      </c>
      <c r="I944" s="18">
        <f t="shared" si="467"/>
        <v>154249550</v>
      </c>
      <c r="J944" s="18">
        <f t="shared" si="468"/>
        <v>166060539</v>
      </c>
      <c r="K944" s="18">
        <f t="shared" si="475"/>
        <v>1</v>
      </c>
      <c r="L944" s="18">
        <f t="shared" si="476"/>
        <v>9430.3799999999992</v>
      </c>
      <c r="M944" s="18">
        <f t="shared" si="477"/>
        <v>2</v>
      </c>
      <c r="N944" s="18">
        <f t="shared" si="478"/>
        <v>33.49</v>
      </c>
      <c r="O944" s="18">
        <f t="shared" si="479"/>
        <v>2</v>
      </c>
      <c r="P944" s="18">
        <f t="shared" si="480"/>
        <v>71.040000000000006</v>
      </c>
      <c r="Q944" s="18">
        <f t="shared" si="481"/>
        <v>2</v>
      </c>
      <c r="R944" s="18">
        <f t="shared" si="482"/>
        <v>95.65</v>
      </c>
      <c r="S944" s="18">
        <f t="shared" si="483"/>
        <v>2</v>
      </c>
      <c r="T944" s="18">
        <f t="shared" si="484"/>
        <v>154.25</v>
      </c>
      <c r="U944" s="18">
        <f t="shared" si="485"/>
        <v>2</v>
      </c>
      <c r="V944" s="18">
        <f t="shared" si="486"/>
        <v>166.06</v>
      </c>
      <c r="W944" s="18">
        <f t="shared" si="487"/>
        <v>2</v>
      </c>
      <c r="X944" s="18">
        <f t="shared" si="488"/>
        <v>166.06</v>
      </c>
      <c r="Y944" s="22">
        <v>0</v>
      </c>
      <c r="Z944" s="22">
        <v>0</v>
      </c>
      <c r="AA944" s="22">
        <v>0</v>
      </c>
      <c r="AB944" s="22">
        <v>0</v>
      </c>
      <c r="AC944" s="22">
        <v>0.7</v>
      </c>
      <c r="AD944" s="22">
        <v>0.3</v>
      </c>
      <c r="AE944" s="18">
        <f t="shared" si="489"/>
        <v>583833532.78999996</v>
      </c>
      <c r="AF944" s="18">
        <f>AE944*节奏规划!$J933</f>
        <v>621099.50296808511</v>
      </c>
      <c r="AG944" s="18">
        <f t="shared" si="490"/>
        <v>7659</v>
      </c>
      <c r="AH944" s="18">
        <f>AG944*节奏规划!$J933</f>
        <v>8.1478723404255327</v>
      </c>
      <c r="AI944" s="18">
        <f t="shared" si="469"/>
        <v>608.84999999999991</v>
      </c>
      <c r="AJ944" s="18">
        <f>AI944*节奏规划!$J933</f>
        <v>0.64771276595744676</v>
      </c>
      <c r="AK944" s="18">
        <f t="shared" si="470"/>
        <v>348.84</v>
      </c>
      <c r="AL944" s="18">
        <f>AK944*节奏规划!$J933</f>
        <v>0.37110638297872339</v>
      </c>
      <c r="AM944" s="18">
        <f t="shared" si="471"/>
        <v>1555.1999999999998</v>
      </c>
      <c r="AN944" s="18">
        <f>AM944*节奏规划!$J933</f>
        <v>1.6544680851063829</v>
      </c>
      <c r="AO944" s="18">
        <f t="shared" si="472"/>
        <v>355.31999999999994</v>
      </c>
      <c r="AP944" s="18">
        <f>AO944*节奏规划!$J933</f>
        <v>0.37799999999999995</v>
      </c>
      <c r="AQ944" s="18">
        <f t="shared" si="473"/>
        <v>26.459999999999997</v>
      </c>
      <c r="AR944" s="18">
        <f>AQ944*节奏规划!$J933</f>
        <v>2.8148936170212763E-2</v>
      </c>
      <c r="AS944" s="18">
        <f t="shared" si="491"/>
        <v>0</v>
      </c>
      <c r="AT944" s="18">
        <f>AS944*节奏规划!$J933</f>
        <v>0</v>
      </c>
      <c r="AU944" s="18">
        <f t="shared" si="492"/>
        <v>139.85999999999999</v>
      </c>
      <c r="AV944" s="18">
        <f>AU944*节奏规划!$J933</f>
        <v>0.14878723404255317</v>
      </c>
      <c r="AW944" s="18">
        <f t="shared" si="493"/>
        <v>75.524399999999986</v>
      </c>
      <c r="AX944" s="18">
        <f>AW944*节奏规划!$J933</f>
        <v>8.0345106382978704E-2</v>
      </c>
      <c r="AY944" s="18">
        <f t="shared" si="494"/>
        <v>7.1927999999999992</v>
      </c>
      <c r="AZ944" s="18">
        <f>AY944*节奏规划!$J933</f>
        <v>7.6519148936170208E-3</v>
      </c>
    </row>
    <row r="945" spans="1:52" ht="16.5" x14ac:dyDescent="0.2">
      <c r="A945" s="14">
        <v>940</v>
      </c>
      <c r="B945" s="14">
        <f>金币产出!CH945/金币产出!CB945</f>
        <v>41542200200</v>
      </c>
      <c r="C945" s="18">
        <f>INDEX(金币产出!$D$7:$D$90,MATCH(宝箱数值!A945,金币产出!$A$7:$A$90,1))</f>
        <v>272.5</v>
      </c>
      <c r="D945" s="18">
        <f t="shared" si="474"/>
        <v>165218793</v>
      </c>
      <c r="E945" s="18">
        <f t="shared" si="463"/>
        <v>9406448</v>
      </c>
      <c r="F945" s="18">
        <f t="shared" si="464"/>
        <v>33403894</v>
      </c>
      <c r="G945" s="18">
        <f t="shared" si="465"/>
        <v>70863168</v>
      </c>
      <c r="H945" s="18">
        <f t="shared" si="466"/>
        <v>95409230</v>
      </c>
      <c r="I945" s="18">
        <f t="shared" si="467"/>
        <v>153858114</v>
      </c>
      <c r="J945" s="18">
        <f t="shared" si="468"/>
        <v>165218793</v>
      </c>
      <c r="K945" s="18">
        <f t="shared" si="475"/>
        <v>1</v>
      </c>
      <c r="L945" s="18">
        <f t="shared" si="476"/>
        <v>9406.4500000000007</v>
      </c>
      <c r="M945" s="18">
        <f t="shared" si="477"/>
        <v>2</v>
      </c>
      <c r="N945" s="18">
        <f t="shared" si="478"/>
        <v>33.4</v>
      </c>
      <c r="O945" s="18">
        <f t="shared" si="479"/>
        <v>2</v>
      </c>
      <c r="P945" s="18">
        <f t="shared" si="480"/>
        <v>70.86</v>
      </c>
      <c r="Q945" s="18">
        <f t="shared" si="481"/>
        <v>2</v>
      </c>
      <c r="R945" s="18">
        <f t="shared" si="482"/>
        <v>95.41</v>
      </c>
      <c r="S945" s="18">
        <f t="shared" si="483"/>
        <v>2</v>
      </c>
      <c r="T945" s="18">
        <f t="shared" si="484"/>
        <v>153.86000000000001</v>
      </c>
      <c r="U945" s="18">
        <f t="shared" si="485"/>
        <v>2</v>
      </c>
      <c r="V945" s="18">
        <f t="shared" si="486"/>
        <v>165.22</v>
      </c>
      <c r="W945" s="18">
        <f t="shared" si="487"/>
        <v>2</v>
      </c>
      <c r="X945" s="18">
        <f t="shared" si="488"/>
        <v>165.22</v>
      </c>
      <c r="Y945" s="22">
        <v>0</v>
      </c>
      <c r="Z945" s="22">
        <v>0</v>
      </c>
      <c r="AA945" s="22">
        <v>0</v>
      </c>
      <c r="AB945" s="22">
        <v>0</v>
      </c>
      <c r="AC945" s="22">
        <v>0.7</v>
      </c>
      <c r="AD945" s="22">
        <v>0.3</v>
      </c>
      <c r="AE945" s="18">
        <f t="shared" si="489"/>
        <v>585817033.4325</v>
      </c>
      <c r="AF945" s="18">
        <f>AE945*节奏规划!$J934</f>
        <v>623209.61003457452</v>
      </c>
      <c r="AG945" s="18">
        <f t="shared" si="490"/>
        <v>7710.75</v>
      </c>
      <c r="AH945" s="18">
        <f>AG945*节奏规划!$J934</f>
        <v>8.202925531914893</v>
      </c>
      <c r="AI945" s="18">
        <f t="shared" si="469"/>
        <v>608.84999999999991</v>
      </c>
      <c r="AJ945" s="18">
        <f>AI945*节奏规划!$J934</f>
        <v>0.64771276595744676</v>
      </c>
      <c r="AK945" s="18">
        <f t="shared" si="470"/>
        <v>348.84</v>
      </c>
      <c r="AL945" s="18">
        <f>AK945*节奏规划!$J934</f>
        <v>0.37110638297872339</v>
      </c>
      <c r="AM945" s="18">
        <f t="shared" si="471"/>
        <v>1555.1999999999998</v>
      </c>
      <c r="AN945" s="18">
        <f>AM945*节奏规划!$J934</f>
        <v>1.6544680851063829</v>
      </c>
      <c r="AO945" s="18">
        <f t="shared" si="472"/>
        <v>355.31999999999994</v>
      </c>
      <c r="AP945" s="18">
        <f>AO945*节奏规划!$J934</f>
        <v>0.37799999999999995</v>
      </c>
      <c r="AQ945" s="18">
        <f t="shared" si="473"/>
        <v>26.459999999999997</v>
      </c>
      <c r="AR945" s="18">
        <f>AQ945*节奏规划!$J934</f>
        <v>2.8148936170212763E-2</v>
      </c>
      <c r="AS945" s="18">
        <f t="shared" si="491"/>
        <v>0</v>
      </c>
      <c r="AT945" s="18">
        <f>AS945*节奏规划!$J934</f>
        <v>0</v>
      </c>
      <c r="AU945" s="18">
        <f t="shared" si="492"/>
        <v>140.80500000000001</v>
      </c>
      <c r="AV945" s="18">
        <f>AU945*节奏规划!$J934</f>
        <v>0.14979255319148937</v>
      </c>
      <c r="AW945" s="18">
        <f t="shared" si="493"/>
        <v>76.034699999999987</v>
      </c>
      <c r="AX945" s="18">
        <f>AW945*节奏规划!$J934</f>
        <v>8.0887978723404239E-2</v>
      </c>
      <c r="AY945" s="18">
        <f t="shared" si="494"/>
        <v>7.2413999999999987</v>
      </c>
      <c r="AZ945" s="18">
        <f>AY945*节奏规划!$J934</f>
        <v>7.7036170212765945E-3</v>
      </c>
    </row>
    <row r="946" spans="1:52" ht="16.5" x14ac:dyDescent="0.2">
      <c r="A946" s="14">
        <v>941</v>
      </c>
      <c r="B946" s="14">
        <f>金币产出!CH946/金币产出!CB946</f>
        <v>41611320280</v>
      </c>
      <c r="C946" s="18">
        <f>INDEX(金币产出!$D$7:$D$90,MATCH(宝箱数值!A946,金币产出!$A$7:$A$90,1))</f>
        <v>272.5</v>
      </c>
      <c r="D946" s="18">
        <f t="shared" si="474"/>
        <v>165493692</v>
      </c>
      <c r="E946" s="18">
        <f t="shared" si="463"/>
        <v>9414270</v>
      </c>
      <c r="F946" s="18">
        <f t="shared" si="464"/>
        <v>33431672</v>
      </c>
      <c r="G946" s="18">
        <f t="shared" si="465"/>
        <v>70922096</v>
      </c>
      <c r="H946" s="18">
        <f t="shared" si="466"/>
        <v>95488570</v>
      </c>
      <c r="I946" s="18">
        <f t="shared" si="467"/>
        <v>153986059</v>
      </c>
      <c r="J946" s="18">
        <f t="shared" si="468"/>
        <v>165493692</v>
      </c>
      <c r="K946" s="18">
        <f t="shared" si="475"/>
        <v>1</v>
      </c>
      <c r="L946" s="18">
        <f t="shared" si="476"/>
        <v>9414.27</v>
      </c>
      <c r="M946" s="18">
        <f t="shared" si="477"/>
        <v>2</v>
      </c>
      <c r="N946" s="18">
        <f t="shared" si="478"/>
        <v>33.43</v>
      </c>
      <c r="O946" s="18">
        <f t="shared" si="479"/>
        <v>2</v>
      </c>
      <c r="P946" s="18">
        <f t="shared" si="480"/>
        <v>70.92</v>
      </c>
      <c r="Q946" s="18">
        <f t="shared" si="481"/>
        <v>2</v>
      </c>
      <c r="R946" s="18">
        <f t="shared" si="482"/>
        <v>95.49</v>
      </c>
      <c r="S946" s="18">
        <f t="shared" si="483"/>
        <v>2</v>
      </c>
      <c r="T946" s="18">
        <f t="shared" si="484"/>
        <v>153.99</v>
      </c>
      <c r="U946" s="18">
        <f t="shared" si="485"/>
        <v>2</v>
      </c>
      <c r="V946" s="18">
        <f t="shared" si="486"/>
        <v>165.49</v>
      </c>
      <c r="W946" s="18">
        <f t="shared" si="487"/>
        <v>2</v>
      </c>
      <c r="X946" s="18">
        <f t="shared" si="488"/>
        <v>165.49</v>
      </c>
      <c r="Y946" s="22">
        <v>0</v>
      </c>
      <c r="Z946" s="22">
        <v>0</v>
      </c>
      <c r="AA946" s="22">
        <v>0</v>
      </c>
      <c r="AB946" s="22">
        <v>0</v>
      </c>
      <c r="AC946" s="22">
        <v>0.7</v>
      </c>
      <c r="AD946" s="22">
        <v>0.3</v>
      </c>
      <c r="AE946" s="18">
        <f t="shared" si="489"/>
        <v>586457849.65250003</v>
      </c>
      <c r="AF946" s="18">
        <f>AE946*节奏规划!$J935</f>
        <v>623891.32941755326</v>
      </c>
      <c r="AG946" s="18">
        <f t="shared" si="490"/>
        <v>7710.75</v>
      </c>
      <c r="AH946" s="18">
        <f>AG946*节奏规划!$J935</f>
        <v>8.202925531914893</v>
      </c>
      <c r="AI946" s="18">
        <f t="shared" si="469"/>
        <v>608.84999999999991</v>
      </c>
      <c r="AJ946" s="18">
        <f>AI946*节奏规划!$J935</f>
        <v>0.64771276595744676</v>
      </c>
      <c r="AK946" s="18">
        <f t="shared" si="470"/>
        <v>348.84</v>
      </c>
      <c r="AL946" s="18">
        <f>AK946*节奏规划!$J935</f>
        <v>0.37110638297872339</v>
      </c>
      <c r="AM946" s="18">
        <f t="shared" si="471"/>
        <v>1555.1999999999998</v>
      </c>
      <c r="AN946" s="18">
        <f>AM946*节奏规划!$J935</f>
        <v>1.6544680851063829</v>
      </c>
      <c r="AO946" s="18">
        <f t="shared" si="472"/>
        <v>355.31999999999994</v>
      </c>
      <c r="AP946" s="18">
        <f>AO946*节奏规划!$J935</f>
        <v>0.37799999999999995</v>
      </c>
      <c r="AQ946" s="18">
        <f t="shared" si="473"/>
        <v>26.459999999999997</v>
      </c>
      <c r="AR946" s="18">
        <f>AQ946*节奏规划!$J935</f>
        <v>2.8148936170212763E-2</v>
      </c>
      <c r="AS946" s="18">
        <f t="shared" si="491"/>
        <v>0</v>
      </c>
      <c r="AT946" s="18">
        <f>AS946*节奏规划!$J935</f>
        <v>0</v>
      </c>
      <c r="AU946" s="18">
        <f t="shared" si="492"/>
        <v>140.80500000000001</v>
      </c>
      <c r="AV946" s="18">
        <f>AU946*节奏规划!$J935</f>
        <v>0.14979255319148937</v>
      </c>
      <c r="AW946" s="18">
        <f t="shared" si="493"/>
        <v>76.034699999999987</v>
      </c>
      <c r="AX946" s="18">
        <f>AW946*节奏规划!$J935</f>
        <v>8.0887978723404239E-2</v>
      </c>
      <c r="AY946" s="18">
        <f t="shared" si="494"/>
        <v>7.2413999999999987</v>
      </c>
      <c r="AZ946" s="18">
        <f>AY946*节奏规划!$J935</f>
        <v>7.7036170212765945E-3</v>
      </c>
    </row>
    <row r="947" spans="1:52" ht="16.5" x14ac:dyDescent="0.2">
      <c r="A947" s="14">
        <v>942</v>
      </c>
      <c r="B947" s="14">
        <f>金币产出!CH947/金币产出!CB947</f>
        <v>41680440360</v>
      </c>
      <c r="C947" s="18">
        <f>INDEX(金币产出!$D$7:$D$90,MATCH(宝箱数值!A947,金币产出!$A$7:$A$90,1))</f>
        <v>272.5</v>
      </c>
      <c r="D947" s="18">
        <f t="shared" si="474"/>
        <v>165768592</v>
      </c>
      <c r="E947" s="18">
        <f t="shared" si="463"/>
        <v>9422086</v>
      </c>
      <c r="F947" s="18">
        <f t="shared" si="464"/>
        <v>33459427</v>
      </c>
      <c r="G947" s="18">
        <f t="shared" si="465"/>
        <v>70980976</v>
      </c>
      <c r="H947" s="18">
        <f t="shared" si="466"/>
        <v>95567845</v>
      </c>
      <c r="I947" s="18">
        <f t="shared" si="467"/>
        <v>154113899</v>
      </c>
      <c r="J947" s="18">
        <f t="shared" si="468"/>
        <v>165768592</v>
      </c>
      <c r="K947" s="18">
        <f t="shared" si="475"/>
        <v>1</v>
      </c>
      <c r="L947" s="18">
        <f t="shared" si="476"/>
        <v>9422.09</v>
      </c>
      <c r="M947" s="18">
        <f t="shared" si="477"/>
        <v>2</v>
      </c>
      <c r="N947" s="18">
        <f t="shared" si="478"/>
        <v>33.46</v>
      </c>
      <c r="O947" s="18">
        <f t="shared" si="479"/>
        <v>2</v>
      </c>
      <c r="P947" s="18">
        <f t="shared" si="480"/>
        <v>70.98</v>
      </c>
      <c r="Q947" s="18">
        <f t="shared" si="481"/>
        <v>2</v>
      </c>
      <c r="R947" s="18">
        <f t="shared" si="482"/>
        <v>95.57</v>
      </c>
      <c r="S947" s="18">
        <f t="shared" si="483"/>
        <v>2</v>
      </c>
      <c r="T947" s="18">
        <f t="shared" si="484"/>
        <v>154.11000000000001</v>
      </c>
      <c r="U947" s="18">
        <f t="shared" si="485"/>
        <v>2</v>
      </c>
      <c r="V947" s="18">
        <f t="shared" si="486"/>
        <v>165.77</v>
      </c>
      <c r="W947" s="18">
        <f t="shared" si="487"/>
        <v>2</v>
      </c>
      <c r="X947" s="18">
        <f t="shared" si="488"/>
        <v>165.77</v>
      </c>
      <c r="Y947" s="22">
        <v>0</v>
      </c>
      <c r="Z947" s="22">
        <v>0</v>
      </c>
      <c r="AA947" s="22">
        <v>0</v>
      </c>
      <c r="AB947" s="22">
        <v>0</v>
      </c>
      <c r="AC947" s="22">
        <v>0.7</v>
      </c>
      <c r="AD947" s="22">
        <v>0.3</v>
      </c>
      <c r="AE947" s="18">
        <f t="shared" si="489"/>
        <v>587098393.20249999</v>
      </c>
      <c r="AF947" s="18">
        <f>AE947*节奏规划!$J936</f>
        <v>624572.75872606388</v>
      </c>
      <c r="AG947" s="18">
        <f t="shared" si="490"/>
        <v>7710.75</v>
      </c>
      <c r="AH947" s="18">
        <f>AG947*节奏规划!$J936</f>
        <v>8.202925531914893</v>
      </c>
      <c r="AI947" s="18">
        <f t="shared" si="469"/>
        <v>608.84999999999991</v>
      </c>
      <c r="AJ947" s="18">
        <f>AI947*节奏规划!$J936</f>
        <v>0.64771276595744676</v>
      </c>
      <c r="AK947" s="18">
        <f t="shared" si="470"/>
        <v>348.84</v>
      </c>
      <c r="AL947" s="18">
        <f>AK947*节奏规划!$J936</f>
        <v>0.37110638297872339</v>
      </c>
      <c r="AM947" s="18">
        <f t="shared" si="471"/>
        <v>1555.1999999999998</v>
      </c>
      <c r="AN947" s="18">
        <f>AM947*节奏规划!$J936</f>
        <v>1.6544680851063829</v>
      </c>
      <c r="AO947" s="18">
        <f t="shared" si="472"/>
        <v>355.31999999999994</v>
      </c>
      <c r="AP947" s="18">
        <f>AO947*节奏规划!$J936</f>
        <v>0.37799999999999995</v>
      </c>
      <c r="AQ947" s="18">
        <f t="shared" si="473"/>
        <v>26.459999999999997</v>
      </c>
      <c r="AR947" s="18">
        <f>AQ947*节奏规划!$J936</f>
        <v>2.8148936170212763E-2</v>
      </c>
      <c r="AS947" s="18">
        <f t="shared" si="491"/>
        <v>0</v>
      </c>
      <c r="AT947" s="18">
        <f>AS947*节奏规划!$J936</f>
        <v>0</v>
      </c>
      <c r="AU947" s="18">
        <f t="shared" si="492"/>
        <v>140.80500000000001</v>
      </c>
      <c r="AV947" s="18">
        <f>AU947*节奏规划!$J936</f>
        <v>0.14979255319148937</v>
      </c>
      <c r="AW947" s="18">
        <f t="shared" si="493"/>
        <v>76.034699999999987</v>
      </c>
      <c r="AX947" s="18">
        <f>AW947*节奏规划!$J936</f>
        <v>8.0887978723404239E-2</v>
      </c>
      <c r="AY947" s="18">
        <f t="shared" si="494"/>
        <v>7.2413999999999987</v>
      </c>
      <c r="AZ947" s="18">
        <f>AY947*节奏规划!$J936</f>
        <v>7.7036170212765945E-3</v>
      </c>
    </row>
    <row r="948" spans="1:52" ht="16.5" x14ac:dyDescent="0.2">
      <c r="A948" s="14">
        <v>943</v>
      </c>
      <c r="B948" s="14">
        <f>金币产出!CH948/金币产出!CB948</f>
        <v>41749560440</v>
      </c>
      <c r="C948" s="18">
        <f>INDEX(金币产出!$D$7:$D$90,MATCH(宝箱数值!A948,金币产出!$A$7:$A$90,1))</f>
        <v>272.5</v>
      </c>
      <c r="D948" s="18">
        <f t="shared" si="474"/>
        <v>166043492</v>
      </c>
      <c r="E948" s="18">
        <f t="shared" si="463"/>
        <v>9429895</v>
      </c>
      <c r="F948" s="18">
        <f t="shared" si="464"/>
        <v>33487159</v>
      </c>
      <c r="G948" s="18">
        <f t="shared" si="465"/>
        <v>71039806</v>
      </c>
      <c r="H948" s="18">
        <f t="shared" si="466"/>
        <v>95647054</v>
      </c>
      <c r="I948" s="18">
        <f t="shared" si="467"/>
        <v>154241632</v>
      </c>
      <c r="J948" s="18">
        <f t="shared" si="468"/>
        <v>166043492</v>
      </c>
      <c r="K948" s="18">
        <f t="shared" si="475"/>
        <v>1</v>
      </c>
      <c r="L948" s="18">
        <f t="shared" si="476"/>
        <v>9429.9</v>
      </c>
      <c r="M948" s="18">
        <f t="shared" si="477"/>
        <v>2</v>
      </c>
      <c r="N948" s="18">
        <f t="shared" si="478"/>
        <v>33.49</v>
      </c>
      <c r="O948" s="18">
        <f t="shared" si="479"/>
        <v>2</v>
      </c>
      <c r="P948" s="18">
        <f t="shared" si="480"/>
        <v>71.040000000000006</v>
      </c>
      <c r="Q948" s="18">
        <f t="shared" si="481"/>
        <v>2</v>
      </c>
      <c r="R948" s="18">
        <f t="shared" si="482"/>
        <v>95.65</v>
      </c>
      <c r="S948" s="18">
        <f t="shared" si="483"/>
        <v>2</v>
      </c>
      <c r="T948" s="18">
        <f t="shared" si="484"/>
        <v>154.24</v>
      </c>
      <c r="U948" s="18">
        <f t="shared" si="485"/>
        <v>2</v>
      </c>
      <c r="V948" s="18">
        <f t="shared" si="486"/>
        <v>166.04</v>
      </c>
      <c r="W948" s="18">
        <f t="shared" si="487"/>
        <v>2</v>
      </c>
      <c r="X948" s="18">
        <f t="shared" si="488"/>
        <v>166.04</v>
      </c>
      <c r="Y948" s="22">
        <v>0</v>
      </c>
      <c r="Z948" s="22">
        <v>0</v>
      </c>
      <c r="AA948" s="22">
        <v>0</v>
      </c>
      <c r="AB948" s="22">
        <v>0</v>
      </c>
      <c r="AC948" s="22">
        <v>0.7</v>
      </c>
      <c r="AD948" s="22">
        <v>0.3</v>
      </c>
      <c r="AE948" s="18">
        <f t="shared" si="489"/>
        <v>587738657.75</v>
      </c>
      <c r="AF948" s="18">
        <f>AE948*节奏规划!$J937</f>
        <v>625253.89122340432</v>
      </c>
      <c r="AG948" s="18">
        <f t="shared" si="490"/>
        <v>7710.75</v>
      </c>
      <c r="AH948" s="18">
        <f>AG948*节奏规划!$J937</f>
        <v>8.202925531914893</v>
      </c>
      <c r="AI948" s="18">
        <f t="shared" si="469"/>
        <v>608.84999999999991</v>
      </c>
      <c r="AJ948" s="18">
        <f>AI948*节奏规划!$J937</f>
        <v>0.64771276595744676</v>
      </c>
      <c r="AK948" s="18">
        <f t="shared" si="470"/>
        <v>348.84</v>
      </c>
      <c r="AL948" s="18">
        <f>AK948*节奏规划!$J937</f>
        <v>0.37110638297872339</v>
      </c>
      <c r="AM948" s="18">
        <f t="shared" si="471"/>
        <v>1555.1999999999998</v>
      </c>
      <c r="AN948" s="18">
        <f>AM948*节奏规划!$J937</f>
        <v>1.6544680851063829</v>
      </c>
      <c r="AO948" s="18">
        <f t="shared" si="472"/>
        <v>355.31999999999994</v>
      </c>
      <c r="AP948" s="18">
        <f>AO948*节奏规划!$J937</f>
        <v>0.37799999999999995</v>
      </c>
      <c r="AQ948" s="18">
        <f t="shared" si="473"/>
        <v>26.459999999999997</v>
      </c>
      <c r="AR948" s="18">
        <f>AQ948*节奏规划!$J937</f>
        <v>2.8148936170212763E-2</v>
      </c>
      <c r="AS948" s="18">
        <f t="shared" si="491"/>
        <v>0</v>
      </c>
      <c r="AT948" s="18">
        <f>AS948*节奏规划!$J937</f>
        <v>0</v>
      </c>
      <c r="AU948" s="18">
        <f t="shared" si="492"/>
        <v>140.80500000000001</v>
      </c>
      <c r="AV948" s="18">
        <f>AU948*节奏规划!$J937</f>
        <v>0.14979255319148937</v>
      </c>
      <c r="AW948" s="18">
        <f t="shared" si="493"/>
        <v>76.034699999999987</v>
      </c>
      <c r="AX948" s="18">
        <f>AW948*节奏规划!$J937</f>
        <v>8.0887978723404239E-2</v>
      </c>
      <c r="AY948" s="18">
        <f t="shared" si="494"/>
        <v>7.2413999999999987</v>
      </c>
      <c r="AZ948" s="18">
        <f>AY948*节奏规划!$J937</f>
        <v>7.7036170212765945E-3</v>
      </c>
    </row>
    <row r="949" spans="1:52" ht="16.5" x14ac:dyDescent="0.2">
      <c r="A949" s="14">
        <v>944</v>
      </c>
      <c r="B949" s="14">
        <f>金币产出!CH949/金币产出!CB949</f>
        <v>41818679580</v>
      </c>
      <c r="C949" s="18">
        <f>INDEX(金币产出!$D$7:$D$90,MATCH(宝箱数值!A949,金币产出!$A$7:$A$90,1))</f>
        <v>272.5</v>
      </c>
      <c r="D949" s="18">
        <f t="shared" si="474"/>
        <v>166318388</v>
      </c>
      <c r="E949" s="18">
        <f t="shared" si="463"/>
        <v>9437698</v>
      </c>
      <c r="F949" s="18">
        <f t="shared" si="464"/>
        <v>33514867</v>
      </c>
      <c r="G949" s="18">
        <f t="shared" si="465"/>
        <v>71098588</v>
      </c>
      <c r="H949" s="18">
        <f t="shared" si="466"/>
        <v>95726196</v>
      </c>
      <c r="I949" s="18">
        <f t="shared" si="467"/>
        <v>154369258</v>
      </c>
      <c r="J949" s="18">
        <f t="shared" si="468"/>
        <v>166318388</v>
      </c>
      <c r="K949" s="18">
        <f t="shared" si="475"/>
        <v>1</v>
      </c>
      <c r="L949" s="18">
        <f t="shared" si="476"/>
        <v>9437.7000000000007</v>
      </c>
      <c r="M949" s="18">
        <f t="shared" si="477"/>
        <v>2</v>
      </c>
      <c r="N949" s="18">
        <f t="shared" si="478"/>
        <v>33.51</v>
      </c>
      <c r="O949" s="18">
        <f t="shared" si="479"/>
        <v>2</v>
      </c>
      <c r="P949" s="18">
        <f t="shared" si="480"/>
        <v>71.099999999999994</v>
      </c>
      <c r="Q949" s="18">
        <f t="shared" si="481"/>
        <v>2</v>
      </c>
      <c r="R949" s="18">
        <f t="shared" si="482"/>
        <v>95.73</v>
      </c>
      <c r="S949" s="18">
        <f t="shared" si="483"/>
        <v>2</v>
      </c>
      <c r="T949" s="18">
        <f t="shared" si="484"/>
        <v>154.37</v>
      </c>
      <c r="U949" s="18">
        <f t="shared" si="485"/>
        <v>2</v>
      </c>
      <c r="V949" s="18">
        <f t="shared" si="486"/>
        <v>166.32</v>
      </c>
      <c r="W949" s="18">
        <f t="shared" si="487"/>
        <v>2</v>
      </c>
      <c r="X949" s="18">
        <f t="shared" si="488"/>
        <v>166.32</v>
      </c>
      <c r="Y949" s="22">
        <v>0</v>
      </c>
      <c r="Z949" s="22">
        <v>0</v>
      </c>
      <c r="AA949" s="22">
        <v>0</v>
      </c>
      <c r="AB949" s="22">
        <v>0</v>
      </c>
      <c r="AC949" s="22">
        <v>0.7</v>
      </c>
      <c r="AD949" s="22">
        <v>0.3</v>
      </c>
      <c r="AE949" s="18">
        <f t="shared" si="489"/>
        <v>588378638.82500005</v>
      </c>
      <c r="AF949" s="18">
        <f>AE949*节奏规划!$J938</f>
        <v>625934.72215425537</v>
      </c>
      <c r="AG949" s="18">
        <f t="shared" si="490"/>
        <v>7710.75</v>
      </c>
      <c r="AH949" s="18">
        <f>AG949*节奏规划!$J938</f>
        <v>8.202925531914893</v>
      </c>
      <c r="AI949" s="18">
        <f t="shared" si="469"/>
        <v>608.84999999999991</v>
      </c>
      <c r="AJ949" s="18">
        <f>AI949*节奏规划!$J938</f>
        <v>0.64771276595744676</v>
      </c>
      <c r="AK949" s="18">
        <f t="shared" si="470"/>
        <v>348.84</v>
      </c>
      <c r="AL949" s="18">
        <f>AK949*节奏规划!$J938</f>
        <v>0.37110638297872339</v>
      </c>
      <c r="AM949" s="18">
        <f t="shared" si="471"/>
        <v>1555.1999999999998</v>
      </c>
      <c r="AN949" s="18">
        <f>AM949*节奏规划!$J938</f>
        <v>1.6544680851063829</v>
      </c>
      <c r="AO949" s="18">
        <f t="shared" si="472"/>
        <v>355.31999999999994</v>
      </c>
      <c r="AP949" s="18">
        <f>AO949*节奏规划!$J938</f>
        <v>0.37799999999999995</v>
      </c>
      <c r="AQ949" s="18">
        <f t="shared" si="473"/>
        <v>26.459999999999997</v>
      </c>
      <c r="AR949" s="18">
        <f>AQ949*节奏规划!$J938</f>
        <v>2.8148936170212763E-2</v>
      </c>
      <c r="AS949" s="18">
        <f t="shared" si="491"/>
        <v>0</v>
      </c>
      <c r="AT949" s="18">
        <f>AS949*节奏规划!$J938</f>
        <v>0</v>
      </c>
      <c r="AU949" s="18">
        <f t="shared" si="492"/>
        <v>140.80500000000001</v>
      </c>
      <c r="AV949" s="18">
        <f>AU949*节奏规划!$J938</f>
        <v>0.14979255319148937</v>
      </c>
      <c r="AW949" s="18">
        <f t="shared" si="493"/>
        <v>76.034699999999987</v>
      </c>
      <c r="AX949" s="18">
        <f>AW949*节奏规划!$J938</f>
        <v>8.0887978723404239E-2</v>
      </c>
      <c r="AY949" s="18">
        <f t="shared" si="494"/>
        <v>7.2413999999999987</v>
      </c>
      <c r="AZ949" s="18">
        <f>AY949*节奏规划!$J938</f>
        <v>7.7036170212765945E-3</v>
      </c>
    </row>
    <row r="950" spans="1:52" ht="16.5" x14ac:dyDescent="0.2">
      <c r="A950" s="14">
        <v>945</v>
      </c>
      <c r="B950" s="14">
        <f>金币产出!CH950/金币产出!CB950</f>
        <v>41887799660</v>
      </c>
      <c r="C950" s="18">
        <f>INDEX(金币产出!$D$7:$D$90,MATCH(宝箱数值!A950,金币产出!$A$7:$A$90,1))</f>
        <v>272.5</v>
      </c>
      <c r="D950" s="18">
        <f t="shared" si="474"/>
        <v>166593287</v>
      </c>
      <c r="E950" s="18">
        <f t="shared" si="463"/>
        <v>9445494</v>
      </c>
      <c r="F950" s="18">
        <f t="shared" si="464"/>
        <v>33542553</v>
      </c>
      <c r="G950" s="18">
        <f t="shared" si="465"/>
        <v>71157321</v>
      </c>
      <c r="H950" s="18">
        <f t="shared" si="466"/>
        <v>95805274</v>
      </c>
      <c r="I950" s="18">
        <f t="shared" si="467"/>
        <v>154496780</v>
      </c>
      <c r="J950" s="18">
        <f t="shared" si="468"/>
        <v>166593287</v>
      </c>
      <c r="K950" s="18">
        <f t="shared" si="475"/>
        <v>1</v>
      </c>
      <c r="L950" s="18">
        <f t="shared" si="476"/>
        <v>9445.49</v>
      </c>
      <c r="M950" s="18">
        <f t="shared" si="477"/>
        <v>2</v>
      </c>
      <c r="N950" s="18">
        <f t="shared" si="478"/>
        <v>33.54</v>
      </c>
      <c r="O950" s="18">
        <f t="shared" si="479"/>
        <v>2</v>
      </c>
      <c r="P950" s="18">
        <f t="shared" si="480"/>
        <v>71.16</v>
      </c>
      <c r="Q950" s="18">
        <f t="shared" si="481"/>
        <v>2</v>
      </c>
      <c r="R950" s="18">
        <f t="shared" si="482"/>
        <v>95.81</v>
      </c>
      <c r="S950" s="18">
        <f t="shared" si="483"/>
        <v>2</v>
      </c>
      <c r="T950" s="18">
        <f t="shared" si="484"/>
        <v>154.5</v>
      </c>
      <c r="U950" s="18">
        <f t="shared" si="485"/>
        <v>2</v>
      </c>
      <c r="V950" s="18">
        <f t="shared" si="486"/>
        <v>166.59</v>
      </c>
      <c r="W950" s="18">
        <f t="shared" si="487"/>
        <v>2</v>
      </c>
      <c r="X950" s="18">
        <f t="shared" si="488"/>
        <v>166.59</v>
      </c>
      <c r="Y950" s="22">
        <v>0</v>
      </c>
      <c r="Z950" s="22">
        <v>0</v>
      </c>
      <c r="AA950" s="22">
        <v>0</v>
      </c>
      <c r="AB950" s="22">
        <v>0</v>
      </c>
      <c r="AC950" s="22">
        <v>0.7</v>
      </c>
      <c r="AD950" s="22">
        <v>0.3</v>
      </c>
      <c r="AE950" s="18">
        <f t="shared" si="489"/>
        <v>589018352.07249999</v>
      </c>
      <c r="AF950" s="18">
        <f>AE950*节奏规划!$J939</f>
        <v>626615.26816223399</v>
      </c>
      <c r="AG950" s="18">
        <f t="shared" si="490"/>
        <v>7710.75</v>
      </c>
      <c r="AH950" s="18">
        <f>AG950*节奏规划!$J939</f>
        <v>8.202925531914893</v>
      </c>
      <c r="AI950" s="18">
        <f t="shared" si="469"/>
        <v>608.84999999999991</v>
      </c>
      <c r="AJ950" s="18">
        <f>AI950*节奏规划!$J939</f>
        <v>0.64771276595744676</v>
      </c>
      <c r="AK950" s="18">
        <f t="shared" si="470"/>
        <v>348.84</v>
      </c>
      <c r="AL950" s="18">
        <f>AK950*节奏规划!$J939</f>
        <v>0.37110638297872339</v>
      </c>
      <c r="AM950" s="18">
        <f t="shared" si="471"/>
        <v>1555.1999999999998</v>
      </c>
      <c r="AN950" s="18">
        <f>AM950*节奏规划!$J939</f>
        <v>1.6544680851063829</v>
      </c>
      <c r="AO950" s="18">
        <f t="shared" si="472"/>
        <v>355.31999999999994</v>
      </c>
      <c r="AP950" s="18">
        <f>AO950*节奏规划!$J939</f>
        <v>0.37799999999999995</v>
      </c>
      <c r="AQ950" s="18">
        <f t="shared" si="473"/>
        <v>26.459999999999997</v>
      </c>
      <c r="AR950" s="18">
        <f>AQ950*节奏规划!$J939</f>
        <v>2.8148936170212763E-2</v>
      </c>
      <c r="AS950" s="18">
        <f t="shared" si="491"/>
        <v>0</v>
      </c>
      <c r="AT950" s="18">
        <f>AS950*节奏规划!$J939</f>
        <v>0</v>
      </c>
      <c r="AU950" s="18">
        <f t="shared" si="492"/>
        <v>140.80500000000001</v>
      </c>
      <c r="AV950" s="18">
        <f>AU950*节奏规划!$J939</f>
        <v>0.14979255319148937</v>
      </c>
      <c r="AW950" s="18">
        <f t="shared" si="493"/>
        <v>76.034699999999987</v>
      </c>
      <c r="AX950" s="18">
        <f>AW950*节奏规划!$J939</f>
        <v>8.0887978723404239E-2</v>
      </c>
      <c r="AY950" s="18">
        <f t="shared" si="494"/>
        <v>7.2413999999999987</v>
      </c>
      <c r="AZ950" s="18">
        <f>AY950*节奏规划!$J939</f>
        <v>7.7036170212765945E-3</v>
      </c>
    </row>
    <row r="951" spans="1:52" ht="16.5" x14ac:dyDescent="0.2">
      <c r="A951" s="14">
        <v>946</v>
      </c>
      <c r="B951" s="14">
        <f>金币产出!CH951/金币产出!CB951</f>
        <v>41956919740</v>
      </c>
      <c r="C951" s="18">
        <f>INDEX(金币产出!$D$7:$D$90,MATCH(宝箱数值!A951,金币产出!$A$7:$A$90,1))</f>
        <v>272.5</v>
      </c>
      <c r="D951" s="18">
        <f t="shared" si="474"/>
        <v>166868187</v>
      </c>
      <c r="E951" s="18">
        <f t="shared" si="463"/>
        <v>9453284</v>
      </c>
      <c r="F951" s="18">
        <f t="shared" si="464"/>
        <v>33570217</v>
      </c>
      <c r="G951" s="18">
        <f t="shared" si="465"/>
        <v>71216006</v>
      </c>
      <c r="H951" s="18">
        <f t="shared" si="466"/>
        <v>95884287</v>
      </c>
      <c r="I951" s="18">
        <f t="shared" si="467"/>
        <v>154624197</v>
      </c>
      <c r="J951" s="18">
        <f t="shared" si="468"/>
        <v>166868187</v>
      </c>
      <c r="K951" s="18">
        <f t="shared" si="475"/>
        <v>1</v>
      </c>
      <c r="L951" s="18">
        <f t="shared" si="476"/>
        <v>9453.2800000000007</v>
      </c>
      <c r="M951" s="18">
        <f t="shared" si="477"/>
        <v>2</v>
      </c>
      <c r="N951" s="18">
        <f t="shared" si="478"/>
        <v>33.57</v>
      </c>
      <c r="O951" s="18">
        <f t="shared" si="479"/>
        <v>2</v>
      </c>
      <c r="P951" s="18">
        <f t="shared" si="480"/>
        <v>71.22</v>
      </c>
      <c r="Q951" s="18">
        <f t="shared" si="481"/>
        <v>2</v>
      </c>
      <c r="R951" s="18">
        <f t="shared" si="482"/>
        <v>95.88</v>
      </c>
      <c r="S951" s="18">
        <f t="shared" si="483"/>
        <v>2</v>
      </c>
      <c r="T951" s="18">
        <f t="shared" si="484"/>
        <v>154.62</v>
      </c>
      <c r="U951" s="18">
        <f t="shared" si="485"/>
        <v>2</v>
      </c>
      <c r="V951" s="18">
        <f t="shared" si="486"/>
        <v>166.87</v>
      </c>
      <c r="W951" s="18">
        <f t="shared" si="487"/>
        <v>2</v>
      </c>
      <c r="X951" s="18">
        <f t="shared" si="488"/>
        <v>166.87</v>
      </c>
      <c r="Y951" s="22">
        <v>0</v>
      </c>
      <c r="Z951" s="22">
        <v>0</v>
      </c>
      <c r="AA951" s="22">
        <v>0</v>
      </c>
      <c r="AB951" s="22">
        <v>0</v>
      </c>
      <c r="AC951" s="22">
        <v>0.7</v>
      </c>
      <c r="AD951" s="22">
        <v>0.3</v>
      </c>
      <c r="AE951" s="18">
        <f t="shared" si="489"/>
        <v>589657792.64999998</v>
      </c>
      <c r="AF951" s="18">
        <f>AE951*节奏规划!$J940</f>
        <v>627295.52409574471</v>
      </c>
      <c r="AG951" s="18">
        <f t="shared" si="490"/>
        <v>7710.75</v>
      </c>
      <c r="AH951" s="18">
        <f>AG951*节奏规划!$J940</f>
        <v>8.202925531914893</v>
      </c>
      <c r="AI951" s="18">
        <f t="shared" si="469"/>
        <v>608.84999999999991</v>
      </c>
      <c r="AJ951" s="18">
        <f>AI951*节奏规划!$J940</f>
        <v>0.64771276595744676</v>
      </c>
      <c r="AK951" s="18">
        <f t="shared" si="470"/>
        <v>348.84</v>
      </c>
      <c r="AL951" s="18">
        <f>AK951*节奏规划!$J940</f>
        <v>0.37110638297872339</v>
      </c>
      <c r="AM951" s="18">
        <f t="shared" si="471"/>
        <v>1555.1999999999998</v>
      </c>
      <c r="AN951" s="18">
        <f>AM951*节奏规划!$J940</f>
        <v>1.6544680851063829</v>
      </c>
      <c r="AO951" s="18">
        <f t="shared" si="472"/>
        <v>355.31999999999994</v>
      </c>
      <c r="AP951" s="18">
        <f>AO951*节奏规划!$J940</f>
        <v>0.37799999999999995</v>
      </c>
      <c r="AQ951" s="18">
        <f t="shared" si="473"/>
        <v>26.459999999999997</v>
      </c>
      <c r="AR951" s="18">
        <f>AQ951*节奏规划!$J940</f>
        <v>2.8148936170212763E-2</v>
      </c>
      <c r="AS951" s="18">
        <f t="shared" si="491"/>
        <v>0</v>
      </c>
      <c r="AT951" s="18">
        <f>AS951*节奏规划!$J940</f>
        <v>0</v>
      </c>
      <c r="AU951" s="18">
        <f t="shared" si="492"/>
        <v>140.80500000000001</v>
      </c>
      <c r="AV951" s="18">
        <f>AU951*节奏规划!$J940</f>
        <v>0.14979255319148937</v>
      </c>
      <c r="AW951" s="18">
        <f t="shared" si="493"/>
        <v>76.034699999999987</v>
      </c>
      <c r="AX951" s="18">
        <f>AW951*节奏规划!$J940</f>
        <v>8.0887978723404239E-2</v>
      </c>
      <c r="AY951" s="18">
        <f t="shared" si="494"/>
        <v>7.2413999999999987</v>
      </c>
      <c r="AZ951" s="18">
        <f>AY951*节奏规划!$J940</f>
        <v>7.7036170212765945E-3</v>
      </c>
    </row>
    <row r="952" spans="1:52" ht="16.5" x14ac:dyDescent="0.2">
      <c r="A952" s="14">
        <v>947</v>
      </c>
      <c r="B952" s="14">
        <f>金币产出!CH952/金币产出!CB952</f>
        <v>42026039820</v>
      </c>
      <c r="C952" s="18">
        <f>INDEX(金币产出!$D$7:$D$90,MATCH(宝箱数值!A952,金币产出!$A$7:$A$90,1))</f>
        <v>272.5</v>
      </c>
      <c r="D952" s="18">
        <f t="shared" si="474"/>
        <v>167143087</v>
      </c>
      <c r="E952" s="18">
        <f t="shared" si="463"/>
        <v>9461068</v>
      </c>
      <c r="F952" s="18">
        <f t="shared" si="464"/>
        <v>33597857</v>
      </c>
      <c r="G952" s="18">
        <f t="shared" si="465"/>
        <v>71274643</v>
      </c>
      <c r="H952" s="18">
        <f t="shared" si="466"/>
        <v>95963234</v>
      </c>
      <c r="I952" s="18">
        <f t="shared" si="467"/>
        <v>154751509</v>
      </c>
      <c r="J952" s="18">
        <f t="shared" si="468"/>
        <v>167143087</v>
      </c>
      <c r="K952" s="18">
        <f t="shared" si="475"/>
        <v>1</v>
      </c>
      <c r="L952" s="18">
        <f t="shared" si="476"/>
        <v>9461.07</v>
      </c>
      <c r="M952" s="18">
        <f t="shared" si="477"/>
        <v>2</v>
      </c>
      <c r="N952" s="18">
        <f t="shared" si="478"/>
        <v>33.6</v>
      </c>
      <c r="O952" s="18">
        <f t="shared" si="479"/>
        <v>2</v>
      </c>
      <c r="P952" s="18">
        <f t="shared" si="480"/>
        <v>71.27</v>
      </c>
      <c r="Q952" s="18">
        <f t="shared" si="481"/>
        <v>2</v>
      </c>
      <c r="R952" s="18">
        <f t="shared" si="482"/>
        <v>95.96</v>
      </c>
      <c r="S952" s="18">
        <f t="shared" si="483"/>
        <v>2</v>
      </c>
      <c r="T952" s="18">
        <f t="shared" si="484"/>
        <v>154.75</v>
      </c>
      <c r="U952" s="18">
        <f t="shared" si="485"/>
        <v>2</v>
      </c>
      <c r="V952" s="18">
        <f t="shared" si="486"/>
        <v>167.14</v>
      </c>
      <c r="W952" s="18">
        <f t="shared" si="487"/>
        <v>2</v>
      </c>
      <c r="X952" s="18">
        <f t="shared" si="488"/>
        <v>167.14</v>
      </c>
      <c r="Y952" s="22">
        <v>0</v>
      </c>
      <c r="Z952" s="22">
        <v>0</v>
      </c>
      <c r="AA952" s="22">
        <v>0</v>
      </c>
      <c r="AB952" s="22">
        <v>0</v>
      </c>
      <c r="AC952" s="22">
        <v>0.7</v>
      </c>
      <c r="AD952" s="22">
        <v>0.3</v>
      </c>
      <c r="AE952" s="18">
        <f t="shared" si="489"/>
        <v>590296959.44000006</v>
      </c>
      <c r="AF952" s="18">
        <f>AE952*节奏规划!$J941</f>
        <v>627975.48876595753</v>
      </c>
      <c r="AG952" s="18">
        <f t="shared" si="490"/>
        <v>7710.75</v>
      </c>
      <c r="AH952" s="18">
        <f>AG952*节奏规划!$J941</f>
        <v>8.202925531914893</v>
      </c>
      <c r="AI952" s="18">
        <f t="shared" si="469"/>
        <v>608.84999999999991</v>
      </c>
      <c r="AJ952" s="18">
        <f>AI952*节奏规划!$J941</f>
        <v>0.64771276595744676</v>
      </c>
      <c r="AK952" s="18">
        <f t="shared" si="470"/>
        <v>348.84</v>
      </c>
      <c r="AL952" s="18">
        <f>AK952*节奏规划!$J941</f>
        <v>0.37110638297872339</v>
      </c>
      <c r="AM952" s="18">
        <f t="shared" si="471"/>
        <v>1555.1999999999998</v>
      </c>
      <c r="AN952" s="18">
        <f>AM952*节奏规划!$J941</f>
        <v>1.6544680851063829</v>
      </c>
      <c r="AO952" s="18">
        <f t="shared" si="472"/>
        <v>355.31999999999994</v>
      </c>
      <c r="AP952" s="18">
        <f>AO952*节奏规划!$J941</f>
        <v>0.37799999999999995</v>
      </c>
      <c r="AQ952" s="18">
        <f t="shared" si="473"/>
        <v>26.459999999999997</v>
      </c>
      <c r="AR952" s="18">
        <f>AQ952*节奏规划!$J941</f>
        <v>2.8148936170212763E-2</v>
      </c>
      <c r="AS952" s="18">
        <f t="shared" si="491"/>
        <v>0</v>
      </c>
      <c r="AT952" s="18">
        <f>AS952*节奏规划!$J941</f>
        <v>0</v>
      </c>
      <c r="AU952" s="18">
        <f t="shared" si="492"/>
        <v>140.80500000000001</v>
      </c>
      <c r="AV952" s="18">
        <f>AU952*节奏规划!$J941</f>
        <v>0.14979255319148937</v>
      </c>
      <c r="AW952" s="18">
        <f t="shared" si="493"/>
        <v>76.034699999999987</v>
      </c>
      <c r="AX952" s="18">
        <f>AW952*节奏规划!$J941</f>
        <v>8.0887978723404239E-2</v>
      </c>
      <c r="AY952" s="18">
        <f t="shared" si="494"/>
        <v>7.2413999999999987</v>
      </c>
      <c r="AZ952" s="18">
        <f>AY952*节奏规划!$J941</f>
        <v>7.7036170212765945E-3</v>
      </c>
    </row>
    <row r="953" spans="1:52" ht="16.5" x14ac:dyDescent="0.2">
      <c r="A953" s="14">
        <v>948</v>
      </c>
      <c r="B953" s="14">
        <f>金币产出!CH953/金币产出!CB953</f>
        <v>42095159900</v>
      </c>
      <c r="C953" s="18">
        <f>INDEX(金币产出!$D$7:$D$90,MATCH(宝箱数值!A953,金币产出!$A$7:$A$90,1))</f>
        <v>272.5</v>
      </c>
      <c r="D953" s="18">
        <f t="shared" si="474"/>
        <v>167417986</v>
      </c>
      <c r="E953" s="18">
        <f t="shared" si="463"/>
        <v>9468845</v>
      </c>
      <c r="F953" s="18">
        <f t="shared" si="464"/>
        <v>33625475</v>
      </c>
      <c r="G953" s="18">
        <f t="shared" si="465"/>
        <v>71333231</v>
      </c>
      <c r="H953" s="18">
        <f t="shared" si="466"/>
        <v>96042117</v>
      </c>
      <c r="I953" s="18">
        <f t="shared" si="467"/>
        <v>154878716</v>
      </c>
      <c r="J953" s="18">
        <f t="shared" si="468"/>
        <v>167417986</v>
      </c>
      <c r="K953" s="18">
        <f t="shared" si="475"/>
        <v>1</v>
      </c>
      <c r="L953" s="18">
        <f t="shared" si="476"/>
        <v>9468.85</v>
      </c>
      <c r="M953" s="18">
        <f t="shared" si="477"/>
        <v>2</v>
      </c>
      <c r="N953" s="18">
        <f t="shared" si="478"/>
        <v>33.630000000000003</v>
      </c>
      <c r="O953" s="18">
        <f t="shared" si="479"/>
        <v>2</v>
      </c>
      <c r="P953" s="18">
        <f t="shared" si="480"/>
        <v>71.33</v>
      </c>
      <c r="Q953" s="18">
        <f t="shared" si="481"/>
        <v>2</v>
      </c>
      <c r="R953" s="18">
        <f t="shared" si="482"/>
        <v>96.04</v>
      </c>
      <c r="S953" s="18">
        <f t="shared" si="483"/>
        <v>2</v>
      </c>
      <c r="T953" s="18">
        <f t="shared" si="484"/>
        <v>154.88</v>
      </c>
      <c r="U953" s="18">
        <f t="shared" si="485"/>
        <v>2</v>
      </c>
      <c r="V953" s="18">
        <f t="shared" si="486"/>
        <v>167.42</v>
      </c>
      <c r="W953" s="18">
        <f t="shared" si="487"/>
        <v>2</v>
      </c>
      <c r="X953" s="18">
        <f t="shared" si="488"/>
        <v>167.42</v>
      </c>
      <c r="Y953" s="22">
        <v>0</v>
      </c>
      <c r="Z953" s="22">
        <v>0</v>
      </c>
      <c r="AA953" s="22">
        <v>0</v>
      </c>
      <c r="AB953" s="22">
        <v>0</v>
      </c>
      <c r="AC953" s="22">
        <v>0.7</v>
      </c>
      <c r="AD953" s="22">
        <v>0.3</v>
      </c>
      <c r="AE953" s="18">
        <f t="shared" si="489"/>
        <v>590935851.32500005</v>
      </c>
      <c r="AF953" s="18">
        <f>AE953*节奏规划!$J942</f>
        <v>628655.16098404257</v>
      </c>
      <c r="AG953" s="18">
        <f t="shared" si="490"/>
        <v>7710.75</v>
      </c>
      <c r="AH953" s="18">
        <f>AG953*节奏规划!$J942</f>
        <v>8.202925531914893</v>
      </c>
      <c r="AI953" s="18">
        <f t="shared" si="469"/>
        <v>608.84999999999991</v>
      </c>
      <c r="AJ953" s="18">
        <f>AI953*节奏规划!$J942</f>
        <v>0.64771276595744676</v>
      </c>
      <c r="AK953" s="18">
        <f t="shared" si="470"/>
        <v>348.84</v>
      </c>
      <c r="AL953" s="18">
        <f>AK953*节奏规划!$J942</f>
        <v>0.37110638297872339</v>
      </c>
      <c r="AM953" s="18">
        <f t="shared" si="471"/>
        <v>1555.1999999999998</v>
      </c>
      <c r="AN953" s="18">
        <f>AM953*节奏规划!$J942</f>
        <v>1.6544680851063829</v>
      </c>
      <c r="AO953" s="18">
        <f t="shared" si="472"/>
        <v>355.31999999999994</v>
      </c>
      <c r="AP953" s="18">
        <f>AO953*节奏规划!$J942</f>
        <v>0.37799999999999995</v>
      </c>
      <c r="AQ953" s="18">
        <f t="shared" si="473"/>
        <v>26.459999999999997</v>
      </c>
      <c r="AR953" s="18">
        <f>AQ953*节奏规划!$J942</f>
        <v>2.8148936170212763E-2</v>
      </c>
      <c r="AS953" s="18">
        <f t="shared" si="491"/>
        <v>0</v>
      </c>
      <c r="AT953" s="18">
        <f>AS953*节奏规划!$J942</f>
        <v>0</v>
      </c>
      <c r="AU953" s="18">
        <f t="shared" si="492"/>
        <v>140.80500000000001</v>
      </c>
      <c r="AV953" s="18">
        <f>AU953*节奏规划!$J942</f>
        <v>0.14979255319148937</v>
      </c>
      <c r="AW953" s="18">
        <f t="shared" si="493"/>
        <v>76.034699999999987</v>
      </c>
      <c r="AX953" s="18">
        <f>AW953*节奏规划!$J942</f>
        <v>8.0887978723404239E-2</v>
      </c>
      <c r="AY953" s="18">
        <f t="shared" si="494"/>
        <v>7.2413999999999987</v>
      </c>
      <c r="AZ953" s="18">
        <f>AY953*节奏规划!$J942</f>
        <v>7.7036170212765945E-3</v>
      </c>
    </row>
    <row r="954" spans="1:52" ht="16.5" x14ac:dyDescent="0.2">
      <c r="A954" s="14">
        <v>949</v>
      </c>
      <c r="B954" s="14">
        <f>金币产出!CH954/金币产出!CB954</f>
        <v>42164279980</v>
      </c>
      <c r="C954" s="18">
        <f>INDEX(金币产出!$D$7:$D$90,MATCH(宝箱数值!A954,金币产出!$A$7:$A$90,1))</f>
        <v>272.5</v>
      </c>
      <c r="D954" s="18">
        <f t="shared" si="474"/>
        <v>167692886</v>
      </c>
      <c r="E954" s="18">
        <f t="shared" si="463"/>
        <v>9476615</v>
      </c>
      <c r="F954" s="18">
        <f t="shared" si="464"/>
        <v>33653070</v>
      </c>
      <c r="G954" s="18">
        <f t="shared" si="465"/>
        <v>71391772</v>
      </c>
      <c r="H954" s="18">
        <f t="shared" si="466"/>
        <v>96120935</v>
      </c>
      <c r="I954" s="18">
        <f t="shared" si="467"/>
        <v>155005819</v>
      </c>
      <c r="J954" s="18">
        <f t="shared" si="468"/>
        <v>167692886</v>
      </c>
      <c r="K954" s="18">
        <f t="shared" si="475"/>
        <v>1</v>
      </c>
      <c r="L954" s="18">
        <f t="shared" si="476"/>
        <v>9476.6200000000008</v>
      </c>
      <c r="M954" s="18">
        <f t="shared" si="477"/>
        <v>2</v>
      </c>
      <c r="N954" s="18">
        <f t="shared" si="478"/>
        <v>33.65</v>
      </c>
      <c r="O954" s="18">
        <f t="shared" si="479"/>
        <v>2</v>
      </c>
      <c r="P954" s="18">
        <f t="shared" si="480"/>
        <v>71.39</v>
      </c>
      <c r="Q954" s="18">
        <f t="shared" si="481"/>
        <v>2</v>
      </c>
      <c r="R954" s="18">
        <f t="shared" si="482"/>
        <v>96.12</v>
      </c>
      <c r="S954" s="18">
        <f t="shared" si="483"/>
        <v>2</v>
      </c>
      <c r="T954" s="18">
        <f t="shared" si="484"/>
        <v>155.01</v>
      </c>
      <c r="U954" s="18">
        <f t="shared" si="485"/>
        <v>2</v>
      </c>
      <c r="V954" s="18">
        <f t="shared" si="486"/>
        <v>167.69</v>
      </c>
      <c r="W954" s="18">
        <f t="shared" si="487"/>
        <v>2</v>
      </c>
      <c r="X954" s="18">
        <f t="shared" si="488"/>
        <v>167.69</v>
      </c>
      <c r="Y954" s="22">
        <v>0</v>
      </c>
      <c r="Z954" s="22">
        <v>0</v>
      </c>
      <c r="AA954" s="22">
        <v>0</v>
      </c>
      <c r="AB954" s="22">
        <v>0</v>
      </c>
      <c r="AC954" s="22">
        <v>0.7</v>
      </c>
      <c r="AD954" s="22">
        <v>0.3</v>
      </c>
      <c r="AE954" s="18">
        <f t="shared" si="489"/>
        <v>591574473.14750004</v>
      </c>
      <c r="AF954" s="18">
        <f>AE954*节奏规划!$J943</f>
        <v>629334.54590159585</v>
      </c>
      <c r="AG954" s="18">
        <f t="shared" si="490"/>
        <v>7710.75</v>
      </c>
      <c r="AH954" s="18">
        <f>AG954*节奏规划!$J943</f>
        <v>8.202925531914893</v>
      </c>
      <c r="AI954" s="18">
        <f t="shared" si="469"/>
        <v>608.84999999999991</v>
      </c>
      <c r="AJ954" s="18">
        <f>AI954*节奏规划!$J943</f>
        <v>0.64771276595744676</v>
      </c>
      <c r="AK954" s="18">
        <f t="shared" si="470"/>
        <v>348.84</v>
      </c>
      <c r="AL954" s="18">
        <f>AK954*节奏规划!$J943</f>
        <v>0.37110638297872339</v>
      </c>
      <c r="AM954" s="18">
        <f t="shared" si="471"/>
        <v>1555.1999999999998</v>
      </c>
      <c r="AN954" s="18">
        <f>AM954*节奏规划!$J943</f>
        <v>1.6544680851063829</v>
      </c>
      <c r="AO954" s="18">
        <f t="shared" si="472"/>
        <v>355.31999999999994</v>
      </c>
      <c r="AP954" s="18">
        <f>AO954*节奏规划!$J943</f>
        <v>0.37799999999999995</v>
      </c>
      <c r="AQ954" s="18">
        <f t="shared" si="473"/>
        <v>26.459999999999997</v>
      </c>
      <c r="AR954" s="18">
        <f>AQ954*节奏规划!$J943</f>
        <v>2.8148936170212763E-2</v>
      </c>
      <c r="AS954" s="18">
        <f t="shared" si="491"/>
        <v>0</v>
      </c>
      <c r="AT954" s="18">
        <f>AS954*节奏规划!$J943</f>
        <v>0</v>
      </c>
      <c r="AU954" s="18">
        <f t="shared" si="492"/>
        <v>140.80500000000001</v>
      </c>
      <c r="AV954" s="18">
        <f>AU954*节奏规划!$J943</f>
        <v>0.14979255319148937</v>
      </c>
      <c r="AW954" s="18">
        <f t="shared" si="493"/>
        <v>76.034699999999987</v>
      </c>
      <c r="AX954" s="18">
        <f>AW954*节奏规划!$J943</f>
        <v>8.0887978723404239E-2</v>
      </c>
      <c r="AY954" s="18">
        <f t="shared" si="494"/>
        <v>7.2413999999999987</v>
      </c>
      <c r="AZ954" s="18">
        <f>AY954*节奏规划!$J943</f>
        <v>7.7036170212765945E-3</v>
      </c>
    </row>
    <row r="955" spans="1:52" ht="16.5" x14ac:dyDescent="0.2">
      <c r="A955" s="14">
        <v>950</v>
      </c>
      <c r="B955" s="14">
        <f>金币产出!CH955/金币产出!CB955</f>
        <v>42233400000</v>
      </c>
      <c r="C955" s="18">
        <f>INDEX(金币产出!$D$7:$D$90,MATCH(宝箱数值!A955,金币产出!$A$7:$A$90,1))</f>
        <v>275</v>
      </c>
      <c r="D955" s="18">
        <f t="shared" si="474"/>
        <v>166848000</v>
      </c>
      <c r="E955" s="18">
        <f t="shared" si="463"/>
        <v>9452712</v>
      </c>
      <c r="F955" s="18">
        <f t="shared" si="464"/>
        <v>33568186</v>
      </c>
      <c r="G955" s="18">
        <f t="shared" si="465"/>
        <v>71211698</v>
      </c>
      <c r="H955" s="18">
        <f t="shared" si="466"/>
        <v>95878487</v>
      </c>
      <c r="I955" s="18">
        <f t="shared" si="467"/>
        <v>154614844</v>
      </c>
      <c r="J955" s="18">
        <f t="shared" si="468"/>
        <v>166848000</v>
      </c>
      <c r="K955" s="18">
        <f t="shared" si="475"/>
        <v>1</v>
      </c>
      <c r="L955" s="18">
        <f t="shared" si="476"/>
        <v>9452.7099999999991</v>
      </c>
      <c r="M955" s="18">
        <f t="shared" si="477"/>
        <v>2</v>
      </c>
      <c r="N955" s="18">
        <f t="shared" si="478"/>
        <v>33.57</v>
      </c>
      <c r="O955" s="18">
        <f t="shared" si="479"/>
        <v>2</v>
      </c>
      <c r="P955" s="18">
        <f t="shared" si="480"/>
        <v>71.209999999999994</v>
      </c>
      <c r="Q955" s="18">
        <f t="shared" si="481"/>
        <v>2</v>
      </c>
      <c r="R955" s="18">
        <f t="shared" si="482"/>
        <v>95.88</v>
      </c>
      <c r="S955" s="18">
        <f t="shared" si="483"/>
        <v>2</v>
      </c>
      <c r="T955" s="18">
        <f t="shared" si="484"/>
        <v>154.61000000000001</v>
      </c>
      <c r="U955" s="18">
        <f t="shared" si="485"/>
        <v>2</v>
      </c>
      <c r="V955" s="18">
        <f t="shared" si="486"/>
        <v>166.85</v>
      </c>
      <c r="W955" s="18">
        <f t="shared" si="487"/>
        <v>2</v>
      </c>
      <c r="X955" s="18">
        <f t="shared" si="488"/>
        <v>166.85</v>
      </c>
      <c r="Y955" s="22">
        <v>0</v>
      </c>
      <c r="Z955" s="22">
        <v>0</v>
      </c>
      <c r="AA955" s="22">
        <v>0</v>
      </c>
      <c r="AB955" s="22">
        <v>0</v>
      </c>
      <c r="AC955" s="22">
        <v>0.7</v>
      </c>
      <c r="AD955" s="22">
        <v>0.3</v>
      </c>
      <c r="AE955" s="18">
        <f t="shared" si="489"/>
        <v>593567965.5</v>
      </c>
      <c r="AF955" s="18">
        <f>AE955*节奏规划!$J944</f>
        <v>618299.96406250005</v>
      </c>
      <c r="AG955" s="18">
        <f t="shared" si="490"/>
        <v>7762.5</v>
      </c>
      <c r="AH955" s="18">
        <f>AG955*节奏规划!$J944</f>
        <v>8.0859375</v>
      </c>
      <c r="AI955" s="18">
        <f t="shared" si="469"/>
        <v>608.84999999999991</v>
      </c>
      <c r="AJ955" s="18">
        <f>AI955*节奏规划!$J944</f>
        <v>0.63421874999999994</v>
      </c>
      <c r="AK955" s="18">
        <f t="shared" si="470"/>
        <v>348.84</v>
      </c>
      <c r="AL955" s="18">
        <f>AK955*节奏规划!$J944</f>
        <v>0.36337499999999995</v>
      </c>
      <c r="AM955" s="18">
        <f t="shared" si="471"/>
        <v>1555.1999999999998</v>
      </c>
      <c r="AN955" s="18">
        <f>AM955*节奏规划!$J944</f>
        <v>1.6199999999999999</v>
      </c>
      <c r="AO955" s="18">
        <f t="shared" si="472"/>
        <v>355.31999999999994</v>
      </c>
      <c r="AP955" s="18">
        <f>AO955*节奏规划!$J944</f>
        <v>0.37012499999999993</v>
      </c>
      <c r="AQ955" s="18">
        <f t="shared" si="473"/>
        <v>26.459999999999997</v>
      </c>
      <c r="AR955" s="18">
        <f>AQ955*节奏规划!$J944</f>
        <v>2.7562499999999997E-2</v>
      </c>
      <c r="AS955" s="18">
        <f t="shared" si="491"/>
        <v>0</v>
      </c>
      <c r="AT955" s="18">
        <f>AS955*节奏规划!$J944</f>
        <v>0</v>
      </c>
      <c r="AU955" s="18">
        <f t="shared" si="492"/>
        <v>141.75</v>
      </c>
      <c r="AV955" s="18">
        <f>AU955*节奏规划!$J944</f>
        <v>0.14765624999999999</v>
      </c>
      <c r="AW955" s="18">
        <f t="shared" si="493"/>
        <v>76.544999999999987</v>
      </c>
      <c r="AX955" s="18">
        <f>AW955*节奏规划!$J944</f>
        <v>7.9734374999999982E-2</v>
      </c>
      <c r="AY955" s="18">
        <f t="shared" si="494"/>
        <v>7.2899999999999991</v>
      </c>
      <c r="AZ955" s="18">
        <f>AY955*节奏规划!$J944</f>
        <v>7.5937499999999989E-3</v>
      </c>
    </row>
    <row r="956" spans="1:52" ht="16.5" x14ac:dyDescent="0.2">
      <c r="A956" s="14">
        <v>951</v>
      </c>
      <c r="B956" s="14">
        <f>金币产出!CH956/金币产出!CB956</f>
        <v>42303060480</v>
      </c>
      <c r="C956" s="18">
        <f>INDEX(金币产出!$D$7:$D$90,MATCH(宝箱数值!A956,金币产出!$A$7:$A$90,1))</f>
        <v>275</v>
      </c>
      <c r="D956" s="18">
        <f t="shared" si="474"/>
        <v>167123202</v>
      </c>
      <c r="E956" s="18">
        <f t="shared" si="463"/>
        <v>9460505</v>
      </c>
      <c r="F956" s="18">
        <f t="shared" si="464"/>
        <v>33595859</v>
      </c>
      <c r="G956" s="18">
        <f t="shared" si="465"/>
        <v>71270403</v>
      </c>
      <c r="H956" s="18">
        <f t="shared" si="466"/>
        <v>95957526</v>
      </c>
      <c r="I956" s="18">
        <f t="shared" si="467"/>
        <v>154742303</v>
      </c>
      <c r="J956" s="18">
        <f t="shared" si="468"/>
        <v>167123202</v>
      </c>
      <c r="K956" s="18">
        <f t="shared" si="475"/>
        <v>1</v>
      </c>
      <c r="L956" s="18">
        <f t="shared" si="476"/>
        <v>9460.51</v>
      </c>
      <c r="M956" s="18">
        <f t="shared" si="477"/>
        <v>2</v>
      </c>
      <c r="N956" s="18">
        <f t="shared" si="478"/>
        <v>33.6</v>
      </c>
      <c r="O956" s="18">
        <f t="shared" si="479"/>
        <v>2</v>
      </c>
      <c r="P956" s="18">
        <f t="shared" si="480"/>
        <v>71.27</v>
      </c>
      <c r="Q956" s="18">
        <f t="shared" si="481"/>
        <v>2</v>
      </c>
      <c r="R956" s="18">
        <f t="shared" si="482"/>
        <v>95.96</v>
      </c>
      <c r="S956" s="18">
        <f t="shared" si="483"/>
        <v>2</v>
      </c>
      <c r="T956" s="18">
        <f t="shared" si="484"/>
        <v>154.74</v>
      </c>
      <c r="U956" s="18">
        <f t="shared" si="485"/>
        <v>2</v>
      </c>
      <c r="V956" s="18">
        <f t="shared" si="486"/>
        <v>167.12</v>
      </c>
      <c r="W956" s="18">
        <f t="shared" si="487"/>
        <v>2</v>
      </c>
      <c r="X956" s="18">
        <f t="shared" si="488"/>
        <v>167.12</v>
      </c>
      <c r="Y956" s="22">
        <v>0</v>
      </c>
      <c r="Z956" s="22">
        <v>0</v>
      </c>
      <c r="AA956" s="22">
        <v>0</v>
      </c>
      <c r="AB956" s="22">
        <v>0</v>
      </c>
      <c r="AC956" s="22">
        <v>0.7</v>
      </c>
      <c r="AD956" s="22">
        <v>0.3</v>
      </c>
      <c r="AE956" s="18">
        <f t="shared" si="489"/>
        <v>594212147.625</v>
      </c>
      <c r="AF956" s="18">
        <f>AE956*节奏规划!$J945</f>
        <v>618970.98710937495</v>
      </c>
      <c r="AG956" s="18">
        <f t="shared" si="490"/>
        <v>7762.5</v>
      </c>
      <c r="AH956" s="18">
        <f>AG956*节奏规划!$J945</f>
        <v>8.0859375</v>
      </c>
      <c r="AI956" s="18">
        <f t="shared" si="469"/>
        <v>608.84999999999991</v>
      </c>
      <c r="AJ956" s="18">
        <f>AI956*节奏规划!$J945</f>
        <v>0.63421874999999994</v>
      </c>
      <c r="AK956" s="18">
        <f t="shared" si="470"/>
        <v>348.84</v>
      </c>
      <c r="AL956" s="18">
        <f>AK956*节奏规划!$J945</f>
        <v>0.36337499999999995</v>
      </c>
      <c r="AM956" s="18">
        <f t="shared" si="471"/>
        <v>1555.1999999999998</v>
      </c>
      <c r="AN956" s="18">
        <f>AM956*节奏规划!$J945</f>
        <v>1.6199999999999999</v>
      </c>
      <c r="AO956" s="18">
        <f t="shared" si="472"/>
        <v>355.31999999999994</v>
      </c>
      <c r="AP956" s="18">
        <f>AO956*节奏规划!$J945</f>
        <v>0.37012499999999993</v>
      </c>
      <c r="AQ956" s="18">
        <f t="shared" si="473"/>
        <v>26.459999999999997</v>
      </c>
      <c r="AR956" s="18">
        <f>AQ956*节奏规划!$J945</f>
        <v>2.7562499999999997E-2</v>
      </c>
      <c r="AS956" s="18">
        <f t="shared" si="491"/>
        <v>0</v>
      </c>
      <c r="AT956" s="18">
        <f>AS956*节奏规划!$J945</f>
        <v>0</v>
      </c>
      <c r="AU956" s="18">
        <f t="shared" si="492"/>
        <v>141.75</v>
      </c>
      <c r="AV956" s="18">
        <f>AU956*节奏规划!$J945</f>
        <v>0.14765624999999999</v>
      </c>
      <c r="AW956" s="18">
        <f t="shared" si="493"/>
        <v>76.544999999999987</v>
      </c>
      <c r="AX956" s="18">
        <f>AW956*节奏规划!$J945</f>
        <v>7.9734374999999982E-2</v>
      </c>
      <c r="AY956" s="18">
        <f t="shared" si="494"/>
        <v>7.2899999999999991</v>
      </c>
      <c r="AZ956" s="18">
        <f>AY956*节奏规划!$J945</f>
        <v>7.5937499999999989E-3</v>
      </c>
    </row>
    <row r="957" spans="1:52" ht="16.5" x14ac:dyDescent="0.2">
      <c r="A957" s="14">
        <v>952</v>
      </c>
      <c r="B957" s="14">
        <f>金币产出!CH957/金币产出!CB957</f>
        <v>42372720000</v>
      </c>
      <c r="C957" s="18">
        <f>INDEX(金币产出!$D$7:$D$90,MATCH(宝箱数值!A957,金币产出!$A$7:$A$90,1))</f>
        <v>275</v>
      </c>
      <c r="D957" s="18">
        <f t="shared" si="474"/>
        <v>167398400</v>
      </c>
      <c r="E957" s="18">
        <f t="shared" si="463"/>
        <v>9468291</v>
      </c>
      <c r="F957" s="18">
        <f t="shared" si="464"/>
        <v>33623508</v>
      </c>
      <c r="G957" s="18">
        <f t="shared" si="465"/>
        <v>71329058</v>
      </c>
      <c r="H957" s="18">
        <f t="shared" si="466"/>
        <v>96036499</v>
      </c>
      <c r="I957" s="18">
        <f t="shared" si="467"/>
        <v>154869656</v>
      </c>
      <c r="J957" s="18">
        <f t="shared" si="468"/>
        <v>167398400</v>
      </c>
      <c r="K957" s="18">
        <f t="shared" si="475"/>
        <v>1</v>
      </c>
      <c r="L957" s="18">
        <f t="shared" si="476"/>
        <v>9468.2900000000009</v>
      </c>
      <c r="M957" s="18">
        <f t="shared" si="477"/>
        <v>2</v>
      </c>
      <c r="N957" s="18">
        <f t="shared" si="478"/>
        <v>33.619999999999997</v>
      </c>
      <c r="O957" s="18">
        <f t="shared" si="479"/>
        <v>2</v>
      </c>
      <c r="P957" s="18">
        <f t="shared" si="480"/>
        <v>71.33</v>
      </c>
      <c r="Q957" s="18">
        <f t="shared" si="481"/>
        <v>2</v>
      </c>
      <c r="R957" s="18">
        <f t="shared" si="482"/>
        <v>96.04</v>
      </c>
      <c r="S957" s="18">
        <f t="shared" si="483"/>
        <v>2</v>
      </c>
      <c r="T957" s="18">
        <f t="shared" si="484"/>
        <v>154.87</v>
      </c>
      <c r="U957" s="18">
        <f t="shared" si="485"/>
        <v>2</v>
      </c>
      <c r="V957" s="18">
        <f t="shared" si="486"/>
        <v>167.4</v>
      </c>
      <c r="W957" s="18">
        <f t="shared" si="487"/>
        <v>2</v>
      </c>
      <c r="X957" s="18">
        <f t="shared" si="488"/>
        <v>167.4</v>
      </c>
      <c r="Y957" s="22">
        <v>0</v>
      </c>
      <c r="Z957" s="22">
        <v>0</v>
      </c>
      <c r="AA957" s="22">
        <v>0</v>
      </c>
      <c r="AB957" s="22">
        <v>0</v>
      </c>
      <c r="AC957" s="22">
        <v>0.7</v>
      </c>
      <c r="AD957" s="22">
        <v>0.3</v>
      </c>
      <c r="AE957" s="18">
        <f t="shared" si="489"/>
        <v>594856047</v>
      </c>
      <c r="AF957" s="18">
        <f>AE957*节奏规划!$J946</f>
        <v>619641.71562499995</v>
      </c>
      <c r="AG957" s="18">
        <f t="shared" si="490"/>
        <v>7762.5</v>
      </c>
      <c r="AH957" s="18">
        <f>AG957*节奏规划!$J946</f>
        <v>8.0859375</v>
      </c>
      <c r="AI957" s="18">
        <f t="shared" si="469"/>
        <v>608.84999999999991</v>
      </c>
      <c r="AJ957" s="18">
        <f>AI957*节奏规划!$J946</f>
        <v>0.63421874999999994</v>
      </c>
      <c r="AK957" s="18">
        <f t="shared" si="470"/>
        <v>348.84</v>
      </c>
      <c r="AL957" s="18">
        <f>AK957*节奏规划!$J946</f>
        <v>0.36337499999999995</v>
      </c>
      <c r="AM957" s="18">
        <f t="shared" si="471"/>
        <v>1555.1999999999998</v>
      </c>
      <c r="AN957" s="18">
        <f>AM957*节奏规划!$J946</f>
        <v>1.6199999999999999</v>
      </c>
      <c r="AO957" s="18">
        <f t="shared" si="472"/>
        <v>355.31999999999994</v>
      </c>
      <c r="AP957" s="18">
        <f>AO957*节奏规划!$J946</f>
        <v>0.37012499999999993</v>
      </c>
      <c r="AQ957" s="18">
        <f t="shared" si="473"/>
        <v>26.459999999999997</v>
      </c>
      <c r="AR957" s="18">
        <f>AQ957*节奏规划!$J946</f>
        <v>2.7562499999999997E-2</v>
      </c>
      <c r="AS957" s="18">
        <f t="shared" si="491"/>
        <v>0</v>
      </c>
      <c r="AT957" s="18">
        <f>AS957*节奏规划!$J946</f>
        <v>0</v>
      </c>
      <c r="AU957" s="18">
        <f t="shared" si="492"/>
        <v>141.75</v>
      </c>
      <c r="AV957" s="18">
        <f>AU957*节奏规划!$J946</f>
        <v>0.14765624999999999</v>
      </c>
      <c r="AW957" s="18">
        <f t="shared" si="493"/>
        <v>76.544999999999987</v>
      </c>
      <c r="AX957" s="18">
        <f>AW957*节奏规划!$J946</f>
        <v>7.9734374999999982E-2</v>
      </c>
      <c r="AY957" s="18">
        <f t="shared" si="494"/>
        <v>7.2899999999999991</v>
      </c>
      <c r="AZ957" s="18">
        <f>AY957*节奏规划!$J946</f>
        <v>7.5937499999999989E-3</v>
      </c>
    </row>
    <row r="958" spans="1:52" ht="16.5" x14ac:dyDescent="0.2">
      <c r="A958" s="14">
        <v>953</v>
      </c>
      <c r="B958" s="14">
        <f>金币产出!CH958/金币产出!CB958</f>
        <v>42442380480</v>
      </c>
      <c r="C958" s="18">
        <f>INDEX(金币产出!$D$7:$D$90,MATCH(宝箱数值!A958,金币产出!$A$7:$A$90,1))</f>
        <v>275</v>
      </c>
      <c r="D958" s="18">
        <f t="shared" si="474"/>
        <v>167673602</v>
      </c>
      <c r="E958" s="18">
        <f t="shared" si="463"/>
        <v>9476070</v>
      </c>
      <c r="F958" s="18">
        <f t="shared" si="464"/>
        <v>33651135</v>
      </c>
      <c r="G958" s="18">
        <f t="shared" si="465"/>
        <v>71387667</v>
      </c>
      <c r="H958" s="18">
        <f t="shared" si="466"/>
        <v>96115408</v>
      </c>
      <c r="I958" s="18">
        <f t="shared" si="467"/>
        <v>154996906</v>
      </c>
      <c r="J958" s="18">
        <f t="shared" si="468"/>
        <v>167673602</v>
      </c>
      <c r="K958" s="18">
        <f t="shared" si="475"/>
        <v>1</v>
      </c>
      <c r="L958" s="18">
        <f t="shared" si="476"/>
        <v>9476.07</v>
      </c>
      <c r="M958" s="18">
        <f t="shared" si="477"/>
        <v>2</v>
      </c>
      <c r="N958" s="18">
        <f t="shared" si="478"/>
        <v>33.65</v>
      </c>
      <c r="O958" s="18">
        <f t="shared" si="479"/>
        <v>2</v>
      </c>
      <c r="P958" s="18">
        <f t="shared" si="480"/>
        <v>71.39</v>
      </c>
      <c r="Q958" s="18">
        <f t="shared" si="481"/>
        <v>2</v>
      </c>
      <c r="R958" s="18">
        <f t="shared" si="482"/>
        <v>96.12</v>
      </c>
      <c r="S958" s="18">
        <f t="shared" si="483"/>
        <v>2</v>
      </c>
      <c r="T958" s="18">
        <f t="shared" si="484"/>
        <v>155</v>
      </c>
      <c r="U958" s="18">
        <f t="shared" si="485"/>
        <v>2</v>
      </c>
      <c r="V958" s="18">
        <f t="shared" si="486"/>
        <v>167.67</v>
      </c>
      <c r="W958" s="18">
        <f t="shared" si="487"/>
        <v>2</v>
      </c>
      <c r="X958" s="18">
        <f t="shared" si="488"/>
        <v>167.67</v>
      </c>
      <c r="Y958" s="22">
        <v>0</v>
      </c>
      <c r="Z958" s="22">
        <v>0</v>
      </c>
      <c r="AA958" s="22">
        <v>0</v>
      </c>
      <c r="AB958" s="22">
        <v>0</v>
      </c>
      <c r="AC958" s="22">
        <v>0.7</v>
      </c>
      <c r="AD958" s="22">
        <v>0.3</v>
      </c>
      <c r="AE958" s="18">
        <f t="shared" si="489"/>
        <v>595499680.49999988</v>
      </c>
      <c r="AF958" s="18">
        <f>AE958*节奏规划!$J947</f>
        <v>620312.16718749981</v>
      </c>
      <c r="AG958" s="18">
        <f t="shared" si="490"/>
        <v>7762.5</v>
      </c>
      <c r="AH958" s="18">
        <f>AG958*节奏规划!$J947</f>
        <v>8.0859375</v>
      </c>
      <c r="AI958" s="18">
        <f t="shared" si="469"/>
        <v>608.84999999999991</v>
      </c>
      <c r="AJ958" s="18">
        <f>AI958*节奏规划!$J947</f>
        <v>0.63421874999999994</v>
      </c>
      <c r="AK958" s="18">
        <f t="shared" si="470"/>
        <v>348.84</v>
      </c>
      <c r="AL958" s="18">
        <f>AK958*节奏规划!$J947</f>
        <v>0.36337499999999995</v>
      </c>
      <c r="AM958" s="18">
        <f t="shared" si="471"/>
        <v>1555.1999999999998</v>
      </c>
      <c r="AN958" s="18">
        <f>AM958*节奏规划!$J947</f>
        <v>1.6199999999999999</v>
      </c>
      <c r="AO958" s="18">
        <f t="shared" si="472"/>
        <v>355.31999999999994</v>
      </c>
      <c r="AP958" s="18">
        <f>AO958*节奏规划!$J947</f>
        <v>0.37012499999999993</v>
      </c>
      <c r="AQ958" s="18">
        <f t="shared" si="473"/>
        <v>26.459999999999997</v>
      </c>
      <c r="AR958" s="18">
        <f>AQ958*节奏规划!$J947</f>
        <v>2.7562499999999997E-2</v>
      </c>
      <c r="AS958" s="18">
        <f t="shared" si="491"/>
        <v>0</v>
      </c>
      <c r="AT958" s="18">
        <f>AS958*节奏规划!$J947</f>
        <v>0</v>
      </c>
      <c r="AU958" s="18">
        <f t="shared" si="492"/>
        <v>141.75</v>
      </c>
      <c r="AV958" s="18">
        <f>AU958*节奏规划!$J947</f>
        <v>0.14765624999999999</v>
      </c>
      <c r="AW958" s="18">
        <f t="shared" si="493"/>
        <v>76.544999999999987</v>
      </c>
      <c r="AX958" s="18">
        <f>AW958*节奏规划!$J947</f>
        <v>7.9734374999999982E-2</v>
      </c>
      <c r="AY958" s="18">
        <f t="shared" si="494"/>
        <v>7.2899999999999991</v>
      </c>
      <c r="AZ958" s="18">
        <f>AY958*节奏规划!$J947</f>
        <v>7.5937499999999989E-3</v>
      </c>
    </row>
    <row r="959" spans="1:52" ht="16.5" x14ac:dyDescent="0.2">
      <c r="A959" s="14">
        <v>954</v>
      </c>
      <c r="B959" s="14">
        <f>金币产出!CH959/金币产出!CB959</f>
        <v>42512040000</v>
      </c>
      <c r="C959" s="18">
        <f>INDEX(金币产出!$D$7:$D$90,MATCH(宝箱数值!A959,金币产出!$A$7:$A$90,1))</f>
        <v>275</v>
      </c>
      <c r="D959" s="18">
        <f t="shared" si="474"/>
        <v>167948800</v>
      </c>
      <c r="E959" s="18">
        <f t="shared" si="463"/>
        <v>9483844</v>
      </c>
      <c r="F959" s="18">
        <f t="shared" si="464"/>
        <v>33678739</v>
      </c>
      <c r="G959" s="18">
        <f t="shared" si="465"/>
        <v>71446226</v>
      </c>
      <c r="H959" s="18">
        <f t="shared" si="466"/>
        <v>96194252</v>
      </c>
      <c r="I959" s="18">
        <f t="shared" si="467"/>
        <v>155124050</v>
      </c>
      <c r="J959" s="18">
        <f t="shared" si="468"/>
        <v>167948800</v>
      </c>
      <c r="K959" s="18">
        <f t="shared" si="475"/>
        <v>1</v>
      </c>
      <c r="L959" s="18">
        <f t="shared" si="476"/>
        <v>9483.84</v>
      </c>
      <c r="M959" s="18">
        <f t="shared" si="477"/>
        <v>2</v>
      </c>
      <c r="N959" s="18">
        <f t="shared" si="478"/>
        <v>33.68</v>
      </c>
      <c r="O959" s="18">
        <f t="shared" si="479"/>
        <v>2</v>
      </c>
      <c r="P959" s="18">
        <f t="shared" si="480"/>
        <v>71.45</v>
      </c>
      <c r="Q959" s="18">
        <f t="shared" si="481"/>
        <v>2</v>
      </c>
      <c r="R959" s="18">
        <f t="shared" si="482"/>
        <v>96.19</v>
      </c>
      <c r="S959" s="18">
        <f t="shared" si="483"/>
        <v>2</v>
      </c>
      <c r="T959" s="18">
        <f t="shared" si="484"/>
        <v>155.12</v>
      </c>
      <c r="U959" s="18">
        <f t="shared" si="485"/>
        <v>2</v>
      </c>
      <c r="V959" s="18">
        <f t="shared" si="486"/>
        <v>167.95</v>
      </c>
      <c r="W959" s="18">
        <f t="shared" si="487"/>
        <v>2</v>
      </c>
      <c r="X959" s="18">
        <f t="shared" si="488"/>
        <v>167.95</v>
      </c>
      <c r="Y959" s="22">
        <v>0</v>
      </c>
      <c r="Z959" s="22">
        <v>0</v>
      </c>
      <c r="AA959" s="22">
        <v>0</v>
      </c>
      <c r="AB959" s="22">
        <v>0</v>
      </c>
      <c r="AC959" s="22">
        <v>0.7</v>
      </c>
      <c r="AD959" s="22">
        <v>0.3</v>
      </c>
      <c r="AE959" s="18">
        <f t="shared" si="489"/>
        <v>596143031.25</v>
      </c>
      <c r="AF959" s="18">
        <f>AE959*节奏规划!$J948</f>
        <v>620982.32421875</v>
      </c>
      <c r="AG959" s="18">
        <f t="shared" si="490"/>
        <v>7762.5</v>
      </c>
      <c r="AH959" s="18">
        <f>AG959*节奏规划!$J948</f>
        <v>8.0859375</v>
      </c>
      <c r="AI959" s="18">
        <f t="shared" si="469"/>
        <v>608.84999999999991</v>
      </c>
      <c r="AJ959" s="18">
        <f>AI959*节奏规划!$J948</f>
        <v>0.63421874999999994</v>
      </c>
      <c r="AK959" s="18">
        <f t="shared" si="470"/>
        <v>348.84</v>
      </c>
      <c r="AL959" s="18">
        <f>AK959*节奏规划!$J948</f>
        <v>0.36337499999999995</v>
      </c>
      <c r="AM959" s="18">
        <f t="shared" si="471"/>
        <v>1555.1999999999998</v>
      </c>
      <c r="AN959" s="18">
        <f>AM959*节奏规划!$J948</f>
        <v>1.6199999999999999</v>
      </c>
      <c r="AO959" s="18">
        <f t="shared" si="472"/>
        <v>355.31999999999994</v>
      </c>
      <c r="AP959" s="18">
        <f>AO959*节奏规划!$J948</f>
        <v>0.37012499999999993</v>
      </c>
      <c r="AQ959" s="18">
        <f t="shared" si="473"/>
        <v>26.459999999999997</v>
      </c>
      <c r="AR959" s="18">
        <f>AQ959*节奏规划!$J948</f>
        <v>2.7562499999999997E-2</v>
      </c>
      <c r="AS959" s="18">
        <f t="shared" si="491"/>
        <v>0</v>
      </c>
      <c r="AT959" s="18">
        <f>AS959*节奏规划!$J948</f>
        <v>0</v>
      </c>
      <c r="AU959" s="18">
        <f t="shared" si="492"/>
        <v>141.75</v>
      </c>
      <c r="AV959" s="18">
        <f>AU959*节奏规划!$J948</f>
        <v>0.14765624999999999</v>
      </c>
      <c r="AW959" s="18">
        <f t="shared" si="493"/>
        <v>76.544999999999987</v>
      </c>
      <c r="AX959" s="18">
        <f>AW959*节奏规划!$J948</f>
        <v>7.9734374999999982E-2</v>
      </c>
      <c r="AY959" s="18">
        <f t="shared" si="494"/>
        <v>7.2899999999999991</v>
      </c>
      <c r="AZ959" s="18">
        <f>AY959*节奏规划!$J948</f>
        <v>7.5937499999999989E-3</v>
      </c>
    </row>
    <row r="960" spans="1:52" ht="16.5" x14ac:dyDescent="0.2">
      <c r="A960" s="14">
        <v>955</v>
      </c>
      <c r="B960" s="14">
        <f>金币产出!CH960/金币产出!CB960</f>
        <v>42581700480</v>
      </c>
      <c r="C960" s="18">
        <f>INDEX(金币产出!$D$7:$D$90,MATCH(宝箱数值!A960,金币产出!$A$7:$A$90,1))</f>
        <v>275</v>
      </c>
      <c r="D960" s="18">
        <f t="shared" si="474"/>
        <v>168224002</v>
      </c>
      <c r="E960" s="18">
        <f t="shared" si="463"/>
        <v>9491611</v>
      </c>
      <c r="F960" s="18">
        <f t="shared" si="464"/>
        <v>33706321</v>
      </c>
      <c r="G960" s="18">
        <f t="shared" si="465"/>
        <v>71504738</v>
      </c>
      <c r="H960" s="18">
        <f t="shared" si="466"/>
        <v>96273032</v>
      </c>
      <c r="I960" s="18">
        <f t="shared" si="467"/>
        <v>155251092</v>
      </c>
      <c r="J960" s="18">
        <f t="shared" si="468"/>
        <v>168224002</v>
      </c>
      <c r="K960" s="18">
        <f t="shared" si="475"/>
        <v>1</v>
      </c>
      <c r="L960" s="18">
        <f t="shared" si="476"/>
        <v>9491.61</v>
      </c>
      <c r="M960" s="18">
        <f t="shared" si="477"/>
        <v>2</v>
      </c>
      <c r="N960" s="18">
        <f t="shared" si="478"/>
        <v>33.71</v>
      </c>
      <c r="O960" s="18">
        <f t="shared" si="479"/>
        <v>2</v>
      </c>
      <c r="P960" s="18">
        <f t="shared" si="480"/>
        <v>71.5</v>
      </c>
      <c r="Q960" s="18">
        <f t="shared" si="481"/>
        <v>2</v>
      </c>
      <c r="R960" s="18">
        <f t="shared" si="482"/>
        <v>96.27</v>
      </c>
      <c r="S960" s="18">
        <f t="shared" si="483"/>
        <v>2</v>
      </c>
      <c r="T960" s="18">
        <f t="shared" si="484"/>
        <v>155.25</v>
      </c>
      <c r="U960" s="18">
        <f t="shared" si="485"/>
        <v>2</v>
      </c>
      <c r="V960" s="18">
        <f t="shared" si="486"/>
        <v>168.22</v>
      </c>
      <c r="W960" s="18">
        <f t="shared" si="487"/>
        <v>2</v>
      </c>
      <c r="X960" s="18">
        <f t="shared" si="488"/>
        <v>168.22</v>
      </c>
      <c r="Y960" s="22">
        <v>0</v>
      </c>
      <c r="Z960" s="22">
        <v>0</v>
      </c>
      <c r="AA960" s="22">
        <v>0</v>
      </c>
      <c r="AB960" s="22">
        <v>0</v>
      </c>
      <c r="AC960" s="22">
        <v>0.7</v>
      </c>
      <c r="AD960" s="22">
        <v>0.3</v>
      </c>
      <c r="AE960" s="18">
        <f t="shared" si="489"/>
        <v>596786118.75</v>
      </c>
      <c r="AF960" s="18">
        <f>AE960*节奏规划!$J949</f>
        <v>621652.20703125</v>
      </c>
      <c r="AG960" s="18">
        <f t="shared" si="490"/>
        <v>7762.5</v>
      </c>
      <c r="AH960" s="18">
        <f>AG960*节奏规划!$J949</f>
        <v>8.0859375</v>
      </c>
      <c r="AI960" s="18">
        <f t="shared" si="469"/>
        <v>608.84999999999991</v>
      </c>
      <c r="AJ960" s="18">
        <f>AI960*节奏规划!$J949</f>
        <v>0.63421874999999994</v>
      </c>
      <c r="AK960" s="18">
        <f t="shared" si="470"/>
        <v>348.84</v>
      </c>
      <c r="AL960" s="18">
        <f>AK960*节奏规划!$J949</f>
        <v>0.36337499999999995</v>
      </c>
      <c r="AM960" s="18">
        <f t="shared" si="471"/>
        <v>1555.1999999999998</v>
      </c>
      <c r="AN960" s="18">
        <f>AM960*节奏规划!$J949</f>
        <v>1.6199999999999999</v>
      </c>
      <c r="AO960" s="18">
        <f t="shared" si="472"/>
        <v>355.31999999999994</v>
      </c>
      <c r="AP960" s="18">
        <f>AO960*节奏规划!$J949</f>
        <v>0.37012499999999993</v>
      </c>
      <c r="AQ960" s="18">
        <f t="shared" si="473"/>
        <v>26.459999999999997</v>
      </c>
      <c r="AR960" s="18">
        <f>AQ960*节奏规划!$J949</f>
        <v>2.7562499999999997E-2</v>
      </c>
      <c r="AS960" s="18">
        <f t="shared" si="491"/>
        <v>0</v>
      </c>
      <c r="AT960" s="18">
        <f>AS960*节奏规划!$J949</f>
        <v>0</v>
      </c>
      <c r="AU960" s="18">
        <f t="shared" si="492"/>
        <v>141.75</v>
      </c>
      <c r="AV960" s="18">
        <f>AU960*节奏规划!$J949</f>
        <v>0.14765624999999999</v>
      </c>
      <c r="AW960" s="18">
        <f t="shared" si="493"/>
        <v>76.544999999999987</v>
      </c>
      <c r="AX960" s="18">
        <f>AW960*节奏规划!$J949</f>
        <v>7.9734374999999982E-2</v>
      </c>
      <c r="AY960" s="18">
        <f t="shared" si="494"/>
        <v>7.2899999999999991</v>
      </c>
      <c r="AZ960" s="18">
        <f>AY960*节奏规划!$J949</f>
        <v>7.5937499999999989E-3</v>
      </c>
    </row>
    <row r="961" spans="1:52" ht="16.5" x14ac:dyDescent="0.2">
      <c r="A961" s="14">
        <v>956</v>
      </c>
      <c r="B961" s="14">
        <f>金币产出!CH961/金币产出!CB961</f>
        <v>42651360000</v>
      </c>
      <c r="C961" s="18">
        <f>INDEX(金币产出!$D$7:$D$90,MATCH(宝箱数值!A961,金币产出!$A$7:$A$90,1))</f>
        <v>275</v>
      </c>
      <c r="D961" s="18">
        <f t="shared" si="474"/>
        <v>168499200</v>
      </c>
      <c r="E961" s="18">
        <f t="shared" si="463"/>
        <v>9499371</v>
      </c>
      <c r="F961" s="18">
        <f t="shared" si="464"/>
        <v>33733880</v>
      </c>
      <c r="G961" s="18">
        <f t="shared" si="465"/>
        <v>71563202</v>
      </c>
      <c r="H961" s="18">
        <f t="shared" si="466"/>
        <v>96351746</v>
      </c>
      <c r="I961" s="18">
        <f t="shared" si="467"/>
        <v>155378028</v>
      </c>
      <c r="J961" s="18">
        <f t="shared" si="468"/>
        <v>168499200</v>
      </c>
      <c r="K961" s="18">
        <f t="shared" si="475"/>
        <v>1</v>
      </c>
      <c r="L961" s="18">
        <f t="shared" si="476"/>
        <v>9499.3700000000008</v>
      </c>
      <c r="M961" s="18">
        <f t="shared" si="477"/>
        <v>2</v>
      </c>
      <c r="N961" s="18">
        <f t="shared" si="478"/>
        <v>33.729999999999997</v>
      </c>
      <c r="O961" s="18">
        <f t="shared" si="479"/>
        <v>2</v>
      </c>
      <c r="P961" s="18">
        <f t="shared" si="480"/>
        <v>71.56</v>
      </c>
      <c r="Q961" s="18">
        <f t="shared" si="481"/>
        <v>2</v>
      </c>
      <c r="R961" s="18">
        <f t="shared" si="482"/>
        <v>96.35</v>
      </c>
      <c r="S961" s="18">
        <f t="shared" si="483"/>
        <v>2</v>
      </c>
      <c r="T961" s="18">
        <f t="shared" si="484"/>
        <v>155.38</v>
      </c>
      <c r="U961" s="18">
        <f t="shared" si="485"/>
        <v>2</v>
      </c>
      <c r="V961" s="18">
        <f t="shared" si="486"/>
        <v>168.5</v>
      </c>
      <c r="W961" s="18">
        <f t="shared" si="487"/>
        <v>2</v>
      </c>
      <c r="X961" s="18">
        <f t="shared" si="488"/>
        <v>168.5</v>
      </c>
      <c r="Y961" s="22">
        <v>0</v>
      </c>
      <c r="Z961" s="22">
        <v>0</v>
      </c>
      <c r="AA961" s="22">
        <v>0</v>
      </c>
      <c r="AB961" s="22">
        <v>0</v>
      </c>
      <c r="AC961" s="22">
        <v>0.7</v>
      </c>
      <c r="AD961" s="22">
        <v>0.3</v>
      </c>
      <c r="AE961" s="18">
        <f t="shared" si="489"/>
        <v>597428923.5</v>
      </c>
      <c r="AF961" s="18">
        <f>AE961*节奏规划!$J950</f>
        <v>622321.79531249998</v>
      </c>
      <c r="AG961" s="18">
        <f t="shared" si="490"/>
        <v>7762.5</v>
      </c>
      <c r="AH961" s="18">
        <f>AG961*节奏规划!$J950</f>
        <v>8.0859375</v>
      </c>
      <c r="AI961" s="18">
        <f t="shared" si="469"/>
        <v>608.84999999999991</v>
      </c>
      <c r="AJ961" s="18">
        <f>AI961*节奏规划!$J950</f>
        <v>0.63421874999999994</v>
      </c>
      <c r="AK961" s="18">
        <f t="shared" si="470"/>
        <v>348.84</v>
      </c>
      <c r="AL961" s="18">
        <f>AK961*节奏规划!$J950</f>
        <v>0.36337499999999995</v>
      </c>
      <c r="AM961" s="18">
        <f t="shared" si="471"/>
        <v>1555.1999999999998</v>
      </c>
      <c r="AN961" s="18">
        <f>AM961*节奏规划!$J950</f>
        <v>1.6199999999999999</v>
      </c>
      <c r="AO961" s="18">
        <f t="shared" si="472"/>
        <v>355.31999999999994</v>
      </c>
      <c r="AP961" s="18">
        <f>AO961*节奏规划!$J950</f>
        <v>0.37012499999999993</v>
      </c>
      <c r="AQ961" s="18">
        <f t="shared" si="473"/>
        <v>26.459999999999997</v>
      </c>
      <c r="AR961" s="18">
        <f>AQ961*节奏规划!$J950</f>
        <v>2.7562499999999997E-2</v>
      </c>
      <c r="AS961" s="18">
        <f t="shared" si="491"/>
        <v>0</v>
      </c>
      <c r="AT961" s="18">
        <f>AS961*节奏规划!$J950</f>
        <v>0</v>
      </c>
      <c r="AU961" s="18">
        <f t="shared" si="492"/>
        <v>141.75</v>
      </c>
      <c r="AV961" s="18">
        <f>AU961*节奏规划!$J950</f>
        <v>0.14765624999999999</v>
      </c>
      <c r="AW961" s="18">
        <f t="shared" si="493"/>
        <v>76.544999999999987</v>
      </c>
      <c r="AX961" s="18">
        <f>AW961*节奏规划!$J950</f>
        <v>7.9734374999999982E-2</v>
      </c>
      <c r="AY961" s="18">
        <f t="shared" si="494"/>
        <v>7.2899999999999991</v>
      </c>
      <c r="AZ961" s="18">
        <f>AY961*节奏规划!$J950</f>
        <v>7.5937499999999989E-3</v>
      </c>
    </row>
    <row r="962" spans="1:52" ht="16.5" x14ac:dyDescent="0.2">
      <c r="A962" s="14">
        <v>957</v>
      </c>
      <c r="B962" s="14">
        <f>金币产出!CH962/金币产出!CB962</f>
        <v>42721020480</v>
      </c>
      <c r="C962" s="18">
        <f>INDEX(金币产出!$D$7:$D$90,MATCH(宝箱数值!A962,金币产出!$A$7:$A$90,1))</f>
        <v>275</v>
      </c>
      <c r="D962" s="18">
        <f t="shared" si="474"/>
        <v>168774402</v>
      </c>
      <c r="E962" s="18">
        <f t="shared" si="463"/>
        <v>9507125</v>
      </c>
      <c r="F962" s="18">
        <f t="shared" si="464"/>
        <v>33761417</v>
      </c>
      <c r="G962" s="18">
        <f t="shared" si="465"/>
        <v>71621618</v>
      </c>
      <c r="H962" s="18">
        <f t="shared" si="466"/>
        <v>96430397</v>
      </c>
      <c r="I962" s="18">
        <f t="shared" si="467"/>
        <v>155504862</v>
      </c>
      <c r="J962" s="18">
        <f t="shared" si="468"/>
        <v>168774402</v>
      </c>
      <c r="K962" s="18">
        <f t="shared" si="475"/>
        <v>1</v>
      </c>
      <c r="L962" s="18">
        <f t="shared" si="476"/>
        <v>9507.1299999999992</v>
      </c>
      <c r="M962" s="18">
        <f t="shared" si="477"/>
        <v>2</v>
      </c>
      <c r="N962" s="18">
        <f t="shared" si="478"/>
        <v>33.76</v>
      </c>
      <c r="O962" s="18">
        <f t="shared" si="479"/>
        <v>2</v>
      </c>
      <c r="P962" s="18">
        <f t="shared" si="480"/>
        <v>71.62</v>
      </c>
      <c r="Q962" s="18">
        <f t="shared" si="481"/>
        <v>2</v>
      </c>
      <c r="R962" s="18">
        <f t="shared" si="482"/>
        <v>96.43</v>
      </c>
      <c r="S962" s="18">
        <f t="shared" si="483"/>
        <v>2</v>
      </c>
      <c r="T962" s="18">
        <f t="shared" si="484"/>
        <v>155.5</v>
      </c>
      <c r="U962" s="18">
        <f t="shared" si="485"/>
        <v>2</v>
      </c>
      <c r="V962" s="18">
        <f t="shared" si="486"/>
        <v>168.77</v>
      </c>
      <c r="W962" s="18">
        <f t="shared" si="487"/>
        <v>2</v>
      </c>
      <c r="X962" s="18">
        <f t="shared" si="488"/>
        <v>168.77</v>
      </c>
      <c r="Y962" s="22">
        <v>0</v>
      </c>
      <c r="Z962" s="22">
        <v>0</v>
      </c>
      <c r="AA962" s="22">
        <v>0</v>
      </c>
      <c r="AB962" s="22">
        <v>0</v>
      </c>
      <c r="AC962" s="22">
        <v>0.7</v>
      </c>
      <c r="AD962" s="22">
        <v>0.3</v>
      </c>
      <c r="AE962" s="18">
        <f t="shared" si="489"/>
        <v>598071465</v>
      </c>
      <c r="AF962" s="18">
        <f>AE962*节奏规划!$J951</f>
        <v>622991.109375</v>
      </c>
      <c r="AG962" s="18">
        <f t="shared" si="490"/>
        <v>7762.5</v>
      </c>
      <c r="AH962" s="18">
        <f>AG962*节奏规划!$J951</f>
        <v>8.0859375</v>
      </c>
      <c r="AI962" s="18">
        <f t="shared" si="469"/>
        <v>608.84999999999991</v>
      </c>
      <c r="AJ962" s="18">
        <f>AI962*节奏规划!$J951</f>
        <v>0.63421874999999994</v>
      </c>
      <c r="AK962" s="18">
        <f t="shared" si="470"/>
        <v>348.84</v>
      </c>
      <c r="AL962" s="18">
        <f>AK962*节奏规划!$J951</f>
        <v>0.36337499999999995</v>
      </c>
      <c r="AM962" s="18">
        <f t="shared" si="471"/>
        <v>1555.1999999999998</v>
      </c>
      <c r="AN962" s="18">
        <f>AM962*节奏规划!$J951</f>
        <v>1.6199999999999999</v>
      </c>
      <c r="AO962" s="18">
        <f t="shared" si="472"/>
        <v>355.31999999999994</v>
      </c>
      <c r="AP962" s="18">
        <f>AO962*节奏规划!$J951</f>
        <v>0.37012499999999993</v>
      </c>
      <c r="AQ962" s="18">
        <f t="shared" si="473"/>
        <v>26.459999999999997</v>
      </c>
      <c r="AR962" s="18">
        <f>AQ962*节奏规划!$J951</f>
        <v>2.7562499999999997E-2</v>
      </c>
      <c r="AS962" s="18">
        <f t="shared" si="491"/>
        <v>0</v>
      </c>
      <c r="AT962" s="18">
        <f>AS962*节奏规划!$J951</f>
        <v>0</v>
      </c>
      <c r="AU962" s="18">
        <f t="shared" si="492"/>
        <v>141.75</v>
      </c>
      <c r="AV962" s="18">
        <f>AU962*节奏规划!$J951</f>
        <v>0.14765624999999999</v>
      </c>
      <c r="AW962" s="18">
        <f t="shared" si="493"/>
        <v>76.544999999999987</v>
      </c>
      <c r="AX962" s="18">
        <f>AW962*节奏规划!$J951</f>
        <v>7.9734374999999982E-2</v>
      </c>
      <c r="AY962" s="18">
        <f t="shared" si="494"/>
        <v>7.2899999999999991</v>
      </c>
      <c r="AZ962" s="18">
        <f>AY962*节奏规划!$J951</f>
        <v>7.5937499999999989E-3</v>
      </c>
    </row>
    <row r="963" spans="1:52" ht="16.5" x14ac:dyDescent="0.2">
      <c r="A963" s="14">
        <v>958</v>
      </c>
      <c r="B963" s="14">
        <f>金币产出!CH963/金币产出!CB963</f>
        <v>42790680000</v>
      </c>
      <c r="C963" s="18">
        <f>INDEX(金币产出!$D$7:$D$90,MATCH(宝箱数值!A963,金币产出!$A$7:$A$90,1))</f>
        <v>275</v>
      </c>
      <c r="D963" s="18">
        <f t="shared" si="474"/>
        <v>169049600</v>
      </c>
      <c r="E963" s="18">
        <f t="shared" si="463"/>
        <v>9514873</v>
      </c>
      <c r="F963" s="18">
        <f t="shared" si="464"/>
        <v>33788930</v>
      </c>
      <c r="G963" s="18">
        <f t="shared" si="465"/>
        <v>71679986</v>
      </c>
      <c r="H963" s="18">
        <f t="shared" si="466"/>
        <v>96508983</v>
      </c>
      <c r="I963" s="18">
        <f t="shared" si="467"/>
        <v>155631591</v>
      </c>
      <c r="J963" s="18">
        <f t="shared" si="468"/>
        <v>169049600</v>
      </c>
      <c r="K963" s="18">
        <f t="shared" si="475"/>
        <v>1</v>
      </c>
      <c r="L963" s="18">
        <f t="shared" si="476"/>
        <v>9514.8700000000008</v>
      </c>
      <c r="M963" s="18">
        <f t="shared" si="477"/>
        <v>2</v>
      </c>
      <c r="N963" s="18">
        <f t="shared" si="478"/>
        <v>33.79</v>
      </c>
      <c r="O963" s="18">
        <f t="shared" si="479"/>
        <v>2</v>
      </c>
      <c r="P963" s="18">
        <f t="shared" si="480"/>
        <v>71.680000000000007</v>
      </c>
      <c r="Q963" s="18">
        <f t="shared" si="481"/>
        <v>2</v>
      </c>
      <c r="R963" s="18">
        <f t="shared" si="482"/>
        <v>96.51</v>
      </c>
      <c r="S963" s="18">
        <f t="shared" si="483"/>
        <v>2</v>
      </c>
      <c r="T963" s="18">
        <f t="shared" si="484"/>
        <v>155.63</v>
      </c>
      <c r="U963" s="18">
        <f t="shared" si="485"/>
        <v>2</v>
      </c>
      <c r="V963" s="18">
        <f t="shared" si="486"/>
        <v>169.05</v>
      </c>
      <c r="W963" s="18">
        <f t="shared" si="487"/>
        <v>2</v>
      </c>
      <c r="X963" s="18">
        <f t="shared" si="488"/>
        <v>169.05</v>
      </c>
      <c r="Y963" s="22">
        <v>0</v>
      </c>
      <c r="Z963" s="22">
        <v>0</v>
      </c>
      <c r="AA963" s="22">
        <v>0</v>
      </c>
      <c r="AB963" s="22">
        <v>0</v>
      </c>
      <c r="AC963" s="22">
        <v>0.7</v>
      </c>
      <c r="AD963" s="22">
        <v>0.3</v>
      </c>
      <c r="AE963" s="18">
        <f t="shared" si="489"/>
        <v>598713726.375</v>
      </c>
      <c r="AF963" s="18">
        <f>AE963*节奏规划!$J952</f>
        <v>623660.13164062495</v>
      </c>
      <c r="AG963" s="18">
        <f t="shared" si="490"/>
        <v>7762.5</v>
      </c>
      <c r="AH963" s="18">
        <f>AG963*节奏规划!$J952</f>
        <v>8.0859375</v>
      </c>
      <c r="AI963" s="18">
        <f t="shared" si="469"/>
        <v>608.84999999999991</v>
      </c>
      <c r="AJ963" s="18">
        <f>AI963*节奏规划!$J952</f>
        <v>0.63421874999999994</v>
      </c>
      <c r="AK963" s="18">
        <f t="shared" si="470"/>
        <v>348.84</v>
      </c>
      <c r="AL963" s="18">
        <f>AK963*节奏规划!$J952</f>
        <v>0.36337499999999995</v>
      </c>
      <c r="AM963" s="18">
        <f t="shared" si="471"/>
        <v>1555.1999999999998</v>
      </c>
      <c r="AN963" s="18">
        <f>AM963*节奏规划!$J952</f>
        <v>1.6199999999999999</v>
      </c>
      <c r="AO963" s="18">
        <f t="shared" si="472"/>
        <v>355.31999999999994</v>
      </c>
      <c r="AP963" s="18">
        <f>AO963*节奏规划!$J952</f>
        <v>0.37012499999999993</v>
      </c>
      <c r="AQ963" s="18">
        <f t="shared" si="473"/>
        <v>26.459999999999997</v>
      </c>
      <c r="AR963" s="18">
        <f>AQ963*节奏规划!$J952</f>
        <v>2.7562499999999997E-2</v>
      </c>
      <c r="AS963" s="18">
        <f t="shared" si="491"/>
        <v>0</v>
      </c>
      <c r="AT963" s="18">
        <f>AS963*节奏规划!$J952</f>
        <v>0</v>
      </c>
      <c r="AU963" s="18">
        <f t="shared" si="492"/>
        <v>141.75</v>
      </c>
      <c r="AV963" s="18">
        <f>AU963*节奏规划!$J952</f>
        <v>0.14765624999999999</v>
      </c>
      <c r="AW963" s="18">
        <f t="shared" si="493"/>
        <v>76.544999999999987</v>
      </c>
      <c r="AX963" s="18">
        <f>AW963*节奏规划!$J952</f>
        <v>7.9734374999999982E-2</v>
      </c>
      <c r="AY963" s="18">
        <f t="shared" si="494"/>
        <v>7.2899999999999991</v>
      </c>
      <c r="AZ963" s="18">
        <f>AY963*节奏规划!$J952</f>
        <v>7.5937499999999989E-3</v>
      </c>
    </row>
    <row r="964" spans="1:52" ht="16.5" x14ac:dyDescent="0.2">
      <c r="A964" s="14">
        <v>959</v>
      </c>
      <c r="B964" s="14">
        <f>金币产出!CH964/金币产出!CB964</f>
        <v>42860340480</v>
      </c>
      <c r="C964" s="18">
        <f>INDEX(金币产出!$D$7:$D$90,MATCH(宝箱数值!A964,金币产出!$A$7:$A$90,1))</f>
        <v>275</v>
      </c>
      <c r="D964" s="18">
        <f t="shared" si="474"/>
        <v>169324802</v>
      </c>
      <c r="E964" s="18">
        <f t="shared" si="463"/>
        <v>9522615</v>
      </c>
      <c r="F964" s="18">
        <f t="shared" si="464"/>
        <v>33816422</v>
      </c>
      <c r="G964" s="18">
        <f t="shared" si="465"/>
        <v>71738308</v>
      </c>
      <c r="H964" s="18">
        <f t="shared" si="466"/>
        <v>96587507</v>
      </c>
      <c r="I964" s="18">
        <f t="shared" si="467"/>
        <v>155758218</v>
      </c>
      <c r="J964" s="18">
        <f t="shared" si="468"/>
        <v>169324802</v>
      </c>
      <c r="K964" s="18">
        <f t="shared" si="475"/>
        <v>1</v>
      </c>
      <c r="L964" s="18">
        <f t="shared" si="476"/>
        <v>9522.6200000000008</v>
      </c>
      <c r="M964" s="18">
        <f t="shared" si="477"/>
        <v>2</v>
      </c>
      <c r="N964" s="18">
        <f t="shared" si="478"/>
        <v>33.82</v>
      </c>
      <c r="O964" s="18">
        <f t="shared" si="479"/>
        <v>2</v>
      </c>
      <c r="P964" s="18">
        <f t="shared" si="480"/>
        <v>71.739999999999995</v>
      </c>
      <c r="Q964" s="18">
        <f t="shared" si="481"/>
        <v>2</v>
      </c>
      <c r="R964" s="18">
        <f t="shared" si="482"/>
        <v>96.59</v>
      </c>
      <c r="S964" s="18">
        <f t="shared" si="483"/>
        <v>2</v>
      </c>
      <c r="T964" s="18">
        <f t="shared" si="484"/>
        <v>155.76</v>
      </c>
      <c r="U964" s="18">
        <f t="shared" si="485"/>
        <v>2</v>
      </c>
      <c r="V964" s="18">
        <f t="shared" si="486"/>
        <v>169.32</v>
      </c>
      <c r="W964" s="18">
        <f t="shared" si="487"/>
        <v>2</v>
      </c>
      <c r="X964" s="18">
        <f t="shared" si="488"/>
        <v>169.32</v>
      </c>
      <c r="Y964" s="22">
        <v>0</v>
      </c>
      <c r="Z964" s="22">
        <v>0</v>
      </c>
      <c r="AA964" s="22">
        <v>0</v>
      </c>
      <c r="AB964" s="22">
        <v>0</v>
      </c>
      <c r="AC964" s="22">
        <v>0.7</v>
      </c>
      <c r="AD964" s="22">
        <v>0.3</v>
      </c>
      <c r="AE964" s="18">
        <f t="shared" si="489"/>
        <v>599355724.5</v>
      </c>
      <c r="AF964" s="18">
        <f>AE964*节奏规划!$J953</f>
        <v>624328.87968749995</v>
      </c>
      <c r="AG964" s="18">
        <f t="shared" si="490"/>
        <v>7762.5</v>
      </c>
      <c r="AH964" s="18">
        <f>AG964*节奏规划!$J953</f>
        <v>8.0859375</v>
      </c>
      <c r="AI964" s="18">
        <f t="shared" si="469"/>
        <v>608.84999999999991</v>
      </c>
      <c r="AJ964" s="18">
        <f>AI964*节奏规划!$J953</f>
        <v>0.63421874999999994</v>
      </c>
      <c r="AK964" s="18">
        <f t="shared" si="470"/>
        <v>348.84</v>
      </c>
      <c r="AL964" s="18">
        <f>AK964*节奏规划!$J953</f>
        <v>0.36337499999999995</v>
      </c>
      <c r="AM964" s="18">
        <f t="shared" si="471"/>
        <v>1555.1999999999998</v>
      </c>
      <c r="AN964" s="18">
        <f>AM964*节奏规划!$J953</f>
        <v>1.6199999999999999</v>
      </c>
      <c r="AO964" s="18">
        <f t="shared" si="472"/>
        <v>355.31999999999994</v>
      </c>
      <c r="AP964" s="18">
        <f>AO964*节奏规划!$J953</f>
        <v>0.37012499999999993</v>
      </c>
      <c r="AQ964" s="18">
        <f t="shared" si="473"/>
        <v>26.459999999999997</v>
      </c>
      <c r="AR964" s="18">
        <f>AQ964*节奏规划!$J953</f>
        <v>2.7562499999999997E-2</v>
      </c>
      <c r="AS964" s="18">
        <f t="shared" si="491"/>
        <v>0</v>
      </c>
      <c r="AT964" s="18">
        <f>AS964*节奏规划!$J953</f>
        <v>0</v>
      </c>
      <c r="AU964" s="18">
        <f t="shared" si="492"/>
        <v>141.75</v>
      </c>
      <c r="AV964" s="18">
        <f>AU964*节奏规划!$J953</f>
        <v>0.14765624999999999</v>
      </c>
      <c r="AW964" s="18">
        <f t="shared" si="493"/>
        <v>76.544999999999987</v>
      </c>
      <c r="AX964" s="18">
        <f>AW964*节奏规划!$J953</f>
        <v>7.9734374999999982E-2</v>
      </c>
      <c r="AY964" s="18">
        <f t="shared" si="494"/>
        <v>7.2899999999999991</v>
      </c>
      <c r="AZ964" s="18">
        <f>AY964*节奏规划!$J953</f>
        <v>7.5937499999999989E-3</v>
      </c>
    </row>
    <row r="965" spans="1:52" ht="16.5" x14ac:dyDescent="0.2">
      <c r="A965" s="14">
        <v>960</v>
      </c>
      <c r="B965" s="14">
        <f>金币产出!CH965/金币产出!CB965</f>
        <v>42930000000</v>
      </c>
      <c r="C965" s="18">
        <f>INDEX(金币产出!$D$7:$D$90,MATCH(宝箱数值!A965,金币产出!$A$7:$A$90,1))</f>
        <v>277.5</v>
      </c>
      <c r="D965" s="18">
        <f t="shared" si="474"/>
        <v>168476821</v>
      </c>
      <c r="E965" s="18">
        <f t="shared" si="463"/>
        <v>9498740</v>
      </c>
      <c r="F965" s="18">
        <f t="shared" si="464"/>
        <v>33731640</v>
      </c>
      <c r="G965" s="18">
        <f t="shared" si="465"/>
        <v>71558449</v>
      </c>
      <c r="H965" s="18">
        <f t="shared" si="466"/>
        <v>96345347</v>
      </c>
      <c r="I965" s="18">
        <f t="shared" si="467"/>
        <v>155367709</v>
      </c>
      <c r="J965" s="18">
        <f t="shared" si="468"/>
        <v>168476821</v>
      </c>
      <c r="K965" s="18">
        <f t="shared" si="475"/>
        <v>1</v>
      </c>
      <c r="L965" s="18">
        <f t="shared" si="476"/>
        <v>9498.74</v>
      </c>
      <c r="M965" s="18">
        <f t="shared" si="477"/>
        <v>2</v>
      </c>
      <c r="N965" s="18">
        <f t="shared" si="478"/>
        <v>33.729999999999997</v>
      </c>
      <c r="O965" s="18">
        <f t="shared" si="479"/>
        <v>2</v>
      </c>
      <c r="P965" s="18">
        <f t="shared" si="480"/>
        <v>71.56</v>
      </c>
      <c r="Q965" s="18">
        <f t="shared" si="481"/>
        <v>2</v>
      </c>
      <c r="R965" s="18">
        <f t="shared" si="482"/>
        <v>96.35</v>
      </c>
      <c r="S965" s="18">
        <f t="shared" si="483"/>
        <v>2</v>
      </c>
      <c r="T965" s="18">
        <f t="shared" si="484"/>
        <v>155.37</v>
      </c>
      <c r="U965" s="18">
        <f t="shared" si="485"/>
        <v>2</v>
      </c>
      <c r="V965" s="18">
        <f t="shared" si="486"/>
        <v>168.48</v>
      </c>
      <c r="W965" s="18">
        <f t="shared" si="487"/>
        <v>2</v>
      </c>
      <c r="X965" s="18">
        <f t="shared" si="488"/>
        <v>168.48</v>
      </c>
      <c r="Y965" s="22">
        <v>0</v>
      </c>
      <c r="Z965" s="22">
        <v>0</v>
      </c>
      <c r="AA965" s="22">
        <v>0</v>
      </c>
      <c r="AB965" s="22">
        <v>0</v>
      </c>
      <c r="AC965" s="22">
        <v>0.7</v>
      </c>
      <c r="AD965" s="22">
        <v>0.3</v>
      </c>
      <c r="AE965" s="18">
        <f t="shared" si="489"/>
        <v>601359170.81499994</v>
      </c>
      <c r="AF965" s="18">
        <f>AE965*节奏规划!$J954</f>
        <v>626415.80293229164</v>
      </c>
      <c r="AG965" s="18">
        <f t="shared" si="490"/>
        <v>7814.25</v>
      </c>
      <c r="AH965" s="18">
        <f>AG965*节奏规划!$J954</f>
        <v>8.1398437500000007</v>
      </c>
      <c r="AI965" s="18">
        <f t="shared" si="469"/>
        <v>608.84999999999991</v>
      </c>
      <c r="AJ965" s="18">
        <f>AI965*节奏规划!$J954</f>
        <v>0.63421874999999994</v>
      </c>
      <c r="AK965" s="18">
        <f t="shared" si="470"/>
        <v>348.84</v>
      </c>
      <c r="AL965" s="18">
        <f>AK965*节奏规划!$J954</f>
        <v>0.36337499999999995</v>
      </c>
      <c r="AM965" s="18">
        <f t="shared" si="471"/>
        <v>1555.1999999999998</v>
      </c>
      <c r="AN965" s="18">
        <f>AM965*节奏规划!$J954</f>
        <v>1.6199999999999999</v>
      </c>
      <c r="AO965" s="18">
        <f t="shared" si="472"/>
        <v>355.31999999999994</v>
      </c>
      <c r="AP965" s="18">
        <f>AO965*节奏规划!$J954</f>
        <v>0.37012499999999993</v>
      </c>
      <c r="AQ965" s="18">
        <f t="shared" si="473"/>
        <v>26.459999999999997</v>
      </c>
      <c r="AR965" s="18">
        <f>AQ965*节奏规划!$J954</f>
        <v>2.7562499999999997E-2</v>
      </c>
      <c r="AS965" s="18">
        <f t="shared" si="491"/>
        <v>0</v>
      </c>
      <c r="AT965" s="18">
        <f>AS965*节奏规划!$J954</f>
        <v>0</v>
      </c>
      <c r="AU965" s="18">
        <f t="shared" si="492"/>
        <v>142.69499999999999</v>
      </c>
      <c r="AV965" s="18">
        <f>AU965*节奏规划!$J954</f>
        <v>0.148640625</v>
      </c>
      <c r="AW965" s="18">
        <f t="shared" si="493"/>
        <v>77.055299999999974</v>
      </c>
      <c r="AX965" s="18">
        <f>AW965*节奏规划!$J954</f>
        <v>8.0265937499999968E-2</v>
      </c>
      <c r="AY965" s="18">
        <f t="shared" si="494"/>
        <v>7.3385999999999987</v>
      </c>
      <c r="AZ965" s="18">
        <f>AY965*节奏规划!$J954</f>
        <v>7.6443749999999984E-3</v>
      </c>
    </row>
    <row r="966" spans="1:52" ht="16.5" x14ac:dyDescent="0.2">
      <c r="A966" s="14">
        <v>961</v>
      </c>
      <c r="B966" s="14">
        <f>金币产出!CH966/金币产出!CB966</f>
        <v>43000200000</v>
      </c>
      <c r="C966" s="18">
        <f>INDEX(金币产出!$D$7:$D$90,MATCH(宝箱数值!A966,金币产出!$A$7:$A$90,1))</f>
        <v>277.5</v>
      </c>
      <c r="D966" s="18">
        <f t="shared" si="474"/>
        <v>168752318</v>
      </c>
      <c r="E966" s="18">
        <f t="shared" ref="E966:E1005" si="495">INT(IF(A966&lt;=$BK$6,D966,SQRT(INDEX($D$6:$D$1005,$BK$6)*D966)))</f>
        <v>9506503</v>
      </c>
      <c r="F966" s="18">
        <f t="shared" ref="F966:F1005" si="496">INT(IF(A966&lt;=$BK$7,D966,SQRT(INDEX($D$6:$D$1005,$BK$7)*D966)))</f>
        <v>33759208</v>
      </c>
      <c r="G966" s="18">
        <f t="shared" ref="G966:G1005" si="497">INT(IF(A966&lt;=$BK$8,D966,SQRT(INDEX($D$6:$D$1005,$BK$8)*D966)))</f>
        <v>71616932</v>
      </c>
      <c r="H966" s="18">
        <f t="shared" ref="H966:H1005" si="498">INT(IF(A966&lt;=$BK$9,D966,SQRT(INDEX($D$6:$D$1005,$BK$9)*D966)))</f>
        <v>96424088</v>
      </c>
      <c r="I966" s="18">
        <f t="shared" ref="I966:I1005" si="499">INT(IF(A966&lt;=$BK$10,D966,SQRT(INDEX($D$6:$D$1005,$BK$10)*D966)))</f>
        <v>155494688</v>
      </c>
      <c r="J966" s="18">
        <f t="shared" ref="J966:J1005" si="500">INT(IF(A966&lt;=$BK$11,D966,SQRT(INDEX($D$6:$D$1005,$BK$11)*D966)))</f>
        <v>168752318</v>
      </c>
      <c r="K966" s="18">
        <f t="shared" si="475"/>
        <v>1</v>
      </c>
      <c r="L966" s="18">
        <f t="shared" si="476"/>
        <v>9506.5</v>
      </c>
      <c r="M966" s="18">
        <f t="shared" si="477"/>
        <v>2</v>
      </c>
      <c r="N966" s="18">
        <f t="shared" si="478"/>
        <v>33.76</v>
      </c>
      <c r="O966" s="18">
        <f t="shared" si="479"/>
        <v>2</v>
      </c>
      <c r="P966" s="18">
        <f t="shared" si="480"/>
        <v>71.62</v>
      </c>
      <c r="Q966" s="18">
        <f t="shared" si="481"/>
        <v>2</v>
      </c>
      <c r="R966" s="18">
        <f t="shared" si="482"/>
        <v>96.42</v>
      </c>
      <c r="S966" s="18">
        <f t="shared" si="483"/>
        <v>2</v>
      </c>
      <c r="T966" s="18">
        <f t="shared" si="484"/>
        <v>155.49</v>
      </c>
      <c r="U966" s="18">
        <f t="shared" si="485"/>
        <v>2</v>
      </c>
      <c r="V966" s="18">
        <f t="shared" si="486"/>
        <v>168.75</v>
      </c>
      <c r="W966" s="18">
        <f t="shared" si="487"/>
        <v>2</v>
      </c>
      <c r="X966" s="18">
        <f t="shared" si="488"/>
        <v>168.75</v>
      </c>
      <c r="Y966" s="22">
        <v>0</v>
      </c>
      <c r="Z966" s="22">
        <v>0</v>
      </c>
      <c r="AA966" s="22">
        <v>0</v>
      </c>
      <c r="AB966" s="22">
        <v>0</v>
      </c>
      <c r="AC966" s="22">
        <v>0.7</v>
      </c>
      <c r="AD966" s="22">
        <v>0.3</v>
      </c>
      <c r="AE966" s="18">
        <f t="shared" si="489"/>
        <v>602006713.17499995</v>
      </c>
      <c r="AF966" s="18">
        <f>AE966*节奏规划!$J955</f>
        <v>627090.32622395828</v>
      </c>
      <c r="AG966" s="18">
        <f t="shared" si="490"/>
        <v>7814.25</v>
      </c>
      <c r="AH966" s="18">
        <f>AG966*节奏规划!$J955</f>
        <v>8.1398437500000007</v>
      </c>
      <c r="AI966" s="18">
        <f t="shared" ref="AI966:AI1005" si="501">SUMPRODUCT($BK$21:$BP$21,Y966:AD966)*$D$3</f>
        <v>608.84999999999991</v>
      </c>
      <c r="AJ966" s="18">
        <f>AI966*节奏规划!$J955</f>
        <v>0.63421874999999994</v>
      </c>
      <c r="AK966" s="18">
        <f t="shared" ref="AK966:AK1005" si="502">SUMPRODUCT(Y966:AD966,$BS$24:$BX$24)*$BE$6*$BE$15*$D$3</f>
        <v>348.84</v>
      </c>
      <c r="AL966" s="18">
        <f>AK966*节奏规划!$J955</f>
        <v>0.36337499999999995</v>
      </c>
      <c r="AM966" s="18">
        <f t="shared" ref="AM966:AM1005" si="503">SUMPRODUCT(Y966:AD966,$BS$27:$BX$27)*$D$3</f>
        <v>1555.1999999999998</v>
      </c>
      <c r="AN966" s="18">
        <f>AM966*节奏规划!$J955</f>
        <v>1.6199999999999999</v>
      </c>
      <c r="AO966" s="18">
        <f t="shared" ref="AO966:AO1005" si="504">SUMPRODUCT(Y966:AD966,$BS$30:$BX$30)*$D$3</f>
        <v>355.31999999999994</v>
      </c>
      <c r="AP966" s="18">
        <f>AO966*节奏规划!$J955</f>
        <v>0.37012499999999993</v>
      </c>
      <c r="AQ966" s="18">
        <f t="shared" ref="AQ966:AQ1005" si="505">SUMPRODUCT(Y966:AD966,$BS$33:$BX$33)*$D$3</f>
        <v>26.459999999999997</v>
      </c>
      <c r="AR966" s="18">
        <f>AQ966*节奏规划!$J955</f>
        <v>2.7562499999999997E-2</v>
      </c>
      <c r="AS966" s="18">
        <f t="shared" si="491"/>
        <v>0</v>
      </c>
      <c r="AT966" s="18">
        <f>AS966*节奏规划!$J955</f>
        <v>0</v>
      </c>
      <c r="AU966" s="18">
        <f t="shared" si="492"/>
        <v>142.69499999999999</v>
      </c>
      <c r="AV966" s="18">
        <f>AU966*节奏规划!$J955</f>
        <v>0.148640625</v>
      </c>
      <c r="AW966" s="18">
        <f t="shared" si="493"/>
        <v>77.055299999999974</v>
      </c>
      <c r="AX966" s="18">
        <f>AW966*节奏规划!$J955</f>
        <v>8.0265937499999968E-2</v>
      </c>
      <c r="AY966" s="18">
        <f t="shared" si="494"/>
        <v>7.3385999999999987</v>
      </c>
      <c r="AZ966" s="18">
        <f>AY966*节奏规划!$J955</f>
        <v>7.6443749999999984E-3</v>
      </c>
    </row>
    <row r="967" spans="1:52" ht="16.5" x14ac:dyDescent="0.2">
      <c r="A967" s="14">
        <v>962</v>
      </c>
      <c r="B967" s="14">
        <f>金币产出!CH967/金币产出!CB967</f>
        <v>43070400000</v>
      </c>
      <c r="C967" s="18">
        <f>INDEX(金币产出!$D$7:$D$90,MATCH(宝箱数值!A967,金币产出!$A$7:$A$90,1))</f>
        <v>277.5</v>
      </c>
      <c r="D967" s="18">
        <f t="shared" ref="D967:D1005" si="506">ROUND(B967/($D$3*$H$2*(1+C967/100))/1.5,0)</f>
        <v>169027815</v>
      </c>
      <c r="E967" s="18">
        <f t="shared" si="495"/>
        <v>9514260</v>
      </c>
      <c r="F967" s="18">
        <f t="shared" si="496"/>
        <v>33786753</v>
      </c>
      <c r="G967" s="18">
        <f t="shared" si="497"/>
        <v>71675368</v>
      </c>
      <c r="H967" s="18">
        <f t="shared" si="498"/>
        <v>96502765</v>
      </c>
      <c r="I967" s="18">
        <f t="shared" si="499"/>
        <v>155621563</v>
      </c>
      <c r="J967" s="18">
        <f t="shared" si="500"/>
        <v>169027815</v>
      </c>
      <c r="K967" s="18">
        <f t="shared" ref="K967:K1005" si="507">INT(LOG(E967/10,1000))</f>
        <v>1</v>
      </c>
      <c r="L967" s="18">
        <f t="shared" ref="L967:L1005" si="508">ROUND(E967/1000^K967,2)</f>
        <v>9514.26</v>
      </c>
      <c r="M967" s="18">
        <f t="shared" ref="M967:M1005" si="509">INT(LOG(F967/10,1000))</f>
        <v>2</v>
      </c>
      <c r="N967" s="18">
        <f t="shared" ref="N967:N1005" si="510">ROUND(F967/1000^M967,2)</f>
        <v>33.79</v>
      </c>
      <c r="O967" s="18">
        <f t="shared" ref="O967:O1005" si="511">INT(LOG(G967/10,1000))</f>
        <v>2</v>
      </c>
      <c r="P967" s="18">
        <f t="shared" ref="P967:P1005" si="512">ROUND(G967/1000^O967,2)</f>
        <v>71.680000000000007</v>
      </c>
      <c r="Q967" s="18">
        <f t="shared" ref="Q967:Q1005" si="513">INT(LOG(H967/10,1000))</f>
        <v>2</v>
      </c>
      <c r="R967" s="18">
        <f t="shared" ref="R967:R1005" si="514">ROUND(H967/1000^Q967,2)</f>
        <v>96.5</v>
      </c>
      <c r="S967" s="18">
        <f t="shared" ref="S967:S1005" si="515">INT(LOG(I967/10,1000))</f>
        <v>2</v>
      </c>
      <c r="T967" s="18">
        <f t="shared" ref="T967:T1005" si="516">ROUND(I967/1000^S967,2)</f>
        <v>155.62</v>
      </c>
      <c r="U967" s="18">
        <f t="shared" ref="U967:U1005" si="517">INT(LOG(J967/10,1000))</f>
        <v>2</v>
      </c>
      <c r="V967" s="18">
        <f t="shared" ref="V967:V1005" si="518">ROUND(J967/1000^U967,2)</f>
        <v>169.03</v>
      </c>
      <c r="W967" s="18">
        <f t="shared" ref="W967:W1005" si="519">INT(LOG(D967/10,1000))</f>
        <v>2</v>
      </c>
      <c r="X967" s="18">
        <f t="shared" ref="X967:X1005" si="520">ROUND(D967/1000^W967,2)</f>
        <v>169.03</v>
      </c>
      <c r="Y967" s="22">
        <v>0</v>
      </c>
      <c r="Z967" s="22">
        <v>0</v>
      </c>
      <c r="AA967" s="22">
        <v>0</v>
      </c>
      <c r="AB967" s="22">
        <v>0</v>
      </c>
      <c r="AC967" s="22">
        <v>0.7</v>
      </c>
      <c r="AD967" s="22">
        <v>0.3</v>
      </c>
      <c r="AE967" s="18">
        <f t="shared" ref="AE967:AE1005" si="521">SUMPRODUCT(E967:J967,Y967:AD967)*(1+$C967/100)</f>
        <v>602653980.71499991</v>
      </c>
      <c r="AF967" s="18">
        <f>AE967*节奏规划!$J956</f>
        <v>627764.56324479159</v>
      </c>
      <c r="AG967" s="18">
        <f t="shared" ref="AG967:AG1005" si="522">SUMPRODUCT($BH$3:$BM$3,Y967:AD967)*$D$3*(1+$C967/100)</f>
        <v>7814.25</v>
      </c>
      <c r="AH967" s="18">
        <f>AG967*节奏规划!$J956</f>
        <v>8.1398437500000007</v>
      </c>
      <c r="AI967" s="18">
        <f t="shared" si="501"/>
        <v>608.84999999999991</v>
      </c>
      <c r="AJ967" s="18">
        <f>AI967*节奏规划!$J956</f>
        <v>0.63421874999999994</v>
      </c>
      <c r="AK967" s="18">
        <f t="shared" si="502"/>
        <v>348.84</v>
      </c>
      <c r="AL967" s="18">
        <f>AK967*节奏规划!$J956</f>
        <v>0.36337499999999995</v>
      </c>
      <c r="AM967" s="18">
        <f t="shared" si="503"/>
        <v>1555.1999999999998</v>
      </c>
      <c r="AN967" s="18">
        <f>AM967*节奏规划!$J956</f>
        <v>1.6199999999999999</v>
      </c>
      <c r="AO967" s="18">
        <f t="shared" si="504"/>
        <v>355.31999999999994</v>
      </c>
      <c r="AP967" s="18">
        <f>AO967*节奏规划!$J956</f>
        <v>0.37012499999999993</v>
      </c>
      <c r="AQ967" s="18">
        <f t="shared" si="505"/>
        <v>26.459999999999997</v>
      </c>
      <c r="AR967" s="18">
        <f>AQ967*节奏规划!$J956</f>
        <v>2.7562499999999997E-2</v>
      </c>
      <c r="AS967" s="18">
        <f t="shared" ref="AS967:AS1005" si="523">SUMPRODUCT(Y967:AD967,$BS$34:$BX$34,$BS$38:$BX$38,$BS$42:$BX$42)*$D$3*(1+$C967/100)</f>
        <v>0</v>
      </c>
      <c r="AT967" s="18">
        <f>AS967*节奏规划!$J956</f>
        <v>0</v>
      </c>
      <c r="AU967" s="18">
        <f t="shared" ref="AU967:AU1005" si="524">SUMPRODUCT(Y967:AD967,$BS$35:$BX$35,$BS$39:$BX$39,$BS$42:$BX$42)*$D$3*(1+$C967/100)</f>
        <v>142.69499999999999</v>
      </c>
      <c r="AV967" s="18">
        <f>AU967*节奏规划!$J956</f>
        <v>0.148640625</v>
      </c>
      <c r="AW967" s="18">
        <f t="shared" ref="AW967:AW1005" si="525">SUMPRODUCT(Y967:AD967,$BS$36:$BX$36,$BS$40:$BX$40,$BS$42:$BX$42)*$D$3*(1+$C967/100)</f>
        <v>77.055299999999974</v>
      </c>
      <c r="AX967" s="18">
        <f>AW967*节奏规划!$J956</f>
        <v>8.0265937499999968E-2</v>
      </c>
      <c r="AY967" s="18">
        <f t="shared" ref="AY967:AY1005" si="526">SUMPRODUCT(Y967:AD967,$BS$37:$BX$37,$BS$41:$BX$41,$BS$42:$BX$42)*$D$3*(1+$C967/100)</f>
        <v>7.3385999999999987</v>
      </c>
      <c r="AZ967" s="18">
        <f>AY967*节奏规划!$J956</f>
        <v>7.6443749999999984E-3</v>
      </c>
    </row>
    <row r="968" spans="1:52" ht="16.5" x14ac:dyDescent="0.2">
      <c r="A968" s="14">
        <v>963</v>
      </c>
      <c r="B968" s="14">
        <f>金币产出!CH968/金币产出!CB968</f>
        <v>43140600000</v>
      </c>
      <c r="C968" s="18">
        <f>INDEX(金币产出!$D$7:$D$90,MATCH(宝箱数值!A968,金币产出!$A$7:$A$90,1))</f>
        <v>277.5</v>
      </c>
      <c r="D968" s="18">
        <f t="shared" si="506"/>
        <v>169303311</v>
      </c>
      <c r="E968" s="18">
        <f t="shared" si="495"/>
        <v>9522011</v>
      </c>
      <c r="F968" s="18">
        <f t="shared" si="496"/>
        <v>33814276</v>
      </c>
      <c r="G968" s="18">
        <f t="shared" si="497"/>
        <v>71733755</v>
      </c>
      <c r="H968" s="18">
        <f t="shared" si="498"/>
        <v>96581377</v>
      </c>
      <c r="I968" s="18">
        <f t="shared" si="499"/>
        <v>155748334</v>
      </c>
      <c r="J968" s="18">
        <f t="shared" si="500"/>
        <v>169303311</v>
      </c>
      <c r="K968" s="18">
        <f t="shared" si="507"/>
        <v>1</v>
      </c>
      <c r="L968" s="18">
        <f t="shared" si="508"/>
        <v>9522.01</v>
      </c>
      <c r="M968" s="18">
        <f t="shared" si="509"/>
        <v>2</v>
      </c>
      <c r="N968" s="18">
        <f t="shared" si="510"/>
        <v>33.81</v>
      </c>
      <c r="O968" s="18">
        <f t="shared" si="511"/>
        <v>2</v>
      </c>
      <c r="P968" s="18">
        <f t="shared" si="512"/>
        <v>71.73</v>
      </c>
      <c r="Q968" s="18">
        <f t="shared" si="513"/>
        <v>2</v>
      </c>
      <c r="R968" s="18">
        <f t="shared" si="514"/>
        <v>96.58</v>
      </c>
      <c r="S968" s="18">
        <f t="shared" si="515"/>
        <v>2</v>
      </c>
      <c r="T968" s="18">
        <f t="shared" si="516"/>
        <v>155.75</v>
      </c>
      <c r="U968" s="18">
        <f t="shared" si="517"/>
        <v>2</v>
      </c>
      <c r="V968" s="18">
        <f t="shared" si="518"/>
        <v>169.3</v>
      </c>
      <c r="W968" s="18">
        <f t="shared" si="519"/>
        <v>2</v>
      </c>
      <c r="X968" s="18">
        <f t="shared" si="520"/>
        <v>169.3</v>
      </c>
      <c r="Y968" s="22">
        <v>0</v>
      </c>
      <c r="Z968" s="22">
        <v>0</v>
      </c>
      <c r="AA968" s="22">
        <v>0</v>
      </c>
      <c r="AB968" s="22">
        <v>0</v>
      </c>
      <c r="AC968" s="22">
        <v>0.7</v>
      </c>
      <c r="AD968" s="22">
        <v>0.3</v>
      </c>
      <c r="AE968" s="18">
        <f t="shared" si="521"/>
        <v>603300972.30250001</v>
      </c>
      <c r="AF968" s="18">
        <f>AE968*节奏规划!$J957</f>
        <v>628438.51281510422</v>
      </c>
      <c r="AG968" s="18">
        <f t="shared" si="522"/>
        <v>7814.25</v>
      </c>
      <c r="AH968" s="18">
        <f>AG968*节奏规划!$J957</f>
        <v>8.1398437500000007</v>
      </c>
      <c r="AI968" s="18">
        <f t="shared" si="501"/>
        <v>608.84999999999991</v>
      </c>
      <c r="AJ968" s="18">
        <f>AI968*节奏规划!$J957</f>
        <v>0.63421874999999994</v>
      </c>
      <c r="AK968" s="18">
        <f t="shared" si="502"/>
        <v>348.84</v>
      </c>
      <c r="AL968" s="18">
        <f>AK968*节奏规划!$J957</f>
        <v>0.36337499999999995</v>
      </c>
      <c r="AM968" s="18">
        <f t="shared" si="503"/>
        <v>1555.1999999999998</v>
      </c>
      <c r="AN968" s="18">
        <f>AM968*节奏规划!$J957</f>
        <v>1.6199999999999999</v>
      </c>
      <c r="AO968" s="18">
        <f t="shared" si="504"/>
        <v>355.31999999999994</v>
      </c>
      <c r="AP968" s="18">
        <f>AO968*节奏规划!$J957</f>
        <v>0.37012499999999993</v>
      </c>
      <c r="AQ968" s="18">
        <f t="shared" si="505"/>
        <v>26.459999999999997</v>
      </c>
      <c r="AR968" s="18">
        <f>AQ968*节奏规划!$J957</f>
        <v>2.7562499999999997E-2</v>
      </c>
      <c r="AS968" s="18">
        <f t="shared" si="523"/>
        <v>0</v>
      </c>
      <c r="AT968" s="18">
        <f>AS968*节奏规划!$J957</f>
        <v>0</v>
      </c>
      <c r="AU968" s="18">
        <f t="shared" si="524"/>
        <v>142.69499999999999</v>
      </c>
      <c r="AV968" s="18">
        <f>AU968*节奏规划!$J957</f>
        <v>0.148640625</v>
      </c>
      <c r="AW968" s="18">
        <f t="shared" si="525"/>
        <v>77.055299999999974</v>
      </c>
      <c r="AX968" s="18">
        <f>AW968*节奏规划!$J957</f>
        <v>8.0265937499999968E-2</v>
      </c>
      <c r="AY968" s="18">
        <f t="shared" si="526"/>
        <v>7.3385999999999987</v>
      </c>
      <c r="AZ968" s="18">
        <f>AY968*节奏规划!$J957</f>
        <v>7.6443749999999984E-3</v>
      </c>
    </row>
    <row r="969" spans="1:52" ht="16.5" x14ac:dyDescent="0.2">
      <c r="A969" s="14">
        <v>964</v>
      </c>
      <c r="B969" s="14">
        <f>金币产出!CH969/金币产出!CB969</f>
        <v>43210800000</v>
      </c>
      <c r="C969" s="18">
        <f>INDEX(金币产出!$D$7:$D$90,MATCH(宝箱数值!A969,金币产出!$A$7:$A$90,1))</f>
        <v>277.5</v>
      </c>
      <c r="D969" s="18">
        <f t="shared" si="506"/>
        <v>169578808</v>
      </c>
      <c r="E969" s="18">
        <f t="shared" si="495"/>
        <v>9529755</v>
      </c>
      <c r="F969" s="18">
        <f t="shared" si="496"/>
        <v>33841777</v>
      </c>
      <c r="G969" s="18">
        <f t="shared" si="497"/>
        <v>71792095</v>
      </c>
      <c r="H969" s="18">
        <f t="shared" si="498"/>
        <v>96659926</v>
      </c>
      <c r="I969" s="18">
        <f t="shared" si="499"/>
        <v>155875002</v>
      </c>
      <c r="J969" s="18">
        <f t="shared" si="500"/>
        <v>169578808</v>
      </c>
      <c r="K969" s="18">
        <f t="shared" si="507"/>
        <v>1</v>
      </c>
      <c r="L969" s="18">
        <f t="shared" si="508"/>
        <v>9529.76</v>
      </c>
      <c r="M969" s="18">
        <f t="shared" si="509"/>
        <v>2</v>
      </c>
      <c r="N969" s="18">
        <f t="shared" si="510"/>
        <v>33.840000000000003</v>
      </c>
      <c r="O969" s="18">
        <f t="shared" si="511"/>
        <v>2</v>
      </c>
      <c r="P969" s="18">
        <f t="shared" si="512"/>
        <v>71.790000000000006</v>
      </c>
      <c r="Q969" s="18">
        <f t="shared" si="513"/>
        <v>2</v>
      </c>
      <c r="R969" s="18">
        <f t="shared" si="514"/>
        <v>96.66</v>
      </c>
      <c r="S969" s="18">
        <f t="shared" si="515"/>
        <v>2</v>
      </c>
      <c r="T969" s="18">
        <f t="shared" si="516"/>
        <v>155.88</v>
      </c>
      <c r="U969" s="18">
        <f t="shared" si="517"/>
        <v>2</v>
      </c>
      <c r="V969" s="18">
        <f t="shared" si="518"/>
        <v>169.58</v>
      </c>
      <c r="W969" s="18">
        <f t="shared" si="519"/>
        <v>2</v>
      </c>
      <c r="X969" s="18">
        <f t="shared" si="520"/>
        <v>169.58</v>
      </c>
      <c r="Y969" s="22">
        <v>0</v>
      </c>
      <c r="Z969" s="22">
        <v>0</v>
      </c>
      <c r="AA969" s="22">
        <v>0</v>
      </c>
      <c r="AB969" s="22">
        <v>0</v>
      </c>
      <c r="AC969" s="22">
        <v>0.7</v>
      </c>
      <c r="AD969" s="22">
        <v>0.3</v>
      </c>
      <c r="AE969" s="18">
        <f t="shared" si="521"/>
        <v>603947692.84499991</v>
      </c>
      <c r="AF969" s="18">
        <f>AE969*节奏规划!$J958</f>
        <v>629112.18004687491</v>
      </c>
      <c r="AG969" s="18">
        <f t="shared" si="522"/>
        <v>7814.25</v>
      </c>
      <c r="AH969" s="18">
        <f>AG969*节奏规划!$J958</f>
        <v>8.1398437500000007</v>
      </c>
      <c r="AI969" s="18">
        <f t="shared" si="501"/>
        <v>608.84999999999991</v>
      </c>
      <c r="AJ969" s="18">
        <f>AI969*节奏规划!$J958</f>
        <v>0.63421874999999994</v>
      </c>
      <c r="AK969" s="18">
        <f t="shared" si="502"/>
        <v>348.84</v>
      </c>
      <c r="AL969" s="18">
        <f>AK969*节奏规划!$J958</f>
        <v>0.36337499999999995</v>
      </c>
      <c r="AM969" s="18">
        <f t="shared" si="503"/>
        <v>1555.1999999999998</v>
      </c>
      <c r="AN969" s="18">
        <f>AM969*节奏规划!$J958</f>
        <v>1.6199999999999999</v>
      </c>
      <c r="AO969" s="18">
        <f t="shared" si="504"/>
        <v>355.31999999999994</v>
      </c>
      <c r="AP969" s="18">
        <f>AO969*节奏规划!$J958</f>
        <v>0.37012499999999993</v>
      </c>
      <c r="AQ969" s="18">
        <f t="shared" si="505"/>
        <v>26.459999999999997</v>
      </c>
      <c r="AR969" s="18">
        <f>AQ969*节奏规划!$J958</f>
        <v>2.7562499999999997E-2</v>
      </c>
      <c r="AS969" s="18">
        <f t="shared" si="523"/>
        <v>0</v>
      </c>
      <c r="AT969" s="18">
        <f>AS969*节奏规划!$J958</f>
        <v>0</v>
      </c>
      <c r="AU969" s="18">
        <f t="shared" si="524"/>
        <v>142.69499999999999</v>
      </c>
      <c r="AV969" s="18">
        <f>AU969*节奏规划!$J958</f>
        <v>0.148640625</v>
      </c>
      <c r="AW969" s="18">
        <f t="shared" si="525"/>
        <v>77.055299999999974</v>
      </c>
      <c r="AX969" s="18">
        <f>AW969*节奏规划!$J958</f>
        <v>8.0265937499999968E-2</v>
      </c>
      <c r="AY969" s="18">
        <f t="shared" si="526"/>
        <v>7.3385999999999987</v>
      </c>
      <c r="AZ969" s="18">
        <f>AY969*节奏规划!$J958</f>
        <v>7.6443749999999984E-3</v>
      </c>
    </row>
    <row r="970" spans="1:52" ht="16.5" x14ac:dyDescent="0.2">
      <c r="A970" s="14">
        <v>965</v>
      </c>
      <c r="B970" s="14">
        <f>金币产出!CH970/金币产出!CB970</f>
        <v>43281000000</v>
      </c>
      <c r="C970" s="18">
        <f>INDEX(金币产出!$D$7:$D$90,MATCH(宝箱数值!A970,金币产出!$A$7:$A$90,1))</f>
        <v>277.5</v>
      </c>
      <c r="D970" s="18">
        <f t="shared" si="506"/>
        <v>169854305</v>
      </c>
      <c r="E970" s="18">
        <f t="shared" si="495"/>
        <v>9537493</v>
      </c>
      <c r="F970" s="18">
        <f t="shared" si="496"/>
        <v>33869256</v>
      </c>
      <c r="G970" s="18">
        <f t="shared" si="497"/>
        <v>71850388</v>
      </c>
      <c r="H970" s="18">
        <f t="shared" si="498"/>
        <v>96738410</v>
      </c>
      <c r="I970" s="18">
        <f t="shared" si="499"/>
        <v>156001568</v>
      </c>
      <c r="J970" s="18">
        <f t="shared" si="500"/>
        <v>169854305</v>
      </c>
      <c r="K970" s="18">
        <f t="shared" si="507"/>
        <v>1</v>
      </c>
      <c r="L970" s="18">
        <f t="shared" si="508"/>
        <v>9537.49</v>
      </c>
      <c r="M970" s="18">
        <f t="shared" si="509"/>
        <v>2</v>
      </c>
      <c r="N970" s="18">
        <f t="shared" si="510"/>
        <v>33.869999999999997</v>
      </c>
      <c r="O970" s="18">
        <f t="shared" si="511"/>
        <v>2</v>
      </c>
      <c r="P970" s="18">
        <f t="shared" si="512"/>
        <v>71.849999999999994</v>
      </c>
      <c r="Q970" s="18">
        <f t="shared" si="513"/>
        <v>2</v>
      </c>
      <c r="R970" s="18">
        <f t="shared" si="514"/>
        <v>96.74</v>
      </c>
      <c r="S970" s="18">
        <f t="shared" si="515"/>
        <v>2</v>
      </c>
      <c r="T970" s="18">
        <f t="shared" si="516"/>
        <v>156</v>
      </c>
      <c r="U970" s="18">
        <f t="shared" si="517"/>
        <v>2</v>
      </c>
      <c r="V970" s="18">
        <f t="shared" si="518"/>
        <v>169.85</v>
      </c>
      <c r="W970" s="18">
        <f t="shared" si="519"/>
        <v>2</v>
      </c>
      <c r="X970" s="18">
        <f t="shared" si="520"/>
        <v>169.85</v>
      </c>
      <c r="Y970" s="22">
        <v>0</v>
      </c>
      <c r="Z970" s="22">
        <v>0</v>
      </c>
      <c r="AA970" s="22">
        <v>0</v>
      </c>
      <c r="AB970" s="22">
        <v>0</v>
      </c>
      <c r="AC970" s="22">
        <v>0.7</v>
      </c>
      <c r="AD970" s="22">
        <v>0.3</v>
      </c>
      <c r="AE970" s="18">
        <f t="shared" si="521"/>
        <v>604594143.85249996</v>
      </c>
      <c r="AF970" s="18">
        <f>AE970*节奏规划!$J959</f>
        <v>629785.56651302078</v>
      </c>
      <c r="AG970" s="18">
        <f t="shared" si="522"/>
        <v>7814.25</v>
      </c>
      <c r="AH970" s="18">
        <f>AG970*节奏规划!$J959</f>
        <v>8.1398437500000007</v>
      </c>
      <c r="AI970" s="18">
        <f t="shared" si="501"/>
        <v>608.84999999999991</v>
      </c>
      <c r="AJ970" s="18">
        <f>AI970*节奏规划!$J959</f>
        <v>0.63421874999999994</v>
      </c>
      <c r="AK970" s="18">
        <f t="shared" si="502"/>
        <v>348.84</v>
      </c>
      <c r="AL970" s="18">
        <f>AK970*节奏规划!$J959</f>
        <v>0.36337499999999995</v>
      </c>
      <c r="AM970" s="18">
        <f t="shared" si="503"/>
        <v>1555.1999999999998</v>
      </c>
      <c r="AN970" s="18">
        <f>AM970*节奏规划!$J959</f>
        <v>1.6199999999999999</v>
      </c>
      <c r="AO970" s="18">
        <f t="shared" si="504"/>
        <v>355.31999999999994</v>
      </c>
      <c r="AP970" s="18">
        <f>AO970*节奏规划!$J959</f>
        <v>0.37012499999999993</v>
      </c>
      <c r="AQ970" s="18">
        <f t="shared" si="505"/>
        <v>26.459999999999997</v>
      </c>
      <c r="AR970" s="18">
        <f>AQ970*节奏规划!$J959</f>
        <v>2.7562499999999997E-2</v>
      </c>
      <c r="AS970" s="18">
        <f t="shared" si="523"/>
        <v>0</v>
      </c>
      <c r="AT970" s="18">
        <f>AS970*节奏规划!$J959</f>
        <v>0</v>
      </c>
      <c r="AU970" s="18">
        <f t="shared" si="524"/>
        <v>142.69499999999999</v>
      </c>
      <c r="AV970" s="18">
        <f>AU970*节奏规划!$J959</f>
        <v>0.148640625</v>
      </c>
      <c r="AW970" s="18">
        <f t="shared" si="525"/>
        <v>77.055299999999974</v>
      </c>
      <c r="AX970" s="18">
        <f>AW970*节奏规划!$J959</f>
        <v>8.0265937499999968E-2</v>
      </c>
      <c r="AY970" s="18">
        <f t="shared" si="526"/>
        <v>7.3385999999999987</v>
      </c>
      <c r="AZ970" s="18">
        <f>AY970*节奏规划!$J959</f>
        <v>7.6443749999999984E-3</v>
      </c>
    </row>
    <row r="971" spans="1:52" ht="16.5" x14ac:dyDescent="0.2">
      <c r="A971" s="14">
        <v>966</v>
      </c>
      <c r="B971" s="14">
        <f>金币产出!CH971/金币产出!CB971</f>
        <v>43351200000</v>
      </c>
      <c r="C971" s="18">
        <f>INDEX(金币产出!$D$7:$D$90,MATCH(宝箱数值!A971,金币产出!$A$7:$A$90,1))</f>
        <v>277.5</v>
      </c>
      <c r="D971" s="18">
        <f t="shared" si="506"/>
        <v>170129801</v>
      </c>
      <c r="E971" s="18">
        <f t="shared" si="495"/>
        <v>9545224</v>
      </c>
      <c r="F971" s="18">
        <f t="shared" si="496"/>
        <v>33896712</v>
      </c>
      <c r="G971" s="18">
        <f t="shared" si="497"/>
        <v>71908634</v>
      </c>
      <c r="H971" s="18">
        <f t="shared" si="498"/>
        <v>96816831</v>
      </c>
      <c r="I971" s="18">
        <f t="shared" si="499"/>
        <v>156128030</v>
      </c>
      <c r="J971" s="18">
        <f t="shared" si="500"/>
        <v>170129801</v>
      </c>
      <c r="K971" s="18">
        <f t="shared" si="507"/>
        <v>1</v>
      </c>
      <c r="L971" s="18">
        <f t="shared" si="508"/>
        <v>9545.2199999999993</v>
      </c>
      <c r="M971" s="18">
        <f t="shared" si="509"/>
        <v>2</v>
      </c>
      <c r="N971" s="18">
        <f t="shared" si="510"/>
        <v>33.9</v>
      </c>
      <c r="O971" s="18">
        <f t="shared" si="511"/>
        <v>2</v>
      </c>
      <c r="P971" s="18">
        <f t="shared" si="512"/>
        <v>71.91</v>
      </c>
      <c r="Q971" s="18">
        <f t="shared" si="513"/>
        <v>2</v>
      </c>
      <c r="R971" s="18">
        <f t="shared" si="514"/>
        <v>96.82</v>
      </c>
      <c r="S971" s="18">
        <f t="shared" si="515"/>
        <v>2</v>
      </c>
      <c r="T971" s="18">
        <f t="shared" si="516"/>
        <v>156.13</v>
      </c>
      <c r="U971" s="18">
        <f t="shared" si="517"/>
        <v>2</v>
      </c>
      <c r="V971" s="18">
        <f t="shared" si="518"/>
        <v>170.13</v>
      </c>
      <c r="W971" s="18">
        <f t="shared" si="519"/>
        <v>2</v>
      </c>
      <c r="X971" s="18">
        <f t="shared" si="520"/>
        <v>170.13</v>
      </c>
      <c r="Y971" s="22">
        <v>0</v>
      </c>
      <c r="Z971" s="22">
        <v>0</v>
      </c>
      <c r="AA971" s="22">
        <v>0</v>
      </c>
      <c r="AB971" s="22">
        <v>0</v>
      </c>
      <c r="AC971" s="22">
        <v>0.7</v>
      </c>
      <c r="AD971" s="22">
        <v>0.3</v>
      </c>
      <c r="AE971" s="18">
        <f t="shared" si="521"/>
        <v>605240318.90750003</v>
      </c>
      <c r="AF971" s="18">
        <f>AE971*节奏规划!$J960</f>
        <v>630458.66552864586</v>
      </c>
      <c r="AG971" s="18">
        <f t="shared" si="522"/>
        <v>7814.25</v>
      </c>
      <c r="AH971" s="18">
        <f>AG971*节奏规划!$J960</f>
        <v>8.1398437500000007</v>
      </c>
      <c r="AI971" s="18">
        <f t="shared" si="501"/>
        <v>608.84999999999991</v>
      </c>
      <c r="AJ971" s="18">
        <f>AI971*节奏规划!$J960</f>
        <v>0.63421874999999994</v>
      </c>
      <c r="AK971" s="18">
        <f t="shared" si="502"/>
        <v>348.84</v>
      </c>
      <c r="AL971" s="18">
        <f>AK971*节奏规划!$J960</f>
        <v>0.36337499999999995</v>
      </c>
      <c r="AM971" s="18">
        <f t="shared" si="503"/>
        <v>1555.1999999999998</v>
      </c>
      <c r="AN971" s="18">
        <f>AM971*节奏规划!$J960</f>
        <v>1.6199999999999999</v>
      </c>
      <c r="AO971" s="18">
        <f t="shared" si="504"/>
        <v>355.31999999999994</v>
      </c>
      <c r="AP971" s="18">
        <f>AO971*节奏规划!$J960</f>
        <v>0.37012499999999993</v>
      </c>
      <c r="AQ971" s="18">
        <f t="shared" si="505"/>
        <v>26.459999999999997</v>
      </c>
      <c r="AR971" s="18">
        <f>AQ971*节奏规划!$J960</f>
        <v>2.7562499999999997E-2</v>
      </c>
      <c r="AS971" s="18">
        <f t="shared" si="523"/>
        <v>0</v>
      </c>
      <c r="AT971" s="18">
        <f>AS971*节奏规划!$J960</f>
        <v>0</v>
      </c>
      <c r="AU971" s="18">
        <f t="shared" si="524"/>
        <v>142.69499999999999</v>
      </c>
      <c r="AV971" s="18">
        <f>AU971*节奏规划!$J960</f>
        <v>0.148640625</v>
      </c>
      <c r="AW971" s="18">
        <f t="shared" si="525"/>
        <v>77.055299999999974</v>
      </c>
      <c r="AX971" s="18">
        <f>AW971*节奏规划!$J960</f>
        <v>8.0265937499999968E-2</v>
      </c>
      <c r="AY971" s="18">
        <f t="shared" si="526"/>
        <v>7.3385999999999987</v>
      </c>
      <c r="AZ971" s="18">
        <f>AY971*节奏规划!$J960</f>
        <v>7.6443749999999984E-3</v>
      </c>
    </row>
    <row r="972" spans="1:52" ht="16.5" x14ac:dyDescent="0.2">
      <c r="A972" s="14">
        <v>967</v>
      </c>
      <c r="B972" s="14">
        <f>金币产出!CH972/金币产出!CB972</f>
        <v>43421400000</v>
      </c>
      <c r="C972" s="18">
        <f>INDEX(金币产出!$D$7:$D$90,MATCH(宝箱数值!A972,金币产出!$A$7:$A$90,1))</f>
        <v>277.5</v>
      </c>
      <c r="D972" s="18">
        <f t="shared" si="506"/>
        <v>170405298</v>
      </c>
      <c r="E972" s="18">
        <f t="shared" si="495"/>
        <v>9552949</v>
      </c>
      <c r="F972" s="18">
        <f t="shared" si="496"/>
        <v>33924146</v>
      </c>
      <c r="G972" s="18">
        <f t="shared" si="497"/>
        <v>71966832</v>
      </c>
      <c r="H972" s="18">
        <f t="shared" si="498"/>
        <v>96895189</v>
      </c>
      <c r="I972" s="18">
        <f t="shared" si="499"/>
        <v>156254391</v>
      </c>
      <c r="J972" s="18">
        <f t="shared" si="500"/>
        <v>170405298</v>
      </c>
      <c r="K972" s="18">
        <f t="shared" si="507"/>
        <v>1</v>
      </c>
      <c r="L972" s="18">
        <f t="shared" si="508"/>
        <v>9552.9500000000007</v>
      </c>
      <c r="M972" s="18">
        <f t="shared" si="509"/>
        <v>2</v>
      </c>
      <c r="N972" s="18">
        <f t="shared" si="510"/>
        <v>33.92</v>
      </c>
      <c r="O972" s="18">
        <f t="shared" si="511"/>
        <v>2</v>
      </c>
      <c r="P972" s="18">
        <f t="shared" si="512"/>
        <v>71.97</v>
      </c>
      <c r="Q972" s="18">
        <f t="shared" si="513"/>
        <v>2</v>
      </c>
      <c r="R972" s="18">
        <f t="shared" si="514"/>
        <v>96.9</v>
      </c>
      <c r="S972" s="18">
        <f t="shared" si="515"/>
        <v>2</v>
      </c>
      <c r="T972" s="18">
        <f t="shared" si="516"/>
        <v>156.25</v>
      </c>
      <c r="U972" s="18">
        <f t="shared" si="517"/>
        <v>2</v>
      </c>
      <c r="V972" s="18">
        <f t="shared" si="518"/>
        <v>170.41</v>
      </c>
      <c r="W972" s="18">
        <f t="shared" si="519"/>
        <v>2</v>
      </c>
      <c r="X972" s="18">
        <f t="shared" si="520"/>
        <v>170.41</v>
      </c>
      <c r="Y972" s="22">
        <v>0</v>
      </c>
      <c r="Z972" s="22">
        <v>0</v>
      </c>
      <c r="AA972" s="22">
        <v>0</v>
      </c>
      <c r="AB972" s="22">
        <v>0</v>
      </c>
      <c r="AC972" s="22">
        <v>0.7</v>
      </c>
      <c r="AD972" s="22">
        <v>0.3</v>
      </c>
      <c r="AE972" s="18">
        <f t="shared" si="521"/>
        <v>605886228.20249999</v>
      </c>
      <c r="AF972" s="18">
        <f>AE972*节奏规划!$J961</f>
        <v>631131.48771093751</v>
      </c>
      <c r="AG972" s="18">
        <f t="shared" si="522"/>
        <v>7814.25</v>
      </c>
      <c r="AH972" s="18">
        <f>AG972*节奏规划!$J961</f>
        <v>8.1398437500000007</v>
      </c>
      <c r="AI972" s="18">
        <f t="shared" si="501"/>
        <v>608.84999999999991</v>
      </c>
      <c r="AJ972" s="18">
        <f>AI972*节奏规划!$J961</f>
        <v>0.63421874999999994</v>
      </c>
      <c r="AK972" s="18">
        <f t="shared" si="502"/>
        <v>348.84</v>
      </c>
      <c r="AL972" s="18">
        <f>AK972*节奏规划!$J961</f>
        <v>0.36337499999999995</v>
      </c>
      <c r="AM972" s="18">
        <f t="shared" si="503"/>
        <v>1555.1999999999998</v>
      </c>
      <c r="AN972" s="18">
        <f>AM972*节奏规划!$J961</f>
        <v>1.6199999999999999</v>
      </c>
      <c r="AO972" s="18">
        <f t="shared" si="504"/>
        <v>355.31999999999994</v>
      </c>
      <c r="AP972" s="18">
        <f>AO972*节奏规划!$J961</f>
        <v>0.37012499999999993</v>
      </c>
      <c r="AQ972" s="18">
        <f t="shared" si="505"/>
        <v>26.459999999999997</v>
      </c>
      <c r="AR972" s="18">
        <f>AQ972*节奏规划!$J961</f>
        <v>2.7562499999999997E-2</v>
      </c>
      <c r="AS972" s="18">
        <f t="shared" si="523"/>
        <v>0</v>
      </c>
      <c r="AT972" s="18">
        <f>AS972*节奏规划!$J961</f>
        <v>0</v>
      </c>
      <c r="AU972" s="18">
        <f t="shared" si="524"/>
        <v>142.69499999999999</v>
      </c>
      <c r="AV972" s="18">
        <f>AU972*节奏规划!$J961</f>
        <v>0.148640625</v>
      </c>
      <c r="AW972" s="18">
        <f t="shared" si="525"/>
        <v>77.055299999999974</v>
      </c>
      <c r="AX972" s="18">
        <f>AW972*节奏规划!$J961</f>
        <v>8.0265937499999968E-2</v>
      </c>
      <c r="AY972" s="18">
        <f t="shared" si="526"/>
        <v>7.3385999999999987</v>
      </c>
      <c r="AZ972" s="18">
        <f>AY972*节奏规划!$J961</f>
        <v>7.6443749999999984E-3</v>
      </c>
    </row>
    <row r="973" spans="1:52" ht="16.5" x14ac:dyDescent="0.2">
      <c r="A973" s="14">
        <v>968</v>
      </c>
      <c r="B973" s="14">
        <f>金币产出!CH973/金币产出!CB973</f>
        <v>43491600000</v>
      </c>
      <c r="C973" s="18">
        <f>INDEX(金币产出!$D$7:$D$90,MATCH(宝箱数值!A973,金币产出!$A$7:$A$90,1))</f>
        <v>277.5</v>
      </c>
      <c r="D973" s="18">
        <f t="shared" si="506"/>
        <v>170680795</v>
      </c>
      <c r="E973" s="18">
        <f t="shared" si="495"/>
        <v>9560669</v>
      </c>
      <c r="F973" s="18">
        <f t="shared" si="496"/>
        <v>33951557</v>
      </c>
      <c r="G973" s="18">
        <f t="shared" si="497"/>
        <v>72024984</v>
      </c>
      <c r="H973" s="18">
        <f t="shared" si="498"/>
        <v>96973483</v>
      </c>
      <c r="I973" s="18">
        <f t="shared" si="499"/>
        <v>156380649</v>
      </c>
      <c r="J973" s="18">
        <f t="shared" si="500"/>
        <v>170680795</v>
      </c>
      <c r="K973" s="18">
        <f t="shared" si="507"/>
        <v>1</v>
      </c>
      <c r="L973" s="18">
        <f t="shared" si="508"/>
        <v>9560.67</v>
      </c>
      <c r="M973" s="18">
        <f t="shared" si="509"/>
        <v>2</v>
      </c>
      <c r="N973" s="18">
        <f t="shared" si="510"/>
        <v>33.950000000000003</v>
      </c>
      <c r="O973" s="18">
        <f t="shared" si="511"/>
        <v>2</v>
      </c>
      <c r="P973" s="18">
        <f t="shared" si="512"/>
        <v>72.02</v>
      </c>
      <c r="Q973" s="18">
        <f t="shared" si="513"/>
        <v>2</v>
      </c>
      <c r="R973" s="18">
        <f t="shared" si="514"/>
        <v>96.97</v>
      </c>
      <c r="S973" s="18">
        <f t="shared" si="515"/>
        <v>2</v>
      </c>
      <c r="T973" s="18">
        <f t="shared" si="516"/>
        <v>156.38</v>
      </c>
      <c r="U973" s="18">
        <f t="shared" si="517"/>
        <v>2</v>
      </c>
      <c r="V973" s="18">
        <f t="shared" si="518"/>
        <v>170.68</v>
      </c>
      <c r="W973" s="18">
        <f t="shared" si="519"/>
        <v>2</v>
      </c>
      <c r="X973" s="18">
        <f t="shared" si="520"/>
        <v>170.68</v>
      </c>
      <c r="Y973" s="22">
        <v>0</v>
      </c>
      <c r="Z973" s="22">
        <v>0</v>
      </c>
      <c r="AA973" s="22">
        <v>0</v>
      </c>
      <c r="AB973" s="22">
        <v>0</v>
      </c>
      <c r="AC973" s="22">
        <v>0.7</v>
      </c>
      <c r="AD973" s="22">
        <v>0.3</v>
      </c>
      <c r="AE973" s="18">
        <f t="shared" si="521"/>
        <v>606531865.32000005</v>
      </c>
      <c r="AF973" s="18">
        <f>AE973*节奏规划!$J962</f>
        <v>631804.02637500002</v>
      </c>
      <c r="AG973" s="18">
        <f t="shared" si="522"/>
        <v>7814.25</v>
      </c>
      <c r="AH973" s="18">
        <f>AG973*节奏规划!$J962</f>
        <v>8.1398437500000007</v>
      </c>
      <c r="AI973" s="18">
        <f t="shared" si="501"/>
        <v>608.84999999999991</v>
      </c>
      <c r="AJ973" s="18">
        <f>AI973*节奏规划!$J962</f>
        <v>0.63421874999999994</v>
      </c>
      <c r="AK973" s="18">
        <f t="shared" si="502"/>
        <v>348.84</v>
      </c>
      <c r="AL973" s="18">
        <f>AK973*节奏规划!$J962</f>
        <v>0.36337499999999995</v>
      </c>
      <c r="AM973" s="18">
        <f t="shared" si="503"/>
        <v>1555.1999999999998</v>
      </c>
      <c r="AN973" s="18">
        <f>AM973*节奏规划!$J962</f>
        <v>1.6199999999999999</v>
      </c>
      <c r="AO973" s="18">
        <f t="shared" si="504"/>
        <v>355.31999999999994</v>
      </c>
      <c r="AP973" s="18">
        <f>AO973*节奏规划!$J962</f>
        <v>0.37012499999999993</v>
      </c>
      <c r="AQ973" s="18">
        <f t="shared" si="505"/>
        <v>26.459999999999997</v>
      </c>
      <c r="AR973" s="18">
        <f>AQ973*节奏规划!$J962</f>
        <v>2.7562499999999997E-2</v>
      </c>
      <c r="AS973" s="18">
        <f t="shared" si="523"/>
        <v>0</v>
      </c>
      <c r="AT973" s="18">
        <f>AS973*节奏规划!$J962</f>
        <v>0</v>
      </c>
      <c r="AU973" s="18">
        <f t="shared" si="524"/>
        <v>142.69499999999999</v>
      </c>
      <c r="AV973" s="18">
        <f>AU973*节奏规划!$J962</f>
        <v>0.148640625</v>
      </c>
      <c r="AW973" s="18">
        <f t="shared" si="525"/>
        <v>77.055299999999974</v>
      </c>
      <c r="AX973" s="18">
        <f>AW973*节奏规划!$J962</f>
        <v>8.0265937499999968E-2</v>
      </c>
      <c r="AY973" s="18">
        <f t="shared" si="526"/>
        <v>7.3385999999999987</v>
      </c>
      <c r="AZ973" s="18">
        <f>AY973*节奏规划!$J962</f>
        <v>7.6443749999999984E-3</v>
      </c>
    </row>
    <row r="974" spans="1:52" ht="16.5" x14ac:dyDescent="0.2">
      <c r="A974" s="14">
        <v>969</v>
      </c>
      <c r="B974" s="14">
        <f>金币产出!CH974/金币产出!CB974</f>
        <v>43561800000</v>
      </c>
      <c r="C974" s="18">
        <f>INDEX(金币产出!$D$7:$D$90,MATCH(宝箱数值!A974,金币产出!$A$7:$A$90,1))</f>
        <v>277.5</v>
      </c>
      <c r="D974" s="18">
        <f t="shared" si="506"/>
        <v>170956291</v>
      </c>
      <c r="E974" s="18">
        <f t="shared" si="495"/>
        <v>9568381</v>
      </c>
      <c r="F974" s="18">
        <f t="shared" si="496"/>
        <v>33978947</v>
      </c>
      <c r="G974" s="18">
        <f t="shared" si="497"/>
        <v>72083088</v>
      </c>
      <c r="H974" s="18">
        <f t="shared" si="498"/>
        <v>97051714</v>
      </c>
      <c r="I974" s="18">
        <f t="shared" si="499"/>
        <v>156506805</v>
      </c>
      <c r="J974" s="18">
        <f t="shared" si="500"/>
        <v>170956291</v>
      </c>
      <c r="K974" s="18">
        <f t="shared" si="507"/>
        <v>1</v>
      </c>
      <c r="L974" s="18">
        <f t="shared" si="508"/>
        <v>9568.3799999999992</v>
      </c>
      <c r="M974" s="18">
        <f t="shared" si="509"/>
        <v>2</v>
      </c>
      <c r="N974" s="18">
        <f t="shared" si="510"/>
        <v>33.979999999999997</v>
      </c>
      <c r="O974" s="18">
        <f t="shared" si="511"/>
        <v>2</v>
      </c>
      <c r="P974" s="18">
        <f t="shared" si="512"/>
        <v>72.08</v>
      </c>
      <c r="Q974" s="18">
        <f t="shared" si="513"/>
        <v>2</v>
      </c>
      <c r="R974" s="18">
        <f t="shared" si="514"/>
        <v>97.05</v>
      </c>
      <c r="S974" s="18">
        <f t="shared" si="515"/>
        <v>2</v>
      </c>
      <c r="T974" s="18">
        <f t="shared" si="516"/>
        <v>156.51</v>
      </c>
      <c r="U974" s="18">
        <f t="shared" si="517"/>
        <v>2</v>
      </c>
      <c r="V974" s="18">
        <f t="shared" si="518"/>
        <v>170.96</v>
      </c>
      <c r="W974" s="18">
        <f t="shared" si="519"/>
        <v>2</v>
      </c>
      <c r="X974" s="18">
        <f t="shared" si="520"/>
        <v>170.96</v>
      </c>
      <c r="Y974" s="22">
        <v>0</v>
      </c>
      <c r="Z974" s="22">
        <v>0</v>
      </c>
      <c r="AA974" s="22">
        <v>0</v>
      </c>
      <c r="AB974" s="22">
        <v>0</v>
      </c>
      <c r="AC974" s="22">
        <v>0.7</v>
      </c>
      <c r="AD974" s="22">
        <v>0.3</v>
      </c>
      <c r="AE974" s="18">
        <f t="shared" si="521"/>
        <v>607177231.76999998</v>
      </c>
      <c r="AF974" s="18">
        <f>AE974*节奏规划!$J963</f>
        <v>632476.28309375001</v>
      </c>
      <c r="AG974" s="18">
        <f t="shared" si="522"/>
        <v>7814.25</v>
      </c>
      <c r="AH974" s="18">
        <f>AG974*节奏规划!$J963</f>
        <v>8.1398437500000007</v>
      </c>
      <c r="AI974" s="18">
        <f t="shared" si="501"/>
        <v>608.84999999999991</v>
      </c>
      <c r="AJ974" s="18">
        <f>AI974*节奏规划!$J963</f>
        <v>0.63421874999999994</v>
      </c>
      <c r="AK974" s="18">
        <f t="shared" si="502"/>
        <v>348.84</v>
      </c>
      <c r="AL974" s="18">
        <f>AK974*节奏规划!$J963</f>
        <v>0.36337499999999995</v>
      </c>
      <c r="AM974" s="18">
        <f t="shared" si="503"/>
        <v>1555.1999999999998</v>
      </c>
      <c r="AN974" s="18">
        <f>AM974*节奏规划!$J963</f>
        <v>1.6199999999999999</v>
      </c>
      <c r="AO974" s="18">
        <f t="shared" si="504"/>
        <v>355.31999999999994</v>
      </c>
      <c r="AP974" s="18">
        <f>AO974*节奏规划!$J963</f>
        <v>0.37012499999999993</v>
      </c>
      <c r="AQ974" s="18">
        <f t="shared" si="505"/>
        <v>26.459999999999997</v>
      </c>
      <c r="AR974" s="18">
        <f>AQ974*节奏规划!$J963</f>
        <v>2.7562499999999997E-2</v>
      </c>
      <c r="AS974" s="18">
        <f t="shared" si="523"/>
        <v>0</v>
      </c>
      <c r="AT974" s="18">
        <f>AS974*节奏规划!$J963</f>
        <v>0</v>
      </c>
      <c r="AU974" s="18">
        <f t="shared" si="524"/>
        <v>142.69499999999999</v>
      </c>
      <c r="AV974" s="18">
        <f>AU974*节奏规划!$J963</f>
        <v>0.148640625</v>
      </c>
      <c r="AW974" s="18">
        <f t="shared" si="525"/>
        <v>77.055299999999974</v>
      </c>
      <c r="AX974" s="18">
        <f>AW974*节奏规划!$J963</f>
        <v>8.0265937499999968E-2</v>
      </c>
      <c r="AY974" s="18">
        <f t="shared" si="526"/>
        <v>7.3385999999999987</v>
      </c>
      <c r="AZ974" s="18">
        <f>AY974*节奏规划!$J963</f>
        <v>7.6443749999999984E-3</v>
      </c>
    </row>
    <row r="975" spans="1:52" ht="16.5" x14ac:dyDescent="0.2">
      <c r="A975" s="14">
        <v>970</v>
      </c>
      <c r="B975" s="14">
        <f>金币产出!CH975/金币产出!CB975</f>
        <v>43632000019.999992</v>
      </c>
      <c r="C975" s="18">
        <f>INDEX(金币产出!$D$7:$D$90,MATCH(宝箱数值!A975,金币产出!$A$7:$A$90,1))</f>
        <v>280</v>
      </c>
      <c r="D975" s="18">
        <f t="shared" si="506"/>
        <v>170105263</v>
      </c>
      <c r="E975" s="18">
        <f t="shared" si="495"/>
        <v>9544536</v>
      </c>
      <c r="F975" s="18">
        <f t="shared" si="496"/>
        <v>33894267</v>
      </c>
      <c r="G975" s="18">
        <f t="shared" si="497"/>
        <v>71903448</v>
      </c>
      <c r="H975" s="18">
        <f t="shared" si="498"/>
        <v>96809849</v>
      </c>
      <c r="I975" s="18">
        <f t="shared" si="499"/>
        <v>156116770</v>
      </c>
      <c r="J975" s="18">
        <f t="shared" si="500"/>
        <v>170105263</v>
      </c>
      <c r="K975" s="18">
        <f t="shared" si="507"/>
        <v>1</v>
      </c>
      <c r="L975" s="18">
        <f t="shared" si="508"/>
        <v>9544.5400000000009</v>
      </c>
      <c r="M975" s="18">
        <f t="shared" si="509"/>
        <v>2</v>
      </c>
      <c r="N975" s="18">
        <f t="shared" si="510"/>
        <v>33.89</v>
      </c>
      <c r="O975" s="18">
        <f t="shared" si="511"/>
        <v>2</v>
      </c>
      <c r="P975" s="18">
        <f t="shared" si="512"/>
        <v>71.900000000000006</v>
      </c>
      <c r="Q975" s="18">
        <f t="shared" si="513"/>
        <v>2</v>
      </c>
      <c r="R975" s="18">
        <f t="shared" si="514"/>
        <v>96.81</v>
      </c>
      <c r="S975" s="18">
        <f t="shared" si="515"/>
        <v>2</v>
      </c>
      <c r="T975" s="18">
        <f t="shared" si="516"/>
        <v>156.12</v>
      </c>
      <c r="U975" s="18">
        <f t="shared" si="517"/>
        <v>2</v>
      </c>
      <c r="V975" s="18">
        <f t="shared" si="518"/>
        <v>170.11</v>
      </c>
      <c r="W975" s="18">
        <f t="shared" si="519"/>
        <v>2</v>
      </c>
      <c r="X975" s="18">
        <f t="shared" si="520"/>
        <v>170.11</v>
      </c>
      <c r="Y975" s="22">
        <v>0</v>
      </c>
      <c r="Z975" s="22">
        <v>0</v>
      </c>
      <c r="AA975" s="22">
        <v>0</v>
      </c>
      <c r="AB975" s="22">
        <v>0</v>
      </c>
      <c r="AC975" s="22">
        <v>0.7</v>
      </c>
      <c r="AD975" s="22">
        <v>0.3</v>
      </c>
      <c r="AE975" s="18">
        <f t="shared" si="521"/>
        <v>609190608.01999998</v>
      </c>
      <c r="AF975" s="18">
        <f>AE975*节奏规划!$J964</f>
        <v>621623.06940816331</v>
      </c>
      <c r="AG975" s="18">
        <f t="shared" si="522"/>
        <v>7866</v>
      </c>
      <c r="AH975" s="18">
        <f>AG975*节奏规划!$J964</f>
        <v>8.0265306122448994</v>
      </c>
      <c r="AI975" s="18">
        <f t="shared" si="501"/>
        <v>608.84999999999991</v>
      </c>
      <c r="AJ975" s="18">
        <f>AI975*节奏规划!$J964</f>
        <v>0.62127551020408156</v>
      </c>
      <c r="AK975" s="18">
        <f t="shared" si="502"/>
        <v>348.84</v>
      </c>
      <c r="AL975" s="18">
        <f>AK975*节奏规划!$J964</f>
        <v>0.3559591836734694</v>
      </c>
      <c r="AM975" s="18">
        <f t="shared" si="503"/>
        <v>1555.1999999999998</v>
      </c>
      <c r="AN975" s="18">
        <f>AM975*节奏规划!$J964</f>
        <v>1.586938775510204</v>
      </c>
      <c r="AO975" s="18">
        <f t="shared" si="504"/>
        <v>355.31999999999994</v>
      </c>
      <c r="AP975" s="18">
        <f>AO975*节奏规划!$J964</f>
        <v>0.36257142857142854</v>
      </c>
      <c r="AQ975" s="18">
        <f t="shared" si="505"/>
        <v>26.459999999999997</v>
      </c>
      <c r="AR975" s="18">
        <f>AQ975*节奏规划!$J964</f>
        <v>2.7E-2</v>
      </c>
      <c r="AS975" s="18">
        <f t="shared" si="523"/>
        <v>0</v>
      </c>
      <c r="AT975" s="18">
        <f>AS975*节奏规划!$J964</f>
        <v>0</v>
      </c>
      <c r="AU975" s="18">
        <f t="shared" si="524"/>
        <v>143.63999999999999</v>
      </c>
      <c r="AV975" s="18">
        <f>AU975*节奏规划!$J964</f>
        <v>0.14657142857142857</v>
      </c>
      <c r="AW975" s="18">
        <f t="shared" si="525"/>
        <v>77.565599999999975</v>
      </c>
      <c r="AX975" s="18">
        <f>AW975*节奏规划!$J964</f>
        <v>7.9148571428571415E-2</v>
      </c>
      <c r="AY975" s="18">
        <f t="shared" si="526"/>
        <v>7.3871999999999982</v>
      </c>
      <c r="AZ975" s="18">
        <f>AY975*节奏规划!$J964</f>
        <v>7.5379591836734683E-3</v>
      </c>
    </row>
    <row r="976" spans="1:52" ht="16.5" x14ac:dyDescent="0.2">
      <c r="A976" s="14">
        <v>971</v>
      </c>
      <c r="B976" s="14">
        <f>金币产出!CH976/金币产出!CB976</f>
        <v>43730280299.999992</v>
      </c>
      <c r="C976" s="18">
        <f>INDEX(金币产出!$D$7:$D$90,MATCH(宝箱数值!A976,金币产出!$A$7:$A$90,1))</f>
        <v>280</v>
      </c>
      <c r="D976" s="18">
        <f t="shared" si="506"/>
        <v>170488422</v>
      </c>
      <c r="E976" s="18">
        <f t="shared" si="495"/>
        <v>9555279</v>
      </c>
      <c r="F976" s="18">
        <f t="shared" si="496"/>
        <v>33932419</v>
      </c>
      <c r="G976" s="18">
        <f t="shared" si="497"/>
        <v>71984383</v>
      </c>
      <c r="H976" s="18">
        <f t="shared" si="498"/>
        <v>96918819</v>
      </c>
      <c r="I976" s="18">
        <f t="shared" si="499"/>
        <v>156292497</v>
      </c>
      <c r="J976" s="18">
        <f t="shared" si="500"/>
        <v>170488422</v>
      </c>
      <c r="K976" s="18">
        <f t="shared" si="507"/>
        <v>1</v>
      </c>
      <c r="L976" s="18">
        <f t="shared" si="508"/>
        <v>9555.2800000000007</v>
      </c>
      <c r="M976" s="18">
        <f t="shared" si="509"/>
        <v>2</v>
      </c>
      <c r="N976" s="18">
        <f t="shared" si="510"/>
        <v>33.93</v>
      </c>
      <c r="O976" s="18">
        <f t="shared" si="511"/>
        <v>2</v>
      </c>
      <c r="P976" s="18">
        <f t="shared" si="512"/>
        <v>71.98</v>
      </c>
      <c r="Q976" s="18">
        <f t="shared" si="513"/>
        <v>2</v>
      </c>
      <c r="R976" s="18">
        <f t="shared" si="514"/>
        <v>96.92</v>
      </c>
      <c r="S976" s="18">
        <f t="shared" si="515"/>
        <v>2</v>
      </c>
      <c r="T976" s="18">
        <f t="shared" si="516"/>
        <v>156.29</v>
      </c>
      <c r="U976" s="18">
        <f t="shared" si="517"/>
        <v>2</v>
      </c>
      <c r="V976" s="18">
        <f t="shared" si="518"/>
        <v>170.49</v>
      </c>
      <c r="W976" s="18">
        <f t="shared" si="519"/>
        <v>2</v>
      </c>
      <c r="X976" s="18">
        <f t="shared" si="520"/>
        <v>170.49</v>
      </c>
      <c r="Y976" s="22">
        <v>0</v>
      </c>
      <c r="Z976" s="22">
        <v>0</v>
      </c>
      <c r="AA976" s="22">
        <v>0</v>
      </c>
      <c r="AB976" s="22">
        <v>0</v>
      </c>
      <c r="AC976" s="22">
        <v>0.7</v>
      </c>
      <c r="AD976" s="22">
        <v>0.3</v>
      </c>
      <c r="AE976" s="18">
        <f t="shared" si="521"/>
        <v>610094843.10000002</v>
      </c>
      <c r="AF976" s="18">
        <f>AE976*节奏规划!$J965</f>
        <v>622545.75826530624</v>
      </c>
      <c r="AG976" s="18">
        <f t="shared" si="522"/>
        <v>7866</v>
      </c>
      <c r="AH976" s="18">
        <f>AG976*节奏规划!$J965</f>
        <v>8.0265306122448994</v>
      </c>
      <c r="AI976" s="18">
        <f t="shared" si="501"/>
        <v>608.84999999999991</v>
      </c>
      <c r="AJ976" s="18">
        <f>AI976*节奏规划!$J965</f>
        <v>0.62127551020408156</v>
      </c>
      <c r="AK976" s="18">
        <f t="shared" si="502"/>
        <v>348.84</v>
      </c>
      <c r="AL976" s="18">
        <f>AK976*节奏规划!$J965</f>
        <v>0.3559591836734694</v>
      </c>
      <c r="AM976" s="18">
        <f t="shared" si="503"/>
        <v>1555.1999999999998</v>
      </c>
      <c r="AN976" s="18">
        <f>AM976*节奏规划!$J965</f>
        <v>1.586938775510204</v>
      </c>
      <c r="AO976" s="18">
        <f t="shared" si="504"/>
        <v>355.31999999999994</v>
      </c>
      <c r="AP976" s="18">
        <f>AO976*节奏规划!$J965</f>
        <v>0.36257142857142854</v>
      </c>
      <c r="AQ976" s="18">
        <f t="shared" si="505"/>
        <v>26.459999999999997</v>
      </c>
      <c r="AR976" s="18">
        <f>AQ976*节奏规划!$J965</f>
        <v>2.7E-2</v>
      </c>
      <c r="AS976" s="18">
        <f t="shared" si="523"/>
        <v>0</v>
      </c>
      <c r="AT976" s="18">
        <f>AS976*节奏规划!$J965</f>
        <v>0</v>
      </c>
      <c r="AU976" s="18">
        <f t="shared" si="524"/>
        <v>143.63999999999999</v>
      </c>
      <c r="AV976" s="18">
        <f>AU976*节奏规划!$J965</f>
        <v>0.14657142857142857</v>
      </c>
      <c r="AW976" s="18">
        <f t="shared" si="525"/>
        <v>77.565599999999975</v>
      </c>
      <c r="AX976" s="18">
        <f>AW976*节奏规划!$J965</f>
        <v>7.9148571428571415E-2</v>
      </c>
      <c r="AY976" s="18">
        <f t="shared" si="526"/>
        <v>7.3871999999999982</v>
      </c>
      <c r="AZ976" s="18">
        <f>AY976*节奏规划!$J965</f>
        <v>7.5379591836734683E-3</v>
      </c>
    </row>
    <row r="977" spans="1:52" ht="16.5" x14ac:dyDescent="0.2">
      <c r="A977" s="14">
        <v>972</v>
      </c>
      <c r="B977" s="14">
        <f>金币产出!CH977/金币产出!CB977</f>
        <v>43828559599.999992</v>
      </c>
      <c r="C977" s="18">
        <f>INDEX(金币产出!$D$7:$D$90,MATCH(宝箱数值!A977,金币产出!$A$7:$A$90,1))</f>
        <v>280</v>
      </c>
      <c r="D977" s="18">
        <f t="shared" si="506"/>
        <v>170871577</v>
      </c>
      <c r="E977" s="18">
        <f t="shared" si="495"/>
        <v>9566010</v>
      </c>
      <c r="F977" s="18">
        <f t="shared" si="496"/>
        <v>33970527</v>
      </c>
      <c r="G977" s="18">
        <f t="shared" si="497"/>
        <v>72065226</v>
      </c>
      <c r="H977" s="18">
        <f t="shared" si="498"/>
        <v>97027665</v>
      </c>
      <c r="I977" s="18">
        <f t="shared" si="499"/>
        <v>156468024</v>
      </c>
      <c r="J977" s="18">
        <f t="shared" si="500"/>
        <v>170871577</v>
      </c>
      <c r="K977" s="18">
        <f t="shared" si="507"/>
        <v>1</v>
      </c>
      <c r="L977" s="18">
        <f t="shared" si="508"/>
        <v>9566.01</v>
      </c>
      <c r="M977" s="18">
        <f t="shared" si="509"/>
        <v>2</v>
      </c>
      <c r="N977" s="18">
        <f t="shared" si="510"/>
        <v>33.97</v>
      </c>
      <c r="O977" s="18">
        <f t="shared" si="511"/>
        <v>2</v>
      </c>
      <c r="P977" s="18">
        <f t="shared" si="512"/>
        <v>72.069999999999993</v>
      </c>
      <c r="Q977" s="18">
        <f t="shared" si="513"/>
        <v>2</v>
      </c>
      <c r="R977" s="18">
        <f t="shared" si="514"/>
        <v>97.03</v>
      </c>
      <c r="S977" s="18">
        <f t="shared" si="515"/>
        <v>2</v>
      </c>
      <c r="T977" s="18">
        <f t="shared" si="516"/>
        <v>156.47</v>
      </c>
      <c r="U977" s="18">
        <f t="shared" si="517"/>
        <v>2</v>
      </c>
      <c r="V977" s="18">
        <f t="shared" si="518"/>
        <v>170.87</v>
      </c>
      <c r="W977" s="18">
        <f t="shared" si="519"/>
        <v>2</v>
      </c>
      <c r="X977" s="18">
        <f t="shared" si="520"/>
        <v>170.87</v>
      </c>
      <c r="Y977" s="22">
        <v>0</v>
      </c>
      <c r="Z977" s="22">
        <v>0</v>
      </c>
      <c r="AA977" s="22">
        <v>0</v>
      </c>
      <c r="AB977" s="22">
        <v>0</v>
      </c>
      <c r="AC977" s="22">
        <v>0.7</v>
      </c>
      <c r="AD977" s="22">
        <v>0.3</v>
      </c>
      <c r="AE977" s="18">
        <f t="shared" si="521"/>
        <v>610998541.62</v>
      </c>
      <c r="AF977" s="18">
        <f>AE977*节奏规划!$J966</f>
        <v>623467.89961224492</v>
      </c>
      <c r="AG977" s="18">
        <f t="shared" si="522"/>
        <v>7866</v>
      </c>
      <c r="AH977" s="18">
        <f>AG977*节奏规划!$J966</f>
        <v>8.0265306122448994</v>
      </c>
      <c r="AI977" s="18">
        <f t="shared" si="501"/>
        <v>608.84999999999991</v>
      </c>
      <c r="AJ977" s="18">
        <f>AI977*节奏规划!$J966</f>
        <v>0.62127551020408156</v>
      </c>
      <c r="AK977" s="18">
        <f t="shared" si="502"/>
        <v>348.84</v>
      </c>
      <c r="AL977" s="18">
        <f>AK977*节奏规划!$J966</f>
        <v>0.3559591836734694</v>
      </c>
      <c r="AM977" s="18">
        <f t="shared" si="503"/>
        <v>1555.1999999999998</v>
      </c>
      <c r="AN977" s="18">
        <f>AM977*节奏规划!$J966</f>
        <v>1.586938775510204</v>
      </c>
      <c r="AO977" s="18">
        <f t="shared" si="504"/>
        <v>355.31999999999994</v>
      </c>
      <c r="AP977" s="18">
        <f>AO977*节奏规划!$J966</f>
        <v>0.36257142857142854</v>
      </c>
      <c r="AQ977" s="18">
        <f t="shared" si="505"/>
        <v>26.459999999999997</v>
      </c>
      <c r="AR977" s="18">
        <f>AQ977*节奏规划!$J966</f>
        <v>2.7E-2</v>
      </c>
      <c r="AS977" s="18">
        <f t="shared" si="523"/>
        <v>0</v>
      </c>
      <c r="AT977" s="18">
        <f>AS977*节奏规划!$J966</f>
        <v>0</v>
      </c>
      <c r="AU977" s="18">
        <f t="shared" si="524"/>
        <v>143.63999999999999</v>
      </c>
      <c r="AV977" s="18">
        <f>AU977*节奏规划!$J966</f>
        <v>0.14657142857142857</v>
      </c>
      <c r="AW977" s="18">
        <f t="shared" si="525"/>
        <v>77.565599999999975</v>
      </c>
      <c r="AX977" s="18">
        <f>AW977*节奏规划!$J966</f>
        <v>7.9148571428571415E-2</v>
      </c>
      <c r="AY977" s="18">
        <f t="shared" si="526"/>
        <v>7.3871999999999982</v>
      </c>
      <c r="AZ977" s="18">
        <f>AY977*节奏规划!$J966</f>
        <v>7.5379591836734683E-3</v>
      </c>
    </row>
    <row r="978" spans="1:52" ht="16.5" x14ac:dyDescent="0.2">
      <c r="A978" s="14">
        <v>973</v>
      </c>
      <c r="B978" s="14">
        <f>金币产出!CH978/金币产出!CB978</f>
        <v>43926839879.999992</v>
      </c>
      <c r="C978" s="18">
        <f>INDEX(金币产出!$D$7:$D$90,MATCH(宝箱数值!A978,金币产出!$A$7:$A$90,1))</f>
        <v>280</v>
      </c>
      <c r="D978" s="18">
        <f t="shared" si="506"/>
        <v>171254736</v>
      </c>
      <c r="E978" s="18">
        <f t="shared" si="495"/>
        <v>9576730</v>
      </c>
      <c r="F978" s="18">
        <f t="shared" si="496"/>
        <v>34008593</v>
      </c>
      <c r="G978" s="18">
        <f t="shared" si="497"/>
        <v>72145980</v>
      </c>
      <c r="H978" s="18">
        <f t="shared" si="498"/>
        <v>97136391</v>
      </c>
      <c r="I978" s="18">
        <f t="shared" si="499"/>
        <v>156643356</v>
      </c>
      <c r="J978" s="18">
        <f t="shared" si="500"/>
        <v>171254736</v>
      </c>
      <c r="K978" s="18">
        <f t="shared" si="507"/>
        <v>1</v>
      </c>
      <c r="L978" s="18">
        <f t="shared" si="508"/>
        <v>9576.73</v>
      </c>
      <c r="M978" s="18">
        <f t="shared" si="509"/>
        <v>2</v>
      </c>
      <c r="N978" s="18">
        <f t="shared" si="510"/>
        <v>34.01</v>
      </c>
      <c r="O978" s="18">
        <f t="shared" si="511"/>
        <v>2</v>
      </c>
      <c r="P978" s="18">
        <f t="shared" si="512"/>
        <v>72.150000000000006</v>
      </c>
      <c r="Q978" s="18">
        <f t="shared" si="513"/>
        <v>2</v>
      </c>
      <c r="R978" s="18">
        <f t="shared" si="514"/>
        <v>97.14</v>
      </c>
      <c r="S978" s="18">
        <f t="shared" si="515"/>
        <v>2</v>
      </c>
      <c r="T978" s="18">
        <f t="shared" si="516"/>
        <v>156.63999999999999</v>
      </c>
      <c r="U978" s="18">
        <f t="shared" si="517"/>
        <v>2</v>
      </c>
      <c r="V978" s="18">
        <f t="shared" si="518"/>
        <v>171.25</v>
      </c>
      <c r="W978" s="18">
        <f t="shared" si="519"/>
        <v>2</v>
      </c>
      <c r="X978" s="18">
        <f t="shared" si="520"/>
        <v>171.25</v>
      </c>
      <c r="Y978" s="22">
        <v>0</v>
      </c>
      <c r="Z978" s="22">
        <v>0</v>
      </c>
      <c r="AA978" s="22">
        <v>0</v>
      </c>
      <c r="AB978" s="22">
        <v>0</v>
      </c>
      <c r="AC978" s="22">
        <v>0.7</v>
      </c>
      <c r="AD978" s="22">
        <v>0.3</v>
      </c>
      <c r="AE978" s="18">
        <f t="shared" si="521"/>
        <v>611901726</v>
      </c>
      <c r="AF978" s="18">
        <f>AE978*节奏规划!$J967</f>
        <v>624389.51632653072</v>
      </c>
      <c r="AG978" s="18">
        <f t="shared" si="522"/>
        <v>7866</v>
      </c>
      <c r="AH978" s="18">
        <f>AG978*节奏规划!$J967</f>
        <v>8.0265306122448994</v>
      </c>
      <c r="AI978" s="18">
        <f t="shared" si="501"/>
        <v>608.84999999999991</v>
      </c>
      <c r="AJ978" s="18">
        <f>AI978*节奏规划!$J967</f>
        <v>0.62127551020408156</v>
      </c>
      <c r="AK978" s="18">
        <f t="shared" si="502"/>
        <v>348.84</v>
      </c>
      <c r="AL978" s="18">
        <f>AK978*节奏规划!$J967</f>
        <v>0.3559591836734694</v>
      </c>
      <c r="AM978" s="18">
        <f t="shared" si="503"/>
        <v>1555.1999999999998</v>
      </c>
      <c r="AN978" s="18">
        <f>AM978*节奏规划!$J967</f>
        <v>1.586938775510204</v>
      </c>
      <c r="AO978" s="18">
        <f t="shared" si="504"/>
        <v>355.31999999999994</v>
      </c>
      <c r="AP978" s="18">
        <f>AO978*节奏规划!$J967</f>
        <v>0.36257142857142854</v>
      </c>
      <c r="AQ978" s="18">
        <f t="shared" si="505"/>
        <v>26.459999999999997</v>
      </c>
      <c r="AR978" s="18">
        <f>AQ978*节奏规划!$J967</f>
        <v>2.7E-2</v>
      </c>
      <c r="AS978" s="18">
        <f t="shared" si="523"/>
        <v>0</v>
      </c>
      <c r="AT978" s="18">
        <f>AS978*节奏规划!$J967</f>
        <v>0</v>
      </c>
      <c r="AU978" s="18">
        <f t="shared" si="524"/>
        <v>143.63999999999999</v>
      </c>
      <c r="AV978" s="18">
        <f>AU978*节奏规划!$J967</f>
        <v>0.14657142857142857</v>
      </c>
      <c r="AW978" s="18">
        <f t="shared" si="525"/>
        <v>77.565599999999975</v>
      </c>
      <c r="AX978" s="18">
        <f>AW978*节奏规划!$J967</f>
        <v>7.9148571428571415E-2</v>
      </c>
      <c r="AY978" s="18">
        <f t="shared" si="526"/>
        <v>7.3871999999999982</v>
      </c>
      <c r="AZ978" s="18">
        <f>AY978*节奏规划!$J967</f>
        <v>7.5379591836734683E-3</v>
      </c>
    </row>
    <row r="979" spans="1:52" ht="16.5" x14ac:dyDescent="0.2">
      <c r="A979" s="14">
        <v>974</v>
      </c>
      <c r="B979" s="14">
        <f>金币产出!CH979/金币产出!CB979</f>
        <v>44025120159.999992</v>
      </c>
      <c r="C979" s="18">
        <f>INDEX(金币产出!$D$7:$D$90,MATCH(宝箱数值!A979,金币产出!$A$7:$A$90,1))</f>
        <v>280</v>
      </c>
      <c r="D979" s="18">
        <f t="shared" si="506"/>
        <v>171637895</v>
      </c>
      <c r="E979" s="18">
        <f t="shared" si="495"/>
        <v>9587437</v>
      </c>
      <c r="F979" s="18">
        <f t="shared" si="496"/>
        <v>34046617</v>
      </c>
      <c r="G979" s="18">
        <f t="shared" si="497"/>
        <v>72226643</v>
      </c>
      <c r="H979" s="18">
        <f t="shared" si="498"/>
        <v>97244995</v>
      </c>
      <c r="I979" s="18">
        <f t="shared" si="499"/>
        <v>156818492</v>
      </c>
      <c r="J979" s="18">
        <f t="shared" si="500"/>
        <v>171637895</v>
      </c>
      <c r="K979" s="18">
        <f t="shared" si="507"/>
        <v>1</v>
      </c>
      <c r="L979" s="18">
        <f t="shared" si="508"/>
        <v>9587.44</v>
      </c>
      <c r="M979" s="18">
        <f t="shared" si="509"/>
        <v>2</v>
      </c>
      <c r="N979" s="18">
        <f t="shared" si="510"/>
        <v>34.049999999999997</v>
      </c>
      <c r="O979" s="18">
        <f t="shared" si="511"/>
        <v>2</v>
      </c>
      <c r="P979" s="18">
        <f t="shared" si="512"/>
        <v>72.23</v>
      </c>
      <c r="Q979" s="18">
        <f t="shared" si="513"/>
        <v>2</v>
      </c>
      <c r="R979" s="18">
        <f t="shared" si="514"/>
        <v>97.24</v>
      </c>
      <c r="S979" s="18">
        <f t="shared" si="515"/>
        <v>2</v>
      </c>
      <c r="T979" s="18">
        <f t="shared" si="516"/>
        <v>156.82</v>
      </c>
      <c r="U979" s="18">
        <f t="shared" si="517"/>
        <v>2</v>
      </c>
      <c r="V979" s="18">
        <f t="shared" si="518"/>
        <v>171.64</v>
      </c>
      <c r="W979" s="18">
        <f t="shared" si="519"/>
        <v>2</v>
      </c>
      <c r="X979" s="18">
        <f t="shared" si="520"/>
        <v>171.64</v>
      </c>
      <c r="Y979" s="22">
        <v>0</v>
      </c>
      <c r="Z979" s="22">
        <v>0</v>
      </c>
      <c r="AA979" s="22">
        <v>0</v>
      </c>
      <c r="AB979" s="22">
        <v>0</v>
      </c>
      <c r="AC979" s="22">
        <v>0.7</v>
      </c>
      <c r="AD979" s="22">
        <v>0.3</v>
      </c>
      <c r="AE979" s="18">
        <f t="shared" si="521"/>
        <v>612804389.01999986</v>
      </c>
      <c r="AF979" s="18">
        <f>AE979*节奏规划!$J968</f>
        <v>625310.60104081628</v>
      </c>
      <c r="AG979" s="18">
        <f t="shared" si="522"/>
        <v>7866</v>
      </c>
      <c r="AH979" s="18">
        <f>AG979*节奏规划!$J968</f>
        <v>8.0265306122448994</v>
      </c>
      <c r="AI979" s="18">
        <f t="shared" si="501"/>
        <v>608.84999999999991</v>
      </c>
      <c r="AJ979" s="18">
        <f>AI979*节奏规划!$J968</f>
        <v>0.62127551020408156</v>
      </c>
      <c r="AK979" s="18">
        <f t="shared" si="502"/>
        <v>348.84</v>
      </c>
      <c r="AL979" s="18">
        <f>AK979*节奏规划!$J968</f>
        <v>0.3559591836734694</v>
      </c>
      <c r="AM979" s="18">
        <f t="shared" si="503"/>
        <v>1555.1999999999998</v>
      </c>
      <c r="AN979" s="18">
        <f>AM979*节奏规划!$J968</f>
        <v>1.586938775510204</v>
      </c>
      <c r="AO979" s="18">
        <f t="shared" si="504"/>
        <v>355.31999999999994</v>
      </c>
      <c r="AP979" s="18">
        <f>AO979*节奏规划!$J968</f>
        <v>0.36257142857142854</v>
      </c>
      <c r="AQ979" s="18">
        <f t="shared" si="505"/>
        <v>26.459999999999997</v>
      </c>
      <c r="AR979" s="18">
        <f>AQ979*节奏规划!$J968</f>
        <v>2.7E-2</v>
      </c>
      <c r="AS979" s="18">
        <f t="shared" si="523"/>
        <v>0</v>
      </c>
      <c r="AT979" s="18">
        <f>AS979*节奏规划!$J968</f>
        <v>0</v>
      </c>
      <c r="AU979" s="18">
        <f t="shared" si="524"/>
        <v>143.63999999999999</v>
      </c>
      <c r="AV979" s="18">
        <f>AU979*节奏规划!$J968</f>
        <v>0.14657142857142857</v>
      </c>
      <c r="AW979" s="18">
        <f t="shared" si="525"/>
        <v>77.565599999999975</v>
      </c>
      <c r="AX979" s="18">
        <f>AW979*节奏规划!$J968</f>
        <v>7.9148571428571415E-2</v>
      </c>
      <c r="AY979" s="18">
        <f t="shared" si="526"/>
        <v>7.3871999999999982</v>
      </c>
      <c r="AZ979" s="18">
        <f>AY979*节奏规划!$J968</f>
        <v>7.5379591836734683E-3</v>
      </c>
    </row>
    <row r="980" spans="1:52" ht="16.5" x14ac:dyDescent="0.2">
      <c r="A980" s="14">
        <v>975</v>
      </c>
      <c r="B980" s="14">
        <f>金币产出!CH980/金币产出!CB980</f>
        <v>44123400439.999992</v>
      </c>
      <c r="C980" s="18">
        <f>INDEX(金币产出!$D$7:$D$90,MATCH(宝箱数值!A980,金币产出!$A$7:$A$90,1))</f>
        <v>280</v>
      </c>
      <c r="D980" s="18">
        <f t="shared" si="506"/>
        <v>172021054</v>
      </c>
      <c r="E980" s="18">
        <f t="shared" si="495"/>
        <v>9598132</v>
      </c>
      <c r="F980" s="18">
        <f t="shared" si="496"/>
        <v>34084598</v>
      </c>
      <c r="G980" s="18">
        <f t="shared" si="497"/>
        <v>72307216</v>
      </c>
      <c r="H980" s="18">
        <f t="shared" si="498"/>
        <v>97353478</v>
      </c>
      <c r="I980" s="18">
        <f t="shared" si="499"/>
        <v>156993433</v>
      </c>
      <c r="J980" s="18">
        <f t="shared" si="500"/>
        <v>172021054</v>
      </c>
      <c r="K980" s="18">
        <f t="shared" si="507"/>
        <v>1</v>
      </c>
      <c r="L980" s="18">
        <f t="shared" si="508"/>
        <v>9598.1299999999992</v>
      </c>
      <c r="M980" s="18">
        <f t="shared" si="509"/>
        <v>2</v>
      </c>
      <c r="N980" s="18">
        <f t="shared" si="510"/>
        <v>34.08</v>
      </c>
      <c r="O980" s="18">
        <f t="shared" si="511"/>
        <v>2</v>
      </c>
      <c r="P980" s="18">
        <f t="shared" si="512"/>
        <v>72.31</v>
      </c>
      <c r="Q980" s="18">
        <f t="shared" si="513"/>
        <v>2</v>
      </c>
      <c r="R980" s="18">
        <f t="shared" si="514"/>
        <v>97.35</v>
      </c>
      <c r="S980" s="18">
        <f t="shared" si="515"/>
        <v>2</v>
      </c>
      <c r="T980" s="18">
        <f t="shared" si="516"/>
        <v>156.99</v>
      </c>
      <c r="U980" s="18">
        <f t="shared" si="517"/>
        <v>2</v>
      </c>
      <c r="V980" s="18">
        <f t="shared" si="518"/>
        <v>172.02</v>
      </c>
      <c r="W980" s="18">
        <f t="shared" si="519"/>
        <v>2</v>
      </c>
      <c r="X980" s="18">
        <f t="shared" si="520"/>
        <v>172.02</v>
      </c>
      <c r="Y980" s="22">
        <v>0</v>
      </c>
      <c r="Z980" s="22">
        <v>0</v>
      </c>
      <c r="AA980" s="22">
        <v>0</v>
      </c>
      <c r="AB980" s="22">
        <v>0</v>
      </c>
      <c r="AC980" s="22">
        <v>0.7</v>
      </c>
      <c r="AD980" s="22">
        <v>0.3</v>
      </c>
      <c r="AE980" s="18">
        <f t="shared" si="521"/>
        <v>613706533.33999991</v>
      </c>
      <c r="AF980" s="18">
        <f>AE980*节奏规划!$J969</f>
        <v>626231.1564693877</v>
      </c>
      <c r="AG980" s="18">
        <f t="shared" si="522"/>
        <v>7866</v>
      </c>
      <c r="AH980" s="18">
        <f>AG980*节奏规划!$J969</f>
        <v>8.0265306122448994</v>
      </c>
      <c r="AI980" s="18">
        <f t="shared" si="501"/>
        <v>608.84999999999991</v>
      </c>
      <c r="AJ980" s="18">
        <f>AI980*节奏规划!$J969</f>
        <v>0.62127551020408156</v>
      </c>
      <c r="AK980" s="18">
        <f t="shared" si="502"/>
        <v>348.84</v>
      </c>
      <c r="AL980" s="18">
        <f>AK980*节奏规划!$J969</f>
        <v>0.3559591836734694</v>
      </c>
      <c r="AM980" s="18">
        <f t="shared" si="503"/>
        <v>1555.1999999999998</v>
      </c>
      <c r="AN980" s="18">
        <f>AM980*节奏规划!$J969</f>
        <v>1.586938775510204</v>
      </c>
      <c r="AO980" s="18">
        <f t="shared" si="504"/>
        <v>355.31999999999994</v>
      </c>
      <c r="AP980" s="18">
        <f>AO980*节奏规划!$J969</f>
        <v>0.36257142857142854</v>
      </c>
      <c r="AQ980" s="18">
        <f t="shared" si="505"/>
        <v>26.459999999999997</v>
      </c>
      <c r="AR980" s="18">
        <f>AQ980*节奏规划!$J969</f>
        <v>2.7E-2</v>
      </c>
      <c r="AS980" s="18">
        <f t="shared" si="523"/>
        <v>0</v>
      </c>
      <c r="AT980" s="18">
        <f>AS980*节奏规划!$J969</f>
        <v>0</v>
      </c>
      <c r="AU980" s="18">
        <f t="shared" si="524"/>
        <v>143.63999999999999</v>
      </c>
      <c r="AV980" s="18">
        <f>AU980*节奏规划!$J969</f>
        <v>0.14657142857142857</v>
      </c>
      <c r="AW980" s="18">
        <f t="shared" si="525"/>
        <v>77.565599999999975</v>
      </c>
      <c r="AX980" s="18">
        <f>AW980*节奏规划!$J969</f>
        <v>7.9148571428571415E-2</v>
      </c>
      <c r="AY980" s="18">
        <f t="shared" si="526"/>
        <v>7.3871999999999982</v>
      </c>
      <c r="AZ980" s="18">
        <f>AY980*节奏规划!$J969</f>
        <v>7.5379591836734683E-3</v>
      </c>
    </row>
    <row r="981" spans="1:52" ht="16.5" x14ac:dyDescent="0.2">
      <c r="A981" s="14">
        <v>976</v>
      </c>
      <c r="B981" s="14">
        <f>金币产出!CH981/金币产出!CB981</f>
        <v>44221679739.999992</v>
      </c>
      <c r="C981" s="18">
        <f>INDEX(金币产出!$D$7:$D$90,MATCH(宝箱数值!A981,金币产出!$A$7:$A$90,1))</f>
        <v>280</v>
      </c>
      <c r="D981" s="18">
        <f t="shared" si="506"/>
        <v>172404210</v>
      </c>
      <c r="E981" s="18">
        <f t="shared" si="495"/>
        <v>9608816</v>
      </c>
      <c r="F981" s="18">
        <f t="shared" si="496"/>
        <v>34122536</v>
      </c>
      <c r="G981" s="18">
        <f t="shared" si="497"/>
        <v>72387699</v>
      </c>
      <c r="H981" s="18">
        <f t="shared" si="498"/>
        <v>97461839</v>
      </c>
      <c r="I981" s="18">
        <f t="shared" si="499"/>
        <v>157168177</v>
      </c>
      <c r="J981" s="18">
        <f t="shared" si="500"/>
        <v>172404210</v>
      </c>
      <c r="K981" s="18">
        <f t="shared" si="507"/>
        <v>1</v>
      </c>
      <c r="L981" s="18">
        <f t="shared" si="508"/>
        <v>9608.82</v>
      </c>
      <c r="M981" s="18">
        <f t="shared" si="509"/>
        <v>2</v>
      </c>
      <c r="N981" s="18">
        <f t="shared" si="510"/>
        <v>34.119999999999997</v>
      </c>
      <c r="O981" s="18">
        <f t="shared" si="511"/>
        <v>2</v>
      </c>
      <c r="P981" s="18">
        <f t="shared" si="512"/>
        <v>72.39</v>
      </c>
      <c r="Q981" s="18">
        <f t="shared" si="513"/>
        <v>2</v>
      </c>
      <c r="R981" s="18">
        <f t="shared" si="514"/>
        <v>97.46</v>
      </c>
      <c r="S981" s="18">
        <f t="shared" si="515"/>
        <v>2</v>
      </c>
      <c r="T981" s="18">
        <f t="shared" si="516"/>
        <v>157.16999999999999</v>
      </c>
      <c r="U981" s="18">
        <f t="shared" si="517"/>
        <v>2</v>
      </c>
      <c r="V981" s="18">
        <f t="shared" si="518"/>
        <v>172.4</v>
      </c>
      <c r="W981" s="18">
        <f t="shared" si="519"/>
        <v>2</v>
      </c>
      <c r="X981" s="18">
        <f t="shared" si="520"/>
        <v>172.4</v>
      </c>
      <c r="Y981" s="22">
        <v>0</v>
      </c>
      <c r="Z981" s="22">
        <v>0</v>
      </c>
      <c r="AA981" s="22">
        <v>0</v>
      </c>
      <c r="AB981" s="22">
        <v>0</v>
      </c>
      <c r="AC981" s="22">
        <v>0.7</v>
      </c>
      <c r="AD981" s="22">
        <v>0.3</v>
      </c>
      <c r="AE981" s="18">
        <f t="shared" si="521"/>
        <v>614608150.21999991</v>
      </c>
      <c r="AF981" s="18">
        <f>AE981*节奏规划!$J970</f>
        <v>627151.17369387753</v>
      </c>
      <c r="AG981" s="18">
        <f t="shared" si="522"/>
        <v>7866</v>
      </c>
      <c r="AH981" s="18">
        <f>AG981*节奏规划!$J970</f>
        <v>8.0265306122448994</v>
      </c>
      <c r="AI981" s="18">
        <f t="shared" si="501"/>
        <v>608.84999999999991</v>
      </c>
      <c r="AJ981" s="18">
        <f>AI981*节奏规划!$J970</f>
        <v>0.62127551020408156</v>
      </c>
      <c r="AK981" s="18">
        <f t="shared" si="502"/>
        <v>348.84</v>
      </c>
      <c r="AL981" s="18">
        <f>AK981*节奏规划!$J970</f>
        <v>0.3559591836734694</v>
      </c>
      <c r="AM981" s="18">
        <f t="shared" si="503"/>
        <v>1555.1999999999998</v>
      </c>
      <c r="AN981" s="18">
        <f>AM981*节奏规划!$J970</f>
        <v>1.586938775510204</v>
      </c>
      <c r="AO981" s="18">
        <f t="shared" si="504"/>
        <v>355.31999999999994</v>
      </c>
      <c r="AP981" s="18">
        <f>AO981*节奏规划!$J970</f>
        <v>0.36257142857142854</v>
      </c>
      <c r="AQ981" s="18">
        <f t="shared" si="505"/>
        <v>26.459999999999997</v>
      </c>
      <c r="AR981" s="18">
        <f>AQ981*节奏规划!$J970</f>
        <v>2.7E-2</v>
      </c>
      <c r="AS981" s="18">
        <f t="shared" si="523"/>
        <v>0</v>
      </c>
      <c r="AT981" s="18">
        <f>AS981*节奏规划!$J970</f>
        <v>0</v>
      </c>
      <c r="AU981" s="18">
        <f t="shared" si="524"/>
        <v>143.63999999999999</v>
      </c>
      <c r="AV981" s="18">
        <f>AU981*节奏规划!$J970</f>
        <v>0.14657142857142857</v>
      </c>
      <c r="AW981" s="18">
        <f t="shared" si="525"/>
        <v>77.565599999999975</v>
      </c>
      <c r="AX981" s="18">
        <f>AW981*节奏规划!$J970</f>
        <v>7.9148571428571415E-2</v>
      </c>
      <c r="AY981" s="18">
        <f t="shared" si="526"/>
        <v>7.3871999999999982</v>
      </c>
      <c r="AZ981" s="18">
        <f>AY981*节奏规划!$J970</f>
        <v>7.5379591836734683E-3</v>
      </c>
    </row>
    <row r="982" spans="1:52" ht="16.5" x14ac:dyDescent="0.2">
      <c r="A982" s="14">
        <v>977</v>
      </c>
      <c r="B982" s="14">
        <f>金币产出!CH982/金币产出!CB982</f>
        <v>44319960019.999992</v>
      </c>
      <c r="C982" s="18">
        <f>INDEX(金币产出!$D$7:$D$90,MATCH(宝箱数值!A982,金币产出!$A$7:$A$90,1))</f>
        <v>280</v>
      </c>
      <c r="D982" s="18">
        <f t="shared" si="506"/>
        <v>172787368</v>
      </c>
      <c r="E982" s="18">
        <f t="shared" si="495"/>
        <v>9619487</v>
      </c>
      <c r="F982" s="18">
        <f t="shared" si="496"/>
        <v>34160433</v>
      </c>
      <c r="G982" s="18">
        <f t="shared" si="497"/>
        <v>72468093</v>
      </c>
      <c r="H982" s="18">
        <f t="shared" si="498"/>
        <v>97570080</v>
      </c>
      <c r="I982" s="18">
        <f t="shared" si="499"/>
        <v>157342729</v>
      </c>
      <c r="J982" s="18">
        <f t="shared" si="500"/>
        <v>172787368</v>
      </c>
      <c r="K982" s="18">
        <f t="shared" si="507"/>
        <v>1</v>
      </c>
      <c r="L982" s="18">
        <f t="shared" si="508"/>
        <v>9619.49</v>
      </c>
      <c r="M982" s="18">
        <f t="shared" si="509"/>
        <v>2</v>
      </c>
      <c r="N982" s="18">
        <f t="shared" si="510"/>
        <v>34.159999999999997</v>
      </c>
      <c r="O982" s="18">
        <f t="shared" si="511"/>
        <v>2</v>
      </c>
      <c r="P982" s="18">
        <f t="shared" si="512"/>
        <v>72.47</v>
      </c>
      <c r="Q982" s="18">
        <f t="shared" si="513"/>
        <v>2</v>
      </c>
      <c r="R982" s="18">
        <f t="shared" si="514"/>
        <v>97.57</v>
      </c>
      <c r="S982" s="18">
        <f t="shared" si="515"/>
        <v>2</v>
      </c>
      <c r="T982" s="18">
        <f t="shared" si="516"/>
        <v>157.34</v>
      </c>
      <c r="U982" s="18">
        <f t="shared" si="517"/>
        <v>2</v>
      </c>
      <c r="V982" s="18">
        <f t="shared" si="518"/>
        <v>172.79</v>
      </c>
      <c r="W982" s="18">
        <f t="shared" si="519"/>
        <v>2</v>
      </c>
      <c r="X982" s="18">
        <f t="shared" si="520"/>
        <v>172.79</v>
      </c>
      <c r="Y982" s="22">
        <v>0</v>
      </c>
      <c r="Z982" s="22">
        <v>0</v>
      </c>
      <c r="AA982" s="22">
        <v>0</v>
      </c>
      <c r="AB982" s="22">
        <v>0</v>
      </c>
      <c r="AC982" s="22">
        <v>0.7</v>
      </c>
      <c r="AD982" s="22">
        <v>0.3</v>
      </c>
      <c r="AE982" s="18">
        <f t="shared" si="521"/>
        <v>615509258.65999997</v>
      </c>
      <c r="AF982" s="18">
        <f>AE982*节奏规划!$J971</f>
        <v>628070.67210204084</v>
      </c>
      <c r="AG982" s="18">
        <f t="shared" si="522"/>
        <v>7866</v>
      </c>
      <c r="AH982" s="18">
        <f>AG982*节奏规划!$J971</f>
        <v>8.0265306122448994</v>
      </c>
      <c r="AI982" s="18">
        <f t="shared" si="501"/>
        <v>608.84999999999991</v>
      </c>
      <c r="AJ982" s="18">
        <f>AI982*节奏规划!$J971</f>
        <v>0.62127551020408156</v>
      </c>
      <c r="AK982" s="18">
        <f t="shared" si="502"/>
        <v>348.84</v>
      </c>
      <c r="AL982" s="18">
        <f>AK982*节奏规划!$J971</f>
        <v>0.3559591836734694</v>
      </c>
      <c r="AM982" s="18">
        <f t="shared" si="503"/>
        <v>1555.1999999999998</v>
      </c>
      <c r="AN982" s="18">
        <f>AM982*节奏规划!$J971</f>
        <v>1.586938775510204</v>
      </c>
      <c r="AO982" s="18">
        <f t="shared" si="504"/>
        <v>355.31999999999994</v>
      </c>
      <c r="AP982" s="18">
        <f>AO982*节奏规划!$J971</f>
        <v>0.36257142857142854</v>
      </c>
      <c r="AQ982" s="18">
        <f t="shared" si="505"/>
        <v>26.459999999999997</v>
      </c>
      <c r="AR982" s="18">
        <f>AQ982*节奏规划!$J971</f>
        <v>2.7E-2</v>
      </c>
      <c r="AS982" s="18">
        <f t="shared" si="523"/>
        <v>0</v>
      </c>
      <c r="AT982" s="18">
        <f>AS982*节奏规划!$J971</f>
        <v>0</v>
      </c>
      <c r="AU982" s="18">
        <f t="shared" si="524"/>
        <v>143.63999999999999</v>
      </c>
      <c r="AV982" s="18">
        <f>AU982*节奏规划!$J971</f>
        <v>0.14657142857142857</v>
      </c>
      <c r="AW982" s="18">
        <f t="shared" si="525"/>
        <v>77.565599999999975</v>
      </c>
      <c r="AX982" s="18">
        <f>AW982*节奏规划!$J971</f>
        <v>7.9148571428571415E-2</v>
      </c>
      <c r="AY982" s="18">
        <f t="shared" si="526"/>
        <v>7.3871999999999982</v>
      </c>
      <c r="AZ982" s="18">
        <f>AY982*节奏规划!$J971</f>
        <v>7.5379591836734683E-3</v>
      </c>
    </row>
    <row r="983" spans="1:52" ht="16.5" x14ac:dyDescent="0.2">
      <c r="A983" s="14">
        <v>978</v>
      </c>
      <c r="B983" s="14">
        <f>金币产出!CH983/金币产出!CB983</f>
        <v>44418240299.999992</v>
      </c>
      <c r="C983" s="18">
        <f>INDEX(金币产出!$D$7:$D$90,MATCH(宝箱数值!A983,金币产出!$A$7:$A$90,1))</f>
        <v>280</v>
      </c>
      <c r="D983" s="18">
        <f t="shared" si="506"/>
        <v>173170527</v>
      </c>
      <c r="E983" s="18">
        <f t="shared" si="495"/>
        <v>9630147</v>
      </c>
      <c r="F983" s="18">
        <f t="shared" si="496"/>
        <v>34198288</v>
      </c>
      <c r="G983" s="18">
        <f t="shared" si="497"/>
        <v>72548398</v>
      </c>
      <c r="H983" s="18">
        <f t="shared" si="498"/>
        <v>97678202</v>
      </c>
      <c r="I983" s="18">
        <f t="shared" si="499"/>
        <v>157517087</v>
      </c>
      <c r="J983" s="18">
        <f t="shared" si="500"/>
        <v>173170527</v>
      </c>
      <c r="K983" s="18">
        <f t="shared" si="507"/>
        <v>1</v>
      </c>
      <c r="L983" s="18">
        <f t="shared" si="508"/>
        <v>9630.15</v>
      </c>
      <c r="M983" s="18">
        <f t="shared" si="509"/>
        <v>2</v>
      </c>
      <c r="N983" s="18">
        <f t="shared" si="510"/>
        <v>34.200000000000003</v>
      </c>
      <c r="O983" s="18">
        <f t="shared" si="511"/>
        <v>2</v>
      </c>
      <c r="P983" s="18">
        <f t="shared" si="512"/>
        <v>72.55</v>
      </c>
      <c r="Q983" s="18">
        <f t="shared" si="513"/>
        <v>2</v>
      </c>
      <c r="R983" s="18">
        <f t="shared" si="514"/>
        <v>97.68</v>
      </c>
      <c r="S983" s="18">
        <f t="shared" si="515"/>
        <v>2</v>
      </c>
      <c r="T983" s="18">
        <f t="shared" si="516"/>
        <v>157.52000000000001</v>
      </c>
      <c r="U983" s="18">
        <f t="shared" si="517"/>
        <v>2</v>
      </c>
      <c r="V983" s="18">
        <f t="shared" si="518"/>
        <v>173.17</v>
      </c>
      <c r="W983" s="18">
        <f t="shared" si="519"/>
        <v>2</v>
      </c>
      <c r="X983" s="18">
        <f t="shared" si="520"/>
        <v>173.17</v>
      </c>
      <c r="Y983" s="22">
        <v>0</v>
      </c>
      <c r="Z983" s="22">
        <v>0</v>
      </c>
      <c r="AA983" s="22">
        <v>0</v>
      </c>
      <c r="AB983" s="22">
        <v>0</v>
      </c>
      <c r="AC983" s="22">
        <v>0.7</v>
      </c>
      <c r="AD983" s="22">
        <v>0.3</v>
      </c>
      <c r="AE983" s="18">
        <f t="shared" si="521"/>
        <v>616409852.19999993</v>
      </c>
      <c r="AF983" s="18">
        <f>AE983*节奏规划!$J972</f>
        <v>628989.64510204084</v>
      </c>
      <c r="AG983" s="18">
        <f t="shared" si="522"/>
        <v>7866</v>
      </c>
      <c r="AH983" s="18">
        <f>AG983*节奏规划!$J972</f>
        <v>8.0265306122448994</v>
      </c>
      <c r="AI983" s="18">
        <f t="shared" si="501"/>
        <v>608.84999999999991</v>
      </c>
      <c r="AJ983" s="18">
        <f>AI983*节奏规划!$J972</f>
        <v>0.62127551020408156</v>
      </c>
      <c r="AK983" s="18">
        <f t="shared" si="502"/>
        <v>348.84</v>
      </c>
      <c r="AL983" s="18">
        <f>AK983*节奏规划!$J972</f>
        <v>0.3559591836734694</v>
      </c>
      <c r="AM983" s="18">
        <f t="shared" si="503"/>
        <v>1555.1999999999998</v>
      </c>
      <c r="AN983" s="18">
        <f>AM983*节奏规划!$J972</f>
        <v>1.586938775510204</v>
      </c>
      <c r="AO983" s="18">
        <f t="shared" si="504"/>
        <v>355.31999999999994</v>
      </c>
      <c r="AP983" s="18">
        <f>AO983*节奏规划!$J972</f>
        <v>0.36257142857142854</v>
      </c>
      <c r="AQ983" s="18">
        <f t="shared" si="505"/>
        <v>26.459999999999997</v>
      </c>
      <c r="AR983" s="18">
        <f>AQ983*节奏规划!$J972</f>
        <v>2.7E-2</v>
      </c>
      <c r="AS983" s="18">
        <f t="shared" si="523"/>
        <v>0</v>
      </c>
      <c r="AT983" s="18">
        <f>AS983*节奏规划!$J972</f>
        <v>0</v>
      </c>
      <c r="AU983" s="18">
        <f t="shared" si="524"/>
        <v>143.63999999999999</v>
      </c>
      <c r="AV983" s="18">
        <f>AU983*节奏规划!$J972</f>
        <v>0.14657142857142857</v>
      </c>
      <c r="AW983" s="18">
        <f t="shared" si="525"/>
        <v>77.565599999999975</v>
      </c>
      <c r="AX983" s="18">
        <f>AW983*节奏规划!$J972</f>
        <v>7.9148571428571415E-2</v>
      </c>
      <c r="AY983" s="18">
        <f t="shared" si="526"/>
        <v>7.3871999999999982</v>
      </c>
      <c r="AZ983" s="18">
        <f>AY983*节奏规划!$J972</f>
        <v>7.5379591836734683E-3</v>
      </c>
    </row>
    <row r="984" spans="1:52" ht="16.5" x14ac:dyDescent="0.2">
      <c r="A984" s="14">
        <v>979</v>
      </c>
      <c r="B984" s="14">
        <f>金币产出!CH984/金币产出!CB984</f>
        <v>44516519599.999992</v>
      </c>
      <c r="C984" s="18">
        <f>INDEX(金币产出!$D$7:$D$90,MATCH(宝箱数值!A984,金币产出!$A$7:$A$90,1))</f>
        <v>280</v>
      </c>
      <c r="D984" s="18">
        <f t="shared" si="506"/>
        <v>173553683</v>
      </c>
      <c r="E984" s="18">
        <f t="shared" si="495"/>
        <v>9640795</v>
      </c>
      <c r="F984" s="18">
        <f t="shared" si="496"/>
        <v>34236100</v>
      </c>
      <c r="G984" s="18">
        <f t="shared" si="497"/>
        <v>72628614</v>
      </c>
      <c r="H984" s="18">
        <f t="shared" si="498"/>
        <v>97786203</v>
      </c>
      <c r="I984" s="18">
        <f t="shared" si="499"/>
        <v>157691252</v>
      </c>
      <c r="J984" s="18">
        <f t="shared" si="500"/>
        <v>173553683</v>
      </c>
      <c r="K984" s="18">
        <f t="shared" si="507"/>
        <v>1</v>
      </c>
      <c r="L984" s="18">
        <f t="shared" si="508"/>
        <v>9640.7999999999993</v>
      </c>
      <c r="M984" s="18">
        <f t="shared" si="509"/>
        <v>2</v>
      </c>
      <c r="N984" s="18">
        <f t="shared" si="510"/>
        <v>34.24</v>
      </c>
      <c r="O984" s="18">
        <f t="shared" si="511"/>
        <v>2</v>
      </c>
      <c r="P984" s="18">
        <f t="shared" si="512"/>
        <v>72.63</v>
      </c>
      <c r="Q984" s="18">
        <f t="shared" si="513"/>
        <v>2</v>
      </c>
      <c r="R984" s="18">
        <f t="shared" si="514"/>
        <v>97.79</v>
      </c>
      <c r="S984" s="18">
        <f t="shared" si="515"/>
        <v>2</v>
      </c>
      <c r="T984" s="18">
        <f t="shared" si="516"/>
        <v>157.69</v>
      </c>
      <c r="U984" s="18">
        <f t="shared" si="517"/>
        <v>2</v>
      </c>
      <c r="V984" s="18">
        <f t="shared" si="518"/>
        <v>173.55</v>
      </c>
      <c r="W984" s="18">
        <f t="shared" si="519"/>
        <v>2</v>
      </c>
      <c r="X984" s="18">
        <f t="shared" si="520"/>
        <v>173.55</v>
      </c>
      <c r="Y984" s="22">
        <v>0</v>
      </c>
      <c r="Z984" s="22">
        <v>0</v>
      </c>
      <c r="AA984" s="22">
        <v>0</v>
      </c>
      <c r="AB984" s="22">
        <v>0</v>
      </c>
      <c r="AC984" s="22">
        <v>0.7</v>
      </c>
      <c r="AD984" s="22">
        <v>0.3</v>
      </c>
      <c r="AE984" s="18">
        <f t="shared" si="521"/>
        <v>617309928.93999994</v>
      </c>
      <c r="AF984" s="18">
        <f>AE984*节奏规划!$J973</f>
        <v>629908.09075510199</v>
      </c>
      <c r="AG984" s="18">
        <f t="shared" si="522"/>
        <v>7866</v>
      </c>
      <c r="AH984" s="18">
        <f>AG984*节奏规划!$J973</f>
        <v>8.0265306122448994</v>
      </c>
      <c r="AI984" s="18">
        <f t="shared" si="501"/>
        <v>608.84999999999991</v>
      </c>
      <c r="AJ984" s="18">
        <f>AI984*节奏规划!$J973</f>
        <v>0.62127551020408156</v>
      </c>
      <c r="AK984" s="18">
        <f t="shared" si="502"/>
        <v>348.84</v>
      </c>
      <c r="AL984" s="18">
        <f>AK984*节奏规划!$J973</f>
        <v>0.3559591836734694</v>
      </c>
      <c r="AM984" s="18">
        <f t="shared" si="503"/>
        <v>1555.1999999999998</v>
      </c>
      <c r="AN984" s="18">
        <f>AM984*节奏规划!$J973</f>
        <v>1.586938775510204</v>
      </c>
      <c r="AO984" s="18">
        <f t="shared" si="504"/>
        <v>355.31999999999994</v>
      </c>
      <c r="AP984" s="18">
        <f>AO984*节奏规划!$J973</f>
        <v>0.36257142857142854</v>
      </c>
      <c r="AQ984" s="18">
        <f t="shared" si="505"/>
        <v>26.459999999999997</v>
      </c>
      <c r="AR984" s="18">
        <f>AQ984*节奏规划!$J973</f>
        <v>2.7E-2</v>
      </c>
      <c r="AS984" s="18">
        <f t="shared" si="523"/>
        <v>0</v>
      </c>
      <c r="AT984" s="18">
        <f>AS984*节奏规划!$J973</f>
        <v>0</v>
      </c>
      <c r="AU984" s="18">
        <f t="shared" si="524"/>
        <v>143.63999999999999</v>
      </c>
      <c r="AV984" s="18">
        <f>AU984*节奏规划!$J973</f>
        <v>0.14657142857142857</v>
      </c>
      <c r="AW984" s="18">
        <f t="shared" si="525"/>
        <v>77.565599999999975</v>
      </c>
      <c r="AX984" s="18">
        <f>AW984*节奏规划!$J973</f>
        <v>7.9148571428571415E-2</v>
      </c>
      <c r="AY984" s="18">
        <f t="shared" si="526"/>
        <v>7.3871999999999982</v>
      </c>
      <c r="AZ984" s="18">
        <f>AY984*节奏规划!$J973</f>
        <v>7.5379591836734683E-3</v>
      </c>
    </row>
    <row r="985" spans="1:52" ht="16.5" x14ac:dyDescent="0.2">
      <c r="A985" s="14">
        <v>980</v>
      </c>
      <c r="B985" s="14">
        <f>金币产出!CH985/金币产出!CB985</f>
        <v>44614799879.999992</v>
      </c>
      <c r="C985" s="18">
        <f>INDEX(金币产出!$D$7:$D$90,MATCH(宝箱数值!A985,金币产出!$A$7:$A$90,1))</f>
        <v>285</v>
      </c>
      <c r="D985" s="18">
        <f t="shared" si="506"/>
        <v>171677922</v>
      </c>
      <c r="E985" s="18">
        <f t="shared" si="495"/>
        <v>9588555</v>
      </c>
      <c r="F985" s="18">
        <f t="shared" si="496"/>
        <v>34050586</v>
      </c>
      <c r="G985" s="18">
        <f t="shared" si="497"/>
        <v>72235064</v>
      </c>
      <c r="H985" s="18">
        <f t="shared" si="498"/>
        <v>97256333</v>
      </c>
      <c r="I985" s="18">
        <f t="shared" si="499"/>
        <v>156836776</v>
      </c>
      <c r="J985" s="18">
        <f t="shared" si="500"/>
        <v>171677922</v>
      </c>
      <c r="K985" s="18">
        <f t="shared" si="507"/>
        <v>1</v>
      </c>
      <c r="L985" s="18">
        <f t="shared" si="508"/>
        <v>9588.56</v>
      </c>
      <c r="M985" s="18">
        <f t="shared" si="509"/>
        <v>2</v>
      </c>
      <c r="N985" s="18">
        <f t="shared" si="510"/>
        <v>34.049999999999997</v>
      </c>
      <c r="O985" s="18">
        <f t="shared" si="511"/>
        <v>2</v>
      </c>
      <c r="P985" s="18">
        <f t="shared" si="512"/>
        <v>72.239999999999995</v>
      </c>
      <c r="Q985" s="18">
        <f t="shared" si="513"/>
        <v>2</v>
      </c>
      <c r="R985" s="18">
        <f t="shared" si="514"/>
        <v>97.26</v>
      </c>
      <c r="S985" s="18">
        <f t="shared" si="515"/>
        <v>2</v>
      </c>
      <c r="T985" s="18">
        <f t="shared" si="516"/>
        <v>156.84</v>
      </c>
      <c r="U985" s="18">
        <f t="shared" si="517"/>
        <v>2</v>
      </c>
      <c r="V985" s="18">
        <f t="shared" si="518"/>
        <v>171.68</v>
      </c>
      <c r="W985" s="18">
        <f t="shared" si="519"/>
        <v>2</v>
      </c>
      <c r="X985" s="18">
        <f t="shared" si="520"/>
        <v>171.68</v>
      </c>
      <c r="Y985" s="22">
        <v>0</v>
      </c>
      <c r="Z985" s="22">
        <v>0</v>
      </c>
      <c r="AA985" s="22">
        <v>0</v>
      </c>
      <c r="AB985" s="22">
        <v>0</v>
      </c>
      <c r="AC985" s="22">
        <v>0.7</v>
      </c>
      <c r="AD985" s="22">
        <v>0.3</v>
      </c>
      <c r="AE985" s="18">
        <f t="shared" si="521"/>
        <v>620963111.2299999</v>
      </c>
      <c r="AF985" s="18">
        <f>AE985*节奏规划!$J974</f>
        <v>633635.8277857143</v>
      </c>
      <c r="AG985" s="18">
        <f t="shared" si="522"/>
        <v>7969.5</v>
      </c>
      <c r="AH985" s="18">
        <f>AG985*节奏规划!$J974</f>
        <v>8.132142857142858</v>
      </c>
      <c r="AI985" s="18">
        <f t="shared" si="501"/>
        <v>608.84999999999991</v>
      </c>
      <c r="AJ985" s="18">
        <f>AI985*节奏规划!$J974</f>
        <v>0.62127551020408156</v>
      </c>
      <c r="AK985" s="18">
        <f t="shared" si="502"/>
        <v>348.84</v>
      </c>
      <c r="AL985" s="18">
        <f>AK985*节奏规划!$J974</f>
        <v>0.3559591836734694</v>
      </c>
      <c r="AM985" s="18">
        <f t="shared" si="503"/>
        <v>1555.1999999999998</v>
      </c>
      <c r="AN985" s="18">
        <f>AM985*节奏规划!$J974</f>
        <v>1.586938775510204</v>
      </c>
      <c r="AO985" s="18">
        <f t="shared" si="504"/>
        <v>355.31999999999994</v>
      </c>
      <c r="AP985" s="18">
        <f>AO985*节奏规划!$J974</f>
        <v>0.36257142857142854</v>
      </c>
      <c r="AQ985" s="18">
        <f t="shared" si="505"/>
        <v>26.459999999999997</v>
      </c>
      <c r="AR985" s="18">
        <f>AQ985*节奏规划!$J974</f>
        <v>2.7E-2</v>
      </c>
      <c r="AS985" s="18">
        <f t="shared" si="523"/>
        <v>0</v>
      </c>
      <c r="AT985" s="18">
        <f>AS985*节奏规划!$J974</f>
        <v>0</v>
      </c>
      <c r="AU985" s="18">
        <f t="shared" si="524"/>
        <v>145.53</v>
      </c>
      <c r="AV985" s="18">
        <f>AU985*节奏规划!$J974</f>
        <v>0.14850000000000002</v>
      </c>
      <c r="AW985" s="18">
        <f t="shared" si="525"/>
        <v>78.586199999999991</v>
      </c>
      <c r="AX985" s="18">
        <f>AW985*节奏规划!$J974</f>
        <v>8.0189999999999997E-2</v>
      </c>
      <c r="AY985" s="18">
        <f t="shared" si="526"/>
        <v>7.4843999999999991</v>
      </c>
      <c r="AZ985" s="18">
        <f>AY985*节奏规划!$J974</f>
        <v>7.6371428571428571E-3</v>
      </c>
    </row>
    <row r="986" spans="1:52" ht="16.5" x14ac:dyDescent="0.2">
      <c r="A986" s="14">
        <v>981</v>
      </c>
      <c r="B986" s="14">
        <f>金币产出!CH986/金币产出!CB986</f>
        <v>44741969579.999992</v>
      </c>
      <c r="C986" s="18">
        <f>INDEX(金币产出!$D$7:$D$90,MATCH(宝箱数值!A986,金币产出!$A$7:$A$90,1))</f>
        <v>285</v>
      </c>
      <c r="D986" s="18">
        <f t="shared" si="506"/>
        <v>172167271</v>
      </c>
      <c r="E986" s="18">
        <f t="shared" si="495"/>
        <v>9602211</v>
      </c>
      <c r="F986" s="18">
        <f t="shared" si="496"/>
        <v>34099081</v>
      </c>
      <c r="G986" s="18">
        <f t="shared" si="497"/>
        <v>72337940</v>
      </c>
      <c r="H986" s="18">
        <f t="shared" si="498"/>
        <v>97394844</v>
      </c>
      <c r="I986" s="18">
        <f t="shared" si="499"/>
        <v>157060140</v>
      </c>
      <c r="J986" s="18">
        <f t="shared" si="500"/>
        <v>172167271</v>
      </c>
      <c r="K986" s="18">
        <f t="shared" si="507"/>
        <v>1</v>
      </c>
      <c r="L986" s="18">
        <f t="shared" si="508"/>
        <v>9602.2099999999991</v>
      </c>
      <c r="M986" s="18">
        <f t="shared" si="509"/>
        <v>2</v>
      </c>
      <c r="N986" s="18">
        <f t="shared" si="510"/>
        <v>34.1</v>
      </c>
      <c r="O986" s="18">
        <f t="shared" si="511"/>
        <v>2</v>
      </c>
      <c r="P986" s="18">
        <f t="shared" si="512"/>
        <v>72.34</v>
      </c>
      <c r="Q986" s="18">
        <f t="shared" si="513"/>
        <v>2</v>
      </c>
      <c r="R986" s="18">
        <f t="shared" si="514"/>
        <v>97.39</v>
      </c>
      <c r="S986" s="18">
        <f t="shared" si="515"/>
        <v>2</v>
      </c>
      <c r="T986" s="18">
        <f t="shared" si="516"/>
        <v>157.06</v>
      </c>
      <c r="U986" s="18">
        <f t="shared" si="517"/>
        <v>2</v>
      </c>
      <c r="V986" s="18">
        <f t="shared" si="518"/>
        <v>172.17</v>
      </c>
      <c r="W986" s="18">
        <f t="shared" si="519"/>
        <v>2</v>
      </c>
      <c r="X986" s="18">
        <f t="shared" si="520"/>
        <v>172.17</v>
      </c>
      <c r="Y986" s="22">
        <v>0</v>
      </c>
      <c r="Z986" s="22">
        <v>0</v>
      </c>
      <c r="AA986" s="22">
        <v>0</v>
      </c>
      <c r="AB986" s="22">
        <v>0</v>
      </c>
      <c r="AC986" s="22">
        <v>0.7</v>
      </c>
      <c r="AD986" s="22">
        <v>0.3</v>
      </c>
      <c r="AE986" s="18">
        <f t="shared" si="521"/>
        <v>622130275.30500007</v>
      </c>
      <c r="AF986" s="18">
        <f>AE986*节奏规划!$J975</f>
        <v>634826.81153571443</v>
      </c>
      <c r="AG986" s="18">
        <f t="shared" si="522"/>
        <v>7969.5</v>
      </c>
      <c r="AH986" s="18">
        <f>AG986*节奏规划!$J975</f>
        <v>8.132142857142858</v>
      </c>
      <c r="AI986" s="18">
        <f t="shared" si="501"/>
        <v>608.84999999999991</v>
      </c>
      <c r="AJ986" s="18">
        <f>AI986*节奏规划!$J975</f>
        <v>0.62127551020408156</v>
      </c>
      <c r="AK986" s="18">
        <f t="shared" si="502"/>
        <v>348.84</v>
      </c>
      <c r="AL986" s="18">
        <f>AK986*节奏规划!$J975</f>
        <v>0.3559591836734694</v>
      </c>
      <c r="AM986" s="18">
        <f t="shared" si="503"/>
        <v>1555.1999999999998</v>
      </c>
      <c r="AN986" s="18">
        <f>AM986*节奏规划!$J975</f>
        <v>1.586938775510204</v>
      </c>
      <c r="AO986" s="18">
        <f t="shared" si="504"/>
        <v>355.31999999999994</v>
      </c>
      <c r="AP986" s="18">
        <f>AO986*节奏规划!$J975</f>
        <v>0.36257142857142854</v>
      </c>
      <c r="AQ986" s="18">
        <f t="shared" si="505"/>
        <v>26.459999999999997</v>
      </c>
      <c r="AR986" s="18">
        <f>AQ986*节奏规划!$J975</f>
        <v>2.7E-2</v>
      </c>
      <c r="AS986" s="18">
        <f t="shared" si="523"/>
        <v>0</v>
      </c>
      <c r="AT986" s="18">
        <f>AS986*节奏规划!$J975</f>
        <v>0</v>
      </c>
      <c r="AU986" s="18">
        <f t="shared" si="524"/>
        <v>145.53</v>
      </c>
      <c r="AV986" s="18">
        <f>AU986*节奏规划!$J975</f>
        <v>0.14850000000000002</v>
      </c>
      <c r="AW986" s="18">
        <f t="shared" si="525"/>
        <v>78.586199999999991</v>
      </c>
      <c r="AX986" s="18">
        <f>AW986*节奏规划!$J975</f>
        <v>8.0189999999999997E-2</v>
      </c>
      <c r="AY986" s="18">
        <f t="shared" si="526"/>
        <v>7.4843999999999991</v>
      </c>
      <c r="AZ986" s="18">
        <f>AY986*节奏规划!$J975</f>
        <v>7.6371428571428571E-3</v>
      </c>
    </row>
    <row r="987" spans="1:52" ht="16.5" x14ac:dyDescent="0.2">
      <c r="A987" s="14">
        <v>982</v>
      </c>
      <c r="B987" s="14">
        <f>金币产出!CH987/金币产出!CB987</f>
        <v>44869140259.999992</v>
      </c>
      <c r="C987" s="18">
        <f>INDEX(金币产出!$D$7:$D$90,MATCH(宝箱数值!A987,金币产出!$A$7:$A$90,1))</f>
        <v>285</v>
      </c>
      <c r="D987" s="18">
        <f t="shared" si="506"/>
        <v>172656624</v>
      </c>
      <c r="E987" s="18">
        <f t="shared" si="495"/>
        <v>9615847</v>
      </c>
      <c r="F987" s="18">
        <f t="shared" si="496"/>
        <v>34147506</v>
      </c>
      <c r="G987" s="18">
        <f t="shared" si="497"/>
        <v>72440671</v>
      </c>
      <c r="H987" s="18">
        <f t="shared" si="498"/>
        <v>97533159</v>
      </c>
      <c r="I987" s="18">
        <f t="shared" si="499"/>
        <v>157283189</v>
      </c>
      <c r="J987" s="18">
        <f t="shared" si="500"/>
        <v>172656624</v>
      </c>
      <c r="K987" s="18">
        <f t="shared" si="507"/>
        <v>1</v>
      </c>
      <c r="L987" s="18">
        <f t="shared" si="508"/>
        <v>9615.85</v>
      </c>
      <c r="M987" s="18">
        <f t="shared" si="509"/>
        <v>2</v>
      </c>
      <c r="N987" s="18">
        <f t="shared" si="510"/>
        <v>34.15</v>
      </c>
      <c r="O987" s="18">
        <f t="shared" si="511"/>
        <v>2</v>
      </c>
      <c r="P987" s="18">
        <f t="shared" si="512"/>
        <v>72.44</v>
      </c>
      <c r="Q987" s="18">
        <f t="shared" si="513"/>
        <v>2</v>
      </c>
      <c r="R987" s="18">
        <f t="shared" si="514"/>
        <v>97.53</v>
      </c>
      <c r="S987" s="18">
        <f t="shared" si="515"/>
        <v>2</v>
      </c>
      <c r="T987" s="18">
        <f t="shared" si="516"/>
        <v>157.28</v>
      </c>
      <c r="U987" s="18">
        <f t="shared" si="517"/>
        <v>2</v>
      </c>
      <c r="V987" s="18">
        <f t="shared" si="518"/>
        <v>172.66</v>
      </c>
      <c r="W987" s="18">
        <f t="shared" si="519"/>
        <v>2</v>
      </c>
      <c r="X987" s="18">
        <f t="shared" si="520"/>
        <v>172.66</v>
      </c>
      <c r="Y987" s="22">
        <v>0</v>
      </c>
      <c r="Z987" s="22">
        <v>0</v>
      </c>
      <c r="AA987" s="22">
        <v>0</v>
      </c>
      <c r="AB987" s="22">
        <v>0</v>
      </c>
      <c r="AC987" s="22">
        <v>0.7</v>
      </c>
      <c r="AD987" s="22">
        <v>0.3</v>
      </c>
      <c r="AE987" s="18">
        <f t="shared" si="521"/>
        <v>623296595.07500005</v>
      </c>
      <c r="AF987" s="18">
        <f>AE987*节奏规划!$J976</f>
        <v>636016.93375000008</v>
      </c>
      <c r="AG987" s="18">
        <f t="shared" si="522"/>
        <v>7969.5</v>
      </c>
      <c r="AH987" s="18">
        <f>AG987*节奏规划!$J976</f>
        <v>8.132142857142858</v>
      </c>
      <c r="AI987" s="18">
        <f t="shared" si="501"/>
        <v>608.84999999999991</v>
      </c>
      <c r="AJ987" s="18">
        <f>AI987*节奏规划!$J976</f>
        <v>0.62127551020408156</v>
      </c>
      <c r="AK987" s="18">
        <f t="shared" si="502"/>
        <v>348.84</v>
      </c>
      <c r="AL987" s="18">
        <f>AK987*节奏规划!$J976</f>
        <v>0.3559591836734694</v>
      </c>
      <c r="AM987" s="18">
        <f t="shared" si="503"/>
        <v>1555.1999999999998</v>
      </c>
      <c r="AN987" s="18">
        <f>AM987*节奏规划!$J976</f>
        <v>1.586938775510204</v>
      </c>
      <c r="AO987" s="18">
        <f t="shared" si="504"/>
        <v>355.31999999999994</v>
      </c>
      <c r="AP987" s="18">
        <f>AO987*节奏规划!$J976</f>
        <v>0.36257142857142854</v>
      </c>
      <c r="AQ987" s="18">
        <f t="shared" si="505"/>
        <v>26.459999999999997</v>
      </c>
      <c r="AR987" s="18">
        <f>AQ987*节奏规划!$J976</f>
        <v>2.7E-2</v>
      </c>
      <c r="AS987" s="18">
        <f t="shared" si="523"/>
        <v>0</v>
      </c>
      <c r="AT987" s="18">
        <f>AS987*节奏规划!$J976</f>
        <v>0</v>
      </c>
      <c r="AU987" s="18">
        <f t="shared" si="524"/>
        <v>145.53</v>
      </c>
      <c r="AV987" s="18">
        <f>AU987*节奏规划!$J976</f>
        <v>0.14850000000000002</v>
      </c>
      <c r="AW987" s="18">
        <f t="shared" si="525"/>
        <v>78.586199999999991</v>
      </c>
      <c r="AX987" s="18">
        <f>AW987*节奏规划!$J976</f>
        <v>8.0189999999999997E-2</v>
      </c>
      <c r="AY987" s="18">
        <f t="shared" si="526"/>
        <v>7.4843999999999991</v>
      </c>
      <c r="AZ987" s="18">
        <f>AY987*节奏规划!$J976</f>
        <v>7.6371428571428571E-3</v>
      </c>
    </row>
    <row r="988" spans="1:52" ht="16.5" x14ac:dyDescent="0.2">
      <c r="A988" s="14">
        <v>983</v>
      </c>
      <c r="B988" s="14">
        <f>金币产出!CH988/金币产出!CB988</f>
        <v>44996309959.999992</v>
      </c>
      <c r="C988" s="18">
        <f>INDEX(金币产出!$D$7:$D$90,MATCH(宝箱数值!A988,金币产出!$A$7:$A$90,1))</f>
        <v>285</v>
      </c>
      <c r="D988" s="18">
        <f t="shared" si="506"/>
        <v>173145974</v>
      </c>
      <c r="E988" s="18">
        <f t="shared" si="495"/>
        <v>9629464</v>
      </c>
      <c r="F988" s="18">
        <f t="shared" si="496"/>
        <v>34195863</v>
      </c>
      <c r="G988" s="18">
        <f t="shared" si="497"/>
        <v>72543255</v>
      </c>
      <c r="H988" s="18">
        <f t="shared" si="498"/>
        <v>97671277</v>
      </c>
      <c r="I988" s="18">
        <f t="shared" si="499"/>
        <v>157505920</v>
      </c>
      <c r="J988" s="18">
        <f t="shared" si="500"/>
        <v>173145974</v>
      </c>
      <c r="K988" s="18">
        <f t="shared" si="507"/>
        <v>1</v>
      </c>
      <c r="L988" s="18">
        <f t="shared" si="508"/>
        <v>9629.4599999999991</v>
      </c>
      <c r="M988" s="18">
        <f t="shared" si="509"/>
        <v>2</v>
      </c>
      <c r="N988" s="18">
        <f t="shared" si="510"/>
        <v>34.200000000000003</v>
      </c>
      <c r="O988" s="18">
        <f t="shared" si="511"/>
        <v>2</v>
      </c>
      <c r="P988" s="18">
        <f t="shared" si="512"/>
        <v>72.540000000000006</v>
      </c>
      <c r="Q988" s="18">
        <f t="shared" si="513"/>
        <v>2</v>
      </c>
      <c r="R988" s="18">
        <f t="shared" si="514"/>
        <v>97.67</v>
      </c>
      <c r="S988" s="18">
        <f t="shared" si="515"/>
        <v>2</v>
      </c>
      <c r="T988" s="18">
        <f t="shared" si="516"/>
        <v>157.51</v>
      </c>
      <c r="U988" s="18">
        <f t="shared" si="517"/>
        <v>2</v>
      </c>
      <c r="V988" s="18">
        <f t="shared" si="518"/>
        <v>173.15</v>
      </c>
      <c r="W988" s="18">
        <f t="shared" si="519"/>
        <v>2</v>
      </c>
      <c r="X988" s="18">
        <f t="shared" si="520"/>
        <v>173.15</v>
      </c>
      <c r="Y988" s="22">
        <v>0</v>
      </c>
      <c r="Z988" s="22">
        <v>0</v>
      </c>
      <c r="AA988" s="22">
        <v>0</v>
      </c>
      <c r="AB988" s="22">
        <v>0</v>
      </c>
      <c r="AC988" s="22">
        <v>0.7</v>
      </c>
      <c r="AD988" s="22">
        <v>0.3</v>
      </c>
      <c r="AE988" s="18">
        <f t="shared" si="521"/>
        <v>624462054.37</v>
      </c>
      <c r="AF988" s="18">
        <f>AE988*节奏规划!$J977</f>
        <v>637206.17792857147</v>
      </c>
      <c r="AG988" s="18">
        <f t="shared" si="522"/>
        <v>7969.5</v>
      </c>
      <c r="AH988" s="18">
        <f>AG988*节奏规划!$J977</f>
        <v>8.132142857142858</v>
      </c>
      <c r="AI988" s="18">
        <f t="shared" si="501"/>
        <v>608.84999999999991</v>
      </c>
      <c r="AJ988" s="18">
        <f>AI988*节奏规划!$J977</f>
        <v>0.62127551020408156</v>
      </c>
      <c r="AK988" s="18">
        <f t="shared" si="502"/>
        <v>348.84</v>
      </c>
      <c r="AL988" s="18">
        <f>AK988*节奏规划!$J977</f>
        <v>0.3559591836734694</v>
      </c>
      <c r="AM988" s="18">
        <f t="shared" si="503"/>
        <v>1555.1999999999998</v>
      </c>
      <c r="AN988" s="18">
        <f>AM988*节奏规划!$J977</f>
        <v>1.586938775510204</v>
      </c>
      <c r="AO988" s="18">
        <f t="shared" si="504"/>
        <v>355.31999999999994</v>
      </c>
      <c r="AP988" s="18">
        <f>AO988*节奏规划!$J977</f>
        <v>0.36257142857142854</v>
      </c>
      <c r="AQ988" s="18">
        <f t="shared" si="505"/>
        <v>26.459999999999997</v>
      </c>
      <c r="AR988" s="18">
        <f>AQ988*节奏规划!$J977</f>
        <v>2.7E-2</v>
      </c>
      <c r="AS988" s="18">
        <f t="shared" si="523"/>
        <v>0</v>
      </c>
      <c r="AT988" s="18">
        <f>AS988*节奏规划!$J977</f>
        <v>0</v>
      </c>
      <c r="AU988" s="18">
        <f t="shared" si="524"/>
        <v>145.53</v>
      </c>
      <c r="AV988" s="18">
        <f>AU988*节奏规划!$J977</f>
        <v>0.14850000000000002</v>
      </c>
      <c r="AW988" s="18">
        <f t="shared" si="525"/>
        <v>78.586199999999991</v>
      </c>
      <c r="AX988" s="18">
        <f>AW988*节奏规划!$J977</f>
        <v>8.0189999999999997E-2</v>
      </c>
      <c r="AY988" s="18">
        <f t="shared" si="526"/>
        <v>7.4843999999999991</v>
      </c>
      <c r="AZ988" s="18">
        <f>AY988*节奏规划!$J977</f>
        <v>7.6371428571428571E-3</v>
      </c>
    </row>
    <row r="989" spans="1:52" ht="16.5" x14ac:dyDescent="0.2">
      <c r="A989" s="14">
        <v>984</v>
      </c>
      <c r="B989" s="14">
        <f>金币产出!CH989/金币产出!CB989</f>
        <v>45123479659.999992</v>
      </c>
      <c r="C989" s="18">
        <f>INDEX(金币产出!$D$7:$D$90,MATCH(宝箱数值!A989,金币产出!$A$7:$A$90,1))</f>
        <v>285</v>
      </c>
      <c r="D989" s="18">
        <f t="shared" si="506"/>
        <v>173635323</v>
      </c>
      <c r="E989" s="18">
        <f t="shared" si="495"/>
        <v>9643062</v>
      </c>
      <c r="F989" s="18">
        <f t="shared" si="496"/>
        <v>34244152</v>
      </c>
      <c r="G989" s="18">
        <f t="shared" si="497"/>
        <v>72645694</v>
      </c>
      <c r="H989" s="18">
        <f t="shared" si="498"/>
        <v>97809200</v>
      </c>
      <c r="I989" s="18">
        <f t="shared" si="499"/>
        <v>157728336</v>
      </c>
      <c r="J989" s="18">
        <f t="shared" si="500"/>
        <v>173635323</v>
      </c>
      <c r="K989" s="18">
        <f t="shared" si="507"/>
        <v>1</v>
      </c>
      <c r="L989" s="18">
        <f t="shared" si="508"/>
        <v>9643.06</v>
      </c>
      <c r="M989" s="18">
        <f t="shared" si="509"/>
        <v>2</v>
      </c>
      <c r="N989" s="18">
        <f t="shared" si="510"/>
        <v>34.24</v>
      </c>
      <c r="O989" s="18">
        <f t="shared" si="511"/>
        <v>2</v>
      </c>
      <c r="P989" s="18">
        <f t="shared" si="512"/>
        <v>72.650000000000006</v>
      </c>
      <c r="Q989" s="18">
        <f t="shared" si="513"/>
        <v>2</v>
      </c>
      <c r="R989" s="18">
        <f t="shared" si="514"/>
        <v>97.81</v>
      </c>
      <c r="S989" s="18">
        <f t="shared" si="515"/>
        <v>2</v>
      </c>
      <c r="T989" s="18">
        <f t="shared" si="516"/>
        <v>157.72999999999999</v>
      </c>
      <c r="U989" s="18">
        <f t="shared" si="517"/>
        <v>2</v>
      </c>
      <c r="V989" s="18">
        <f t="shared" si="518"/>
        <v>173.64</v>
      </c>
      <c r="W989" s="18">
        <f t="shared" si="519"/>
        <v>2</v>
      </c>
      <c r="X989" s="18">
        <f t="shared" si="520"/>
        <v>173.64</v>
      </c>
      <c r="Y989" s="22">
        <v>0</v>
      </c>
      <c r="Z989" s="22">
        <v>0</v>
      </c>
      <c r="AA989" s="22">
        <v>0</v>
      </c>
      <c r="AB989" s="22">
        <v>0</v>
      </c>
      <c r="AC989" s="22">
        <v>0.7</v>
      </c>
      <c r="AD989" s="22">
        <v>0.3</v>
      </c>
      <c r="AE989" s="18">
        <f t="shared" si="521"/>
        <v>625626663.58500004</v>
      </c>
      <c r="AF989" s="18">
        <f>AE989*节奏规划!$J978</f>
        <v>638394.55467857153</v>
      </c>
      <c r="AG989" s="18">
        <f t="shared" si="522"/>
        <v>7969.5</v>
      </c>
      <c r="AH989" s="18">
        <f>AG989*节奏规划!$J978</f>
        <v>8.132142857142858</v>
      </c>
      <c r="AI989" s="18">
        <f t="shared" si="501"/>
        <v>608.84999999999991</v>
      </c>
      <c r="AJ989" s="18">
        <f>AI989*节奏规划!$J978</f>
        <v>0.62127551020408156</v>
      </c>
      <c r="AK989" s="18">
        <f t="shared" si="502"/>
        <v>348.84</v>
      </c>
      <c r="AL989" s="18">
        <f>AK989*节奏规划!$J978</f>
        <v>0.3559591836734694</v>
      </c>
      <c r="AM989" s="18">
        <f t="shared" si="503"/>
        <v>1555.1999999999998</v>
      </c>
      <c r="AN989" s="18">
        <f>AM989*节奏规划!$J978</f>
        <v>1.586938775510204</v>
      </c>
      <c r="AO989" s="18">
        <f t="shared" si="504"/>
        <v>355.31999999999994</v>
      </c>
      <c r="AP989" s="18">
        <f>AO989*节奏规划!$J978</f>
        <v>0.36257142857142854</v>
      </c>
      <c r="AQ989" s="18">
        <f t="shared" si="505"/>
        <v>26.459999999999997</v>
      </c>
      <c r="AR989" s="18">
        <f>AQ989*节奏规划!$J978</f>
        <v>2.7E-2</v>
      </c>
      <c r="AS989" s="18">
        <f t="shared" si="523"/>
        <v>0</v>
      </c>
      <c r="AT989" s="18">
        <f>AS989*节奏规划!$J978</f>
        <v>0</v>
      </c>
      <c r="AU989" s="18">
        <f t="shared" si="524"/>
        <v>145.53</v>
      </c>
      <c r="AV989" s="18">
        <f>AU989*节奏规划!$J978</f>
        <v>0.14850000000000002</v>
      </c>
      <c r="AW989" s="18">
        <f t="shared" si="525"/>
        <v>78.586199999999991</v>
      </c>
      <c r="AX989" s="18">
        <f>AW989*节奏规划!$J978</f>
        <v>8.0189999999999997E-2</v>
      </c>
      <c r="AY989" s="18">
        <f t="shared" si="526"/>
        <v>7.4843999999999991</v>
      </c>
      <c r="AZ989" s="18">
        <f>AY989*节奏规划!$J978</f>
        <v>7.6371428571428571E-3</v>
      </c>
    </row>
    <row r="990" spans="1:52" ht="16.5" x14ac:dyDescent="0.2">
      <c r="A990" s="14">
        <v>985</v>
      </c>
      <c r="B990" s="14">
        <f>金币产出!CH990/金币产出!CB990</f>
        <v>45250650339.999992</v>
      </c>
      <c r="C990" s="18">
        <f>INDEX(金币产出!$D$7:$D$90,MATCH(宝箱数值!A990,金币产出!$A$7:$A$90,1))</f>
        <v>285</v>
      </c>
      <c r="D990" s="18">
        <f t="shared" si="506"/>
        <v>174124677</v>
      </c>
      <c r="E990" s="18">
        <f t="shared" si="495"/>
        <v>9656641</v>
      </c>
      <c r="F990" s="18">
        <f t="shared" si="496"/>
        <v>34292373</v>
      </c>
      <c r="G990" s="18">
        <f t="shared" si="497"/>
        <v>72747991</v>
      </c>
      <c r="H990" s="18">
        <f t="shared" si="498"/>
        <v>97946930</v>
      </c>
      <c r="I990" s="18">
        <f t="shared" si="499"/>
        <v>157950442</v>
      </c>
      <c r="J990" s="18">
        <f t="shared" si="500"/>
        <v>174124677</v>
      </c>
      <c r="K990" s="18">
        <f t="shared" si="507"/>
        <v>1</v>
      </c>
      <c r="L990" s="18">
        <f t="shared" si="508"/>
        <v>9656.64</v>
      </c>
      <c r="M990" s="18">
        <f t="shared" si="509"/>
        <v>2</v>
      </c>
      <c r="N990" s="18">
        <f t="shared" si="510"/>
        <v>34.29</v>
      </c>
      <c r="O990" s="18">
        <f t="shared" si="511"/>
        <v>2</v>
      </c>
      <c r="P990" s="18">
        <f t="shared" si="512"/>
        <v>72.75</v>
      </c>
      <c r="Q990" s="18">
        <f t="shared" si="513"/>
        <v>2</v>
      </c>
      <c r="R990" s="18">
        <f t="shared" si="514"/>
        <v>97.95</v>
      </c>
      <c r="S990" s="18">
        <f t="shared" si="515"/>
        <v>2</v>
      </c>
      <c r="T990" s="18">
        <f t="shared" si="516"/>
        <v>157.94999999999999</v>
      </c>
      <c r="U990" s="18">
        <f t="shared" si="517"/>
        <v>2</v>
      </c>
      <c r="V990" s="18">
        <f t="shared" si="518"/>
        <v>174.12</v>
      </c>
      <c r="W990" s="18">
        <f t="shared" si="519"/>
        <v>2</v>
      </c>
      <c r="X990" s="18">
        <f t="shared" si="520"/>
        <v>174.12</v>
      </c>
      <c r="Y990" s="22">
        <v>0</v>
      </c>
      <c r="Z990" s="22">
        <v>0</v>
      </c>
      <c r="AA990" s="22">
        <v>0</v>
      </c>
      <c r="AB990" s="22">
        <v>0</v>
      </c>
      <c r="AC990" s="22">
        <v>0.7</v>
      </c>
      <c r="AD990" s="22">
        <v>0.3</v>
      </c>
      <c r="AE990" s="18">
        <f t="shared" si="521"/>
        <v>626790443.125</v>
      </c>
      <c r="AF990" s="18">
        <f>AE990*节奏规划!$J979</f>
        <v>639582.08482142864</v>
      </c>
      <c r="AG990" s="18">
        <f t="shared" si="522"/>
        <v>7969.5</v>
      </c>
      <c r="AH990" s="18">
        <f>AG990*节奏规划!$J979</f>
        <v>8.132142857142858</v>
      </c>
      <c r="AI990" s="18">
        <f t="shared" si="501"/>
        <v>608.84999999999991</v>
      </c>
      <c r="AJ990" s="18">
        <f>AI990*节奏规划!$J979</f>
        <v>0.62127551020408156</v>
      </c>
      <c r="AK990" s="18">
        <f t="shared" si="502"/>
        <v>348.84</v>
      </c>
      <c r="AL990" s="18">
        <f>AK990*节奏规划!$J979</f>
        <v>0.3559591836734694</v>
      </c>
      <c r="AM990" s="18">
        <f t="shared" si="503"/>
        <v>1555.1999999999998</v>
      </c>
      <c r="AN990" s="18">
        <f>AM990*节奏规划!$J979</f>
        <v>1.586938775510204</v>
      </c>
      <c r="AO990" s="18">
        <f t="shared" si="504"/>
        <v>355.31999999999994</v>
      </c>
      <c r="AP990" s="18">
        <f>AO990*节奏规划!$J979</f>
        <v>0.36257142857142854</v>
      </c>
      <c r="AQ990" s="18">
        <f t="shared" si="505"/>
        <v>26.459999999999997</v>
      </c>
      <c r="AR990" s="18">
        <f>AQ990*节奏规划!$J979</f>
        <v>2.7E-2</v>
      </c>
      <c r="AS990" s="18">
        <f t="shared" si="523"/>
        <v>0</v>
      </c>
      <c r="AT990" s="18">
        <f>AS990*节奏规划!$J979</f>
        <v>0</v>
      </c>
      <c r="AU990" s="18">
        <f t="shared" si="524"/>
        <v>145.53</v>
      </c>
      <c r="AV990" s="18">
        <f>AU990*节奏规划!$J979</f>
        <v>0.14850000000000002</v>
      </c>
      <c r="AW990" s="18">
        <f t="shared" si="525"/>
        <v>78.586199999999991</v>
      </c>
      <c r="AX990" s="18">
        <f>AW990*节奏规划!$J979</f>
        <v>8.0189999999999997E-2</v>
      </c>
      <c r="AY990" s="18">
        <f t="shared" si="526"/>
        <v>7.4843999999999991</v>
      </c>
      <c r="AZ990" s="18">
        <f>AY990*节奏规划!$J979</f>
        <v>7.6371428571428571E-3</v>
      </c>
    </row>
    <row r="991" spans="1:52" ht="16.5" x14ac:dyDescent="0.2">
      <c r="A991" s="14">
        <v>986</v>
      </c>
      <c r="B991" s="14">
        <f>金币产出!CH991/金币产出!CB991</f>
        <v>45377820039.999992</v>
      </c>
      <c r="C991" s="18">
        <f>INDEX(金币产出!$D$7:$D$90,MATCH(宝箱数值!A991,金币产出!$A$7:$A$90,1))</f>
        <v>285</v>
      </c>
      <c r="D991" s="18">
        <f t="shared" si="506"/>
        <v>174614026</v>
      </c>
      <c r="E991" s="18">
        <f t="shared" si="495"/>
        <v>9670201</v>
      </c>
      <c r="F991" s="18">
        <f t="shared" si="496"/>
        <v>34340525</v>
      </c>
      <c r="G991" s="18">
        <f t="shared" si="497"/>
        <v>72850142</v>
      </c>
      <c r="H991" s="18">
        <f t="shared" si="498"/>
        <v>98084466</v>
      </c>
      <c r="I991" s="18">
        <f t="shared" si="499"/>
        <v>158172233</v>
      </c>
      <c r="J991" s="18">
        <f t="shared" si="500"/>
        <v>174614026</v>
      </c>
      <c r="K991" s="18">
        <f t="shared" si="507"/>
        <v>1</v>
      </c>
      <c r="L991" s="18">
        <f t="shared" si="508"/>
        <v>9670.2000000000007</v>
      </c>
      <c r="M991" s="18">
        <f t="shared" si="509"/>
        <v>2</v>
      </c>
      <c r="N991" s="18">
        <f t="shared" si="510"/>
        <v>34.340000000000003</v>
      </c>
      <c r="O991" s="18">
        <f t="shared" si="511"/>
        <v>2</v>
      </c>
      <c r="P991" s="18">
        <f t="shared" si="512"/>
        <v>72.849999999999994</v>
      </c>
      <c r="Q991" s="18">
        <f t="shared" si="513"/>
        <v>2</v>
      </c>
      <c r="R991" s="18">
        <f t="shared" si="514"/>
        <v>98.08</v>
      </c>
      <c r="S991" s="18">
        <f t="shared" si="515"/>
        <v>2</v>
      </c>
      <c r="T991" s="18">
        <f t="shared" si="516"/>
        <v>158.16999999999999</v>
      </c>
      <c r="U991" s="18">
        <f t="shared" si="517"/>
        <v>2</v>
      </c>
      <c r="V991" s="18">
        <f t="shared" si="518"/>
        <v>174.61</v>
      </c>
      <c r="W991" s="18">
        <f t="shared" si="519"/>
        <v>2</v>
      </c>
      <c r="X991" s="18">
        <f t="shared" si="520"/>
        <v>174.61</v>
      </c>
      <c r="Y991" s="22">
        <v>0</v>
      </c>
      <c r="Z991" s="22">
        <v>0</v>
      </c>
      <c r="AA991" s="22">
        <v>0</v>
      </c>
      <c r="AB991" s="22">
        <v>0</v>
      </c>
      <c r="AC991" s="22">
        <v>0.7</v>
      </c>
      <c r="AD991" s="22">
        <v>0.3</v>
      </c>
      <c r="AE991" s="18">
        <f t="shared" si="521"/>
        <v>627953367.96499991</v>
      </c>
      <c r="AF991" s="18">
        <f>AE991*节奏规划!$J980</f>
        <v>640768.74282142858</v>
      </c>
      <c r="AG991" s="18">
        <f t="shared" si="522"/>
        <v>7969.5</v>
      </c>
      <c r="AH991" s="18">
        <f>AG991*节奏规划!$J980</f>
        <v>8.132142857142858</v>
      </c>
      <c r="AI991" s="18">
        <f t="shared" si="501"/>
        <v>608.84999999999991</v>
      </c>
      <c r="AJ991" s="18">
        <f>AI991*节奏规划!$J980</f>
        <v>0.62127551020408156</v>
      </c>
      <c r="AK991" s="18">
        <f t="shared" si="502"/>
        <v>348.84</v>
      </c>
      <c r="AL991" s="18">
        <f>AK991*节奏规划!$J980</f>
        <v>0.3559591836734694</v>
      </c>
      <c r="AM991" s="18">
        <f t="shared" si="503"/>
        <v>1555.1999999999998</v>
      </c>
      <c r="AN991" s="18">
        <f>AM991*节奏规划!$J980</f>
        <v>1.586938775510204</v>
      </c>
      <c r="AO991" s="18">
        <f t="shared" si="504"/>
        <v>355.31999999999994</v>
      </c>
      <c r="AP991" s="18">
        <f>AO991*节奏规划!$J980</f>
        <v>0.36257142857142854</v>
      </c>
      <c r="AQ991" s="18">
        <f t="shared" si="505"/>
        <v>26.459999999999997</v>
      </c>
      <c r="AR991" s="18">
        <f>AQ991*节奏规划!$J980</f>
        <v>2.7E-2</v>
      </c>
      <c r="AS991" s="18">
        <f t="shared" si="523"/>
        <v>0</v>
      </c>
      <c r="AT991" s="18">
        <f>AS991*节奏规划!$J980</f>
        <v>0</v>
      </c>
      <c r="AU991" s="18">
        <f t="shared" si="524"/>
        <v>145.53</v>
      </c>
      <c r="AV991" s="18">
        <f>AU991*节奏规划!$J980</f>
        <v>0.14850000000000002</v>
      </c>
      <c r="AW991" s="18">
        <f t="shared" si="525"/>
        <v>78.586199999999991</v>
      </c>
      <c r="AX991" s="18">
        <f>AW991*节奏规划!$J980</f>
        <v>8.0189999999999997E-2</v>
      </c>
      <c r="AY991" s="18">
        <f t="shared" si="526"/>
        <v>7.4843999999999991</v>
      </c>
      <c r="AZ991" s="18">
        <f>AY991*节奏规划!$J980</f>
        <v>7.6371428571428571E-3</v>
      </c>
    </row>
    <row r="992" spans="1:52" ht="16.5" x14ac:dyDescent="0.2">
      <c r="A992" s="14">
        <v>987</v>
      </c>
      <c r="B992" s="14">
        <f>金币产出!CH992/金币产出!CB992</f>
        <v>45504989739.999992</v>
      </c>
      <c r="C992" s="18">
        <f>INDEX(金币产出!$D$7:$D$90,MATCH(宝箱数值!A992,金币产出!$A$7:$A$90,1))</f>
        <v>285</v>
      </c>
      <c r="D992" s="18">
        <f t="shared" si="506"/>
        <v>175103376</v>
      </c>
      <c r="E992" s="18">
        <f t="shared" si="495"/>
        <v>9683742</v>
      </c>
      <c r="F992" s="18">
        <f t="shared" si="496"/>
        <v>34388611</v>
      </c>
      <c r="G992" s="18">
        <f t="shared" si="497"/>
        <v>72952151</v>
      </c>
      <c r="H992" s="18">
        <f t="shared" si="498"/>
        <v>98221809</v>
      </c>
      <c r="I992" s="18">
        <f t="shared" si="499"/>
        <v>158393714</v>
      </c>
      <c r="J992" s="18">
        <f t="shared" si="500"/>
        <v>175103376</v>
      </c>
      <c r="K992" s="18">
        <f t="shared" si="507"/>
        <v>1</v>
      </c>
      <c r="L992" s="18">
        <f t="shared" si="508"/>
        <v>9683.74</v>
      </c>
      <c r="M992" s="18">
        <f t="shared" si="509"/>
        <v>2</v>
      </c>
      <c r="N992" s="18">
        <f t="shared" si="510"/>
        <v>34.39</v>
      </c>
      <c r="O992" s="18">
        <f t="shared" si="511"/>
        <v>2</v>
      </c>
      <c r="P992" s="18">
        <f t="shared" si="512"/>
        <v>72.95</v>
      </c>
      <c r="Q992" s="18">
        <f t="shared" si="513"/>
        <v>2</v>
      </c>
      <c r="R992" s="18">
        <f t="shared" si="514"/>
        <v>98.22</v>
      </c>
      <c r="S992" s="18">
        <f t="shared" si="515"/>
        <v>2</v>
      </c>
      <c r="T992" s="18">
        <f t="shared" si="516"/>
        <v>158.38999999999999</v>
      </c>
      <c r="U992" s="18">
        <f t="shared" si="517"/>
        <v>2</v>
      </c>
      <c r="V992" s="18">
        <f t="shared" si="518"/>
        <v>175.1</v>
      </c>
      <c r="W992" s="18">
        <f t="shared" si="519"/>
        <v>2</v>
      </c>
      <c r="X992" s="18">
        <f t="shared" si="520"/>
        <v>175.1</v>
      </c>
      <c r="Y992" s="22">
        <v>0</v>
      </c>
      <c r="Z992" s="22">
        <v>0</v>
      </c>
      <c r="AA992" s="22">
        <v>0</v>
      </c>
      <c r="AB992" s="22">
        <v>0</v>
      </c>
      <c r="AC992" s="22">
        <v>0.7</v>
      </c>
      <c r="AD992" s="22">
        <v>0.3</v>
      </c>
      <c r="AE992" s="18">
        <f t="shared" si="521"/>
        <v>629115458.50999999</v>
      </c>
      <c r="AF992" s="18">
        <f>AE992*节奏规划!$J981</f>
        <v>641954.54950000008</v>
      </c>
      <c r="AG992" s="18">
        <f t="shared" si="522"/>
        <v>7969.5</v>
      </c>
      <c r="AH992" s="18">
        <f>AG992*节奏规划!$J981</f>
        <v>8.132142857142858</v>
      </c>
      <c r="AI992" s="18">
        <f t="shared" si="501"/>
        <v>608.84999999999991</v>
      </c>
      <c r="AJ992" s="18">
        <f>AI992*节奏规划!$J981</f>
        <v>0.62127551020408156</v>
      </c>
      <c r="AK992" s="18">
        <f t="shared" si="502"/>
        <v>348.84</v>
      </c>
      <c r="AL992" s="18">
        <f>AK992*节奏规划!$J981</f>
        <v>0.3559591836734694</v>
      </c>
      <c r="AM992" s="18">
        <f t="shared" si="503"/>
        <v>1555.1999999999998</v>
      </c>
      <c r="AN992" s="18">
        <f>AM992*节奏规划!$J981</f>
        <v>1.586938775510204</v>
      </c>
      <c r="AO992" s="18">
        <f t="shared" si="504"/>
        <v>355.31999999999994</v>
      </c>
      <c r="AP992" s="18">
        <f>AO992*节奏规划!$J981</f>
        <v>0.36257142857142854</v>
      </c>
      <c r="AQ992" s="18">
        <f t="shared" si="505"/>
        <v>26.459999999999997</v>
      </c>
      <c r="AR992" s="18">
        <f>AQ992*节奏规划!$J981</f>
        <v>2.7E-2</v>
      </c>
      <c r="AS992" s="18">
        <f t="shared" si="523"/>
        <v>0</v>
      </c>
      <c r="AT992" s="18">
        <f>AS992*节奏规划!$J981</f>
        <v>0</v>
      </c>
      <c r="AU992" s="18">
        <f t="shared" si="524"/>
        <v>145.53</v>
      </c>
      <c r="AV992" s="18">
        <f>AU992*节奏规划!$J981</f>
        <v>0.14850000000000002</v>
      </c>
      <c r="AW992" s="18">
        <f t="shared" si="525"/>
        <v>78.586199999999991</v>
      </c>
      <c r="AX992" s="18">
        <f>AW992*节奏规划!$J981</f>
        <v>8.0189999999999997E-2</v>
      </c>
      <c r="AY992" s="18">
        <f t="shared" si="526"/>
        <v>7.4843999999999991</v>
      </c>
      <c r="AZ992" s="18">
        <f>AY992*节奏规划!$J981</f>
        <v>7.6371428571428571E-3</v>
      </c>
    </row>
    <row r="993" spans="1:52" ht="16.5" x14ac:dyDescent="0.2">
      <c r="A993" s="14">
        <v>988</v>
      </c>
      <c r="B993" s="14">
        <f>金币产出!CH993/金币产出!CB993</f>
        <v>45632160419.999992</v>
      </c>
      <c r="C993" s="18">
        <f>INDEX(金币产出!$D$7:$D$90,MATCH(宝箱数值!A993,金币产出!$A$7:$A$90,1))</f>
        <v>285</v>
      </c>
      <c r="D993" s="18">
        <f t="shared" si="506"/>
        <v>175592729</v>
      </c>
      <c r="E993" s="18">
        <f t="shared" si="495"/>
        <v>9697264</v>
      </c>
      <c r="F993" s="18">
        <f t="shared" si="496"/>
        <v>34436629</v>
      </c>
      <c r="G993" s="18">
        <f t="shared" si="497"/>
        <v>73054018</v>
      </c>
      <c r="H993" s="18">
        <f t="shared" si="498"/>
        <v>98358961</v>
      </c>
      <c r="I993" s="18">
        <f t="shared" si="499"/>
        <v>158614887</v>
      </c>
      <c r="J993" s="18">
        <f t="shared" si="500"/>
        <v>175592729</v>
      </c>
      <c r="K993" s="18">
        <f t="shared" si="507"/>
        <v>1</v>
      </c>
      <c r="L993" s="18">
        <f t="shared" si="508"/>
        <v>9697.26</v>
      </c>
      <c r="M993" s="18">
        <f t="shared" si="509"/>
        <v>2</v>
      </c>
      <c r="N993" s="18">
        <f t="shared" si="510"/>
        <v>34.44</v>
      </c>
      <c r="O993" s="18">
        <f t="shared" si="511"/>
        <v>2</v>
      </c>
      <c r="P993" s="18">
        <f t="shared" si="512"/>
        <v>73.05</v>
      </c>
      <c r="Q993" s="18">
        <f t="shared" si="513"/>
        <v>2</v>
      </c>
      <c r="R993" s="18">
        <f t="shared" si="514"/>
        <v>98.36</v>
      </c>
      <c r="S993" s="18">
        <f t="shared" si="515"/>
        <v>2</v>
      </c>
      <c r="T993" s="18">
        <f t="shared" si="516"/>
        <v>158.61000000000001</v>
      </c>
      <c r="U993" s="18">
        <f t="shared" si="517"/>
        <v>2</v>
      </c>
      <c r="V993" s="18">
        <f t="shared" si="518"/>
        <v>175.59</v>
      </c>
      <c r="W993" s="18">
        <f t="shared" si="519"/>
        <v>2</v>
      </c>
      <c r="X993" s="18">
        <f t="shared" si="520"/>
        <v>175.59</v>
      </c>
      <c r="Y993" s="22">
        <v>0</v>
      </c>
      <c r="Z993" s="22">
        <v>0</v>
      </c>
      <c r="AA993" s="22">
        <v>0</v>
      </c>
      <c r="AB993" s="22">
        <v>0</v>
      </c>
      <c r="AC993" s="22">
        <v>0.7</v>
      </c>
      <c r="AD993" s="22">
        <v>0.3</v>
      </c>
      <c r="AE993" s="18">
        <f t="shared" si="521"/>
        <v>630276722.46000004</v>
      </c>
      <c r="AF993" s="18">
        <f>AE993*节奏规划!$J982</f>
        <v>643139.51271428587</v>
      </c>
      <c r="AG993" s="18">
        <f t="shared" si="522"/>
        <v>7969.5</v>
      </c>
      <c r="AH993" s="18">
        <f>AG993*节奏规划!$J982</f>
        <v>8.132142857142858</v>
      </c>
      <c r="AI993" s="18">
        <f t="shared" si="501"/>
        <v>608.84999999999991</v>
      </c>
      <c r="AJ993" s="18">
        <f>AI993*节奏规划!$J982</f>
        <v>0.62127551020408156</v>
      </c>
      <c r="AK993" s="18">
        <f t="shared" si="502"/>
        <v>348.84</v>
      </c>
      <c r="AL993" s="18">
        <f>AK993*节奏规划!$J982</f>
        <v>0.3559591836734694</v>
      </c>
      <c r="AM993" s="18">
        <f t="shared" si="503"/>
        <v>1555.1999999999998</v>
      </c>
      <c r="AN993" s="18">
        <f>AM993*节奏规划!$J982</f>
        <v>1.586938775510204</v>
      </c>
      <c r="AO993" s="18">
        <f t="shared" si="504"/>
        <v>355.31999999999994</v>
      </c>
      <c r="AP993" s="18">
        <f>AO993*节奏规划!$J982</f>
        <v>0.36257142857142854</v>
      </c>
      <c r="AQ993" s="18">
        <f t="shared" si="505"/>
        <v>26.459999999999997</v>
      </c>
      <c r="AR993" s="18">
        <f>AQ993*节奏规划!$J982</f>
        <v>2.7E-2</v>
      </c>
      <c r="AS993" s="18">
        <f t="shared" si="523"/>
        <v>0</v>
      </c>
      <c r="AT993" s="18">
        <f>AS993*节奏规划!$J982</f>
        <v>0</v>
      </c>
      <c r="AU993" s="18">
        <f t="shared" si="524"/>
        <v>145.53</v>
      </c>
      <c r="AV993" s="18">
        <f>AU993*节奏规划!$J982</f>
        <v>0.14850000000000002</v>
      </c>
      <c r="AW993" s="18">
        <f t="shared" si="525"/>
        <v>78.586199999999991</v>
      </c>
      <c r="AX993" s="18">
        <f>AW993*节奏规划!$J982</f>
        <v>8.0189999999999997E-2</v>
      </c>
      <c r="AY993" s="18">
        <f t="shared" si="526"/>
        <v>7.4843999999999991</v>
      </c>
      <c r="AZ993" s="18">
        <f>AY993*节奏规划!$J982</f>
        <v>7.6371428571428571E-3</v>
      </c>
    </row>
    <row r="994" spans="1:52" ht="16.5" x14ac:dyDescent="0.2">
      <c r="A994" s="14">
        <v>989</v>
      </c>
      <c r="B994" s="14">
        <f>金币产出!CH994/金币产出!CB994</f>
        <v>45759330119.999992</v>
      </c>
      <c r="C994" s="18">
        <f>INDEX(金币产出!$D$7:$D$90,MATCH(宝箱数值!A994,金币产出!$A$7:$A$90,1))</f>
        <v>285</v>
      </c>
      <c r="D994" s="18">
        <f t="shared" si="506"/>
        <v>176082078</v>
      </c>
      <c r="E994" s="18">
        <f t="shared" si="495"/>
        <v>9710767</v>
      </c>
      <c r="F994" s="18">
        <f t="shared" si="496"/>
        <v>34484581</v>
      </c>
      <c r="G994" s="18">
        <f t="shared" si="497"/>
        <v>73155742</v>
      </c>
      <c r="H994" s="18">
        <f t="shared" si="498"/>
        <v>98495921</v>
      </c>
      <c r="I994" s="18">
        <f t="shared" si="499"/>
        <v>158835751</v>
      </c>
      <c r="J994" s="18">
        <f t="shared" si="500"/>
        <v>176082078</v>
      </c>
      <c r="K994" s="18">
        <f t="shared" si="507"/>
        <v>1</v>
      </c>
      <c r="L994" s="18">
        <f t="shared" si="508"/>
        <v>9710.77</v>
      </c>
      <c r="M994" s="18">
        <f t="shared" si="509"/>
        <v>2</v>
      </c>
      <c r="N994" s="18">
        <f t="shared" si="510"/>
        <v>34.479999999999997</v>
      </c>
      <c r="O994" s="18">
        <f t="shared" si="511"/>
        <v>2</v>
      </c>
      <c r="P994" s="18">
        <f t="shared" si="512"/>
        <v>73.16</v>
      </c>
      <c r="Q994" s="18">
        <f t="shared" si="513"/>
        <v>2</v>
      </c>
      <c r="R994" s="18">
        <f t="shared" si="514"/>
        <v>98.5</v>
      </c>
      <c r="S994" s="18">
        <f t="shared" si="515"/>
        <v>2</v>
      </c>
      <c r="T994" s="18">
        <f t="shared" si="516"/>
        <v>158.84</v>
      </c>
      <c r="U994" s="18">
        <f t="shared" si="517"/>
        <v>2</v>
      </c>
      <c r="V994" s="18">
        <f t="shared" si="518"/>
        <v>176.08</v>
      </c>
      <c r="W994" s="18">
        <f t="shared" si="519"/>
        <v>2</v>
      </c>
      <c r="X994" s="18">
        <f t="shared" si="520"/>
        <v>176.08</v>
      </c>
      <c r="Y994" s="22">
        <v>0</v>
      </c>
      <c r="Z994" s="22">
        <v>0</v>
      </c>
      <c r="AA994" s="22">
        <v>0</v>
      </c>
      <c r="AB994" s="22">
        <v>0</v>
      </c>
      <c r="AC994" s="22">
        <v>0.7</v>
      </c>
      <c r="AD994" s="22">
        <v>0.3</v>
      </c>
      <c r="AE994" s="18">
        <f t="shared" si="521"/>
        <v>631437149.03499997</v>
      </c>
      <c r="AF994" s="18">
        <f>AE994*节奏规划!$J983</f>
        <v>644323.62146428577</v>
      </c>
      <c r="AG994" s="18">
        <f t="shared" si="522"/>
        <v>7969.5</v>
      </c>
      <c r="AH994" s="18">
        <f>AG994*节奏规划!$J983</f>
        <v>8.132142857142858</v>
      </c>
      <c r="AI994" s="18">
        <f t="shared" si="501"/>
        <v>608.84999999999991</v>
      </c>
      <c r="AJ994" s="18">
        <f>AI994*节奏规划!$J983</f>
        <v>0.62127551020408156</v>
      </c>
      <c r="AK994" s="18">
        <f t="shared" si="502"/>
        <v>348.84</v>
      </c>
      <c r="AL994" s="18">
        <f>AK994*节奏规划!$J983</f>
        <v>0.3559591836734694</v>
      </c>
      <c r="AM994" s="18">
        <f t="shared" si="503"/>
        <v>1555.1999999999998</v>
      </c>
      <c r="AN994" s="18">
        <f>AM994*节奏规划!$J983</f>
        <v>1.586938775510204</v>
      </c>
      <c r="AO994" s="18">
        <f t="shared" si="504"/>
        <v>355.31999999999994</v>
      </c>
      <c r="AP994" s="18">
        <f>AO994*节奏规划!$J983</f>
        <v>0.36257142857142854</v>
      </c>
      <c r="AQ994" s="18">
        <f t="shared" si="505"/>
        <v>26.459999999999997</v>
      </c>
      <c r="AR994" s="18">
        <f>AQ994*节奏规划!$J983</f>
        <v>2.7E-2</v>
      </c>
      <c r="AS994" s="18">
        <f t="shared" si="523"/>
        <v>0</v>
      </c>
      <c r="AT994" s="18">
        <f>AS994*节奏规划!$J983</f>
        <v>0</v>
      </c>
      <c r="AU994" s="18">
        <f t="shared" si="524"/>
        <v>145.53</v>
      </c>
      <c r="AV994" s="18">
        <f>AU994*节奏规划!$J983</f>
        <v>0.14850000000000002</v>
      </c>
      <c r="AW994" s="18">
        <f t="shared" si="525"/>
        <v>78.586199999999991</v>
      </c>
      <c r="AX994" s="18">
        <f>AW994*节奏规划!$J983</f>
        <v>8.0189999999999997E-2</v>
      </c>
      <c r="AY994" s="18">
        <f t="shared" si="526"/>
        <v>7.4843999999999991</v>
      </c>
      <c r="AZ994" s="18">
        <f>AY994*节奏规划!$J983</f>
        <v>7.6371428571428571E-3</v>
      </c>
    </row>
    <row r="995" spans="1:52" ht="16.5" x14ac:dyDescent="0.2">
      <c r="A995" s="14">
        <v>990</v>
      </c>
      <c r="B995" s="14">
        <f>金币产出!CH995/金币产出!CB995</f>
        <v>45886500000</v>
      </c>
      <c r="C995" s="18">
        <f>INDEX(金币产出!$D$7:$D$90,MATCH(宝箱数值!A995,金币产出!$A$7:$A$90,1))</f>
        <v>292.5</v>
      </c>
      <c r="D995" s="18">
        <f t="shared" si="506"/>
        <v>173197452</v>
      </c>
      <c r="E995" s="18">
        <f t="shared" si="495"/>
        <v>9630896</v>
      </c>
      <c r="F995" s="18">
        <f t="shared" si="496"/>
        <v>34200946</v>
      </c>
      <c r="G995" s="18">
        <f t="shared" si="497"/>
        <v>72554038</v>
      </c>
      <c r="H995" s="18">
        <f t="shared" si="498"/>
        <v>97685795</v>
      </c>
      <c r="I995" s="18">
        <f t="shared" si="499"/>
        <v>157529332</v>
      </c>
      <c r="J995" s="18">
        <f t="shared" si="500"/>
        <v>173197452</v>
      </c>
      <c r="K995" s="18">
        <f t="shared" si="507"/>
        <v>1</v>
      </c>
      <c r="L995" s="18">
        <f t="shared" si="508"/>
        <v>9630.9</v>
      </c>
      <c r="M995" s="18">
        <f t="shared" si="509"/>
        <v>2</v>
      </c>
      <c r="N995" s="18">
        <f t="shared" si="510"/>
        <v>34.200000000000003</v>
      </c>
      <c r="O995" s="18">
        <f t="shared" si="511"/>
        <v>2</v>
      </c>
      <c r="P995" s="18">
        <f t="shared" si="512"/>
        <v>72.55</v>
      </c>
      <c r="Q995" s="18">
        <f t="shared" si="513"/>
        <v>2</v>
      </c>
      <c r="R995" s="18">
        <f t="shared" si="514"/>
        <v>97.69</v>
      </c>
      <c r="S995" s="18">
        <f t="shared" si="515"/>
        <v>2</v>
      </c>
      <c r="T995" s="18">
        <f t="shared" si="516"/>
        <v>157.53</v>
      </c>
      <c r="U995" s="18">
        <f t="shared" si="517"/>
        <v>2</v>
      </c>
      <c r="V995" s="18">
        <f t="shared" si="518"/>
        <v>173.2</v>
      </c>
      <c r="W995" s="18">
        <f t="shared" si="519"/>
        <v>2</v>
      </c>
      <c r="X995" s="18">
        <f t="shared" si="520"/>
        <v>173.2</v>
      </c>
      <c r="Y995" s="22">
        <v>0</v>
      </c>
      <c r="Z995" s="22">
        <v>0</v>
      </c>
      <c r="AA995" s="22">
        <v>0</v>
      </c>
      <c r="AB995" s="22">
        <v>0</v>
      </c>
      <c r="AC995" s="22">
        <v>0.7</v>
      </c>
      <c r="AD995" s="22">
        <v>0.3</v>
      </c>
      <c r="AE995" s="18">
        <f t="shared" si="521"/>
        <v>636751839.39999998</v>
      </c>
      <c r="AF995" s="18">
        <f>AE995*节奏规划!$J984</f>
        <v>636751.83939999994</v>
      </c>
      <c r="AG995" s="18">
        <f t="shared" si="522"/>
        <v>8124.75</v>
      </c>
      <c r="AH995" s="18">
        <f>AG995*节奏规划!$J984</f>
        <v>8.1247500000000006</v>
      </c>
      <c r="AI995" s="18">
        <f t="shared" si="501"/>
        <v>608.84999999999991</v>
      </c>
      <c r="AJ995" s="18">
        <f>AI995*节奏规划!$J984</f>
        <v>0.60884999999999989</v>
      </c>
      <c r="AK995" s="18">
        <f t="shared" si="502"/>
        <v>348.84</v>
      </c>
      <c r="AL995" s="18">
        <f>AK995*节奏规划!$J984</f>
        <v>0.34883999999999998</v>
      </c>
      <c r="AM995" s="18">
        <f t="shared" si="503"/>
        <v>1555.1999999999998</v>
      </c>
      <c r="AN995" s="18">
        <f>AM995*节奏规划!$J984</f>
        <v>1.5551999999999999</v>
      </c>
      <c r="AO995" s="18">
        <f t="shared" si="504"/>
        <v>355.31999999999994</v>
      </c>
      <c r="AP995" s="18">
        <f>AO995*节奏规划!$J984</f>
        <v>0.35531999999999997</v>
      </c>
      <c r="AQ995" s="18">
        <f t="shared" si="505"/>
        <v>26.459999999999997</v>
      </c>
      <c r="AR995" s="18">
        <f>AQ995*节奏规划!$J984</f>
        <v>2.6459999999999997E-2</v>
      </c>
      <c r="AS995" s="18">
        <f t="shared" si="523"/>
        <v>0</v>
      </c>
      <c r="AT995" s="18">
        <f>AS995*节奏规划!$J984</f>
        <v>0</v>
      </c>
      <c r="AU995" s="18">
        <f t="shared" si="524"/>
        <v>148.36499999999998</v>
      </c>
      <c r="AV995" s="18">
        <f>AU995*节奏规划!$J984</f>
        <v>0.148365</v>
      </c>
      <c r="AW995" s="18">
        <f t="shared" si="525"/>
        <v>80.117099999999979</v>
      </c>
      <c r="AX995" s="18">
        <f>AW995*节奏规划!$J984</f>
        <v>8.0117099999999983E-2</v>
      </c>
      <c r="AY995" s="18">
        <f t="shared" si="526"/>
        <v>7.6301999999999985</v>
      </c>
      <c r="AZ995" s="18">
        <f>AY995*节奏规划!$J984</f>
        <v>7.6301999999999984E-3</v>
      </c>
    </row>
    <row r="996" spans="1:52" ht="16.5" x14ac:dyDescent="0.2">
      <c r="A996" s="14">
        <v>991</v>
      </c>
      <c r="B996" s="14">
        <f>金币产出!CH996/金币产出!CB996</f>
        <v>46071450000</v>
      </c>
      <c r="C996" s="18">
        <f>INDEX(金币产出!$D$7:$D$90,MATCH(宝箱数值!A996,金币产出!$A$7:$A$90,1))</f>
        <v>292.5</v>
      </c>
      <c r="D996" s="18">
        <f t="shared" si="506"/>
        <v>173895541</v>
      </c>
      <c r="E996" s="18">
        <f t="shared" si="495"/>
        <v>9650285</v>
      </c>
      <c r="F996" s="18">
        <f t="shared" si="496"/>
        <v>34269802</v>
      </c>
      <c r="G996" s="18">
        <f t="shared" si="497"/>
        <v>72700109</v>
      </c>
      <c r="H996" s="18">
        <f t="shared" si="498"/>
        <v>97882463</v>
      </c>
      <c r="I996" s="18">
        <f t="shared" si="499"/>
        <v>157846482</v>
      </c>
      <c r="J996" s="18">
        <f t="shared" si="500"/>
        <v>173895541</v>
      </c>
      <c r="K996" s="18">
        <f t="shared" si="507"/>
        <v>1</v>
      </c>
      <c r="L996" s="18">
        <f t="shared" si="508"/>
        <v>9650.2900000000009</v>
      </c>
      <c r="M996" s="18">
        <f t="shared" si="509"/>
        <v>2</v>
      </c>
      <c r="N996" s="18">
        <f t="shared" si="510"/>
        <v>34.270000000000003</v>
      </c>
      <c r="O996" s="18">
        <f t="shared" si="511"/>
        <v>2</v>
      </c>
      <c r="P996" s="18">
        <f t="shared" si="512"/>
        <v>72.7</v>
      </c>
      <c r="Q996" s="18">
        <f t="shared" si="513"/>
        <v>2</v>
      </c>
      <c r="R996" s="18">
        <f t="shared" si="514"/>
        <v>97.88</v>
      </c>
      <c r="S996" s="18">
        <f t="shared" si="515"/>
        <v>2</v>
      </c>
      <c r="T996" s="18">
        <f t="shared" si="516"/>
        <v>157.85</v>
      </c>
      <c r="U996" s="18">
        <f t="shared" si="517"/>
        <v>2</v>
      </c>
      <c r="V996" s="18">
        <f t="shared" si="518"/>
        <v>173.9</v>
      </c>
      <c r="W996" s="18">
        <f t="shared" si="519"/>
        <v>2</v>
      </c>
      <c r="X996" s="18">
        <f t="shared" si="520"/>
        <v>173.9</v>
      </c>
      <c r="Y996" s="22">
        <v>0</v>
      </c>
      <c r="Z996" s="22">
        <v>0</v>
      </c>
      <c r="AA996" s="22">
        <v>0</v>
      </c>
      <c r="AB996" s="22">
        <v>0</v>
      </c>
      <c r="AC996" s="22">
        <v>0.7</v>
      </c>
      <c r="AD996" s="22">
        <v>0.3</v>
      </c>
      <c r="AE996" s="18">
        <f t="shared" si="521"/>
        <v>638445208.82249987</v>
      </c>
      <c r="AF996" s="18">
        <f>AE996*节奏规划!$J985</f>
        <v>638445.20882249984</v>
      </c>
      <c r="AG996" s="18">
        <f t="shared" si="522"/>
        <v>8124.75</v>
      </c>
      <c r="AH996" s="18">
        <f>AG996*节奏规划!$J985</f>
        <v>8.1247500000000006</v>
      </c>
      <c r="AI996" s="18">
        <f t="shared" si="501"/>
        <v>608.84999999999991</v>
      </c>
      <c r="AJ996" s="18">
        <f>AI996*节奏规划!$J985</f>
        <v>0.60884999999999989</v>
      </c>
      <c r="AK996" s="18">
        <f t="shared" si="502"/>
        <v>348.84</v>
      </c>
      <c r="AL996" s="18">
        <f>AK996*节奏规划!$J985</f>
        <v>0.34883999999999998</v>
      </c>
      <c r="AM996" s="18">
        <f t="shared" si="503"/>
        <v>1555.1999999999998</v>
      </c>
      <c r="AN996" s="18">
        <f>AM996*节奏规划!$J985</f>
        <v>1.5551999999999999</v>
      </c>
      <c r="AO996" s="18">
        <f t="shared" si="504"/>
        <v>355.31999999999994</v>
      </c>
      <c r="AP996" s="18">
        <f>AO996*节奏规划!$J985</f>
        <v>0.35531999999999997</v>
      </c>
      <c r="AQ996" s="18">
        <f t="shared" si="505"/>
        <v>26.459999999999997</v>
      </c>
      <c r="AR996" s="18">
        <f>AQ996*节奏规划!$J985</f>
        <v>2.6459999999999997E-2</v>
      </c>
      <c r="AS996" s="18">
        <f t="shared" si="523"/>
        <v>0</v>
      </c>
      <c r="AT996" s="18">
        <f>AS996*节奏规划!$J985</f>
        <v>0</v>
      </c>
      <c r="AU996" s="18">
        <f t="shared" si="524"/>
        <v>148.36499999999998</v>
      </c>
      <c r="AV996" s="18">
        <f>AU996*节奏规划!$J985</f>
        <v>0.148365</v>
      </c>
      <c r="AW996" s="18">
        <f t="shared" si="525"/>
        <v>80.117099999999979</v>
      </c>
      <c r="AX996" s="18">
        <f>AW996*节奏规划!$J985</f>
        <v>8.0117099999999983E-2</v>
      </c>
      <c r="AY996" s="18">
        <f t="shared" si="526"/>
        <v>7.6301999999999985</v>
      </c>
      <c r="AZ996" s="18">
        <f>AY996*节奏规划!$J985</f>
        <v>7.6301999999999984E-3</v>
      </c>
    </row>
    <row r="997" spans="1:52" ht="16.5" x14ac:dyDescent="0.2">
      <c r="A997" s="14">
        <v>992</v>
      </c>
      <c r="B997" s="14">
        <f>金币产出!CH997/金币产出!CB997</f>
        <v>46256400000</v>
      </c>
      <c r="C997" s="18">
        <f>INDEX(金币产出!$D$7:$D$90,MATCH(宝箱数值!A997,金币产出!$A$7:$A$90,1))</f>
        <v>292.5</v>
      </c>
      <c r="D997" s="18">
        <f t="shared" si="506"/>
        <v>174593631</v>
      </c>
      <c r="E997" s="18">
        <f t="shared" si="495"/>
        <v>9669636</v>
      </c>
      <c r="F997" s="18">
        <f t="shared" si="496"/>
        <v>34338520</v>
      </c>
      <c r="G997" s="18">
        <f t="shared" si="497"/>
        <v>72845887</v>
      </c>
      <c r="H997" s="18">
        <f t="shared" si="498"/>
        <v>98078737</v>
      </c>
      <c r="I997" s="18">
        <f t="shared" si="499"/>
        <v>158162995</v>
      </c>
      <c r="J997" s="18">
        <f t="shared" si="500"/>
        <v>174593631</v>
      </c>
      <c r="K997" s="18">
        <f t="shared" si="507"/>
        <v>1</v>
      </c>
      <c r="L997" s="18">
        <f t="shared" si="508"/>
        <v>9669.64</v>
      </c>
      <c r="M997" s="18">
        <f t="shared" si="509"/>
        <v>2</v>
      </c>
      <c r="N997" s="18">
        <f t="shared" si="510"/>
        <v>34.340000000000003</v>
      </c>
      <c r="O997" s="18">
        <f t="shared" si="511"/>
        <v>2</v>
      </c>
      <c r="P997" s="18">
        <f t="shared" si="512"/>
        <v>72.849999999999994</v>
      </c>
      <c r="Q997" s="18">
        <f t="shared" si="513"/>
        <v>2</v>
      </c>
      <c r="R997" s="18">
        <f t="shared" si="514"/>
        <v>98.08</v>
      </c>
      <c r="S997" s="18">
        <f t="shared" si="515"/>
        <v>2</v>
      </c>
      <c r="T997" s="18">
        <f t="shared" si="516"/>
        <v>158.16</v>
      </c>
      <c r="U997" s="18">
        <f t="shared" si="517"/>
        <v>2</v>
      </c>
      <c r="V997" s="18">
        <f t="shared" si="518"/>
        <v>174.59</v>
      </c>
      <c r="W997" s="18">
        <f t="shared" si="519"/>
        <v>2</v>
      </c>
      <c r="X997" s="18">
        <f t="shared" si="520"/>
        <v>174.59</v>
      </c>
      <c r="Y997" s="22">
        <v>0</v>
      </c>
      <c r="Z997" s="22">
        <v>0</v>
      </c>
      <c r="AA997" s="22">
        <v>0</v>
      </c>
      <c r="AB997" s="22">
        <v>0</v>
      </c>
      <c r="AC997" s="22">
        <v>0.7</v>
      </c>
      <c r="AD997" s="22">
        <v>0.3</v>
      </c>
      <c r="AE997" s="18">
        <f t="shared" si="521"/>
        <v>640136829.26499999</v>
      </c>
      <c r="AF997" s="18">
        <f>AE997*节奏规划!$J986</f>
        <v>640136.82926499995</v>
      </c>
      <c r="AG997" s="18">
        <f t="shared" si="522"/>
        <v>8124.75</v>
      </c>
      <c r="AH997" s="18">
        <f>AG997*节奏规划!$J986</f>
        <v>8.1247500000000006</v>
      </c>
      <c r="AI997" s="18">
        <f t="shared" si="501"/>
        <v>608.84999999999991</v>
      </c>
      <c r="AJ997" s="18">
        <f>AI997*节奏规划!$J986</f>
        <v>0.60884999999999989</v>
      </c>
      <c r="AK997" s="18">
        <f t="shared" si="502"/>
        <v>348.84</v>
      </c>
      <c r="AL997" s="18">
        <f>AK997*节奏规划!$J986</f>
        <v>0.34883999999999998</v>
      </c>
      <c r="AM997" s="18">
        <f t="shared" si="503"/>
        <v>1555.1999999999998</v>
      </c>
      <c r="AN997" s="18">
        <f>AM997*节奏规划!$J986</f>
        <v>1.5551999999999999</v>
      </c>
      <c r="AO997" s="18">
        <f t="shared" si="504"/>
        <v>355.31999999999994</v>
      </c>
      <c r="AP997" s="18">
        <f>AO997*节奏规划!$J986</f>
        <v>0.35531999999999997</v>
      </c>
      <c r="AQ997" s="18">
        <f t="shared" si="505"/>
        <v>26.459999999999997</v>
      </c>
      <c r="AR997" s="18">
        <f>AQ997*节奏规划!$J986</f>
        <v>2.6459999999999997E-2</v>
      </c>
      <c r="AS997" s="18">
        <f t="shared" si="523"/>
        <v>0</v>
      </c>
      <c r="AT997" s="18">
        <f>AS997*节奏规划!$J986</f>
        <v>0</v>
      </c>
      <c r="AU997" s="18">
        <f t="shared" si="524"/>
        <v>148.36499999999998</v>
      </c>
      <c r="AV997" s="18">
        <f>AU997*节奏规划!$J986</f>
        <v>0.148365</v>
      </c>
      <c r="AW997" s="18">
        <f t="shared" si="525"/>
        <v>80.117099999999979</v>
      </c>
      <c r="AX997" s="18">
        <f>AW997*节奏规划!$J986</f>
        <v>8.0117099999999983E-2</v>
      </c>
      <c r="AY997" s="18">
        <f t="shared" si="526"/>
        <v>7.6301999999999985</v>
      </c>
      <c r="AZ997" s="18">
        <f>AY997*节奏规划!$J986</f>
        <v>7.6301999999999984E-3</v>
      </c>
    </row>
    <row r="998" spans="1:52" ht="16.5" x14ac:dyDescent="0.2">
      <c r="A998" s="14">
        <v>993</v>
      </c>
      <c r="B998" s="14">
        <f>金币产出!CH998/金币产出!CB998</f>
        <v>46441350000</v>
      </c>
      <c r="C998" s="18">
        <f>INDEX(金币产出!$D$7:$D$90,MATCH(宝箱数值!A998,金币产出!$A$7:$A$90,1))</f>
        <v>292.5</v>
      </c>
      <c r="D998" s="18">
        <f t="shared" si="506"/>
        <v>175291720</v>
      </c>
      <c r="E998" s="18">
        <f t="shared" si="495"/>
        <v>9688948</v>
      </c>
      <c r="F998" s="18">
        <f t="shared" si="496"/>
        <v>34407100</v>
      </c>
      <c r="G998" s="18">
        <f t="shared" si="497"/>
        <v>72991374</v>
      </c>
      <c r="H998" s="18">
        <f t="shared" si="498"/>
        <v>98274619</v>
      </c>
      <c r="I998" s="18">
        <f t="shared" si="499"/>
        <v>158478877</v>
      </c>
      <c r="J998" s="18">
        <f t="shared" si="500"/>
        <v>175291720</v>
      </c>
      <c r="K998" s="18">
        <f t="shared" si="507"/>
        <v>1</v>
      </c>
      <c r="L998" s="18">
        <f t="shared" si="508"/>
        <v>9688.9500000000007</v>
      </c>
      <c r="M998" s="18">
        <f t="shared" si="509"/>
        <v>2</v>
      </c>
      <c r="N998" s="18">
        <f t="shared" si="510"/>
        <v>34.409999999999997</v>
      </c>
      <c r="O998" s="18">
        <f t="shared" si="511"/>
        <v>2</v>
      </c>
      <c r="P998" s="18">
        <f t="shared" si="512"/>
        <v>72.989999999999995</v>
      </c>
      <c r="Q998" s="18">
        <f t="shared" si="513"/>
        <v>2</v>
      </c>
      <c r="R998" s="18">
        <f t="shared" si="514"/>
        <v>98.27</v>
      </c>
      <c r="S998" s="18">
        <f t="shared" si="515"/>
        <v>2</v>
      </c>
      <c r="T998" s="18">
        <f t="shared" si="516"/>
        <v>158.47999999999999</v>
      </c>
      <c r="U998" s="18">
        <f t="shared" si="517"/>
        <v>2</v>
      </c>
      <c r="V998" s="18">
        <f t="shared" si="518"/>
        <v>175.29</v>
      </c>
      <c r="W998" s="18">
        <f t="shared" si="519"/>
        <v>2</v>
      </c>
      <c r="X998" s="18">
        <f t="shared" si="520"/>
        <v>175.29</v>
      </c>
      <c r="Y998" s="22">
        <v>0</v>
      </c>
      <c r="Z998" s="22">
        <v>0</v>
      </c>
      <c r="AA998" s="22">
        <v>0</v>
      </c>
      <c r="AB998" s="22">
        <v>0</v>
      </c>
      <c r="AC998" s="22">
        <v>0.7</v>
      </c>
      <c r="AD998" s="22">
        <v>0.3</v>
      </c>
      <c r="AE998" s="18">
        <f t="shared" si="521"/>
        <v>641826714.85749984</v>
      </c>
      <c r="AF998" s="18">
        <f>AE998*节奏规划!$J987</f>
        <v>641826.71485749981</v>
      </c>
      <c r="AG998" s="18">
        <f t="shared" si="522"/>
        <v>8124.75</v>
      </c>
      <c r="AH998" s="18">
        <f>AG998*节奏规划!$J987</f>
        <v>8.1247500000000006</v>
      </c>
      <c r="AI998" s="18">
        <f t="shared" si="501"/>
        <v>608.84999999999991</v>
      </c>
      <c r="AJ998" s="18">
        <f>AI998*节奏规划!$J987</f>
        <v>0.60884999999999989</v>
      </c>
      <c r="AK998" s="18">
        <f t="shared" si="502"/>
        <v>348.84</v>
      </c>
      <c r="AL998" s="18">
        <f>AK998*节奏规划!$J987</f>
        <v>0.34883999999999998</v>
      </c>
      <c r="AM998" s="18">
        <f t="shared" si="503"/>
        <v>1555.1999999999998</v>
      </c>
      <c r="AN998" s="18">
        <f>AM998*节奏规划!$J987</f>
        <v>1.5551999999999999</v>
      </c>
      <c r="AO998" s="18">
        <f t="shared" si="504"/>
        <v>355.31999999999994</v>
      </c>
      <c r="AP998" s="18">
        <f>AO998*节奏规划!$J987</f>
        <v>0.35531999999999997</v>
      </c>
      <c r="AQ998" s="18">
        <f t="shared" si="505"/>
        <v>26.459999999999997</v>
      </c>
      <c r="AR998" s="18">
        <f>AQ998*节奏规划!$J987</f>
        <v>2.6459999999999997E-2</v>
      </c>
      <c r="AS998" s="18">
        <f t="shared" si="523"/>
        <v>0</v>
      </c>
      <c r="AT998" s="18">
        <f>AS998*节奏规划!$J987</f>
        <v>0</v>
      </c>
      <c r="AU998" s="18">
        <f t="shared" si="524"/>
        <v>148.36499999999998</v>
      </c>
      <c r="AV998" s="18">
        <f>AU998*节奏规划!$J987</f>
        <v>0.148365</v>
      </c>
      <c r="AW998" s="18">
        <f t="shared" si="525"/>
        <v>80.117099999999979</v>
      </c>
      <c r="AX998" s="18">
        <f>AW998*节奏规划!$J987</f>
        <v>8.0117099999999983E-2</v>
      </c>
      <c r="AY998" s="18">
        <f t="shared" si="526"/>
        <v>7.6301999999999985</v>
      </c>
      <c r="AZ998" s="18">
        <f>AY998*节奏规划!$J987</f>
        <v>7.6301999999999984E-3</v>
      </c>
    </row>
    <row r="999" spans="1:52" ht="16.5" x14ac:dyDescent="0.2">
      <c r="A999" s="14">
        <v>994</v>
      </c>
      <c r="B999" s="14">
        <f>金币产出!CH999/金币产出!CB999</f>
        <v>46626300000</v>
      </c>
      <c r="C999" s="18">
        <f>INDEX(金币产出!$D$7:$D$90,MATCH(宝箱数值!A999,金币产出!$A$7:$A$90,1))</f>
        <v>292.5</v>
      </c>
      <c r="D999" s="18">
        <f t="shared" si="506"/>
        <v>175989809</v>
      </c>
      <c r="E999" s="18">
        <f t="shared" si="495"/>
        <v>9708222</v>
      </c>
      <c r="F999" s="18">
        <f t="shared" si="496"/>
        <v>34475544</v>
      </c>
      <c r="G999" s="18">
        <f t="shared" si="497"/>
        <v>73136572</v>
      </c>
      <c r="H999" s="18">
        <f t="shared" si="498"/>
        <v>98470111</v>
      </c>
      <c r="I999" s="18">
        <f t="shared" si="499"/>
        <v>158794130</v>
      </c>
      <c r="J999" s="18">
        <f t="shared" si="500"/>
        <v>175989809</v>
      </c>
      <c r="K999" s="18">
        <f t="shared" si="507"/>
        <v>1</v>
      </c>
      <c r="L999" s="18">
        <f t="shared" si="508"/>
        <v>9708.2199999999993</v>
      </c>
      <c r="M999" s="18">
        <f t="shared" si="509"/>
        <v>2</v>
      </c>
      <c r="N999" s="18">
        <f t="shared" si="510"/>
        <v>34.479999999999997</v>
      </c>
      <c r="O999" s="18">
        <f t="shared" si="511"/>
        <v>2</v>
      </c>
      <c r="P999" s="18">
        <f t="shared" si="512"/>
        <v>73.14</v>
      </c>
      <c r="Q999" s="18">
        <f t="shared" si="513"/>
        <v>2</v>
      </c>
      <c r="R999" s="18">
        <f t="shared" si="514"/>
        <v>98.47</v>
      </c>
      <c r="S999" s="18">
        <f t="shared" si="515"/>
        <v>2</v>
      </c>
      <c r="T999" s="18">
        <f t="shared" si="516"/>
        <v>158.79</v>
      </c>
      <c r="U999" s="18">
        <f t="shared" si="517"/>
        <v>2</v>
      </c>
      <c r="V999" s="18">
        <f t="shared" si="518"/>
        <v>175.99</v>
      </c>
      <c r="W999" s="18">
        <f t="shared" si="519"/>
        <v>2</v>
      </c>
      <c r="X999" s="18">
        <f t="shared" si="520"/>
        <v>175.99</v>
      </c>
      <c r="Y999" s="22">
        <v>0</v>
      </c>
      <c r="Z999" s="22">
        <v>0</v>
      </c>
      <c r="AA999" s="22">
        <v>0</v>
      </c>
      <c r="AB999" s="22">
        <v>0</v>
      </c>
      <c r="AC999" s="22">
        <v>0.7</v>
      </c>
      <c r="AD999" s="22">
        <v>0.3</v>
      </c>
      <c r="AE999" s="18">
        <f t="shared" si="521"/>
        <v>643514872.27249992</v>
      </c>
      <c r="AF999" s="18">
        <f>AE999*节奏规划!$J988</f>
        <v>643514.87227249995</v>
      </c>
      <c r="AG999" s="18">
        <f t="shared" si="522"/>
        <v>8124.75</v>
      </c>
      <c r="AH999" s="18">
        <f>AG999*节奏规划!$J988</f>
        <v>8.1247500000000006</v>
      </c>
      <c r="AI999" s="18">
        <f t="shared" si="501"/>
        <v>608.84999999999991</v>
      </c>
      <c r="AJ999" s="18">
        <f>AI999*节奏规划!$J988</f>
        <v>0.60884999999999989</v>
      </c>
      <c r="AK999" s="18">
        <f t="shared" si="502"/>
        <v>348.84</v>
      </c>
      <c r="AL999" s="18">
        <f>AK999*节奏规划!$J988</f>
        <v>0.34883999999999998</v>
      </c>
      <c r="AM999" s="18">
        <f t="shared" si="503"/>
        <v>1555.1999999999998</v>
      </c>
      <c r="AN999" s="18">
        <f>AM999*节奏规划!$J988</f>
        <v>1.5551999999999999</v>
      </c>
      <c r="AO999" s="18">
        <f t="shared" si="504"/>
        <v>355.31999999999994</v>
      </c>
      <c r="AP999" s="18">
        <f>AO999*节奏规划!$J988</f>
        <v>0.35531999999999997</v>
      </c>
      <c r="AQ999" s="18">
        <f t="shared" si="505"/>
        <v>26.459999999999997</v>
      </c>
      <c r="AR999" s="18">
        <f>AQ999*节奏规划!$J988</f>
        <v>2.6459999999999997E-2</v>
      </c>
      <c r="AS999" s="18">
        <f t="shared" si="523"/>
        <v>0</v>
      </c>
      <c r="AT999" s="18">
        <f>AS999*节奏规划!$J988</f>
        <v>0</v>
      </c>
      <c r="AU999" s="18">
        <f t="shared" si="524"/>
        <v>148.36499999999998</v>
      </c>
      <c r="AV999" s="18">
        <f>AU999*节奏规划!$J988</f>
        <v>0.148365</v>
      </c>
      <c r="AW999" s="18">
        <f t="shared" si="525"/>
        <v>80.117099999999979</v>
      </c>
      <c r="AX999" s="18">
        <f>AW999*节奏规划!$J988</f>
        <v>8.0117099999999983E-2</v>
      </c>
      <c r="AY999" s="18">
        <f t="shared" si="526"/>
        <v>7.6301999999999985</v>
      </c>
      <c r="AZ999" s="18">
        <f>AY999*节奏规划!$J988</f>
        <v>7.6301999999999984E-3</v>
      </c>
    </row>
    <row r="1000" spans="1:52" ht="16.5" x14ac:dyDescent="0.2">
      <c r="A1000" s="14">
        <v>995</v>
      </c>
      <c r="B1000" s="14">
        <f>金币产出!CH1000/金币产出!CB1000</f>
        <v>46811250000</v>
      </c>
      <c r="C1000" s="18">
        <f>INDEX(金币产出!$D$7:$D$90,MATCH(宝箱数值!A1000,金币产出!$A$7:$A$90,1))</f>
        <v>292.5</v>
      </c>
      <c r="D1000" s="18">
        <f t="shared" si="506"/>
        <v>176687898</v>
      </c>
      <c r="E1000" s="18">
        <f t="shared" si="495"/>
        <v>9727457</v>
      </c>
      <c r="F1000" s="18">
        <f t="shared" si="496"/>
        <v>34543853</v>
      </c>
      <c r="G1000" s="18">
        <f t="shared" si="497"/>
        <v>73281482</v>
      </c>
      <c r="H1000" s="18">
        <f t="shared" si="498"/>
        <v>98665216</v>
      </c>
      <c r="I1000" s="18">
        <f t="shared" si="499"/>
        <v>159108758</v>
      </c>
      <c r="J1000" s="18">
        <f t="shared" si="500"/>
        <v>176687898</v>
      </c>
      <c r="K1000" s="18">
        <f t="shared" si="507"/>
        <v>1</v>
      </c>
      <c r="L1000" s="18">
        <f t="shared" si="508"/>
        <v>9727.4599999999991</v>
      </c>
      <c r="M1000" s="18">
        <f t="shared" si="509"/>
        <v>2</v>
      </c>
      <c r="N1000" s="18">
        <f t="shared" si="510"/>
        <v>34.54</v>
      </c>
      <c r="O1000" s="18">
        <f t="shared" si="511"/>
        <v>2</v>
      </c>
      <c r="P1000" s="18">
        <f t="shared" si="512"/>
        <v>73.28</v>
      </c>
      <c r="Q1000" s="18">
        <f t="shared" si="513"/>
        <v>2</v>
      </c>
      <c r="R1000" s="18">
        <f t="shared" si="514"/>
        <v>98.67</v>
      </c>
      <c r="S1000" s="18">
        <f t="shared" si="515"/>
        <v>2</v>
      </c>
      <c r="T1000" s="18">
        <f t="shared" si="516"/>
        <v>159.11000000000001</v>
      </c>
      <c r="U1000" s="18">
        <f t="shared" si="517"/>
        <v>2</v>
      </c>
      <c r="V1000" s="18">
        <f t="shared" si="518"/>
        <v>176.69</v>
      </c>
      <c r="W1000" s="18">
        <f t="shared" si="519"/>
        <v>2</v>
      </c>
      <c r="X1000" s="18">
        <f t="shared" si="520"/>
        <v>176.69</v>
      </c>
      <c r="Y1000" s="22">
        <v>0</v>
      </c>
      <c r="Z1000" s="22">
        <v>0</v>
      </c>
      <c r="AA1000" s="22">
        <v>0</v>
      </c>
      <c r="AB1000" s="22">
        <v>0</v>
      </c>
      <c r="AC1000" s="22">
        <v>0.7</v>
      </c>
      <c r="AD1000" s="22">
        <v>0.3</v>
      </c>
      <c r="AE1000" s="18">
        <f t="shared" si="521"/>
        <v>645201312.5</v>
      </c>
      <c r="AF1000" s="18">
        <f>AE1000*节奏规划!$J989</f>
        <v>645201.3125</v>
      </c>
      <c r="AG1000" s="18">
        <f t="shared" si="522"/>
        <v>8124.75</v>
      </c>
      <c r="AH1000" s="18">
        <f>AG1000*节奏规划!$J989</f>
        <v>8.1247500000000006</v>
      </c>
      <c r="AI1000" s="18">
        <f t="shared" si="501"/>
        <v>608.84999999999991</v>
      </c>
      <c r="AJ1000" s="18">
        <f>AI1000*节奏规划!$J989</f>
        <v>0.60884999999999989</v>
      </c>
      <c r="AK1000" s="18">
        <f t="shared" si="502"/>
        <v>348.84</v>
      </c>
      <c r="AL1000" s="18">
        <f>AK1000*节奏规划!$J989</f>
        <v>0.34883999999999998</v>
      </c>
      <c r="AM1000" s="18">
        <f t="shared" si="503"/>
        <v>1555.1999999999998</v>
      </c>
      <c r="AN1000" s="18">
        <f>AM1000*节奏规划!$J989</f>
        <v>1.5551999999999999</v>
      </c>
      <c r="AO1000" s="18">
        <f t="shared" si="504"/>
        <v>355.31999999999994</v>
      </c>
      <c r="AP1000" s="18">
        <f>AO1000*节奏规划!$J989</f>
        <v>0.35531999999999997</v>
      </c>
      <c r="AQ1000" s="18">
        <f t="shared" si="505"/>
        <v>26.459999999999997</v>
      </c>
      <c r="AR1000" s="18">
        <f>AQ1000*节奏规划!$J989</f>
        <v>2.6459999999999997E-2</v>
      </c>
      <c r="AS1000" s="18">
        <f t="shared" si="523"/>
        <v>0</v>
      </c>
      <c r="AT1000" s="18">
        <f>AS1000*节奏规划!$J989</f>
        <v>0</v>
      </c>
      <c r="AU1000" s="18">
        <f t="shared" si="524"/>
        <v>148.36499999999998</v>
      </c>
      <c r="AV1000" s="18">
        <f>AU1000*节奏规划!$J989</f>
        <v>0.148365</v>
      </c>
      <c r="AW1000" s="18">
        <f t="shared" si="525"/>
        <v>80.117099999999979</v>
      </c>
      <c r="AX1000" s="18">
        <f>AW1000*节奏规划!$J989</f>
        <v>8.0117099999999983E-2</v>
      </c>
      <c r="AY1000" s="18">
        <f t="shared" si="526"/>
        <v>7.6301999999999985</v>
      </c>
      <c r="AZ1000" s="18">
        <f>AY1000*节奏规划!$J989</f>
        <v>7.6301999999999984E-3</v>
      </c>
    </row>
    <row r="1001" spans="1:52" ht="16.5" x14ac:dyDescent="0.2">
      <c r="A1001" s="14">
        <v>996</v>
      </c>
      <c r="B1001" s="14">
        <f>金币产出!CH1001/金币产出!CB1001</f>
        <v>46996200000</v>
      </c>
      <c r="C1001" s="18">
        <f>INDEX(金币产出!$D$7:$D$90,MATCH(宝箱数值!A1001,金币产出!$A$7:$A$90,1))</f>
        <v>292.5</v>
      </c>
      <c r="D1001" s="18">
        <f t="shared" si="506"/>
        <v>177385987</v>
      </c>
      <c r="E1001" s="18">
        <f t="shared" si="495"/>
        <v>9746655</v>
      </c>
      <c r="F1001" s="18">
        <f t="shared" si="496"/>
        <v>34612026</v>
      </c>
      <c r="G1001" s="18">
        <f t="shared" si="497"/>
        <v>73426106</v>
      </c>
      <c r="H1001" s="18">
        <f t="shared" si="498"/>
        <v>98859935</v>
      </c>
      <c r="I1001" s="18">
        <f t="shared" si="499"/>
        <v>159422765</v>
      </c>
      <c r="J1001" s="18">
        <f t="shared" si="500"/>
        <v>177385987</v>
      </c>
      <c r="K1001" s="18">
        <f t="shared" si="507"/>
        <v>1</v>
      </c>
      <c r="L1001" s="18">
        <f t="shared" si="508"/>
        <v>9746.66</v>
      </c>
      <c r="M1001" s="18">
        <f t="shared" si="509"/>
        <v>2</v>
      </c>
      <c r="N1001" s="18">
        <f t="shared" si="510"/>
        <v>34.61</v>
      </c>
      <c r="O1001" s="18">
        <f t="shared" si="511"/>
        <v>2</v>
      </c>
      <c r="P1001" s="18">
        <f t="shared" si="512"/>
        <v>73.430000000000007</v>
      </c>
      <c r="Q1001" s="18">
        <f t="shared" si="513"/>
        <v>2</v>
      </c>
      <c r="R1001" s="18">
        <f t="shared" si="514"/>
        <v>98.86</v>
      </c>
      <c r="S1001" s="18">
        <f t="shared" si="515"/>
        <v>2</v>
      </c>
      <c r="T1001" s="18">
        <f t="shared" si="516"/>
        <v>159.41999999999999</v>
      </c>
      <c r="U1001" s="18">
        <f t="shared" si="517"/>
        <v>2</v>
      </c>
      <c r="V1001" s="18">
        <f t="shared" si="518"/>
        <v>177.39</v>
      </c>
      <c r="W1001" s="18">
        <f t="shared" si="519"/>
        <v>2</v>
      </c>
      <c r="X1001" s="18">
        <f t="shared" si="520"/>
        <v>177.39</v>
      </c>
      <c r="Y1001" s="22">
        <v>0</v>
      </c>
      <c r="Z1001" s="22">
        <v>0</v>
      </c>
      <c r="AA1001" s="22">
        <v>0</v>
      </c>
      <c r="AB1001" s="22">
        <v>0</v>
      </c>
      <c r="AC1001" s="22">
        <v>0.7</v>
      </c>
      <c r="AD1001" s="22">
        <v>0.3</v>
      </c>
      <c r="AE1001" s="18">
        <f t="shared" si="521"/>
        <v>646886046.52999997</v>
      </c>
      <c r="AF1001" s="18">
        <f>AE1001*节奏规划!$J990</f>
        <v>646886.04652999993</v>
      </c>
      <c r="AG1001" s="18">
        <f t="shared" si="522"/>
        <v>8124.75</v>
      </c>
      <c r="AH1001" s="18">
        <f>AG1001*节奏规划!$J990</f>
        <v>8.1247500000000006</v>
      </c>
      <c r="AI1001" s="18">
        <f t="shared" si="501"/>
        <v>608.84999999999991</v>
      </c>
      <c r="AJ1001" s="18">
        <f>AI1001*节奏规划!$J990</f>
        <v>0.60884999999999989</v>
      </c>
      <c r="AK1001" s="18">
        <f t="shared" si="502"/>
        <v>348.84</v>
      </c>
      <c r="AL1001" s="18">
        <f>AK1001*节奏规划!$J990</f>
        <v>0.34883999999999998</v>
      </c>
      <c r="AM1001" s="18">
        <f t="shared" si="503"/>
        <v>1555.1999999999998</v>
      </c>
      <c r="AN1001" s="18">
        <f>AM1001*节奏规划!$J990</f>
        <v>1.5551999999999999</v>
      </c>
      <c r="AO1001" s="18">
        <f t="shared" si="504"/>
        <v>355.31999999999994</v>
      </c>
      <c r="AP1001" s="18">
        <f>AO1001*节奏规划!$J990</f>
        <v>0.35531999999999997</v>
      </c>
      <c r="AQ1001" s="18">
        <f t="shared" si="505"/>
        <v>26.459999999999997</v>
      </c>
      <c r="AR1001" s="18">
        <f>AQ1001*节奏规划!$J990</f>
        <v>2.6459999999999997E-2</v>
      </c>
      <c r="AS1001" s="18">
        <f t="shared" si="523"/>
        <v>0</v>
      </c>
      <c r="AT1001" s="18">
        <f>AS1001*节奏规划!$J990</f>
        <v>0</v>
      </c>
      <c r="AU1001" s="18">
        <f t="shared" si="524"/>
        <v>148.36499999999998</v>
      </c>
      <c r="AV1001" s="18">
        <f>AU1001*节奏规划!$J990</f>
        <v>0.148365</v>
      </c>
      <c r="AW1001" s="18">
        <f t="shared" si="525"/>
        <v>80.117099999999979</v>
      </c>
      <c r="AX1001" s="18">
        <f>AW1001*节奏规划!$J990</f>
        <v>8.0117099999999983E-2</v>
      </c>
      <c r="AY1001" s="18">
        <f t="shared" si="526"/>
        <v>7.6301999999999985</v>
      </c>
      <c r="AZ1001" s="18">
        <f>AY1001*节奏规划!$J990</f>
        <v>7.6301999999999984E-3</v>
      </c>
    </row>
    <row r="1002" spans="1:52" ht="16.5" x14ac:dyDescent="0.2">
      <c r="A1002" s="14">
        <v>997</v>
      </c>
      <c r="B1002" s="14">
        <f>金币产出!CH1002/金币产出!CB1002</f>
        <v>47181150000</v>
      </c>
      <c r="C1002" s="18">
        <f>INDEX(金币产出!$D$7:$D$90,MATCH(宝箱数值!A1002,金币产出!$A$7:$A$90,1))</f>
        <v>292.5</v>
      </c>
      <c r="D1002" s="18">
        <f t="shared" si="506"/>
        <v>178084076</v>
      </c>
      <c r="E1002" s="18">
        <f t="shared" si="495"/>
        <v>9765815</v>
      </c>
      <c r="F1002" s="18">
        <f t="shared" si="496"/>
        <v>34680066</v>
      </c>
      <c r="G1002" s="18">
        <f t="shared" si="497"/>
        <v>73570445</v>
      </c>
      <c r="H1002" s="18">
        <f t="shared" si="498"/>
        <v>99054272</v>
      </c>
      <c r="I1002" s="18">
        <f t="shared" si="499"/>
        <v>159736155</v>
      </c>
      <c r="J1002" s="18">
        <f t="shared" si="500"/>
        <v>178084076</v>
      </c>
      <c r="K1002" s="18">
        <f t="shared" si="507"/>
        <v>1</v>
      </c>
      <c r="L1002" s="18">
        <f t="shared" si="508"/>
        <v>9765.82</v>
      </c>
      <c r="M1002" s="18">
        <f t="shared" si="509"/>
        <v>2</v>
      </c>
      <c r="N1002" s="18">
        <f t="shared" si="510"/>
        <v>34.68</v>
      </c>
      <c r="O1002" s="18">
        <f t="shared" si="511"/>
        <v>2</v>
      </c>
      <c r="P1002" s="18">
        <f t="shared" si="512"/>
        <v>73.569999999999993</v>
      </c>
      <c r="Q1002" s="18">
        <f t="shared" si="513"/>
        <v>2</v>
      </c>
      <c r="R1002" s="18">
        <f t="shared" si="514"/>
        <v>99.05</v>
      </c>
      <c r="S1002" s="18">
        <f t="shared" si="515"/>
        <v>2</v>
      </c>
      <c r="T1002" s="18">
        <f t="shared" si="516"/>
        <v>159.74</v>
      </c>
      <c r="U1002" s="18">
        <f t="shared" si="517"/>
        <v>2</v>
      </c>
      <c r="V1002" s="18">
        <f t="shared" si="518"/>
        <v>178.08</v>
      </c>
      <c r="W1002" s="18">
        <f t="shared" si="519"/>
        <v>2</v>
      </c>
      <c r="X1002" s="18">
        <f t="shared" si="520"/>
        <v>178.08</v>
      </c>
      <c r="Y1002" s="22">
        <v>0</v>
      </c>
      <c r="Z1002" s="22">
        <v>0</v>
      </c>
      <c r="AA1002" s="22">
        <v>0</v>
      </c>
      <c r="AB1002" s="22">
        <v>0</v>
      </c>
      <c r="AC1002" s="22">
        <v>0.7</v>
      </c>
      <c r="AD1002" s="22">
        <v>0.3</v>
      </c>
      <c r="AE1002" s="18">
        <f t="shared" si="521"/>
        <v>648569085.35249996</v>
      </c>
      <c r="AF1002" s="18">
        <f>AE1002*节奏规划!$J991</f>
        <v>648569.08535249997</v>
      </c>
      <c r="AG1002" s="18">
        <f t="shared" si="522"/>
        <v>8124.75</v>
      </c>
      <c r="AH1002" s="18">
        <f>AG1002*节奏规划!$J991</f>
        <v>8.1247500000000006</v>
      </c>
      <c r="AI1002" s="18">
        <f t="shared" si="501"/>
        <v>608.84999999999991</v>
      </c>
      <c r="AJ1002" s="18">
        <f>AI1002*节奏规划!$J991</f>
        <v>0.60884999999999989</v>
      </c>
      <c r="AK1002" s="18">
        <f t="shared" si="502"/>
        <v>348.84</v>
      </c>
      <c r="AL1002" s="18">
        <f>AK1002*节奏规划!$J991</f>
        <v>0.34883999999999998</v>
      </c>
      <c r="AM1002" s="18">
        <f t="shared" si="503"/>
        <v>1555.1999999999998</v>
      </c>
      <c r="AN1002" s="18">
        <f>AM1002*节奏规划!$J991</f>
        <v>1.5551999999999999</v>
      </c>
      <c r="AO1002" s="18">
        <f t="shared" si="504"/>
        <v>355.31999999999994</v>
      </c>
      <c r="AP1002" s="18">
        <f>AO1002*节奏规划!$J991</f>
        <v>0.35531999999999997</v>
      </c>
      <c r="AQ1002" s="18">
        <f t="shared" si="505"/>
        <v>26.459999999999997</v>
      </c>
      <c r="AR1002" s="18">
        <f>AQ1002*节奏规划!$J991</f>
        <v>2.6459999999999997E-2</v>
      </c>
      <c r="AS1002" s="18">
        <f t="shared" si="523"/>
        <v>0</v>
      </c>
      <c r="AT1002" s="18">
        <f>AS1002*节奏规划!$J991</f>
        <v>0</v>
      </c>
      <c r="AU1002" s="18">
        <f t="shared" si="524"/>
        <v>148.36499999999998</v>
      </c>
      <c r="AV1002" s="18">
        <f>AU1002*节奏规划!$J991</f>
        <v>0.148365</v>
      </c>
      <c r="AW1002" s="18">
        <f t="shared" si="525"/>
        <v>80.117099999999979</v>
      </c>
      <c r="AX1002" s="18">
        <f>AW1002*节奏规划!$J991</f>
        <v>8.0117099999999983E-2</v>
      </c>
      <c r="AY1002" s="18">
        <f t="shared" si="526"/>
        <v>7.6301999999999985</v>
      </c>
      <c r="AZ1002" s="18">
        <f>AY1002*节奏规划!$J991</f>
        <v>7.6301999999999984E-3</v>
      </c>
    </row>
    <row r="1003" spans="1:52" ht="16.5" x14ac:dyDescent="0.2">
      <c r="A1003" s="14">
        <v>998</v>
      </c>
      <c r="B1003" s="14">
        <f>金币产出!CH1003/金币产出!CB1003</f>
        <v>47366100000</v>
      </c>
      <c r="C1003" s="18">
        <f>INDEX(金币产出!$D$7:$D$90,MATCH(宝箱数值!A1003,金币产出!$A$7:$A$90,1))</f>
        <v>292.5</v>
      </c>
      <c r="D1003" s="18">
        <f t="shared" si="506"/>
        <v>178782166</v>
      </c>
      <c r="E1003" s="18">
        <f t="shared" si="495"/>
        <v>9784937</v>
      </c>
      <c r="F1003" s="18">
        <f t="shared" si="496"/>
        <v>34747972</v>
      </c>
      <c r="G1003" s="18">
        <f t="shared" si="497"/>
        <v>73714502</v>
      </c>
      <c r="H1003" s="18">
        <f t="shared" si="498"/>
        <v>99248229</v>
      </c>
      <c r="I1003" s="18">
        <f t="shared" si="499"/>
        <v>160048932</v>
      </c>
      <c r="J1003" s="18">
        <f t="shared" si="500"/>
        <v>178782166</v>
      </c>
      <c r="K1003" s="18">
        <f t="shared" si="507"/>
        <v>1</v>
      </c>
      <c r="L1003" s="18">
        <f t="shared" si="508"/>
        <v>9784.94</v>
      </c>
      <c r="M1003" s="18">
        <f t="shared" si="509"/>
        <v>2</v>
      </c>
      <c r="N1003" s="18">
        <f t="shared" si="510"/>
        <v>34.75</v>
      </c>
      <c r="O1003" s="18">
        <f t="shared" si="511"/>
        <v>2</v>
      </c>
      <c r="P1003" s="18">
        <f t="shared" si="512"/>
        <v>73.709999999999994</v>
      </c>
      <c r="Q1003" s="18">
        <f t="shared" si="513"/>
        <v>2</v>
      </c>
      <c r="R1003" s="18">
        <f t="shared" si="514"/>
        <v>99.25</v>
      </c>
      <c r="S1003" s="18">
        <f t="shared" si="515"/>
        <v>2</v>
      </c>
      <c r="T1003" s="18">
        <f t="shared" si="516"/>
        <v>160.05000000000001</v>
      </c>
      <c r="U1003" s="18">
        <f t="shared" si="517"/>
        <v>2</v>
      </c>
      <c r="V1003" s="18">
        <f t="shared" si="518"/>
        <v>178.78</v>
      </c>
      <c r="W1003" s="18">
        <f t="shared" si="519"/>
        <v>2</v>
      </c>
      <c r="X1003" s="18">
        <f t="shared" si="520"/>
        <v>178.78</v>
      </c>
      <c r="Y1003" s="22">
        <v>0</v>
      </c>
      <c r="Z1003" s="22">
        <v>0</v>
      </c>
      <c r="AA1003" s="22">
        <v>0</v>
      </c>
      <c r="AB1003" s="22">
        <v>0</v>
      </c>
      <c r="AC1003" s="22">
        <v>0.7</v>
      </c>
      <c r="AD1003" s="22">
        <v>0.3</v>
      </c>
      <c r="AE1003" s="18">
        <f t="shared" si="521"/>
        <v>650250441.13499987</v>
      </c>
      <c r="AF1003" s="18">
        <f>AE1003*节奏规划!$J992</f>
        <v>650250.44113499986</v>
      </c>
      <c r="AG1003" s="18">
        <f t="shared" si="522"/>
        <v>8124.75</v>
      </c>
      <c r="AH1003" s="18">
        <f>AG1003*节奏规划!$J992</f>
        <v>8.1247500000000006</v>
      </c>
      <c r="AI1003" s="18">
        <f t="shared" si="501"/>
        <v>608.84999999999991</v>
      </c>
      <c r="AJ1003" s="18">
        <f>AI1003*节奏规划!$J992</f>
        <v>0.60884999999999989</v>
      </c>
      <c r="AK1003" s="18">
        <f t="shared" si="502"/>
        <v>348.84</v>
      </c>
      <c r="AL1003" s="18">
        <f>AK1003*节奏规划!$J992</f>
        <v>0.34883999999999998</v>
      </c>
      <c r="AM1003" s="18">
        <f t="shared" si="503"/>
        <v>1555.1999999999998</v>
      </c>
      <c r="AN1003" s="18">
        <f>AM1003*节奏规划!$J992</f>
        <v>1.5551999999999999</v>
      </c>
      <c r="AO1003" s="18">
        <f t="shared" si="504"/>
        <v>355.31999999999994</v>
      </c>
      <c r="AP1003" s="18">
        <f>AO1003*节奏规划!$J992</f>
        <v>0.35531999999999997</v>
      </c>
      <c r="AQ1003" s="18">
        <f t="shared" si="505"/>
        <v>26.459999999999997</v>
      </c>
      <c r="AR1003" s="18">
        <f>AQ1003*节奏规划!$J992</f>
        <v>2.6459999999999997E-2</v>
      </c>
      <c r="AS1003" s="18">
        <f t="shared" si="523"/>
        <v>0</v>
      </c>
      <c r="AT1003" s="18">
        <f>AS1003*节奏规划!$J992</f>
        <v>0</v>
      </c>
      <c r="AU1003" s="18">
        <f t="shared" si="524"/>
        <v>148.36499999999998</v>
      </c>
      <c r="AV1003" s="18">
        <f>AU1003*节奏规划!$J992</f>
        <v>0.148365</v>
      </c>
      <c r="AW1003" s="18">
        <f t="shared" si="525"/>
        <v>80.117099999999979</v>
      </c>
      <c r="AX1003" s="18">
        <f>AW1003*节奏规划!$J992</f>
        <v>8.0117099999999983E-2</v>
      </c>
      <c r="AY1003" s="18">
        <f t="shared" si="526"/>
        <v>7.6301999999999985</v>
      </c>
      <c r="AZ1003" s="18">
        <f>AY1003*节奏规划!$J992</f>
        <v>7.6301999999999984E-3</v>
      </c>
    </row>
    <row r="1004" spans="1:52" ht="16.5" x14ac:dyDescent="0.2">
      <c r="A1004" s="14">
        <v>999</v>
      </c>
      <c r="B1004" s="14">
        <f>金币产出!CH1004/金币产出!CB1004</f>
        <v>47551050000</v>
      </c>
      <c r="C1004" s="18">
        <f>INDEX(金币产出!$D$7:$D$90,MATCH(宝箱数值!A1004,金币产出!$A$7:$A$90,1))</f>
        <v>292.5</v>
      </c>
      <c r="D1004" s="18">
        <f t="shared" si="506"/>
        <v>179480255</v>
      </c>
      <c r="E1004" s="18">
        <f t="shared" si="495"/>
        <v>9804022</v>
      </c>
      <c r="F1004" s="18">
        <f t="shared" si="496"/>
        <v>34815746</v>
      </c>
      <c r="G1004" s="18">
        <f t="shared" si="497"/>
        <v>73858278</v>
      </c>
      <c r="H1004" s="18">
        <f t="shared" si="498"/>
        <v>99441807</v>
      </c>
      <c r="I1004" s="18">
        <f t="shared" si="499"/>
        <v>160361098</v>
      </c>
      <c r="J1004" s="18">
        <f t="shared" si="500"/>
        <v>179480255</v>
      </c>
      <c r="K1004" s="18">
        <f t="shared" si="507"/>
        <v>1</v>
      </c>
      <c r="L1004" s="18">
        <f t="shared" si="508"/>
        <v>9804.02</v>
      </c>
      <c r="M1004" s="18">
        <f t="shared" si="509"/>
        <v>2</v>
      </c>
      <c r="N1004" s="18">
        <f t="shared" si="510"/>
        <v>34.82</v>
      </c>
      <c r="O1004" s="18">
        <f t="shared" si="511"/>
        <v>2</v>
      </c>
      <c r="P1004" s="18">
        <f t="shared" si="512"/>
        <v>73.86</v>
      </c>
      <c r="Q1004" s="18">
        <f t="shared" si="513"/>
        <v>2</v>
      </c>
      <c r="R1004" s="18">
        <f t="shared" si="514"/>
        <v>99.44</v>
      </c>
      <c r="S1004" s="18">
        <f t="shared" si="515"/>
        <v>2</v>
      </c>
      <c r="T1004" s="18">
        <f t="shared" si="516"/>
        <v>160.36000000000001</v>
      </c>
      <c r="U1004" s="18">
        <f t="shared" si="517"/>
        <v>2</v>
      </c>
      <c r="V1004" s="18">
        <f t="shared" si="518"/>
        <v>179.48</v>
      </c>
      <c r="W1004" s="18">
        <f t="shared" si="519"/>
        <v>2</v>
      </c>
      <c r="X1004" s="18">
        <f t="shared" si="520"/>
        <v>179.48</v>
      </c>
      <c r="Y1004" s="22">
        <v>0</v>
      </c>
      <c r="Z1004" s="22">
        <v>0</v>
      </c>
      <c r="AA1004" s="22">
        <v>0</v>
      </c>
      <c r="AB1004" s="22">
        <v>0</v>
      </c>
      <c r="AC1004" s="22">
        <v>0.7</v>
      </c>
      <c r="AD1004" s="22">
        <v>0.3</v>
      </c>
      <c r="AE1004" s="18">
        <f t="shared" si="521"/>
        <v>651930117.01749992</v>
      </c>
      <c r="AF1004" s="18">
        <f>AE1004*节奏规划!$J993</f>
        <v>651930.11701749999</v>
      </c>
      <c r="AG1004" s="18">
        <f t="shared" si="522"/>
        <v>8124.75</v>
      </c>
      <c r="AH1004" s="18">
        <f>AG1004*节奏规划!$J993</f>
        <v>8.1247500000000006</v>
      </c>
      <c r="AI1004" s="18">
        <f t="shared" si="501"/>
        <v>608.84999999999991</v>
      </c>
      <c r="AJ1004" s="18">
        <f>AI1004*节奏规划!$J993</f>
        <v>0.60884999999999989</v>
      </c>
      <c r="AK1004" s="18">
        <f t="shared" si="502"/>
        <v>348.84</v>
      </c>
      <c r="AL1004" s="18">
        <f>AK1004*节奏规划!$J993</f>
        <v>0.34883999999999998</v>
      </c>
      <c r="AM1004" s="18">
        <f t="shared" si="503"/>
        <v>1555.1999999999998</v>
      </c>
      <c r="AN1004" s="18">
        <f>AM1004*节奏规划!$J993</f>
        <v>1.5551999999999999</v>
      </c>
      <c r="AO1004" s="18">
        <f t="shared" si="504"/>
        <v>355.31999999999994</v>
      </c>
      <c r="AP1004" s="18">
        <f>AO1004*节奏规划!$J993</f>
        <v>0.35531999999999997</v>
      </c>
      <c r="AQ1004" s="18">
        <f t="shared" si="505"/>
        <v>26.459999999999997</v>
      </c>
      <c r="AR1004" s="18">
        <f>AQ1004*节奏规划!$J993</f>
        <v>2.6459999999999997E-2</v>
      </c>
      <c r="AS1004" s="18">
        <f t="shared" si="523"/>
        <v>0</v>
      </c>
      <c r="AT1004" s="18">
        <f>AS1004*节奏规划!$J993</f>
        <v>0</v>
      </c>
      <c r="AU1004" s="18">
        <f t="shared" si="524"/>
        <v>148.36499999999998</v>
      </c>
      <c r="AV1004" s="18">
        <f>AU1004*节奏规划!$J993</f>
        <v>0.148365</v>
      </c>
      <c r="AW1004" s="18">
        <f t="shared" si="525"/>
        <v>80.117099999999979</v>
      </c>
      <c r="AX1004" s="18">
        <f>AW1004*节奏规划!$J993</f>
        <v>8.0117099999999983E-2</v>
      </c>
      <c r="AY1004" s="18">
        <f t="shared" si="526"/>
        <v>7.6301999999999985</v>
      </c>
      <c r="AZ1004" s="18">
        <f>AY1004*节奏规划!$J993</f>
        <v>7.6301999999999984E-3</v>
      </c>
    </row>
    <row r="1005" spans="1:52" ht="16.5" x14ac:dyDescent="0.2">
      <c r="A1005" s="14">
        <v>1000</v>
      </c>
      <c r="B1005" s="14">
        <f>金币产出!CH1005/金币产出!CB1005</f>
        <v>47736000000</v>
      </c>
      <c r="C1005" s="18">
        <f>INDEX(金币产出!$D$7:$D$90,MATCH(宝箱数值!A1005,金币产出!$A$7:$A$90,1))</f>
        <v>305</v>
      </c>
      <c r="D1005" s="18">
        <f t="shared" si="506"/>
        <v>174617284</v>
      </c>
      <c r="E1005" s="18">
        <f t="shared" si="495"/>
        <v>9670291</v>
      </c>
      <c r="F1005" s="18">
        <f t="shared" si="496"/>
        <v>34340846</v>
      </c>
      <c r="G1005" s="18">
        <f t="shared" si="497"/>
        <v>72850822</v>
      </c>
      <c r="H1005" s="18">
        <f t="shared" si="498"/>
        <v>98085381</v>
      </c>
      <c r="I1005" s="18">
        <f t="shared" si="499"/>
        <v>158173709</v>
      </c>
      <c r="J1005" s="18">
        <f t="shared" si="500"/>
        <v>174617284</v>
      </c>
      <c r="K1005" s="18">
        <f t="shared" si="507"/>
        <v>1</v>
      </c>
      <c r="L1005" s="18">
        <f t="shared" si="508"/>
        <v>9670.2900000000009</v>
      </c>
      <c r="M1005" s="18">
        <f t="shared" si="509"/>
        <v>2</v>
      </c>
      <c r="N1005" s="18">
        <f t="shared" si="510"/>
        <v>34.340000000000003</v>
      </c>
      <c r="O1005" s="18">
        <f t="shared" si="511"/>
        <v>2</v>
      </c>
      <c r="P1005" s="18">
        <f t="shared" si="512"/>
        <v>72.849999999999994</v>
      </c>
      <c r="Q1005" s="18">
        <f t="shared" si="513"/>
        <v>2</v>
      </c>
      <c r="R1005" s="18">
        <f t="shared" si="514"/>
        <v>98.09</v>
      </c>
      <c r="S1005" s="18">
        <f t="shared" si="515"/>
        <v>2</v>
      </c>
      <c r="T1005" s="18">
        <f t="shared" si="516"/>
        <v>158.16999999999999</v>
      </c>
      <c r="U1005" s="18">
        <f t="shared" si="517"/>
        <v>2</v>
      </c>
      <c r="V1005" s="18">
        <f t="shared" si="518"/>
        <v>174.62</v>
      </c>
      <c r="W1005" s="18">
        <f t="shared" si="519"/>
        <v>2</v>
      </c>
      <c r="X1005" s="18">
        <f t="shared" si="520"/>
        <v>174.62</v>
      </c>
      <c r="Y1005" s="22">
        <v>0</v>
      </c>
      <c r="Z1005" s="22">
        <v>0</v>
      </c>
      <c r="AA1005" s="22">
        <v>0</v>
      </c>
      <c r="AB1005" s="22">
        <v>0</v>
      </c>
      <c r="AC1005" s="22">
        <v>0.7</v>
      </c>
      <c r="AD1005" s="22">
        <v>0.3</v>
      </c>
      <c r="AE1005" s="18">
        <f t="shared" si="521"/>
        <v>660582465.07499993</v>
      </c>
      <c r="AF1005" s="18">
        <f>AE1005*节奏规划!$J994</f>
        <v>660582.46507499996</v>
      </c>
      <c r="AG1005" s="18">
        <f t="shared" si="522"/>
        <v>8383.5</v>
      </c>
      <c r="AH1005" s="18">
        <f>AG1005*节奏规划!$J994</f>
        <v>8.3834999999999997</v>
      </c>
      <c r="AI1005" s="18">
        <f t="shared" si="501"/>
        <v>608.84999999999991</v>
      </c>
      <c r="AJ1005" s="18">
        <f>AI1005*节奏规划!$J994</f>
        <v>0.60884999999999989</v>
      </c>
      <c r="AK1005" s="18">
        <f t="shared" si="502"/>
        <v>348.84</v>
      </c>
      <c r="AL1005" s="18">
        <f>AK1005*节奏规划!$J994</f>
        <v>0.34883999999999998</v>
      </c>
      <c r="AM1005" s="18">
        <f t="shared" si="503"/>
        <v>1555.1999999999998</v>
      </c>
      <c r="AN1005" s="18">
        <f>AM1005*节奏规划!$J994</f>
        <v>1.5551999999999999</v>
      </c>
      <c r="AO1005" s="18">
        <f t="shared" si="504"/>
        <v>355.31999999999994</v>
      </c>
      <c r="AP1005" s="18">
        <f>AO1005*节奏规划!$J994</f>
        <v>0.35531999999999997</v>
      </c>
      <c r="AQ1005" s="18">
        <f t="shared" si="505"/>
        <v>26.459999999999997</v>
      </c>
      <c r="AR1005" s="18">
        <f>AQ1005*节奏规划!$J994</f>
        <v>2.6459999999999997E-2</v>
      </c>
      <c r="AS1005" s="18">
        <f t="shared" si="523"/>
        <v>0</v>
      </c>
      <c r="AT1005" s="18">
        <f>AS1005*节奏规划!$J994</f>
        <v>0</v>
      </c>
      <c r="AU1005" s="18">
        <f t="shared" si="524"/>
        <v>153.08999999999997</v>
      </c>
      <c r="AV1005" s="18">
        <f>AU1005*节奏规划!$J994</f>
        <v>0.15308999999999998</v>
      </c>
      <c r="AW1005" s="18">
        <f t="shared" si="525"/>
        <v>82.668599999999984</v>
      </c>
      <c r="AX1005" s="18">
        <f>AW1005*节奏规划!$J994</f>
        <v>8.2668599999999981E-2</v>
      </c>
      <c r="AY1005" s="18">
        <f t="shared" si="526"/>
        <v>7.8731999999999989</v>
      </c>
      <c r="AZ1005" s="18">
        <f>AY1005*节奏规划!$J994</f>
        <v>7.8731999999999986E-3</v>
      </c>
    </row>
  </sheetData>
  <mergeCells count="4">
    <mergeCell ref="BC4:BF4"/>
    <mergeCell ref="BH4:BP4"/>
    <mergeCell ref="BK20:BP20"/>
    <mergeCell ref="BS20:BX20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E4C18-1033-45DC-B8EE-B8059F2D74ED}">
  <dimension ref="A1:N26"/>
  <sheetViews>
    <sheetView workbookViewId="0">
      <selection activeCell="J37" sqref="J37"/>
    </sheetView>
  </sheetViews>
  <sheetFormatPr defaultRowHeight="14.25" x14ac:dyDescent="0.2"/>
  <cols>
    <col min="2" max="2" width="14.625" customWidth="1"/>
    <col min="3" max="3" width="15.625" customWidth="1"/>
    <col min="5" max="5" width="12" customWidth="1"/>
    <col min="7" max="8" width="12.25" customWidth="1"/>
    <col min="9" max="9" width="11.625" customWidth="1"/>
    <col min="10" max="10" width="11.875" customWidth="1"/>
    <col min="14" max="14" width="9" customWidth="1"/>
  </cols>
  <sheetData>
    <row r="1" spans="1:14" ht="15" x14ac:dyDescent="0.2">
      <c r="A1" s="15" t="s">
        <v>29</v>
      </c>
      <c r="B1" s="15" t="s">
        <v>31</v>
      </c>
      <c r="C1" s="15" t="s">
        <v>32</v>
      </c>
      <c r="D1" s="15" t="s">
        <v>33</v>
      </c>
      <c r="E1" s="15" t="s">
        <v>34</v>
      </c>
      <c r="F1" s="15" t="s">
        <v>35</v>
      </c>
      <c r="G1" s="15" t="s">
        <v>36</v>
      </c>
      <c r="H1" s="15" t="s">
        <v>37</v>
      </c>
      <c r="I1" s="15" t="s">
        <v>38</v>
      </c>
      <c r="J1" s="15" t="s">
        <v>95</v>
      </c>
    </row>
    <row r="2" spans="1:14" ht="16.5" x14ac:dyDescent="0.2">
      <c r="A2" t="s">
        <v>39</v>
      </c>
      <c r="B2" t="s">
        <v>40</v>
      </c>
      <c r="C2" t="s">
        <v>40</v>
      </c>
      <c r="D2" t="s">
        <v>41</v>
      </c>
      <c r="E2" t="s">
        <v>41</v>
      </c>
      <c r="F2" t="s">
        <v>42</v>
      </c>
      <c r="G2" t="s">
        <v>41</v>
      </c>
      <c r="H2" t="s">
        <v>41</v>
      </c>
      <c r="I2" t="s">
        <v>41</v>
      </c>
      <c r="J2" t="s">
        <v>41</v>
      </c>
      <c r="M2" s="17" t="s">
        <v>96</v>
      </c>
      <c r="N2" s="14">
        <v>45</v>
      </c>
    </row>
    <row r="3" spans="1:14" ht="16.5" x14ac:dyDescent="0.2">
      <c r="A3" s="16" t="s">
        <v>16</v>
      </c>
      <c r="B3" s="16" t="s">
        <v>43</v>
      </c>
      <c r="C3" s="16" t="s">
        <v>44</v>
      </c>
      <c r="D3" s="16" t="s">
        <v>45</v>
      </c>
      <c r="E3" s="16" t="s">
        <v>46</v>
      </c>
      <c r="F3" s="16" t="s">
        <v>47</v>
      </c>
      <c r="G3" s="16" t="s">
        <v>48</v>
      </c>
      <c r="H3" s="16" t="s">
        <v>48</v>
      </c>
      <c r="I3" s="16" t="s">
        <v>48</v>
      </c>
      <c r="J3" s="16" t="s">
        <v>94</v>
      </c>
      <c r="M3" s="17" t="s">
        <v>15</v>
      </c>
      <c r="N3" s="14">
        <v>30</v>
      </c>
    </row>
    <row r="4" spans="1:14" ht="16.5" x14ac:dyDescent="0.2">
      <c r="A4" s="14">
        <v>1</v>
      </c>
      <c r="B4" s="14" t="s">
        <v>49</v>
      </c>
      <c r="C4" s="14" t="s">
        <v>50</v>
      </c>
      <c r="D4" s="14">
        <v>1</v>
      </c>
      <c r="E4" s="14">
        <v>10</v>
      </c>
      <c r="F4" s="14" t="b">
        <v>1</v>
      </c>
      <c r="G4" s="14">
        <v>20</v>
      </c>
      <c r="H4" s="14">
        <v>20</v>
      </c>
      <c r="I4" s="14">
        <v>20</v>
      </c>
      <c r="J4" s="14">
        <v>20</v>
      </c>
      <c r="M4" s="17" t="s">
        <v>52</v>
      </c>
      <c r="N4" s="14">
        <v>15</v>
      </c>
    </row>
    <row r="5" spans="1:14" ht="16.5" x14ac:dyDescent="0.2">
      <c r="A5" s="14">
        <v>2</v>
      </c>
      <c r="B5" s="14" t="s">
        <v>51</v>
      </c>
      <c r="C5" s="14" t="s">
        <v>52</v>
      </c>
      <c r="D5" s="14">
        <v>1</v>
      </c>
      <c r="E5" s="14">
        <v>1</v>
      </c>
      <c r="F5" s="14" t="b">
        <v>1</v>
      </c>
      <c r="G5" s="14">
        <v>100</v>
      </c>
      <c r="H5" s="14">
        <v>0</v>
      </c>
      <c r="I5" s="14">
        <v>0</v>
      </c>
      <c r="J5" s="14">
        <v>150</v>
      </c>
      <c r="M5" s="17" t="s">
        <v>97</v>
      </c>
      <c r="N5" s="14">
        <v>6</v>
      </c>
    </row>
    <row r="6" spans="1:14" ht="16.5" x14ac:dyDescent="0.2">
      <c r="A6" s="14">
        <v>3</v>
      </c>
      <c r="B6" s="14" t="s">
        <v>53</v>
      </c>
      <c r="C6" s="14" t="s">
        <v>54</v>
      </c>
      <c r="D6" s="14">
        <v>1</v>
      </c>
      <c r="E6" s="14">
        <v>10</v>
      </c>
      <c r="F6" s="14" t="b">
        <v>1</v>
      </c>
      <c r="G6" s="14">
        <v>10</v>
      </c>
      <c r="H6" s="14">
        <v>0</v>
      </c>
      <c r="I6" s="14">
        <v>0</v>
      </c>
      <c r="J6" s="14">
        <v>10</v>
      </c>
    </row>
    <row r="7" spans="1:14" ht="16.5" x14ac:dyDescent="0.2">
      <c r="A7" s="14">
        <v>4</v>
      </c>
      <c r="B7" s="14" t="s">
        <v>55</v>
      </c>
      <c r="C7" s="14" t="s">
        <v>15</v>
      </c>
      <c r="D7" s="14">
        <v>1</v>
      </c>
      <c r="E7" s="14">
        <v>1</v>
      </c>
      <c r="F7" s="14" t="b">
        <v>1</v>
      </c>
      <c r="G7" s="14">
        <v>150</v>
      </c>
      <c r="H7" s="14">
        <v>75</v>
      </c>
      <c r="I7" s="14">
        <v>75</v>
      </c>
      <c r="J7" s="14">
        <v>150</v>
      </c>
    </row>
    <row r="8" spans="1:14" ht="16.5" x14ac:dyDescent="0.2">
      <c r="A8" s="14">
        <v>5</v>
      </c>
      <c r="B8" s="14" t="s">
        <v>56</v>
      </c>
      <c r="C8" s="14" t="s">
        <v>57</v>
      </c>
      <c r="D8" s="14">
        <v>1</v>
      </c>
      <c r="E8" s="14">
        <v>5</v>
      </c>
      <c r="F8" s="14" t="b">
        <v>1</v>
      </c>
      <c r="G8" s="14">
        <v>3</v>
      </c>
      <c r="H8" s="14">
        <v>1.5</v>
      </c>
      <c r="I8" s="14">
        <v>1.5</v>
      </c>
      <c r="J8" s="14">
        <v>3</v>
      </c>
    </row>
    <row r="9" spans="1:14" ht="16.5" x14ac:dyDescent="0.2">
      <c r="A9" s="14">
        <v>6</v>
      </c>
      <c r="B9" s="14" t="s">
        <v>58</v>
      </c>
      <c r="C9" s="14" t="s">
        <v>59</v>
      </c>
      <c r="D9" s="14">
        <v>1</v>
      </c>
      <c r="E9" s="14">
        <v>0</v>
      </c>
      <c r="F9" s="14" t="b">
        <v>1</v>
      </c>
      <c r="G9" s="14">
        <v>0</v>
      </c>
      <c r="H9" s="14">
        <v>0</v>
      </c>
      <c r="I9" s="14">
        <v>0</v>
      </c>
      <c r="J9" s="14"/>
    </row>
    <row r="10" spans="1:14" ht="16.5" x14ac:dyDescent="0.2">
      <c r="A10" s="14">
        <v>7</v>
      </c>
      <c r="B10" s="14" t="s">
        <v>60</v>
      </c>
      <c r="C10" s="14" t="s">
        <v>61</v>
      </c>
      <c r="D10" s="14">
        <v>1</v>
      </c>
      <c r="E10" s="14">
        <v>0</v>
      </c>
      <c r="F10" s="14" t="b">
        <v>1</v>
      </c>
      <c r="G10" s="14">
        <v>1</v>
      </c>
      <c r="H10" s="14">
        <v>1</v>
      </c>
      <c r="I10" s="14">
        <v>1</v>
      </c>
      <c r="J10" s="14"/>
    </row>
    <row r="11" spans="1:14" ht="16.5" x14ac:dyDescent="0.2">
      <c r="A11" s="14">
        <v>8</v>
      </c>
      <c r="B11" s="14" t="s">
        <v>62</v>
      </c>
      <c r="C11" s="14" t="s">
        <v>63</v>
      </c>
      <c r="D11" s="14">
        <v>10000</v>
      </c>
      <c r="E11" s="14">
        <v>10</v>
      </c>
      <c r="F11" s="14" t="b">
        <v>1</v>
      </c>
      <c r="G11" s="14">
        <v>10000</v>
      </c>
      <c r="H11" s="14">
        <v>10000</v>
      </c>
      <c r="I11" s="14">
        <v>10000</v>
      </c>
      <c r="J11" s="14"/>
    </row>
    <row r="12" spans="1:14" ht="16.5" x14ac:dyDescent="0.2">
      <c r="A12" s="14">
        <v>9</v>
      </c>
      <c r="B12" s="14" t="s">
        <v>64</v>
      </c>
      <c r="C12" s="14" t="s">
        <v>65</v>
      </c>
      <c r="D12" s="14">
        <v>10000</v>
      </c>
      <c r="E12" s="14">
        <v>10</v>
      </c>
      <c r="F12" s="14" t="b">
        <v>1</v>
      </c>
      <c r="G12" s="14">
        <v>10000</v>
      </c>
      <c r="H12" s="14">
        <v>0</v>
      </c>
      <c r="I12" s="14">
        <v>0</v>
      </c>
      <c r="J12" s="14"/>
    </row>
    <row r="13" spans="1:14" ht="16.5" x14ac:dyDescent="0.2">
      <c r="A13" s="14">
        <v>10</v>
      </c>
      <c r="B13" s="14" t="s">
        <v>66</v>
      </c>
      <c r="C13" s="14" t="s">
        <v>67</v>
      </c>
      <c r="D13" s="14">
        <v>10000</v>
      </c>
      <c r="E13" s="14">
        <v>0</v>
      </c>
      <c r="F13" s="14" t="b">
        <v>1</v>
      </c>
      <c r="G13" s="14">
        <v>0</v>
      </c>
      <c r="H13" s="14">
        <v>0</v>
      </c>
      <c r="I13" s="14">
        <v>0</v>
      </c>
      <c r="J13" s="14"/>
    </row>
    <row r="14" spans="1:14" ht="16.5" x14ac:dyDescent="0.2">
      <c r="A14" s="14">
        <v>11</v>
      </c>
      <c r="B14" s="14" t="s">
        <v>68</v>
      </c>
      <c r="C14" s="14" t="s">
        <v>69</v>
      </c>
      <c r="D14" s="14">
        <v>10000</v>
      </c>
      <c r="E14" s="14">
        <v>0</v>
      </c>
      <c r="F14" s="14" t="b">
        <v>1</v>
      </c>
      <c r="G14" s="14">
        <v>0</v>
      </c>
      <c r="H14" s="14">
        <v>0</v>
      </c>
      <c r="I14" s="14">
        <v>0</v>
      </c>
      <c r="J14" s="14"/>
    </row>
    <row r="15" spans="1:14" ht="16.5" x14ac:dyDescent="0.2">
      <c r="A15" s="14">
        <v>12</v>
      </c>
      <c r="B15" s="14" t="s">
        <v>70</v>
      </c>
      <c r="C15" s="14" t="s">
        <v>71</v>
      </c>
      <c r="D15" s="14">
        <v>1</v>
      </c>
      <c r="E15" s="14">
        <v>30</v>
      </c>
      <c r="F15" s="14" t="b">
        <v>1</v>
      </c>
      <c r="G15" s="14">
        <v>0</v>
      </c>
      <c r="H15" s="14">
        <v>0</v>
      </c>
      <c r="I15" s="14">
        <v>0</v>
      </c>
      <c r="J15" s="14"/>
    </row>
    <row r="16" spans="1:14" ht="16.5" x14ac:dyDescent="0.2">
      <c r="A16" s="14">
        <v>13</v>
      </c>
      <c r="B16" s="14" t="s">
        <v>72</v>
      </c>
      <c r="C16" s="14" t="s">
        <v>73</v>
      </c>
      <c r="D16" s="14">
        <v>1</v>
      </c>
      <c r="E16" s="14">
        <v>30</v>
      </c>
      <c r="F16" s="14" t="b">
        <v>1</v>
      </c>
      <c r="G16" s="14">
        <v>0</v>
      </c>
      <c r="H16" s="14">
        <v>0</v>
      </c>
      <c r="I16" s="14">
        <v>0</v>
      </c>
      <c r="J16" s="14"/>
    </row>
    <row r="17" spans="1:10" ht="16.5" x14ac:dyDescent="0.2">
      <c r="A17" s="14">
        <v>14</v>
      </c>
      <c r="B17" s="14" t="s">
        <v>74</v>
      </c>
      <c r="C17" s="14" t="s">
        <v>75</v>
      </c>
      <c r="D17" s="14">
        <v>1</v>
      </c>
      <c r="E17" s="14">
        <v>30</v>
      </c>
      <c r="F17" s="14" t="b">
        <v>1</v>
      </c>
      <c r="G17" s="14">
        <v>0</v>
      </c>
      <c r="H17" s="14">
        <v>0</v>
      </c>
      <c r="I17" s="14">
        <v>0</v>
      </c>
      <c r="J17" s="14"/>
    </row>
    <row r="18" spans="1:10" ht="16.5" x14ac:dyDescent="0.2">
      <c r="A18" s="14">
        <v>15</v>
      </c>
      <c r="B18" s="14" t="s">
        <v>76</v>
      </c>
      <c r="C18" s="14" t="s">
        <v>77</v>
      </c>
      <c r="D18" s="14">
        <v>1</v>
      </c>
      <c r="E18" s="14">
        <v>30</v>
      </c>
      <c r="F18" s="14" t="b">
        <v>1</v>
      </c>
      <c r="G18" s="14">
        <v>0</v>
      </c>
      <c r="H18" s="14">
        <v>0</v>
      </c>
      <c r="I18" s="14">
        <v>0</v>
      </c>
      <c r="J18" s="14"/>
    </row>
    <row r="19" spans="1:10" ht="16.5" x14ac:dyDescent="0.2">
      <c r="A19" s="14">
        <v>16</v>
      </c>
      <c r="B19" s="14" t="s">
        <v>78</v>
      </c>
      <c r="C19" s="14" t="s">
        <v>79</v>
      </c>
      <c r="D19" s="14">
        <v>10000</v>
      </c>
      <c r="E19" s="14">
        <v>0</v>
      </c>
      <c r="F19" s="14" t="b">
        <v>0</v>
      </c>
      <c r="G19" s="14">
        <v>10000</v>
      </c>
      <c r="H19" s="14">
        <v>10000</v>
      </c>
      <c r="I19" s="14">
        <v>10000</v>
      </c>
      <c r="J19" s="14"/>
    </row>
    <row r="20" spans="1:10" ht="16.5" x14ac:dyDescent="0.2">
      <c r="A20" s="14">
        <v>17</v>
      </c>
      <c r="B20" s="14" t="s">
        <v>80</v>
      </c>
      <c r="C20" s="14" t="s">
        <v>81</v>
      </c>
      <c r="D20" s="14">
        <v>10000</v>
      </c>
      <c r="E20" s="14">
        <v>30</v>
      </c>
      <c r="F20" s="14" t="b">
        <v>1</v>
      </c>
      <c r="G20" s="14">
        <v>15000</v>
      </c>
      <c r="H20" s="14">
        <v>15000</v>
      </c>
      <c r="I20" s="14">
        <v>15000</v>
      </c>
      <c r="J20" s="14"/>
    </row>
    <row r="21" spans="1:10" ht="16.5" x14ac:dyDescent="0.2">
      <c r="A21" s="14">
        <v>18</v>
      </c>
      <c r="B21" s="14" t="s">
        <v>82</v>
      </c>
      <c r="C21" s="14" t="s">
        <v>83</v>
      </c>
      <c r="D21" s="14">
        <v>10000</v>
      </c>
      <c r="E21" s="14">
        <v>0</v>
      </c>
      <c r="F21" s="14" t="b">
        <v>0</v>
      </c>
      <c r="G21" s="14">
        <v>3000</v>
      </c>
      <c r="H21" s="14">
        <v>0</v>
      </c>
      <c r="I21" s="14">
        <v>0</v>
      </c>
      <c r="J21" s="14"/>
    </row>
    <row r="22" spans="1:10" ht="16.5" x14ac:dyDescent="0.2">
      <c r="A22" s="14">
        <v>19</v>
      </c>
      <c r="B22" s="14" t="s">
        <v>84</v>
      </c>
      <c r="C22" s="14" t="s">
        <v>85</v>
      </c>
      <c r="D22" s="14">
        <v>10000</v>
      </c>
      <c r="E22" s="14">
        <v>0</v>
      </c>
      <c r="F22" s="14" t="b">
        <v>0</v>
      </c>
      <c r="G22" s="14">
        <v>0</v>
      </c>
      <c r="H22" s="14">
        <v>0</v>
      </c>
      <c r="I22" s="14">
        <v>0</v>
      </c>
      <c r="J22" s="14"/>
    </row>
    <row r="23" spans="1:10" ht="16.5" x14ac:dyDescent="0.2">
      <c r="A23" s="14">
        <v>20</v>
      </c>
      <c r="B23" s="14" t="s">
        <v>86</v>
      </c>
      <c r="C23" s="14" t="s">
        <v>87</v>
      </c>
      <c r="D23" s="14">
        <v>10000</v>
      </c>
      <c r="E23" s="14">
        <v>0</v>
      </c>
      <c r="F23" s="14" t="b">
        <v>0</v>
      </c>
      <c r="G23" s="14">
        <v>0</v>
      </c>
      <c r="H23" s="14">
        <v>0</v>
      </c>
      <c r="I23" s="14">
        <v>0</v>
      </c>
      <c r="J23" s="14"/>
    </row>
    <row r="24" spans="1:10" ht="16.5" x14ac:dyDescent="0.2">
      <c r="A24" s="14">
        <v>21</v>
      </c>
      <c r="B24" s="14" t="s">
        <v>88</v>
      </c>
      <c r="C24" s="14" t="s">
        <v>89</v>
      </c>
      <c r="D24" s="14">
        <v>10000</v>
      </c>
      <c r="E24" s="14">
        <v>0</v>
      </c>
      <c r="F24" s="14" t="b">
        <v>0</v>
      </c>
      <c r="G24" s="14">
        <v>0</v>
      </c>
      <c r="H24" s="14">
        <v>0</v>
      </c>
      <c r="I24" s="14">
        <v>0</v>
      </c>
      <c r="J24" s="14"/>
    </row>
    <row r="25" spans="1:10" ht="16.5" x14ac:dyDescent="0.2">
      <c r="A25" s="14">
        <v>22</v>
      </c>
      <c r="B25" s="14" t="s">
        <v>90</v>
      </c>
      <c r="C25" s="14" t="s">
        <v>91</v>
      </c>
      <c r="D25" s="14">
        <v>10000</v>
      </c>
      <c r="E25" s="14">
        <v>0</v>
      </c>
      <c r="F25" s="14" t="b">
        <v>0</v>
      </c>
      <c r="G25" s="14">
        <v>0</v>
      </c>
      <c r="H25" s="14">
        <v>0</v>
      </c>
      <c r="I25" s="14">
        <v>0</v>
      </c>
      <c r="J25" s="14"/>
    </row>
    <row r="26" spans="1:10" ht="16.5" x14ac:dyDescent="0.2">
      <c r="A26" s="14">
        <v>23</v>
      </c>
      <c r="B26" s="14" t="s">
        <v>92</v>
      </c>
      <c r="C26" s="14" t="s">
        <v>93</v>
      </c>
      <c r="D26" s="14">
        <v>10000</v>
      </c>
      <c r="E26" s="14">
        <v>0</v>
      </c>
      <c r="F26" s="14" t="b">
        <v>0</v>
      </c>
      <c r="G26" s="14">
        <v>10000</v>
      </c>
      <c r="H26" s="14">
        <v>10000</v>
      </c>
      <c r="I26" s="14">
        <v>10000</v>
      </c>
      <c r="J26" s="14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21E7-1112-4E3E-867B-CF57D9712E17}">
  <dimension ref="A3:V104"/>
  <sheetViews>
    <sheetView workbookViewId="0">
      <selection activeCell="K28" sqref="K28"/>
    </sheetView>
  </sheetViews>
  <sheetFormatPr defaultRowHeight="14.25" x14ac:dyDescent="0.2"/>
  <cols>
    <col min="1" max="1" width="10.25" customWidth="1"/>
    <col min="2" max="2" width="12.75" customWidth="1"/>
    <col min="3" max="3" width="12.375" customWidth="1"/>
    <col min="4" max="4" width="13" customWidth="1"/>
    <col min="5" max="5" width="16.125" customWidth="1"/>
    <col min="6" max="6" width="15.625" customWidth="1"/>
    <col min="7" max="7" width="18.625" customWidth="1"/>
    <col min="9" max="11" width="10.625" customWidth="1"/>
    <col min="12" max="13" width="9.625" customWidth="1"/>
    <col min="15" max="15" width="8" style="48" customWidth="1"/>
    <col min="16" max="16" width="9.625" bestFit="1" customWidth="1"/>
    <col min="18" max="18" width="11.125" customWidth="1"/>
    <col min="19" max="19" width="10.625" customWidth="1"/>
    <col min="20" max="20" width="10.75" customWidth="1"/>
    <col min="21" max="21" width="10.875" customWidth="1"/>
  </cols>
  <sheetData>
    <row r="3" spans="1:22" ht="20.25" x14ac:dyDescent="0.2">
      <c r="A3" s="70" t="s">
        <v>404</v>
      </c>
      <c r="B3" s="70"/>
      <c r="C3" s="70"/>
      <c r="D3" s="70"/>
      <c r="E3" s="70"/>
      <c r="F3" s="70"/>
      <c r="G3" s="70"/>
      <c r="P3">
        <f>SUM(P6:P17)*3</f>
        <v>9630</v>
      </c>
    </row>
    <row r="4" spans="1:22" ht="15" x14ac:dyDescent="0.2">
      <c r="A4" s="16" t="s">
        <v>100</v>
      </c>
      <c r="B4" s="16" t="s">
        <v>109</v>
      </c>
      <c r="C4" s="16" t="s">
        <v>110</v>
      </c>
      <c r="D4" s="16" t="s">
        <v>111</v>
      </c>
      <c r="E4" s="16" t="s">
        <v>118</v>
      </c>
      <c r="F4" s="16" t="s">
        <v>119</v>
      </c>
      <c r="G4" s="16" t="s">
        <v>536</v>
      </c>
      <c r="I4" s="16" t="s">
        <v>545</v>
      </c>
      <c r="J4" s="16" t="s">
        <v>546</v>
      </c>
      <c r="K4" s="16" t="s">
        <v>547</v>
      </c>
      <c r="L4" s="16"/>
      <c r="M4" s="16" t="s">
        <v>661</v>
      </c>
      <c r="N4" s="16" t="s">
        <v>553</v>
      </c>
      <c r="O4" s="16" t="s">
        <v>554</v>
      </c>
      <c r="P4" s="16" t="s">
        <v>554</v>
      </c>
      <c r="S4" s="16" t="s">
        <v>653</v>
      </c>
      <c r="T4" s="16" t="s">
        <v>658</v>
      </c>
      <c r="U4" s="16" t="s">
        <v>659</v>
      </c>
      <c r="V4" s="16" t="s">
        <v>660</v>
      </c>
    </row>
    <row r="5" spans="1:22" ht="14.45" customHeight="1" x14ac:dyDescent="0.2">
      <c r="A5" s="14">
        <v>1</v>
      </c>
      <c r="B5" s="14">
        <v>9</v>
      </c>
      <c r="C5" s="14">
        <v>1.2</v>
      </c>
      <c r="D5" s="14" t="s">
        <v>405</v>
      </c>
      <c r="E5" s="14" t="s">
        <v>675</v>
      </c>
      <c r="F5" s="14" t="s">
        <v>676</v>
      </c>
      <c r="G5" s="14"/>
      <c r="I5" s="14">
        <v>0</v>
      </c>
      <c r="J5" s="14">
        <v>0</v>
      </c>
      <c r="K5" s="14"/>
      <c r="L5" s="14"/>
      <c r="M5" s="14"/>
      <c r="N5" s="14"/>
      <c r="O5" s="14"/>
      <c r="P5" s="14"/>
      <c r="S5" s="14">
        <v>1</v>
      </c>
      <c r="T5" s="23">
        <v>5.1000000000000004E-4</v>
      </c>
      <c r="U5" s="14">
        <f>ROUND($C$22*T5*0.35/5,0)*5</f>
        <v>0</v>
      </c>
      <c r="V5" s="14">
        <f>CEILING($C$22*T5*0.65/5,1)*5</f>
        <v>5</v>
      </c>
    </row>
    <row r="6" spans="1:22" ht="14.45" customHeight="1" x14ac:dyDescent="0.2">
      <c r="A6" s="14">
        <v>2</v>
      </c>
      <c r="B6" s="14">
        <v>30</v>
      </c>
      <c r="C6" s="14">
        <v>1.44</v>
      </c>
      <c r="D6" s="14" t="s">
        <v>516</v>
      </c>
      <c r="E6" s="14" t="s">
        <v>516</v>
      </c>
      <c r="F6" s="14" t="s">
        <v>516</v>
      </c>
      <c r="G6" s="14"/>
      <c r="I6" s="14">
        <v>1</v>
      </c>
      <c r="J6" s="14">
        <v>40</v>
      </c>
      <c r="K6" s="14">
        <f>SUMIFS(宝箱数值!$AH$6:$AH$1005,宝箱数值!$A$6:$A$1005,"&gt;"&amp;突破数值!J5,宝箱数值!$A$6:$A$1005,"&lt;="&amp;突破数值!J6)</f>
        <v>19.845000000000002</v>
      </c>
      <c r="L6" s="23">
        <f>K6/$C$22</f>
        <v>8.2429906542056085E-3</v>
      </c>
      <c r="M6" s="23">
        <f>SUMIFS($T$5:$T$104,$S$5:$S$104,"&gt;="&amp;J5/10,$S$5:$S$104,"&lt;"&amp;J6/10)</f>
        <v>2.0200000000000001E-3</v>
      </c>
      <c r="N6" s="14">
        <f t="shared" ref="N6:N17" si="0">INT(K6/$B$21)</f>
        <v>79</v>
      </c>
      <c r="O6" s="14">
        <f>ROUND(N6/3,0)</f>
        <v>26</v>
      </c>
      <c r="P6" s="14">
        <v>30</v>
      </c>
      <c r="S6" s="14">
        <v>2</v>
      </c>
      <c r="T6" s="23">
        <v>5.1000000000000004E-4</v>
      </c>
      <c r="U6" s="14">
        <f t="shared" ref="U6:U69" si="1">ROUND($C$22*T6*0.35/5,0)*5</f>
        <v>0</v>
      </c>
      <c r="V6" s="14">
        <f t="shared" ref="V6:V69" si="2">CEILING($C$22*T6*0.65/5,1)*5</f>
        <v>5</v>
      </c>
    </row>
    <row r="7" spans="1:22" ht="14.45" customHeight="1" x14ac:dyDescent="0.2">
      <c r="A7" s="14">
        <v>3</v>
      </c>
      <c r="B7" s="14">
        <v>60</v>
      </c>
      <c r="C7" s="14">
        <v>1.73</v>
      </c>
      <c r="D7" s="14" t="s">
        <v>679</v>
      </c>
      <c r="E7" s="14" t="s">
        <v>679</v>
      </c>
      <c r="F7" s="14" t="s">
        <v>679</v>
      </c>
      <c r="G7" s="14"/>
      <c r="I7" s="14">
        <v>2</v>
      </c>
      <c r="J7" s="14">
        <v>80</v>
      </c>
      <c r="K7" s="14">
        <f>SUMIFS(宝箱数值!$AH$6:$AH$1005,宝箱数值!$A$6:$A$1005,"&gt;"&amp;突破数值!J6,宝箱数值!$A$6:$A$1005,"&lt;="&amp;突破数值!J7)</f>
        <v>77.141249999999999</v>
      </c>
      <c r="L7" s="23">
        <f t="shared" ref="L7:L17" si="3">K7/$C$22</f>
        <v>3.2042056074766352E-2</v>
      </c>
      <c r="M7" s="23">
        <f t="shared" ref="M7:M17" si="4">SUMIFS($T$5:$T$104,$S$5:$S$104,"&gt;="&amp;J6/10,$S$5:$S$104,"&lt;"&amp;J7/10)</f>
        <v>5.4999999999999997E-3</v>
      </c>
      <c r="N7" s="14">
        <f t="shared" si="0"/>
        <v>308</v>
      </c>
      <c r="O7" s="14">
        <f t="shared" ref="O7:O17" si="5">ROUND(N7/3,0)</f>
        <v>103</v>
      </c>
      <c r="P7" s="14">
        <v>100</v>
      </c>
      <c r="S7" s="14">
        <v>3</v>
      </c>
      <c r="T7" s="23">
        <v>1E-3</v>
      </c>
      <c r="U7" s="14">
        <f t="shared" si="1"/>
        <v>0</v>
      </c>
      <c r="V7" s="14">
        <f t="shared" si="2"/>
        <v>5</v>
      </c>
    </row>
    <row r="8" spans="1:22" ht="14.45" customHeight="1" x14ac:dyDescent="0.2">
      <c r="A8" s="14">
        <v>4</v>
      </c>
      <c r="B8" s="14">
        <v>80</v>
      </c>
      <c r="C8" s="14">
        <v>2.02</v>
      </c>
      <c r="D8" s="14" t="s">
        <v>103</v>
      </c>
      <c r="E8" s="14" t="s">
        <v>517</v>
      </c>
      <c r="F8" s="14" t="s">
        <v>517</v>
      </c>
      <c r="G8" s="14"/>
      <c r="I8" s="14">
        <v>3</v>
      </c>
      <c r="J8" s="14">
        <v>120</v>
      </c>
      <c r="K8" s="14" t="e">
        <f>SUMIFS(宝箱数值!$AH$6:$AH$1005,宝箱数值!$A$6:$A$1005,"&gt;"&amp;突破数值!J7,宝箱数值!$A$6:$A$1005,"&lt;="&amp;突破数值!J8)</f>
        <v>#REF!</v>
      </c>
      <c r="L8" s="23" t="e">
        <f t="shared" si="3"/>
        <v>#REF!</v>
      </c>
      <c r="M8" s="23">
        <f t="shared" si="4"/>
        <v>8.0000000000000002E-3</v>
      </c>
      <c r="N8" s="14" t="e">
        <f t="shared" si="0"/>
        <v>#REF!</v>
      </c>
      <c r="O8" s="14" t="e">
        <f t="shared" si="5"/>
        <v>#REF!</v>
      </c>
      <c r="P8" s="14">
        <v>250</v>
      </c>
      <c r="S8" s="14">
        <v>4</v>
      </c>
      <c r="T8" s="23">
        <v>1E-3</v>
      </c>
      <c r="U8" s="14">
        <f t="shared" si="1"/>
        <v>0</v>
      </c>
      <c r="V8" s="14">
        <f t="shared" si="2"/>
        <v>5</v>
      </c>
    </row>
    <row r="9" spans="1:22" ht="14.45" customHeight="1" x14ac:dyDescent="0.2">
      <c r="A9" s="14">
        <v>5</v>
      </c>
      <c r="B9" s="14">
        <v>120</v>
      </c>
      <c r="C9" s="14">
        <v>2.34</v>
      </c>
      <c r="D9" s="14" t="s">
        <v>517</v>
      </c>
      <c r="E9" s="14" t="s">
        <v>112</v>
      </c>
      <c r="F9" s="14" t="s">
        <v>122</v>
      </c>
      <c r="G9" s="14"/>
      <c r="I9" s="14">
        <v>4</v>
      </c>
      <c r="J9" s="14">
        <v>180</v>
      </c>
      <c r="K9" s="14">
        <f>SUMIFS(宝箱数值!$AH$6:$AH$1005,宝箱数值!$A$6:$A$1005,"&gt;"&amp;突破数值!J8,宝箱数值!$A$6:$A$1005,"&lt;="&amp;突破数值!J9)</f>
        <v>137.14028999999999</v>
      </c>
      <c r="L9" s="23">
        <f t="shared" si="3"/>
        <v>5.6963775700934575E-2</v>
      </c>
      <c r="M9" s="23">
        <f t="shared" si="4"/>
        <v>1.9E-2</v>
      </c>
      <c r="N9" s="14">
        <f t="shared" si="0"/>
        <v>548</v>
      </c>
      <c r="O9" s="14">
        <f t="shared" si="5"/>
        <v>183</v>
      </c>
      <c r="P9" s="14">
        <f>INT(N9/3/10)*10</f>
        <v>180</v>
      </c>
      <c r="S9" s="14">
        <v>5</v>
      </c>
      <c r="T9" s="23">
        <v>1.5E-3</v>
      </c>
      <c r="U9" s="14">
        <f t="shared" si="1"/>
        <v>0</v>
      </c>
      <c r="V9" s="14">
        <f t="shared" si="2"/>
        <v>5</v>
      </c>
    </row>
    <row r="10" spans="1:22" ht="14.45" customHeight="1" x14ac:dyDescent="0.2">
      <c r="A10" s="14">
        <v>6</v>
      </c>
      <c r="B10" s="14">
        <v>180</v>
      </c>
      <c r="C10" s="14">
        <v>2.69</v>
      </c>
      <c r="D10" s="14" t="s">
        <v>518</v>
      </c>
      <c r="E10" s="14" t="s">
        <v>113</v>
      </c>
      <c r="F10" s="14" t="s">
        <v>123</v>
      </c>
      <c r="G10" s="14"/>
      <c r="I10" s="14">
        <v>5</v>
      </c>
      <c r="J10" s="14">
        <v>240</v>
      </c>
      <c r="K10" s="14">
        <f>SUMIFS(宝箱数值!$AH$6:$AH$1005,宝箱数值!$A$6:$A$1005,"&gt;"&amp;突破数值!J9,宝箱数值!$A$6:$A$1005,"&lt;="&amp;突破数值!J10)</f>
        <v>149.07227249999991</v>
      </c>
      <c r="L10" s="23">
        <f t="shared" si="3"/>
        <v>6.1919947040498406E-2</v>
      </c>
      <c r="M10" s="23">
        <f t="shared" si="4"/>
        <v>2.3E-2</v>
      </c>
      <c r="N10" s="14">
        <f t="shared" si="0"/>
        <v>596</v>
      </c>
      <c r="O10" s="14">
        <f t="shared" si="5"/>
        <v>199</v>
      </c>
      <c r="P10" s="14">
        <f>INT(N10/3/50)*50</f>
        <v>150</v>
      </c>
      <c r="S10" s="14">
        <v>6</v>
      </c>
      <c r="T10" s="23">
        <v>1.5E-3</v>
      </c>
      <c r="U10" s="14">
        <f t="shared" si="1"/>
        <v>0</v>
      </c>
      <c r="V10" s="14">
        <f t="shared" si="2"/>
        <v>5</v>
      </c>
    </row>
    <row r="11" spans="1:22" ht="14.45" customHeight="1" x14ac:dyDescent="0.2">
      <c r="A11" s="14">
        <v>7</v>
      </c>
      <c r="B11" s="14">
        <v>250</v>
      </c>
      <c r="C11" s="14">
        <v>3.11</v>
      </c>
      <c r="D11" s="14" t="s">
        <v>677</v>
      </c>
      <c r="E11" s="14" t="s">
        <v>677</v>
      </c>
      <c r="F11" s="14" t="s">
        <v>677</v>
      </c>
      <c r="G11" s="14"/>
      <c r="I11" s="14">
        <v>6</v>
      </c>
      <c r="J11" s="14">
        <v>300</v>
      </c>
      <c r="K11" s="14">
        <f>SUMIFS(宝箱数值!$AH$6:$AH$1005,宝箱数值!$A$6:$A$1005,"&gt;"&amp;突破数值!J10,宝箱数值!$A$6:$A$1005,"&lt;="&amp;突破数值!J11)</f>
        <v>169.43303571428558</v>
      </c>
      <c r="L11" s="23">
        <f t="shared" si="3"/>
        <v>7.0377169559412492E-2</v>
      </c>
      <c r="M11" s="23">
        <f t="shared" si="4"/>
        <v>3.4000000000000002E-2</v>
      </c>
      <c r="N11" s="14">
        <f t="shared" si="0"/>
        <v>677</v>
      </c>
      <c r="O11" s="14">
        <f t="shared" si="5"/>
        <v>226</v>
      </c>
      <c r="P11" s="14">
        <f>INT(N11/3/50)*50</f>
        <v>200</v>
      </c>
      <c r="S11" s="14">
        <v>7</v>
      </c>
      <c r="T11" s="23">
        <v>1.5E-3</v>
      </c>
      <c r="U11" s="14">
        <f t="shared" si="1"/>
        <v>0</v>
      </c>
      <c r="V11" s="14">
        <f t="shared" si="2"/>
        <v>5</v>
      </c>
    </row>
    <row r="12" spans="1:22" ht="14.45" customHeight="1" x14ac:dyDescent="0.2">
      <c r="A12" s="14">
        <v>8</v>
      </c>
      <c r="B12" s="14">
        <v>300</v>
      </c>
      <c r="C12" s="14">
        <v>3.42</v>
      </c>
      <c r="D12" s="14" t="s">
        <v>105</v>
      </c>
      <c r="E12" s="14" t="s">
        <v>115</v>
      </c>
      <c r="F12" s="14" t="s">
        <v>520</v>
      </c>
      <c r="G12" s="14"/>
      <c r="I12" s="14">
        <v>7</v>
      </c>
      <c r="J12" s="14">
        <v>360</v>
      </c>
      <c r="K12" s="14">
        <f>SUMIFS(宝箱数值!$AH$6:$AH$1005,宝箱数值!$A$6:$A$1005,"&gt;"&amp;突破数值!J11,宝箱数值!$A$6:$A$1005,"&lt;="&amp;突破数值!J12)</f>
        <v>177.59093749999988</v>
      </c>
      <c r="L12" s="23">
        <f t="shared" si="3"/>
        <v>7.3765706126687383E-2</v>
      </c>
      <c r="M12" s="23">
        <f t="shared" si="4"/>
        <v>5.6000000000000008E-2</v>
      </c>
      <c r="N12" s="14">
        <f t="shared" si="0"/>
        <v>710</v>
      </c>
      <c r="O12" s="14">
        <f t="shared" si="5"/>
        <v>237</v>
      </c>
      <c r="P12" s="14">
        <f>INT(N12/3/50)*50</f>
        <v>200</v>
      </c>
      <c r="S12" s="14">
        <v>8</v>
      </c>
      <c r="T12" s="23">
        <v>1.5E-3</v>
      </c>
      <c r="U12" s="14">
        <f t="shared" si="1"/>
        <v>0</v>
      </c>
      <c r="V12" s="14">
        <f t="shared" si="2"/>
        <v>5</v>
      </c>
    </row>
    <row r="13" spans="1:22" ht="14.45" customHeight="1" x14ac:dyDescent="0.2">
      <c r="A13" s="14">
        <v>9</v>
      </c>
      <c r="B13" s="14">
        <v>350</v>
      </c>
      <c r="C13" s="14">
        <v>3.76</v>
      </c>
      <c r="D13" s="14" t="s">
        <v>680</v>
      </c>
      <c r="E13" s="14" t="s">
        <v>677</v>
      </c>
      <c r="F13" s="14" t="s">
        <v>681</v>
      </c>
      <c r="G13" s="14"/>
      <c r="I13" s="14">
        <v>8</v>
      </c>
      <c r="J13" s="14">
        <v>420</v>
      </c>
      <c r="K13" s="14">
        <f>SUMIFS(宝箱数值!$AH$6:$AH$1005,宝箱数值!$A$6:$A$1005,"&gt;"&amp;突破数值!J12,宝箱数值!$A$6:$A$1005,"&lt;="&amp;突破数值!J13)</f>
        <v>220.16577272727289</v>
      </c>
      <c r="L13" s="23">
        <f t="shared" si="3"/>
        <v>9.144995751911647E-2</v>
      </c>
      <c r="M13" s="23">
        <f t="shared" si="4"/>
        <v>8.3000000000000004E-2</v>
      </c>
      <c r="N13" s="14">
        <f t="shared" si="0"/>
        <v>880</v>
      </c>
      <c r="O13" s="14">
        <f t="shared" si="5"/>
        <v>293</v>
      </c>
      <c r="P13" s="14">
        <f>INT(N13/3/100)*100</f>
        <v>200</v>
      </c>
      <c r="S13" s="14">
        <v>9</v>
      </c>
      <c r="T13" s="23">
        <v>2E-3</v>
      </c>
      <c r="U13" s="14">
        <f t="shared" si="1"/>
        <v>0</v>
      </c>
      <c r="V13" s="14">
        <f t="shared" si="2"/>
        <v>5</v>
      </c>
    </row>
    <row r="14" spans="1:22" ht="14.45" customHeight="1" x14ac:dyDescent="0.2">
      <c r="A14" s="14">
        <v>10</v>
      </c>
      <c r="B14" s="14">
        <v>400</v>
      </c>
      <c r="C14" s="14">
        <v>4.1399999999999997</v>
      </c>
      <c r="D14" s="14" t="s">
        <v>682</v>
      </c>
      <c r="E14" s="14" t="s">
        <v>683</v>
      </c>
      <c r="F14" s="14" t="s">
        <v>684</v>
      </c>
      <c r="G14" s="14"/>
      <c r="I14" s="14">
        <v>9</v>
      </c>
      <c r="J14" s="14">
        <v>480</v>
      </c>
      <c r="K14" s="14">
        <f>SUMIFS(宝箱数值!$AH$6:$AH$1005,宝箱数值!$A$6:$A$1005,"&gt;"&amp;突破数值!J13,宝箱数值!$A$6:$A$1005,"&lt;="&amp;突破数值!J14)</f>
        <v>233.86035136363637</v>
      </c>
      <c r="L14" s="23">
        <f t="shared" si="3"/>
        <v>9.7138256018125174E-2</v>
      </c>
      <c r="M14" s="23">
        <f t="shared" si="4"/>
        <v>0.10400000000000001</v>
      </c>
      <c r="N14" s="14">
        <f t="shared" si="0"/>
        <v>935</v>
      </c>
      <c r="O14" s="14">
        <f t="shared" si="5"/>
        <v>312</v>
      </c>
      <c r="P14" s="14">
        <f>INT(N14/3/50)*50</f>
        <v>300</v>
      </c>
      <c r="S14" s="14">
        <v>10</v>
      </c>
      <c r="T14" s="23">
        <v>2E-3</v>
      </c>
      <c r="U14" s="14">
        <f t="shared" si="1"/>
        <v>0</v>
      </c>
      <c r="V14" s="14">
        <f t="shared" si="2"/>
        <v>5</v>
      </c>
    </row>
    <row r="15" spans="1:22" ht="14.45" customHeight="1" x14ac:dyDescent="0.2">
      <c r="A15" s="14">
        <v>11</v>
      </c>
      <c r="B15" s="14">
        <v>450</v>
      </c>
      <c r="C15" s="14">
        <v>4.55</v>
      </c>
      <c r="D15" s="14" t="s">
        <v>677</v>
      </c>
      <c r="E15" s="14" t="s">
        <v>685</v>
      </c>
      <c r="F15" s="14" t="s">
        <v>685</v>
      </c>
      <c r="G15" s="14"/>
      <c r="I15" s="14">
        <v>10</v>
      </c>
      <c r="J15" s="14">
        <v>540</v>
      </c>
      <c r="K15" s="14">
        <f>SUMIFS(宝箱数值!$AH$6:$AH$1005,宝箱数值!$A$6:$A$1005,"&gt;"&amp;突破数值!J14,宝箱数值!$A$6:$A$1005,"&lt;="&amp;突破数值!J15)</f>
        <v>318.32373115384587</v>
      </c>
      <c r="L15" s="23">
        <f t="shared" si="3"/>
        <v>0.13222169518332125</v>
      </c>
      <c r="M15" s="23">
        <f t="shared" si="4"/>
        <v>0.11800000000000001</v>
      </c>
      <c r="N15" s="14">
        <f t="shared" si="0"/>
        <v>1273</v>
      </c>
      <c r="O15" s="14">
        <f t="shared" si="5"/>
        <v>424</v>
      </c>
      <c r="P15" s="14">
        <f>INT(N15/3/50)*50</f>
        <v>400</v>
      </c>
      <c r="S15" s="14">
        <v>11</v>
      </c>
      <c r="T15" s="23">
        <v>2.5000000000000001E-3</v>
      </c>
      <c r="U15" s="14">
        <f t="shared" si="1"/>
        <v>0</v>
      </c>
      <c r="V15" s="14">
        <f t="shared" si="2"/>
        <v>5</v>
      </c>
    </row>
    <row r="16" spans="1:22" ht="14.45" customHeight="1" x14ac:dyDescent="0.2">
      <c r="A16" s="14">
        <v>12</v>
      </c>
      <c r="B16" s="14">
        <v>500</v>
      </c>
      <c r="C16" s="14">
        <v>5.01</v>
      </c>
      <c r="D16" s="14" t="s">
        <v>686</v>
      </c>
      <c r="E16" s="14" t="s">
        <v>686</v>
      </c>
      <c r="F16" s="14" t="s">
        <v>686</v>
      </c>
      <c r="G16" s="14"/>
      <c r="I16" s="14">
        <v>11</v>
      </c>
      <c r="J16" s="14">
        <v>600</v>
      </c>
      <c r="K16" s="14">
        <f>SUMIFS(宝箱数值!$AH$6:$AH$1005,宝箱数值!$A$6:$A$1005,"&gt;"&amp;突破数值!J15,宝箱数值!$A$6:$A$1005,"&lt;="&amp;突破数值!J16)</f>
        <v>337.99503700087365</v>
      </c>
      <c r="L16" s="23">
        <f t="shared" si="3"/>
        <v>0.14039253873348853</v>
      </c>
      <c r="M16" s="23">
        <f t="shared" si="4"/>
        <v>0.12000000000000001</v>
      </c>
      <c r="N16" s="14">
        <f t="shared" si="0"/>
        <v>1351</v>
      </c>
      <c r="O16" s="14">
        <f t="shared" si="5"/>
        <v>450</v>
      </c>
      <c r="P16" s="14">
        <f>INT(N16/3/50)*50</f>
        <v>450</v>
      </c>
      <c r="S16" s="14">
        <v>12</v>
      </c>
      <c r="T16" s="23">
        <v>2.5000000000000001E-3</v>
      </c>
      <c r="U16" s="14">
        <f t="shared" si="1"/>
        <v>0</v>
      </c>
      <c r="V16" s="14">
        <f t="shared" si="2"/>
        <v>5</v>
      </c>
    </row>
    <row r="17" spans="1:22" ht="16.5" x14ac:dyDescent="0.2">
      <c r="I17" s="14">
        <v>12</v>
      </c>
      <c r="J17" s="14">
        <v>700</v>
      </c>
      <c r="K17" s="14">
        <f>SUMIFS(宝箱数值!$AH$6:$AH$1005,宝箱数值!$A$6:$A$1005,"&gt;"&amp;突破数值!J16,宝箱数值!$A$6:$A$1005,"&lt;="&amp;突破数值!J17)</f>
        <v>587.2595983825023</v>
      </c>
      <c r="L17" s="23">
        <f t="shared" si="3"/>
        <v>0.2439292205119428</v>
      </c>
      <c r="M17" s="23">
        <f t="shared" si="4"/>
        <v>0.19999999999999998</v>
      </c>
      <c r="N17" s="14">
        <f t="shared" si="0"/>
        <v>2349</v>
      </c>
      <c r="O17" s="14">
        <f t="shared" si="5"/>
        <v>783</v>
      </c>
      <c r="P17" s="14">
        <f>INT(N17/3/50)*50</f>
        <v>750</v>
      </c>
      <c r="S17" s="14">
        <v>13</v>
      </c>
      <c r="T17" s="23">
        <v>3.0000000000000001E-3</v>
      </c>
      <c r="U17" s="14">
        <f t="shared" si="1"/>
        <v>5</v>
      </c>
      <c r="V17" s="14">
        <f t="shared" si="2"/>
        <v>5</v>
      </c>
    </row>
    <row r="18" spans="1:22" ht="16.5" x14ac:dyDescent="0.2">
      <c r="S18" s="14">
        <v>14</v>
      </c>
      <c r="T18" s="23">
        <v>3.0000000000000001E-3</v>
      </c>
      <c r="U18" s="14">
        <f t="shared" si="1"/>
        <v>5</v>
      </c>
      <c r="V18" s="14">
        <f t="shared" si="2"/>
        <v>5</v>
      </c>
    </row>
    <row r="19" spans="1:22" ht="18.75" customHeight="1" x14ac:dyDescent="0.2">
      <c r="A19" s="70" t="s">
        <v>541</v>
      </c>
      <c r="B19" s="70"/>
      <c r="C19" s="70"/>
      <c r="D19" s="70"/>
      <c r="E19" s="70"/>
      <c r="F19" s="70"/>
      <c r="S19" s="14">
        <v>15</v>
      </c>
      <c r="T19" s="23">
        <v>3.5000000000000001E-3</v>
      </c>
      <c r="U19" s="14">
        <f t="shared" si="1"/>
        <v>5</v>
      </c>
      <c r="V19" s="14">
        <f t="shared" si="2"/>
        <v>10</v>
      </c>
    </row>
    <row r="20" spans="1:22" ht="16.5" x14ac:dyDescent="0.2">
      <c r="B20" s="16" t="s">
        <v>542</v>
      </c>
      <c r="C20" s="16" t="s">
        <v>543</v>
      </c>
      <c r="D20" s="16" t="s">
        <v>544</v>
      </c>
      <c r="E20" s="16" t="s">
        <v>569</v>
      </c>
      <c r="F20" s="16" t="s">
        <v>736</v>
      </c>
      <c r="S20" s="14">
        <v>16</v>
      </c>
      <c r="T20" s="23">
        <v>3.5000000000000001E-3</v>
      </c>
      <c r="U20" s="14">
        <f t="shared" si="1"/>
        <v>5</v>
      </c>
      <c r="V20" s="14">
        <f t="shared" si="2"/>
        <v>10</v>
      </c>
    </row>
    <row r="21" spans="1:22" ht="16.5" x14ac:dyDescent="0.2">
      <c r="A21" s="17" t="s">
        <v>555</v>
      </c>
      <c r="B21" s="22">
        <v>0.25</v>
      </c>
      <c r="C21" s="22">
        <v>0.25</v>
      </c>
      <c r="D21" s="22">
        <v>0.2</v>
      </c>
      <c r="E21" s="22">
        <v>0.15</v>
      </c>
      <c r="F21" s="23">
        <v>0.15</v>
      </c>
      <c r="S21" s="14">
        <v>17</v>
      </c>
      <c r="T21" s="23">
        <v>3.5000000000000001E-3</v>
      </c>
      <c r="U21" s="14">
        <f t="shared" si="1"/>
        <v>5</v>
      </c>
      <c r="V21" s="14">
        <f t="shared" si="2"/>
        <v>10</v>
      </c>
    </row>
    <row r="22" spans="1:22" ht="16.5" x14ac:dyDescent="0.2">
      <c r="A22" s="17" t="s">
        <v>556</v>
      </c>
      <c r="B22" s="14">
        <f>$P$3*B21</f>
        <v>2407.5</v>
      </c>
      <c r="C22" s="14">
        <f>$P$3*C21</f>
        <v>2407.5</v>
      </c>
      <c r="D22" s="14">
        <f>$P$3*D21</f>
        <v>1926</v>
      </c>
      <c r="E22" s="14">
        <f>$P$3*E21</f>
        <v>1444.5</v>
      </c>
      <c r="F22" s="14">
        <f>$P$3*F21</f>
        <v>1444.5</v>
      </c>
      <c r="S22" s="14">
        <v>18</v>
      </c>
      <c r="T22" s="23">
        <v>3.5000000000000001E-3</v>
      </c>
      <c r="U22" s="14">
        <f t="shared" si="1"/>
        <v>5</v>
      </c>
      <c r="V22" s="14">
        <f t="shared" si="2"/>
        <v>10</v>
      </c>
    </row>
    <row r="23" spans="1:22" ht="16.5" x14ac:dyDescent="0.2">
      <c r="A23" s="17" t="s">
        <v>557</v>
      </c>
      <c r="B23" s="14">
        <v>30</v>
      </c>
      <c r="C23" s="14">
        <v>30</v>
      </c>
      <c r="D23" s="14">
        <v>90</v>
      </c>
      <c r="E23" s="14">
        <f>50*30</f>
        <v>1500</v>
      </c>
      <c r="F23" s="14"/>
      <c r="S23" s="14">
        <v>19</v>
      </c>
      <c r="T23" s="23">
        <v>3.5000000000000001E-3</v>
      </c>
      <c r="U23" s="14">
        <f t="shared" si="1"/>
        <v>5</v>
      </c>
      <c r="V23" s="14">
        <f t="shared" si="2"/>
        <v>10</v>
      </c>
    </row>
    <row r="24" spans="1:22" ht="16.5" x14ac:dyDescent="0.2">
      <c r="A24" s="17" t="s">
        <v>558</v>
      </c>
      <c r="B24" s="14">
        <f>B22/B23</f>
        <v>80.25</v>
      </c>
      <c r="C24" s="14">
        <f>C22/C23</f>
        <v>80.25</v>
      </c>
      <c r="D24" s="14">
        <f>D22/D23</f>
        <v>21.4</v>
      </c>
      <c r="E24" s="14">
        <f>E22/E23</f>
        <v>0.96299999999999997</v>
      </c>
      <c r="F24" s="14"/>
      <c r="S24" s="14">
        <v>20</v>
      </c>
      <c r="T24" s="23">
        <v>4.0000000000000001E-3</v>
      </c>
      <c r="U24" s="14">
        <f t="shared" si="1"/>
        <v>5</v>
      </c>
      <c r="V24" s="14">
        <f t="shared" si="2"/>
        <v>10</v>
      </c>
    </row>
    <row r="25" spans="1:22" ht="16.5" x14ac:dyDescent="0.2">
      <c r="S25" s="14">
        <v>21</v>
      </c>
      <c r="T25" s="23">
        <v>4.0000000000000001E-3</v>
      </c>
      <c r="U25" s="14">
        <f t="shared" si="1"/>
        <v>5</v>
      </c>
      <c r="V25" s="14">
        <f t="shared" si="2"/>
        <v>10</v>
      </c>
    </row>
    <row r="26" spans="1:22" ht="16.5" x14ac:dyDescent="0.2">
      <c r="I26" s="20"/>
      <c r="S26" s="14">
        <v>22</v>
      </c>
      <c r="T26" s="23">
        <v>4.0000000000000001E-3</v>
      </c>
      <c r="U26" s="14">
        <f t="shared" si="1"/>
        <v>5</v>
      </c>
      <c r="V26" s="14">
        <f t="shared" si="2"/>
        <v>10</v>
      </c>
    </row>
    <row r="27" spans="1:22" ht="16.5" x14ac:dyDescent="0.2">
      <c r="I27" s="20"/>
      <c r="S27" s="14">
        <v>23</v>
      </c>
      <c r="T27" s="23">
        <v>4.0000000000000001E-3</v>
      </c>
      <c r="U27" s="14">
        <f t="shared" si="1"/>
        <v>5</v>
      </c>
      <c r="V27" s="14">
        <f t="shared" si="2"/>
        <v>10</v>
      </c>
    </row>
    <row r="28" spans="1:22" ht="16.5" x14ac:dyDescent="0.2">
      <c r="I28" s="20"/>
      <c r="S28" s="14">
        <v>24</v>
      </c>
      <c r="T28" s="23">
        <v>4.0000000000000001E-3</v>
      </c>
      <c r="U28" s="14">
        <f t="shared" si="1"/>
        <v>5</v>
      </c>
      <c r="V28" s="14">
        <f t="shared" si="2"/>
        <v>10</v>
      </c>
    </row>
    <row r="29" spans="1:22" ht="16.5" x14ac:dyDescent="0.2">
      <c r="I29" s="20"/>
      <c r="S29" s="14">
        <v>25</v>
      </c>
      <c r="T29" s="23">
        <v>5.0000000000000001E-3</v>
      </c>
      <c r="U29" s="14">
        <f t="shared" si="1"/>
        <v>5</v>
      </c>
      <c r="V29" s="14">
        <f t="shared" si="2"/>
        <v>10</v>
      </c>
    </row>
    <row r="30" spans="1:22" ht="16.5" x14ac:dyDescent="0.2">
      <c r="S30" s="14">
        <v>26</v>
      </c>
      <c r="T30" s="23">
        <v>5.4999999999999997E-3</v>
      </c>
      <c r="U30" s="14">
        <f t="shared" si="1"/>
        <v>5</v>
      </c>
      <c r="V30" s="14">
        <f t="shared" si="2"/>
        <v>10</v>
      </c>
    </row>
    <row r="31" spans="1:22" ht="16.5" x14ac:dyDescent="0.2">
      <c r="S31" s="14">
        <v>27</v>
      </c>
      <c r="T31" s="23">
        <v>6.0000000000000001E-3</v>
      </c>
      <c r="U31" s="14">
        <f t="shared" si="1"/>
        <v>5</v>
      </c>
      <c r="V31" s="14">
        <f t="shared" si="2"/>
        <v>10</v>
      </c>
    </row>
    <row r="32" spans="1:22" ht="16.5" x14ac:dyDescent="0.2">
      <c r="S32" s="14">
        <v>28</v>
      </c>
      <c r="T32" s="23">
        <v>6.4999999999999997E-3</v>
      </c>
      <c r="U32" s="14">
        <f t="shared" si="1"/>
        <v>5</v>
      </c>
      <c r="V32" s="14">
        <f t="shared" si="2"/>
        <v>15</v>
      </c>
    </row>
    <row r="33" spans="19:22" ht="16.5" x14ac:dyDescent="0.2">
      <c r="S33" s="14">
        <v>29</v>
      </c>
      <c r="T33" s="23">
        <v>7.0000000000000001E-3</v>
      </c>
      <c r="U33" s="14">
        <f t="shared" si="1"/>
        <v>5</v>
      </c>
      <c r="V33" s="14">
        <f t="shared" si="2"/>
        <v>15</v>
      </c>
    </row>
    <row r="34" spans="19:22" ht="16.5" x14ac:dyDescent="0.2">
      <c r="S34" s="14">
        <v>30</v>
      </c>
      <c r="T34" s="23">
        <v>8.0000000000000002E-3</v>
      </c>
      <c r="U34" s="14">
        <f t="shared" si="1"/>
        <v>5</v>
      </c>
      <c r="V34" s="14">
        <f t="shared" si="2"/>
        <v>15</v>
      </c>
    </row>
    <row r="35" spans="19:22" ht="16.5" x14ac:dyDescent="0.2">
      <c r="S35" s="14">
        <v>31</v>
      </c>
      <c r="T35" s="23">
        <v>8.5000000000000006E-3</v>
      </c>
      <c r="U35" s="14">
        <f t="shared" si="1"/>
        <v>5</v>
      </c>
      <c r="V35" s="14">
        <f t="shared" si="2"/>
        <v>15</v>
      </c>
    </row>
    <row r="36" spans="19:22" ht="16.5" x14ac:dyDescent="0.2">
      <c r="S36" s="14">
        <v>32</v>
      </c>
      <c r="T36" s="23">
        <v>8.9999999999999993E-3</v>
      </c>
      <c r="U36" s="14">
        <f t="shared" si="1"/>
        <v>10</v>
      </c>
      <c r="V36" s="14">
        <f t="shared" si="2"/>
        <v>15</v>
      </c>
    </row>
    <row r="37" spans="19:22" ht="16.5" x14ac:dyDescent="0.2">
      <c r="S37" s="14">
        <v>33</v>
      </c>
      <c r="T37" s="23">
        <v>9.4999999999999998E-3</v>
      </c>
      <c r="U37" s="14">
        <f t="shared" si="1"/>
        <v>10</v>
      </c>
      <c r="V37" s="14">
        <f t="shared" si="2"/>
        <v>15</v>
      </c>
    </row>
    <row r="38" spans="19:22" ht="16.5" x14ac:dyDescent="0.2">
      <c r="S38" s="14">
        <v>34</v>
      </c>
      <c r="T38" s="23">
        <v>0.01</v>
      </c>
      <c r="U38" s="14">
        <f t="shared" si="1"/>
        <v>10</v>
      </c>
      <c r="V38" s="14">
        <f t="shared" si="2"/>
        <v>20</v>
      </c>
    </row>
    <row r="39" spans="19:22" ht="16.5" x14ac:dyDescent="0.2">
      <c r="S39" s="14">
        <v>35</v>
      </c>
      <c r="T39" s="23">
        <v>1.0999999999999999E-2</v>
      </c>
      <c r="U39" s="14">
        <f t="shared" si="1"/>
        <v>10</v>
      </c>
      <c r="V39" s="14">
        <f t="shared" si="2"/>
        <v>20</v>
      </c>
    </row>
    <row r="40" spans="19:22" ht="16.5" x14ac:dyDescent="0.2">
      <c r="S40" s="14">
        <v>36</v>
      </c>
      <c r="T40" s="23">
        <v>1.2E-2</v>
      </c>
      <c r="U40" s="14">
        <f t="shared" si="1"/>
        <v>10</v>
      </c>
      <c r="V40" s="14">
        <f t="shared" si="2"/>
        <v>20</v>
      </c>
    </row>
    <row r="41" spans="19:22" ht="16.5" x14ac:dyDescent="0.2">
      <c r="S41" s="14">
        <v>37</v>
      </c>
      <c r="T41" s="23">
        <v>1.2999999999999999E-2</v>
      </c>
      <c r="U41" s="14">
        <f t="shared" si="1"/>
        <v>10</v>
      </c>
      <c r="V41" s="14">
        <f t="shared" si="2"/>
        <v>25</v>
      </c>
    </row>
    <row r="42" spans="19:22" ht="16.5" x14ac:dyDescent="0.2">
      <c r="S42" s="14">
        <v>38</v>
      </c>
      <c r="T42" s="23">
        <v>1.4E-2</v>
      </c>
      <c r="U42" s="14">
        <f t="shared" si="1"/>
        <v>10</v>
      </c>
      <c r="V42" s="14">
        <f t="shared" si="2"/>
        <v>25</v>
      </c>
    </row>
    <row r="43" spans="19:22" ht="16.5" x14ac:dyDescent="0.2">
      <c r="S43" s="14">
        <v>39</v>
      </c>
      <c r="T43" s="23">
        <v>1.4E-2</v>
      </c>
      <c r="U43" s="14">
        <f t="shared" si="1"/>
        <v>10</v>
      </c>
      <c r="V43" s="14">
        <f t="shared" si="2"/>
        <v>25</v>
      </c>
    </row>
    <row r="44" spans="19:22" ht="16.5" x14ac:dyDescent="0.2">
      <c r="S44" s="14">
        <v>40</v>
      </c>
      <c r="T44" s="23">
        <v>1.4999999999999999E-2</v>
      </c>
      <c r="U44" s="14">
        <f t="shared" si="1"/>
        <v>15</v>
      </c>
      <c r="V44" s="14">
        <f t="shared" si="2"/>
        <v>25</v>
      </c>
    </row>
    <row r="45" spans="19:22" ht="16.5" x14ac:dyDescent="0.2">
      <c r="S45" s="14">
        <v>41</v>
      </c>
      <c r="T45" s="23">
        <v>1.4999999999999999E-2</v>
      </c>
      <c r="U45" s="14">
        <f t="shared" si="1"/>
        <v>15</v>
      </c>
      <c r="V45" s="14">
        <f t="shared" si="2"/>
        <v>25</v>
      </c>
    </row>
    <row r="46" spans="19:22" ht="16.5" x14ac:dyDescent="0.2">
      <c r="S46" s="14">
        <v>42</v>
      </c>
      <c r="T46" s="23">
        <v>1.6E-2</v>
      </c>
      <c r="U46" s="14">
        <f t="shared" si="1"/>
        <v>15</v>
      </c>
      <c r="V46" s="14">
        <f t="shared" si="2"/>
        <v>30</v>
      </c>
    </row>
    <row r="47" spans="19:22" ht="16.5" x14ac:dyDescent="0.2">
      <c r="S47" s="14">
        <v>43</v>
      </c>
      <c r="T47" s="23">
        <v>1.6E-2</v>
      </c>
      <c r="U47" s="14">
        <f t="shared" si="1"/>
        <v>15</v>
      </c>
      <c r="V47" s="14">
        <f t="shared" si="2"/>
        <v>30</v>
      </c>
    </row>
    <row r="48" spans="19:22" ht="16.5" x14ac:dyDescent="0.2">
      <c r="S48" s="14">
        <v>44</v>
      </c>
      <c r="T48" s="23">
        <v>1.7000000000000001E-2</v>
      </c>
      <c r="U48" s="14">
        <f t="shared" si="1"/>
        <v>15</v>
      </c>
      <c r="V48" s="14">
        <f t="shared" si="2"/>
        <v>30</v>
      </c>
    </row>
    <row r="49" spans="19:22" ht="16.5" x14ac:dyDescent="0.2">
      <c r="S49" s="14">
        <v>45</v>
      </c>
      <c r="T49" s="23">
        <v>1.7999999999999999E-2</v>
      </c>
      <c r="U49" s="14">
        <f t="shared" si="1"/>
        <v>15</v>
      </c>
      <c r="V49" s="14">
        <f t="shared" si="2"/>
        <v>30</v>
      </c>
    </row>
    <row r="50" spans="19:22" ht="16.5" x14ac:dyDescent="0.2">
      <c r="S50" s="14">
        <v>46</v>
      </c>
      <c r="T50" s="23">
        <v>1.7999999999999999E-2</v>
      </c>
      <c r="U50" s="14">
        <f t="shared" si="1"/>
        <v>15</v>
      </c>
      <c r="V50" s="14">
        <f t="shared" si="2"/>
        <v>30</v>
      </c>
    </row>
    <row r="51" spans="19:22" ht="16.5" x14ac:dyDescent="0.2">
      <c r="S51" s="14">
        <v>47</v>
      </c>
      <c r="T51" s="23">
        <v>1.9E-2</v>
      </c>
      <c r="U51" s="14">
        <f t="shared" si="1"/>
        <v>15</v>
      </c>
      <c r="V51" s="14">
        <f t="shared" si="2"/>
        <v>30</v>
      </c>
    </row>
    <row r="52" spans="19:22" ht="16.5" x14ac:dyDescent="0.2">
      <c r="S52" s="14">
        <v>48</v>
      </c>
      <c r="T52" s="23">
        <v>1.9E-2</v>
      </c>
      <c r="U52" s="14">
        <f t="shared" si="1"/>
        <v>15</v>
      </c>
      <c r="V52" s="14">
        <f t="shared" si="2"/>
        <v>30</v>
      </c>
    </row>
    <row r="53" spans="19:22" ht="16.5" x14ac:dyDescent="0.2">
      <c r="S53" s="14">
        <v>49</v>
      </c>
      <c r="T53" s="23">
        <v>1.9E-2</v>
      </c>
      <c r="U53" s="14">
        <f t="shared" si="1"/>
        <v>15</v>
      </c>
      <c r="V53" s="14">
        <f t="shared" si="2"/>
        <v>30</v>
      </c>
    </row>
    <row r="54" spans="19:22" ht="16.5" x14ac:dyDescent="0.2">
      <c r="S54" s="14">
        <v>50</v>
      </c>
      <c r="T54" s="23">
        <v>0.02</v>
      </c>
      <c r="U54" s="14">
        <f t="shared" si="1"/>
        <v>15</v>
      </c>
      <c r="V54" s="14">
        <f t="shared" si="2"/>
        <v>35</v>
      </c>
    </row>
    <row r="55" spans="19:22" ht="16.5" x14ac:dyDescent="0.2">
      <c r="S55" s="14">
        <v>51</v>
      </c>
      <c r="T55" s="23">
        <v>0.02</v>
      </c>
      <c r="U55" s="14">
        <f t="shared" si="1"/>
        <v>15</v>
      </c>
      <c r="V55" s="14">
        <f t="shared" si="2"/>
        <v>35</v>
      </c>
    </row>
    <row r="56" spans="19:22" ht="16.5" x14ac:dyDescent="0.2">
      <c r="S56" s="14">
        <v>52</v>
      </c>
      <c r="T56" s="23">
        <v>0.02</v>
      </c>
      <c r="U56" s="14">
        <f t="shared" si="1"/>
        <v>15</v>
      </c>
      <c r="V56" s="14">
        <f t="shared" si="2"/>
        <v>35</v>
      </c>
    </row>
    <row r="57" spans="19:22" ht="16.5" x14ac:dyDescent="0.2">
      <c r="S57" s="14">
        <v>53</v>
      </c>
      <c r="T57" s="23">
        <v>0.02</v>
      </c>
      <c r="U57" s="14">
        <f t="shared" si="1"/>
        <v>15</v>
      </c>
      <c r="V57" s="14">
        <f t="shared" si="2"/>
        <v>35</v>
      </c>
    </row>
    <row r="58" spans="19:22" ht="16.5" x14ac:dyDescent="0.2">
      <c r="S58" s="14">
        <v>54</v>
      </c>
      <c r="T58" s="23">
        <v>0.02</v>
      </c>
      <c r="U58" s="14">
        <f t="shared" si="1"/>
        <v>15</v>
      </c>
      <c r="V58" s="14">
        <f t="shared" si="2"/>
        <v>35</v>
      </c>
    </row>
    <row r="59" spans="19:22" ht="16.5" x14ac:dyDescent="0.2">
      <c r="S59" s="14">
        <v>55</v>
      </c>
      <c r="T59" s="23">
        <v>0.02</v>
      </c>
      <c r="U59" s="14">
        <f t="shared" si="1"/>
        <v>15</v>
      </c>
      <c r="V59" s="14">
        <f t="shared" si="2"/>
        <v>35</v>
      </c>
    </row>
    <row r="60" spans="19:22" ht="16.5" x14ac:dyDescent="0.2">
      <c r="S60" s="14">
        <v>56</v>
      </c>
      <c r="T60" s="23">
        <v>0.02</v>
      </c>
      <c r="U60" s="14">
        <f t="shared" si="1"/>
        <v>15</v>
      </c>
      <c r="V60" s="14">
        <f t="shared" si="2"/>
        <v>35</v>
      </c>
    </row>
    <row r="61" spans="19:22" ht="16.5" x14ac:dyDescent="0.2">
      <c r="S61" s="14">
        <v>57</v>
      </c>
      <c r="T61" s="23">
        <v>0.02</v>
      </c>
      <c r="U61" s="14">
        <f t="shared" si="1"/>
        <v>15</v>
      </c>
      <c r="V61" s="14">
        <f t="shared" si="2"/>
        <v>35</v>
      </c>
    </row>
    <row r="62" spans="19:22" ht="16.5" x14ac:dyDescent="0.2">
      <c r="S62" s="14">
        <v>58</v>
      </c>
      <c r="T62" s="23">
        <v>0.02</v>
      </c>
      <c r="U62" s="14">
        <f t="shared" si="1"/>
        <v>15</v>
      </c>
      <c r="V62" s="14">
        <f t="shared" si="2"/>
        <v>35</v>
      </c>
    </row>
    <row r="63" spans="19:22" ht="16.5" x14ac:dyDescent="0.2">
      <c r="S63" s="14">
        <v>59</v>
      </c>
      <c r="T63" s="23">
        <v>0.02</v>
      </c>
      <c r="U63" s="14">
        <f t="shared" si="1"/>
        <v>15</v>
      </c>
      <c r="V63" s="14">
        <f t="shared" si="2"/>
        <v>35</v>
      </c>
    </row>
    <row r="64" spans="19:22" ht="16.5" x14ac:dyDescent="0.2">
      <c r="S64" s="14">
        <v>60</v>
      </c>
      <c r="T64" s="23">
        <v>0.02</v>
      </c>
      <c r="U64" s="14">
        <f t="shared" si="1"/>
        <v>15</v>
      </c>
      <c r="V64" s="14">
        <f t="shared" si="2"/>
        <v>35</v>
      </c>
    </row>
    <row r="65" spans="19:22" ht="16.5" x14ac:dyDescent="0.2">
      <c r="S65" s="14">
        <v>61</v>
      </c>
      <c r="T65" s="23">
        <v>0.02</v>
      </c>
      <c r="U65" s="14">
        <f t="shared" si="1"/>
        <v>15</v>
      </c>
      <c r="V65" s="14">
        <f t="shared" si="2"/>
        <v>35</v>
      </c>
    </row>
    <row r="66" spans="19:22" ht="16.5" x14ac:dyDescent="0.2">
      <c r="S66" s="14">
        <v>62</v>
      </c>
      <c r="T66" s="23">
        <v>0.02</v>
      </c>
      <c r="U66" s="14">
        <f t="shared" si="1"/>
        <v>15</v>
      </c>
      <c r="V66" s="14">
        <f t="shared" si="2"/>
        <v>35</v>
      </c>
    </row>
    <row r="67" spans="19:22" ht="16.5" x14ac:dyDescent="0.2">
      <c r="S67" s="14">
        <v>63</v>
      </c>
      <c r="T67" s="23">
        <v>0.02</v>
      </c>
      <c r="U67" s="14">
        <f t="shared" si="1"/>
        <v>15</v>
      </c>
      <c r="V67" s="14">
        <f t="shared" si="2"/>
        <v>35</v>
      </c>
    </row>
    <row r="68" spans="19:22" ht="16.5" x14ac:dyDescent="0.2">
      <c r="S68" s="14">
        <v>64</v>
      </c>
      <c r="T68" s="23">
        <v>0.02</v>
      </c>
      <c r="U68" s="14">
        <f t="shared" si="1"/>
        <v>15</v>
      </c>
      <c r="V68" s="14">
        <f t="shared" si="2"/>
        <v>35</v>
      </c>
    </row>
    <row r="69" spans="19:22" ht="16.5" x14ac:dyDescent="0.2">
      <c r="S69" s="14">
        <v>65</v>
      </c>
      <c r="T69" s="23">
        <v>0.02</v>
      </c>
      <c r="U69" s="14">
        <f t="shared" si="1"/>
        <v>15</v>
      </c>
      <c r="V69" s="14">
        <f t="shared" si="2"/>
        <v>35</v>
      </c>
    </row>
    <row r="70" spans="19:22" ht="16.5" x14ac:dyDescent="0.2">
      <c r="S70" s="14">
        <v>66</v>
      </c>
      <c r="T70" s="23">
        <v>0.02</v>
      </c>
      <c r="U70" s="14">
        <f t="shared" ref="U70:U104" si="6">ROUND($C$22*T70*0.35/5,0)*5</f>
        <v>15</v>
      </c>
      <c r="V70" s="14">
        <f t="shared" ref="V70:V104" si="7">CEILING($C$22*T70*0.65/5,1)*5</f>
        <v>35</v>
      </c>
    </row>
    <row r="71" spans="19:22" ht="16.5" x14ac:dyDescent="0.2">
      <c r="S71" s="14">
        <v>67</v>
      </c>
      <c r="T71" s="23">
        <v>0.02</v>
      </c>
      <c r="U71" s="14">
        <f t="shared" si="6"/>
        <v>15</v>
      </c>
      <c r="V71" s="14">
        <f t="shared" si="7"/>
        <v>35</v>
      </c>
    </row>
    <row r="72" spans="19:22" ht="16.5" x14ac:dyDescent="0.2">
      <c r="S72" s="14">
        <v>68</v>
      </c>
      <c r="T72" s="23">
        <v>0.02</v>
      </c>
      <c r="U72" s="14">
        <f t="shared" si="6"/>
        <v>15</v>
      </c>
      <c r="V72" s="14">
        <f t="shared" si="7"/>
        <v>35</v>
      </c>
    </row>
    <row r="73" spans="19:22" ht="16.5" x14ac:dyDescent="0.2">
      <c r="S73" s="14">
        <v>69</v>
      </c>
      <c r="T73" s="23">
        <v>0.02</v>
      </c>
      <c r="U73" s="14">
        <f t="shared" si="6"/>
        <v>15</v>
      </c>
      <c r="V73" s="14">
        <f t="shared" si="7"/>
        <v>35</v>
      </c>
    </row>
    <row r="74" spans="19:22" ht="16.5" x14ac:dyDescent="0.2">
      <c r="S74" s="14">
        <v>70</v>
      </c>
      <c r="T74" s="23">
        <v>0.02</v>
      </c>
      <c r="U74" s="14">
        <f t="shared" si="6"/>
        <v>15</v>
      </c>
      <c r="V74" s="14">
        <f t="shared" si="7"/>
        <v>35</v>
      </c>
    </row>
    <row r="75" spans="19:22" ht="16.5" x14ac:dyDescent="0.2">
      <c r="S75" s="14">
        <v>71</v>
      </c>
      <c r="T75" s="23">
        <v>0.02</v>
      </c>
      <c r="U75" s="14">
        <f t="shared" si="6"/>
        <v>15</v>
      </c>
      <c r="V75" s="14">
        <f t="shared" si="7"/>
        <v>35</v>
      </c>
    </row>
    <row r="76" spans="19:22" ht="16.5" x14ac:dyDescent="0.2">
      <c r="S76" s="14">
        <v>72</v>
      </c>
      <c r="T76" s="23">
        <v>0.02</v>
      </c>
      <c r="U76" s="14">
        <f t="shared" si="6"/>
        <v>15</v>
      </c>
      <c r="V76" s="14">
        <f t="shared" si="7"/>
        <v>35</v>
      </c>
    </row>
    <row r="77" spans="19:22" ht="16.5" x14ac:dyDescent="0.2">
      <c r="S77" s="14">
        <v>73</v>
      </c>
      <c r="T77" s="23">
        <v>0.02</v>
      </c>
      <c r="U77" s="14">
        <f t="shared" si="6"/>
        <v>15</v>
      </c>
      <c r="V77" s="14">
        <f t="shared" si="7"/>
        <v>35</v>
      </c>
    </row>
    <row r="78" spans="19:22" ht="16.5" x14ac:dyDescent="0.2">
      <c r="S78" s="14">
        <v>74</v>
      </c>
      <c r="T78" s="23">
        <v>0.02</v>
      </c>
      <c r="U78" s="14">
        <f t="shared" si="6"/>
        <v>15</v>
      </c>
      <c r="V78" s="14">
        <f t="shared" si="7"/>
        <v>35</v>
      </c>
    </row>
    <row r="79" spans="19:22" ht="16.5" x14ac:dyDescent="0.2">
      <c r="S79" s="14">
        <v>75</v>
      </c>
      <c r="T79" s="23">
        <v>0.02</v>
      </c>
      <c r="U79" s="14">
        <f t="shared" si="6"/>
        <v>15</v>
      </c>
      <c r="V79" s="14">
        <f t="shared" si="7"/>
        <v>35</v>
      </c>
    </row>
    <row r="80" spans="19:22" ht="16.5" x14ac:dyDescent="0.2">
      <c r="S80" s="14">
        <v>76</v>
      </c>
      <c r="T80" s="23">
        <v>0.02</v>
      </c>
      <c r="U80" s="14">
        <f t="shared" si="6"/>
        <v>15</v>
      </c>
      <c r="V80" s="14">
        <f t="shared" si="7"/>
        <v>35</v>
      </c>
    </row>
    <row r="81" spans="19:22" ht="16.5" x14ac:dyDescent="0.2">
      <c r="S81" s="14">
        <v>77</v>
      </c>
      <c r="T81" s="23">
        <v>0.02</v>
      </c>
      <c r="U81" s="14">
        <f t="shared" si="6"/>
        <v>15</v>
      </c>
      <c r="V81" s="14">
        <f t="shared" si="7"/>
        <v>35</v>
      </c>
    </row>
    <row r="82" spans="19:22" ht="16.5" x14ac:dyDescent="0.2">
      <c r="S82" s="14">
        <v>78</v>
      </c>
      <c r="T82" s="23">
        <v>0.02</v>
      </c>
      <c r="U82" s="14">
        <f t="shared" si="6"/>
        <v>15</v>
      </c>
      <c r="V82" s="14">
        <f t="shared" si="7"/>
        <v>35</v>
      </c>
    </row>
    <row r="83" spans="19:22" ht="16.5" x14ac:dyDescent="0.2">
      <c r="S83" s="14">
        <v>79</v>
      </c>
      <c r="T83" s="23">
        <v>0.02</v>
      </c>
      <c r="U83" s="14">
        <f t="shared" si="6"/>
        <v>15</v>
      </c>
      <c r="V83" s="14">
        <f t="shared" si="7"/>
        <v>35</v>
      </c>
    </row>
    <row r="84" spans="19:22" ht="16.5" x14ac:dyDescent="0.2">
      <c r="S84" s="14">
        <v>80</v>
      </c>
      <c r="T84" s="23">
        <v>0.02</v>
      </c>
      <c r="U84" s="14">
        <f t="shared" si="6"/>
        <v>15</v>
      </c>
      <c r="V84" s="14">
        <f t="shared" si="7"/>
        <v>35</v>
      </c>
    </row>
    <row r="85" spans="19:22" ht="16.5" x14ac:dyDescent="0.2">
      <c r="S85" s="14">
        <v>81</v>
      </c>
      <c r="T85" s="23">
        <v>0.02</v>
      </c>
      <c r="U85" s="14">
        <f t="shared" si="6"/>
        <v>15</v>
      </c>
      <c r="V85" s="14">
        <f t="shared" si="7"/>
        <v>35</v>
      </c>
    </row>
    <row r="86" spans="19:22" ht="16.5" x14ac:dyDescent="0.2">
      <c r="S86" s="14">
        <v>82</v>
      </c>
      <c r="T86" s="23">
        <v>0.02</v>
      </c>
      <c r="U86" s="14">
        <f t="shared" si="6"/>
        <v>15</v>
      </c>
      <c r="V86" s="14">
        <f t="shared" si="7"/>
        <v>35</v>
      </c>
    </row>
    <row r="87" spans="19:22" ht="16.5" x14ac:dyDescent="0.2">
      <c r="S87" s="14">
        <v>83</v>
      </c>
      <c r="T87" s="23">
        <v>0.02</v>
      </c>
      <c r="U87" s="14">
        <f t="shared" si="6"/>
        <v>15</v>
      </c>
      <c r="V87" s="14">
        <f t="shared" si="7"/>
        <v>35</v>
      </c>
    </row>
    <row r="88" spans="19:22" ht="16.5" x14ac:dyDescent="0.2">
      <c r="S88" s="14">
        <v>84</v>
      </c>
      <c r="T88" s="23">
        <v>0.02</v>
      </c>
      <c r="U88" s="14">
        <f t="shared" si="6"/>
        <v>15</v>
      </c>
      <c r="V88" s="14">
        <f t="shared" si="7"/>
        <v>35</v>
      </c>
    </row>
    <row r="89" spans="19:22" ht="16.5" x14ac:dyDescent="0.2">
      <c r="S89" s="14">
        <v>85</v>
      </c>
      <c r="T89" s="23">
        <v>0.02</v>
      </c>
      <c r="U89" s="14">
        <f t="shared" si="6"/>
        <v>15</v>
      </c>
      <c r="V89" s="14">
        <f t="shared" si="7"/>
        <v>35</v>
      </c>
    </row>
    <row r="90" spans="19:22" ht="16.5" x14ac:dyDescent="0.2">
      <c r="S90" s="14">
        <v>86</v>
      </c>
      <c r="T90" s="23">
        <v>0.02</v>
      </c>
      <c r="U90" s="14">
        <f t="shared" si="6"/>
        <v>15</v>
      </c>
      <c r="V90" s="14">
        <f t="shared" si="7"/>
        <v>35</v>
      </c>
    </row>
    <row r="91" spans="19:22" ht="16.5" x14ac:dyDescent="0.2">
      <c r="S91" s="14">
        <v>87</v>
      </c>
      <c r="T91" s="23">
        <v>0.02</v>
      </c>
      <c r="U91" s="14">
        <f t="shared" si="6"/>
        <v>15</v>
      </c>
      <c r="V91" s="14">
        <f t="shared" si="7"/>
        <v>35</v>
      </c>
    </row>
    <row r="92" spans="19:22" ht="16.5" x14ac:dyDescent="0.2">
      <c r="S92" s="14">
        <v>88</v>
      </c>
      <c r="T92" s="23">
        <v>0.02</v>
      </c>
      <c r="U92" s="14">
        <f t="shared" si="6"/>
        <v>15</v>
      </c>
      <c r="V92" s="14">
        <f t="shared" si="7"/>
        <v>35</v>
      </c>
    </row>
    <row r="93" spans="19:22" ht="16.5" x14ac:dyDescent="0.2">
      <c r="S93" s="14">
        <v>89</v>
      </c>
      <c r="T93" s="23">
        <v>0.02</v>
      </c>
      <c r="U93" s="14">
        <f t="shared" si="6"/>
        <v>15</v>
      </c>
      <c r="V93" s="14">
        <f t="shared" si="7"/>
        <v>35</v>
      </c>
    </row>
    <row r="94" spans="19:22" ht="16.5" x14ac:dyDescent="0.2">
      <c r="S94" s="14">
        <v>90</v>
      </c>
      <c r="T94" s="23">
        <v>0.02</v>
      </c>
      <c r="U94" s="14">
        <f t="shared" si="6"/>
        <v>15</v>
      </c>
      <c r="V94" s="14">
        <f t="shared" si="7"/>
        <v>35</v>
      </c>
    </row>
    <row r="95" spans="19:22" ht="16.5" x14ac:dyDescent="0.2">
      <c r="S95" s="14">
        <v>91</v>
      </c>
      <c r="T95" s="23">
        <v>0.02</v>
      </c>
      <c r="U95" s="14">
        <f t="shared" si="6"/>
        <v>15</v>
      </c>
      <c r="V95" s="14">
        <f t="shared" si="7"/>
        <v>35</v>
      </c>
    </row>
    <row r="96" spans="19:22" ht="16.5" x14ac:dyDescent="0.2">
      <c r="S96" s="14">
        <v>92</v>
      </c>
      <c r="T96" s="23">
        <v>0.02</v>
      </c>
      <c r="U96" s="14">
        <f t="shared" si="6"/>
        <v>15</v>
      </c>
      <c r="V96" s="14">
        <f t="shared" si="7"/>
        <v>35</v>
      </c>
    </row>
    <row r="97" spans="19:22" ht="16.5" x14ac:dyDescent="0.2">
      <c r="S97" s="14">
        <v>93</v>
      </c>
      <c r="T97" s="23">
        <v>0.02</v>
      </c>
      <c r="U97" s="14">
        <f t="shared" si="6"/>
        <v>15</v>
      </c>
      <c r="V97" s="14">
        <f t="shared" si="7"/>
        <v>35</v>
      </c>
    </row>
    <row r="98" spans="19:22" ht="16.5" x14ac:dyDescent="0.2">
      <c r="S98" s="14">
        <v>94</v>
      </c>
      <c r="T98" s="23">
        <v>0.02</v>
      </c>
      <c r="U98" s="14">
        <f t="shared" si="6"/>
        <v>15</v>
      </c>
      <c r="V98" s="14">
        <f t="shared" si="7"/>
        <v>35</v>
      </c>
    </row>
    <row r="99" spans="19:22" ht="16.5" x14ac:dyDescent="0.2">
      <c r="S99" s="14">
        <v>95</v>
      </c>
      <c r="T99" s="23">
        <v>0.02</v>
      </c>
      <c r="U99" s="14">
        <f t="shared" si="6"/>
        <v>15</v>
      </c>
      <c r="V99" s="14">
        <f t="shared" si="7"/>
        <v>35</v>
      </c>
    </row>
    <row r="100" spans="19:22" ht="16.5" x14ac:dyDescent="0.2">
      <c r="S100" s="14">
        <v>96</v>
      </c>
      <c r="T100" s="23">
        <v>0.02</v>
      </c>
      <c r="U100" s="14">
        <f t="shared" si="6"/>
        <v>15</v>
      </c>
      <c r="V100" s="14">
        <f t="shared" si="7"/>
        <v>35</v>
      </c>
    </row>
    <row r="101" spans="19:22" ht="16.5" x14ac:dyDescent="0.2">
      <c r="S101" s="14">
        <v>97</v>
      </c>
      <c r="T101" s="23">
        <v>0.02</v>
      </c>
      <c r="U101" s="14">
        <f t="shared" si="6"/>
        <v>15</v>
      </c>
      <c r="V101" s="14">
        <f t="shared" si="7"/>
        <v>35</v>
      </c>
    </row>
    <row r="102" spans="19:22" ht="16.5" x14ac:dyDescent="0.2">
      <c r="S102" s="14">
        <v>98</v>
      </c>
      <c r="T102" s="23">
        <v>0.02</v>
      </c>
      <c r="U102" s="14">
        <f t="shared" si="6"/>
        <v>15</v>
      </c>
      <c r="V102" s="14">
        <f t="shared" si="7"/>
        <v>35</v>
      </c>
    </row>
    <row r="103" spans="19:22" ht="16.5" x14ac:dyDescent="0.2">
      <c r="S103" s="14">
        <v>99</v>
      </c>
      <c r="T103" s="23">
        <v>0.02</v>
      </c>
      <c r="U103" s="14">
        <f t="shared" si="6"/>
        <v>15</v>
      </c>
      <c r="V103" s="14">
        <f t="shared" si="7"/>
        <v>35</v>
      </c>
    </row>
    <row r="104" spans="19:22" ht="16.5" x14ac:dyDescent="0.2">
      <c r="S104" s="14">
        <v>100</v>
      </c>
      <c r="T104" s="23">
        <v>0.02</v>
      </c>
      <c r="U104" s="14">
        <f t="shared" si="6"/>
        <v>15</v>
      </c>
      <c r="V104" s="14">
        <f t="shared" si="7"/>
        <v>35</v>
      </c>
    </row>
  </sheetData>
  <mergeCells count="2">
    <mergeCell ref="A3:G3"/>
    <mergeCell ref="A19:F19"/>
  </mergeCells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712E8-CD9C-4366-98E5-FF8B9E16AB33}">
  <dimension ref="A1"/>
  <sheetViews>
    <sheetView workbookViewId="0">
      <selection activeCell="L17" sqref="L17"/>
    </sheetView>
  </sheetViews>
  <sheetFormatPr defaultRowHeight="14.25" x14ac:dyDescent="0.2"/>
  <sheetData/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4C8DB-C36A-48FF-8C04-B4FC77A42DB5}">
  <dimension ref="A2:L37"/>
  <sheetViews>
    <sheetView topLeftCell="A4" workbookViewId="0">
      <selection activeCell="D9" sqref="D9"/>
    </sheetView>
  </sheetViews>
  <sheetFormatPr defaultRowHeight="14.25" x14ac:dyDescent="0.2"/>
  <cols>
    <col min="4" max="4" width="15.375" customWidth="1"/>
    <col min="5" max="5" width="18.875" customWidth="1"/>
    <col min="6" max="6" width="24.25" customWidth="1"/>
    <col min="7" max="7" width="18.75" customWidth="1"/>
    <col min="8" max="8" width="16.375" customWidth="1"/>
    <col min="9" max="9" width="14.625" customWidth="1"/>
  </cols>
  <sheetData>
    <row r="2" spans="1:12" ht="16.5" x14ac:dyDescent="0.2">
      <c r="A2" s="17" t="s">
        <v>578</v>
      </c>
      <c r="B2" s="18">
        <f>核能!C23</f>
        <v>21187</v>
      </c>
    </row>
    <row r="5" spans="1:12" x14ac:dyDescent="0.2">
      <c r="F5">
        <v>5.0000000000000001E-4</v>
      </c>
      <c r="G5">
        <v>1.0820000000000001</v>
      </c>
      <c r="H5" s="21">
        <f>SUM(H9:H37)</f>
        <v>1.0183020597921366</v>
      </c>
    </row>
    <row r="6" spans="1:12" ht="15" x14ac:dyDescent="0.2">
      <c r="A6" s="16" t="s">
        <v>164</v>
      </c>
      <c r="B6" s="16" t="s">
        <v>190</v>
      </c>
      <c r="C6" s="16" t="s">
        <v>204</v>
      </c>
      <c r="D6" s="16" t="s">
        <v>574</v>
      </c>
      <c r="E6" s="16" t="s">
        <v>575</v>
      </c>
      <c r="F6" s="16" t="s">
        <v>576</v>
      </c>
      <c r="G6" s="16" t="s">
        <v>577</v>
      </c>
      <c r="H6" s="16" t="s">
        <v>579</v>
      </c>
      <c r="K6" s="16" t="s">
        <v>640</v>
      </c>
      <c r="L6" s="16" t="s">
        <v>641</v>
      </c>
    </row>
    <row r="7" spans="1:12" ht="16.5" x14ac:dyDescent="0.2">
      <c r="A7" s="14">
        <v>0</v>
      </c>
      <c r="B7" s="14" t="s">
        <v>165</v>
      </c>
      <c r="C7" s="14">
        <v>0</v>
      </c>
      <c r="D7" s="14"/>
      <c r="E7" s="14"/>
      <c r="F7" s="14"/>
      <c r="G7" s="14"/>
    </row>
    <row r="8" spans="1:12" ht="16.5" x14ac:dyDescent="0.2">
      <c r="A8" s="14">
        <v>1</v>
      </c>
      <c r="B8" s="14" t="s">
        <v>166</v>
      </c>
      <c r="C8" s="14">
        <v>0.02</v>
      </c>
      <c r="D8" s="14" t="s">
        <v>678</v>
      </c>
      <c r="E8" s="14" t="s">
        <v>409</v>
      </c>
      <c r="F8" s="14" t="s">
        <v>410</v>
      </c>
      <c r="G8" s="14"/>
    </row>
    <row r="9" spans="1:12" ht="16.5" x14ac:dyDescent="0.2">
      <c r="A9" s="14">
        <v>2</v>
      </c>
      <c r="B9" s="14" t="s">
        <v>167</v>
      </c>
      <c r="C9" s="14">
        <v>0.05</v>
      </c>
      <c r="D9" s="14" t="s">
        <v>420</v>
      </c>
      <c r="E9" s="14" t="s">
        <v>194</v>
      </c>
      <c r="F9" s="14" t="s">
        <v>412</v>
      </c>
      <c r="G9" s="14"/>
      <c r="H9" s="21">
        <v>5.0000000000000001E-3</v>
      </c>
      <c r="I9">
        <f>INT($B$2*H9/10)*10</f>
        <v>100</v>
      </c>
    </row>
    <row r="10" spans="1:12" ht="16.5" x14ac:dyDescent="0.2">
      <c r="A10" s="14">
        <v>3</v>
      </c>
      <c r="B10" s="14" t="s">
        <v>168</v>
      </c>
      <c r="C10" s="14">
        <v>7.0000000000000007E-2</v>
      </c>
      <c r="D10" s="14" t="s">
        <v>414</v>
      </c>
      <c r="E10" s="14" t="s">
        <v>413</v>
      </c>
      <c r="F10" s="14" t="s">
        <v>533</v>
      </c>
      <c r="G10" s="14"/>
      <c r="H10" s="21">
        <f t="shared" ref="H10:H37" si="0">H9*$G$5+$F$5</f>
        <v>5.9100000000000003E-3</v>
      </c>
      <c r="I10">
        <f t="shared" ref="I10:I37" si="1">INT($B$2*H10/10)*10</f>
        <v>120</v>
      </c>
    </row>
    <row r="11" spans="1:12" ht="16.5" x14ac:dyDescent="0.2">
      <c r="A11" s="14">
        <v>4</v>
      </c>
      <c r="B11" s="14" t="s">
        <v>169</v>
      </c>
      <c r="C11" s="14">
        <v>0.1</v>
      </c>
      <c r="D11" s="14" t="s">
        <v>415</v>
      </c>
      <c r="E11" s="14" t="s">
        <v>419</v>
      </c>
      <c r="F11" s="14" t="s">
        <v>196</v>
      </c>
      <c r="G11" s="14"/>
      <c r="H11" s="21">
        <f t="shared" si="0"/>
        <v>6.8946200000000006E-3</v>
      </c>
      <c r="I11">
        <f t="shared" si="1"/>
        <v>140</v>
      </c>
    </row>
    <row r="12" spans="1:12" ht="16.5" x14ac:dyDescent="0.2">
      <c r="A12" s="14">
        <v>5</v>
      </c>
      <c r="B12" s="14" t="s">
        <v>170</v>
      </c>
      <c r="C12" s="14">
        <v>0.15</v>
      </c>
      <c r="D12" s="14" t="s">
        <v>416</v>
      </c>
      <c r="E12" s="14" t="s">
        <v>421</v>
      </c>
      <c r="F12" s="14" t="s">
        <v>534</v>
      </c>
      <c r="G12" s="14" t="s">
        <v>535</v>
      </c>
      <c r="H12" s="21">
        <f t="shared" si="0"/>
        <v>7.9599788400000013E-3</v>
      </c>
      <c r="I12">
        <f t="shared" si="1"/>
        <v>160</v>
      </c>
    </row>
    <row r="13" spans="1:12" ht="16.5" x14ac:dyDescent="0.2">
      <c r="A13" s="14">
        <v>6</v>
      </c>
      <c r="B13" s="14" t="s">
        <v>171</v>
      </c>
      <c r="C13" s="14">
        <v>0.2</v>
      </c>
      <c r="D13" s="14" t="s">
        <v>417</v>
      </c>
      <c r="E13" s="14" t="s">
        <v>418</v>
      </c>
      <c r="F13" s="14" t="s">
        <v>408</v>
      </c>
      <c r="G13" s="14" t="s">
        <v>203</v>
      </c>
      <c r="H13" s="21">
        <f t="shared" si="0"/>
        <v>9.1126971048800017E-3</v>
      </c>
      <c r="I13">
        <f t="shared" si="1"/>
        <v>190</v>
      </c>
    </row>
    <row r="14" spans="1:12" ht="16.5" x14ac:dyDescent="0.2">
      <c r="A14" s="14">
        <v>7</v>
      </c>
      <c r="B14" s="14" t="s">
        <v>172</v>
      </c>
      <c r="C14" s="14">
        <v>0.25</v>
      </c>
      <c r="D14" s="14" t="s">
        <v>432</v>
      </c>
      <c r="E14" s="14" t="s">
        <v>426</v>
      </c>
      <c r="F14" s="14" t="s">
        <v>427</v>
      </c>
      <c r="G14" s="14" t="s">
        <v>428</v>
      </c>
      <c r="H14" s="21">
        <f t="shared" si="0"/>
        <v>1.0359938267480162E-2</v>
      </c>
      <c r="I14">
        <f t="shared" si="1"/>
        <v>210</v>
      </c>
    </row>
    <row r="15" spans="1:12" ht="16.5" x14ac:dyDescent="0.2">
      <c r="A15" s="14">
        <v>8</v>
      </c>
      <c r="B15" s="14" t="s">
        <v>173</v>
      </c>
      <c r="C15" s="14">
        <v>0.35</v>
      </c>
      <c r="D15" s="14" t="s">
        <v>433</v>
      </c>
      <c r="E15" s="14" t="s">
        <v>468</v>
      </c>
      <c r="F15" s="14" t="s">
        <v>505</v>
      </c>
      <c r="G15" s="14" t="s">
        <v>429</v>
      </c>
      <c r="H15" s="21">
        <f t="shared" si="0"/>
        <v>1.1709453205413537E-2</v>
      </c>
      <c r="I15">
        <f t="shared" si="1"/>
        <v>240</v>
      </c>
    </row>
    <row r="16" spans="1:12" ht="16.5" x14ac:dyDescent="0.2">
      <c r="A16" s="14">
        <v>9</v>
      </c>
      <c r="B16" s="14" t="s">
        <v>174</v>
      </c>
      <c r="C16" s="14">
        <v>0.45</v>
      </c>
      <c r="D16" s="14" t="s">
        <v>434</v>
      </c>
      <c r="E16" s="14" t="s">
        <v>469</v>
      </c>
      <c r="F16" s="14" t="s">
        <v>470</v>
      </c>
      <c r="G16" s="14" t="s">
        <v>425</v>
      </c>
      <c r="H16" s="21">
        <f t="shared" si="0"/>
        <v>1.3169628368257448E-2</v>
      </c>
      <c r="I16">
        <f t="shared" si="1"/>
        <v>270</v>
      </c>
    </row>
    <row r="17" spans="1:9" ht="16.5" x14ac:dyDescent="0.2">
      <c r="A17" s="14">
        <v>10</v>
      </c>
      <c r="B17" s="14" t="s">
        <v>175</v>
      </c>
      <c r="C17" s="14">
        <v>0.5</v>
      </c>
      <c r="D17" s="14" t="s">
        <v>435</v>
      </c>
      <c r="E17" s="14" t="s">
        <v>471</v>
      </c>
      <c r="F17" s="14" t="s">
        <v>205</v>
      </c>
      <c r="G17" s="14" t="s">
        <v>430</v>
      </c>
      <c r="H17" s="21">
        <f t="shared" si="0"/>
        <v>1.4749537894454561E-2</v>
      </c>
      <c r="I17">
        <f t="shared" si="1"/>
        <v>310</v>
      </c>
    </row>
    <row r="18" spans="1:9" ht="16.5" x14ac:dyDescent="0.2">
      <c r="A18" s="14">
        <v>11</v>
      </c>
      <c r="B18" s="14" t="s">
        <v>176</v>
      </c>
      <c r="C18" s="14">
        <v>0.55000000000000004</v>
      </c>
      <c r="D18" s="14" t="s">
        <v>437</v>
      </c>
      <c r="E18" s="14" t="s">
        <v>472</v>
      </c>
      <c r="F18" s="14" t="s">
        <v>473</v>
      </c>
      <c r="G18" s="14" t="s">
        <v>431</v>
      </c>
      <c r="H18" s="21">
        <f t="shared" si="0"/>
        <v>1.6459000001799836E-2</v>
      </c>
      <c r="I18">
        <f t="shared" si="1"/>
        <v>340</v>
      </c>
    </row>
    <row r="19" spans="1:9" ht="16.5" x14ac:dyDescent="0.2">
      <c r="A19" s="14">
        <v>12</v>
      </c>
      <c r="B19" s="14" t="s">
        <v>177</v>
      </c>
      <c r="C19" s="14">
        <v>0.6</v>
      </c>
      <c r="D19" s="14" t="s">
        <v>436</v>
      </c>
      <c r="E19" s="14" t="s">
        <v>474</v>
      </c>
      <c r="F19" s="14" t="s">
        <v>206</v>
      </c>
      <c r="G19" s="14"/>
      <c r="H19" s="21">
        <f t="shared" si="0"/>
        <v>1.8308638001947423E-2</v>
      </c>
      <c r="I19">
        <f t="shared" si="1"/>
        <v>380</v>
      </c>
    </row>
    <row r="20" spans="1:9" ht="16.5" x14ac:dyDescent="0.2">
      <c r="A20" s="14">
        <v>13</v>
      </c>
      <c r="B20" s="14" t="s">
        <v>178</v>
      </c>
      <c r="C20" s="14">
        <v>0.65</v>
      </c>
      <c r="D20" s="14" t="s">
        <v>454</v>
      </c>
      <c r="E20" s="14" t="s">
        <v>475</v>
      </c>
      <c r="F20" s="14" t="s">
        <v>476</v>
      </c>
      <c r="G20" s="14"/>
      <c r="H20" s="21">
        <f t="shared" si="0"/>
        <v>2.0309946318107112E-2</v>
      </c>
      <c r="I20">
        <f t="shared" si="1"/>
        <v>430</v>
      </c>
    </row>
    <row r="21" spans="1:9" ht="16.5" x14ac:dyDescent="0.2">
      <c r="A21" s="14">
        <v>14</v>
      </c>
      <c r="B21" s="14" t="s">
        <v>179</v>
      </c>
      <c r="C21" s="14">
        <v>0.7</v>
      </c>
      <c r="D21" s="14" t="s">
        <v>438</v>
      </c>
      <c r="E21" s="14" t="s">
        <v>477</v>
      </c>
      <c r="F21" s="14" t="s">
        <v>478</v>
      </c>
      <c r="G21" s="14"/>
      <c r="H21" s="21">
        <f t="shared" si="0"/>
        <v>2.2475361916191896E-2</v>
      </c>
      <c r="I21">
        <f t="shared" si="1"/>
        <v>470</v>
      </c>
    </row>
    <row r="22" spans="1:9" ht="16.5" x14ac:dyDescent="0.2">
      <c r="A22" s="14">
        <v>15</v>
      </c>
      <c r="B22" s="14" t="s">
        <v>180</v>
      </c>
      <c r="C22" s="14">
        <v>0.75</v>
      </c>
      <c r="D22" s="14" t="s">
        <v>455</v>
      </c>
      <c r="E22" s="14" t="s">
        <v>479</v>
      </c>
      <c r="F22" s="14" t="s">
        <v>207</v>
      </c>
      <c r="G22" s="14"/>
      <c r="H22" s="21">
        <f t="shared" si="0"/>
        <v>2.4818341593319634E-2</v>
      </c>
      <c r="I22">
        <f t="shared" si="1"/>
        <v>520</v>
      </c>
    </row>
    <row r="23" spans="1:9" ht="16.5" x14ac:dyDescent="0.2">
      <c r="A23" s="14">
        <v>16</v>
      </c>
      <c r="B23" s="14" t="s">
        <v>181</v>
      </c>
      <c r="C23" s="14">
        <v>0.8</v>
      </c>
      <c r="D23" s="14" t="s">
        <v>439</v>
      </c>
      <c r="E23" s="14" t="s">
        <v>480</v>
      </c>
      <c r="F23" s="14" t="s">
        <v>481</v>
      </c>
      <c r="G23" s="14"/>
      <c r="H23" s="21">
        <f t="shared" si="0"/>
        <v>2.7353445603971845E-2</v>
      </c>
      <c r="I23">
        <f t="shared" si="1"/>
        <v>570</v>
      </c>
    </row>
    <row r="24" spans="1:9" ht="16.5" x14ac:dyDescent="0.2">
      <c r="A24" s="14">
        <v>17</v>
      </c>
      <c r="B24" s="14" t="s">
        <v>182</v>
      </c>
      <c r="C24" s="14">
        <v>0.85</v>
      </c>
      <c r="D24" s="14" t="s">
        <v>440</v>
      </c>
      <c r="E24" s="14" t="s">
        <v>482</v>
      </c>
      <c r="F24" s="14" t="s">
        <v>208</v>
      </c>
      <c r="G24" s="14"/>
      <c r="H24" s="21">
        <f t="shared" si="0"/>
        <v>3.0096428143497538E-2</v>
      </c>
      <c r="I24">
        <f t="shared" si="1"/>
        <v>630</v>
      </c>
    </row>
    <row r="25" spans="1:9" ht="16.5" x14ac:dyDescent="0.2">
      <c r="A25" s="14">
        <v>18</v>
      </c>
      <c r="B25" s="14" t="s">
        <v>183</v>
      </c>
      <c r="C25" s="14">
        <v>0.9</v>
      </c>
      <c r="D25" s="14" t="s">
        <v>441</v>
      </c>
      <c r="E25" s="14" t="s">
        <v>483</v>
      </c>
      <c r="F25" s="14" t="s">
        <v>484</v>
      </c>
      <c r="G25" s="14"/>
      <c r="H25" s="21">
        <f t="shared" si="0"/>
        <v>3.3064335251264336E-2</v>
      </c>
      <c r="I25">
        <f t="shared" si="1"/>
        <v>700</v>
      </c>
    </row>
    <row r="26" spans="1:9" ht="16.5" x14ac:dyDescent="0.2">
      <c r="A26" s="14">
        <v>19</v>
      </c>
      <c r="B26" s="14" t="s">
        <v>184</v>
      </c>
      <c r="C26" s="14">
        <v>1</v>
      </c>
      <c r="D26" s="14" t="s">
        <v>442</v>
      </c>
      <c r="E26" s="14" t="s">
        <v>485</v>
      </c>
      <c r="F26" s="14" t="s">
        <v>209</v>
      </c>
      <c r="G26" s="14"/>
      <c r="H26" s="21">
        <f t="shared" si="0"/>
        <v>3.6275610741868011E-2</v>
      </c>
      <c r="I26">
        <f t="shared" si="1"/>
        <v>760</v>
      </c>
    </row>
    <row r="27" spans="1:9" ht="16.5" x14ac:dyDescent="0.2">
      <c r="A27" s="14">
        <v>20</v>
      </c>
      <c r="B27" s="14" t="s">
        <v>185</v>
      </c>
      <c r="C27" s="14">
        <v>1.1000000000000001</v>
      </c>
      <c r="D27" s="14" t="s">
        <v>443</v>
      </c>
      <c r="E27" s="14" t="s">
        <v>486</v>
      </c>
      <c r="F27" s="14" t="s">
        <v>487</v>
      </c>
      <c r="G27" s="14"/>
      <c r="H27" s="21">
        <f t="shared" si="0"/>
        <v>3.9750210822701193E-2</v>
      </c>
      <c r="I27">
        <f t="shared" si="1"/>
        <v>840</v>
      </c>
    </row>
    <row r="28" spans="1:9" ht="16.5" x14ac:dyDescent="0.2">
      <c r="A28" s="14">
        <v>21</v>
      </c>
      <c r="B28" s="14" t="s">
        <v>186</v>
      </c>
      <c r="C28" s="14">
        <v>1.2</v>
      </c>
      <c r="D28" s="14" t="s">
        <v>444</v>
      </c>
      <c r="E28" s="14" t="s">
        <v>488</v>
      </c>
      <c r="F28" s="14" t="s">
        <v>210</v>
      </c>
      <c r="G28" s="14"/>
      <c r="H28" s="21">
        <f t="shared" si="0"/>
        <v>4.3509728110162696E-2</v>
      </c>
      <c r="I28">
        <f t="shared" si="1"/>
        <v>920</v>
      </c>
    </row>
    <row r="29" spans="1:9" ht="16.5" x14ac:dyDescent="0.2">
      <c r="A29" s="14">
        <v>22</v>
      </c>
      <c r="B29" s="14" t="s">
        <v>187</v>
      </c>
      <c r="C29" s="14">
        <v>1.3</v>
      </c>
      <c r="D29" s="14" t="s">
        <v>445</v>
      </c>
      <c r="E29" s="14" t="s">
        <v>489</v>
      </c>
      <c r="F29" s="14" t="s">
        <v>490</v>
      </c>
      <c r="G29" s="14"/>
      <c r="H29" s="21">
        <f t="shared" si="0"/>
        <v>4.7577525815196038E-2</v>
      </c>
      <c r="I29">
        <f t="shared" si="1"/>
        <v>1000</v>
      </c>
    </row>
    <row r="30" spans="1:9" ht="16.5" x14ac:dyDescent="0.2">
      <c r="A30" s="14">
        <v>23</v>
      </c>
      <c r="B30" s="14" t="s">
        <v>188</v>
      </c>
      <c r="C30" s="14">
        <v>1.4</v>
      </c>
      <c r="D30" s="14" t="s">
        <v>446</v>
      </c>
      <c r="E30" s="14" t="s">
        <v>491</v>
      </c>
      <c r="F30" s="14" t="s">
        <v>211</v>
      </c>
      <c r="G30" s="14"/>
      <c r="H30" s="21">
        <f t="shared" si="0"/>
        <v>5.1978882932042114E-2</v>
      </c>
      <c r="I30">
        <f t="shared" si="1"/>
        <v>1100</v>
      </c>
    </row>
    <row r="31" spans="1:9" ht="16.5" x14ac:dyDescent="0.2">
      <c r="A31" s="14">
        <v>24</v>
      </c>
      <c r="B31" s="14" t="s">
        <v>189</v>
      </c>
      <c r="C31" s="14">
        <v>1.5</v>
      </c>
      <c r="D31" s="14" t="s">
        <v>447</v>
      </c>
      <c r="E31" s="14" t="s">
        <v>492</v>
      </c>
      <c r="F31" s="14" t="s">
        <v>493</v>
      </c>
      <c r="G31" s="14"/>
      <c r="H31" s="21">
        <f t="shared" si="0"/>
        <v>5.6741151332469569E-2</v>
      </c>
      <c r="I31">
        <f t="shared" si="1"/>
        <v>1200</v>
      </c>
    </row>
    <row r="32" spans="1:9" ht="16.5" x14ac:dyDescent="0.2">
      <c r="A32" s="14">
        <v>25</v>
      </c>
      <c r="B32" s="14" t="s">
        <v>197</v>
      </c>
      <c r="C32" s="14">
        <v>1.6</v>
      </c>
      <c r="D32" s="14" t="s">
        <v>448</v>
      </c>
      <c r="E32" s="14" t="s">
        <v>494</v>
      </c>
      <c r="F32" s="14" t="s">
        <v>212</v>
      </c>
      <c r="G32" s="14"/>
      <c r="H32" s="21">
        <f t="shared" si="0"/>
        <v>6.1893925741732081E-2</v>
      </c>
      <c r="I32">
        <f t="shared" si="1"/>
        <v>1310</v>
      </c>
    </row>
    <row r="33" spans="1:9" ht="16.5" x14ac:dyDescent="0.2">
      <c r="A33" s="14">
        <v>26</v>
      </c>
      <c r="B33" s="14" t="s">
        <v>198</v>
      </c>
      <c r="C33" s="14">
        <v>1.7</v>
      </c>
      <c r="D33" s="14" t="s">
        <v>449</v>
      </c>
      <c r="E33" s="14" t="s">
        <v>495</v>
      </c>
      <c r="F33" s="14" t="s">
        <v>496</v>
      </c>
      <c r="G33" s="14"/>
      <c r="H33" s="21">
        <f t="shared" si="0"/>
        <v>6.7469227652554115E-2</v>
      </c>
      <c r="I33">
        <f t="shared" si="1"/>
        <v>1420</v>
      </c>
    </row>
    <row r="34" spans="1:9" ht="16.5" x14ac:dyDescent="0.2">
      <c r="A34" s="14">
        <v>27</v>
      </c>
      <c r="B34" s="14" t="s">
        <v>199</v>
      </c>
      <c r="C34" s="14">
        <v>1.8</v>
      </c>
      <c r="D34" s="14" t="s">
        <v>450</v>
      </c>
      <c r="E34" s="14" t="s">
        <v>497</v>
      </c>
      <c r="F34" s="14" t="s">
        <v>498</v>
      </c>
      <c r="G34" s="14"/>
      <c r="H34" s="21">
        <f t="shared" si="0"/>
        <v>7.350170432006356E-2</v>
      </c>
      <c r="I34">
        <f t="shared" si="1"/>
        <v>1550</v>
      </c>
    </row>
    <row r="35" spans="1:9" ht="16.5" x14ac:dyDescent="0.2">
      <c r="A35" s="14">
        <v>28</v>
      </c>
      <c r="B35" s="14" t="s">
        <v>200</v>
      </c>
      <c r="C35" s="14">
        <v>1.9</v>
      </c>
      <c r="D35" s="14" t="s">
        <v>451</v>
      </c>
      <c r="E35" s="14" t="s">
        <v>499</v>
      </c>
      <c r="F35" s="14" t="s">
        <v>500</v>
      </c>
      <c r="G35" s="14"/>
      <c r="H35" s="21">
        <f t="shared" si="0"/>
        <v>8.0028844074308783E-2</v>
      </c>
      <c r="I35">
        <f t="shared" si="1"/>
        <v>1690</v>
      </c>
    </row>
    <row r="36" spans="1:9" ht="16.5" x14ac:dyDescent="0.2">
      <c r="A36" s="14">
        <v>29</v>
      </c>
      <c r="B36" s="14" t="s">
        <v>201</v>
      </c>
      <c r="C36" s="14">
        <v>2</v>
      </c>
      <c r="D36" s="14" t="s">
        <v>452</v>
      </c>
      <c r="E36" s="14" t="s">
        <v>501</v>
      </c>
      <c r="F36" s="14" t="s">
        <v>502</v>
      </c>
      <c r="G36" s="14"/>
      <c r="H36" s="21">
        <f t="shared" si="0"/>
        <v>8.7091209288402111E-2</v>
      </c>
      <c r="I36">
        <f t="shared" si="1"/>
        <v>1840</v>
      </c>
    </row>
    <row r="37" spans="1:9" ht="16.5" x14ac:dyDescent="0.2">
      <c r="A37" s="14">
        <v>30</v>
      </c>
      <c r="B37" s="14" t="s">
        <v>202</v>
      </c>
      <c r="C37" s="14">
        <v>2.25</v>
      </c>
      <c r="D37" s="14" t="s">
        <v>453</v>
      </c>
      <c r="E37" s="14" t="s">
        <v>503</v>
      </c>
      <c r="F37" s="14" t="s">
        <v>504</v>
      </c>
      <c r="G37" s="14"/>
      <c r="H37" s="21">
        <f t="shared" si="0"/>
        <v>9.4732688450051089E-2</v>
      </c>
      <c r="I37">
        <f t="shared" si="1"/>
        <v>2000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1073E-60FE-4F96-8323-2143C6206949}">
  <dimension ref="A2:Q58"/>
  <sheetViews>
    <sheetView workbookViewId="0">
      <selection activeCell="R10" sqref="R10"/>
    </sheetView>
  </sheetViews>
  <sheetFormatPr defaultRowHeight="14.25" x14ac:dyDescent="0.2"/>
  <sheetData>
    <row r="2" spans="1:17" ht="20.25" x14ac:dyDescent="0.2">
      <c r="A2" s="70" t="s">
        <v>403</v>
      </c>
      <c r="B2" s="70"/>
      <c r="C2" s="70"/>
      <c r="D2" s="70"/>
      <c r="E2" s="70"/>
      <c r="F2" s="70"/>
    </row>
    <row r="3" spans="1:17" ht="15" x14ac:dyDescent="0.2">
      <c r="A3" s="16" t="s">
        <v>100</v>
      </c>
      <c r="B3" s="16" t="s">
        <v>109</v>
      </c>
      <c r="C3" s="16" t="s">
        <v>110</v>
      </c>
      <c r="D3" s="16" t="s">
        <v>111</v>
      </c>
      <c r="E3" s="16" t="s">
        <v>118</v>
      </c>
      <c r="F3" s="16" t="s">
        <v>119</v>
      </c>
      <c r="G3" s="16" t="s">
        <v>216</v>
      </c>
      <c r="H3" s="16" t="s">
        <v>215</v>
      </c>
      <c r="I3" s="16" t="s">
        <v>223</v>
      </c>
      <c r="J3" s="16" t="s">
        <v>83</v>
      </c>
      <c r="K3" s="16" t="s">
        <v>133</v>
      </c>
      <c r="L3" s="16" t="s">
        <v>222</v>
      </c>
      <c r="M3" s="16"/>
      <c r="N3" s="16" t="s">
        <v>221</v>
      </c>
      <c r="O3" s="16" t="s">
        <v>217</v>
      </c>
      <c r="P3" s="16" t="s">
        <v>218</v>
      </c>
      <c r="Q3" s="16" t="s">
        <v>219</v>
      </c>
    </row>
    <row r="4" spans="1:17" ht="49.5" x14ac:dyDescent="0.2">
      <c r="A4" s="14">
        <v>1</v>
      </c>
      <c r="B4" s="14">
        <v>5</v>
      </c>
      <c r="C4" s="14">
        <v>1.2</v>
      </c>
      <c r="D4" s="14" t="s">
        <v>213</v>
      </c>
      <c r="E4" s="14" t="s">
        <v>224</v>
      </c>
      <c r="F4" s="14" t="s">
        <v>214</v>
      </c>
      <c r="G4" s="14"/>
      <c r="H4" s="14">
        <v>50</v>
      </c>
      <c r="I4" s="14">
        <v>5</v>
      </c>
      <c r="J4" s="14"/>
      <c r="K4" s="14"/>
      <c r="L4" s="14"/>
      <c r="M4" s="14"/>
      <c r="N4" s="14">
        <v>1</v>
      </c>
      <c r="O4" s="14">
        <v>1</v>
      </c>
      <c r="P4" s="14">
        <v>0.75</v>
      </c>
      <c r="Q4" s="14">
        <v>0.75</v>
      </c>
    </row>
    <row r="5" spans="1:17" ht="33" x14ac:dyDescent="0.2">
      <c r="A5" s="14">
        <v>2</v>
      </c>
      <c r="B5" s="14">
        <v>25</v>
      </c>
      <c r="C5" s="14">
        <f>ROUND(C4*1.2,2)</f>
        <v>1.44</v>
      </c>
      <c r="D5" s="14" t="s">
        <v>101</v>
      </c>
      <c r="E5" s="14" t="s">
        <v>162</v>
      </c>
      <c r="F5" s="14" t="s">
        <v>120</v>
      </c>
      <c r="G5" s="14"/>
      <c r="H5" s="14"/>
      <c r="I5" s="14">
        <v>5</v>
      </c>
      <c r="J5" s="14">
        <v>0.1</v>
      </c>
      <c r="K5" s="14">
        <v>1.5</v>
      </c>
      <c r="L5" s="14"/>
      <c r="M5" s="14"/>
      <c r="N5" s="14">
        <v>1</v>
      </c>
      <c r="O5" s="14">
        <v>1</v>
      </c>
      <c r="P5" s="14">
        <v>0.75</v>
      </c>
      <c r="Q5" s="14">
        <v>0.75</v>
      </c>
    </row>
    <row r="6" spans="1:17" ht="33" x14ac:dyDescent="0.2">
      <c r="A6" s="14">
        <v>3</v>
      </c>
      <c r="B6" s="14">
        <v>50</v>
      </c>
      <c r="C6" s="14">
        <f>ROUND(C5*1.2,2)</f>
        <v>1.73</v>
      </c>
      <c r="D6" s="14" t="s">
        <v>102</v>
      </c>
      <c r="E6" s="14" t="s">
        <v>102</v>
      </c>
      <c r="F6" s="14" t="s">
        <v>121</v>
      </c>
      <c r="G6" s="14">
        <v>0.5</v>
      </c>
      <c r="H6" s="14">
        <v>50</v>
      </c>
      <c r="I6" s="14">
        <v>5</v>
      </c>
      <c r="J6" s="14">
        <v>0.1</v>
      </c>
      <c r="K6" s="14">
        <v>1.5</v>
      </c>
      <c r="L6" s="14"/>
      <c r="M6" s="14"/>
      <c r="N6" s="14">
        <v>1</v>
      </c>
      <c r="O6" s="14">
        <v>1</v>
      </c>
      <c r="P6" s="14">
        <v>0.75</v>
      </c>
      <c r="Q6" s="14">
        <v>0.75</v>
      </c>
    </row>
    <row r="7" spans="1:17" ht="33" x14ac:dyDescent="0.2">
      <c r="A7" s="14">
        <v>4</v>
      </c>
      <c r="B7" s="14">
        <v>80</v>
      </c>
      <c r="C7" s="14">
        <f>ROUND(C6*1.17,2)</f>
        <v>2.02</v>
      </c>
      <c r="D7" s="14" t="s">
        <v>103</v>
      </c>
      <c r="E7" s="14" t="s">
        <v>220</v>
      </c>
      <c r="F7" s="14" t="s">
        <v>220</v>
      </c>
      <c r="G7" s="14"/>
      <c r="H7" s="14"/>
      <c r="I7" s="14">
        <v>5</v>
      </c>
      <c r="J7" s="14">
        <v>0.1</v>
      </c>
      <c r="K7" s="14">
        <v>1.5</v>
      </c>
      <c r="L7" s="14"/>
      <c r="M7" s="14"/>
      <c r="N7" s="14">
        <v>1</v>
      </c>
      <c r="O7" s="14">
        <v>1</v>
      </c>
      <c r="P7" s="14">
        <v>0.94</v>
      </c>
      <c r="Q7" s="14">
        <v>0.94</v>
      </c>
    </row>
    <row r="8" spans="1:17" ht="33" x14ac:dyDescent="0.2">
      <c r="A8" s="14">
        <v>5</v>
      </c>
      <c r="B8" s="14">
        <v>125</v>
      </c>
      <c r="C8" s="14">
        <f>ROUND(C7*1.16,2)</f>
        <v>2.34</v>
      </c>
      <c r="D8" s="14" t="s">
        <v>225</v>
      </c>
      <c r="E8" s="14" t="s">
        <v>112</v>
      </c>
      <c r="F8" s="14" t="s">
        <v>122</v>
      </c>
      <c r="G8" s="14"/>
      <c r="H8" s="14"/>
      <c r="I8" s="14">
        <v>5</v>
      </c>
      <c r="J8" s="14">
        <v>0.1</v>
      </c>
      <c r="K8" s="14">
        <v>1.5</v>
      </c>
      <c r="L8" s="14"/>
      <c r="M8" s="14"/>
      <c r="N8" s="14">
        <v>1</v>
      </c>
      <c r="O8" s="14">
        <v>1.25</v>
      </c>
      <c r="P8" s="14">
        <v>1.25</v>
      </c>
      <c r="Q8" s="14">
        <v>1.25</v>
      </c>
    </row>
    <row r="9" spans="1:17" ht="49.5" x14ac:dyDescent="0.2">
      <c r="A9" s="14">
        <v>6</v>
      </c>
      <c r="B9" s="14">
        <v>180</v>
      </c>
      <c r="C9" s="14">
        <f>ROUND(C8*1.15,2)</f>
        <v>2.69</v>
      </c>
      <c r="D9" s="14" t="s">
        <v>226</v>
      </c>
      <c r="E9" s="14" t="s">
        <v>113</v>
      </c>
      <c r="F9" s="14" t="s">
        <v>123</v>
      </c>
      <c r="G9" s="14"/>
      <c r="H9" s="14"/>
      <c r="I9" s="14">
        <v>5</v>
      </c>
      <c r="J9" s="14">
        <v>0.1</v>
      </c>
      <c r="K9" s="14">
        <v>1.5</v>
      </c>
      <c r="L9" s="14"/>
      <c r="M9" s="14"/>
      <c r="N9" s="14">
        <v>1.3</v>
      </c>
      <c r="O9" s="14">
        <v>1.5</v>
      </c>
      <c r="P9" s="14">
        <v>1.5</v>
      </c>
      <c r="Q9" s="14">
        <v>1.5</v>
      </c>
    </row>
    <row r="10" spans="1:17" ht="99" x14ac:dyDescent="0.2">
      <c r="A10" s="14">
        <v>7</v>
      </c>
      <c r="B10" s="14">
        <v>250</v>
      </c>
      <c r="C10" s="14">
        <f>ROUND(C9*1.155,2)</f>
        <v>3.11</v>
      </c>
      <c r="D10" s="14" t="s">
        <v>104</v>
      </c>
      <c r="E10" s="14" t="s">
        <v>114</v>
      </c>
      <c r="F10" s="14" t="s">
        <v>114</v>
      </c>
      <c r="G10" s="14"/>
      <c r="H10" s="14"/>
      <c r="I10" s="14">
        <v>5</v>
      </c>
      <c r="J10" s="14">
        <v>0.1</v>
      </c>
      <c r="K10" s="14">
        <v>1.5</v>
      </c>
      <c r="L10" s="14">
        <v>0.2</v>
      </c>
      <c r="M10" s="14"/>
      <c r="N10" s="14">
        <v>1.3</v>
      </c>
      <c r="O10" s="14">
        <v>1.5</v>
      </c>
      <c r="P10" s="14">
        <v>1.5</v>
      </c>
      <c r="Q10" s="14">
        <v>1.5</v>
      </c>
    </row>
    <row r="11" spans="1:17" ht="115.5" x14ac:dyDescent="0.2">
      <c r="A11" s="14">
        <v>8</v>
      </c>
      <c r="B11" s="14">
        <v>300</v>
      </c>
      <c r="C11" s="14">
        <f>ROUND(C10*1.1,2)</f>
        <v>3.42</v>
      </c>
      <c r="D11" s="14" t="s">
        <v>105</v>
      </c>
      <c r="E11" s="14" t="s">
        <v>115</v>
      </c>
      <c r="F11" s="14" t="s">
        <v>145</v>
      </c>
      <c r="G11" s="14"/>
      <c r="H11" s="14"/>
      <c r="I11" s="14">
        <v>5</v>
      </c>
      <c r="J11" s="14">
        <v>0.1</v>
      </c>
      <c r="K11" s="14">
        <v>2</v>
      </c>
      <c r="L11" s="14">
        <v>0.2</v>
      </c>
      <c r="M11" s="14"/>
      <c r="N11" s="14">
        <v>1.3</v>
      </c>
      <c r="O11" s="14">
        <v>1.5</v>
      </c>
      <c r="P11" s="14">
        <v>1.5</v>
      </c>
      <c r="Q11" s="14">
        <v>1.5</v>
      </c>
    </row>
    <row r="12" spans="1:17" ht="33" x14ac:dyDescent="0.2">
      <c r="A12" s="14">
        <v>9</v>
      </c>
      <c r="B12" s="14">
        <v>350</v>
      </c>
      <c r="C12" s="14">
        <f>ROUND(C11*1.1,2)</f>
        <v>3.76</v>
      </c>
      <c r="D12" s="14" t="s">
        <v>106</v>
      </c>
      <c r="E12" s="14" t="s">
        <v>106</v>
      </c>
      <c r="F12" s="14" t="s">
        <v>124</v>
      </c>
      <c r="G12" s="14"/>
      <c r="H12" s="14"/>
      <c r="I12" s="14">
        <v>5</v>
      </c>
      <c r="J12" s="14">
        <v>0.1</v>
      </c>
      <c r="K12" s="14">
        <v>2</v>
      </c>
      <c r="L12" s="14">
        <v>0.2</v>
      </c>
      <c r="M12" s="14"/>
      <c r="N12" s="14">
        <v>1.3</v>
      </c>
      <c r="O12" s="14">
        <v>1.5</v>
      </c>
      <c r="P12" s="14">
        <v>1.5</v>
      </c>
      <c r="Q12" s="14">
        <v>1.5</v>
      </c>
    </row>
    <row r="13" spans="1:17" ht="33" x14ac:dyDescent="0.2">
      <c r="A13" s="14">
        <v>10</v>
      </c>
      <c r="B13" s="14">
        <v>400</v>
      </c>
      <c r="C13" s="14">
        <f>ROUND(C12*1.1,2)</f>
        <v>4.1399999999999997</v>
      </c>
      <c r="D13" s="14" t="s">
        <v>107</v>
      </c>
      <c r="E13" s="14" t="s">
        <v>107</v>
      </c>
      <c r="F13" s="14" t="s">
        <v>107</v>
      </c>
      <c r="G13" s="14"/>
      <c r="H13" s="14">
        <v>40</v>
      </c>
      <c r="I13" s="14">
        <v>5</v>
      </c>
      <c r="J13" s="14">
        <v>0.1</v>
      </c>
      <c r="K13" s="14">
        <v>2</v>
      </c>
      <c r="L13" s="14">
        <v>0.2</v>
      </c>
      <c r="M13" s="14"/>
      <c r="N13" s="14">
        <v>1.3</v>
      </c>
      <c r="O13" s="14">
        <v>1.5</v>
      </c>
      <c r="P13" s="14">
        <v>1.5</v>
      </c>
      <c r="Q13" s="14">
        <v>1.5</v>
      </c>
    </row>
    <row r="14" spans="1:17" ht="99" x14ac:dyDescent="0.2">
      <c r="A14" s="14">
        <v>11</v>
      </c>
      <c r="B14" s="14">
        <v>450</v>
      </c>
      <c r="C14" s="14">
        <f>ROUND(C13*1.1,2)</f>
        <v>4.55</v>
      </c>
      <c r="D14" s="14" t="s">
        <v>108</v>
      </c>
      <c r="E14" s="14" t="s">
        <v>116</v>
      </c>
      <c r="F14" s="14" t="s">
        <v>125</v>
      </c>
      <c r="G14" s="14"/>
      <c r="H14" s="14"/>
      <c r="I14" s="14">
        <v>5</v>
      </c>
      <c r="J14" s="14">
        <v>0.1</v>
      </c>
      <c r="K14" s="14">
        <v>2</v>
      </c>
      <c r="L14" s="14">
        <v>0.2</v>
      </c>
      <c r="M14" s="14"/>
      <c r="N14" s="14">
        <v>1.3</v>
      </c>
      <c r="O14" s="14">
        <v>1.5</v>
      </c>
      <c r="P14" s="14">
        <v>1.5</v>
      </c>
      <c r="Q14" s="14">
        <v>1.5</v>
      </c>
    </row>
    <row r="15" spans="1:17" ht="66" x14ac:dyDescent="0.2">
      <c r="A15" s="14">
        <v>12</v>
      </c>
      <c r="B15" s="14">
        <v>500</v>
      </c>
      <c r="C15" s="14">
        <f>ROUND(C14*1.1,2)</f>
        <v>5.01</v>
      </c>
      <c r="D15" s="14" t="s">
        <v>129</v>
      </c>
      <c r="E15" s="14" t="s">
        <v>117</v>
      </c>
      <c r="F15" s="14" t="s">
        <v>126</v>
      </c>
      <c r="G15" s="14"/>
      <c r="H15" s="14"/>
      <c r="I15" s="14">
        <v>7.5</v>
      </c>
      <c r="J15" s="14">
        <v>0.1</v>
      </c>
      <c r="K15" s="14">
        <v>2</v>
      </c>
      <c r="L15" s="14">
        <v>0.2</v>
      </c>
      <c r="M15" s="14"/>
      <c r="N15" s="14">
        <v>1.3</v>
      </c>
      <c r="O15" s="14">
        <v>1.5</v>
      </c>
      <c r="P15" s="14">
        <v>1.5</v>
      </c>
      <c r="Q15" s="14">
        <v>1.5</v>
      </c>
    </row>
    <row r="17" spans="1:7" ht="49.5" x14ac:dyDescent="0.2">
      <c r="A17" s="14">
        <v>13</v>
      </c>
      <c r="B17" s="14">
        <v>550</v>
      </c>
      <c r="C17" s="14">
        <f>ROUND(C15*1.05,2)</f>
        <v>5.26</v>
      </c>
      <c r="D17" s="14" t="s">
        <v>130</v>
      </c>
      <c r="E17" s="14" t="s">
        <v>127</v>
      </c>
      <c r="F17" s="14" t="s">
        <v>137</v>
      </c>
    </row>
    <row r="18" spans="1:7" ht="49.5" x14ac:dyDescent="0.2">
      <c r="A18" s="14">
        <v>14</v>
      </c>
      <c r="B18" s="14">
        <v>600</v>
      </c>
      <c r="C18" s="14">
        <f t="shared" ref="C18:C29" si="0">ROUND(C17*1.05,2)</f>
        <v>5.52</v>
      </c>
      <c r="D18" s="14" t="s">
        <v>132</v>
      </c>
      <c r="E18" s="14" t="s">
        <v>131</v>
      </c>
      <c r="F18" s="14" t="s">
        <v>131</v>
      </c>
    </row>
    <row r="19" spans="1:7" ht="66" x14ac:dyDescent="0.2">
      <c r="A19" s="14">
        <v>15</v>
      </c>
      <c r="B19" s="14">
        <v>650</v>
      </c>
      <c r="C19" s="14">
        <f t="shared" si="0"/>
        <v>5.8</v>
      </c>
      <c r="D19" s="14" t="s">
        <v>138</v>
      </c>
      <c r="E19" s="14" t="s">
        <v>139</v>
      </c>
      <c r="F19" s="14" t="s">
        <v>140</v>
      </c>
    </row>
    <row r="20" spans="1:7" ht="49.5" x14ac:dyDescent="0.2">
      <c r="A20" s="14">
        <v>16</v>
      </c>
      <c r="B20" s="14">
        <v>700</v>
      </c>
      <c r="C20" s="14">
        <f t="shared" si="0"/>
        <v>6.09</v>
      </c>
      <c r="D20" s="14" t="s">
        <v>128</v>
      </c>
      <c r="E20" s="14" t="s">
        <v>134</v>
      </c>
      <c r="F20" s="14" t="s">
        <v>135</v>
      </c>
    </row>
    <row r="21" spans="1:7" ht="49.5" x14ac:dyDescent="0.2">
      <c r="A21" s="14">
        <v>17</v>
      </c>
      <c r="B21" s="14">
        <v>750</v>
      </c>
      <c r="C21" s="14">
        <f t="shared" si="0"/>
        <v>6.39</v>
      </c>
      <c r="D21" s="14" t="s">
        <v>136</v>
      </c>
      <c r="E21" s="14" t="s">
        <v>128</v>
      </c>
      <c r="F21" s="14" t="s">
        <v>128</v>
      </c>
    </row>
    <row r="22" spans="1:7" ht="49.5" x14ac:dyDescent="0.2">
      <c r="A22" s="14">
        <v>18</v>
      </c>
      <c r="B22" s="14">
        <v>800</v>
      </c>
      <c r="C22" s="14">
        <f t="shared" si="0"/>
        <v>6.71</v>
      </c>
      <c r="D22" s="14" t="s">
        <v>141</v>
      </c>
      <c r="E22" s="14" t="s">
        <v>152</v>
      </c>
      <c r="F22" s="14" t="s">
        <v>142</v>
      </c>
    </row>
    <row r="23" spans="1:7" ht="33" x14ac:dyDescent="0.2">
      <c r="A23" s="14">
        <v>19</v>
      </c>
      <c r="B23" s="14">
        <v>850</v>
      </c>
      <c r="C23" s="14">
        <f t="shared" si="0"/>
        <v>7.05</v>
      </c>
      <c r="D23" s="14" t="s">
        <v>151</v>
      </c>
      <c r="E23" s="14" t="s">
        <v>150</v>
      </c>
      <c r="F23" s="14" t="s">
        <v>150</v>
      </c>
    </row>
    <row r="24" spans="1:7" ht="132" x14ac:dyDescent="0.2">
      <c r="A24" s="14">
        <v>20</v>
      </c>
      <c r="B24" s="14">
        <v>900</v>
      </c>
      <c r="C24" s="14">
        <f t="shared" si="0"/>
        <v>7.4</v>
      </c>
      <c r="D24" s="14" t="s">
        <v>146</v>
      </c>
      <c r="E24" s="14" t="s">
        <v>143</v>
      </c>
      <c r="F24" s="14" t="s">
        <v>144</v>
      </c>
    </row>
    <row r="25" spans="1:7" ht="115.5" x14ac:dyDescent="0.2">
      <c r="A25" s="14">
        <v>21</v>
      </c>
      <c r="B25" s="14">
        <v>950</v>
      </c>
      <c r="C25" s="14">
        <f t="shared" si="0"/>
        <v>7.77</v>
      </c>
      <c r="D25" s="14" t="s">
        <v>150</v>
      </c>
      <c r="E25" s="14" t="s">
        <v>153</v>
      </c>
      <c r="F25" s="14" t="s">
        <v>154</v>
      </c>
    </row>
    <row r="26" spans="1:7" ht="115.5" x14ac:dyDescent="0.2">
      <c r="A26" s="14">
        <v>22</v>
      </c>
      <c r="B26" s="14">
        <v>1000</v>
      </c>
      <c r="C26" s="14">
        <f t="shared" si="0"/>
        <v>8.16</v>
      </c>
      <c r="D26" s="14" t="s">
        <v>158</v>
      </c>
      <c r="E26" s="14" t="s">
        <v>156</v>
      </c>
      <c r="F26" s="14" t="s">
        <v>157</v>
      </c>
    </row>
    <row r="27" spans="1:7" ht="115.5" x14ac:dyDescent="0.2">
      <c r="A27" s="14">
        <v>23</v>
      </c>
      <c r="B27" s="14">
        <v>1050</v>
      </c>
      <c r="C27" s="14">
        <f t="shared" si="0"/>
        <v>8.57</v>
      </c>
      <c r="D27" s="14" t="s">
        <v>147</v>
      </c>
      <c r="E27" s="14" t="s">
        <v>148</v>
      </c>
      <c r="F27" s="14" t="s">
        <v>149</v>
      </c>
    </row>
    <row r="28" spans="1:7" ht="115.5" x14ac:dyDescent="0.2">
      <c r="A28" s="14">
        <v>24</v>
      </c>
      <c r="B28" s="14">
        <v>1100</v>
      </c>
      <c r="C28" s="14">
        <f t="shared" si="0"/>
        <v>9</v>
      </c>
      <c r="D28" s="14" t="s">
        <v>159</v>
      </c>
      <c r="E28" s="14" t="s">
        <v>160</v>
      </c>
      <c r="F28" s="14" t="s">
        <v>161</v>
      </c>
    </row>
    <row r="29" spans="1:7" ht="99" x14ac:dyDescent="0.2">
      <c r="A29" s="14">
        <v>25</v>
      </c>
      <c r="B29" s="14">
        <v>1200</v>
      </c>
      <c r="C29" s="14">
        <f t="shared" si="0"/>
        <v>9.4499999999999993</v>
      </c>
      <c r="D29" s="14" t="s">
        <v>155</v>
      </c>
      <c r="E29" s="14" t="s">
        <v>155</v>
      </c>
      <c r="F29" s="14" t="s">
        <v>155</v>
      </c>
    </row>
    <row r="32" spans="1:7" ht="15" x14ac:dyDescent="0.2">
      <c r="A32" s="16" t="s">
        <v>100</v>
      </c>
      <c r="B32" s="16" t="s">
        <v>110</v>
      </c>
      <c r="C32" s="16" t="s">
        <v>217</v>
      </c>
      <c r="D32" s="16" t="s">
        <v>218</v>
      </c>
      <c r="E32" s="16" t="s">
        <v>219</v>
      </c>
      <c r="F32" s="16" t="s">
        <v>221</v>
      </c>
      <c r="G32" s="16" t="s">
        <v>227</v>
      </c>
    </row>
    <row r="33" spans="1:6" x14ac:dyDescent="0.2">
      <c r="A33">
        <v>0</v>
      </c>
      <c r="B33">
        <v>1</v>
      </c>
      <c r="C33">
        <v>1</v>
      </c>
      <c r="D33">
        <v>0.75</v>
      </c>
      <c r="E33">
        <v>0.75</v>
      </c>
      <c r="F33">
        <v>1</v>
      </c>
    </row>
    <row r="34" spans="1:6" x14ac:dyDescent="0.2">
      <c r="A34">
        <v>1</v>
      </c>
      <c r="B34">
        <f t="shared" ref="B34:B45" si="1">C4</f>
        <v>1.2</v>
      </c>
      <c r="C34">
        <v>1</v>
      </c>
      <c r="D34">
        <v>0.75</v>
      </c>
      <c r="E34">
        <v>0.75</v>
      </c>
      <c r="F34">
        <v>1</v>
      </c>
    </row>
    <row r="35" spans="1:6" x14ac:dyDescent="0.2">
      <c r="A35">
        <v>2</v>
      </c>
      <c r="B35">
        <f t="shared" si="1"/>
        <v>1.44</v>
      </c>
      <c r="C35">
        <v>1</v>
      </c>
      <c r="D35">
        <v>0.75</v>
      </c>
      <c r="E35">
        <v>0.75</v>
      </c>
      <c r="F35">
        <v>1</v>
      </c>
    </row>
    <row r="36" spans="1:6" x14ac:dyDescent="0.2">
      <c r="A36">
        <v>3</v>
      </c>
      <c r="B36">
        <f t="shared" si="1"/>
        <v>1.73</v>
      </c>
      <c r="C36">
        <v>1</v>
      </c>
      <c r="D36">
        <v>0.94</v>
      </c>
      <c r="E36">
        <v>0.94</v>
      </c>
      <c r="F36">
        <v>1</v>
      </c>
    </row>
    <row r="37" spans="1:6" x14ac:dyDescent="0.2">
      <c r="A37">
        <v>4</v>
      </c>
      <c r="B37">
        <f t="shared" si="1"/>
        <v>2.02</v>
      </c>
      <c r="C37">
        <v>1.25</v>
      </c>
      <c r="D37">
        <v>1.25</v>
      </c>
      <c r="E37">
        <v>1.25</v>
      </c>
      <c r="F37">
        <v>1</v>
      </c>
    </row>
    <row r="38" spans="1:6" x14ac:dyDescent="0.2">
      <c r="A38">
        <v>5</v>
      </c>
      <c r="B38">
        <f t="shared" si="1"/>
        <v>2.34</v>
      </c>
      <c r="C38">
        <v>1.5</v>
      </c>
      <c r="D38">
        <v>1.5</v>
      </c>
      <c r="E38">
        <v>1.5</v>
      </c>
      <c r="F38">
        <v>1.3</v>
      </c>
    </row>
    <row r="39" spans="1:6" x14ac:dyDescent="0.2">
      <c r="A39">
        <v>6</v>
      </c>
      <c r="B39">
        <f t="shared" si="1"/>
        <v>2.69</v>
      </c>
      <c r="C39">
        <v>1.5</v>
      </c>
      <c r="D39">
        <v>1.5</v>
      </c>
      <c r="E39">
        <v>1.5</v>
      </c>
      <c r="F39">
        <v>1.3</v>
      </c>
    </row>
    <row r="40" spans="1:6" x14ac:dyDescent="0.2">
      <c r="A40">
        <v>7</v>
      </c>
      <c r="B40">
        <f t="shared" si="1"/>
        <v>3.11</v>
      </c>
      <c r="C40">
        <v>1.5</v>
      </c>
      <c r="D40">
        <v>1.5</v>
      </c>
      <c r="E40">
        <v>1.5</v>
      </c>
      <c r="F40">
        <v>1.3</v>
      </c>
    </row>
    <row r="41" spans="1:6" x14ac:dyDescent="0.2">
      <c r="A41">
        <v>8</v>
      </c>
      <c r="B41">
        <f t="shared" si="1"/>
        <v>3.42</v>
      </c>
      <c r="C41">
        <v>1.5</v>
      </c>
      <c r="D41">
        <v>1.5</v>
      </c>
      <c r="E41">
        <v>1.5</v>
      </c>
      <c r="F41">
        <v>1.3</v>
      </c>
    </row>
    <row r="42" spans="1:6" x14ac:dyDescent="0.2">
      <c r="A42">
        <v>9</v>
      </c>
      <c r="B42">
        <f t="shared" si="1"/>
        <v>3.76</v>
      </c>
      <c r="C42">
        <v>1.5</v>
      </c>
      <c r="D42">
        <v>1.5</v>
      </c>
      <c r="E42">
        <v>1.5</v>
      </c>
      <c r="F42">
        <v>1.3</v>
      </c>
    </row>
    <row r="43" spans="1:6" x14ac:dyDescent="0.2">
      <c r="A43">
        <v>10</v>
      </c>
      <c r="B43">
        <f t="shared" si="1"/>
        <v>4.1399999999999997</v>
      </c>
      <c r="C43">
        <v>1.5</v>
      </c>
      <c r="D43">
        <v>1.5</v>
      </c>
      <c r="E43">
        <v>1.5</v>
      </c>
      <c r="F43">
        <v>1.3</v>
      </c>
    </row>
    <row r="44" spans="1:6" x14ac:dyDescent="0.2">
      <c r="A44">
        <v>11</v>
      </c>
      <c r="B44">
        <f t="shared" si="1"/>
        <v>4.55</v>
      </c>
      <c r="C44">
        <v>1.5</v>
      </c>
      <c r="D44">
        <v>1.5</v>
      </c>
      <c r="E44">
        <v>1.5</v>
      </c>
      <c r="F44">
        <v>1.3</v>
      </c>
    </row>
    <row r="45" spans="1:6" x14ac:dyDescent="0.2">
      <c r="A45">
        <v>12</v>
      </c>
      <c r="B45">
        <f t="shared" si="1"/>
        <v>5.01</v>
      </c>
      <c r="C45">
        <v>1.5</v>
      </c>
      <c r="D45">
        <v>1.5</v>
      </c>
      <c r="E45">
        <v>1.5</v>
      </c>
      <c r="F45">
        <v>1.3</v>
      </c>
    </row>
    <row r="46" spans="1:6" x14ac:dyDescent="0.2">
      <c r="A46">
        <v>13</v>
      </c>
      <c r="B46">
        <f t="shared" ref="B46:B58" si="2">C17</f>
        <v>5.26</v>
      </c>
      <c r="C46">
        <v>1.5</v>
      </c>
      <c r="D46">
        <v>1.5</v>
      </c>
      <c r="E46">
        <v>1.5</v>
      </c>
      <c r="F46">
        <v>1.3</v>
      </c>
    </row>
    <row r="47" spans="1:6" x14ac:dyDescent="0.2">
      <c r="A47">
        <v>14</v>
      </c>
      <c r="B47">
        <f t="shared" si="2"/>
        <v>5.52</v>
      </c>
      <c r="C47">
        <v>1.5</v>
      </c>
      <c r="D47">
        <v>1.5</v>
      </c>
      <c r="E47">
        <v>1.5</v>
      </c>
      <c r="F47">
        <v>1.3</v>
      </c>
    </row>
    <row r="48" spans="1:6" x14ac:dyDescent="0.2">
      <c r="A48">
        <v>15</v>
      </c>
      <c r="B48">
        <f t="shared" si="2"/>
        <v>5.8</v>
      </c>
      <c r="C48">
        <v>1.5</v>
      </c>
      <c r="D48">
        <v>1.5</v>
      </c>
      <c r="E48">
        <v>1.5</v>
      </c>
      <c r="F48">
        <v>1.3</v>
      </c>
    </row>
    <row r="49" spans="1:6" x14ac:dyDescent="0.2">
      <c r="A49">
        <v>16</v>
      </c>
      <c r="B49">
        <f t="shared" si="2"/>
        <v>6.09</v>
      </c>
      <c r="C49">
        <v>1.5</v>
      </c>
      <c r="D49">
        <v>1.5</v>
      </c>
      <c r="E49">
        <v>1.5</v>
      </c>
      <c r="F49">
        <v>1.3</v>
      </c>
    </row>
    <row r="50" spans="1:6" x14ac:dyDescent="0.2">
      <c r="A50">
        <v>17</v>
      </c>
      <c r="B50">
        <f t="shared" si="2"/>
        <v>6.39</v>
      </c>
      <c r="C50">
        <v>1.5</v>
      </c>
      <c r="D50">
        <v>1.5</v>
      </c>
      <c r="E50">
        <v>1.5</v>
      </c>
      <c r="F50">
        <v>1.3</v>
      </c>
    </row>
    <row r="51" spans="1:6" x14ac:dyDescent="0.2">
      <c r="A51">
        <v>18</v>
      </c>
      <c r="B51">
        <f t="shared" si="2"/>
        <v>6.71</v>
      </c>
      <c r="C51">
        <v>1.5</v>
      </c>
      <c r="D51">
        <v>1.5</v>
      </c>
      <c r="E51">
        <v>1.5</v>
      </c>
      <c r="F51">
        <v>1.3</v>
      </c>
    </row>
    <row r="52" spans="1:6" x14ac:dyDescent="0.2">
      <c r="A52">
        <v>19</v>
      </c>
      <c r="B52">
        <f t="shared" si="2"/>
        <v>7.05</v>
      </c>
      <c r="C52">
        <v>1.5</v>
      </c>
      <c r="D52">
        <v>1.5</v>
      </c>
      <c r="E52">
        <v>1.5</v>
      </c>
      <c r="F52">
        <v>1.3</v>
      </c>
    </row>
    <row r="53" spans="1:6" x14ac:dyDescent="0.2">
      <c r="A53">
        <v>20</v>
      </c>
      <c r="B53">
        <f t="shared" si="2"/>
        <v>7.4</v>
      </c>
      <c r="C53">
        <v>1.5</v>
      </c>
      <c r="D53">
        <v>1.5</v>
      </c>
      <c r="E53">
        <v>1.5</v>
      </c>
      <c r="F53">
        <v>1.3</v>
      </c>
    </row>
    <row r="54" spans="1:6" x14ac:dyDescent="0.2">
      <c r="A54">
        <v>21</v>
      </c>
      <c r="B54">
        <f t="shared" si="2"/>
        <v>7.77</v>
      </c>
      <c r="C54">
        <v>1.5</v>
      </c>
      <c r="D54">
        <v>1.5</v>
      </c>
      <c r="E54">
        <v>1.5</v>
      </c>
      <c r="F54">
        <v>1.3</v>
      </c>
    </row>
    <row r="55" spans="1:6" x14ac:dyDescent="0.2">
      <c r="A55">
        <v>22</v>
      </c>
      <c r="B55">
        <f t="shared" si="2"/>
        <v>8.16</v>
      </c>
      <c r="C55">
        <v>1.5</v>
      </c>
      <c r="D55">
        <v>1.5</v>
      </c>
      <c r="E55">
        <v>1.5</v>
      </c>
      <c r="F55">
        <v>1.3</v>
      </c>
    </row>
    <row r="56" spans="1:6" x14ac:dyDescent="0.2">
      <c r="A56">
        <v>23</v>
      </c>
      <c r="B56">
        <f t="shared" si="2"/>
        <v>8.57</v>
      </c>
      <c r="C56">
        <v>1.5</v>
      </c>
      <c r="D56">
        <v>1.5</v>
      </c>
      <c r="E56">
        <v>1.5</v>
      </c>
      <c r="F56">
        <v>1.3</v>
      </c>
    </row>
    <row r="57" spans="1:6" x14ac:dyDescent="0.2">
      <c r="A57">
        <v>24</v>
      </c>
      <c r="B57">
        <f t="shared" si="2"/>
        <v>9</v>
      </c>
      <c r="C57">
        <v>1.5</v>
      </c>
      <c r="D57">
        <v>1.5</v>
      </c>
      <c r="E57">
        <v>1.5</v>
      </c>
      <c r="F57">
        <v>1.3</v>
      </c>
    </row>
    <row r="58" spans="1:6" x14ac:dyDescent="0.2">
      <c r="A58">
        <v>25</v>
      </c>
      <c r="B58">
        <f t="shared" si="2"/>
        <v>9.4499999999999993</v>
      </c>
      <c r="C58">
        <v>1.5</v>
      </c>
      <c r="D58">
        <v>1.5</v>
      </c>
      <c r="E58">
        <v>1.5</v>
      </c>
      <c r="F58">
        <v>1.3</v>
      </c>
    </row>
  </sheetData>
  <mergeCells count="1">
    <mergeCell ref="A2:F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599AD-ED82-4195-8981-4ABBD671A474}">
  <dimension ref="A3:E33"/>
  <sheetViews>
    <sheetView workbookViewId="0">
      <selection activeCell="C11" sqref="C11"/>
    </sheetView>
  </sheetViews>
  <sheetFormatPr defaultRowHeight="16.5" x14ac:dyDescent="0.3"/>
  <cols>
    <col min="1" max="4" width="10.625" style="12" customWidth="1"/>
    <col min="5" max="5" width="110.125" style="12" customWidth="1"/>
    <col min="6" max="9" width="10.625" style="12" customWidth="1"/>
    <col min="10" max="16384" width="9" style="12"/>
  </cols>
  <sheetData>
    <row r="3" spans="1:5" ht="17.25" x14ac:dyDescent="0.3">
      <c r="A3" s="13" t="s">
        <v>16</v>
      </c>
      <c r="B3" s="13" t="s">
        <v>20</v>
      </c>
      <c r="C3" s="13" t="s">
        <v>19</v>
      </c>
      <c r="D3" s="13" t="s">
        <v>17</v>
      </c>
      <c r="E3" s="13" t="s">
        <v>18</v>
      </c>
    </row>
    <row r="4" spans="1:5" x14ac:dyDescent="0.3">
      <c r="A4" s="14"/>
      <c r="B4" s="14" t="s">
        <v>21</v>
      </c>
      <c r="C4" s="14"/>
      <c r="D4" s="14">
        <v>2</v>
      </c>
      <c r="E4" s="14" t="s">
        <v>25</v>
      </c>
    </row>
    <row r="5" spans="1:5" x14ac:dyDescent="0.3">
      <c r="A5" s="14"/>
      <c r="B5" s="14" t="s">
        <v>21</v>
      </c>
      <c r="C5" s="14"/>
      <c r="D5" s="14">
        <v>2</v>
      </c>
      <c r="E5" s="14" t="s">
        <v>26</v>
      </c>
    </row>
    <row r="6" spans="1:5" x14ac:dyDescent="0.3">
      <c r="A6" s="14">
        <v>1</v>
      </c>
      <c r="B6" s="14" t="s">
        <v>21</v>
      </c>
      <c r="C6" s="14"/>
      <c r="D6" s="14">
        <v>3</v>
      </c>
      <c r="E6" s="14" t="s">
        <v>22</v>
      </c>
    </row>
    <row r="7" spans="1:5" x14ac:dyDescent="0.3">
      <c r="A7" s="14">
        <v>2</v>
      </c>
      <c r="B7" s="14" t="s">
        <v>21</v>
      </c>
      <c r="C7" s="14"/>
      <c r="D7" s="14">
        <v>3</v>
      </c>
      <c r="E7" s="14" t="s">
        <v>23</v>
      </c>
    </row>
    <row r="8" spans="1:5" x14ac:dyDescent="0.3">
      <c r="A8" s="14">
        <v>3</v>
      </c>
      <c r="B8" s="14" t="s">
        <v>21</v>
      </c>
      <c r="C8" s="14"/>
      <c r="D8" s="14">
        <v>3</v>
      </c>
      <c r="E8" s="14" t="s">
        <v>24</v>
      </c>
    </row>
    <row r="9" spans="1:5" x14ac:dyDescent="0.3">
      <c r="A9" s="14"/>
      <c r="B9" s="14" t="s">
        <v>21</v>
      </c>
      <c r="C9" s="14"/>
      <c r="D9" s="14">
        <v>5</v>
      </c>
      <c r="E9" s="14" t="s">
        <v>28</v>
      </c>
    </row>
    <row r="10" spans="1:5" x14ac:dyDescent="0.3">
      <c r="A10" s="14"/>
      <c r="B10" s="14" t="s">
        <v>21</v>
      </c>
      <c r="C10" s="14"/>
      <c r="D10" s="14">
        <v>8</v>
      </c>
      <c r="E10" s="14" t="s">
        <v>27</v>
      </c>
    </row>
    <row r="11" spans="1:5" x14ac:dyDescent="0.3">
      <c r="A11" s="14"/>
      <c r="B11" s="14"/>
      <c r="C11" s="14"/>
      <c r="D11" s="14"/>
      <c r="E11" s="14"/>
    </row>
    <row r="12" spans="1:5" x14ac:dyDescent="0.3">
      <c r="A12" s="14"/>
      <c r="B12" s="14"/>
      <c r="C12" s="14"/>
      <c r="D12" s="14"/>
      <c r="E12" s="14"/>
    </row>
    <row r="13" spans="1:5" x14ac:dyDescent="0.3">
      <c r="A13" s="14"/>
      <c r="B13" s="14"/>
      <c r="C13" s="14"/>
      <c r="D13" s="14"/>
      <c r="E13" s="14"/>
    </row>
    <row r="14" spans="1:5" x14ac:dyDescent="0.3">
      <c r="A14" s="14"/>
      <c r="B14" s="14"/>
      <c r="C14" s="14"/>
      <c r="D14" s="14"/>
      <c r="E14" s="14"/>
    </row>
    <row r="15" spans="1:5" x14ac:dyDescent="0.3">
      <c r="A15" s="14"/>
      <c r="B15" s="14"/>
      <c r="C15" s="14"/>
      <c r="D15" s="14"/>
      <c r="E15" s="14"/>
    </row>
    <row r="16" spans="1:5" x14ac:dyDescent="0.3">
      <c r="A16" s="14"/>
      <c r="B16" s="14"/>
      <c r="C16" s="14"/>
      <c r="D16" s="14"/>
      <c r="E16" s="14"/>
    </row>
    <row r="17" spans="1:5" x14ac:dyDescent="0.3">
      <c r="A17" s="14"/>
      <c r="B17" s="14"/>
      <c r="C17" s="14"/>
      <c r="D17" s="14"/>
      <c r="E17" s="14"/>
    </row>
    <row r="18" spans="1:5" x14ac:dyDescent="0.3">
      <c r="A18" s="14"/>
      <c r="B18" s="14"/>
      <c r="C18" s="14"/>
      <c r="D18" s="14"/>
      <c r="E18" s="14"/>
    </row>
    <row r="19" spans="1:5" x14ac:dyDescent="0.3">
      <c r="A19" s="14"/>
      <c r="B19" s="14"/>
      <c r="C19" s="14"/>
      <c r="D19" s="14"/>
      <c r="E19" s="14"/>
    </row>
    <row r="20" spans="1:5" x14ac:dyDescent="0.3">
      <c r="A20" s="14"/>
      <c r="B20" s="14"/>
      <c r="C20" s="14"/>
      <c r="D20" s="14"/>
      <c r="E20" s="14"/>
    </row>
    <row r="21" spans="1:5" x14ac:dyDescent="0.3">
      <c r="A21" s="14"/>
      <c r="B21" s="14"/>
      <c r="C21" s="14"/>
      <c r="D21" s="14"/>
      <c r="E21" s="14"/>
    </row>
    <row r="22" spans="1:5" x14ac:dyDescent="0.3">
      <c r="A22" s="14"/>
      <c r="B22" s="14"/>
      <c r="C22" s="14"/>
      <c r="D22" s="14"/>
      <c r="E22" s="14"/>
    </row>
    <row r="23" spans="1:5" x14ac:dyDescent="0.3">
      <c r="A23" s="14"/>
      <c r="B23" s="14"/>
      <c r="C23" s="14"/>
      <c r="D23" s="14"/>
      <c r="E23" s="14"/>
    </row>
    <row r="24" spans="1:5" x14ac:dyDescent="0.3">
      <c r="A24" s="14"/>
      <c r="B24" s="14"/>
      <c r="C24" s="14"/>
      <c r="D24" s="14"/>
      <c r="E24" s="14"/>
    </row>
    <row r="25" spans="1:5" x14ac:dyDescent="0.3">
      <c r="A25" s="14"/>
      <c r="B25" s="14"/>
      <c r="C25" s="14"/>
      <c r="D25" s="14"/>
      <c r="E25" s="14"/>
    </row>
    <row r="26" spans="1:5" x14ac:dyDescent="0.3">
      <c r="A26" s="14"/>
      <c r="B26" s="14"/>
      <c r="C26" s="14"/>
      <c r="D26" s="14"/>
      <c r="E26" s="14"/>
    </row>
    <row r="27" spans="1:5" x14ac:dyDescent="0.3">
      <c r="A27" s="14"/>
      <c r="B27" s="14"/>
      <c r="C27" s="14"/>
      <c r="D27" s="14"/>
      <c r="E27" s="14"/>
    </row>
    <row r="28" spans="1:5" x14ac:dyDescent="0.3">
      <c r="A28" s="14"/>
      <c r="B28" s="14"/>
      <c r="C28" s="14"/>
      <c r="D28" s="14"/>
      <c r="E28" s="14"/>
    </row>
    <row r="29" spans="1:5" x14ac:dyDescent="0.3">
      <c r="A29" s="14"/>
      <c r="B29" s="14"/>
      <c r="C29" s="14"/>
      <c r="D29" s="14"/>
      <c r="E29" s="14"/>
    </row>
    <row r="30" spans="1:5" x14ac:dyDescent="0.3">
      <c r="A30" s="14"/>
      <c r="B30" s="14"/>
      <c r="C30" s="14"/>
      <c r="D30" s="14"/>
      <c r="E30" s="14"/>
    </row>
    <row r="31" spans="1:5" x14ac:dyDescent="0.3">
      <c r="A31" s="14"/>
      <c r="B31" s="14"/>
      <c r="C31" s="14"/>
      <c r="D31" s="14"/>
      <c r="E31" s="14"/>
    </row>
    <row r="32" spans="1:5" x14ac:dyDescent="0.3">
      <c r="A32" s="14"/>
      <c r="B32" s="14"/>
      <c r="C32" s="14"/>
      <c r="D32" s="14"/>
      <c r="E32" s="14"/>
    </row>
    <row r="33" spans="1:5" x14ac:dyDescent="0.3">
      <c r="A33" s="14"/>
      <c r="B33" s="14"/>
      <c r="C33" s="14"/>
      <c r="D33" s="14"/>
      <c r="E33" s="14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文档说明</vt:lpstr>
      <vt:lpstr>产销图</vt:lpstr>
      <vt:lpstr>节奏规划</vt:lpstr>
      <vt:lpstr>标准物价</vt:lpstr>
      <vt:lpstr>核能</vt:lpstr>
      <vt:lpstr>金币产出</vt:lpstr>
      <vt:lpstr>金币消耗</vt:lpstr>
      <vt:lpstr>装备</vt:lpstr>
      <vt:lpstr>宝箱数值</vt:lpstr>
      <vt:lpstr>属性表</vt:lpstr>
      <vt:lpstr>突破数值</vt:lpstr>
      <vt:lpstr>运营思路</vt:lpstr>
      <vt:lpstr>军阶数值</vt:lpstr>
      <vt:lpstr>突破数值备份</vt:lpstr>
      <vt:lpstr>关卡思路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2019-01-16T07:44:30Z</dcterms:modified>
</cp:coreProperties>
</file>